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HP190845\Downloads\イナズマイレブン2and3トータルテクニック簡易計算機\イナズマイレブン2and3トータルテクニック簡易計算機\Excel\"/>
    </mc:Choice>
  </mc:AlternateContent>
  <xr:revisionPtr revIDLastSave="0" documentId="13_ncr:1_{83A4FE93-0A07-4894-9D44-C002F2F9ACDE}" xr6:coauthVersionLast="47" xr6:coauthVersionMax="47" xr10:uidLastSave="{00000000-0000-0000-0000-000000000000}"/>
  <bookViews>
    <workbookView xWindow="-120" yWindow="-120" windowWidth="29040" windowHeight="15720" xr2:uid="{00000000-000D-0000-FFFF-FFFF00000000}"/>
  </bookViews>
  <sheets>
    <sheet name="計算機" sheetId="1" r:id="rId1"/>
    <sheet name="装備品など" sheetId="2" state="hidden" r:id="rId2"/>
    <sheet name="極限育成開始時期判定機" sheetId="7" r:id="rId3"/>
    <sheet name="選手能力" sheetId="3" r:id="rId4"/>
    <sheet name="修正履歴" sheetId="8" r:id="rId5"/>
    <sheet name="技リスト" sheetId="4" state="hidden" r:id="rId6"/>
    <sheet name="UnitCalc" sheetId="5" state="hidden" r:id="rId7"/>
  </sheets>
  <externalReferences>
    <externalReference r:id="rId8"/>
    <externalReference r:id="rId9"/>
    <externalReference r:id="rId10"/>
  </externalReferences>
  <definedNames>
    <definedName name="_xlnm._FilterDatabase" localSheetId="5" hidden="1">技リスト!$A$1:$T$270</definedName>
    <definedName name="_xlnm._FilterDatabase" localSheetId="3" hidden="1">選手能力!$A$1:$AN$1619</definedName>
    <definedName name="Glove" localSheetId="2">[1]リスト!$D$2:$D$3</definedName>
    <definedName name="Glove">[2]リスト!$D$2:$D$3</definedName>
    <definedName name="KeyMan" localSheetId="2">[1]リスト!$A$2:$A$5</definedName>
    <definedName name="KeyMan">[2]リスト!$A$2:$A$5</definedName>
    <definedName name="LEG" localSheetId="2">[1]リスト!$B$2:$B$3</definedName>
    <definedName name="LEG">[2]リスト!$B$2:$B$3</definedName>
    <definedName name="Lucky" localSheetId="2">[1]リスト!$H$2:$H$4</definedName>
    <definedName name="Lucky">[3]リスト!$H$2:$H$4</definedName>
    <definedName name="Misanga" localSheetId="2">[1]リスト!$E$2:$E$3</definedName>
    <definedName name="Misanga">[2]リスト!$E$2:$E$3</definedName>
    <definedName name="Name" localSheetId="2">[1]選手能力!$C$3:$C$2281</definedName>
    <definedName name="NAME">選手能力!$C$2:$C$1619</definedName>
    <definedName name="NOTE">[3]リスト!$I$2:$I$3</definedName>
    <definedName name="Pendant" localSheetId="2">[1]リスト!$C$2:$C$4</definedName>
    <definedName name="Pendant">[2]リスト!$C$2:$C$4</definedName>
    <definedName name="PLUS_FORCE" localSheetId="2">[1]リスト!$F$2:$F$3</definedName>
    <definedName name="PLUS_FORCE">[3]リスト!$F$2:$F$3</definedName>
    <definedName name="SkillName" localSheetId="2">[1]技まとめ!$A$2:$A$380</definedName>
    <definedName name="SkillName">[2]技まとめ!$A$2:$A$380</definedName>
    <definedName name="疫病神" localSheetId="2">[1]リスト!$G$2:$G$4</definedName>
    <definedName name="疫病神">[3]リスト!$G$2:$G$4</definedName>
  </definedNames>
  <calcPr calcId="191029"/>
</workbook>
</file>

<file path=xl/calcChain.xml><?xml version="1.0" encoding="utf-8"?>
<calcChain xmlns="http://schemas.openxmlformats.org/spreadsheetml/2006/main">
  <c r="R5" i="1" l="1"/>
  <c r="G12" i="7"/>
  <c r="G11" i="7"/>
  <c r="G10" i="7"/>
  <c r="G9" i="7"/>
  <c r="I9" i="7" s="1"/>
  <c r="C11" i="7" s="1"/>
  <c r="G8" i="7"/>
  <c r="I8" i="7" s="1"/>
  <c r="G7" i="7"/>
  <c r="G6" i="7"/>
  <c r="G5" i="7"/>
  <c r="Q3" i="1"/>
  <c r="G13" i="7" l="1"/>
  <c r="I6" i="7"/>
  <c r="C8" i="7" s="1"/>
  <c r="I5" i="7"/>
  <c r="AE960" i="3"/>
  <c r="AD960" i="3"/>
  <c r="AB960" i="3"/>
  <c r="AA960" i="3"/>
  <c r="Z960" i="3"/>
  <c r="X960" i="3"/>
  <c r="W960" i="3"/>
  <c r="V960" i="3"/>
  <c r="T960" i="3"/>
  <c r="S960" i="3"/>
  <c r="R960" i="3"/>
  <c r="AE536" i="3"/>
  <c r="AD536" i="3"/>
  <c r="AB536" i="3"/>
  <c r="AA536" i="3"/>
  <c r="Z536" i="3"/>
  <c r="X536" i="3"/>
  <c r="W536" i="3"/>
  <c r="V536" i="3"/>
  <c r="T536" i="3"/>
  <c r="S536" i="3"/>
  <c r="R536" i="3"/>
  <c r="AE219" i="3"/>
  <c r="AD219" i="3"/>
  <c r="AB219" i="3"/>
  <c r="AA219" i="3"/>
  <c r="Z219" i="3"/>
  <c r="X219" i="3"/>
  <c r="W219" i="3"/>
  <c r="V219" i="3"/>
  <c r="T219" i="3"/>
  <c r="S219" i="3"/>
  <c r="R219" i="3"/>
  <c r="AE211" i="3"/>
  <c r="AD211" i="3"/>
  <c r="AB211" i="3"/>
  <c r="AA211" i="3"/>
  <c r="Z211" i="3"/>
  <c r="X211" i="3"/>
  <c r="W211" i="3"/>
  <c r="V211" i="3"/>
  <c r="T211" i="3"/>
  <c r="S211" i="3"/>
  <c r="R211" i="3"/>
  <c r="AE133" i="3"/>
  <c r="AD133" i="3"/>
  <c r="AB133" i="3"/>
  <c r="AA133" i="3"/>
  <c r="Z133" i="3"/>
  <c r="X133" i="3"/>
  <c r="W133" i="3"/>
  <c r="V133" i="3"/>
  <c r="T133" i="3"/>
  <c r="S133" i="3"/>
  <c r="R133" i="3"/>
  <c r="AE42" i="3"/>
  <c r="AD42" i="3"/>
  <c r="AB42" i="3"/>
  <c r="AA42" i="3"/>
  <c r="Z42" i="3"/>
  <c r="X42" i="3"/>
  <c r="W42" i="3"/>
  <c r="V42" i="3"/>
  <c r="T42" i="3"/>
  <c r="S42" i="3"/>
  <c r="R42" i="3"/>
  <c r="AE198" i="3"/>
  <c r="AD198" i="3"/>
  <c r="AB198" i="3"/>
  <c r="AA198" i="3"/>
  <c r="Z198" i="3"/>
  <c r="X198" i="3"/>
  <c r="W198" i="3"/>
  <c r="V198" i="3"/>
  <c r="T198" i="3"/>
  <c r="S198" i="3"/>
  <c r="R198" i="3"/>
  <c r="AE188" i="3"/>
  <c r="AD188" i="3"/>
  <c r="AB188" i="3"/>
  <c r="AA188" i="3"/>
  <c r="Z188" i="3"/>
  <c r="X188" i="3"/>
  <c r="W188" i="3"/>
  <c r="V188" i="3"/>
  <c r="T188" i="3"/>
  <c r="S188" i="3"/>
  <c r="R188" i="3"/>
  <c r="AE1555" i="3"/>
  <c r="AD1555" i="3"/>
  <c r="AB1555" i="3"/>
  <c r="AA1555" i="3"/>
  <c r="Z1555" i="3"/>
  <c r="X1555" i="3"/>
  <c r="W1555" i="3"/>
  <c r="V1555" i="3"/>
  <c r="T1555" i="3"/>
  <c r="S1555" i="3"/>
  <c r="R1555" i="3"/>
  <c r="AE1407" i="3"/>
  <c r="AD1407" i="3"/>
  <c r="AB1407" i="3"/>
  <c r="AA1407" i="3"/>
  <c r="Z1407" i="3"/>
  <c r="X1407" i="3"/>
  <c r="W1407" i="3"/>
  <c r="V1407" i="3"/>
  <c r="T1407" i="3"/>
  <c r="S1407" i="3"/>
  <c r="R1407" i="3"/>
  <c r="AE1405" i="3"/>
  <c r="AD1405" i="3"/>
  <c r="AB1405" i="3"/>
  <c r="AA1405" i="3"/>
  <c r="Z1405" i="3"/>
  <c r="X1405" i="3"/>
  <c r="W1405" i="3"/>
  <c r="V1405" i="3"/>
  <c r="T1405" i="3"/>
  <c r="S1405" i="3"/>
  <c r="R1405" i="3"/>
  <c r="AE1284" i="3"/>
  <c r="AD1284" i="3"/>
  <c r="AB1284" i="3"/>
  <c r="AA1284" i="3"/>
  <c r="Z1284" i="3"/>
  <c r="X1284" i="3"/>
  <c r="W1284" i="3"/>
  <c r="V1284" i="3"/>
  <c r="T1284" i="3"/>
  <c r="S1284" i="3"/>
  <c r="R1284" i="3"/>
  <c r="AE1155" i="3"/>
  <c r="AD1155" i="3"/>
  <c r="AB1155" i="3"/>
  <c r="AA1155" i="3"/>
  <c r="Z1155" i="3"/>
  <c r="X1155" i="3"/>
  <c r="W1155" i="3"/>
  <c r="V1155" i="3"/>
  <c r="T1155" i="3"/>
  <c r="S1155" i="3"/>
  <c r="R1155" i="3"/>
  <c r="AE1106" i="3"/>
  <c r="AD1106" i="3"/>
  <c r="AB1106" i="3"/>
  <c r="AA1106" i="3"/>
  <c r="Z1106" i="3"/>
  <c r="X1106" i="3"/>
  <c r="W1106" i="3"/>
  <c r="V1106" i="3"/>
  <c r="T1106" i="3"/>
  <c r="S1106" i="3"/>
  <c r="R1106" i="3"/>
  <c r="AE975" i="3"/>
  <c r="AD975" i="3"/>
  <c r="AB975" i="3"/>
  <c r="AA975" i="3"/>
  <c r="Z975" i="3"/>
  <c r="X975" i="3"/>
  <c r="W975" i="3"/>
  <c r="V975" i="3"/>
  <c r="T975" i="3"/>
  <c r="S975" i="3"/>
  <c r="R975" i="3"/>
  <c r="AE926" i="3"/>
  <c r="AD926" i="3"/>
  <c r="AB926" i="3"/>
  <c r="AA926" i="3"/>
  <c r="Z926" i="3"/>
  <c r="X926" i="3"/>
  <c r="W926" i="3"/>
  <c r="V926" i="3"/>
  <c r="T926" i="3"/>
  <c r="S926" i="3"/>
  <c r="R926" i="3"/>
  <c r="AE919" i="3"/>
  <c r="AD919" i="3"/>
  <c r="AB919" i="3"/>
  <c r="AA919" i="3"/>
  <c r="Z919" i="3"/>
  <c r="X919" i="3"/>
  <c r="W919" i="3"/>
  <c r="V919" i="3"/>
  <c r="T919" i="3"/>
  <c r="S919" i="3"/>
  <c r="R919" i="3"/>
  <c r="AE785" i="3"/>
  <c r="AD785" i="3"/>
  <c r="AB785" i="3"/>
  <c r="AA785" i="3"/>
  <c r="Z785" i="3"/>
  <c r="X785" i="3"/>
  <c r="W785" i="3"/>
  <c r="V785" i="3"/>
  <c r="T785" i="3"/>
  <c r="S785" i="3"/>
  <c r="R785" i="3"/>
  <c r="AE742" i="3"/>
  <c r="AD742" i="3"/>
  <c r="AB742" i="3"/>
  <c r="AA742" i="3"/>
  <c r="Z742" i="3"/>
  <c r="X742" i="3"/>
  <c r="W742" i="3"/>
  <c r="V742" i="3"/>
  <c r="T742" i="3"/>
  <c r="S742" i="3"/>
  <c r="R742" i="3"/>
  <c r="AE726" i="3"/>
  <c r="AD726" i="3"/>
  <c r="AB726" i="3"/>
  <c r="AA726" i="3"/>
  <c r="Z726" i="3"/>
  <c r="X726" i="3"/>
  <c r="W726" i="3"/>
  <c r="V726" i="3"/>
  <c r="T726" i="3"/>
  <c r="S726" i="3"/>
  <c r="R726" i="3"/>
  <c r="AE709" i="3"/>
  <c r="AD709" i="3"/>
  <c r="AB709" i="3"/>
  <c r="AA709" i="3"/>
  <c r="Z709" i="3"/>
  <c r="X709" i="3"/>
  <c r="W709" i="3"/>
  <c r="V709" i="3"/>
  <c r="T709" i="3"/>
  <c r="S709" i="3"/>
  <c r="R709" i="3"/>
  <c r="AE444" i="3"/>
  <c r="AD444" i="3"/>
  <c r="AB444" i="3"/>
  <c r="AA444" i="3"/>
  <c r="Z444" i="3"/>
  <c r="X444" i="3"/>
  <c r="W444" i="3"/>
  <c r="V444" i="3"/>
  <c r="T444" i="3"/>
  <c r="S444" i="3"/>
  <c r="R444" i="3"/>
  <c r="AE361" i="3"/>
  <c r="AD361" i="3"/>
  <c r="AB361" i="3"/>
  <c r="AA361" i="3"/>
  <c r="Z361" i="3"/>
  <c r="X361" i="3"/>
  <c r="W361" i="3"/>
  <c r="V361" i="3"/>
  <c r="T361" i="3"/>
  <c r="S361" i="3"/>
  <c r="R361" i="3"/>
  <c r="AE350" i="3"/>
  <c r="AD350" i="3"/>
  <c r="AB350" i="3"/>
  <c r="AA350" i="3"/>
  <c r="Z350" i="3"/>
  <c r="X350" i="3"/>
  <c r="W350" i="3"/>
  <c r="V350" i="3"/>
  <c r="T350" i="3"/>
  <c r="S350" i="3"/>
  <c r="R350" i="3"/>
  <c r="AE183" i="3"/>
  <c r="AD183" i="3"/>
  <c r="AB183" i="3"/>
  <c r="AA183" i="3"/>
  <c r="Z183" i="3"/>
  <c r="X183" i="3"/>
  <c r="W183" i="3"/>
  <c r="V183" i="3"/>
  <c r="T183" i="3"/>
  <c r="S183" i="3"/>
  <c r="R183" i="3"/>
  <c r="AE151" i="3"/>
  <c r="AD151" i="3"/>
  <c r="AB151" i="3"/>
  <c r="AA151" i="3"/>
  <c r="Z151" i="3"/>
  <c r="X151" i="3"/>
  <c r="W151" i="3"/>
  <c r="V151" i="3"/>
  <c r="T151" i="3"/>
  <c r="S151" i="3"/>
  <c r="R151" i="3"/>
  <c r="AE108" i="3"/>
  <c r="AD108" i="3"/>
  <c r="AB108" i="3"/>
  <c r="AA108" i="3"/>
  <c r="Z108" i="3"/>
  <c r="X108" i="3"/>
  <c r="W108" i="3"/>
  <c r="V108" i="3"/>
  <c r="T108" i="3"/>
  <c r="S108" i="3"/>
  <c r="R108" i="3"/>
  <c r="AE103" i="3"/>
  <c r="AD103" i="3"/>
  <c r="AB103" i="3"/>
  <c r="AA103" i="3"/>
  <c r="Z103" i="3"/>
  <c r="X103" i="3"/>
  <c r="W103" i="3"/>
  <c r="V103" i="3"/>
  <c r="T103" i="3"/>
  <c r="S103" i="3"/>
  <c r="R103" i="3"/>
  <c r="AE85" i="3"/>
  <c r="AD85" i="3"/>
  <c r="AB85" i="3"/>
  <c r="AA85" i="3"/>
  <c r="Z85" i="3"/>
  <c r="X85" i="3"/>
  <c r="W85" i="3"/>
  <c r="V85" i="3"/>
  <c r="T85" i="3"/>
  <c r="S85" i="3"/>
  <c r="R85" i="3"/>
  <c r="AE55" i="3"/>
  <c r="AD55" i="3"/>
  <c r="AB55" i="3"/>
  <c r="AA55" i="3"/>
  <c r="Z55" i="3"/>
  <c r="X55" i="3"/>
  <c r="W55" i="3"/>
  <c r="V55" i="3"/>
  <c r="T55" i="3"/>
  <c r="S55" i="3"/>
  <c r="R55" i="3"/>
  <c r="AE21" i="3"/>
  <c r="AD21" i="3"/>
  <c r="AB21" i="3"/>
  <c r="AA21" i="3"/>
  <c r="Z21" i="3"/>
  <c r="X21" i="3"/>
  <c r="W21" i="3"/>
  <c r="V21" i="3"/>
  <c r="T21" i="3"/>
  <c r="S21" i="3"/>
  <c r="R21" i="3"/>
  <c r="AE1293" i="3"/>
  <c r="AD1293" i="3"/>
  <c r="AB1293" i="3"/>
  <c r="AA1293" i="3"/>
  <c r="Z1293" i="3"/>
  <c r="X1293" i="3"/>
  <c r="W1293" i="3"/>
  <c r="V1293" i="3"/>
  <c r="T1293" i="3"/>
  <c r="S1293" i="3"/>
  <c r="R1293" i="3"/>
  <c r="AE968" i="3"/>
  <c r="AD968" i="3"/>
  <c r="AB968" i="3"/>
  <c r="AA968" i="3"/>
  <c r="Z968" i="3"/>
  <c r="X968" i="3"/>
  <c r="W968" i="3"/>
  <c r="V968" i="3"/>
  <c r="T968" i="3"/>
  <c r="S968" i="3"/>
  <c r="R968" i="3"/>
  <c r="AE959" i="3"/>
  <c r="AD959" i="3"/>
  <c r="AB959" i="3"/>
  <c r="AA959" i="3"/>
  <c r="Z959" i="3"/>
  <c r="X959" i="3"/>
  <c r="W959" i="3"/>
  <c r="V959" i="3"/>
  <c r="T959" i="3"/>
  <c r="S959" i="3"/>
  <c r="R959" i="3"/>
  <c r="AE788" i="3"/>
  <c r="AD788" i="3"/>
  <c r="AB788" i="3"/>
  <c r="AA788" i="3"/>
  <c r="Z788" i="3"/>
  <c r="X788" i="3"/>
  <c r="W788" i="3"/>
  <c r="V788" i="3"/>
  <c r="T788" i="3"/>
  <c r="S788" i="3"/>
  <c r="R788" i="3"/>
  <c r="AE743" i="3"/>
  <c r="AD743" i="3"/>
  <c r="AB743" i="3"/>
  <c r="AA743" i="3"/>
  <c r="Z743" i="3"/>
  <c r="X743" i="3"/>
  <c r="W743" i="3"/>
  <c r="V743" i="3"/>
  <c r="T743" i="3"/>
  <c r="S743" i="3"/>
  <c r="R743" i="3"/>
  <c r="AE196" i="3"/>
  <c r="AD196" i="3"/>
  <c r="AB196" i="3"/>
  <c r="AA196" i="3"/>
  <c r="Z196" i="3"/>
  <c r="X196" i="3"/>
  <c r="W196" i="3"/>
  <c r="V196" i="3"/>
  <c r="T196" i="3"/>
  <c r="S196" i="3"/>
  <c r="R196" i="3"/>
  <c r="AE121" i="3"/>
  <c r="AD121" i="3"/>
  <c r="AB121" i="3"/>
  <c r="AA121" i="3"/>
  <c r="Z121" i="3"/>
  <c r="X121" i="3"/>
  <c r="W121" i="3"/>
  <c r="V121" i="3"/>
  <c r="T121" i="3"/>
  <c r="S121" i="3"/>
  <c r="R121" i="3"/>
  <c r="AE89" i="3"/>
  <c r="AD89" i="3"/>
  <c r="AB89" i="3"/>
  <c r="AA89" i="3"/>
  <c r="Z89" i="3"/>
  <c r="X89" i="3"/>
  <c r="W89" i="3"/>
  <c r="V89" i="3"/>
  <c r="T89" i="3"/>
  <c r="S89" i="3"/>
  <c r="R89" i="3"/>
  <c r="AE1553" i="3"/>
  <c r="AD1553" i="3"/>
  <c r="AB1553" i="3"/>
  <c r="AA1553" i="3"/>
  <c r="Z1553" i="3"/>
  <c r="X1553" i="3"/>
  <c r="W1553" i="3"/>
  <c r="V1553" i="3"/>
  <c r="T1553" i="3"/>
  <c r="S1553" i="3"/>
  <c r="R1553" i="3"/>
  <c r="AE1514" i="3"/>
  <c r="AD1514" i="3"/>
  <c r="AB1514" i="3"/>
  <c r="AA1514" i="3"/>
  <c r="Z1514" i="3"/>
  <c r="X1514" i="3"/>
  <c r="W1514" i="3"/>
  <c r="V1514" i="3"/>
  <c r="T1514" i="3"/>
  <c r="S1514" i="3"/>
  <c r="R1514" i="3"/>
  <c r="AE1450" i="3"/>
  <c r="AD1450" i="3"/>
  <c r="AB1450" i="3"/>
  <c r="AA1450" i="3"/>
  <c r="Z1450" i="3"/>
  <c r="X1450" i="3"/>
  <c r="W1450" i="3"/>
  <c r="V1450" i="3"/>
  <c r="T1450" i="3"/>
  <c r="S1450" i="3"/>
  <c r="R1450" i="3"/>
  <c r="AE1146" i="3"/>
  <c r="AD1146" i="3"/>
  <c r="AB1146" i="3"/>
  <c r="AA1146" i="3"/>
  <c r="Z1146" i="3"/>
  <c r="X1146" i="3"/>
  <c r="W1146" i="3"/>
  <c r="V1146" i="3"/>
  <c r="T1146" i="3"/>
  <c r="S1146" i="3"/>
  <c r="R1146" i="3"/>
  <c r="AE967" i="3"/>
  <c r="AD967" i="3"/>
  <c r="AB967" i="3"/>
  <c r="AA967" i="3"/>
  <c r="Z967" i="3"/>
  <c r="X967" i="3"/>
  <c r="W967" i="3"/>
  <c r="V967" i="3"/>
  <c r="T967" i="3"/>
  <c r="S967" i="3"/>
  <c r="R967" i="3"/>
  <c r="AE826" i="3"/>
  <c r="AD826" i="3"/>
  <c r="AB826" i="3"/>
  <c r="AA826" i="3"/>
  <c r="Z826" i="3"/>
  <c r="X826" i="3"/>
  <c r="W826" i="3"/>
  <c r="V826" i="3"/>
  <c r="T826" i="3"/>
  <c r="S826" i="3"/>
  <c r="R826" i="3"/>
  <c r="AE808" i="3"/>
  <c r="AD808" i="3"/>
  <c r="AB808" i="3"/>
  <c r="AA808" i="3"/>
  <c r="Z808" i="3"/>
  <c r="X808" i="3"/>
  <c r="W808" i="3"/>
  <c r="V808" i="3"/>
  <c r="T808" i="3"/>
  <c r="S808" i="3"/>
  <c r="R808" i="3"/>
  <c r="AE804" i="3"/>
  <c r="AD804" i="3"/>
  <c r="AB804" i="3"/>
  <c r="AA804" i="3"/>
  <c r="Z804" i="3"/>
  <c r="X804" i="3"/>
  <c r="W804" i="3"/>
  <c r="V804" i="3"/>
  <c r="T804" i="3"/>
  <c r="S804" i="3"/>
  <c r="R804" i="3"/>
  <c r="AE382" i="3"/>
  <c r="AD382" i="3"/>
  <c r="AB382" i="3"/>
  <c r="AA382" i="3"/>
  <c r="Z382" i="3"/>
  <c r="X382" i="3"/>
  <c r="W382" i="3"/>
  <c r="V382" i="3"/>
  <c r="T382" i="3"/>
  <c r="S382" i="3"/>
  <c r="R382" i="3"/>
  <c r="AE371" i="3"/>
  <c r="AD371" i="3"/>
  <c r="AB371" i="3"/>
  <c r="AA371" i="3"/>
  <c r="Z371" i="3"/>
  <c r="X371" i="3"/>
  <c r="W371" i="3"/>
  <c r="V371" i="3"/>
  <c r="T371" i="3"/>
  <c r="S371" i="3"/>
  <c r="R371" i="3"/>
  <c r="AE171" i="3"/>
  <c r="AD171" i="3"/>
  <c r="AB171" i="3"/>
  <c r="AA171" i="3"/>
  <c r="Z171" i="3"/>
  <c r="X171" i="3"/>
  <c r="W171" i="3"/>
  <c r="V171" i="3"/>
  <c r="T171" i="3"/>
  <c r="S171" i="3"/>
  <c r="R171" i="3"/>
  <c r="AE165" i="3"/>
  <c r="AD165" i="3"/>
  <c r="AB165" i="3"/>
  <c r="AA165" i="3"/>
  <c r="Z165" i="3"/>
  <c r="X165" i="3"/>
  <c r="W165" i="3"/>
  <c r="V165" i="3"/>
  <c r="T165" i="3"/>
  <c r="S165" i="3"/>
  <c r="R165" i="3"/>
  <c r="AE162" i="3"/>
  <c r="AD162" i="3"/>
  <c r="AB162" i="3"/>
  <c r="AA162" i="3"/>
  <c r="Z162" i="3"/>
  <c r="X162" i="3"/>
  <c r="W162" i="3"/>
  <c r="V162" i="3"/>
  <c r="T162" i="3"/>
  <c r="S162" i="3"/>
  <c r="R162" i="3"/>
  <c r="AE160" i="3"/>
  <c r="AD160" i="3"/>
  <c r="AB160" i="3"/>
  <c r="AA160" i="3"/>
  <c r="Z160" i="3"/>
  <c r="X160" i="3"/>
  <c r="W160" i="3"/>
  <c r="V160" i="3"/>
  <c r="T160" i="3"/>
  <c r="S160" i="3"/>
  <c r="R160" i="3"/>
  <c r="AE122" i="3"/>
  <c r="AD122" i="3"/>
  <c r="AB122" i="3"/>
  <c r="AA122" i="3"/>
  <c r="Z122" i="3"/>
  <c r="X122" i="3"/>
  <c r="W122" i="3"/>
  <c r="V122" i="3"/>
  <c r="T122" i="3"/>
  <c r="S122" i="3"/>
  <c r="R122" i="3"/>
  <c r="AE92" i="3"/>
  <c r="AD92" i="3"/>
  <c r="AB92" i="3"/>
  <c r="AA92" i="3"/>
  <c r="Z92" i="3"/>
  <c r="X92" i="3"/>
  <c r="W92" i="3"/>
  <c r="V92" i="3"/>
  <c r="T92" i="3"/>
  <c r="S92" i="3"/>
  <c r="R92" i="3"/>
  <c r="AE61" i="3"/>
  <c r="AD61" i="3"/>
  <c r="AB61" i="3"/>
  <c r="AA61" i="3"/>
  <c r="Z61" i="3"/>
  <c r="X61" i="3"/>
  <c r="W61" i="3"/>
  <c r="V61" i="3"/>
  <c r="T61" i="3"/>
  <c r="S61" i="3"/>
  <c r="R61" i="3"/>
  <c r="AE928" i="3"/>
  <c r="AD928" i="3"/>
  <c r="AB928" i="3"/>
  <c r="AA928" i="3"/>
  <c r="Z928" i="3"/>
  <c r="X928" i="3"/>
  <c r="W928" i="3"/>
  <c r="V928" i="3"/>
  <c r="T928" i="3"/>
  <c r="S928" i="3"/>
  <c r="R928" i="3"/>
  <c r="AE669" i="3"/>
  <c r="AD669" i="3"/>
  <c r="AB669" i="3"/>
  <c r="AA669" i="3"/>
  <c r="Z669" i="3"/>
  <c r="X669" i="3"/>
  <c r="W669" i="3"/>
  <c r="V669" i="3"/>
  <c r="T669" i="3"/>
  <c r="S669" i="3"/>
  <c r="R669" i="3"/>
  <c r="AE505" i="3"/>
  <c r="AD505" i="3"/>
  <c r="AB505" i="3"/>
  <c r="AA505" i="3"/>
  <c r="Z505" i="3"/>
  <c r="X505" i="3"/>
  <c r="W505" i="3"/>
  <c r="V505" i="3"/>
  <c r="T505" i="3"/>
  <c r="S505" i="3"/>
  <c r="R505" i="3"/>
  <c r="AE33" i="3"/>
  <c r="AD33" i="3"/>
  <c r="AB33" i="3"/>
  <c r="AA33" i="3"/>
  <c r="Z33" i="3"/>
  <c r="X33" i="3"/>
  <c r="W33" i="3"/>
  <c r="V33" i="3"/>
  <c r="T33" i="3"/>
  <c r="S33" i="3"/>
  <c r="R33" i="3"/>
  <c r="AE1594" i="3"/>
  <c r="AD1594" i="3"/>
  <c r="AB1594" i="3"/>
  <c r="AA1594" i="3"/>
  <c r="Z1594" i="3"/>
  <c r="X1594" i="3"/>
  <c r="W1594" i="3"/>
  <c r="V1594" i="3"/>
  <c r="T1594" i="3"/>
  <c r="S1594" i="3"/>
  <c r="R1594" i="3"/>
  <c r="AE1533" i="3"/>
  <c r="AD1533" i="3"/>
  <c r="AB1533" i="3"/>
  <c r="AA1533" i="3"/>
  <c r="Z1533" i="3"/>
  <c r="X1533" i="3"/>
  <c r="W1533" i="3"/>
  <c r="V1533" i="3"/>
  <c r="T1533" i="3"/>
  <c r="S1533" i="3"/>
  <c r="R1533" i="3"/>
  <c r="AE1466" i="3"/>
  <c r="AD1466" i="3"/>
  <c r="AB1466" i="3"/>
  <c r="AA1466" i="3"/>
  <c r="Z1466" i="3"/>
  <c r="X1466" i="3"/>
  <c r="W1466" i="3"/>
  <c r="V1466" i="3"/>
  <c r="T1466" i="3"/>
  <c r="S1466" i="3"/>
  <c r="R1466" i="3"/>
  <c r="AE1419" i="3"/>
  <c r="AD1419" i="3"/>
  <c r="AB1419" i="3"/>
  <c r="AA1419" i="3"/>
  <c r="Z1419" i="3"/>
  <c r="X1419" i="3"/>
  <c r="W1419" i="3"/>
  <c r="V1419" i="3"/>
  <c r="T1419" i="3"/>
  <c r="S1419" i="3"/>
  <c r="R1419" i="3"/>
  <c r="AE1351" i="3"/>
  <c r="AD1351" i="3"/>
  <c r="AB1351" i="3"/>
  <c r="AA1351" i="3"/>
  <c r="Z1351" i="3"/>
  <c r="X1351" i="3"/>
  <c r="W1351" i="3"/>
  <c r="V1351" i="3"/>
  <c r="T1351" i="3"/>
  <c r="S1351" i="3"/>
  <c r="R1351" i="3"/>
  <c r="AE1294" i="3"/>
  <c r="AD1294" i="3"/>
  <c r="AB1294" i="3"/>
  <c r="AA1294" i="3"/>
  <c r="Z1294" i="3"/>
  <c r="X1294" i="3"/>
  <c r="W1294" i="3"/>
  <c r="V1294" i="3"/>
  <c r="T1294" i="3"/>
  <c r="S1294" i="3"/>
  <c r="R1294" i="3"/>
  <c r="AE1213" i="3"/>
  <c r="AD1213" i="3"/>
  <c r="AB1213" i="3"/>
  <c r="AA1213" i="3"/>
  <c r="Z1213" i="3"/>
  <c r="X1213" i="3"/>
  <c r="W1213" i="3"/>
  <c r="V1213" i="3"/>
  <c r="T1213" i="3"/>
  <c r="S1213" i="3"/>
  <c r="R1213" i="3"/>
  <c r="AE1137" i="3"/>
  <c r="AD1137" i="3"/>
  <c r="AB1137" i="3"/>
  <c r="AA1137" i="3"/>
  <c r="Z1137" i="3"/>
  <c r="X1137" i="3"/>
  <c r="W1137" i="3"/>
  <c r="V1137" i="3"/>
  <c r="T1137" i="3"/>
  <c r="S1137" i="3"/>
  <c r="R1137" i="3"/>
  <c r="AE970" i="3"/>
  <c r="AD970" i="3"/>
  <c r="AB970" i="3"/>
  <c r="AA970" i="3"/>
  <c r="Z970" i="3"/>
  <c r="X970" i="3"/>
  <c r="W970" i="3"/>
  <c r="V970" i="3"/>
  <c r="T970" i="3"/>
  <c r="S970" i="3"/>
  <c r="R970" i="3"/>
  <c r="AE965" i="3"/>
  <c r="AD965" i="3"/>
  <c r="AB965" i="3"/>
  <c r="AA965" i="3"/>
  <c r="Z965" i="3"/>
  <c r="X965" i="3"/>
  <c r="W965" i="3"/>
  <c r="V965" i="3"/>
  <c r="T965" i="3"/>
  <c r="S965" i="3"/>
  <c r="R965" i="3"/>
  <c r="AE957" i="3"/>
  <c r="AD957" i="3"/>
  <c r="AB957" i="3"/>
  <c r="AA957" i="3"/>
  <c r="Z957" i="3"/>
  <c r="X957" i="3"/>
  <c r="W957" i="3"/>
  <c r="V957" i="3"/>
  <c r="T957" i="3"/>
  <c r="S957" i="3"/>
  <c r="R957" i="3"/>
  <c r="AE929" i="3"/>
  <c r="AD929" i="3"/>
  <c r="AB929" i="3"/>
  <c r="AA929" i="3"/>
  <c r="Z929" i="3"/>
  <c r="X929" i="3"/>
  <c r="W929" i="3"/>
  <c r="V929" i="3"/>
  <c r="T929" i="3"/>
  <c r="S929" i="3"/>
  <c r="R929" i="3"/>
  <c r="AE927" i="3"/>
  <c r="AD927" i="3"/>
  <c r="AB927" i="3"/>
  <c r="AA927" i="3"/>
  <c r="Z927" i="3"/>
  <c r="X927" i="3"/>
  <c r="W927" i="3"/>
  <c r="V927" i="3"/>
  <c r="T927" i="3"/>
  <c r="S927" i="3"/>
  <c r="R927" i="3"/>
  <c r="AE825" i="3"/>
  <c r="AD825" i="3"/>
  <c r="AB825" i="3"/>
  <c r="AA825" i="3"/>
  <c r="Z825" i="3"/>
  <c r="X825" i="3"/>
  <c r="W825" i="3"/>
  <c r="V825" i="3"/>
  <c r="T825" i="3"/>
  <c r="S825" i="3"/>
  <c r="R825" i="3"/>
  <c r="AE817" i="3"/>
  <c r="AD817" i="3"/>
  <c r="AB817" i="3"/>
  <c r="AA817" i="3"/>
  <c r="Z817" i="3"/>
  <c r="X817" i="3"/>
  <c r="W817" i="3"/>
  <c r="V817" i="3"/>
  <c r="T817" i="3"/>
  <c r="S817" i="3"/>
  <c r="R817" i="3"/>
  <c r="AE811" i="3"/>
  <c r="AD811" i="3"/>
  <c r="AB811" i="3"/>
  <c r="AA811" i="3"/>
  <c r="Z811" i="3"/>
  <c r="X811" i="3"/>
  <c r="W811" i="3"/>
  <c r="V811" i="3"/>
  <c r="T811" i="3"/>
  <c r="S811" i="3"/>
  <c r="R811" i="3"/>
  <c r="AE807" i="3"/>
  <c r="AD807" i="3"/>
  <c r="AB807" i="3"/>
  <c r="AA807" i="3"/>
  <c r="Z807" i="3"/>
  <c r="X807" i="3"/>
  <c r="W807" i="3"/>
  <c r="V807" i="3"/>
  <c r="T807" i="3"/>
  <c r="S807" i="3"/>
  <c r="R807" i="3"/>
  <c r="AE793" i="3"/>
  <c r="AD793" i="3"/>
  <c r="AB793" i="3"/>
  <c r="AA793" i="3"/>
  <c r="Z793" i="3"/>
  <c r="X793" i="3"/>
  <c r="W793" i="3"/>
  <c r="V793" i="3"/>
  <c r="T793" i="3"/>
  <c r="S793" i="3"/>
  <c r="R793" i="3"/>
  <c r="AE727" i="3"/>
  <c r="AD727" i="3"/>
  <c r="AB727" i="3"/>
  <c r="AA727" i="3"/>
  <c r="Z727" i="3"/>
  <c r="X727" i="3"/>
  <c r="W727" i="3"/>
  <c r="V727" i="3"/>
  <c r="T727" i="3"/>
  <c r="S727" i="3"/>
  <c r="R727" i="3"/>
  <c r="AE655" i="3"/>
  <c r="AD655" i="3"/>
  <c r="AB655" i="3"/>
  <c r="AA655" i="3"/>
  <c r="Z655" i="3"/>
  <c r="X655" i="3"/>
  <c r="W655" i="3"/>
  <c r="V655" i="3"/>
  <c r="T655" i="3"/>
  <c r="S655" i="3"/>
  <c r="R655" i="3"/>
  <c r="AE646" i="3"/>
  <c r="AD646" i="3"/>
  <c r="AB646" i="3"/>
  <c r="AA646" i="3"/>
  <c r="Z646" i="3"/>
  <c r="X646" i="3"/>
  <c r="W646" i="3"/>
  <c r="V646" i="3"/>
  <c r="T646" i="3"/>
  <c r="S646" i="3"/>
  <c r="R646" i="3"/>
  <c r="AE640" i="3"/>
  <c r="AD640" i="3"/>
  <c r="AB640" i="3"/>
  <c r="AA640" i="3"/>
  <c r="Z640" i="3"/>
  <c r="X640" i="3"/>
  <c r="W640" i="3"/>
  <c r="V640" i="3"/>
  <c r="T640" i="3"/>
  <c r="S640" i="3"/>
  <c r="R640" i="3"/>
  <c r="AE494" i="3"/>
  <c r="AD494" i="3"/>
  <c r="AB494" i="3"/>
  <c r="AA494" i="3"/>
  <c r="Z494" i="3"/>
  <c r="X494" i="3"/>
  <c r="W494" i="3"/>
  <c r="V494" i="3"/>
  <c r="T494" i="3"/>
  <c r="S494" i="3"/>
  <c r="R494" i="3"/>
  <c r="AE348" i="3"/>
  <c r="AD348" i="3"/>
  <c r="AB348" i="3"/>
  <c r="AA348" i="3"/>
  <c r="Z348" i="3"/>
  <c r="X348" i="3"/>
  <c r="W348" i="3"/>
  <c r="V348" i="3"/>
  <c r="T348" i="3"/>
  <c r="S348" i="3"/>
  <c r="R348" i="3"/>
  <c r="AE330" i="3"/>
  <c r="AD330" i="3"/>
  <c r="AB330" i="3"/>
  <c r="AA330" i="3"/>
  <c r="Z330" i="3"/>
  <c r="X330" i="3"/>
  <c r="W330" i="3"/>
  <c r="V330" i="3"/>
  <c r="T330" i="3"/>
  <c r="S330" i="3"/>
  <c r="R330" i="3"/>
  <c r="AE295" i="3"/>
  <c r="AD295" i="3"/>
  <c r="AB295" i="3"/>
  <c r="AA295" i="3"/>
  <c r="Z295" i="3"/>
  <c r="X295" i="3"/>
  <c r="W295" i="3"/>
  <c r="V295" i="3"/>
  <c r="T295" i="3"/>
  <c r="S295" i="3"/>
  <c r="R295" i="3"/>
  <c r="AE290" i="3"/>
  <c r="AD290" i="3"/>
  <c r="AB290" i="3"/>
  <c r="AA290" i="3"/>
  <c r="Z290" i="3"/>
  <c r="X290" i="3"/>
  <c r="W290" i="3"/>
  <c r="V290" i="3"/>
  <c r="T290" i="3"/>
  <c r="S290" i="3"/>
  <c r="R290" i="3"/>
  <c r="AE271" i="3"/>
  <c r="AD271" i="3"/>
  <c r="AB271" i="3"/>
  <c r="AA271" i="3"/>
  <c r="Z271" i="3"/>
  <c r="X271" i="3"/>
  <c r="W271" i="3"/>
  <c r="V271" i="3"/>
  <c r="T271" i="3"/>
  <c r="S271" i="3"/>
  <c r="R271" i="3"/>
  <c r="AE259" i="3"/>
  <c r="AD259" i="3"/>
  <c r="AB259" i="3"/>
  <c r="AA259" i="3"/>
  <c r="Z259" i="3"/>
  <c r="X259" i="3"/>
  <c r="W259" i="3"/>
  <c r="V259" i="3"/>
  <c r="T259" i="3"/>
  <c r="S259" i="3"/>
  <c r="R259" i="3"/>
  <c r="AE247" i="3"/>
  <c r="AD247" i="3"/>
  <c r="AB247" i="3"/>
  <c r="AA247" i="3"/>
  <c r="Z247" i="3"/>
  <c r="X247" i="3"/>
  <c r="W247" i="3"/>
  <c r="V247" i="3"/>
  <c r="T247" i="3"/>
  <c r="S247" i="3"/>
  <c r="R247" i="3"/>
  <c r="AE242" i="3"/>
  <c r="AD242" i="3"/>
  <c r="AB242" i="3"/>
  <c r="AA242" i="3"/>
  <c r="Z242" i="3"/>
  <c r="X242" i="3"/>
  <c r="W242" i="3"/>
  <c r="V242" i="3"/>
  <c r="T242" i="3"/>
  <c r="S242" i="3"/>
  <c r="R242" i="3"/>
  <c r="AE222" i="3"/>
  <c r="AD222" i="3"/>
  <c r="AB222" i="3"/>
  <c r="AA222" i="3"/>
  <c r="Z222" i="3"/>
  <c r="X222" i="3"/>
  <c r="W222" i="3"/>
  <c r="V222" i="3"/>
  <c r="T222" i="3"/>
  <c r="S222" i="3"/>
  <c r="R222" i="3"/>
  <c r="AE187" i="3"/>
  <c r="AD187" i="3"/>
  <c r="AB187" i="3"/>
  <c r="AA187" i="3"/>
  <c r="Z187" i="3"/>
  <c r="X187" i="3"/>
  <c r="W187" i="3"/>
  <c r="V187" i="3"/>
  <c r="T187" i="3"/>
  <c r="S187" i="3"/>
  <c r="R187" i="3"/>
  <c r="AE472" i="3"/>
  <c r="AD472" i="3"/>
  <c r="AB472" i="3"/>
  <c r="AA472" i="3"/>
  <c r="Z472" i="3"/>
  <c r="X472" i="3"/>
  <c r="W472" i="3"/>
  <c r="V472" i="3"/>
  <c r="T472" i="3"/>
  <c r="S472" i="3"/>
  <c r="R472" i="3"/>
  <c r="AE420" i="3"/>
  <c r="AD420" i="3"/>
  <c r="AB420" i="3"/>
  <c r="AA420" i="3"/>
  <c r="Z420" i="3"/>
  <c r="X420" i="3"/>
  <c r="W420" i="3"/>
  <c r="V420" i="3"/>
  <c r="T420" i="3"/>
  <c r="S420" i="3"/>
  <c r="R420" i="3"/>
  <c r="AE31" i="3"/>
  <c r="AD31" i="3"/>
  <c r="AB31" i="3"/>
  <c r="AA31" i="3"/>
  <c r="Z31" i="3"/>
  <c r="X31" i="3"/>
  <c r="W31" i="3"/>
  <c r="V31" i="3"/>
  <c r="T31" i="3"/>
  <c r="S31" i="3"/>
  <c r="R31" i="3"/>
  <c r="AE1548" i="3"/>
  <c r="AD1548" i="3"/>
  <c r="AB1548" i="3"/>
  <c r="AA1548" i="3"/>
  <c r="Z1548" i="3"/>
  <c r="X1548" i="3"/>
  <c r="W1548" i="3"/>
  <c r="V1548" i="3"/>
  <c r="T1548" i="3"/>
  <c r="S1548" i="3"/>
  <c r="R1548" i="3"/>
  <c r="AE1542" i="3"/>
  <c r="AD1542" i="3"/>
  <c r="AB1542" i="3"/>
  <c r="AA1542" i="3"/>
  <c r="Z1542" i="3"/>
  <c r="X1542" i="3"/>
  <c r="W1542" i="3"/>
  <c r="V1542" i="3"/>
  <c r="T1542" i="3"/>
  <c r="S1542" i="3"/>
  <c r="R1542" i="3"/>
  <c r="AE1538" i="3"/>
  <c r="AD1538" i="3"/>
  <c r="AB1538" i="3"/>
  <c r="AA1538" i="3"/>
  <c r="Z1538" i="3"/>
  <c r="X1538" i="3"/>
  <c r="W1538" i="3"/>
  <c r="V1538" i="3"/>
  <c r="T1538" i="3"/>
  <c r="S1538" i="3"/>
  <c r="R1538" i="3"/>
  <c r="AE1454" i="3"/>
  <c r="AD1454" i="3"/>
  <c r="AB1454" i="3"/>
  <c r="AA1454" i="3"/>
  <c r="Z1454" i="3"/>
  <c r="X1454" i="3"/>
  <c r="W1454" i="3"/>
  <c r="V1454" i="3"/>
  <c r="T1454" i="3"/>
  <c r="S1454" i="3"/>
  <c r="R1454" i="3"/>
  <c r="AE1357" i="3"/>
  <c r="AD1357" i="3"/>
  <c r="AB1357" i="3"/>
  <c r="AA1357" i="3"/>
  <c r="Z1357" i="3"/>
  <c r="X1357" i="3"/>
  <c r="W1357" i="3"/>
  <c r="V1357" i="3"/>
  <c r="T1357" i="3"/>
  <c r="S1357" i="3"/>
  <c r="R1357" i="3"/>
  <c r="AE1000" i="3"/>
  <c r="AD1000" i="3"/>
  <c r="AB1000" i="3"/>
  <c r="AA1000" i="3"/>
  <c r="Z1000" i="3"/>
  <c r="X1000" i="3"/>
  <c r="W1000" i="3"/>
  <c r="V1000" i="3"/>
  <c r="T1000" i="3"/>
  <c r="S1000" i="3"/>
  <c r="R1000" i="3"/>
  <c r="AE925" i="3"/>
  <c r="AD925" i="3"/>
  <c r="AB925" i="3"/>
  <c r="AA925" i="3"/>
  <c r="Z925" i="3"/>
  <c r="X925" i="3"/>
  <c r="W925" i="3"/>
  <c r="V925" i="3"/>
  <c r="T925" i="3"/>
  <c r="S925" i="3"/>
  <c r="R925" i="3"/>
  <c r="AE914" i="3"/>
  <c r="AD914" i="3"/>
  <c r="AB914" i="3"/>
  <c r="AA914" i="3"/>
  <c r="Z914" i="3"/>
  <c r="X914" i="3"/>
  <c r="W914" i="3"/>
  <c r="V914" i="3"/>
  <c r="T914" i="3"/>
  <c r="S914" i="3"/>
  <c r="R914" i="3"/>
  <c r="AE869" i="3"/>
  <c r="AD869" i="3"/>
  <c r="AB869" i="3"/>
  <c r="AA869" i="3"/>
  <c r="Z869" i="3"/>
  <c r="X869" i="3"/>
  <c r="W869" i="3"/>
  <c r="V869" i="3"/>
  <c r="T869" i="3"/>
  <c r="S869" i="3"/>
  <c r="R869" i="3"/>
  <c r="AE846" i="3"/>
  <c r="AD846" i="3"/>
  <c r="AB846" i="3"/>
  <c r="AA846" i="3"/>
  <c r="Z846" i="3"/>
  <c r="X846" i="3"/>
  <c r="W846" i="3"/>
  <c r="V846" i="3"/>
  <c r="T846" i="3"/>
  <c r="S846" i="3"/>
  <c r="R846" i="3"/>
  <c r="AE791" i="3"/>
  <c r="AD791" i="3"/>
  <c r="AB791" i="3"/>
  <c r="AA791" i="3"/>
  <c r="Z791" i="3"/>
  <c r="X791" i="3"/>
  <c r="W791" i="3"/>
  <c r="V791" i="3"/>
  <c r="T791" i="3"/>
  <c r="S791" i="3"/>
  <c r="R791" i="3"/>
  <c r="AE634" i="3"/>
  <c r="AD634" i="3"/>
  <c r="AB634" i="3"/>
  <c r="AA634" i="3"/>
  <c r="Z634" i="3"/>
  <c r="X634" i="3"/>
  <c r="W634" i="3"/>
  <c r="V634" i="3"/>
  <c r="T634" i="3"/>
  <c r="S634" i="3"/>
  <c r="R634" i="3"/>
  <c r="AE622" i="3"/>
  <c r="AD622" i="3"/>
  <c r="AB622" i="3"/>
  <c r="AA622" i="3"/>
  <c r="Z622" i="3"/>
  <c r="X622" i="3"/>
  <c r="W622" i="3"/>
  <c r="V622" i="3"/>
  <c r="T622" i="3"/>
  <c r="S622" i="3"/>
  <c r="R622" i="3"/>
  <c r="AE579" i="3"/>
  <c r="AD579" i="3"/>
  <c r="AB579" i="3"/>
  <c r="AA579" i="3"/>
  <c r="Z579" i="3"/>
  <c r="X579" i="3"/>
  <c r="W579" i="3"/>
  <c r="V579" i="3"/>
  <c r="T579" i="3"/>
  <c r="S579" i="3"/>
  <c r="R579" i="3"/>
  <c r="AE432" i="3"/>
  <c r="AD432" i="3"/>
  <c r="AB432" i="3"/>
  <c r="AA432" i="3"/>
  <c r="Z432" i="3"/>
  <c r="X432" i="3"/>
  <c r="W432" i="3"/>
  <c r="V432" i="3"/>
  <c r="T432" i="3"/>
  <c r="S432" i="3"/>
  <c r="R432" i="3"/>
  <c r="AE245" i="3"/>
  <c r="AD245" i="3"/>
  <c r="AB245" i="3"/>
  <c r="AA245" i="3"/>
  <c r="Z245" i="3"/>
  <c r="X245" i="3"/>
  <c r="W245" i="3"/>
  <c r="V245" i="3"/>
  <c r="T245" i="3"/>
  <c r="S245" i="3"/>
  <c r="R245" i="3"/>
  <c r="AE34" i="3"/>
  <c r="AD34" i="3"/>
  <c r="AB34" i="3"/>
  <c r="AA34" i="3"/>
  <c r="Z34" i="3"/>
  <c r="X34" i="3"/>
  <c r="W34" i="3"/>
  <c r="V34" i="3"/>
  <c r="T34" i="3"/>
  <c r="S34" i="3"/>
  <c r="R34" i="3"/>
  <c r="AE1612" i="3"/>
  <c r="AD1612" i="3"/>
  <c r="AB1612" i="3"/>
  <c r="AA1612" i="3"/>
  <c r="Z1612" i="3"/>
  <c r="X1612" i="3"/>
  <c r="W1612" i="3"/>
  <c r="V1612" i="3"/>
  <c r="T1612" i="3"/>
  <c r="S1612" i="3"/>
  <c r="R1612" i="3"/>
  <c r="AE1543" i="3"/>
  <c r="AD1543" i="3"/>
  <c r="AB1543" i="3"/>
  <c r="AA1543" i="3"/>
  <c r="Z1543" i="3"/>
  <c r="X1543" i="3"/>
  <c r="W1543" i="3"/>
  <c r="V1543" i="3"/>
  <c r="T1543" i="3"/>
  <c r="S1543" i="3"/>
  <c r="R1543" i="3"/>
  <c r="AE1526" i="3"/>
  <c r="AD1526" i="3"/>
  <c r="AB1526" i="3"/>
  <c r="AA1526" i="3"/>
  <c r="Z1526" i="3"/>
  <c r="X1526" i="3"/>
  <c r="W1526" i="3"/>
  <c r="V1526" i="3"/>
  <c r="T1526" i="3"/>
  <c r="S1526" i="3"/>
  <c r="R1526" i="3"/>
  <c r="AE1507" i="3"/>
  <c r="AD1507" i="3"/>
  <c r="AB1507" i="3"/>
  <c r="AA1507" i="3"/>
  <c r="Z1507" i="3"/>
  <c r="X1507" i="3"/>
  <c r="W1507" i="3"/>
  <c r="V1507" i="3"/>
  <c r="T1507" i="3"/>
  <c r="S1507" i="3"/>
  <c r="R1507" i="3"/>
  <c r="AE1414" i="3"/>
  <c r="AD1414" i="3"/>
  <c r="AB1414" i="3"/>
  <c r="AA1414" i="3"/>
  <c r="Z1414" i="3"/>
  <c r="X1414" i="3"/>
  <c r="W1414" i="3"/>
  <c r="V1414" i="3"/>
  <c r="T1414" i="3"/>
  <c r="S1414" i="3"/>
  <c r="R1414" i="3"/>
  <c r="AE1386" i="3"/>
  <c r="AD1386" i="3"/>
  <c r="AB1386" i="3"/>
  <c r="AA1386" i="3"/>
  <c r="Z1386" i="3"/>
  <c r="X1386" i="3"/>
  <c r="W1386" i="3"/>
  <c r="V1386" i="3"/>
  <c r="T1386" i="3"/>
  <c r="S1386" i="3"/>
  <c r="R1386" i="3"/>
  <c r="AE1346" i="3"/>
  <c r="AD1346" i="3"/>
  <c r="AB1346" i="3"/>
  <c r="AA1346" i="3"/>
  <c r="Z1346" i="3"/>
  <c r="X1346" i="3"/>
  <c r="W1346" i="3"/>
  <c r="V1346" i="3"/>
  <c r="T1346" i="3"/>
  <c r="S1346" i="3"/>
  <c r="R1346" i="3"/>
  <c r="AE1258" i="3"/>
  <c r="AD1258" i="3"/>
  <c r="AB1258" i="3"/>
  <c r="AA1258" i="3"/>
  <c r="Z1258" i="3"/>
  <c r="X1258" i="3"/>
  <c r="W1258" i="3"/>
  <c r="V1258" i="3"/>
  <c r="T1258" i="3"/>
  <c r="S1258" i="3"/>
  <c r="R1258" i="3"/>
  <c r="AE1223" i="3"/>
  <c r="AD1223" i="3"/>
  <c r="AB1223" i="3"/>
  <c r="AA1223" i="3"/>
  <c r="Z1223" i="3"/>
  <c r="X1223" i="3"/>
  <c r="W1223" i="3"/>
  <c r="V1223" i="3"/>
  <c r="T1223" i="3"/>
  <c r="S1223" i="3"/>
  <c r="R1223" i="3"/>
  <c r="AE1208" i="3"/>
  <c r="AD1208" i="3"/>
  <c r="AB1208" i="3"/>
  <c r="AA1208" i="3"/>
  <c r="Z1208" i="3"/>
  <c r="X1208" i="3"/>
  <c r="W1208" i="3"/>
  <c r="V1208" i="3"/>
  <c r="T1208" i="3"/>
  <c r="S1208" i="3"/>
  <c r="R1208" i="3"/>
  <c r="AE1042" i="3"/>
  <c r="AD1042" i="3"/>
  <c r="AB1042" i="3"/>
  <c r="AA1042" i="3"/>
  <c r="Z1042" i="3"/>
  <c r="X1042" i="3"/>
  <c r="W1042" i="3"/>
  <c r="V1042" i="3"/>
  <c r="T1042" i="3"/>
  <c r="S1042" i="3"/>
  <c r="R1042" i="3"/>
  <c r="AE979" i="3"/>
  <c r="AD979" i="3"/>
  <c r="AB979" i="3"/>
  <c r="AA979" i="3"/>
  <c r="Z979" i="3"/>
  <c r="X979" i="3"/>
  <c r="W979" i="3"/>
  <c r="V979" i="3"/>
  <c r="T979" i="3"/>
  <c r="S979" i="3"/>
  <c r="R979" i="3"/>
  <c r="AE922" i="3"/>
  <c r="AD922" i="3"/>
  <c r="AB922" i="3"/>
  <c r="AA922" i="3"/>
  <c r="Z922" i="3"/>
  <c r="X922" i="3"/>
  <c r="W922" i="3"/>
  <c r="V922" i="3"/>
  <c r="T922" i="3"/>
  <c r="S922" i="3"/>
  <c r="R922" i="3"/>
  <c r="AE875" i="3"/>
  <c r="AD875" i="3"/>
  <c r="AB875" i="3"/>
  <c r="AA875" i="3"/>
  <c r="Z875" i="3"/>
  <c r="X875" i="3"/>
  <c r="W875" i="3"/>
  <c r="V875" i="3"/>
  <c r="T875" i="3"/>
  <c r="S875" i="3"/>
  <c r="R875" i="3"/>
  <c r="AE821" i="3"/>
  <c r="AD821" i="3"/>
  <c r="AB821" i="3"/>
  <c r="AA821" i="3"/>
  <c r="Z821" i="3"/>
  <c r="X821" i="3"/>
  <c r="W821" i="3"/>
  <c r="V821" i="3"/>
  <c r="T821" i="3"/>
  <c r="S821" i="3"/>
  <c r="R821" i="3"/>
  <c r="AE820" i="3"/>
  <c r="AD820" i="3"/>
  <c r="AB820" i="3"/>
  <c r="AA820" i="3"/>
  <c r="Z820" i="3"/>
  <c r="X820" i="3"/>
  <c r="W820" i="3"/>
  <c r="V820" i="3"/>
  <c r="T820" i="3"/>
  <c r="S820" i="3"/>
  <c r="R820" i="3"/>
  <c r="AE796" i="3"/>
  <c r="AD796" i="3"/>
  <c r="AB796" i="3"/>
  <c r="AA796" i="3"/>
  <c r="Z796" i="3"/>
  <c r="X796" i="3"/>
  <c r="W796" i="3"/>
  <c r="V796" i="3"/>
  <c r="T796" i="3"/>
  <c r="S796" i="3"/>
  <c r="R796" i="3"/>
  <c r="AE401" i="3"/>
  <c r="AD401" i="3"/>
  <c r="AB401" i="3"/>
  <c r="AA401" i="3"/>
  <c r="Z401" i="3"/>
  <c r="X401" i="3"/>
  <c r="W401" i="3"/>
  <c r="V401" i="3"/>
  <c r="T401" i="3"/>
  <c r="S401" i="3"/>
  <c r="R401" i="3"/>
  <c r="AE380" i="3"/>
  <c r="AD380" i="3"/>
  <c r="AB380" i="3"/>
  <c r="AA380" i="3"/>
  <c r="Z380" i="3"/>
  <c r="X380" i="3"/>
  <c r="W380" i="3"/>
  <c r="V380" i="3"/>
  <c r="T380" i="3"/>
  <c r="S380" i="3"/>
  <c r="R380" i="3"/>
  <c r="AE378" i="3"/>
  <c r="AD378" i="3"/>
  <c r="AB378" i="3"/>
  <c r="AA378" i="3"/>
  <c r="Z378" i="3"/>
  <c r="X378" i="3"/>
  <c r="W378" i="3"/>
  <c r="V378" i="3"/>
  <c r="T378" i="3"/>
  <c r="S378" i="3"/>
  <c r="R378" i="3"/>
  <c r="AE293" i="3"/>
  <c r="AD293" i="3"/>
  <c r="AB293" i="3"/>
  <c r="AA293" i="3"/>
  <c r="Z293" i="3"/>
  <c r="X293" i="3"/>
  <c r="W293" i="3"/>
  <c r="V293" i="3"/>
  <c r="T293" i="3"/>
  <c r="S293" i="3"/>
  <c r="R293" i="3"/>
  <c r="AE206" i="3"/>
  <c r="AD206" i="3"/>
  <c r="AB206" i="3"/>
  <c r="AA206" i="3"/>
  <c r="Z206" i="3"/>
  <c r="X206" i="3"/>
  <c r="W206" i="3"/>
  <c r="V206" i="3"/>
  <c r="T206" i="3"/>
  <c r="S206" i="3"/>
  <c r="R206" i="3"/>
  <c r="AE184" i="3"/>
  <c r="AD184" i="3"/>
  <c r="AB184" i="3"/>
  <c r="AA184" i="3"/>
  <c r="Z184" i="3"/>
  <c r="X184" i="3"/>
  <c r="W184" i="3"/>
  <c r="V184" i="3"/>
  <c r="T184" i="3"/>
  <c r="S184" i="3"/>
  <c r="R184" i="3"/>
  <c r="AE136" i="3"/>
  <c r="AD136" i="3"/>
  <c r="AB136" i="3"/>
  <c r="AA136" i="3"/>
  <c r="Z136" i="3"/>
  <c r="X136" i="3"/>
  <c r="W136" i="3"/>
  <c r="V136" i="3"/>
  <c r="T136" i="3"/>
  <c r="S136" i="3"/>
  <c r="R136" i="3"/>
  <c r="AE130" i="3"/>
  <c r="AD130" i="3"/>
  <c r="AB130" i="3"/>
  <c r="AA130" i="3"/>
  <c r="Z130" i="3"/>
  <c r="X130" i="3"/>
  <c r="W130" i="3"/>
  <c r="V130" i="3"/>
  <c r="T130" i="3"/>
  <c r="S130" i="3"/>
  <c r="R130" i="3"/>
  <c r="AE59" i="3"/>
  <c r="AD59" i="3"/>
  <c r="AB59" i="3"/>
  <c r="AA59" i="3"/>
  <c r="Z59" i="3"/>
  <c r="X59" i="3"/>
  <c r="W59" i="3"/>
  <c r="V59" i="3"/>
  <c r="T59" i="3"/>
  <c r="S59" i="3"/>
  <c r="R59" i="3"/>
  <c r="AE1312" i="3"/>
  <c r="AD1312" i="3"/>
  <c r="AB1312" i="3"/>
  <c r="AA1312" i="3"/>
  <c r="Z1312" i="3"/>
  <c r="X1312" i="3"/>
  <c r="W1312" i="3"/>
  <c r="V1312" i="3"/>
  <c r="T1312" i="3"/>
  <c r="S1312" i="3"/>
  <c r="R1312" i="3"/>
  <c r="AE984" i="3"/>
  <c r="AD984" i="3"/>
  <c r="AB984" i="3"/>
  <c r="AA984" i="3"/>
  <c r="Z984" i="3"/>
  <c r="X984" i="3"/>
  <c r="W984" i="3"/>
  <c r="V984" i="3"/>
  <c r="T984" i="3"/>
  <c r="S984" i="3"/>
  <c r="R984" i="3"/>
  <c r="AE844" i="3"/>
  <c r="AD844" i="3"/>
  <c r="AB844" i="3"/>
  <c r="AA844" i="3"/>
  <c r="Z844" i="3"/>
  <c r="X844" i="3"/>
  <c r="W844" i="3"/>
  <c r="V844" i="3"/>
  <c r="T844" i="3"/>
  <c r="S844" i="3"/>
  <c r="R844" i="3"/>
  <c r="AE427" i="3"/>
  <c r="AD427" i="3"/>
  <c r="AB427" i="3"/>
  <c r="AA427" i="3"/>
  <c r="Z427" i="3"/>
  <c r="X427" i="3"/>
  <c r="W427" i="3"/>
  <c r="V427" i="3"/>
  <c r="T427" i="3"/>
  <c r="S427" i="3"/>
  <c r="R427" i="3"/>
  <c r="AE79" i="3"/>
  <c r="AD79" i="3"/>
  <c r="AB79" i="3"/>
  <c r="AA79" i="3"/>
  <c r="Z79" i="3"/>
  <c r="X79" i="3"/>
  <c r="W79" i="3"/>
  <c r="V79" i="3"/>
  <c r="T79" i="3"/>
  <c r="S79" i="3"/>
  <c r="R79" i="3"/>
  <c r="AE1611" i="3"/>
  <c r="AD1611" i="3"/>
  <c r="AB1611" i="3"/>
  <c r="AA1611" i="3"/>
  <c r="Z1611" i="3"/>
  <c r="X1611" i="3"/>
  <c r="W1611" i="3"/>
  <c r="V1611" i="3"/>
  <c r="T1611" i="3"/>
  <c r="S1611" i="3"/>
  <c r="R1611" i="3"/>
  <c r="AE1110" i="3"/>
  <c r="AD1110" i="3"/>
  <c r="AB1110" i="3"/>
  <c r="AA1110" i="3"/>
  <c r="Z1110" i="3"/>
  <c r="X1110" i="3"/>
  <c r="W1110" i="3"/>
  <c r="V1110" i="3"/>
  <c r="T1110" i="3"/>
  <c r="S1110" i="3"/>
  <c r="R1110" i="3"/>
  <c r="AE813" i="3"/>
  <c r="AD813" i="3"/>
  <c r="AB813" i="3"/>
  <c r="AA813" i="3"/>
  <c r="Z813" i="3"/>
  <c r="X813" i="3"/>
  <c r="W813" i="3"/>
  <c r="V813" i="3"/>
  <c r="T813" i="3"/>
  <c r="S813" i="3"/>
  <c r="R813" i="3"/>
  <c r="AE692" i="3"/>
  <c r="AD692" i="3"/>
  <c r="AB692" i="3"/>
  <c r="AA692" i="3"/>
  <c r="Z692" i="3"/>
  <c r="X692" i="3"/>
  <c r="W692" i="3"/>
  <c r="V692" i="3"/>
  <c r="T692" i="3"/>
  <c r="S692" i="3"/>
  <c r="R692" i="3"/>
  <c r="AE440" i="3"/>
  <c r="AD440" i="3"/>
  <c r="AB440" i="3"/>
  <c r="AA440" i="3"/>
  <c r="Z440" i="3"/>
  <c r="X440" i="3"/>
  <c r="W440" i="3"/>
  <c r="V440" i="3"/>
  <c r="T440" i="3"/>
  <c r="S440" i="3"/>
  <c r="R440" i="3"/>
  <c r="AE400" i="3"/>
  <c r="AD400" i="3"/>
  <c r="AB400" i="3"/>
  <c r="AA400" i="3"/>
  <c r="Z400" i="3"/>
  <c r="X400" i="3"/>
  <c r="W400" i="3"/>
  <c r="V400" i="3"/>
  <c r="T400" i="3"/>
  <c r="S400" i="3"/>
  <c r="R400" i="3"/>
  <c r="AE82" i="3"/>
  <c r="AD82" i="3"/>
  <c r="AB82" i="3"/>
  <c r="AA82" i="3"/>
  <c r="Z82" i="3"/>
  <c r="X82" i="3"/>
  <c r="W82" i="3"/>
  <c r="V82" i="3"/>
  <c r="T82" i="3"/>
  <c r="S82" i="3"/>
  <c r="R82" i="3"/>
  <c r="AE1579" i="3"/>
  <c r="AD1579" i="3"/>
  <c r="AB1579" i="3"/>
  <c r="AA1579" i="3"/>
  <c r="Z1579" i="3"/>
  <c r="X1579" i="3"/>
  <c r="W1579" i="3"/>
  <c r="V1579" i="3"/>
  <c r="T1579" i="3"/>
  <c r="S1579" i="3"/>
  <c r="R1579" i="3"/>
  <c r="AE1546" i="3"/>
  <c r="AD1546" i="3"/>
  <c r="AB1546" i="3"/>
  <c r="AA1546" i="3"/>
  <c r="Z1546" i="3"/>
  <c r="X1546" i="3"/>
  <c r="W1546" i="3"/>
  <c r="V1546" i="3"/>
  <c r="T1546" i="3"/>
  <c r="S1546" i="3"/>
  <c r="R1546" i="3"/>
  <c r="AE1519" i="3"/>
  <c r="AD1519" i="3"/>
  <c r="AB1519" i="3"/>
  <c r="AA1519" i="3"/>
  <c r="Z1519" i="3"/>
  <c r="X1519" i="3"/>
  <c r="W1519" i="3"/>
  <c r="V1519" i="3"/>
  <c r="T1519" i="3"/>
  <c r="S1519" i="3"/>
  <c r="R1519" i="3"/>
  <c r="AE1497" i="3"/>
  <c r="AD1497" i="3"/>
  <c r="AB1497" i="3"/>
  <c r="AA1497" i="3"/>
  <c r="Z1497" i="3"/>
  <c r="X1497" i="3"/>
  <c r="W1497" i="3"/>
  <c r="V1497" i="3"/>
  <c r="T1497" i="3"/>
  <c r="S1497" i="3"/>
  <c r="R1497" i="3"/>
  <c r="AE1444" i="3"/>
  <c r="AD1444" i="3"/>
  <c r="AB1444" i="3"/>
  <c r="AA1444" i="3"/>
  <c r="Z1444" i="3"/>
  <c r="X1444" i="3"/>
  <c r="W1444" i="3"/>
  <c r="V1444" i="3"/>
  <c r="T1444" i="3"/>
  <c r="S1444" i="3"/>
  <c r="R1444" i="3"/>
  <c r="AE1373" i="3"/>
  <c r="AD1373" i="3"/>
  <c r="AB1373" i="3"/>
  <c r="AA1373" i="3"/>
  <c r="Z1373" i="3"/>
  <c r="X1373" i="3"/>
  <c r="W1373" i="3"/>
  <c r="V1373" i="3"/>
  <c r="T1373" i="3"/>
  <c r="S1373" i="3"/>
  <c r="R1373" i="3"/>
  <c r="AE1337" i="3"/>
  <c r="AD1337" i="3"/>
  <c r="AB1337" i="3"/>
  <c r="AA1337" i="3"/>
  <c r="Z1337" i="3"/>
  <c r="X1337" i="3"/>
  <c r="W1337" i="3"/>
  <c r="V1337" i="3"/>
  <c r="T1337" i="3"/>
  <c r="S1337" i="3"/>
  <c r="R1337" i="3"/>
  <c r="AE1335" i="3"/>
  <c r="AD1335" i="3"/>
  <c r="AB1335" i="3"/>
  <c r="AA1335" i="3"/>
  <c r="Z1335" i="3"/>
  <c r="X1335" i="3"/>
  <c r="W1335" i="3"/>
  <c r="V1335" i="3"/>
  <c r="T1335" i="3"/>
  <c r="S1335" i="3"/>
  <c r="R1335" i="3"/>
  <c r="AE1321" i="3"/>
  <c r="AD1321" i="3"/>
  <c r="AB1321" i="3"/>
  <c r="AA1321" i="3"/>
  <c r="Z1321" i="3"/>
  <c r="X1321" i="3"/>
  <c r="W1321" i="3"/>
  <c r="V1321" i="3"/>
  <c r="T1321" i="3"/>
  <c r="S1321" i="3"/>
  <c r="R1321" i="3"/>
  <c r="AE1313" i="3"/>
  <c r="AD1313" i="3"/>
  <c r="AB1313" i="3"/>
  <c r="AA1313" i="3"/>
  <c r="Z1313" i="3"/>
  <c r="X1313" i="3"/>
  <c r="W1313" i="3"/>
  <c r="V1313" i="3"/>
  <c r="T1313" i="3"/>
  <c r="S1313" i="3"/>
  <c r="R1313" i="3"/>
  <c r="AE1297" i="3"/>
  <c r="AD1297" i="3"/>
  <c r="AB1297" i="3"/>
  <c r="AA1297" i="3"/>
  <c r="Z1297" i="3"/>
  <c r="X1297" i="3"/>
  <c r="W1297" i="3"/>
  <c r="V1297" i="3"/>
  <c r="T1297" i="3"/>
  <c r="S1297" i="3"/>
  <c r="R1297" i="3"/>
  <c r="AE1288" i="3"/>
  <c r="AD1288" i="3"/>
  <c r="AB1288" i="3"/>
  <c r="AA1288" i="3"/>
  <c r="Z1288" i="3"/>
  <c r="X1288" i="3"/>
  <c r="W1288" i="3"/>
  <c r="V1288" i="3"/>
  <c r="T1288" i="3"/>
  <c r="S1288" i="3"/>
  <c r="R1288" i="3"/>
  <c r="AE1220" i="3"/>
  <c r="AD1220" i="3"/>
  <c r="AB1220" i="3"/>
  <c r="AA1220" i="3"/>
  <c r="Z1220" i="3"/>
  <c r="X1220" i="3"/>
  <c r="W1220" i="3"/>
  <c r="V1220" i="3"/>
  <c r="T1220" i="3"/>
  <c r="S1220" i="3"/>
  <c r="R1220" i="3"/>
  <c r="AE1202" i="3"/>
  <c r="AD1202" i="3"/>
  <c r="AB1202" i="3"/>
  <c r="AA1202" i="3"/>
  <c r="Z1202" i="3"/>
  <c r="X1202" i="3"/>
  <c r="W1202" i="3"/>
  <c r="V1202" i="3"/>
  <c r="T1202" i="3"/>
  <c r="S1202" i="3"/>
  <c r="R1202" i="3"/>
  <c r="AE1167" i="3"/>
  <c r="AD1167" i="3"/>
  <c r="AB1167" i="3"/>
  <c r="AA1167" i="3"/>
  <c r="Z1167" i="3"/>
  <c r="X1167" i="3"/>
  <c r="W1167" i="3"/>
  <c r="V1167" i="3"/>
  <c r="T1167" i="3"/>
  <c r="S1167" i="3"/>
  <c r="R1167" i="3"/>
  <c r="AE1165" i="3"/>
  <c r="AD1165" i="3"/>
  <c r="AB1165" i="3"/>
  <c r="AA1165" i="3"/>
  <c r="Z1165" i="3"/>
  <c r="X1165" i="3"/>
  <c r="W1165" i="3"/>
  <c r="V1165" i="3"/>
  <c r="T1165" i="3"/>
  <c r="S1165" i="3"/>
  <c r="R1165" i="3"/>
  <c r="AE872" i="3"/>
  <c r="AD872" i="3"/>
  <c r="AB872" i="3"/>
  <c r="AA872" i="3"/>
  <c r="Z872" i="3"/>
  <c r="X872" i="3"/>
  <c r="W872" i="3"/>
  <c r="V872" i="3"/>
  <c r="T872" i="3"/>
  <c r="S872" i="3"/>
  <c r="R872" i="3"/>
  <c r="AE819" i="3"/>
  <c r="AD819" i="3"/>
  <c r="AB819" i="3"/>
  <c r="AA819" i="3"/>
  <c r="Z819" i="3"/>
  <c r="X819" i="3"/>
  <c r="W819" i="3"/>
  <c r="V819" i="3"/>
  <c r="T819" i="3"/>
  <c r="S819" i="3"/>
  <c r="R819" i="3"/>
  <c r="AE599" i="3"/>
  <c r="AD599" i="3"/>
  <c r="AB599" i="3"/>
  <c r="AA599" i="3"/>
  <c r="Z599" i="3"/>
  <c r="X599" i="3"/>
  <c r="W599" i="3"/>
  <c r="V599" i="3"/>
  <c r="T599" i="3"/>
  <c r="S599" i="3"/>
  <c r="R599" i="3"/>
  <c r="AE309" i="3"/>
  <c r="AD309" i="3"/>
  <c r="AB309" i="3"/>
  <c r="AA309" i="3"/>
  <c r="Z309" i="3"/>
  <c r="X309" i="3"/>
  <c r="W309" i="3"/>
  <c r="V309" i="3"/>
  <c r="T309" i="3"/>
  <c r="S309" i="3"/>
  <c r="R309" i="3"/>
  <c r="AE107" i="3"/>
  <c r="AD107" i="3"/>
  <c r="AB107" i="3"/>
  <c r="AA107" i="3"/>
  <c r="Z107" i="3"/>
  <c r="X107" i="3"/>
  <c r="W107" i="3"/>
  <c r="V107" i="3"/>
  <c r="T107" i="3"/>
  <c r="S107" i="3"/>
  <c r="R107" i="3"/>
  <c r="AE62" i="3"/>
  <c r="AD62" i="3"/>
  <c r="AB62" i="3"/>
  <c r="AA62" i="3"/>
  <c r="Z62" i="3"/>
  <c r="X62" i="3"/>
  <c r="W62" i="3"/>
  <c r="V62" i="3"/>
  <c r="T62" i="3"/>
  <c r="S62" i="3"/>
  <c r="R62" i="3"/>
  <c r="AE1617" i="3"/>
  <c r="AD1617" i="3"/>
  <c r="AB1617" i="3"/>
  <c r="AA1617" i="3"/>
  <c r="Z1617" i="3"/>
  <c r="X1617" i="3"/>
  <c r="W1617" i="3"/>
  <c r="V1617" i="3"/>
  <c r="T1617" i="3"/>
  <c r="S1617" i="3"/>
  <c r="R1617" i="3"/>
  <c r="AE1590" i="3"/>
  <c r="AD1590" i="3"/>
  <c r="AB1590" i="3"/>
  <c r="AA1590" i="3"/>
  <c r="Z1590" i="3"/>
  <c r="X1590" i="3"/>
  <c r="W1590" i="3"/>
  <c r="V1590" i="3"/>
  <c r="T1590" i="3"/>
  <c r="S1590" i="3"/>
  <c r="R1590" i="3"/>
  <c r="AE1588" i="3"/>
  <c r="AD1588" i="3"/>
  <c r="AB1588" i="3"/>
  <c r="AA1588" i="3"/>
  <c r="Z1588" i="3"/>
  <c r="X1588" i="3"/>
  <c r="W1588" i="3"/>
  <c r="V1588" i="3"/>
  <c r="T1588" i="3"/>
  <c r="S1588" i="3"/>
  <c r="R1588" i="3"/>
  <c r="AE1585" i="3"/>
  <c r="AD1585" i="3"/>
  <c r="AB1585" i="3"/>
  <c r="AA1585" i="3"/>
  <c r="Z1585" i="3"/>
  <c r="X1585" i="3"/>
  <c r="W1585" i="3"/>
  <c r="V1585" i="3"/>
  <c r="T1585" i="3"/>
  <c r="S1585" i="3"/>
  <c r="R1585" i="3"/>
  <c r="AE1521" i="3"/>
  <c r="AD1521" i="3"/>
  <c r="AB1521" i="3"/>
  <c r="AA1521" i="3"/>
  <c r="Z1521" i="3"/>
  <c r="X1521" i="3"/>
  <c r="W1521" i="3"/>
  <c r="V1521" i="3"/>
  <c r="T1521" i="3"/>
  <c r="S1521" i="3"/>
  <c r="R1521" i="3"/>
  <c r="AE1500" i="3"/>
  <c r="AD1500" i="3"/>
  <c r="AB1500" i="3"/>
  <c r="AA1500" i="3"/>
  <c r="Z1500" i="3"/>
  <c r="X1500" i="3"/>
  <c r="W1500" i="3"/>
  <c r="V1500" i="3"/>
  <c r="T1500" i="3"/>
  <c r="S1500" i="3"/>
  <c r="R1500" i="3"/>
  <c r="AE1498" i="3"/>
  <c r="AD1498" i="3"/>
  <c r="AB1498" i="3"/>
  <c r="AA1498" i="3"/>
  <c r="Z1498" i="3"/>
  <c r="X1498" i="3"/>
  <c r="W1498" i="3"/>
  <c r="V1498" i="3"/>
  <c r="T1498" i="3"/>
  <c r="S1498" i="3"/>
  <c r="R1498" i="3"/>
  <c r="AE1488" i="3"/>
  <c r="AD1488" i="3"/>
  <c r="AB1488" i="3"/>
  <c r="AA1488" i="3"/>
  <c r="Z1488" i="3"/>
  <c r="X1488" i="3"/>
  <c r="W1488" i="3"/>
  <c r="V1488" i="3"/>
  <c r="T1488" i="3"/>
  <c r="S1488" i="3"/>
  <c r="R1488" i="3"/>
  <c r="AE1470" i="3"/>
  <c r="AD1470" i="3"/>
  <c r="AB1470" i="3"/>
  <c r="AA1470" i="3"/>
  <c r="Z1470" i="3"/>
  <c r="X1470" i="3"/>
  <c r="W1470" i="3"/>
  <c r="V1470" i="3"/>
  <c r="T1470" i="3"/>
  <c r="S1470" i="3"/>
  <c r="R1470" i="3"/>
  <c r="AE1443" i="3"/>
  <c r="AD1443" i="3"/>
  <c r="AB1443" i="3"/>
  <c r="AA1443" i="3"/>
  <c r="Z1443" i="3"/>
  <c r="X1443" i="3"/>
  <c r="W1443" i="3"/>
  <c r="V1443" i="3"/>
  <c r="T1443" i="3"/>
  <c r="S1443" i="3"/>
  <c r="R1443" i="3"/>
  <c r="AE1432" i="3"/>
  <c r="AD1432" i="3"/>
  <c r="AB1432" i="3"/>
  <c r="AA1432" i="3"/>
  <c r="Z1432" i="3"/>
  <c r="X1432" i="3"/>
  <c r="W1432" i="3"/>
  <c r="V1432" i="3"/>
  <c r="T1432" i="3"/>
  <c r="S1432" i="3"/>
  <c r="R1432" i="3"/>
  <c r="AE1420" i="3"/>
  <c r="AD1420" i="3"/>
  <c r="AB1420" i="3"/>
  <c r="AA1420" i="3"/>
  <c r="Z1420" i="3"/>
  <c r="X1420" i="3"/>
  <c r="W1420" i="3"/>
  <c r="V1420" i="3"/>
  <c r="T1420" i="3"/>
  <c r="S1420" i="3"/>
  <c r="R1420" i="3"/>
  <c r="AE1378" i="3"/>
  <c r="AD1378" i="3"/>
  <c r="AB1378" i="3"/>
  <c r="AA1378" i="3"/>
  <c r="Z1378" i="3"/>
  <c r="X1378" i="3"/>
  <c r="W1378" i="3"/>
  <c r="V1378" i="3"/>
  <c r="T1378" i="3"/>
  <c r="S1378" i="3"/>
  <c r="R1378" i="3"/>
  <c r="AE1374" i="3"/>
  <c r="AD1374" i="3"/>
  <c r="AB1374" i="3"/>
  <c r="AA1374" i="3"/>
  <c r="Z1374" i="3"/>
  <c r="X1374" i="3"/>
  <c r="W1374" i="3"/>
  <c r="V1374" i="3"/>
  <c r="T1374" i="3"/>
  <c r="S1374" i="3"/>
  <c r="R1374" i="3"/>
  <c r="AE1340" i="3"/>
  <c r="AD1340" i="3"/>
  <c r="AB1340" i="3"/>
  <c r="AA1340" i="3"/>
  <c r="Z1340" i="3"/>
  <c r="X1340" i="3"/>
  <c r="W1340" i="3"/>
  <c r="V1340" i="3"/>
  <c r="T1340" i="3"/>
  <c r="S1340" i="3"/>
  <c r="R1340" i="3"/>
  <c r="AE1299" i="3"/>
  <c r="AD1299" i="3"/>
  <c r="AB1299" i="3"/>
  <c r="AA1299" i="3"/>
  <c r="Z1299" i="3"/>
  <c r="X1299" i="3"/>
  <c r="W1299" i="3"/>
  <c r="V1299" i="3"/>
  <c r="T1299" i="3"/>
  <c r="S1299" i="3"/>
  <c r="R1299" i="3"/>
  <c r="AE1150" i="3"/>
  <c r="AD1150" i="3"/>
  <c r="AB1150" i="3"/>
  <c r="AA1150" i="3"/>
  <c r="Z1150" i="3"/>
  <c r="X1150" i="3"/>
  <c r="W1150" i="3"/>
  <c r="V1150" i="3"/>
  <c r="T1150" i="3"/>
  <c r="S1150" i="3"/>
  <c r="R1150" i="3"/>
  <c r="AE1147" i="3"/>
  <c r="AD1147" i="3"/>
  <c r="AB1147" i="3"/>
  <c r="AA1147" i="3"/>
  <c r="Z1147" i="3"/>
  <c r="X1147" i="3"/>
  <c r="W1147" i="3"/>
  <c r="V1147" i="3"/>
  <c r="T1147" i="3"/>
  <c r="S1147" i="3"/>
  <c r="R1147" i="3"/>
  <c r="AE1143" i="3"/>
  <c r="AD1143" i="3"/>
  <c r="AB1143" i="3"/>
  <c r="AA1143" i="3"/>
  <c r="Z1143" i="3"/>
  <c r="X1143" i="3"/>
  <c r="W1143" i="3"/>
  <c r="V1143" i="3"/>
  <c r="T1143" i="3"/>
  <c r="S1143" i="3"/>
  <c r="R1143" i="3"/>
  <c r="AE1133" i="3"/>
  <c r="AD1133" i="3"/>
  <c r="AB1133" i="3"/>
  <c r="AA1133" i="3"/>
  <c r="Z1133" i="3"/>
  <c r="X1133" i="3"/>
  <c r="W1133" i="3"/>
  <c r="V1133" i="3"/>
  <c r="T1133" i="3"/>
  <c r="S1133" i="3"/>
  <c r="R1133" i="3"/>
  <c r="AE1112" i="3"/>
  <c r="AD1112" i="3"/>
  <c r="AB1112" i="3"/>
  <c r="AA1112" i="3"/>
  <c r="Z1112" i="3"/>
  <c r="X1112" i="3"/>
  <c r="W1112" i="3"/>
  <c r="V1112" i="3"/>
  <c r="T1112" i="3"/>
  <c r="S1112" i="3"/>
  <c r="R1112" i="3"/>
  <c r="AE1096" i="3"/>
  <c r="AD1096" i="3"/>
  <c r="AB1096" i="3"/>
  <c r="AA1096" i="3"/>
  <c r="Z1096" i="3"/>
  <c r="X1096" i="3"/>
  <c r="W1096" i="3"/>
  <c r="V1096" i="3"/>
  <c r="T1096" i="3"/>
  <c r="S1096" i="3"/>
  <c r="R1096" i="3"/>
  <c r="AE992" i="3"/>
  <c r="AD992" i="3"/>
  <c r="AB992" i="3"/>
  <c r="AA992" i="3"/>
  <c r="Z992" i="3"/>
  <c r="X992" i="3"/>
  <c r="W992" i="3"/>
  <c r="V992" i="3"/>
  <c r="T992" i="3"/>
  <c r="S992" i="3"/>
  <c r="R992" i="3"/>
  <c r="AE982" i="3"/>
  <c r="AD982" i="3"/>
  <c r="AB982" i="3"/>
  <c r="AA982" i="3"/>
  <c r="Z982" i="3"/>
  <c r="X982" i="3"/>
  <c r="W982" i="3"/>
  <c r="V982" i="3"/>
  <c r="T982" i="3"/>
  <c r="S982" i="3"/>
  <c r="R982" i="3"/>
  <c r="AE948" i="3"/>
  <c r="AD948" i="3"/>
  <c r="AB948" i="3"/>
  <c r="AA948" i="3"/>
  <c r="Z948" i="3"/>
  <c r="X948" i="3"/>
  <c r="W948" i="3"/>
  <c r="V948" i="3"/>
  <c r="T948" i="3"/>
  <c r="S948" i="3"/>
  <c r="R948" i="3"/>
  <c r="AE942" i="3"/>
  <c r="AD942" i="3"/>
  <c r="AB942" i="3"/>
  <c r="AA942" i="3"/>
  <c r="Z942" i="3"/>
  <c r="X942" i="3"/>
  <c r="W942" i="3"/>
  <c r="V942" i="3"/>
  <c r="T942" i="3"/>
  <c r="S942" i="3"/>
  <c r="R942" i="3"/>
  <c r="AE908" i="3"/>
  <c r="AD908" i="3"/>
  <c r="AB908" i="3"/>
  <c r="AA908" i="3"/>
  <c r="Z908" i="3"/>
  <c r="X908" i="3"/>
  <c r="W908" i="3"/>
  <c r="V908" i="3"/>
  <c r="T908" i="3"/>
  <c r="S908" i="3"/>
  <c r="R908" i="3"/>
  <c r="AE904" i="3"/>
  <c r="AD904" i="3"/>
  <c r="AB904" i="3"/>
  <c r="AA904" i="3"/>
  <c r="Z904" i="3"/>
  <c r="X904" i="3"/>
  <c r="W904" i="3"/>
  <c r="V904" i="3"/>
  <c r="T904" i="3"/>
  <c r="S904" i="3"/>
  <c r="R904" i="3"/>
  <c r="AE816" i="3"/>
  <c r="AD816" i="3"/>
  <c r="AB816" i="3"/>
  <c r="AA816" i="3"/>
  <c r="Z816" i="3"/>
  <c r="X816" i="3"/>
  <c r="W816" i="3"/>
  <c r="V816" i="3"/>
  <c r="T816" i="3"/>
  <c r="S816" i="3"/>
  <c r="R816" i="3"/>
  <c r="AE814" i="3"/>
  <c r="AD814" i="3"/>
  <c r="AB814" i="3"/>
  <c r="AA814" i="3"/>
  <c r="Z814" i="3"/>
  <c r="X814" i="3"/>
  <c r="W814" i="3"/>
  <c r="V814" i="3"/>
  <c r="T814" i="3"/>
  <c r="S814" i="3"/>
  <c r="R814" i="3"/>
  <c r="AE695" i="3"/>
  <c r="AD695" i="3"/>
  <c r="AB695" i="3"/>
  <c r="AA695" i="3"/>
  <c r="Z695" i="3"/>
  <c r="X695" i="3"/>
  <c r="W695" i="3"/>
  <c r="V695" i="3"/>
  <c r="T695" i="3"/>
  <c r="S695" i="3"/>
  <c r="R695" i="3"/>
  <c r="AE688" i="3"/>
  <c r="AD688" i="3"/>
  <c r="AB688" i="3"/>
  <c r="AA688" i="3"/>
  <c r="Z688" i="3"/>
  <c r="X688" i="3"/>
  <c r="W688" i="3"/>
  <c r="V688" i="3"/>
  <c r="T688" i="3"/>
  <c r="S688" i="3"/>
  <c r="R688" i="3"/>
  <c r="AE661" i="3"/>
  <c r="AD661" i="3"/>
  <c r="AB661" i="3"/>
  <c r="AA661" i="3"/>
  <c r="Z661" i="3"/>
  <c r="X661" i="3"/>
  <c r="W661" i="3"/>
  <c r="V661" i="3"/>
  <c r="T661" i="3"/>
  <c r="S661" i="3"/>
  <c r="R661" i="3"/>
  <c r="AE543" i="3"/>
  <c r="AD543" i="3"/>
  <c r="AB543" i="3"/>
  <c r="AA543" i="3"/>
  <c r="Z543" i="3"/>
  <c r="X543" i="3"/>
  <c r="W543" i="3"/>
  <c r="V543" i="3"/>
  <c r="T543" i="3"/>
  <c r="S543" i="3"/>
  <c r="R543" i="3"/>
  <c r="AE525" i="3"/>
  <c r="AD525" i="3"/>
  <c r="AB525" i="3"/>
  <c r="AA525" i="3"/>
  <c r="Z525" i="3"/>
  <c r="X525" i="3"/>
  <c r="W525" i="3"/>
  <c r="V525" i="3"/>
  <c r="T525" i="3"/>
  <c r="S525" i="3"/>
  <c r="R525" i="3"/>
  <c r="AE487" i="3"/>
  <c r="AD487" i="3"/>
  <c r="AB487" i="3"/>
  <c r="AA487" i="3"/>
  <c r="Z487" i="3"/>
  <c r="X487" i="3"/>
  <c r="W487" i="3"/>
  <c r="V487" i="3"/>
  <c r="T487" i="3"/>
  <c r="S487" i="3"/>
  <c r="R487" i="3"/>
  <c r="AE418" i="3"/>
  <c r="AD418" i="3"/>
  <c r="AB418" i="3"/>
  <c r="AA418" i="3"/>
  <c r="Z418" i="3"/>
  <c r="X418" i="3"/>
  <c r="W418" i="3"/>
  <c r="V418" i="3"/>
  <c r="T418" i="3"/>
  <c r="S418" i="3"/>
  <c r="R418" i="3"/>
  <c r="AE405" i="3"/>
  <c r="AD405" i="3"/>
  <c r="AB405" i="3"/>
  <c r="AA405" i="3"/>
  <c r="Z405" i="3"/>
  <c r="X405" i="3"/>
  <c r="W405" i="3"/>
  <c r="V405" i="3"/>
  <c r="T405" i="3"/>
  <c r="S405" i="3"/>
  <c r="R405" i="3"/>
  <c r="AE345" i="3"/>
  <c r="AD345" i="3"/>
  <c r="AB345" i="3"/>
  <c r="AA345" i="3"/>
  <c r="Z345" i="3"/>
  <c r="X345" i="3"/>
  <c r="W345" i="3"/>
  <c r="V345" i="3"/>
  <c r="T345" i="3"/>
  <c r="S345" i="3"/>
  <c r="R345" i="3"/>
  <c r="AE244" i="3"/>
  <c r="AD244" i="3"/>
  <c r="AB244" i="3"/>
  <c r="AA244" i="3"/>
  <c r="Z244" i="3"/>
  <c r="X244" i="3"/>
  <c r="W244" i="3"/>
  <c r="V244" i="3"/>
  <c r="T244" i="3"/>
  <c r="S244" i="3"/>
  <c r="R244" i="3"/>
  <c r="AE225" i="3"/>
  <c r="AD225" i="3"/>
  <c r="AB225" i="3"/>
  <c r="AA225" i="3"/>
  <c r="Z225" i="3"/>
  <c r="X225" i="3"/>
  <c r="W225" i="3"/>
  <c r="V225" i="3"/>
  <c r="T225" i="3"/>
  <c r="S225" i="3"/>
  <c r="R225" i="3"/>
  <c r="AE220" i="3"/>
  <c r="AD220" i="3"/>
  <c r="AB220" i="3"/>
  <c r="AA220" i="3"/>
  <c r="Z220" i="3"/>
  <c r="X220" i="3"/>
  <c r="W220" i="3"/>
  <c r="V220" i="3"/>
  <c r="T220" i="3"/>
  <c r="S220" i="3"/>
  <c r="R220" i="3"/>
  <c r="AE205" i="3"/>
  <c r="AD205" i="3"/>
  <c r="AB205" i="3"/>
  <c r="AA205" i="3"/>
  <c r="Z205" i="3"/>
  <c r="X205" i="3"/>
  <c r="W205" i="3"/>
  <c r="V205" i="3"/>
  <c r="T205" i="3"/>
  <c r="S205" i="3"/>
  <c r="R205" i="3"/>
  <c r="AE177" i="3"/>
  <c r="AD177" i="3"/>
  <c r="AB177" i="3"/>
  <c r="AA177" i="3"/>
  <c r="Z177" i="3"/>
  <c r="X177" i="3"/>
  <c r="W177" i="3"/>
  <c r="V177" i="3"/>
  <c r="T177" i="3"/>
  <c r="S177" i="3"/>
  <c r="R177" i="3"/>
  <c r="AE68" i="3"/>
  <c r="AD68" i="3"/>
  <c r="AB68" i="3"/>
  <c r="AA68" i="3"/>
  <c r="Z68" i="3"/>
  <c r="X68" i="3"/>
  <c r="W68" i="3"/>
  <c r="V68" i="3"/>
  <c r="T68" i="3"/>
  <c r="S68" i="3"/>
  <c r="R68" i="3"/>
  <c r="AE51" i="3"/>
  <c r="AD51" i="3"/>
  <c r="AB51" i="3"/>
  <c r="AA51" i="3"/>
  <c r="Z51" i="3"/>
  <c r="X51" i="3"/>
  <c r="W51" i="3"/>
  <c r="V51" i="3"/>
  <c r="T51" i="3"/>
  <c r="S51" i="3"/>
  <c r="R51" i="3"/>
  <c r="AE1545" i="3"/>
  <c r="AD1545" i="3"/>
  <c r="AB1545" i="3"/>
  <c r="AA1545" i="3"/>
  <c r="Z1545" i="3"/>
  <c r="X1545" i="3"/>
  <c r="W1545" i="3"/>
  <c r="V1545" i="3"/>
  <c r="T1545" i="3"/>
  <c r="S1545" i="3"/>
  <c r="R1545" i="3"/>
  <c r="AE1540" i="3"/>
  <c r="AD1540" i="3"/>
  <c r="AB1540" i="3"/>
  <c r="AA1540" i="3"/>
  <c r="Z1540" i="3"/>
  <c r="X1540" i="3"/>
  <c r="W1540" i="3"/>
  <c r="V1540" i="3"/>
  <c r="T1540" i="3"/>
  <c r="S1540" i="3"/>
  <c r="R1540" i="3"/>
  <c r="AE1457" i="3"/>
  <c r="AD1457" i="3"/>
  <c r="AB1457" i="3"/>
  <c r="AA1457" i="3"/>
  <c r="Z1457" i="3"/>
  <c r="X1457" i="3"/>
  <c r="W1457" i="3"/>
  <c r="V1457" i="3"/>
  <c r="T1457" i="3"/>
  <c r="S1457" i="3"/>
  <c r="R1457" i="3"/>
  <c r="AE1409" i="3"/>
  <c r="AD1409" i="3"/>
  <c r="AB1409" i="3"/>
  <c r="AA1409" i="3"/>
  <c r="Z1409" i="3"/>
  <c r="X1409" i="3"/>
  <c r="W1409" i="3"/>
  <c r="V1409" i="3"/>
  <c r="T1409" i="3"/>
  <c r="S1409" i="3"/>
  <c r="R1409" i="3"/>
  <c r="AE1344" i="3"/>
  <c r="AD1344" i="3"/>
  <c r="AB1344" i="3"/>
  <c r="AA1344" i="3"/>
  <c r="Z1344" i="3"/>
  <c r="X1344" i="3"/>
  <c r="W1344" i="3"/>
  <c r="V1344" i="3"/>
  <c r="T1344" i="3"/>
  <c r="S1344" i="3"/>
  <c r="R1344" i="3"/>
  <c r="AE1195" i="3"/>
  <c r="AD1195" i="3"/>
  <c r="AB1195" i="3"/>
  <c r="AA1195" i="3"/>
  <c r="Z1195" i="3"/>
  <c r="X1195" i="3"/>
  <c r="W1195" i="3"/>
  <c r="V1195" i="3"/>
  <c r="T1195" i="3"/>
  <c r="S1195" i="3"/>
  <c r="R1195" i="3"/>
  <c r="AE1125" i="3"/>
  <c r="AD1125" i="3"/>
  <c r="AB1125" i="3"/>
  <c r="AA1125" i="3"/>
  <c r="Z1125" i="3"/>
  <c r="X1125" i="3"/>
  <c r="W1125" i="3"/>
  <c r="V1125" i="3"/>
  <c r="T1125" i="3"/>
  <c r="S1125" i="3"/>
  <c r="R1125" i="3"/>
  <c r="AE943" i="3"/>
  <c r="AD943" i="3"/>
  <c r="AB943" i="3"/>
  <c r="AA943" i="3"/>
  <c r="Z943" i="3"/>
  <c r="X943" i="3"/>
  <c r="W943" i="3"/>
  <c r="V943" i="3"/>
  <c r="T943" i="3"/>
  <c r="S943" i="3"/>
  <c r="R943" i="3"/>
  <c r="AE930" i="3"/>
  <c r="AD930" i="3"/>
  <c r="AB930" i="3"/>
  <c r="AA930" i="3"/>
  <c r="Z930" i="3"/>
  <c r="X930" i="3"/>
  <c r="W930" i="3"/>
  <c r="V930" i="3"/>
  <c r="T930" i="3"/>
  <c r="S930" i="3"/>
  <c r="R930" i="3"/>
  <c r="AE889" i="3"/>
  <c r="AD889" i="3"/>
  <c r="AB889" i="3"/>
  <c r="AA889" i="3"/>
  <c r="Z889" i="3"/>
  <c r="X889" i="3"/>
  <c r="W889" i="3"/>
  <c r="V889" i="3"/>
  <c r="T889" i="3"/>
  <c r="S889" i="3"/>
  <c r="R889" i="3"/>
  <c r="AE839" i="3"/>
  <c r="AD839" i="3"/>
  <c r="AB839" i="3"/>
  <c r="AA839" i="3"/>
  <c r="Z839" i="3"/>
  <c r="X839" i="3"/>
  <c r="W839" i="3"/>
  <c r="V839" i="3"/>
  <c r="T839" i="3"/>
  <c r="S839" i="3"/>
  <c r="R839" i="3"/>
  <c r="AE783" i="3"/>
  <c r="AD783" i="3"/>
  <c r="AB783" i="3"/>
  <c r="AA783" i="3"/>
  <c r="Z783" i="3"/>
  <c r="X783" i="3"/>
  <c r="W783" i="3"/>
  <c r="V783" i="3"/>
  <c r="T783" i="3"/>
  <c r="S783" i="3"/>
  <c r="R783" i="3"/>
  <c r="AE675" i="3"/>
  <c r="AD675" i="3"/>
  <c r="AB675" i="3"/>
  <c r="AA675" i="3"/>
  <c r="Z675" i="3"/>
  <c r="X675" i="3"/>
  <c r="W675" i="3"/>
  <c r="V675" i="3"/>
  <c r="T675" i="3"/>
  <c r="S675" i="3"/>
  <c r="R675" i="3"/>
  <c r="AE528" i="3"/>
  <c r="AD528" i="3"/>
  <c r="AB528" i="3"/>
  <c r="AA528" i="3"/>
  <c r="Z528" i="3"/>
  <c r="X528" i="3"/>
  <c r="W528" i="3"/>
  <c r="V528" i="3"/>
  <c r="T528" i="3"/>
  <c r="S528" i="3"/>
  <c r="R528" i="3"/>
  <c r="AE407" i="3"/>
  <c r="AD407" i="3"/>
  <c r="AB407" i="3"/>
  <c r="AA407" i="3"/>
  <c r="Z407" i="3"/>
  <c r="X407" i="3"/>
  <c r="W407" i="3"/>
  <c r="V407" i="3"/>
  <c r="T407" i="3"/>
  <c r="S407" i="3"/>
  <c r="R407" i="3"/>
  <c r="AE387" i="3"/>
  <c r="AD387" i="3"/>
  <c r="AB387" i="3"/>
  <c r="AA387" i="3"/>
  <c r="Z387" i="3"/>
  <c r="X387" i="3"/>
  <c r="W387" i="3"/>
  <c r="V387" i="3"/>
  <c r="T387" i="3"/>
  <c r="S387" i="3"/>
  <c r="R387" i="3"/>
  <c r="AE379" i="3"/>
  <c r="AD379" i="3"/>
  <c r="AB379" i="3"/>
  <c r="AA379" i="3"/>
  <c r="Z379" i="3"/>
  <c r="X379" i="3"/>
  <c r="W379" i="3"/>
  <c r="V379" i="3"/>
  <c r="T379" i="3"/>
  <c r="S379" i="3"/>
  <c r="R379" i="3"/>
  <c r="AE310" i="3"/>
  <c r="AD310" i="3"/>
  <c r="AB310" i="3"/>
  <c r="AA310" i="3"/>
  <c r="Z310" i="3"/>
  <c r="X310" i="3"/>
  <c r="W310" i="3"/>
  <c r="V310" i="3"/>
  <c r="T310" i="3"/>
  <c r="S310" i="3"/>
  <c r="R310" i="3"/>
  <c r="AE263" i="3"/>
  <c r="AD263" i="3"/>
  <c r="AB263" i="3"/>
  <c r="AA263" i="3"/>
  <c r="Z263" i="3"/>
  <c r="X263" i="3"/>
  <c r="W263" i="3"/>
  <c r="V263" i="3"/>
  <c r="T263" i="3"/>
  <c r="S263" i="3"/>
  <c r="R263" i="3"/>
  <c r="AE194" i="3"/>
  <c r="AD194" i="3"/>
  <c r="AB194" i="3"/>
  <c r="AA194" i="3"/>
  <c r="Z194" i="3"/>
  <c r="X194" i="3"/>
  <c r="W194" i="3"/>
  <c r="V194" i="3"/>
  <c r="T194" i="3"/>
  <c r="S194" i="3"/>
  <c r="R194" i="3"/>
  <c r="AE118" i="3"/>
  <c r="AD118" i="3"/>
  <c r="AB118" i="3"/>
  <c r="AA118" i="3"/>
  <c r="Z118" i="3"/>
  <c r="X118" i="3"/>
  <c r="W118" i="3"/>
  <c r="V118" i="3"/>
  <c r="T118" i="3"/>
  <c r="S118" i="3"/>
  <c r="R118" i="3"/>
  <c r="AE87" i="3"/>
  <c r="AD87" i="3"/>
  <c r="AB87" i="3"/>
  <c r="AA87" i="3"/>
  <c r="Z87" i="3"/>
  <c r="X87" i="3"/>
  <c r="W87" i="3"/>
  <c r="V87" i="3"/>
  <c r="T87" i="3"/>
  <c r="S87" i="3"/>
  <c r="R87" i="3"/>
  <c r="AE20" i="3"/>
  <c r="AD20" i="3"/>
  <c r="AB20" i="3"/>
  <c r="AA20" i="3"/>
  <c r="Z20" i="3"/>
  <c r="X20" i="3"/>
  <c r="W20" i="3"/>
  <c r="V20" i="3"/>
  <c r="T20" i="3"/>
  <c r="S20" i="3"/>
  <c r="R20" i="3"/>
  <c r="AE1608" i="3"/>
  <c r="AD1608" i="3"/>
  <c r="AB1608" i="3"/>
  <c r="AA1608" i="3"/>
  <c r="Z1608" i="3"/>
  <c r="X1608" i="3"/>
  <c r="W1608" i="3"/>
  <c r="V1608" i="3"/>
  <c r="T1608" i="3"/>
  <c r="S1608" i="3"/>
  <c r="R1608" i="3"/>
  <c r="AE1584" i="3"/>
  <c r="AD1584" i="3"/>
  <c r="AB1584" i="3"/>
  <c r="AA1584" i="3"/>
  <c r="Z1584" i="3"/>
  <c r="X1584" i="3"/>
  <c r="W1584" i="3"/>
  <c r="V1584" i="3"/>
  <c r="T1584" i="3"/>
  <c r="S1584" i="3"/>
  <c r="R1584" i="3"/>
  <c r="AE1578" i="3"/>
  <c r="AD1578" i="3"/>
  <c r="AB1578" i="3"/>
  <c r="AA1578" i="3"/>
  <c r="Z1578" i="3"/>
  <c r="X1578" i="3"/>
  <c r="W1578" i="3"/>
  <c r="V1578" i="3"/>
  <c r="T1578" i="3"/>
  <c r="S1578" i="3"/>
  <c r="R1578" i="3"/>
  <c r="AE1566" i="3"/>
  <c r="AD1566" i="3"/>
  <c r="AB1566" i="3"/>
  <c r="AA1566" i="3"/>
  <c r="Z1566" i="3"/>
  <c r="X1566" i="3"/>
  <c r="W1566" i="3"/>
  <c r="V1566" i="3"/>
  <c r="T1566" i="3"/>
  <c r="S1566" i="3"/>
  <c r="R1566" i="3"/>
  <c r="AE1557" i="3"/>
  <c r="AD1557" i="3"/>
  <c r="AB1557" i="3"/>
  <c r="AA1557" i="3"/>
  <c r="Z1557" i="3"/>
  <c r="X1557" i="3"/>
  <c r="W1557" i="3"/>
  <c r="V1557" i="3"/>
  <c r="T1557" i="3"/>
  <c r="S1557" i="3"/>
  <c r="R1557" i="3"/>
  <c r="AE1550" i="3"/>
  <c r="AD1550" i="3"/>
  <c r="AB1550" i="3"/>
  <c r="AA1550" i="3"/>
  <c r="Z1550" i="3"/>
  <c r="X1550" i="3"/>
  <c r="W1550" i="3"/>
  <c r="V1550" i="3"/>
  <c r="T1550" i="3"/>
  <c r="S1550" i="3"/>
  <c r="R1550" i="3"/>
  <c r="AE1517" i="3"/>
  <c r="AD1517" i="3"/>
  <c r="AB1517" i="3"/>
  <c r="AA1517" i="3"/>
  <c r="Z1517" i="3"/>
  <c r="X1517" i="3"/>
  <c r="W1517" i="3"/>
  <c r="V1517" i="3"/>
  <c r="T1517" i="3"/>
  <c r="S1517" i="3"/>
  <c r="R1517" i="3"/>
  <c r="AE1494" i="3"/>
  <c r="AD1494" i="3"/>
  <c r="AB1494" i="3"/>
  <c r="AA1494" i="3"/>
  <c r="Z1494" i="3"/>
  <c r="X1494" i="3"/>
  <c r="W1494" i="3"/>
  <c r="V1494" i="3"/>
  <c r="T1494" i="3"/>
  <c r="S1494" i="3"/>
  <c r="R1494" i="3"/>
  <c r="AE1492" i="3"/>
  <c r="AD1492" i="3"/>
  <c r="AB1492" i="3"/>
  <c r="AA1492" i="3"/>
  <c r="Z1492" i="3"/>
  <c r="X1492" i="3"/>
  <c r="W1492" i="3"/>
  <c r="V1492" i="3"/>
  <c r="T1492" i="3"/>
  <c r="S1492" i="3"/>
  <c r="R1492" i="3"/>
  <c r="AE1474" i="3"/>
  <c r="AD1474" i="3"/>
  <c r="AB1474" i="3"/>
  <c r="AA1474" i="3"/>
  <c r="Z1474" i="3"/>
  <c r="X1474" i="3"/>
  <c r="W1474" i="3"/>
  <c r="V1474" i="3"/>
  <c r="T1474" i="3"/>
  <c r="S1474" i="3"/>
  <c r="R1474" i="3"/>
  <c r="AE1459" i="3"/>
  <c r="AD1459" i="3"/>
  <c r="AB1459" i="3"/>
  <c r="AA1459" i="3"/>
  <c r="Z1459" i="3"/>
  <c r="X1459" i="3"/>
  <c r="W1459" i="3"/>
  <c r="V1459" i="3"/>
  <c r="T1459" i="3"/>
  <c r="S1459" i="3"/>
  <c r="R1459" i="3"/>
  <c r="AE1436" i="3"/>
  <c r="AD1436" i="3"/>
  <c r="AB1436" i="3"/>
  <c r="AA1436" i="3"/>
  <c r="Z1436" i="3"/>
  <c r="X1436" i="3"/>
  <c r="W1436" i="3"/>
  <c r="V1436" i="3"/>
  <c r="T1436" i="3"/>
  <c r="S1436" i="3"/>
  <c r="R1436" i="3"/>
  <c r="AE1434" i="3"/>
  <c r="AD1434" i="3"/>
  <c r="AB1434" i="3"/>
  <c r="AA1434" i="3"/>
  <c r="Z1434" i="3"/>
  <c r="X1434" i="3"/>
  <c r="W1434" i="3"/>
  <c r="V1434" i="3"/>
  <c r="T1434" i="3"/>
  <c r="S1434" i="3"/>
  <c r="R1434" i="3"/>
  <c r="AE1399" i="3"/>
  <c r="AD1399" i="3"/>
  <c r="AB1399" i="3"/>
  <c r="AA1399" i="3"/>
  <c r="Z1399" i="3"/>
  <c r="X1399" i="3"/>
  <c r="W1399" i="3"/>
  <c r="V1399" i="3"/>
  <c r="T1399" i="3"/>
  <c r="S1399" i="3"/>
  <c r="R1399" i="3"/>
  <c r="AE1381" i="3"/>
  <c r="AD1381" i="3"/>
  <c r="AB1381" i="3"/>
  <c r="AA1381" i="3"/>
  <c r="Z1381" i="3"/>
  <c r="X1381" i="3"/>
  <c r="W1381" i="3"/>
  <c r="V1381" i="3"/>
  <c r="T1381" i="3"/>
  <c r="S1381" i="3"/>
  <c r="R1381" i="3"/>
  <c r="AE1380" i="3"/>
  <c r="AD1380" i="3"/>
  <c r="AB1380" i="3"/>
  <c r="AA1380" i="3"/>
  <c r="Z1380" i="3"/>
  <c r="X1380" i="3"/>
  <c r="W1380" i="3"/>
  <c r="V1380" i="3"/>
  <c r="T1380" i="3"/>
  <c r="S1380" i="3"/>
  <c r="R1380" i="3"/>
  <c r="AE1333" i="3"/>
  <c r="AD1333" i="3"/>
  <c r="AB1333" i="3"/>
  <c r="AA1333" i="3"/>
  <c r="Z1333" i="3"/>
  <c r="X1333" i="3"/>
  <c r="W1333" i="3"/>
  <c r="V1333" i="3"/>
  <c r="T1333" i="3"/>
  <c r="S1333" i="3"/>
  <c r="R1333" i="3"/>
  <c r="AE1319" i="3"/>
  <c r="AD1319" i="3"/>
  <c r="AB1319" i="3"/>
  <c r="AA1319" i="3"/>
  <c r="Z1319" i="3"/>
  <c r="X1319" i="3"/>
  <c r="W1319" i="3"/>
  <c r="V1319" i="3"/>
  <c r="T1319" i="3"/>
  <c r="S1319" i="3"/>
  <c r="R1319" i="3"/>
  <c r="AE1256" i="3"/>
  <c r="AD1256" i="3"/>
  <c r="AB1256" i="3"/>
  <c r="AA1256" i="3"/>
  <c r="Z1256" i="3"/>
  <c r="X1256" i="3"/>
  <c r="W1256" i="3"/>
  <c r="V1256" i="3"/>
  <c r="T1256" i="3"/>
  <c r="S1256" i="3"/>
  <c r="R1256" i="3"/>
  <c r="AE1253" i="3"/>
  <c r="AD1253" i="3"/>
  <c r="AB1253" i="3"/>
  <c r="AA1253" i="3"/>
  <c r="Z1253" i="3"/>
  <c r="X1253" i="3"/>
  <c r="W1253" i="3"/>
  <c r="V1253" i="3"/>
  <c r="T1253" i="3"/>
  <c r="S1253" i="3"/>
  <c r="R1253" i="3"/>
  <c r="AE1245" i="3"/>
  <c r="AD1245" i="3"/>
  <c r="AB1245" i="3"/>
  <c r="AA1245" i="3"/>
  <c r="Z1245" i="3"/>
  <c r="X1245" i="3"/>
  <c r="W1245" i="3"/>
  <c r="V1245" i="3"/>
  <c r="T1245" i="3"/>
  <c r="S1245" i="3"/>
  <c r="R1245" i="3"/>
  <c r="AE1238" i="3"/>
  <c r="AD1238" i="3"/>
  <c r="AB1238" i="3"/>
  <c r="AA1238" i="3"/>
  <c r="Z1238" i="3"/>
  <c r="X1238" i="3"/>
  <c r="W1238" i="3"/>
  <c r="V1238" i="3"/>
  <c r="T1238" i="3"/>
  <c r="S1238" i="3"/>
  <c r="R1238" i="3"/>
  <c r="AE1206" i="3"/>
  <c r="AD1206" i="3"/>
  <c r="AB1206" i="3"/>
  <c r="AA1206" i="3"/>
  <c r="Z1206" i="3"/>
  <c r="X1206" i="3"/>
  <c r="W1206" i="3"/>
  <c r="V1206" i="3"/>
  <c r="T1206" i="3"/>
  <c r="S1206" i="3"/>
  <c r="R1206" i="3"/>
  <c r="AE1205" i="3"/>
  <c r="AD1205" i="3"/>
  <c r="AB1205" i="3"/>
  <c r="AA1205" i="3"/>
  <c r="Z1205" i="3"/>
  <c r="X1205" i="3"/>
  <c r="W1205" i="3"/>
  <c r="V1205" i="3"/>
  <c r="T1205" i="3"/>
  <c r="S1205" i="3"/>
  <c r="R1205" i="3"/>
  <c r="AE1203" i="3"/>
  <c r="AD1203" i="3"/>
  <c r="AB1203" i="3"/>
  <c r="AA1203" i="3"/>
  <c r="Z1203" i="3"/>
  <c r="X1203" i="3"/>
  <c r="W1203" i="3"/>
  <c r="V1203" i="3"/>
  <c r="T1203" i="3"/>
  <c r="S1203" i="3"/>
  <c r="R1203" i="3"/>
  <c r="AE1129" i="3"/>
  <c r="AD1129" i="3"/>
  <c r="AB1129" i="3"/>
  <c r="AA1129" i="3"/>
  <c r="Z1129" i="3"/>
  <c r="X1129" i="3"/>
  <c r="W1129" i="3"/>
  <c r="V1129" i="3"/>
  <c r="T1129" i="3"/>
  <c r="S1129" i="3"/>
  <c r="R1129" i="3"/>
  <c r="AE1105" i="3"/>
  <c r="AD1105" i="3"/>
  <c r="AB1105" i="3"/>
  <c r="AA1105" i="3"/>
  <c r="Z1105" i="3"/>
  <c r="X1105" i="3"/>
  <c r="W1105" i="3"/>
  <c r="V1105" i="3"/>
  <c r="T1105" i="3"/>
  <c r="S1105" i="3"/>
  <c r="R1105" i="3"/>
  <c r="AE1103" i="3"/>
  <c r="AD1103" i="3"/>
  <c r="AB1103" i="3"/>
  <c r="AA1103" i="3"/>
  <c r="Z1103" i="3"/>
  <c r="X1103" i="3"/>
  <c r="W1103" i="3"/>
  <c r="V1103" i="3"/>
  <c r="T1103" i="3"/>
  <c r="S1103" i="3"/>
  <c r="R1103" i="3"/>
  <c r="AE1012" i="3"/>
  <c r="AD1012" i="3"/>
  <c r="AB1012" i="3"/>
  <c r="AA1012" i="3"/>
  <c r="Z1012" i="3"/>
  <c r="X1012" i="3"/>
  <c r="W1012" i="3"/>
  <c r="V1012" i="3"/>
  <c r="T1012" i="3"/>
  <c r="S1012" i="3"/>
  <c r="R1012" i="3"/>
  <c r="AE980" i="3"/>
  <c r="AD980" i="3"/>
  <c r="AB980" i="3"/>
  <c r="AA980" i="3"/>
  <c r="Z980" i="3"/>
  <c r="X980" i="3"/>
  <c r="W980" i="3"/>
  <c r="V980" i="3"/>
  <c r="T980" i="3"/>
  <c r="S980" i="3"/>
  <c r="R980" i="3"/>
  <c r="AE954" i="3"/>
  <c r="AD954" i="3"/>
  <c r="AB954" i="3"/>
  <c r="AA954" i="3"/>
  <c r="Z954" i="3"/>
  <c r="X954" i="3"/>
  <c r="W954" i="3"/>
  <c r="V954" i="3"/>
  <c r="T954" i="3"/>
  <c r="S954" i="3"/>
  <c r="R954" i="3"/>
  <c r="AE947" i="3"/>
  <c r="AD947" i="3"/>
  <c r="AB947" i="3"/>
  <c r="AA947" i="3"/>
  <c r="Z947" i="3"/>
  <c r="X947" i="3"/>
  <c r="W947" i="3"/>
  <c r="V947" i="3"/>
  <c r="T947" i="3"/>
  <c r="S947" i="3"/>
  <c r="R947" i="3"/>
  <c r="AE938" i="3"/>
  <c r="AD938" i="3"/>
  <c r="AB938" i="3"/>
  <c r="AA938" i="3"/>
  <c r="Z938" i="3"/>
  <c r="X938" i="3"/>
  <c r="W938" i="3"/>
  <c r="V938" i="3"/>
  <c r="T938" i="3"/>
  <c r="S938" i="3"/>
  <c r="R938" i="3"/>
  <c r="AE911" i="3"/>
  <c r="AD911" i="3"/>
  <c r="AB911" i="3"/>
  <c r="AA911" i="3"/>
  <c r="Z911" i="3"/>
  <c r="X911" i="3"/>
  <c r="W911" i="3"/>
  <c r="V911" i="3"/>
  <c r="T911" i="3"/>
  <c r="S911" i="3"/>
  <c r="R911" i="3"/>
  <c r="AE910" i="3"/>
  <c r="AD910" i="3"/>
  <c r="AB910" i="3"/>
  <c r="AA910" i="3"/>
  <c r="Z910" i="3"/>
  <c r="X910" i="3"/>
  <c r="W910" i="3"/>
  <c r="V910" i="3"/>
  <c r="T910" i="3"/>
  <c r="S910" i="3"/>
  <c r="R910" i="3"/>
  <c r="AE907" i="3"/>
  <c r="AD907" i="3"/>
  <c r="AB907" i="3"/>
  <c r="AA907" i="3"/>
  <c r="Z907" i="3"/>
  <c r="X907" i="3"/>
  <c r="W907" i="3"/>
  <c r="V907" i="3"/>
  <c r="T907" i="3"/>
  <c r="S907" i="3"/>
  <c r="R907" i="3"/>
  <c r="AE896" i="3"/>
  <c r="AD896" i="3"/>
  <c r="AB896" i="3"/>
  <c r="AA896" i="3"/>
  <c r="Z896" i="3"/>
  <c r="X896" i="3"/>
  <c r="W896" i="3"/>
  <c r="V896" i="3"/>
  <c r="T896" i="3"/>
  <c r="S896" i="3"/>
  <c r="R896" i="3"/>
  <c r="AE856" i="3"/>
  <c r="AD856" i="3"/>
  <c r="AB856" i="3"/>
  <c r="AA856" i="3"/>
  <c r="Z856" i="3"/>
  <c r="X856" i="3"/>
  <c r="W856" i="3"/>
  <c r="V856" i="3"/>
  <c r="T856" i="3"/>
  <c r="S856" i="3"/>
  <c r="R856" i="3"/>
  <c r="AE853" i="3"/>
  <c r="AD853" i="3"/>
  <c r="AB853" i="3"/>
  <c r="AA853" i="3"/>
  <c r="Z853" i="3"/>
  <c r="X853" i="3"/>
  <c r="W853" i="3"/>
  <c r="V853" i="3"/>
  <c r="T853" i="3"/>
  <c r="S853" i="3"/>
  <c r="R853" i="3"/>
  <c r="AE835" i="3"/>
  <c r="AD835" i="3"/>
  <c r="AB835" i="3"/>
  <c r="AA835" i="3"/>
  <c r="Z835" i="3"/>
  <c r="X835" i="3"/>
  <c r="W835" i="3"/>
  <c r="V835" i="3"/>
  <c r="T835" i="3"/>
  <c r="S835" i="3"/>
  <c r="R835" i="3"/>
  <c r="AE832" i="3"/>
  <c r="AD832" i="3"/>
  <c r="AB832" i="3"/>
  <c r="AA832" i="3"/>
  <c r="Z832" i="3"/>
  <c r="X832" i="3"/>
  <c r="W832" i="3"/>
  <c r="V832" i="3"/>
  <c r="T832" i="3"/>
  <c r="S832" i="3"/>
  <c r="R832" i="3"/>
  <c r="AE831" i="3"/>
  <c r="AD831" i="3"/>
  <c r="AB831" i="3"/>
  <c r="AA831" i="3"/>
  <c r="Z831" i="3"/>
  <c r="X831" i="3"/>
  <c r="W831" i="3"/>
  <c r="V831" i="3"/>
  <c r="T831" i="3"/>
  <c r="S831" i="3"/>
  <c r="R831" i="3"/>
  <c r="AE815" i="3"/>
  <c r="AD815" i="3"/>
  <c r="AB815" i="3"/>
  <c r="AA815" i="3"/>
  <c r="Z815" i="3"/>
  <c r="X815" i="3"/>
  <c r="W815" i="3"/>
  <c r="V815" i="3"/>
  <c r="T815" i="3"/>
  <c r="S815" i="3"/>
  <c r="R815" i="3"/>
  <c r="AE812" i="3"/>
  <c r="AD812" i="3"/>
  <c r="AB812" i="3"/>
  <c r="AA812" i="3"/>
  <c r="Z812" i="3"/>
  <c r="X812" i="3"/>
  <c r="W812" i="3"/>
  <c r="V812" i="3"/>
  <c r="T812" i="3"/>
  <c r="S812" i="3"/>
  <c r="R812" i="3"/>
  <c r="AE810" i="3"/>
  <c r="AD810" i="3"/>
  <c r="AB810" i="3"/>
  <c r="AA810" i="3"/>
  <c r="Z810" i="3"/>
  <c r="X810" i="3"/>
  <c r="W810" i="3"/>
  <c r="V810" i="3"/>
  <c r="T810" i="3"/>
  <c r="S810" i="3"/>
  <c r="R810" i="3"/>
  <c r="AE805" i="3"/>
  <c r="AD805" i="3"/>
  <c r="AB805" i="3"/>
  <c r="AA805" i="3"/>
  <c r="Z805" i="3"/>
  <c r="X805" i="3"/>
  <c r="W805" i="3"/>
  <c r="V805" i="3"/>
  <c r="T805" i="3"/>
  <c r="S805" i="3"/>
  <c r="R805" i="3"/>
  <c r="AE798" i="3"/>
  <c r="AD798" i="3"/>
  <c r="AB798" i="3"/>
  <c r="AA798" i="3"/>
  <c r="Z798" i="3"/>
  <c r="X798" i="3"/>
  <c r="W798" i="3"/>
  <c r="V798" i="3"/>
  <c r="T798" i="3"/>
  <c r="S798" i="3"/>
  <c r="R798" i="3"/>
  <c r="AE797" i="3"/>
  <c r="AD797" i="3"/>
  <c r="AB797" i="3"/>
  <c r="AA797" i="3"/>
  <c r="Z797" i="3"/>
  <c r="X797" i="3"/>
  <c r="W797" i="3"/>
  <c r="V797" i="3"/>
  <c r="T797" i="3"/>
  <c r="S797" i="3"/>
  <c r="R797" i="3"/>
  <c r="AE781" i="3"/>
  <c r="AD781" i="3"/>
  <c r="AB781" i="3"/>
  <c r="AA781" i="3"/>
  <c r="Z781" i="3"/>
  <c r="X781" i="3"/>
  <c r="W781" i="3"/>
  <c r="V781" i="3"/>
  <c r="T781" i="3"/>
  <c r="S781" i="3"/>
  <c r="R781" i="3"/>
  <c r="AE769" i="3"/>
  <c r="AD769" i="3"/>
  <c r="AB769" i="3"/>
  <c r="AA769" i="3"/>
  <c r="Z769" i="3"/>
  <c r="X769" i="3"/>
  <c r="W769" i="3"/>
  <c r="V769" i="3"/>
  <c r="T769" i="3"/>
  <c r="S769" i="3"/>
  <c r="R769" i="3"/>
  <c r="AE718" i="3"/>
  <c r="AD718" i="3"/>
  <c r="AB718" i="3"/>
  <c r="AA718" i="3"/>
  <c r="Z718" i="3"/>
  <c r="X718" i="3"/>
  <c r="W718" i="3"/>
  <c r="V718" i="3"/>
  <c r="T718" i="3"/>
  <c r="S718" i="3"/>
  <c r="R718" i="3"/>
  <c r="AE715" i="3"/>
  <c r="AD715" i="3"/>
  <c r="AB715" i="3"/>
  <c r="AA715" i="3"/>
  <c r="Z715" i="3"/>
  <c r="X715" i="3"/>
  <c r="W715" i="3"/>
  <c r="V715" i="3"/>
  <c r="T715" i="3"/>
  <c r="S715" i="3"/>
  <c r="R715" i="3"/>
  <c r="AE694" i="3"/>
  <c r="AD694" i="3"/>
  <c r="AB694" i="3"/>
  <c r="AA694" i="3"/>
  <c r="Z694" i="3"/>
  <c r="X694" i="3"/>
  <c r="W694" i="3"/>
  <c r="V694" i="3"/>
  <c r="T694" i="3"/>
  <c r="S694" i="3"/>
  <c r="R694" i="3"/>
  <c r="AE679" i="3"/>
  <c r="AD679" i="3"/>
  <c r="AB679" i="3"/>
  <c r="AA679" i="3"/>
  <c r="Z679" i="3"/>
  <c r="X679" i="3"/>
  <c r="W679" i="3"/>
  <c r="V679" i="3"/>
  <c r="T679" i="3"/>
  <c r="S679" i="3"/>
  <c r="R679" i="3"/>
  <c r="AE650" i="3"/>
  <c r="AD650" i="3"/>
  <c r="AB650" i="3"/>
  <c r="AA650" i="3"/>
  <c r="Z650" i="3"/>
  <c r="X650" i="3"/>
  <c r="W650" i="3"/>
  <c r="V650" i="3"/>
  <c r="T650" i="3"/>
  <c r="S650" i="3"/>
  <c r="R650" i="3"/>
  <c r="AE639" i="3"/>
  <c r="AD639" i="3"/>
  <c r="AB639" i="3"/>
  <c r="AA639" i="3"/>
  <c r="Z639" i="3"/>
  <c r="X639" i="3"/>
  <c r="W639" i="3"/>
  <c r="V639" i="3"/>
  <c r="T639" i="3"/>
  <c r="S639" i="3"/>
  <c r="R639" i="3"/>
  <c r="AE620" i="3"/>
  <c r="AD620" i="3"/>
  <c r="AB620" i="3"/>
  <c r="AA620" i="3"/>
  <c r="Z620" i="3"/>
  <c r="X620" i="3"/>
  <c r="W620" i="3"/>
  <c r="V620" i="3"/>
  <c r="T620" i="3"/>
  <c r="S620" i="3"/>
  <c r="R620" i="3"/>
  <c r="AE616" i="3"/>
  <c r="AD616" i="3"/>
  <c r="AB616" i="3"/>
  <c r="AA616" i="3"/>
  <c r="Z616" i="3"/>
  <c r="X616" i="3"/>
  <c r="W616" i="3"/>
  <c r="V616" i="3"/>
  <c r="T616" i="3"/>
  <c r="S616" i="3"/>
  <c r="R616" i="3"/>
  <c r="AE604" i="3"/>
  <c r="AD604" i="3"/>
  <c r="AB604" i="3"/>
  <c r="AA604" i="3"/>
  <c r="Z604" i="3"/>
  <c r="X604" i="3"/>
  <c r="W604" i="3"/>
  <c r="V604" i="3"/>
  <c r="T604" i="3"/>
  <c r="S604" i="3"/>
  <c r="R604" i="3"/>
  <c r="AE577" i="3"/>
  <c r="AD577" i="3"/>
  <c r="AB577" i="3"/>
  <c r="AA577" i="3"/>
  <c r="Z577" i="3"/>
  <c r="X577" i="3"/>
  <c r="W577" i="3"/>
  <c r="V577" i="3"/>
  <c r="T577" i="3"/>
  <c r="S577" i="3"/>
  <c r="R577" i="3"/>
  <c r="AE568" i="3"/>
  <c r="AD568" i="3"/>
  <c r="AB568" i="3"/>
  <c r="AA568" i="3"/>
  <c r="Z568" i="3"/>
  <c r="X568" i="3"/>
  <c r="W568" i="3"/>
  <c r="V568" i="3"/>
  <c r="T568" i="3"/>
  <c r="S568" i="3"/>
  <c r="R568" i="3"/>
  <c r="AE552" i="3"/>
  <c r="AD552" i="3"/>
  <c r="AB552" i="3"/>
  <c r="AA552" i="3"/>
  <c r="Z552" i="3"/>
  <c r="X552" i="3"/>
  <c r="W552" i="3"/>
  <c r="V552" i="3"/>
  <c r="T552" i="3"/>
  <c r="S552" i="3"/>
  <c r="R552" i="3"/>
  <c r="AE490" i="3"/>
  <c r="AD490" i="3"/>
  <c r="AB490" i="3"/>
  <c r="AA490" i="3"/>
  <c r="Z490" i="3"/>
  <c r="X490" i="3"/>
  <c r="W490" i="3"/>
  <c r="V490" i="3"/>
  <c r="T490" i="3"/>
  <c r="S490" i="3"/>
  <c r="R490" i="3"/>
  <c r="AE479" i="3"/>
  <c r="AD479" i="3"/>
  <c r="AB479" i="3"/>
  <c r="AA479" i="3"/>
  <c r="Z479" i="3"/>
  <c r="X479" i="3"/>
  <c r="W479" i="3"/>
  <c r="V479" i="3"/>
  <c r="T479" i="3"/>
  <c r="S479" i="3"/>
  <c r="R479" i="3"/>
  <c r="AE449" i="3"/>
  <c r="AD449" i="3"/>
  <c r="AB449" i="3"/>
  <c r="AA449" i="3"/>
  <c r="Z449" i="3"/>
  <c r="X449" i="3"/>
  <c r="W449" i="3"/>
  <c r="V449" i="3"/>
  <c r="T449" i="3"/>
  <c r="S449" i="3"/>
  <c r="R449" i="3"/>
  <c r="AE433" i="3"/>
  <c r="AD433" i="3"/>
  <c r="AB433" i="3"/>
  <c r="AA433" i="3"/>
  <c r="Z433" i="3"/>
  <c r="X433" i="3"/>
  <c r="W433" i="3"/>
  <c r="V433" i="3"/>
  <c r="T433" i="3"/>
  <c r="S433" i="3"/>
  <c r="R433" i="3"/>
  <c r="AE417" i="3"/>
  <c r="AD417" i="3"/>
  <c r="AB417" i="3"/>
  <c r="AA417" i="3"/>
  <c r="Z417" i="3"/>
  <c r="X417" i="3"/>
  <c r="W417" i="3"/>
  <c r="V417" i="3"/>
  <c r="T417" i="3"/>
  <c r="S417" i="3"/>
  <c r="R417" i="3"/>
  <c r="AE415" i="3"/>
  <c r="AD415" i="3"/>
  <c r="AB415" i="3"/>
  <c r="AA415" i="3"/>
  <c r="Z415" i="3"/>
  <c r="X415" i="3"/>
  <c r="W415" i="3"/>
  <c r="V415" i="3"/>
  <c r="T415" i="3"/>
  <c r="S415" i="3"/>
  <c r="R415" i="3"/>
  <c r="AE410" i="3"/>
  <c r="AD410" i="3"/>
  <c r="AB410" i="3"/>
  <c r="AA410" i="3"/>
  <c r="Z410" i="3"/>
  <c r="X410" i="3"/>
  <c r="W410" i="3"/>
  <c r="V410" i="3"/>
  <c r="T410" i="3"/>
  <c r="S410" i="3"/>
  <c r="R410" i="3"/>
  <c r="AE402" i="3"/>
  <c r="AD402" i="3"/>
  <c r="AB402" i="3"/>
  <c r="AA402" i="3"/>
  <c r="Z402" i="3"/>
  <c r="X402" i="3"/>
  <c r="W402" i="3"/>
  <c r="V402" i="3"/>
  <c r="T402" i="3"/>
  <c r="S402" i="3"/>
  <c r="R402" i="3"/>
  <c r="AE396" i="3"/>
  <c r="AD396" i="3"/>
  <c r="AB396" i="3"/>
  <c r="AA396" i="3"/>
  <c r="Z396" i="3"/>
  <c r="X396" i="3"/>
  <c r="W396" i="3"/>
  <c r="V396" i="3"/>
  <c r="T396" i="3"/>
  <c r="S396" i="3"/>
  <c r="R396" i="3"/>
  <c r="AE383" i="3"/>
  <c r="AD383" i="3"/>
  <c r="AB383" i="3"/>
  <c r="AA383" i="3"/>
  <c r="Z383" i="3"/>
  <c r="X383" i="3"/>
  <c r="W383" i="3"/>
  <c r="V383" i="3"/>
  <c r="T383" i="3"/>
  <c r="S383" i="3"/>
  <c r="R383" i="3"/>
  <c r="AE373" i="3"/>
  <c r="AD373" i="3"/>
  <c r="AB373" i="3"/>
  <c r="AA373" i="3"/>
  <c r="Z373" i="3"/>
  <c r="X373" i="3"/>
  <c r="W373" i="3"/>
  <c r="V373" i="3"/>
  <c r="T373" i="3"/>
  <c r="S373" i="3"/>
  <c r="R373" i="3"/>
  <c r="AE315" i="3"/>
  <c r="AD315" i="3"/>
  <c r="AB315" i="3"/>
  <c r="AA315" i="3"/>
  <c r="Z315" i="3"/>
  <c r="X315" i="3"/>
  <c r="W315" i="3"/>
  <c r="V315" i="3"/>
  <c r="T315" i="3"/>
  <c r="S315" i="3"/>
  <c r="R315" i="3"/>
  <c r="AE314" i="3"/>
  <c r="AD314" i="3"/>
  <c r="AB314" i="3"/>
  <c r="AA314" i="3"/>
  <c r="Z314" i="3"/>
  <c r="X314" i="3"/>
  <c r="W314" i="3"/>
  <c r="V314" i="3"/>
  <c r="T314" i="3"/>
  <c r="S314" i="3"/>
  <c r="R314" i="3"/>
  <c r="AE308" i="3"/>
  <c r="AD308" i="3"/>
  <c r="AB308" i="3"/>
  <c r="AA308" i="3"/>
  <c r="Z308" i="3"/>
  <c r="X308" i="3"/>
  <c r="W308" i="3"/>
  <c r="V308" i="3"/>
  <c r="T308" i="3"/>
  <c r="S308" i="3"/>
  <c r="R308" i="3"/>
  <c r="AE300" i="3"/>
  <c r="AD300" i="3"/>
  <c r="AB300" i="3"/>
  <c r="AA300" i="3"/>
  <c r="Z300" i="3"/>
  <c r="X300" i="3"/>
  <c r="W300" i="3"/>
  <c r="V300" i="3"/>
  <c r="T300" i="3"/>
  <c r="S300" i="3"/>
  <c r="R300" i="3"/>
  <c r="AE296" i="3"/>
  <c r="AD296" i="3"/>
  <c r="AB296" i="3"/>
  <c r="AA296" i="3"/>
  <c r="Z296" i="3"/>
  <c r="X296" i="3"/>
  <c r="W296" i="3"/>
  <c r="V296" i="3"/>
  <c r="T296" i="3"/>
  <c r="S296" i="3"/>
  <c r="R296" i="3"/>
  <c r="AE278" i="3"/>
  <c r="AD278" i="3"/>
  <c r="AB278" i="3"/>
  <c r="AA278" i="3"/>
  <c r="Z278" i="3"/>
  <c r="X278" i="3"/>
  <c r="W278" i="3"/>
  <c r="V278" i="3"/>
  <c r="T278" i="3"/>
  <c r="S278" i="3"/>
  <c r="R278" i="3"/>
  <c r="AE267" i="3"/>
  <c r="AD267" i="3"/>
  <c r="AB267" i="3"/>
  <c r="AA267" i="3"/>
  <c r="Z267" i="3"/>
  <c r="X267" i="3"/>
  <c r="W267" i="3"/>
  <c r="V267" i="3"/>
  <c r="T267" i="3"/>
  <c r="S267" i="3"/>
  <c r="R267" i="3"/>
  <c r="AE195" i="3"/>
  <c r="AD195" i="3"/>
  <c r="AB195" i="3"/>
  <c r="AA195" i="3"/>
  <c r="Z195" i="3"/>
  <c r="X195" i="3"/>
  <c r="W195" i="3"/>
  <c r="V195" i="3"/>
  <c r="T195" i="3"/>
  <c r="S195" i="3"/>
  <c r="R195" i="3"/>
  <c r="AE167" i="3"/>
  <c r="AD167" i="3"/>
  <c r="AB167" i="3"/>
  <c r="AA167" i="3"/>
  <c r="Z167" i="3"/>
  <c r="X167" i="3"/>
  <c r="W167" i="3"/>
  <c r="V167" i="3"/>
  <c r="T167" i="3"/>
  <c r="S167" i="3"/>
  <c r="R167" i="3"/>
  <c r="AE150" i="3"/>
  <c r="AD150" i="3"/>
  <c r="AB150" i="3"/>
  <c r="AA150" i="3"/>
  <c r="Z150" i="3"/>
  <c r="X150" i="3"/>
  <c r="W150" i="3"/>
  <c r="V150" i="3"/>
  <c r="T150" i="3"/>
  <c r="S150" i="3"/>
  <c r="R150" i="3"/>
  <c r="AE127" i="3"/>
  <c r="AD127" i="3"/>
  <c r="AB127" i="3"/>
  <c r="AA127" i="3"/>
  <c r="Z127" i="3"/>
  <c r="X127" i="3"/>
  <c r="W127" i="3"/>
  <c r="V127" i="3"/>
  <c r="T127" i="3"/>
  <c r="S127" i="3"/>
  <c r="R127" i="3"/>
  <c r="AE124" i="3"/>
  <c r="AD124" i="3"/>
  <c r="AB124" i="3"/>
  <c r="AA124" i="3"/>
  <c r="Z124" i="3"/>
  <c r="X124" i="3"/>
  <c r="W124" i="3"/>
  <c r="V124" i="3"/>
  <c r="T124" i="3"/>
  <c r="S124" i="3"/>
  <c r="R124" i="3"/>
  <c r="AE119" i="3"/>
  <c r="AD119" i="3"/>
  <c r="AB119" i="3"/>
  <c r="AA119" i="3"/>
  <c r="Z119" i="3"/>
  <c r="X119" i="3"/>
  <c r="W119" i="3"/>
  <c r="V119" i="3"/>
  <c r="T119" i="3"/>
  <c r="S119" i="3"/>
  <c r="R119" i="3"/>
  <c r="AE111" i="3"/>
  <c r="AD111" i="3"/>
  <c r="AB111" i="3"/>
  <c r="AA111" i="3"/>
  <c r="Z111" i="3"/>
  <c r="X111" i="3"/>
  <c r="W111" i="3"/>
  <c r="V111" i="3"/>
  <c r="T111" i="3"/>
  <c r="S111" i="3"/>
  <c r="R111" i="3"/>
  <c r="AE100" i="3"/>
  <c r="AD100" i="3"/>
  <c r="AB100" i="3"/>
  <c r="AA100" i="3"/>
  <c r="Z100" i="3"/>
  <c r="X100" i="3"/>
  <c r="W100" i="3"/>
  <c r="V100" i="3"/>
  <c r="T100" i="3"/>
  <c r="S100" i="3"/>
  <c r="R100" i="3"/>
  <c r="AE39" i="3"/>
  <c r="AD39" i="3"/>
  <c r="AB39" i="3"/>
  <c r="AA39" i="3"/>
  <c r="Z39" i="3"/>
  <c r="X39" i="3"/>
  <c r="W39" i="3"/>
  <c r="V39" i="3"/>
  <c r="T39" i="3"/>
  <c r="S39" i="3"/>
  <c r="R39" i="3"/>
  <c r="AE27" i="3"/>
  <c r="AD27" i="3"/>
  <c r="AB27" i="3"/>
  <c r="AA27" i="3"/>
  <c r="Z27" i="3"/>
  <c r="X27" i="3"/>
  <c r="W27" i="3"/>
  <c r="V27" i="3"/>
  <c r="T27" i="3"/>
  <c r="S27" i="3"/>
  <c r="R27" i="3"/>
  <c r="AE1479" i="3"/>
  <c r="AD1479" i="3"/>
  <c r="AB1479" i="3"/>
  <c r="AA1479" i="3"/>
  <c r="Z1479" i="3"/>
  <c r="X1479" i="3"/>
  <c r="W1479" i="3"/>
  <c r="V1479" i="3"/>
  <c r="T1479" i="3"/>
  <c r="S1479" i="3"/>
  <c r="R1479" i="3"/>
  <c r="AE1347" i="3"/>
  <c r="AD1347" i="3"/>
  <c r="AB1347" i="3"/>
  <c r="AA1347" i="3"/>
  <c r="Z1347" i="3"/>
  <c r="X1347" i="3"/>
  <c r="W1347" i="3"/>
  <c r="V1347" i="3"/>
  <c r="T1347" i="3"/>
  <c r="S1347" i="3"/>
  <c r="R1347" i="3"/>
  <c r="AE1309" i="3"/>
  <c r="AD1309" i="3"/>
  <c r="AB1309" i="3"/>
  <c r="AA1309" i="3"/>
  <c r="Z1309" i="3"/>
  <c r="X1309" i="3"/>
  <c r="W1309" i="3"/>
  <c r="V1309" i="3"/>
  <c r="T1309" i="3"/>
  <c r="S1309" i="3"/>
  <c r="R1309" i="3"/>
  <c r="AE1306" i="3"/>
  <c r="AD1306" i="3"/>
  <c r="AB1306" i="3"/>
  <c r="AA1306" i="3"/>
  <c r="Z1306" i="3"/>
  <c r="X1306" i="3"/>
  <c r="W1306" i="3"/>
  <c r="V1306" i="3"/>
  <c r="T1306" i="3"/>
  <c r="S1306" i="3"/>
  <c r="R1306" i="3"/>
  <c r="AE1287" i="3"/>
  <c r="AD1287" i="3"/>
  <c r="AB1287" i="3"/>
  <c r="AA1287" i="3"/>
  <c r="Z1287" i="3"/>
  <c r="X1287" i="3"/>
  <c r="W1287" i="3"/>
  <c r="V1287" i="3"/>
  <c r="T1287" i="3"/>
  <c r="S1287" i="3"/>
  <c r="R1287" i="3"/>
  <c r="AE978" i="3"/>
  <c r="AD978" i="3"/>
  <c r="AB978" i="3"/>
  <c r="AA978" i="3"/>
  <c r="Z978" i="3"/>
  <c r="X978" i="3"/>
  <c r="W978" i="3"/>
  <c r="V978" i="3"/>
  <c r="T978" i="3"/>
  <c r="S978" i="3"/>
  <c r="R978" i="3"/>
  <c r="AE894" i="3"/>
  <c r="AD894" i="3"/>
  <c r="AB894" i="3"/>
  <c r="AA894" i="3"/>
  <c r="Z894" i="3"/>
  <c r="X894" i="3"/>
  <c r="W894" i="3"/>
  <c r="V894" i="3"/>
  <c r="T894" i="3"/>
  <c r="S894" i="3"/>
  <c r="R894" i="3"/>
  <c r="AE862" i="3"/>
  <c r="AD862" i="3"/>
  <c r="AB862" i="3"/>
  <c r="AA862" i="3"/>
  <c r="Z862" i="3"/>
  <c r="X862" i="3"/>
  <c r="W862" i="3"/>
  <c r="V862" i="3"/>
  <c r="T862" i="3"/>
  <c r="S862" i="3"/>
  <c r="R862" i="3"/>
  <c r="AE858" i="3"/>
  <c r="AD858" i="3"/>
  <c r="AB858" i="3"/>
  <c r="AA858" i="3"/>
  <c r="Z858" i="3"/>
  <c r="X858" i="3"/>
  <c r="W858" i="3"/>
  <c r="V858" i="3"/>
  <c r="T858" i="3"/>
  <c r="S858" i="3"/>
  <c r="R858" i="3"/>
  <c r="AE836" i="3"/>
  <c r="AD836" i="3"/>
  <c r="AB836" i="3"/>
  <c r="AA836" i="3"/>
  <c r="Z836" i="3"/>
  <c r="X836" i="3"/>
  <c r="W836" i="3"/>
  <c r="V836" i="3"/>
  <c r="T836" i="3"/>
  <c r="S836" i="3"/>
  <c r="R836" i="3"/>
  <c r="AE800" i="3"/>
  <c r="AD800" i="3"/>
  <c r="AB800" i="3"/>
  <c r="AA800" i="3"/>
  <c r="Z800" i="3"/>
  <c r="X800" i="3"/>
  <c r="W800" i="3"/>
  <c r="V800" i="3"/>
  <c r="T800" i="3"/>
  <c r="S800" i="3"/>
  <c r="R800" i="3"/>
  <c r="AE768" i="3"/>
  <c r="AD768" i="3"/>
  <c r="AB768" i="3"/>
  <c r="AA768" i="3"/>
  <c r="Z768" i="3"/>
  <c r="X768" i="3"/>
  <c r="W768" i="3"/>
  <c r="V768" i="3"/>
  <c r="T768" i="3"/>
  <c r="S768" i="3"/>
  <c r="R768" i="3"/>
  <c r="AE600" i="3"/>
  <c r="AD600" i="3"/>
  <c r="AB600" i="3"/>
  <c r="AA600" i="3"/>
  <c r="Z600" i="3"/>
  <c r="X600" i="3"/>
  <c r="W600" i="3"/>
  <c r="V600" i="3"/>
  <c r="T600" i="3"/>
  <c r="S600" i="3"/>
  <c r="R600" i="3"/>
  <c r="AE594" i="3"/>
  <c r="AD594" i="3"/>
  <c r="AB594" i="3"/>
  <c r="AA594" i="3"/>
  <c r="Z594" i="3"/>
  <c r="X594" i="3"/>
  <c r="W594" i="3"/>
  <c r="V594" i="3"/>
  <c r="T594" i="3"/>
  <c r="S594" i="3"/>
  <c r="R594" i="3"/>
  <c r="AE558" i="3"/>
  <c r="AD558" i="3"/>
  <c r="AB558" i="3"/>
  <c r="AA558" i="3"/>
  <c r="Z558" i="3"/>
  <c r="X558" i="3"/>
  <c r="W558" i="3"/>
  <c r="V558" i="3"/>
  <c r="T558" i="3"/>
  <c r="S558" i="3"/>
  <c r="R558" i="3"/>
  <c r="AE486" i="3"/>
  <c r="AD486" i="3"/>
  <c r="AB486" i="3"/>
  <c r="AA486" i="3"/>
  <c r="Z486" i="3"/>
  <c r="X486" i="3"/>
  <c r="W486" i="3"/>
  <c r="V486" i="3"/>
  <c r="T486" i="3"/>
  <c r="S486" i="3"/>
  <c r="R486" i="3"/>
  <c r="AE485" i="3"/>
  <c r="AD485" i="3"/>
  <c r="AB485" i="3"/>
  <c r="AA485" i="3"/>
  <c r="Z485" i="3"/>
  <c r="X485" i="3"/>
  <c r="W485" i="3"/>
  <c r="V485" i="3"/>
  <c r="T485" i="3"/>
  <c r="S485" i="3"/>
  <c r="R485" i="3"/>
  <c r="AE441" i="3"/>
  <c r="AD441" i="3"/>
  <c r="AB441" i="3"/>
  <c r="AA441" i="3"/>
  <c r="Z441" i="3"/>
  <c r="X441" i="3"/>
  <c r="W441" i="3"/>
  <c r="V441" i="3"/>
  <c r="T441" i="3"/>
  <c r="S441" i="3"/>
  <c r="R441" i="3"/>
  <c r="AE376" i="3"/>
  <c r="AD376" i="3"/>
  <c r="AB376" i="3"/>
  <c r="AA376" i="3"/>
  <c r="Z376" i="3"/>
  <c r="X376" i="3"/>
  <c r="W376" i="3"/>
  <c r="V376" i="3"/>
  <c r="T376" i="3"/>
  <c r="S376" i="3"/>
  <c r="R376" i="3"/>
  <c r="AE364" i="3"/>
  <c r="AD364" i="3"/>
  <c r="AB364" i="3"/>
  <c r="AA364" i="3"/>
  <c r="Z364" i="3"/>
  <c r="X364" i="3"/>
  <c r="W364" i="3"/>
  <c r="V364" i="3"/>
  <c r="T364" i="3"/>
  <c r="S364" i="3"/>
  <c r="R364" i="3"/>
  <c r="AE329" i="3"/>
  <c r="AD329" i="3"/>
  <c r="AB329" i="3"/>
  <c r="AA329" i="3"/>
  <c r="Z329" i="3"/>
  <c r="X329" i="3"/>
  <c r="W329" i="3"/>
  <c r="V329" i="3"/>
  <c r="T329" i="3"/>
  <c r="S329" i="3"/>
  <c r="R329" i="3"/>
  <c r="AE303" i="3"/>
  <c r="AD303" i="3"/>
  <c r="AB303" i="3"/>
  <c r="AA303" i="3"/>
  <c r="Z303" i="3"/>
  <c r="X303" i="3"/>
  <c r="W303" i="3"/>
  <c r="V303" i="3"/>
  <c r="T303" i="3"/>
  <c r="S303" i="3"/>
  <c r="R303" i="3"/>
  <c r="AE1602" i="3"/>
  <c r="AD1602" i="3"/>
  <c r="AB1602" i="3"/>
  <c r="AA1602" i="3"/>
  <c r="Z1602" i="3"/>
  <c r="X1602" i="3"/>
  <c r="W1602" i="3"/>
  <c r="V1602" i="3"/>
  <c r="T1602" i="3"/>
  <c r="S1602" i="3"/>
  <c r="R1602" i="3"/>
  <c r="AE1586" i="3"/>
  <c r="AD1586" i="3"/>
  <c r="AB1586" i="3"/>
  <c r="AA1586" i="3"/>
  <c r="Z1586" i="3"/>
  <c r="X1586" i="3"/>
  <c r="W1586" i="3"/>
  <c r="V1586" i="3"/>
  <c r="T1586" i="3"/>
  <c r="S1586" i="3"/>
  <c r="R1586" i="3"/>
  <c r="AE1525" i="3"/>
  <c r="AD1525" i="3"/>
  <c r="AB1525" i="3"/>
  <c r="AA1525" i="3"/>
  <c r="Z1525" i="3"/>
  <c r="X1525" i="3"/>
  <c r="W1525" i="3"/>
  <c r="V1525" i="3"/>
  <c r="T1525" i="3"/>
  <c r="S1525" i="3"/>
  <c r="R1525" i="3"/>
  <c r="AE1513" i="3"/>
  <c r="AD1513" i="3"/>
  <c r="AB1513" i="3"/>
  <c r="AA1513" i="3"/>
  <c r="Z1513" i="3"/>
  <c r="X1513" i="3"/>
  <c r="W1513" i="3"/>
  <c r="V1513" i="3"/>
  <c r="T1513" i="3"/>
  <c r="S1513" i="3"/>
  <c r="R1513" i="3"/>
  <c r="AE1508" i="3"/>
  <c r="AD1508" i="3"/>
  <c r="AB1508" i="3"/>
  <c r="AA1508" i="3"/>
  <c r="Z1508" i="3"/>
  <c r="X1508" i="3"/>
  <c r="W1508" i="3"/>
  <c r="V1508" i="3"/>
  <c r="T1508" i="3"/>
  <c r="S1508" i="3"/>
  <c r="R1508" i="3"/>
  <c r="AE1493" i="3"/>
  <c r="AD1493" i="3"/>
  <c r="AB1493" i="3"/>
  <c r="AA1493" i="3"/>
  <c r="Z1493" i="3"/>
  <c r="X1493" i="3"/>
  <c r="W1493" i="3"/>
  <c r="V1493" i="3"/>
  <c r="T1493" i="3"/>
  <c r="S1493" i="3"/>
  <c r="R1493" i="3"/>
  <c r="AE1426" i="3"/>
  <c r="AD1426" i="3"/>
  <c r="AB1426" i="3"/>
  <c r="AA1426" i="3"/>
  <c r="Z1426" i="3"/>
  <c r="X1426" i="3"/>
  <c r="W1426" i="3"/>
  <c r="V1426" i="3"/>
  <c r="T1426" i="3"/>
  <c r="S1426" i="3"/>
  <c r="R1426" i="3"/>
  <c r="AE1348" i="3"/>
  <c r="AD1348" i="3"/>
  <c r="AB1348" i="3"/>
  <c r="AA1348" i="3"/>
  <c r="Z1348" i="3"/>
  <c r="X1348" i="3"/>
  <c r="W1348" i="3"/>
  <c r="V1348" i="3"/>
  <c r="T1348" i="3"/>
  <c r="S1348" i="3"/>
  <c r="R1348" i="3"/>
  <c r="AE1267" i="3"/>
  <c r="AD1267" i="3"/>
  <c r="AB1267" i="3"/>
  <c r="AA1267" i="3"/>
  <c r="Z1267" i="3"/>
  <c r="X1267" i="3"/>
  <c r="W1267" i="3"/>
  <c r="V1267" i="3"/>
  <c r="T1267" i="3"/>
  <c r="S1267" i="3"/>
  <c r="R1267" i="3"/>
  <c r="AE1255" i="3"/>
  <c r="AD1255" i="3"/>
  <c r="AB1255" i="3"/>
  <c r="AA1255" i="3"/>
  <c r="Z1255" i="3"/>
  <c r="X1255" i="3"/>
  <c r="W1255" i="3"/>
  <c r="V1255" i="3"/>
  <c r="T1255" i="3"/>
  <c r="S1255" i="3"/>
  <c r="R1255" i="3"/>
  <c r="AE1177" i="3"/>
  <c r="AD1177" i="3"/>
  <c r="AB1177" i="3"/>
  <c r="AA1177" i="3"/>
  <c r="Z1177" i="3"/>
  <c r="X1177" i="3"/>
  <c r="W1177" i="3"/>
  <c r="V1177" i="3"/>
  <c r="T1177" i="3"/>
  <c r="S1177" i="3"/>
  <c r="R1177" i="3"/>
  <c r="AE1173" i="3"/>
  <c r="AD1173" i="3"/>
  <c r="AB1173" i="3"/>
  <c r="AA1173" i="3"/>
  <c r="Z1173" i="3"/>
  <c r="X1173" i="3"/>
  <c r="W1173" i="3"/>
  <c r="V1173" i="3"/>
  <c r="T1173" i="3"/>
  <c r="S1173" i="3"/>
  <c r="R1173" i="3"/>
  <c r="AE1168" i="3"/>
  <c r="AD1168" i="3"/>
  <c r="AB1168" i="3"/>
  <c r="AA1168" i="3"/>
  <c r="Z1168" i="3"/>
  <c r="X1168" i="3"/>
  <c r="W1168" i="3"/>
  <c r="V1168" i="3"/>
  <c r="T1168" i="3"/>
  <c r="S1168" i="3"/>
  <c r="R1168" i="3"/>
  <c r="AE1142" i="3"/>
  <c r="AD1142" i="3"/>
  <c r="AB1142" i="3"/>
  <c r="AA1142" i="3"/>
  <c r="Z1142" i="3"/>
  <c r="X1142" i="3"/>
  <c r="W1142" i="3"/>
  <c r="V1142" i="3"/>
  <c r="T1142" i="3"/>
  <c r="S1142" i="3"/>
  <c r="R1142" i="3"/>
  <c r="AE1032" i="3"/>
  <c r="AD1032" i="3"/>
  <c r="AB1032" i="3"/>
  <c r="AA1032" i="3"/>
  <c r="Z1032" i="3"/>
  <c r="X1032" i="3"/>
  <c r="W1032" i="3"/>
  <c r="V1032" i="3"/>
  <c r="T1032" i="3"/>
  <c r="S1032" i="3"/>
  <c r="R1032" i="3"/>
  <c r="AE1024" i="3"/>
  <c r="AD1024" i="3"/>
  <c r="AB1024" i="3"/>
  <c r="AA1024" i="3"/>
  <c r="Z1024" i="3"/>
  <c r="X1024" i="3"/>
  <c r="W1024" i="3"/>
  <c r="V1024" i="3"/>
  <c r="T1024" i="3"/>
  <c r="S1024" i="3"/>
  <c r="R1024" i="3"/>
  <c r="AE974" i="3"/>
  <c r="AD974" i="3"/>
  <c r="AB974" i="3"/>
  <c r="AA974" i="3"/>
  <c r="Z974" i="3"/>
  <c r="X974" i="3"/>
  <c r="W974" i="3"/>
  <c r="V974" i="3"/>
  <c r="T974" i="3"/>
  <c r="S974" i="3"/>
  <c r="R974" i="3"/>
  <c r="AE860" i="3"/>
  <c r="AD860" i="3"/>
  <c r="AB860" i="3"/>
  <c r="AA860" i="3"/>
  <c r="Z860" i="3"/>
  <c r="X860" i="3"/>
  <c r="W860" i="3"/>
  <c r="V860" i="3"/>
  <c r="T860" i="3"/>
  <c r="S860" i="3"/>
  <c r="R860" i="3"/>
  <c r="AE854" i="3"/>
  <c r="AD854" i="3"/>
  <c r="AB854" i="3"/>
  <c r="AA854" i="3"/>
  <c r="Z854" i="3"/>
  <c r="X854" i="3"/>
  <c r="W854" i="3"/>
  <c r="V854" i="3"/>
  <c r="T854" i="3"/>
  <c r="S854" i="3"/>
  <c r="R854" i="3"/>
  <c r="AE830" i="3"/>
  <c r="AD830" i="3"/>
  <c r="AB830" i="3"/>
  <c r="AA830" i="3"/>
  <c r="Z830" i="3"/>
  <c r="X830" i="3"/>
  <c r="W830" i="3"/>
  <c r="V830" i="3"/>
  <c r="T830" i="3"/>
  <c r="S830" i="3"/>
  <c r="R830" i="3"/>
  <c r="AE823" i="3"/>
  <c r="AD823" i="3"/>
  <c r="AB823" i="3"/>
  <c r="AA823" i="3"/>
  <c r="Z823" i="3"/>
  <c r="X823" i="3"/>
  <c r="W823" i="3"/>
  <c r="V823" i="3"/>
  <c r="T823" i="3"/>
  <c r="S823" i="3"/>
  <c r="R823" i="3"/>
  <c r="AE818" i="3"/>
  <c r="AD818" i="3"/>
  <c r="AB818" i="3"/>
  <c r="AA818" i="3"/>
  <c r="Z818" i="3"/>
  <c r="X818" i="3"/>
  <c r="W818" i="3"/>
  <c r="V818" i="3"/>
  <c r="T818" i="3"/>
  <c r="S818" i="3"/>
  <c r="R818" i="3"/>
  <c r="AE663" i="3"/>
  <c r="AD663" i="3"/>
  <c r="AB663" i="3"/>
  <c r="AA663" i="3"/>
  <c r="Z663" i="3"/>
  <c r="X663" i="3"/>
  <c r="W663" i="3"/>
  <c r="V663" i="3"/>
  <c r="T663" i="3"/>
  <c r="S663" i="3"/>
  <c r="R663" i="3"/>
  <c r="AE360" i="3"/>
  <c r="AD360" i="3"/>
  <c r="AB360" i="3"/>
  <c r="AA360" i="3"/>
  <c r="Z360" i="3"/>
  <c r="X360" i="3"/>
  <c r="W360" i="3"/>
  <c r="V360" i="3"/>
  <c r="T360" i="3"/>
  <c r="S360" i="3"/>
  <c r="R360" i="3"/>
  <c r="AE355" i="3"/>
  <c r="AD355" i="3"/>
  <c r="AB355" i="3"/>
  <c r="AA355" i="3"/>
  <c r="Z355" i="3"/>
  <c r="X355" i="3"/>
  <c r="W355" i="3"/>
  <c r="V355" i="3"/>
  <c r="T355" i="3"/>
  <c r="S355" i="3"/>
  <c r="R355" i="3"/>
  <c r="AE93" i="3"/>
  <c r="AD93" i="3"/>
  <c r="AB93" i="3"/>
  <c r="AA93" i="3"/>
  <c r="Z93" i="3"/>
  <c r="X93" i="3"/>
  <c r="W93" i="3"/>
  <c r="V93" i="3"/>
  <c r="T93" i="3"/>
  <c r="S93" i="3"/>
  <c r="R93" i="3"/>
  <c r="AE84" i="3"/>
  <c r="AD84" i="3"/>
  <c r="AB84" i="3"/>
  <c r="AA84" i="3"/>
  <c r="Z84" i="3"/>
  <c r="X84" i="3"/>
  <c r="W84" i="3"/>
  <c r="V84" i="3"/>
  <c r="T84" i="3"/>
  <c r="S84" i="3"/>
  <c r="R84" i="3"/>
  <c r="AE1607" i="3"/>
  <c r="AD1607" i="3"/>
  <c r="AB1607" i="3"/>
  <c r="AA1607" i="3"/>
  <c r="Z1607" i="3"/>
  <c r="X1607" i="3"/>
  <c r="W1607" i="3"/>
  <c r="V1607" i="3"/>
  <c r="T1607" i="3"/>
  <c r="S1607" i="3"/>
  <c r="R1607" i="3"/>
  <c r="AE1604" i="3"/>
  <c r="AD1604" i="3"/>
  <c r="AB1604" i="3"/>
  <c r="AA1604" i="3"/>
  <c r="Z1604" i="3"/>
  <c r="X1604" i="3"/>
  <c r="W1604" i="3"/>
  <c r="V1604" i="3"/>
  <c r="T1604" i="3"/>
  <c r="S1604" i="3"/>
  <c r="R1604" i="3"/>
  <c r="AE1552" i="3"/>
  <c r="AD1552" i="3"/>
  <c r="AB1552" i="3"/>
  <c r="AA1552" i="3"/>
  <c r="Z1552" i="3"/>
  <c r="X1552" i="3"/>
  <c r="W1552" i="3"/>
  <c r="V1552" i="3"/>
  <c r="T1552" i="3"/>
  <c r="S1552" i="3"/>
  <c r="R1552" i="3"/>
  <c r="AE1544" i="3"/>
  <c r="AD1544" i="3"/>
  <c r="AB1544" i="3"/>
  <c r="AA1544" i="3"/>
  <c r="Z1544" i="3"/>
  <c r="X1544" i="3"/>
  <c r="W1544" i="3"/>
  <c r="V1544" i="3"/>
  <c r="T1544" i="3"/>
  <c r="S1544" i="3"/>
  <c r="R1544" i="3"/>
  <c r="AE1532" i="3"/>
  <c r="AD1532" i="3"/>
  <c r="AB1532" i="3"/>
  <c r="AA1532" i="3"/>
  <c r="Z1532" i="3"/>
  <c r="X1532" i="3"/>
  <c r="W1532" i="3"/>
  <c r="V1532" i="3"/>
  <c r="T1532" i="3"/>
  <c r="S1532" i="3"/>
  <c r="R1532" i="3"/>
  <c r="AE1522" i="3"/>
  <c r="AD1522" i="3"/>
  <c r="AB1522" i="3"/>
  <c r="AA1522" i="3"/>
  <c r="Z1522" i="3"/>
  <c r="X1522" i="3"/>
  <c r="W1522" i="3"/>
  <c r="V1522" i="3"/>
  <c r="T1522" i="3"/>
  <c r="S1522" i="3"/>
  <c r="R1522" i="3"/>
  <c r="AE1518" i="3"/>
  <c r="AD1518" i="3"/>
  <c r="AB1518" i="3"/>
  <c r="AA1518" i="3"/>
  <c r="Z1518" i="3"/>
  <c r="X1518" i="3"/>
  <c r="W1518" i="3"/>
  <c r="V1518" i="3"/>
  <c r="T1518" i="3"/>
  <c r="S1518" i="3"/>
  <c r="R1518" i="3"/>
  <c r="AE1502" i="3"/>
  <c r="AD1502" i="3"/>
  <c r="AB1502" i="3"/>
  <c r="AA1502" i="3"/>
  <c r="Z1502" i="3"/>
  <c r="X1502" i="3"/>
  <c r="W1502" i="3"/>
  <c r="V1502" i="3"/>
  <c r="T1502" i="3"/>
  <c r="S1502" i="3"/>
  <c r="R1502" i="3"/>
  <c r="AE1490" i="3"/>
  <c r="AD1490" i="3"/>
  <c r="AB1490" i="3"/>
  <c r="AA1490" i="3"/>
  <c r="Z1490" i="3"/>
  <c r="X1490" i="3"/>
  <c r="W1490" i="3"/>
  <c r="V1490" i="3"/>
  <c r="T1490" i="3"/>
  <c r="S1490" i="3"/>
  <c r="R1490" i="3"/>
  <c r="AE1481" i="3"/>
  <c r="AD1481" i="3"/>
  <c r="AB1481" i="3"/>
  <c r="AA1481" i="3"/>
  <c r="Z1481" i="3"/>
  <c r="X1481" i="3"/>
  <c r="W1481" i="3"/>
  <c r="V1481" i="3"/>
  <c r="T1481" i="3"/>
  <c r="S1481" i="3"/>
  <c r="R1481" i="3"/>
  <c r="AE1478" i="3"/>
  <c r="AD1478" i="3"/>
  <c r="AB1478" i="3"/>
  <c r="AA1478" i="3"/>
  <c r="Z1478" i="3"/>
  <c r="X1478" i="3"/>
  <c r="W1478" i="3"/>
  <c r="V1478" i="3"/>
  <c r="T1478" i="3"/>
  <c r="S1478" i="3"/>
  <c r="R1478" i="3"/>
  <c r="AE1475" i="3"/>
  <c r="AD1475" i="3"/>
  <c r="AB1475" i="3"/>
  <c r="AA1475" i="3"/>
  <c r="Z1475" i="3"/>
  <c r="X1475" i="3"/>
  <c r="W1475" i="3"/>
  <c r="V1475" i="3"/>
  <c r="T1475" i="3"/>
  <c r="S1475" i="3"/>
  <c r="R1475" i="3"/>
  <c r="AE1471" i="3"/>
  <c r="AD1471" i="3"/>
  <c r="AB1471" i="3"/>
  <c r="AA1471" i="3"/>
  <c r="Z1471" i="3"/>
  <c r="X1471" i="3"/>
  <c r="W1471" i="3"/>
  <c r="V1471" i="3"/>
  <c r="T1471" i="3"/>
  <c r="S1471" i="3"/>
  <c r="R1471" i="3"/>
  <c r="AE1413" i="3"/>
  <c r="AD1413" i="3"/>
  <c r="AB1413" i="3"/>
  <c r="AA1413" i="3"/>
  <c r="Z1413" i="3"/>
  <c r="X1413" i="3"/>
  <c r="W1413" i="3"/>
  <c r="V1413" i="3"/>
  <c r="T1413" i="3"/>
  <c r="S1413" i="3"/>
  <c r="R1413" i="3"/>
  <c r="AE1401" i="3"/>
  <c r="AD1401" i="3"/>
  <c r="AB1401" i="3"/>
  <c r="AA1401" i="3"/>
  <c r="Z1401" i="3"/>
  <c r="X1401" i="3"/>
  <c r="W1401" i="3"/>
  <c r="V1401" i="3"/>
  <c r="T1401" i="3"/>
  <c r="S1401" i="3"/>
  <c r="R1401" i="3"/>
  <c r="AE1396" i="3"/>
  <c r="AD1396" i="3"/>
  <c r="AB1396" i="3"/>
  <c r="AA1396" i="3"/>
  <c r="Z1396" i="3"/>
  <c r="X1396" i="3"/>
  <c r="W1396" i="3"/>
  <c r="V1396" i="3"/>
  <c r="T1396" i="3"/>
  <c r="S1396" i="3"/>
  <c r="R1396" i="3"/>
  <c r="AE1392" i="3"/>
  <c r="AD1392" i="3"/>
  <c r="AB1392" i="3"/>
  <c r="AA1392" i="3"/>
  <c r="Z1392" i="3"/>
  <c r="X1392" i="3"/>
  <c r="W1392" i="3"/>
  <c r="V1392" i="3"/>
  <c r="T1392" i="3"/>
  <c r="S1392" i="3"/>
  <c r="R1392" i="3"/>
  <c r="AE1375" i="3"/>
  <c r="AD1375" i="3"/>
  <c r="AB1375" i="3"/>
  <c r="AA1375" i="3"/>
  <c r="Z1375" i="3"/>
  <c r="X1375" i="3"/>
  <c r="W1375" i="3"/>
  <c r="V1375" i="3"/>
  <c r="T1375" i="3"/>
  <c r="S1375" i="3"/>
  <c r="R1375" i="3"/>
  <c r="AE1369" i="3"/>
  <c r="AD1369" i="3"/>
  <c r="AB1369" i="3"/>
  <c r="AA1369" i="3"/>
  <c r="Z1369" i="3"/>
  <c r="X1369" i="3"/>
  <c r="W1369" i="3"/>
  <c r="V1369" i="3"/>
  <c r="T1369" i="3"/>
  <c r="S1369" i="3"/>
  <c r="R1369" i="3"/>
  <c r="AE1359" i="3"/>
  <c r="AD1359" i="3"/>
  <c r="AB1359" i="3"/>
  <c r="AA1359" i="3"/>
  <c r="Z1359" i="3"/>
  <c r="X1359" i="3"/>
  <c r="W1359" i="3"/>
  <c r="V1359" i="3"/>
  <c r="T1359" i="3"/>
  <c r="S1359" i="3"/>
  <c r="R1359" i="3"/>
  <c r="AE1354" i="3"/>
  <c r="AD1354" i="3"/>
  <c r="AB1354" i="3"/>
  <c r="AA1354" i="3"/>
  <c r="Z1354" i="3"/>
  <c r="X1354" i="3"/>
  <c r="W1354" i="3"/>
  <c r="V1354" i="3"/>
  <c r="T1354" i="3"/>
  <c r="S1354" i="3"/>
  <c r="R1354" i="3"/>
  <c r="AE1345" i="3"/>
  <c r="AD1345" i="3"/>
  <c r="AB1345" i="3"/>
  <c r="AA1345" i="3"/>
  <c r="Z1345" i="3"/>
  <c r="X1345" i="3"/>
  <c r="W1345" i="3"/>
  <c r="V1345" i="3"/>
  <c r="T1345" i="3"/>
  <c r="S1345" i="3"/>
  <c r="R1345" i="3"/>
  <c r="AE1323" i="3"/>
  <c r="AD1323" i="3"/>
  <c r="AB1323" i="3"/>
  <c r="AA1323" i="3"/>
  <c r="Z1323" i="3"/>
  <c r="X1323" i="3"/>
  <c r="W1323" i="3"/>
  <c r="V1323" i="3"/>
  <c r="T1323" i="3"/>
  <c r="S1323" i="3"/>
  <c r="R1323" i="3"/>
  <c r="AE1310" i="3"/>
  <c r="AD1310" i="3"/>
  <c r="AB1310" i="3"/>
  <c r="AA1310" i="3"/>
  <c r="Z1310" i="3"/>
  <c r="X1310" i="3"/>
  <c r="W1310" i="3"/>
  <c r="V1310" i="3"/>
  <c r="T1310" i="3"/>
  <c r="S1310" i="3"/>
  <c r="R1310" i="3"/>
  <c r="AE1295" i="3"/>
  <c r="AD1295" i="3"/>
  <c r="AB1295" i="3"/>
  <c r="AA1295" i="3"/>
  <c r="Z1295" i="3"/>
  <c r="X1295" i="3"/>
  <c r="W1295" i="3"/>
  <c r="V1295" i="3"/>
  <c r="T1295" i="3"/>
  <c r="S1295" i="3"/>
  <c r="R1295" i="3"/>
  <c r="AE1291" i="3"/>
  <c r="AD1291" i="3"/>
  <c r="AB1291" i="3"/>
  <c r="AA1291" i="3"/>
  <c r="Z1291" i="3"/>
  <c r="X1291" i="3"/>
  <c r="W1291" i="3"/>
  <c r="V1291" i="3"/>
  <c r="T1291" i="3"/>
  <c r="S1291" i="3"/>
  <c r="R1291" i="3"/>
  <c r="AE1276" i="3"/>
  <c r="AD1276" i="3"/>
  <c r="AB1276" i="3"/>
  <c r="AA1276" i="3"/>
  <c r="Z1276" i="3"/>
  <c r="X1276" i="3"/>
  <c r="W1276" i="3"/>
  <c r="V1276" i="3"/>
  <c r="T1276" i="3"/>
  <c r="S1276" i="3"/>
  <c r="R1276" i="3"/>
  <c r="AE1257" i="3"/>
  <c r="AD1257" i="3"/>
  <c r="AB1257" i="3"/>
  <c r="AA1257" i="3"/>
  <c r="Z1257" i="3"/>
  <c r="X1257" i="3"/>
  <c r="W1257" i="3"/>
  <c r="V1257" i="3"/>
  <c r="T1257" i="3"/>
  <c r="S1257" i="3"/>
  <c r="R1257" i="3"/>
  <c r="AE1236" i="3"/>
  <c r="AD1236" i="3"/>
  <c r="AB1236" i="3"/>
  <c r="AA1236" i="3"/>
  <c r="Z1236" i="3"/>
  <c r="X1236" i="3"/>
  <c r="W1236" i="3"/>
  <c r="V1236" i="3"/>
  <c r="T1236" i="3"/>
  <c r="S1236" i="3"/>
  <c r="R1236" i="3"/>
  <c r="AE1227" i="3"/>
  <c r="AD1227" i="3"/>
  <c r="AB1227" i="3"/>
  <c r="AA1227" i="3"/>
  <c r="Z1227" i="3"/>
  <c r="X1227" i="3"/>
  <c r="W1227" i="3"/>
  <c r="V1227" i="3"/>
  <c r="T1227" i="3"/>
  <c r="S1227" i="3"/>
  <c r="R1227" i="3"/>
  <c r="AE1219" i="3"/>
  <c r="AD1219" i="3"/>
  <c r="AB1219" i="3"/>
  <c r="AA1219" i="3"/>
  <c r="Z1219" i="3"/>
  <c r="X1219" i="3"/>
  <c r="W1219" i="3"/>
  <c r="V1219" i="3"/>
  <c r="T1219" i="3"/>
  <c r="S1219" i="3"/>
  <c r="R1219" i="3"/>
  <c r="AE1212" i="3"/>
  <c r="AD1212" i="3"/>
  <c r="AB1212" i="3"/>
  <c r="AA1212" i="3"/>
  <c r="Z1212" i="3"/>
  <c r="X1212" i="3"/>
  <c r="W1212" i="3"/>
  <c r="V1212" i="3"/>
  <c r="T1212" i="3"/>
  <c r="S1212" i="3"/>
  <c r="R1212" i="3"/>
  <c r="AE1204" i="3"/>
  <c r="AD1204" i="3"/>
  <c r="AB1204" i="3"/>
  <c r="AA1204" i="3"/>
  <c r="Z1204" i="3"/>
  <c r="X1204" i="3"/>
  <c r="W1204" i="3"/>
  <c r="V1204" i="3"/>
  <c r="T1204" i="3"/>
  <c r="S1204" i="3"/>
  <c r="R1204" i="3"/>
  <c r="AE1201" i="3"/>
  <c r="AD1201" i="3"/>
  <c r="AB1201" i="3"/>
  <c r="AA1201" i="3"/>
  <c r="Z1201" i="3"/>
  <c r="X1201" i="3"/>
  <c r="W1201" i="3"/>
  <c r="V1201" i="3"/>
  <c r="T1201" i="3"/>
  <c r="S1201" i="3"/>
  <c r="R1201" i="3"/>
  <c r="AE1198" i="3"/>
  <c r="AD1198" i="3"/>
  <c r="AB1198" i="3"/>
  <c r="AA1198" i="3"/>
  <c r="Z1198" i="3"/>
  <c r="X1198" i="3"/>
  <c r="W1198" i="3"/>
  <c r="V1198" i="3"/>
  <c r="T1198" i="3"/>
  <c r="S1198" i="3"/>
  <c r="R1198" i="3"/>
  <c r="AE1151" i="3"/>
  <c r="AD1151" i="3"/>
  <c r="AB1151" i="3"/>
  <c r="AA1151" i="3"/>
  <c r="Z1151" i="3"/>
  <c r="X1151" i="3"/>
  <c r="W1151" i="3"/>
  <c r="V1151" i="3"/>
  <c r="T1151" i="3"/>
  <c r="S1151" i="3"/>
  <c r="R1151" i="3"/>
  <c r="AE1127" i="3"/>
  <c r="AD1127" i="3"/>
  <c r="AB1127" i="3"/>
  <c r="AA1127" i="3"/>
  <c r="Z1127" i="3"/>
  <c r="X1127" i="3"/>
  <c r="W1127" i="3"/>
  <c r="V1127" i="3"/>
  <c r="T1127" i="3"/>
  <c r="S1127" i="3"/>
  <c r="R1127" i="3"/>
  <c r="AE1121" i="3"/>
  <c r="AD1121" i="3"/>
  <c r="AB1121" i="3"/>
  <c r="AA1121" i="3"/>
  <c r="Z1121" i="3"/>
  <c r="X1121" i="3"/>
  <c r="W1121" i="3"/>
  <c r="V1121" i="3"/>
  <c r="T1121" i="3"/>
  <c r="S1121" i="3"/>
  <c r="R1121" i="3"/>
  <c r="AE1085" i="3"/>
  <c r="AD1085" i="3"/>
  <c r="AB1085" i="3"/>
  <c r="AA1085" i="3"/>
  <c r="Z1085" i="3"/>
  <c r="X1085" i="3"/>
  <c r="W1085" i="3"/>
  <c r="V1085" i="3"/>
  <c r="T1085" i="3"/>
  <c r="S1085" i="3"/>
  <c r="R1085" i="3"/>
  <c r="AE1084" i="3"/>
  <c r="AD1084" i="3"/>
  <c r="AB1084" i="3"/>
  <c r="AA1084" i="3"/>
  <c r="Z1084" i="3"/>
  <c r="X1084" i="3"/>
  <c r="W1084" i="3"/>
  <c r="V1084" i="3"/>
  <c r="T1084" i="3"/>
  <c r="S1084" i="3"/>
  <c r="R1084" i="3"/>
  <c r="AE1036" i="3"/>
  <c r="AD1036" i="3"/>
  <c r="AB1036" i="3"/>
  <c r="AA1036" i="3"/>
  <c r="Z1036" i="3"/>
  <c r="X1036" i="3"/>
  <c r="W1036" i="3"/>
  <c r="V1036" i="3"/>
  <c r="T1036" i="3"/>
  <c r="S1036" i="3"/>
  <c r="R1036" i="3"/>
  <c r="AE1021" i="3"/>
  <c r="AD1021" i="3"/>
  <c r="AB1021" i="3"/>
  <c r="AA1021" i="3"/>
  <c r="Z1021" i="3"/>
  <c r="X1021" i="3"/>
  <c r="W1021" i="3"/>
  <c r="V1021" i="3"/>
  <c r="T1021" i="3"/>
  <c r="S1021" i="3"/>
  <c r="R1021" i="3"/>
  <c r="AE988" i="3"/>
  <c r="AD988" i="3"/>
  <c r="AB988" i="3"/>
  <c r="AA988" i="3"/>
  <c r="Z988" i="3"/>
  <c r="X988" i="3"/>
  <c r="W988" i="3"/>
  <c r="V988" i="3"/>
  <c r="T988" i="3"/>
  <c r="S988" i="3"/>
  <c r="R988" i="3"/>
  <c r="AE973" i="3"/>
  <c r="AD973" i="3"/>
  <c r="AB973" i="3"/>
  <c r="AA973" i="3"/>
  <c r="Z973" i="3"/>
  <c r="X973" i="3"/>
  <c r="W973" i="3"/>
  <c r="V973" i="3"/>
  <c r="T973" i="3"/>
  <c r="S973" i="3"/>
  <c r="R973" i="3"/>
  <c r="AE966" i="3"/>
  <c r="AD966" i="3"/>
  <c r="AB966" i="3"/>
  <c r="AA966" i="3"/>
  <c r="Z966" i="3"/>
  <c r="X966" i="3"/>
  <c r="W966" i="3"/>
  <c r="V966" i="3"/>
  <c r="T966" i="3"/>
  <c r="S966" i="3"/>
  <c r="R966" i="3"/>
  <c r="AE958" i="3"/>
  <c r="AD958" i="3"/>
  <c r="AB958" i="3"/>
  <c r="AA958" i="3"/>
  <c r="Z958" i="3"/>
  <c r="X958" i="3"/>
  <c r="W958" i="3"/>
  <c r="V958" i="3"/>
  <c r="T958" i="3"/>
  <c r="S958" i="3"/>
  <c r="R958" i="3"/>
  <c r="AE941" i="3"/>
  <c r="AD941" i="3"/>
  <c r="AB941" i="3"/>
  <c r="AA941" i="3"/>
  <c r="Z941" i="3"/>
  <c r="X941" i="3"/>
  <c r="W941" i="3"/>
  <c r="V941" i="3"/>
  <c r="T941" i="3"/>
  <c r="S941" i="3"/>
  <c r="R941" i="3"/>
  <c r="AE935" i="3"/>
  <c r="AD935" i="3"/>
  <c r="AB935" i="3"/>
  <c r="AA935" i="3"/>
  <c r="Z935" i="3"/>
  <c r="X935" i="3"/>
  <c r="W935" i="3"/>
  <c r="V935" i="3"/>
  <c r="T935" i="3"/>
  <c r="S935" i="3"/>
  <c r="R935" i="3"/>
  <c r="AE923" i="3"/>
  <c r="AD923" i="3"/>
  <c r="AB923" i="3"/>
  <c r="AA923" i="3"/>
  <c r="Z923" i="3"/>
  <c r="X923" i="3"/>
  <c r="W923" i="3"/>
  <c r="V923" i="3"/>
  <c r="T923" i="3"/>
  <c r="S923" i="3"/>
  <c r="R923" i="3"/>
  <c r="AE917" i="3"/>
  <c r="AD917" i="3"/>
  <c r="AB917" i="3"/>
  <c r="AA917" i="3"/>
  <c r="Z917" i="3"/>
  <c r="X917" i="3"/>
  <c r="W917" i="3"/>
  <c r="V917" i="3"/>
  <c r="T917" i="3"/>
  <c r="S917" i="3"/>
  <c r="R917" i="3"/>
  <c r="AE909" i="3"/>
  <c r="AD909" i="3"/>
  <c r="AB909" i="3"/>
  <c r="AA909" i="3"/>
  <c r="Z909" i="3"/>
  <c r="X909" i="3"/>
  <c r="W909" i="3"/>
  <c r="V909" i="3"/>
  <c r="T909" i="3"/>
  <c r="S909" i="3"/>
  <c r="R909" i="3"/>
  <c r="AE840" i="3"/>
  <c r="AD840" i="3"/>
  <c r="AB840" i="3"/>
  <c r="AA840" i="3"/>
  <c r="Z840" i="3"/>
  <c r="X840" i="3"/>
  <c r="W840" i="3"/>
  <c r="V840" i="3"/>
  <c r="T840" i="3"/>
  <c r="S840" i="3"/>
  <c r="R840" i="3"/>
  <c r="AE824" i="3"/>
  <c r="AD824" i="3"/>
  <c r="AB824" i="3"/>
  <c r="AA824" i="3"/>
  <c r="Z824" i="3"/>
  <c r="X824" i="3"/>
  <c r="W824" i="3"/>
  <c r="V824" i="3"/>
  <c r="T824" i="3"/>
  <c r="S824" i="3"/>
  <c r="R824" i="3"/>
  <c r="AE809" i="3"/>
  <c r="AD809" i="3"/>
  <c r="AB809" i="3"/>
  <c r="AA809" i="3"/>
  <c r="Z809" i="3"/>
  <c r="X809" i="3"/>
  <c r="W809" i="3"/>
  <c r="V809" i="3"/>
  <c r="T809" i="3"/>
  <c r="S809" i="3"/>
  <c r="R809" i="3"/>
  <c r="AE778" i="3"/>
  <c r="AD778" i="3"/>
  <c r="AB778" i="3"/>
  <c r="AA778" i="3"/>
  <c r="Z778" i="3"/>
  <c r="X778" i="3"/>
  <c r="W778" i="3"/>
  <c r="V778" i="3"/>
  <c r="T778" i="3"/>
  <c r="S778" i="3"/>
  <c r="R778" i="3"/>
  <c r="AE775" i="3"/>
  <c r="AD775" i="3"/>
  <c r="AB775" i="3"/>
  <c r="AA775" i="3"/>
  <c r="Z775" i="3"/>
  <c r="X775" i="3"/>
  <c r="W775" i="3"/>
  <c r="V775" i="3"/>
  <c r="T775" i="3"/>
  <c r="S775" i="3"/>
  <c r="R775" i="3"/>
  <c r="AE771" i="3"/>
  <c r="AD771" i="3"/>
  <c r="AB771" i="3"/>
  <c r="AA771" i="3"/>
  <c r="Z771" i="3"/>
  <c r="X771" i="3"/>
  <c r="W771" i="3"/>
  <c r="V771" i="3"/>
  <c r="T771" i="3"/>
  <c r="S771" i="3"/>
  <c r="R771" i="3"/>
  <c r="AE733" i="3"/>
  <c r="AD733" i="3"/>
  <c r="AB733" i="3"/>
  <c r="AA733" i="3"/>
  <c r="Z733" i="3"/>
  <c r="X733" i="3"/>
  <c r="W733" i="3"/>
  <c r="V733" i="3"/>
  <c r="T733" i="3"/>
  <c r="S733" i="3"/>
  <c r="R733" i="3"/>
  <c r="AE730" i="3"/>
  <c r="AD730" i="3"/>
  <c r="AB730" i="3"/>
  <c r="AA730" i="3"/>
  <c r="Z730" i="3"/>
  <c r="X730" i="3"/>
  <c r="W730" i="3"/>
  <c r="V730" i="3"/>
  <c r="T730" i="3"/>
  <c r="S730" i="3"/>
  <c r="R730" i="3"/>
  <c r="AE721" i="3"/>
  <c r="AD721" i="3"/>
  <c r="AB721" i="3"/>
  <c r="AA721" i="3"/>
  <c r="Z721" i="3"/>
  <c r="X721" i="3"/>
  <c r="W721" i="3"/>
  <c r="V721" i="3"/>
  <c r="T721" i="3"/>
  <c r="S721" i="3"/>
  <c r="R721" i="3"/>
  <c r="AE713" i="3"/>
  <c r="AD713" i="3"/>
  <c r="AB713" i="3"/>
  <c r="AA713" i="3"/>
  <c r="Z713" i="3"/>
  <c r="X713" i="3"/>
  <c r="W713" i="3"/>
  <c r="V713" i="3"/>
  <c r="T713" i="3"/>
  <c r="S713" i="3"/>
  <c r="R713" i="3"/>
  <c r="AE712" i="3"/>
  <c r="AD712" i="3"/>
  <c r="AB712" i="3"/>
  <c r="AA712" i="3"/>
  <c r="Z712" i="3"/>
  <c r="X712" i="3"/>
  <c r="W712" i="3"/>
  <c r="V712" i="3"/>
  <c r="T712" i="3"/>
  <c r="S712" i="3"/>
  <c r="R712" i="3"/>
  <c r="AE699" i="3"/>
  <c r="AD699" i="3"/>
  <c r="AB699" i="3"/>
  <c r="AA699" i="3"/>
  <c r="Z699" i="3"/>
  <c r="X699" i="3"/>
  <c r="W699" i="3"/>
  <c r="V699" i="3"/>
  <c r="T699" i="3"/>
  <c r="S699" i="3"/>
  <c r="R699" i="3"/>
  <c r="AE659" i="3"/>
  <c r="AD659" i="3"/>
  <c r="AB659" i="3"/>
  <c r="AA659" i="3"/>
  <c r="Z659" i="3"/>
  <c r="X659" i="3"/>
  <c r="W659" i="3"/>
  <c r="V659" i="3"/>
  <c r="T659" i="3"/>
  <c r="S659" i="3"/>
  <c r="R659" i="3"/>
  <c r="AE609" i="3"/>
  <c r="AD609" i="3"/>
  <c r="AB609" i="3"/>
  <c r="AA609" i="3"/>
  <c r="Z609" i="3"/>
  <c r="X609" i="3"/>
  <c r="W609" i="3"/>
  <c r="V609" i="3"/>
  <c r="T609" i="3"/>
  <c r="S609" i="3"/>
  <c r="R609" i="3"/>
  <c r="AE603" i="3"/>
  <c r="AD603" i="3"/>
  <c r="AB603" i="3"/>
  <c r="AA603" i="3"/>
  <c r="Z603" i="3"/>
  <c r="X603" i="3"/>
  <c r="W603" i="3"/>
  <c r="V603" i="3"/>
  <c r="T603" i="3"/>
  <c r="S603" i="3"/>
  <c r="R603" i="3"/>
  <c r="AE584" i="3"/>
  <c r="AD584" i="3"/>
  <c r="AB584" i="3"/>
  <c r="AA584" i="3"/>
  <c r="Z584" i="3"/>
  <c r="X584" i="3"/>
  <c r="W584" i="3"/>
  <c r="V584" i="3"/>
  <c r="T584" i="3"/>
  <c r="S584" i="3"/>
  <c r="R584" i="3"/>
  <c r="AE538" i="3"/>
  <c r="AD538" i="3"/>
  <c r="AB538" i="3"/>
  <c r="AA538" i="3"/>
  <c r="Z538" i="3"/>
  <c r="X538" i="3"/>
  <c r="W538" i="3"/>
  <c r="V538" i="3"/>
  <c r="T538" i="3"/>
  <c r="S538" i="3"/>
  <c r="R538" i="3"/>
  <c r="AE524" i="3"/>
  <c r="AD524" i="3"/>
  <c r="AB524" i="3"/>
  <c r="AA524" i="3"/>
  <c r="Z524" i="3"/>
  <c r="X524" i="3"/>
  <c r="W524" i="3"/>
  <c r="V524" i="3"/>
  <c r="T524" i="3"/>
  <c r="S524" i="3"/>
  <c r="R524" i="3"/>
  <c r="AE453" i="3"/>
  <c r="AD453" i="3"/>
  <c r="AB453" i="3"/>
  <c r="AA453" i="3"/>
  <c r="Z453" i="3"/>
  <c r="X453" i="3"/>
  <c r="W453" i="3"/>
  <c r="V453" i="3"/>
  <c r="T453" i="3"/>
  <c r="S453" i="3"/>
  <c r="R453" i="3"/>
  <c r="AE439" i="3"/>
  <c r="AD439" i="3"/>
  <c r="AB439" i="3"/>
  <c r="AA439" i="3"/>
  <c r="Z439" i="3"/>
  <c r="X439" i="3"/>
  <c r="W439" i="3"/>
  <c r="V439" i="3"/>
  <c r="T439" i="3"/>
  <c r="S439" i="3"/>
  <c r="R439" i="3"/>
  <c r="AE437" i="3"/>
  <c r="AD437" i="3"/>
  <c r="AB437" i="3"/>
  <c r="AA437" i="3"/>
  <c r="Z437" i="3"/>
  <c r="X437" i="3"/>
  <c r="W437" i="3"/>
  <c r="V437" i="3"/>
  <c r="T437" i="3"/>
  <c r="S437" i="3"/>
  <c r="R437" i="3"/>
  <c r="AE428" i="3"/>
  <c r="AD428" i="3"/>
  <c r="AB428" i="3"/>
  <c r="AA428" i="3"/>
  <c r="Z428" i="3"/>
  <c r="X428" i="3"/>
  <c r="W428" i="3"/>
  <c r="V428" i="3"/>
  <c r="T428" i="3"/>
  <c r="S428" i="3"/>
  <c r="R428" i="3"/>
  <c r="AE412" i="3"/>
  <c r="AD412" i="3"/>
  <c r="AB412" i="3"/>
  <c r="AA412" i="3"/>
  <c r="Z412" i="3"/>
  <c r="X412" i="3"/>
  <c r="W412" i="3"/>
  <c r="V412" i="3"/>
  <c r="T412" i="3"/>
  <c r="S412" i="3"/>
  <c r="R412" i="3"/>
  <c r="AE397" i="3"/>
  <c r="AD397" i="3"/>
  <c r="AB397" i="3"/>
  <c r="AA397" i="3"/>
  <c r="Z397" i="3"/>
  <c r="X397" i="3"/>
  <c r="W397" i="3"/>
  <c r="V397" i="3"/>
  <c r="T397" i="3"/>
  <c r="S397" i="3"/>
  <c r="R397" i="3"/>
  <c r="AE357" i="3"/>
  <c r="AD357" i="3"/>
  <c r="AB357" i="3"/>
  <c r="AA357" i="3"/>
  <c r="Z357" i="3"/>
  <c r="X357" i="3"/>
  <c r="W357" i="3"/>
  <c r="V357" i="3"/>
  <c r="T357" i="3"/>
  <c r="S357" i="3"/>
  <c r="R357" i="3"/>
  <c r="AE356" i="3"/>
  <c r="AD356" i="3"/>
  <c r="AB356" i="3"/>
  <c r="AA356" i="3"/>
  <c r="Z356" i="3"/>
  <c r="X356" i="3"/>
  <c r="W356" i="3"/>
  <c r="V356" i="3"/>
  <c r="T356" i="3"/>
  <c r="S356" i="3"/>
  <c r="R356" i="3"/>
  <c r="AE347" i="3"/>
  <c r="AD347" i="3"/>
  <c r="AB347" i="3"/>
  <c r="AA347" i="3"/>
  <c r="Z347" i="3"/>
  <c r="X347" i="3"/>
  <c r="W347" i="3"/>
  <c r="V347" i="3"/>
  <c r="T347" i="3"/>
  <c r="S347" i="3"/>
  <c r="R347" i="3"/>
  <c r="AE301" i="3"/>
  <c r="AD301" i="3"/>
  <c r="AB301" i="3"/>
  <c r="AA301" i="3"/>
  <c r="Z301" i="3"/>
  <c r="X301" i="3"/>
  <c r="W301" i="3"/>
  <c r="V301" i="3"/>
  <c r="T301" i="3"/>
  <c r="S301" i="3"/>
  <c r="R301" i="3"/>
  <c r="AE276" i="3"/>
  <c r="AD276" i="3"/>
  <c r="AB276" i="3"/>
  <c r="AA276" i="3"/>
  <c r="Z276" i="3"/>
  <c r="X276" i="3"/>
  <c r="W276" i="3"/>
  <c r="V276" i="3"/>
  <c r="T276" i="3"/>
  <c r="S276" i="3"/>
  <c r="R276" i="3"/>
  <c r="AE269" i="3"/>
  <c r="AD269" i="3"/>
  <c r="AB269" i="3"/>
  <c r="AA269" i="3"/>
  <c r="Z269" i="3"/>
  <c r="X269" i="3"/>
  <c r="W269" i="3"/>
  <c r="V269" i="3"/>
  <c r="T269" i="3"/>
  <c r="S269" i="3"/>
  <c r="R269" i="3"/>
  <c r="AE254" i="3"/>
  <c r="AD254" i="3"/>
  <c r="AB254" i="3"/>
  <c r="AA254" i="3"/>
  <c r="Z254" i="3"/>
  <c r="X254" i="3"/>
  <c r="W254" i="3"/>
  <c r="V254" i="3"/>
  <c r="T254" i="3"/>
  <c r="S254" i="3"/>
  <c r="R254" i="3"/>
  <c r="AE240" i="3"/>
  <c r="AD240" i="3"/>
  <c r="AB240" i="3"/>
  <c r="AA240" i="3"/>
  <c r="Z240" i="3"/>
  <c r="X240" i="3"/>
  <c r="W240" i="3"/>
  <c r="V240" i="3"/>
  <c r="T240" i="3"/>
  <c r="S240" i="3"/>
  <c r="R240" i="3"/>
  <c r="AE228" i="3"/>
  <c r="AD228" i="3"/>
  <c r="AB228" i="3"/>
  <c r="AA228" i="3"/>
  <c r="Z228" i="3"/>
  <c r="X228" i="3"/>
  <c r="W228" i="3"/>
  <c r="V228" i="3"/>
  <c r="T228" i="3"/>
  <c r="S228" i="3"/>
  <c r="R228" i="3"/>
  <c r="AE208" i="3"/>
  <c r="AD208" i="3"/>
  <c r="AB208" i="3"/>
  <c r="AA208" i="3"/>
  <c r="Z208" i="3"/>
  <c r="X208" i="3"/>
  <c r="W208" i="3"/>
  <c r="V208" i="3"/>
  <c r="T208" i="3"/>
  <c r="S208" i="3"/>
  <c r="R208" i="3"/>
  <c r="AE204" i="3"/>
  <c r="AD204" i="3"/>
  <c r="AB204" i="3"/>
  <c r="AA204" i="3"/>
  <c r="Z204" i="3"/>
  <c r="X204" i="3"/>
  <c r="W204" i="3"/>
  <c r="V204" i="3"/>
  <c r="T204" i="3"/>
  <c r="S204" i="3"/>
  <c r="R204" i="3"/>
  <c r="AE180" i="3"/>
  <c r="AD180" i="3"/>
  <c r="AB180" i="3"/>
  <c r="AA180" i="3"/>
  <c r="Z180" i="3"/>
  <c r="X180" i="3"/>
  <c r="W180" i="3"/>
  <c r="V180" i="3"/>
  <c r="T180" i="3"/>
  <c r="S180" i="3"/>
  <c r="R180" i="3"/>
  <c r="AE174" i="3"/>
  <c r="AD174" i="3"/>
  <c r="AB174" i="3"/>
  <c r="AA174" i="3"/>
  <c r="Z174" i="3"/>
  <c r="X174" i="3"/>
  <c r="W174" i="3"/>
  <c r="V174" i="3"/>
  <c r="T174" i="3"/>
  <c r="S174" i="3"/>
  <c r="R174" i="3"/>
  <c r="AE163" i="3"/>
  <c r="AD163" i="3"/>
  <c r="AB163" i="3"/>
  <c r="AA163" i="3"/>
  <c r="Z163" i="3"/>
  <c r="X163" i="3"/>
  <c r="W163" i="3"/>
  <c r="V163" i="3"/>
  <c r="T163" i="3"/>
  <c r="S163" i="3"/>
  <c r="R163" i="3"/>
  <c r="AE125" i="3"/>
  <c r="AD125" i="3"/>
  <c r="AB125" i="3"/>
  <c r="AA125" i="3"/>
  <c r="Z125" i="3"/>
  <c r="X125" i="3"/>
  <c r="W125" i="3"/>
  <c r="V125" i="3"/>
  <c r="T125" i="3"/>
  <c r="S125" i="3"/>
  <c r="R125" i="3"/>
  <c r="AE110" i="3"/>
  <c r="AD110" i="3"/>
  <c r="AB110" i="3"/>
  <c r="AA110" i="3"/>
  <c r="Z110" i="3"/>
  <c r="X110" i="3"/>
  <c r="W110" i="3"/>
  <c r="V110" i="3"/>
  <c r="T110" i="3"/>
  <c r="S110" i="3"/>
  <c r="R110" i="3"/>
  <c r="AE105" i="3"/>
  <c r="AD105" i="3"/>
  <c r="AB105" i="3"/>
  <c r="AA105" i="3"/>
  <c r="Z105" i="3"/>
  <c r="X105" i="3"/>
  <c r="W105" i="3"/>
  <c r="V105" i="3"/>
  <c r="T105" i="3"/>
  <c r="S105" i="3"/>
  <c r="R105" i="3"/>
  <c r="AE99" i="3"/>
  <c r="AD99" i="3"/>
  <c r="AB99" i="3"/>
  <c r="AA99" i="3"/>
  <c r="Z99" i="3"/>
  <c r="X99" i="3"/>
  <c r="W99" i="3"/>
  <c r="V99" i="3"/>
  <c r="T99" i="3"/>
  <c r="S99" i="3"/>
  <c r="R99" i="3"/>
  <c r="AE94" i="3"/>
  <c r="AD94" i="3"/>
  <c r="AB94" i="3"/>
  <c r="AA94" i="3"/>
  <c r="Z94" i="3"/>
  <c r="X94" i="3"/>
  <c r="W94" i="3"/>
  <c r="V94" i="3"/>
  <c r="T94" i="3"/>
  <c r="S94" i="3"/>
  <c r="R94" i="3"/>
  <c r="AE70" i="3"/>
  <c r="AD70" i="3"/>
  <c r="AB70" i="3"/>
  <c r="AA70" i="3"/>
  <c r="Z70" i="3"/>
  <c r="X70" i="3"/>
  <c r="W70" i="3"/>
  <c r="V70" i="3"/>
  <c r="T70" i="3"/>
  <c r="S70" i="3"/>
  <c r="R70" i="3"/>
  <c r="AE37" i="3"/>
  <c r="AD37" i="3"/>
  <c r="AB37" i="3"/>
  <c r="AA37" i="3"/>
  <c r="Z37" i="3"/>
  <c r="X37" i="3"/>
  <c r="W37" i="3"/>
  <c r="V37" i="3"/>
  <c r="T37" i="3"/>
  <c r="S37" i="3"/>
  <c r="R37" i="3"/>
  <c r="AE36" i="3"/>
  <c r="AD36" i="3"/>
  <c r="AB36" i="3"/>
  <c r="AA36" i="3"/>
  <c r="Z36" i="3"/>
  <c r="X36" i="3"/>
  <c r="W36" i="3"/>
  <c r="V36" i="3"/>
  <c r="T36" i="3"/>
  <c r="S36" i="3"/>
  <c r="R36" i="3"/>
  <c r="AE1613" i="3"/>
  <c r="AD1613" i="3"/>
  <c r="AB1613" i="3"/>
  <c r="AA1613" i="3"/>
  <c r="Z1613" i="3"/>
  <c r="X1613" i="3"/>
  <c r="W1613" i="3"/>
  <c r="V1613" i="3"/>
  <c r="T1613" i="3"/>
  <c r="S1613" i="3"/>
  <c r="R1613" i="3"/>
  <c r="AE1499" i="3"/>
  <c r="AD1499" i="3"/>
  <c r="AB1499" i="3"/>
  <c r="AA1499" i="3"/>
  <c r="Z1499" i="3"/>
  <c r="X1499" i="3"/>
  <c r="W1499" i="3"/>
  <c r="V1499" i="3"/>
  <c r="T1499" i="3"/>
  <c r="S1499" i="3"/>
  <c r="R1499" i="3"/>
  <c r="AE1476" i="3"/>
  <c r="AD1476" i="3"/>
  <c r="AB1476" i="3"/>
  <c r="AA1476" i="3"/>
  <c r="Z1476" i="3"/>
  <c r="X1476" i="3"/>
  <c r="W1476" i="3"/>
  <c r="V1476" i="3"/>
  <c r="T1476" i="3"/>
  <c r="S1476" i="3"/>
  <c r="R1476" i="3"/>
  <c r="AE1423" i="3"/>
  <c r="AD1423" i="3"/>
  <c r="AB1423" i="3"/>
  <c r="AA1423" i="3"/>
  <c r="Z1423" i="3"/>
  <c r="X1423" i="3"/>
  <c r="W1423" i="3"/>
  <c r="V1423" i="3"/>
  <c r="T1423" i="3"/>
  <c r="S1423" i="3"/>
  <c r="R1423" i="3"/>
  <c r="AE1371" i="3"/>
  <c r="AD1371" i="3"/>
  <c r="AB1371" i="3"/>
  <c r="AA1371" i="3"/>
  <c r="Z1371" i="3"/>
  <c r="X1371" i="3"/>
  <c r="W1371" i="3"/>
  <c r="V1371" i="3"/>
  <c r="T1371" i="3"/>
  <c r="S1371" i="3"/>
  <c r="R1371" i="3"/>
  <c r="AE1366" i="3"/>
  <c r="AD1366" i="3"/>
  <c r="AB1366" i="3"/>
  <c r="AA1366" i="3"/>
  <c r="Z1366" i="3"/>
  <c r="X1366" i="3"/>
  <c r="W1366" i="3"/>
  <c r="V1366" i="3"/>
  <c r="T1366" i="3"/>
  <c r="S1366" i="3"/>
  <c r="R1366" i="3"/>
  <c r="AE1331" i="3"/>
  <c r="AD1331" i="3"/>
  <c r="AB1331" i="3"/>
  <c r="AA1331" i="3"/>
  <c r="Z1331" i="3"/>
  <c r="X1331" i="3"/>
  <c r="W1331" i="3"/>
  <c r="V1331" i="3"/>
  <c r="T1331" i="3"/>
  <c r="S1331" i="3"/>
  <c r="R1331" i="3"/>
  <c r="AE1272" i="3"/>
  <c r="AD1272" i="3"/>
  <c r="AB1272" i="3"/>
  <c r="AA1272" i="3"/>
  <c r="Z1272" i="3"/>
  <c r="X1272" i="3"/>
  <c r="W1272" i="3"/>
  <c r="V1272" i="3"/>
  <c r="T1272" i="3"/>
  <c r="S1272" i="3"/>
  <c r="R1272" i="3"/>
  <c r="AE1254" i="3"/>
  <c r="AD1254" i="3"/>
  <c r="AB1254" i="3"/>
  <c r="AA1254" i="3"/>
  <c r="Z1254" i="3"/>
  <c r="X1254" i="3"/>
  <c r="W1254" i="3"/>
  <c r="V1254" i="3"/>
  <c r="T1254" i="3"/>
  <c r="S1254" i="3"/>
  <c r="R1254" i="3"/>
  <c r="AE1252" i="3"/>
  <c r="AD1252" i="3"/>
  <c r="AB1252" i="3"/>
  <c r="AA1252" i="3"/>
  <c r="Z1252" i="3"/>
  <c r="X1252" i="3"/>
  <c r="W1252" i="3"/>
  <c r="V1252" i="3"/>
  <c r="T1252" i="3"/>
  <c r="S1252" i="3"/>
  <c r="R1252" i="3"/>
  <c r="AE1251" i="3"/>
  <c r="AD1251" i="3"/>
  <c r="AB1251" i="3"/>
  <c r="AA1251" i="3"/>
  <c r="Z1251" i="3"/>
  <c r="X1251" i="3"/>
  <c r="W1251" i="3"/>
  <c r="V1251" i="3"/>
  <c r="T1251" i="3"/>
  <c r="S1251" i="3"/>
  <c r="R1251" i="3"/>
  <c r="AE1224" i="3"/>
  <c r="AD1224" i="3"/>
  <c r="AB1224" i="3"/>
  <c r="AA1224" i="3"/>
  <c r="Z1224" i="3"/>
  <c r="X1224" i="3"/>
  <c r="W1224" i="3"/>
  <c r="V1224" i="3"/>
  <c r="T1224" i="3"/>
  <c r="S1224" i="3"/>
  <c r="R1224" i="3"/>
  <c r="AE1210" i="3"/>
  <c r="AD1210" i="3"/>
  <c r="AB1210" i="3"/>
  <c r="AA1210" i="3"/>
  <c r="Z1210" i="3"/>
  <c r="X1210" i="3"/>
  <c r="W1210" i="3"/>
  <c r="V1210" i="3"/>
  <c r="T1210" i="3"/>
  <c r="S1210" i="3"/>
  <c r="R1210" i="3"/>
  <c r="AE1193" i="3"/>
  <c r="AD1193" i="3"/>
  <c r="AB1193" i="3"/>
  <c r="AA1193" i="3"/>
  <c r="Z1193" i="3"/>
  <c r="X1193" i="3"/>
  <c r="W1193" i="3"/>
  <c r="V1193" i="3"/>
  <c r="T1193" i="3"/>
  <c r="S1193" i="3"/>
  <c r="R1193" i="3"/>
  <c r="AE1178" i="3"/>
  <c r="AD1178" i="3"/>
  <c r="AB1178" i="3"/>
  <c r="AA1178" i="3"/>
  <c r="Z1178" i="3"/>
  <c r="X1178" i="3"/>
  <c r="W1178" i="3"/>
  <c r="V1178" i="3"/>
  <c r="T1178" i="3"/>
  <c r="S1178" i="3"/>
  <c r="R1178" i="3"/>
  <c r="AE1093" i="3"/>
  <c r="AD1093" i="3"/>
  <c r="AB1093" i="3"/>
  <c r="AA1093" i="3"/>
  <c r="Z1093" i="3"/>
  <c r="X1093" i="3"/>
  <c r="W1093" i="3"/>
  <c r="V1093" i="3"/>
  <c r="T1093" i="3"/>
  <c r="S1093" i="3"/>
  <c r="R1093" i="3"/>
  <c r="AE1089" i="3"/>
  <c r="AD1089" i="3"/>
  <c r="AB1089" i="3"/>
  <c r="AA1089" i="3"/>
  <c r="Z1089" i="3"/>
  <c r="X1089" i="3"/>
  <c r="W1089" i="3"/>
  <c r="V1089" i="3"/>
  <c r="T1089" i="3"/>
  <c r="S1089" i="3"/>
  <c r="R1089" i="3"/>
  <c r="AE950" i="3"/>
  <c r="AD950" i="3"/>
  <c r="AB950" i="3"/>
  <c r="AA950" i="3"/>
  <c r="Z950" i="3"/>
  <c r="X950" i="3"/>
  <c r="W950" i="3"/>
  <c r="V950" i="3"/>
  <c r="T950" i="3"/>
  <c r="S950" i="3"/>
  <c r="R950" i="3"/>
  <c r="AE902" i="3"/>
  <c r="AD902" i="3"/>
  <c r="AB902" i="3"/>
  <c r="AA902" i="3"/>
  <c r="Z902" i="3"/>
  <c r="X902" i="3"/>
  <c r="W902" i="3"/>
  <c r="V902" i="3"/>
  <c r="T902" i="3"/>
  <c r="S902" i="3"/>
  <c r="R902" i="3"/>
  <c r="AE893" i="3"/>
  <c r="AD893" i="3"/>
  <c r="AB893" i="3"/>
  <c r="AA893" i="3"/>
  <c r="Z893" i="3"/>
  <c r="X893" i="3"/>
  <c r="W893" i="3"/>
  <c r="V893" i="3"/>
  <c r="T893" i="3"/>
  <c r="S893" i="3"/>
  <c r="R893" i="3"/>
  <c r="AE870" i="3"/>
  <c r="AD870" i="3"/>
  <c r="AB870" i="3"/>
  <c r="AA870" i="3"/>
  <c r="Z870" i="3"/>
  <c r="X870" i="3"/>
  <c r="W870" i="3"/>
  <c r="V870" i="3"/>
  <c r="T870" i="3"/>
  <c r="S870" i="3"/>
  <c r="R870" i="3"/>
  <c r="AE865" i="3"/>
  <c r="AD865" i="3"/>
  <c r="AB865" i="3"/>
  <c r="AA865" i="3"/>
  <c r="Z865" i="3"/>
  <c r="X865" i="3"/>
  <c r="W865" i="3"/>
  <c r="V865" i="3"/>
  <c r="T865" i="3"/>
  <c r="S865" i="3"/>
  <c r="R865" i="3"/>
  <c r="AE841" i="3"/>
  <c r="AD841" i="3"/>
  <c r="AB841" i="3"/>
  <c r="AA841" i="3"/>
  <c r="Z841" i="3"/>
  <c r="X841" i="3"/>
  <c r="W841" i="3"/>
  <c r="V841" i="3"/>
  <c r="T841" i="3"/>
  <c r="S841" i="3"/>
  <c r="R841" i="3"/>
  <c r="AE838" i="3"/>
  <c r="AD838" i="3"/>
  <c r="AB838" i="3"/>
  <c r="AA838" i="3"/>
  <c r="Z838" i="3"/>
  <c r="X838" i="3"/>
  <c r="W838" i="3"/>
  <c r="V838" i="3"/>
  <c r="T838" i="3"/>
  <c r="S838" i="3"/>
  <c r="R838" i="3"/>
  <c r="AE774" i="3"/>
  <c r="AD774" i="3"/>
  <c r="AB774" i="3"/>
  <c r="AA774" i="3"/>
  <c r="Z774" i="3"/>
  <c r="X774" i="3"/>
  <c r="W774" i="3"/>
  <c r="V774" i="3"/>
  <c r="T774" i="3"/>
  <c r="S774" i="3"/>
  <c r="R774" i="3"/>
  <c r="AE700" i="3"/>
  <c r="AD700" i="3"/>
  <c r="AB700" i="3"/>
  <c r="AA700" i="3"/>
  <c r="Z700" i="3"/>
  <c r="X700" i="3"/>
  <c r="W700" i="3"/>
  <c r="V700" i="3"/>
  <c r="T700" i="3"/>
  <c r="S700" i="3"/>
  <c r="R700" i="3"/>
  <c r="AE625" i="3"/>
  <c r="AD625" i="3"/>
  <c r="AB625" i="3"/>
  <c r="AA625" i="3"/>
  <c r="Z625" i="3"/>
  <c r="X625" i="3"/>
  <c r="W625" i="3"/>
  <c r="V625" i="3"/>
  <c r="T625" i="3"/>
  <c r="S625" i="3"/>
  <c r="R625" i="3"/>
  <c r="AE613" i="3"/>
  <c r="AD613" i="3"/>
  <c r="AB613" i="3"/>
  <c r="AA613" i="3"/>
  <c r="Z613" i="3"/>
  <c r="X613" i="3"/>
  <c r="W613" i="3"/>
  <c r="V613" i="3"/>
  <c r="T613" i="3"/>
  <c r="S613" i="3"/>
  <c r="R613" i="3"/>
  <c r="AE544" i="3"/>
  <c r="AD544" i="3"/>
  <c r="AB544" i="3"/>
  <c r="AA544" i="3"/>
  <c r="Z544" i="3"/>
  <c r="X544" i="3"/>
  <c r="W544" i="3"/>
  <c r="V544" i="3"/>
  <c r="T544" i="3"/>
  <c r="S544" i="3"/>
  <c r="R544" i="3"/>
  <c r="AE540" i="3"/>
  <c r="AD540" i="3"/>
  <c r="AB540" i="3"/>
  <c r="AA540" i="3"/>
  <c r="Z540" i="3"/>
  <c r="X540" i="3"/>
  <c r="W540" i="3"/>
  <c r="V540" i="3"/>
  <c r="T540" i="3"/>
  <c r="S540" i="3"/>
  <c r="R540" i="3"/>
  <c r="AE508" i="3"/>
  <c r="AD508" i="3"/>
  <c r="AB508" i="3"/>
  <c r="AA508" i="3"/>
  <c r="Z508" i="3"/>
  <c r="X508" i="3"/>
  <c r="W508" i="3"/>
  <c r="V508" i="3"/>
  <c r="T508" i="3"/>
  <c r="S508" i="3"/>
  <c r="R508" i="3"/>
  <c r="AE483" i="3"/>
  <c r="AD483" i="3"/>
  <c r="AB483" i="3"/>
  <c r="AA483" i="3"/>
  <c r="Z483" i="3"/>
  <c r="X483" i="3"/>
  <c r="W483" i="3"/>
  <c r="V483" i="3"/>
  <c r="T483" i="3"/>
  <c r="S483" i="3"/>
  <c r="R483" i="3"/>
  <c r="AE471" i="3"/>
  <c r="AD471" i="3"/>
  <c r="AB471" i="3"/>
  <c r="AA471" i="3"/>
  <c r="Z471" i="3"/>
  <c r="X471" i="3"/>
  <c r="W471" i="3"/>
  <c r="V471" i="3"/>
  <c r="T471" i="3"/>
  <c r="S471" i="3"/>
  <c r="R471" i="3"/>
  <c r="AE446" i="3"/>
  <c r="AD446" i="3"/>
  <c r="AB446" i="3"/>
  <c r="AA446" i="3"/>
  <c r="Z446" i="3"/>
  <c r="X446" i="3"/>
  <c r="W446" i="3"/>
  <c r="V446" i="3"/>
  <c r="T446" i="3"/>
  <c r="S446" i="3"/>
  <c r="R446" i="3"/>
  <c r="AE442" i="3"/>
  <c r="AD442" i="3"/>
  <c r="AB442" i="3"/>
  <c r="AA442" i="3"/>
  <c r="Z442" i="3"/>
  <c r="X442" i="3"/>
  <c r="W442" i="3"/>
  <c r="V442" i="3"/>
  <c r="T442" i="3"/>
  <c r="S442" i="3"/>
  <c r="R442" i="3"/>
  <c r="AE426" i="3"/>
  <c r="AD426" i="3"/>
  <c r="AB426" i="3"/>
  <c r="AA426" i="3"/>
  <c r="Z426" i="3"/>
  <c r="X426" i="3"/>
  <c r="W426" i="3"/>
  <c r="V426" i="3"/>
  <c r="T426" i="3"/>
  <c r="S426" i="3"/>
  <c r="R426" i="3"/>
  <c r="AE377" i="3"/>
  <c r="AD377" i="3"/>
  <c r="AB377" i="3"/>
  <c r="AA377" i="3"/>
  <c r="Z377" i="3"/>
  <c r="X377" i="3"/>
  <c r="W377" i="3"/>
  <c r="V377" i="3"/>
  <c r="T377" i="3"/>
  <c r="S377" i="3"/>
  <c r="R377" i="3"/>
  <c r="AE366" i="3"/>
  <c r="AD366" i="3"/>
  <c r="AB366" i="3"/>
  <c r="AA366" i="3"/>
  <c r="Z366" i="3"/>
  <c r="X366" i="3"/>
  <c r="W366" i="3"/>
  <c r="V366" i="3"/>
  <c r="T366" i="3"/>
  <c r="S366" i="3"/>
  <c r="R366" i="3"/>
  <c r="AE283" i="3"/>
  <c r="AD283" i="3"/>
  <c r="AB283" i="3"/>
  <c r="AA283" i="3"/>
  <c r="Z283" i="3"/>
  <c r="X283" i="3"/>
  <c r="W283" i="3"/>
  <c r="V283" i="3"/>
  <c r="T283" i="3"/>
  <c r="S283" i="3"/>
  <c r="R283" i="3"/>
  <c r="AE268" i="3"/>
  <c r="AD268" i="3"/>
  <c r="AB268" i="3"/>
  <c r="AA268" i="3"/>
  <c r="Z268" i="3"/>
  <c r="X268" i="3"/>
  <c r="W268" i="3"/>
  <c r="V268" i="3"/>
  <c r="T268" i="3"/>
  <c r="S268" i="3"/>
  <c r="R268" i="3"/>
  <c r="AE261" i="3"/>
  <c r="AD261" i="3"/>
  <c r="AB261" i="3"/>
  <c r="AA261" i="3"/>
  <c r="Z261" i="3"/>
  <c r="X261" i="3"/>
  <c r="W261" i="3"/>
  <c r="V261" i="3"/>
  <c r="T261" i="3"/>
  <c r="S261" i="3"/>
  <c r="R261" i="3"/>
  <c r="AE169" i="3"/>
  <c r="AD169" i="3"/>
  <c r="AB169" i="3"/>
  <c r="AA169" i="3"/>
  <c r="Z169" i="3"/>
  <c r="X169" i="3"/>
  <c r="W169" i="3"/>
  <c r="V169" i="3"/>
  <c r="T169" i="3"/>
  <c r="S169" i="3"/>
  <c r="R169" i="3"/>
  <c r="AE72" i="3"/>
  <c r="AD72" i="3"/>
  <c r="AB72" i="3"/>
  <c r="AA72" i="3"/>
  <c r="Z72" i="3"/>
  <c r="X72" i="3"/>
  <c r="W72" i="3"/>
  <c r="V72" i="3"/>
  <c r="T72" i="3"/>
  <c r="S72" i="3"/>
  <c r="R72" i="3"/>
  <c r="AE52" i="3"/>
  <c r="AD52" i="3"/>
  <c r="AB52" i="3"/>
  <c r="AA52" i="3"/>
  <c r="Z52" i="3"/>
  <c r="X52" i="3"/>
  <c r="W52" i="3"/>
  <c r="V52" i="3"/>
  <c r="T52" i="3"/>
  <c r="S52" i="3"/>
  <c r="R52" i="3"/>
  <c r="AE50" i="3"/>
  <c r="AD50" i="3"/>
  <c r="AB50" i="3"/>
  <c r="AA50" i="3"/>
  <c r="Z50" i="3"/>
  <c r="X50" i="3"/>
  <c r="W50" i="3"/>
  <c r="V50" i="3"/>
  <c r="T50" i="3"/>
  <c r="S50" i="3"/>
  <c r="R50" i="3"/>
  <c r="AE1618" i="3"/>
  <c r="AD1618" i="3"/>
  <c r="AB1618" i="3"/>
  <c r="AA1618" i="3"/>
  <c r="Z1618" i="3"/>
  <c r="X1618" i="3"/>
  <c r="W1618" i="3"/>
  <c r="V1618" i="3"/>
  <c r="T1618" i="3"/>
  <c r="S1618" i="3"/>
  <c r="R1618" i="3"/>
  <c r="AE1603" i="3"/>
  <c r="AD1603" i="3"/>
  <c r="AB1603" i="3"/>
  <c r="AA1603" i="3"/>
  <c r="Z1603" i="3"/>
  <c r="X1603" i="3"/>
  <c r="W1603" i="3"/>
  <c r="V1603" i="3"/>
  <c r="T1603" i="3"/>
  <c r="S1603" i="3"/>
  <c r="R1603" i="3"/>
  <c r="AE1589" i="3"/>
  <c r="AD1589" i="3"/>
  <c r="AB1589" i="3"/>
  <c r="AA1589" i="3"/>
  <c r="Z1589" i="3"/>
  <c r="X1589" i="3"/>
  <c r="W1589" i="3"/>
  <c r="V1589" i="3"/>
  <c r="T1589" i="3"/>
  <c r="S1589" i="3"/>
  <c r="R1589" i="3"/>
  <c r="AE1575" i="3"/>
  <c r="AD1575" i="3"/>
  <c r="AB1575" i="3"/>
  <c r="AA1575" i="3"/>
  <c r="Z1575" i="3"/>
  <c r="X1575" i="3"/>
  <c r="W1575" i="3"/>
  <c r="V1575" i="3"/>
  <c r="T1575" i="3"/>
  <c r="S1575" i="3"/>
  <c r="R1575" i="3"/>
  <c r="AE1563" i="3"/>
  <c r="AD1563" i="3"/>
  <c r="AB1563" i="3"/>
  <c r="AA1563" i="3"/>
  <c r="Z1563" i="3"/>
  <c r="X1563" i="3"/>
  <c r="W1563" i="3"/>
  <c r="V1563" i="3"/>
  <c r="T1563" i="3"/>
  <c r="S1563" i="3"/>
  <c r="R1563" i="3"/>
  <c r="AE1524" i="3"/>
  <c r="AD1524" i="3"/>
  <c r="AB1524" i="3"/>
  <c r="AA1524" i="3"/>
  <c r="Z1524" i="3"/>
  <c r="X1524" i="3"/>
  <c r="W1524" i="3"/>
  <c r="V1524" i="3"/>
  <c r="T1524" i="3"/>
  <c r="S1524" i="3"/>
  <c r="R1524" i="3"/>
  <c r="AE1480" i="3"/>
  <c r="AD1480" i="3"/>
  <c r="AB1480" i="3"/>
  <c r="AA1480" i="3"/>
  <c r="Z1480" i="3"/>
  <c r="X1480" i="3"/>
  <c r="W1480" i="3"/>
  <c r="V1480" i="3"/>
  <c r="T1480" i="3"/>
  <c r="S1480" i="3"/>
  <c r="R1480" i="3"/>
  <c r="AE1447" i="3"/>
  <c r="AD1447" i="3"/>
  <c r="AB1447" i="3"/>
  <c r="AA1447" i="3"/>
  <c r="Z1447" i="3"/>
  <c r="X1447" i="3"/>
  <c r="W1447" i="3"/>
  <c r="V1447" i="3"/>
  <c r="T1447" i="3"/>
  <c r="S1447" i="3"/>
  <c r="R1447" i="3"/>
  <c r="AE1441" i="3"/>
  <c r="AD1441" i="3"/>
  <c r="AB1441" i="3"/>
  <c r="AA1441" i="3"/>
  <c r="Z1441" i="3"/>
  <c r="X1441" i="3"/>
  <c r="W1441" i="3"/>
  <c r="V1441" i="3"/>
  <c r="T1441" i="3"/>
  <c r="S1441" i="3"/>
  <c r="R1441" i="3"/>
  <c r="AE1430" i="3"/>
  <c r="AD1430" i="3"/>
  <c r="AB1430" i="3"/>
  <c r="AA1430" i="3"/>
  <c r="Z1430" i="3"/>
  <c r="X1430" i="3"/>
  <c r="W1430" i="3"/>
  <c r="V1430" i="3"/>
  <c r="T1430" i="3"/>
  <c r="S1430" i="3"/>
  <c r="R1430" i="3"/>
  <c r="AE1424" i="3"/>
  <c r="AD1424" i="3"/>
  <c r="AB1424" i="3"/>
  <c r="AA1424" i="3"/>
  <c r="Z1424" i="3"/>
  <c r="X1424" i="3"/>
  <c r="W1424" i="3"/>
  <c r="V1424" i="3"/>
  <c r="T1424" i="3"/>
  <c r="S1424" i="3"/>
  <c r="R1424" i="3"/>
  <c r="AE1422" i="3"/>
  <c r="AD1422" i="3"/>
  <c r="AB1422" i="3"/>
  <c r="AA1422" i="3"/>
  <c r="Z1422" i="3"/>
  <c r="X1422" i="3"/>
  <c r="W1422" i="3"/>
  <c r="V1422" i="3"/>
  <c r="T1422" i="3"/>
  <c r="S1422" i="3"/>
  <c r="R1422" i="3"/>
  <c r="AE1372" i="3"/>
  <c r="AD1372" i="3"/>
  <c r="AB1372" i="3"/>
  <c r="AA1372" i="3"/>
  <c r="Z1372" i="3"/>
  <c r="X1372" i="3"/>
  <c r="W1372" i="3"/>
  <c r="V1372" i="3"/>
  <c r="T1372" i="3"/>
  <c r="S1372" i="3"/>
  <c r="R1372" i="3"/>
  <c r="AE1342" i="3"/>
  <c r="AD1342" i="3"/>
  <c r="AB1342" i="3"/>
  <c r="AA1342" i="3"/>
  <c r="Z1342" i="3"/>
  <c r="X1342" i="3"/>
  <c r="W1342" i="3"/>
  <c r="V1342" i="3"/>
  <c r="T1342" i="3"/>
  <c r="S1342" i="3"/>
  <c r="R1342" i="3"/>
  <c r="AE1334" i="3"/>
  <c r="AD1334" i="3"/>
  <c r="AB1334" i="3"/>
  <c r="AA1334" i="3"/>
  <c r="Z1334" i="3"/>
  <c r="X1334" i="3"/>
  <c r="W1334" i="3"/>
  <c r="V1334" i="3"/>
  <c r="T1334" i="3"/>
  <c r="S1334" i="3"/>
  <c r="R1334" i="3"/>
  <c r="AE1247" i="3"/>
  <c r="AD1247" i="3"/>
  <c r="AB1247" i="3"/>
  <c r="AA1247" i="3"/>
  <c r="Z1247" i="3"/>
  <c r="X1247" i="3"/>
  <c r="W1247" i="3"/>
  <c r="V1247" i="3"/>
  <c r="T1247" i="3"/>
  <c r="S1247" i="3"/>
  <c r="R1247" i="3"/>
  <c r="AE1237" i="3"/>
  <c r="AD1237" i="3"/>
  <c r="AB1237" i="3"/>
  <c r="AA1237" i="3"/>
  <c r="Z1237" i="3"/>
  <c r="X1237" i="3"/>
  <c r="W1237" i="3"/>
  <c r="V1237" i="3"/>
  <c r="T1237" i="3"/>
  <c r="S1237" i="3"/>
  <c r="R1237" i="3"/>
  <c r="AE1228" i="3"/>
  <c r="AD1228" i="3"/>
  <c r="AB1228" i="3"/>
  <c r="AA1228" i="3"/>
  <c r="Z1228" i="3"/>
  <c r="X1228" i="3"/>
  <c r="W1228" i="3"/>
  <c r="V1228" i="3"/>
  <c r="T1228" i="3"/>
  <c r="S1228" i="3"/>
  <c r="R1228" i="3"/>
  <c r="AE1097" i="3"/>
  <c r="AD1097" i="3"/>
  <c r="AB1097" i="3"/>
  <c r="AA1097" i="3"/>
  <c r="Z1097" i="3"/>
  <c r="X1097" i="3"/>
  <c r="W1097" i="3"/>
  <c r="V1097" i="3"/>
  <c r="T1097" i="3"/>
  <c r="S1097" i="3"/>
  <c r="R1097" i="3"/>
  <c r="AE1088" i="3"/>
  <c r="AD1088" i="3"/>
  <c r="AB1088" i="3"/>
  <c r="AA1088" i="3"/>
  <c r="Z1088" i="3"/>
  <c r="X1088" i="3"/>
  <c r="W1088" i="3"/>
  <c r="V1088" i="3"/>
  <c r="T1088" i="3"/>
  <c r="S1088" i="3"/>
  <c r="R1088" i="3"/>
  <c r="AE1083" i="3"/>
  <c r="AD1083" i="3"/>
  <c r="AB1083" i="3"/>
  <c r="AA1083" i="3"/>
  <c r="Z1083" i="3"/>
  <c r="X1083" i="3"/>
  <c r="W1083" i="3"/>
  <c r="V1083" i="3"/>
  <c r="T1083" i="3"/>
  <c r="S1083" i="3"/>
  <c r="R1083" i="3"/>
  <c r="AE987" i="3"/>
  <c r="AD987" i="3"/>
  <c r="AB987" i="3"/>
  <c r="AA987" i="3"/>
  <c r="Z987" i="3"/>
  <c r="X987" i="3"/>
  <c r="W987" i="3"/>
  <c r="V987" i="3"/>
  <c r="T987" i="3"/>
  <c r="S987" i="3"/>
  <c r="R987" i="3"/>
  <c r="AE962" i="3"/>
  <c r="AD962" i="3"/>
  <c r="AB962" i="3"/>
  <c r="AA962" i="3"/>
  <c r="Z962" i="3"/>
  <c r="X962" i="3"/>
  <c r="W962" i="3"/>
  <c r="V962" i="3"/>
  <c r="T962" i="3"/>
  <c r="S962" i="3"/>
  <c r="R962" i="3"/>
  <c r="AE956" i="3"/>
  <c r="AD956" i="3"/>
  <c r="AB956" i="3"/>
  <c r="AA956" i="3"/>
  <c r="Z956" i="3"/>
  <c r="X956" i="3"/>
  <c r="W956" i="3"/>
  <c r="V956" i="3"/>
  <c r="T956" i="3"/>
  <c r="S956" i="3"/>
  <c r="R956" i="3"/>
  <c r="AE939" i="3"/>
  <c r="AD939" i="3"/>
  <c r="AB939" i="3"/>
  <c r="AA939" i="3"/>
  <c r="Z939" i="3"/>
  <c r="X939" i="3"/>
  <c r="W939" i="3"/>
  <c r="V939" i="3"/>
  <c r="T939" i="3"/>
  <c r="S939" i="3"/>
  <c r="R939" i="3"/>
  <c r="AE912" i="3"/>
  <c r="AD912" i="3"/>
  <c r="AB912" i="3"/>
  <c r="AA912" i="3"/>
  <c r="Z912" i="3"/>
  <c r="X912" i="3"/>
  <c r="W912" i="3"/>
  <c r="V912" i="3"/>
  <c r="T912" i="3"/>
  <c r="S912" i="3"/>
  <c r="R912" i="3"/>
  <c r="AE851" i="3"/>
  <c r="AD851" i="3"/>
  <c r="AB851" i="3"/>
  <c r="AA851" i="3"/>
  <c r="Z851" i="3"/>
  <c r="X851" i="3"/>
  <c r="W851" i="3"/>
  <c r="V851" i="3"/>
  <c r="T851" i="3"/>
  <c r="S851" i="3"/>
  <c r="R851" i="3"/>
  <c r="AE849" i="3"/>
  <c r="AD849" i="3"/>
  <c r="AB849" i="3"/>
  <c r="AA849" i="3"/>
  <c r="Z849" i="3"/>
  <c r="X849" i="3"/>
  <c r="W849" i="3"/>
  <c r="V849" i="3"/>
  <c r="T849" i="3"/>
  <c r="S849" i="3"/>
  <c r="R849" i="3"/>
  <c r="AE848" i="3"/>
  <c r="AD848" i="3"/>
  <c r="AB848" i="3"/>
  <c r="AA848" i="3"/>
  <c r="Z848" i="3"/>
  <c r="X848" i="3"/>
  <c r="W848" i="3"/>
  <c r="V848" i="3"/>
  <c r="T848" i="3"/>
  <c r="S848" i="3"/>
  <c r="R848" i="3"/>
  <c r="AE806" i="3"/>
  <c r="AD806" i="3"/>
  <c r="AB806" i="3"/>
  <c r="AA806" i="3"/>
  <c r="Z806" i="3"/>
  <c r="X806" i="3"/>
  <c r="W806" i="3"/>
  <c r="V806" i="3"/>
  <c r="T806" i="3"/>
  <c r="S806" i="3"/>
  <c r="R806" i="3"/>
  <c r="AE802" i="3"/>
  <c r="AD802" i="3"/>
  <c r="AB802" i="3"/>
  <c r="AA802" i="3"/>
  <c r="Z802" i="3"/>
  <c r="X802" i="3"/>
  <c r="W802" i="3"/>
  <c r="V802" i="3"/>
  <c r="T802" i="3"/>
  <c r="S802" i="3"/>
  <c r="R802" i="3"/>
  <c r="AE794" i="3"/>
  <c r="AD794" i="3"/>
  <c r="AB794" i="3"/>
  <c r="AA794" i="3"/>
  <c r="Z794" i="3"/>
  <c r="X794" i="3"/>
  <c r="W794" i="3"/>
  <c r="V794" i="3"/>
  <c r="T794" i="3"/>
  <c r="S794" i="3"/>
  <c r="R794" i="3"/>
  <c r="AE753" i="3"/>
  <c r="AD753" i="3"/>
  <c r="AB753" i="3"/>
  <c r="AA753" i="3"/>
  <c r="Z753" i="3"/>
  <c r="X753" i="3"/>
  <c r="W753" i="3"/>
  <c r="V753" i="3"/>
  <c r="T753" i="3"/>
  <c r="S753" i="3"/>
  <c r="R753" i="3"/>
  <c r="AE723" i="3"/>
  <c r="AD723" i="3"/>
  <c r="AB723" i="3"/>
  <c r="AA723" i="3"/>
  <c r="Z723" i="3"/>
  <c r="X723" i="3"/>
  <c r="W723" i="3"/>
  <c r="V723" i="3"/>
  <c r="T723" i="3"/>
  <c r="S723" i="3"/>
  <c r="R723" i="3"/>
  <c r="AE691" i="3"/>
  <c r="AD691" i="3"/>
  <c r="AB691" i="3"/>
  <c r="AA691" i="3"/>
  <c r="Z691" i="3"/>
  <c r="X691" i="3"/>
  <c r="W691" i="3"/>
  <c r="V691" i="3"/>
  <c r="T691" i="3"/>
  <c r="S691" i="3"/>
  <c r="R691" i="3"/>
  <c r="AE681" i="3"/>
  <c r="AD681" i="3"/>
  <c r="AB681" i="3"/>
  <c r="AA681" i="3"/>
  <c r="Z681" i="3"/>
  <c r="X681" i="3"/>
  <c r="W681" i="3"/>
  <c r="V681" i="3"/>
  <c r="T681" i="3"/>
  <c r="S681" i="3"/>
  <c r="R681" i="3"/>
  <c r="AE671" i="3"/>
  <c r="AD671" i="3"/>
  <c r="AB671" i="3"/>
  <c r="AA671" i="3"/>
  <c r="Z671" i="3"/>
  <c r="X671" i="3"/>
  <c r="W671" i="3"/>
  <c r="V671" i="3"/>
  <c r="T671" i="3"/>
  <c r="S671" i="3"/>
  <c r="R671" i="3"/>
  <c r="AE651" i="3"/>
  <c r="AD651" i="3"/>
  <c r="AB651" i="3"/>
  <c r="AA651" i="3"/>
  <c r="Z651" i="3"/>
  <c r="X651" i="3"/>
  <c r="W651" i="3"/>
  <c r="V651" i="3"/>
  <c r="T651" i="3"/>
  <c r="S651" i="3"/>
  <c r="R651" i="3"/>
  <c r="AE597" i="3"/>
  <c r="AD597" i="3"/>
  <c r="AB597" i="3"/>
  <c r="AA597" i="3"/>
  <c r="Z597" i="3"/>
  <c r="X597" i="3"/>
  <c r="W597" i="3"/>
  <c r="V597" i="3"/>
  <c r="T597" i="3"/>
  <c r="S597" i="3"/>
  <c r="R597" i="3"/>
  <c r="AE541" i="3"/>
  <c r="AD541" i="3"/>
  <c r="AB541" i="3"/>
  <c r="AA541" i="3"/>
  <c r="Z541" i="3"/>
  <c r="X541" i="3"/>
  <c r="W541" i="3"/>
  <c r="V541" i="3"/>
  <c r="T541" i="3"/>
  <c r="S541" i="3"/>
  <c r="R541" i="3"/>
  <c r="AE493" i="3"/>
  <c r="AD493" i="3"/>
  <c r="AB493" i="3"/>
  <c r="AA493" i="3"/>
  <c r="Z493" i="3"/>
  <c r="X493" i="3"/>
  <c r="W493" i="3"/>
  <c r="V493" i="3"/>
  <c r="T493" i="3"/>
  <c r="S493" i="3"/>
  <c r="R493" i="3"/>
  <c r="AE484" i="3"/>
  <c r="AD484" i="3"/>
  <c r="AB484" i="3"/>
  <c r="AA484" i="3"/>
  <c r="Z484" i="3"/>
  <c r="X484" i="3"/>
  <c r="W484" i="3"/>
  <c r="V484" i="3"/>
  <c r="T484" i="3"/>
  <c r="S484" i="3"/>
  <c r="R484" i="3"/>
  <c r="AE480" i="3"/>
  <c r="AD480" i="3"/>
  <c r="AB480" i="3"/>
  <c r="AA480" i="3"/>
  <c r="Z480" i="3"/>
  <c r="X480" i="3"/>
  <c r="W480" i="3"/>
  <c r="V480" i="3"/>
  <c r="T480" i="3"/>
  <c r="S480" i="3"/>
  <c r="R480" i="3"/>
  <c r="AE443" i="3"/>
  <c r="AD443" i="3"/>
  <c r="AB443" i="3"/>
  <c r="AA443" i="3"/>
  <c r="Z443" i="3"/>
  <c r="X443" i="3"/>
  <c r="W443" i="3"/>
  <c r="V443" i="3"/>
  <c r="T443" i="3"/>
  <c r="S443" i="3"/>
  <c r="R443" i="3"/>
  <c r="AE421" i="3"/>
  <c r="AD421" i="3"/>
  <c r="AB421" i="3"/>
  <c r="AA421" i="3"/>
  <c r="Z421" i="3"/>
  <c r="X421" i="3"/>
  <c r="W421" i="3"/>
  <c r="V421" i="3"/>
  <c r="T421" i="3"/>
  <c r="S421" i="3"/>
  <c r="R421" i="3"/>
  <c r="AE393" i="3"/>
  <c r="AD393" i="3"/>
  <c r="AB393" i="3"/>
  <c r="AA393" i="3"/>
  <c r="Z393" i="3"/>
  <c r="X393" i="3"/>
  <c r="W393" i="3"/>
  <c r="V393" i="3"/>
  <c r="T393" i="3"/>
  <c r="S393" i="3"/>
  <c r="R393" i="3"/>
  <c r="AE385" i="3"/>
  <c r="AD385" i="3"/>
  <c r="AB385" i="3"/>
  <c r="AA385" i="3"/>
  <c r="Z385" i="3"/>
  <c r="X385" i="3"/>
  <c r="W385" i="3"/>
  <c r="V385" i="3"/>
  <c r="T385" i="3"/>
  <c r="S385" i="3"/>
  <c r="R385" i="3"/>
  <c r="AE363" i="3"/>
  <c r="AD363" i="3"/>
  <c r="AB363" i="3"/>
  <c r="AA363" i="3"/>
  <c r="Z363" i="3"/>
  <c r="X363" i="3"/>
  <c r="W363" i="3"/>
  <c r="V363" i="3"/>
  <c r="T363" i="3"/>
  <c r="S363" i="3"/>
  <c r="R363" i="3"/>
  <c r="AE316" i="3"/>
  <c r="AD316" i="3"/>
  <c r="AB316" i="3"/>
  <c r="AA316" i="3"/>
  <c r="Z316" i="3"/>
  <c r="X316" i="3"/>
  <c r="W316" i="3"/>
  <c r="V316" i="3"/>
  <c r="T316" i="3"/>
  <c r="S316" i="3"/>
  <c r="R316" i="3"/>
  <c r="AE298" i="3"/>
  <c r="AD298" i="3"/>
  <c r="AB298" i="3"/>
  <c r="AA298" i="3"/>
  <c r="Z298" i="3"/>
  <c r="X298" i="3"/>
  <c r="W298" i="3"/>
  <c r="V298" i="3"/>
  <c r="T298" i="3"/>
  <c r="S298" i="3"/>
  <c r="R298" i="3"/>
  <c r="AE285" i="3"/>
  <c r="AD285" i="3"/>
  <c r="AB285" i="3"/>
  <c r="AA285" i="3"/>
  <c r="Z285" i="3"/>
  <c r="X285" i="3"/>
  <c r="W285" i="3"/>
  <c r="V285" i="3"/>
  <c r="T285" i="3"/>
  <c r="S285" i="3"/>
  <c r="R285" i="3"/>
  <c r="AE252" i="3"/>
  <c r="AD252" i="3"/>
  <c r="AB252" i="3"/>
  <c r="AA252" i="3"/>
  <c r="Z252" i="3"/>
  <c r="X252" i="3"/>
  <c r="W252" i="3"/>
  <c r="V252" i="3"/>
  <c r="T252" i="3"/>
  <c r="S252" i="3"/>
  <c r="R252" i="3"/>
  <c r="AE249" i="3"/>
  <c r="AD249" i="3"/>
  <c r="AB249" i="3"/>
  <c r="AA249" i="3"/>
  <c r="Z249" i="3"/>
  <c r="X249" i="3"/>
  <c r="W249" i="3"/>
  <c r="V249" i="3"/>
  <c r="T249" i="3"/>
  <c r="S249" i="3"/>
  <c r="R249" i="3"/>
  <c r="AE223" i="3"/>
  <c r="AD223" i="3"/>
  <c r="AB223" i="3"/>
  <c r="AA223" i="3"/>
  <c r="Z223" i="3"/>
  <c r="X223" i="3"/>
  <c r="W223" i="3"/>
  <c r="V223" i="3"/>
  <c r="T223" i="3"/>
  <c r="S223" i="3"/>
  <c r="R223" i="3"/>
  <c r="AE185" i="3"/>
  <c r="AD185" i="3"/>
  <c r="AB185" i="3"/>
  <c r="AA185" i="3"/>
  <c r="Z185" i="3"/>
  <c r="X185" i="3"/>
  <c r="W185" i="3"/>
  <c r="V185" i="3"/>
  <c r="T185" i="3"/>
  <c r="S185" i="3"/>
  <c r="R185" i="3"/>
  <c r="AE178" i="3"/>
  <c r="AD178" i="3"/>
  <c r="AB178" i="3"/>
  <c r="AA178" i="3"/>
  <c r="Z178" i="3"/>
  <c r="X178" i="3"/>
  <c r="W178" i="3"/>
  <c r="V178" i="3"/>
  <c r="T178" i="3"/>
  <c r="S178" i="3"/>
  <c r="R178" i="3"/>
  <c r="AE159" i="3"/>
  <c r="AD159" i="3"/>
  <c r="AB159" i="3"/>
  <c r="AA159" i="3"/>
  <c r="Z159" i="3"/>
  <c r="X159" i="3"/>
  <c r="W159" i="3"/>
  <c r="V159" i="3"/>
  <c r="T159" i="3"/>
  <c r="S159" i="3"/>
  <c r="R159" i="3"/>
  <c r="AE95" i="3"/>
  <c r="AD95" i="3"/>
  <c r="AB95" i="3"/>
  <c r="AA95" i="3"/>
  <c r="Z95" i="3"/>
  <c r="X95" i="3"/>
  <c r="W95" i="3"/>
  <c r="V95" i="3"/>
  <c r="T95" i="3"/>
  <c r="S95" i="3"/>
  <c r="R95" i="3"/>
  <c r="AE76" i="3"/>
  <c r="AD76" i="3"/>
  <c r="AB76" i="3"/>
  <c r="AA76" i="3"/>
  <c r="Z76" i="3"/>
  <c r="X76" i="3"/>
  <c r="W76" i="3"/>
  <c r="V76" i="3"/>
  <c r="T76" i="3"/>
  <c r="S76" i="3"/>
  <c r="R76" i="3"/>
  <c r="AE63" i="3"/>
  <c r="AD63" i="3"/>
  <c r="AB63" i="3"/>
  <c r="AA63" i="3"/>
  <c r="Z63" i="3"/>
  <c r="X63" i="3"/>
  <c r="W63" i="3"/>
  <c r="V63" i="3"/>
  <c r="T63" i="3"/>
  <c r="S63" i="3"/>
  <c r="R63" i="3"/>
  <c r="AE1610" i="3"/>
  <c r="AD1610" i="3"/>
  <c r="AB1610" i="3"/>
  <c r="AA1610" i="3"/>
  <c r="Z1610" i="3"/>
  <c r="X1610" i="3"/>
  <c r="W1610" i="3"/>
  <c r="V1610" i="3"/>
  <c r="T1610" i="3"/>
  <c r="S1610" i="3"/>
  <c r="R1610" i="3"/>
  <c r="AE1596" i="3"/>
  <c r="AD1596" i="3"/>
  <c r="AB1596" i="3"/>
  <c r="AA1596" i="3"/>
  <c r="Z1596" i="3"/>
  <c r="X1596" i="3"/>
  <c r="W1596" i="3"/>
  <c r="V1596" i="3"/>
  <c r="T1596" i="3"/>
  <c r="S1596" i="3"/>
  <c r="R1596" i="3"/>
  <c r="AE1534" i="3"/>
  <c r="AD1534" i="3"/>
  <c r="AB1534" i="3"/>
  <c r="AA1534" i="3"/>
  <c r="Z1534" i="3"/>
  <c r="X1534" i="3"/>
  <c r="W1534" i="3"/>
  <c r="V1534" i="3"/>
  <c r="T1534" i="3"/>
  <c r="S1534" i="3"/>
  <c r="R1534" i="3"/>
  <c r="AE1530" i="3"/>
  <c r="AD1530" i="3"/>
  <c r="AB1530" i="3"/>
  <c r="AA1530" i="3"/>
  <c r="Z1530" i="3"/>
  <c r="X1530" i="3"/>
  <c r="W1530" i="3"/>
  <c r="V1530" i="3"/>
  <c r="T1530" i="3"/>
  <c r="S1530" i="3"/>
  <c r="R1530" i="3"/>
  <c r="AE1265" i="3"/>
  <c r="AD1265" i="3"/>
  <c r="AB1265" i="3"/>
  <c r="AA1265" i="3"/>
  <c r="Z1265" i="3"/>
  <c r="X1265" i="3"/>
  <c r="W1265" i="3"/>
  <c r="V1265" i="3"/>
  <c r="T1265" i="3"/>
  <c r="S1265" i="3"/>
  <c r="R1265" i="3"/>
  <c r="AE1164" i="3"/>
  <c r="AD1164" i="3"/>
  <c r="AB1164" i="3"/>
  <c r="AA1164" i="3"/>
  <c r="Z1164" i="3"/>
  <c r="X1164" i="3"/>
  <c r="W1164" i="3"/>
  <c r="V1164" i="3"/>
  <c r="T1164" i="3"/>
  <c r="S1164" i="3"/>
  <c r="R1164" i="3"/>
  <c r="AE265" i="3"/>
  <c r="AD265" i="3"/>
  <c r="AB265" i="3"/>
  <c r="AA265" i="3"/>
  <c r="Z265" i="3"/>
  <c r="X265" i="3"/>
  <c r="W265" i="3"/>
  <c r="V265" i="3"/>
  <c r="T265" i="3"/>
  <c r="S265" i="3"/>
  <c r="R265" i="3"/>
  <c r="AE29" i="3"/>
  <c r="AD29" i="3"/>
  <c r="AB29" i="3"/>
  <c r="AA29" i="3"/>
  <c r="Z29" i="3"/>
  <c r="X29" i="3"/>
  <c r="W29" i="3"/>
  <c r="V29" i="3"/>
  <c r="T29" i="3"/>
  <c r="S29" i="3"/>
  <c r="R29" i="3"/>
  <c r="AE1570" i="3"/>
  <c r="AD1570" i="3"/>
  <c r="AB1570" i="3"/>
  <c r="AA1570" i="3"/>
  <c r="Z1570" i="3"/>
  <c r="X1570" i="3"/>
  <c r="W1570" i="3"/>
  <c r="V1570" i="3"/>
  <c r="T1570" i="3"/>
  <c r="S1570" i="3"/>
  <c r="R1570" i="3"/>
  <c r="AE1568" i="3"/>
  <c r="AD1568" i="3"/>
  <c r="AB1568" i="3"/>
  <c r="AA1568" i="3"/>
  <c r="Z1568" i="3"/>
  <c r="X1568" i="3"/>
  <c r="W1568" i="3"/>
  <c r="V1568" i="3"/>
  <c r="T1568" i="3"/>
  <c r="S1568" i="3"/>
  <c r="R1568" i="3"/>
  <c r="AE1523" i="3"/>
  <c r="AD1523" i="3"/>
  <c r="AB1523" i="3"/>
  <c r="AA1523" i="3"/>
  <c r="Z1523" i="3"/>
  <c r="X1523" i="3"/>
  <c r="W1523" i="3"/>
  <c r="V1523" i="3"/>
  <c r="T1523" i="3"/>
  <c r="S1523" i="3"/>
  <c r="R1523" i="3"/>
  <c r="AE1410" i="3"/>
  <c r="AD1410" i="3"/>
  <c r="AB1410" i="3"/>
  <c r="AA1410" i="3"/>
  <c r="Z1410" i="3"/>
  <c r="X1410" i="3"/>
  <c r="W1410" i="3"/>
  <c r="V1410" i="3"/>
  <c r="T1410" i="3"/>
  <c r="S1410" i="3"/>
  <c r="R1410" i="3"/>
  <c r="AE1360" i="3"/>
  <c r="AD1360" i="3"/>
  <c r="AB1360" i="3"/>
  <c r="AA1360" i="3"/>
  <c r="Z1360" i="3"/>
  <c r="X1360" i="3"/>
  <c r="W1360" i="3"/>
  <c r="V1360" i="3"/>
  <c r="T1360" i="3"/>
  <c r="S1360" i="3"/>
  <c r="R1360" i="3"/>
  <c r="AE1349" i="3"/>
  <c r="AD1349" i="3"/>
  <c r="AB1349" i="3"/>
  <c r="AA1349" i="3"/>
  <c r="Z1349" i="3"/>
  <c r="X1349" i="3"/>
  <c r="W1349" i="3"/>
  <c r="V1349" i="3"/>
  <c r="T1349" i="3"/>
  <c r="S1349" i="3"/>
  <c r="R1349" i="3"/>
  <c r="AE1332" i="3"/>
  <c r="AD1332" i="3"/>
  <c r="AB1332" i="3"/>
  <c r="AA1332" i="3"/>
  <c r="Z1332" i="3"/>
  <c r="X1332" i="3"/>
  <c r="W1332" i="3"/>
  <c r="V1332" i="3"/>
  <c r="T1332" i="3"/>
  <c r="S1332" i="3"/>
  <c r="R1332" i="3"/>
  <c r="AE1305" i="3"/>
  <c r="AD1305" i="3"/>
  <c r="AB1305" i="3"/>
  <c r="AA1305" i="3"/>
  <c r="Z1305" i="3"/>
  <c r="X1305" i="3"/>
  <c r="W1305" i="3"/>
  <c r="V1305" i="3"/>
  <c r="T1305" i="3"/>
  <c r="S1305" i="3"/>
  <c r="R1305" i="3"/>
  <c r="AE1285" i="3"/>
  <c r="AD1285" i="3"/>
  <c r="AB1285" i="3"/>
  <c r="AA1285" i="3"/>
  <c r="Z1285" i="3"/>
  <c r="X1285" i="3"/>
  <c r="W1285" i="3"/>
  <c r="V1285" i="3"/>
  <c r="T1285" i="3"/>
  <c r="S1285" i="3"/>
  <c r="R1285" i="3"/>
  <c r="AE1266" i="3"/>
  <c r="AD1266" i="3"/>
  <c r="AB1266" i="3"/>
  <c r="AA1266" i="3"/>
  <c r="Z1266" i="3"/>
  <c r="X1266" i="3"/>
  <c r="W1266" i="3"/>
  <c r="V1266" i="3"/>
  <c r="T1266" i="3"/>
  <c r="S1266" i="3"/>
  <c r="R1266" i="3"/>
  <c r="AE1241" i="3"/>
  <c r="AD1241" i="3"/>
  <c r="AB1241" i="3"/>
  <c r="AA1241" i="3"/>
  <c r="Z1241" i="3"/>
  <c r="X1241" i="3"/>
  <c r="W1241" i="3"/>
  <c r="V1241" i="3"/>
  <c r="T1241" i="3"/>
  <c r="S1241" i="3"/>
  <c r="R1241" i="3"/>
  <c r="AE1221" i="3"/>
  <c r="AD1221" i="3"/>
  <c r="AB1221" i="3"/>
  <c r="AA1221" i="3"/>
  <c r="Z1221" i="3"/>
  <c r="X1221" i="3"/>
  <c r="W1221" i="3"/>
  <c r="V1221" i="3"/>
  <c r="T1221" i="3"/>
  <c r="S1221" i="3"/>
  <c r="R1221" i="3"/>
  <c r="AE1214" i="3"/>
  <c r="AD1214" i="3"/>
  <c r="AB1214" i="3"/>
  <c r="AA1214" i="3"/>
  <c r="Z1214" i="3"/>
  <c r="X1214" i="3"/>
  <c r="W1214" i="3"/>
  <c r="V1214" i="3"/>
  <c r="T1214" i="3"/>
  <c r="S1214" i="3"/>
  <c r="R1214" i="3"/>
  <c r="AE1175" i="3"/>
  <c r="AD1175" i="3"/>
  <c r="AB1175" i="3"/>
  <c r="AA1175" i="3"/>
  <c r="Z1175" i="3"/>
  <c r="X1175" i="3"/>
  <c r="W1175" i="3"/>
  <c r="V1175" i="3"/>
  <c r="T1175" i="3"/>
  <c r="S1175" i="3"/>
  <c r="R1175" i="3"/>
  <c r="AE976" i="3"/>
  <c r="AD976" i="3"/>
  <c r="AB976" i="3"/>
  <c r="AA976" i="3"/>
  <c r="Z976" i="3"/>
  <c r="X976" i="3"/>
  <c r="W976" i="3"/>
  <c r="V976" i="3"/>
  <c r="T976" i="3"/>
  <c r="S976" i="3"/>
  <c r="R976" i="3"/>
  <c r="AE899" i="3"/>
  <c r="AD899" i="3"/>
  <c r="AB899" i="3"/>
  <c r="AA899" i="3"/>
  <c r="Z899" i="3"/>
  <c r="X899" i="3"/>
  <c r="W899" i="3"/>
  <c r="V899" i="3"/>
  <c r="T899" i="3"/>
  <c r="S899" i="3"/>
  <c r="R899" i="3"/>
  <c r="AE837" i="3"/>
  <c r="AD837" i="3"/>
  <c r="AB837" i="3"/>
  <c r="AA837" i="3"/>
  <c r="Z837" i="3"/>
  <c r="X837" i="3"/>
  <c r="W837" i="3"/>
  <c r="V837" i="3"/>
  <c r="T837" i="3"/>
  <c r="S837" i="3"/>
  <c r="R837" i="3"/>
  <c r="AE787" i="3"/>
  <c r="AD787" i="3"/>
  <c r="AB787" i="3"/>
  <c r="AA787" i="3"/>
  <c r="Z787" i="3"/>
  <c r="X787" i="3"/>
  <c r="W787" i="3"/>
  <c r="V787" i="3"/>
  <c r="T787" i="3"/>
  <c r="S787" i="3"/>
  <c r="R787" i="3"/>
  <c r="AE755" i="3"/>
  <c r="AD755" i="3"/>
  <c r="AB755" i="3"/>
  <c r="AA755" i="3"/>
  <c r="Z755" i="3"/>
  <c r="X755" i="3"/>
  <c r="W755" i="3"/>
  <c r="V755" i="3"/>
  <c r="T755" i="3"/>
  <c r="S755" i="3"/>
  <c r="R755" i="3"/>
  <c r="AE647" i="3"/>
  <c r="AD647" i="3"/>
  <c r="AB647" i="3"/>
  <c r="AA647" i="3"/>
  <c r="Z647" i="3"/>
  <c r="X647" i="3"/>
  <c r="W647" i="3"/>
  <c r="V647" i="3"/>
  <c r="T647" i="3"/>
  <c r="S647" i="3"/>
  <c r="R647" i="3"/>
  <c r="AE632" i="3"/>
  <c r="AD632" i="3"/>
  <c r="AB632" i="3"/>
  <c r="AA632" i="3"/>
  <c r="Z632" i="3"/>
  <c r="X632" i="3"/>
  <c r="W632" i="3"/>
  <c r="V632" i="3"/>
  <c r="T632" i="3"/>
  <c r="S632" i="3"/>
  <c r="R632" i="3"/>
  <c r="AE474" i="3"/>
  <c r="AD474" i="3"/>
  <c r="AB474" i="3"/>
  <c r="AA474" i="3"/>
  <c r="Z474" i="3"/>
  <c r="X474" i="3"/>
  <c r="W474" i="3"/>
  <c r="V474" i="3"/>
  <c r="T474" i="3"/>
  <c r="S474" i="3"/>
  <c r="R474" i="3"/>
  <c r="AE460" i="3"/>
  <c r="AD460" i="3"/>
  <c r="AB460" i="3"/>
  <c r="AA460" i="3"/>
  <c r="Z460" i="3"/>
  <c r="X460" i="3"/>
  <c r="W460" i="3"/>
  <c r="V460" i="3"/>
  <c r="T460" i="3"/>
  <c r="S460" i="3"/>
  <c r="R460" i="3"/>
  <c r="AE434" i="3"/>
  <c r="AD434" i="3"/>
  <c r="AB434" i="3"/>
  <c r="AA434" i="3"/>
  <c r="Z434" i="3"/>
  <c r="X434" i="3"/>
  <c r="W434" i="3"/>
  <c r="V434" i="3"/>
  <c r="T434" i="3"/>
  <c r="S434" i="3"/>
  <c r="R434" i="3"/>
  <c r="AE423" i="3"/>
  <c r="AD423" i="3"/>
  <c r="AB423" i="3"/>
  <c r="AA423" i="3"/>
  <c r="Z423" i="3"/>
  <c r="X423" i="3"/>
  <c r="W423" i="3"/>
  <c r="V423" i="3"/>
  <c r="T423" i="3"/>
  <c r="S423" i="3"/>
  <c r="R423" i="3"/>
  <c r="AE392" i="3"/>
  <c r="AD392" i="3"/>
  <c r="AB392" i="3"/>
  <c r="AA392" i="3"/>
  <c r="Z392" i="3"/>
  <c r="X392" i="3"/>
  <c r="W392" i="3"/>
  <c r="V392" i="3"/>
  <c r="T392" i="3"/>
  <c r="S392" i="3"/>
  <c r="R392" i="3"/>
  <c r="AE370" i="3"/>
  <c r="AD370" i="3"/>
  <c r="AB370" i="3"/>
  <c r="AA370" i="3"/>
  <c r="Z370" i="3"/>
  <c r="X370" i="3"/>
  <c r="W370" i="3"/>
  <c r="V370" i="3"/>
  <c r="T370" i="3"/>
  <c r="S370" i="3"/>
  <c r="R370" i="3"/>
  <c r="AE369" i="3"/>
  <c r="AD369" i="3"/>
  <c r="AB369" i="3"/>
  <c r="AA369" i="3"/>
  <c r="Z369" i="3"/>
  <c r="X369" i="3"/>
  <c r="W369" i="3"/>
  <c r="V369" i="3"/>
  <c r="T369" i="3"/>
  <c r="S369" i="3"/>
  <c r="R369" i="3"/>
  <c r="AE352" i="3"/>
  <c r="AD352" i="3"/>
  <c r="AB352" i="3"/>
  <c r="AA352" i="3"/>
  <c r="Z352" i="3"/>
  <c r="X352" i="3"/>
  <c r="W352" i="3"/>
  <c r="V352" i="3"/>
  <c r="T352" i="3"/>
  <c r="S352" i="3"/>
  <c r="R352" i="3"/>
  <c r="AE291" i="3"/>
  <c r="AD291" i="3"/>
  <c r="AB291" i="3"/>
  <c r="AA291" i="3"/>
  <c r="Z291" i="3"/>
  <c r="X291" i="3"/>
  <c r="W291" i="3"/>
  <c r="V291" i="3"/>
  <c r="T291" i="3"/>
  <c r="S291" i="3"/>
  <c r="R291" i="3"/>
  <c r="AE273" i="3"/>
  <c r="AD273" i="3"/>
  <c r="AB273" i="3"/>
  <c r="AA273" i="3"/>
  <c r="Z273" i="3"/>
  <c r="X273" i="3"/>
  <c r="W273" i="3"/>
  <c r="V273" i="3"/>
  <c r="T273" i="3"/>
  <c r="S273" i="3"/>
  <c r="R273" i="3"/>
  <c r="AE186" i="3"/>
  <c r="AD186" i="3"/>
  <c r="AB186" i="3"/>
  <c r="AA186" i="3"/>
  <c r="Z186" i="3"/>
  <c r="X186" i="3"/>
  <c r="W186" i="3"/>
  <c r="V186" i="3"/>
  <c r="T186" i="3"/>
  <c r="S186" i="3"/>
  <c r="R186" i="3"/>
  <c r="AE91" i="3"/>
  <c r="AD91" i="3"/>
  <c r="AB91" i="3"/>
  <c r="AA91" i="3"/>
  <c r="Z91" i="3"/>
  <c r="X91" i="3"/>
  <c r="W91" i="3"/>
  <c r="V91" i="3"/>
  <c r="T91" i="3"/>
  <c r="S91" i="3"/>
  <c r="R91" i="3"/>
  <c r="AE80" i="3"/>
  <c r="AD80" i="3"/>
  <c r="AB80" i="3"/>
  <c r="AA80" i="3"/>
  <c r="Z80" i="3"/>
  <c r="X80" i="3"/>
  <c r="W80" i="3"/>
  <c r="V80" i="3"/>
  <c r="T80" i="3"/>
  <c r="S80" i="3"/>
  <c r="R80" i="3"/>
  <c r="AE77" i="3"/>
  <c r="AD77" i="3"/>
  <c r="AB77" i="3"/>
  <c r="AA77" i="3"/>
  <c r="Z77" i="3"/>
  <c r="X77" i="3"/>
  <c r="W77" i="3"/>
  <c r="V77" i="3"/>
  <c r="T77" i="3"/>
  <c r="S77" i="3"/>
  <c r="R77" i="3"/>
  <c r="AE75" i="3"/>
  <c r="AD75" i="3"/>
  <c r="AB75" i="3"/>
  <c r="AA75" i="3"/>
  <c r="Z75" i="3"/>
  <c r="X75" i="3"/>
  <c r="W75" i="3"/>
  <c r="V75" i="3"/>
  <c r="T75" i="3"/>
  <c r="S75" i="3"/>
  <c r="R75" i="3"/>
  <c r="AE65" i="3"/>
  <c r="AD65" i="3"/>
  <c r="AB65" i="3"/>
  <c r="AA65" i="3"/>
  <c r="Z65" i="3"/>
  <c r="X65" i="3"/>
  <c r="W65" i="3"/>
  <c r="V65" i="3"/>
  <c r="T65" i="3"/>
  <c r="S65" i="3"/>
  <c r="R65" i="3"/>
  <c r="AE1569" i="3"/>
  <c r="AD1569" i="3"/>
  <c r="AB1569" i="3"/>
  <c r="AA1569" i="3"/>
  <c r="Z1569" i="3"/>
  <c r="X1569" i="3"/>
  <c r="W1569" i="3"/>
  <c r="V1569" i="3"/>
  <c r="T1569" i="3"/>
  <c r="S1569" i="3"/>
  <c r="R1569" i="3"/>
  <c r="AE1509" i="3"/>
  <c r="AD1509" i="3"/>
  <c r="AB1509" i="3"/>
  <c r="AA1509" i="3"/>
  <c r="Z1509" i="3"/>
  <c r="X1509" i="3"/>
  <c r="W1509" i="3"/>
  <c r="V1509" i="3"/>
  <c r="T1509" i="3"/>
  <c r="S1509" i="3"/>
  <c r="R1509" i="3"/>
  <c r="AE1472" i="3"/>
  <c r="AD1472" i="3"/>
  <c r="AB1472" i="3"/>
  <c r="AA1472" i="3"/>
  <c r="Z1472" i="3"/>
  <c r="X1472" i="3"/>
  <c r="W1472" i="3"/>
  <c r="V1472" i="3"/>
  <c r="T1472" i="3"/>
  <c r="S1472" i="3"/>
  <c r="R1472" i="3"/>
  <c r="AE1464" i="3"/>
  <c r="AD1464" i="3"/>
  <c r="AB1464" i="3"/>
  <c r="AA1464" i="3"/>
  <c r="Z1464" i="3"/>
  <c r="X1464" i="3"/>
  <c r="W1464" i="3"/>
  <c r="V1464" i="3"/>
  <c r="T1464" i="3"/>
  <c r="S1464" i="3"/>
  <c r="R1464" i="3"/>
  <c r="AE1379" i="3"/>
  <c r="AD1379" i="3"/>
  <c r="AB1379" i="3"/>
  <c r="AA1379" i="3"/>
  <c r="Z1379" i="3"/>
  <c r="X1379" i="3"/>
  <c r="W1379" i="3"/>
  <c r="V1379" i="3"/>
  <c r="T1379" i="3"/>
  <c r="S1379" i="3"/>
  <c r="R1379" i="3"/>
  <c r="AE1341" i="3"/>
  <c r="AD1341" i="3"/>
  <c r="AB1341" i="3"/>
  <c r="AA1341" i="3"/>
  <c r="Z1341" i="3"/>
  <c r="X1341" i="3"/>
  <c r="W1341" i="3"/>
  <c r="V1341" i="3"/>
  <c r="T1341" i="3"/>
  <c r="S1341" i="3"/>
  <c r="R1341" i="3"/>
  <c r="AE1302" i="3"/>
  <c r="AD1302" i="3"/>
  <c r="AB1302" i="3"/>
  <c r="AA1302" i="3"/>
  <c r="Z1302" i="3"/>
  <c r="X1302" i="3"/>
  <c r="W1302" i="3"/>
  <c r="V1302" i="3"/>
  <c r="T1302" i="3"/>
  <c r="S1302" i="3"/>
  <c r="R1302" i="3"/>
  <c r="AE1275" i="3"/>
  <c r="AD1275" i="3"/>
  <c r="AB1275" i="3"/>
  <c r="AA1275" i="3"/>
  <c r="Z1275" i="3"/>
  <c r="X1275" i="3"/>
  <c r="W1275" i="3"/>
  <c r="V1275" i="3"/>
  <c r="T1275" i="3"/>
  <c r="S1275" i="3"/>
  <c r="R1275" i="3"/>
  <c r="AE1169" i="3"/>
  <c r="AD1169" i="3"/>
  <c r="AB1169" i="3"/>
  <c r="AA1169" i="3"/>
  <c r="Z1169" i="3"/>
  <c r="X1169" i="3"/>
  <c r="W1169" i="3"/>
  <c r="V1169" i="3"/>
  <c r="T1169" i="3"/>
  <c r="S1169" i="3"/>
  <c r="R1169" i="3"/>
  <c r="AE1116" i="3"/>
  <c r="AD1116" i="3"/>
  <c r="AB1116" i="3"/>
  <c r="AA1116" i="3"/>
  <c r="Z1116" i="3"/>
  <c r="X1116" i="3"/>
  <c r="W1116" i="3"/>
  <c r="V1116" i="3"/>
  <c r="T1116" i="3"/>
  <c r="S1116" i="3"/>
  <c r="R1116" i="3"/>
  <c r="AE83" i="3"/>
  <c r="AD83" i="3"/>
  <c r="AB83" i="3"/>
  <c r="AA83" i="3"/>
  <c r="Z83" i="3"/>
  <c r="X83" i="3"/>
  <c r="W83" i="3"/>
  <c r="V83" i="3"/>
  <c r="T83" i="3"/>
  <c r="S83" i="3"/>
  <c r="R83" i="3"/>
  <c r="AE991" i="3"/>
  <c r="AD991" i="3"/>
  <c r="AB991" i="3"/>
  <c r="AA991" i="3"/>
  <c r="Z991" i="3"/>
  <c r="X991" i="3"/>
  <c r="W991" i="3"/>
  <c r="V991" i="3"/>
  <c r="T991" i="3"/>
  <c r="S991" i="3"/>
  <c r="R991" i="3"/>
  <c r="AE983" i="3"/>
  <c r="AD983" i="3"/>
  <c r="AB983" i="3"/>
  <c r="AA983" i="3"/>
  <c r="Z983" i="3"/>
  <c r="X983" i="3"/>
  <c r="W983" i="3"/>
  <c r="V983" i="3"/>
  <c r="T983" i="3"/>
  <c r="S983" i="3"/>
  <c r="R983" i="3"/>
  <c r="AE964" i="3"/>
  <c r="AD964" i="3"/>
  <c r="AB964" i="3"/>
  <c r="AA964" i="3"/>
  <c r="Z964" i="3"/>
  <c r="X964" i="3"/>
  <c r="W964" i="3"/>
  <c r="V964" i="3"/>
  <c r="T964" i="3"/>
  <c r="S964" i="3"/>
  <c r="R964" i="3"/>
  <c r="AE953" i="3"/>
  <c r="AD953" i="3"/>
  <c r="AB953" i="3"/>
  <c r="AA953" i="3"/>
  <c r="Z953" i="3"/>
  <c r="X953" i="3"/>
  <c r="W953" i="3"/>
  <c r="V953" i="3"/>
  <c r="T953" i="3"/>
  <c r="S953" i="3"/>
  <c r="R953" i="3"/>
  <c r="AE952" i="3"/>
  <c r="AD952" i="3"/>
  <c r="AB952" i="3"/>
  <c r="AA952" i="3"/>
  <c r="Z952" i="3"/>
  <c r="X952" i="3"/>
  <c r="W952" i="3"/>
  <c r="V952" i="3"/>
  <c r="T952" i="3"/>
  <c r="S952" i="3"/>
  <c r="R952" i="3"/>
  <c r="AE946" i="3"/>
  <c r="AD946" i="3"/>
  <c r="AB946" i="3"/>
  <c r="AA946" i="3"/>
  <c r="Z946" i="3"/>
  <c r="X946" i="3"/>
  <c r="W946" i="3"/>
  <c r="V946" i="3"/>
  <c r="T946" i="3"/>
  <c r="S946" i="3"/>
  <c r="R946" i="3"/>
  <c r="AE934" i="3"/>
  <c r="AD934" i="3"/>
  <c r="AB934" i="3"/>
  <c r="AA934" i="3"/>
  <c r="Z934" i="3"/>
  <c r="X934" i="3"/>
  <c r="W934" i="3"/>
  <c r="V934" i="3"/>
  <c r="T934" i="3"/>
  <c r="S934" i="3"/>
  <c r="R934" i="3"/>
  <c r="AE905" i="3"/>
  <c r="AD905" i="3"/>
  <c r="AB905" i="3"/>
  <c r="AA905" i="3"/>
  <c r="Z905" i="3"/>
  <c r="X905" i="3"/>
  <c r="W905" i="3"/>
  <c r="V905" i="3"/>
  <c r="T905" i="3"/>
  <c r="S905" i="3"/>
  <c r="R905" i="3"/>
  <c r="AE857" i="3"/>
  <c r="AD857" i="3"/>
  <c r="AB857" i="3"/>
  <c r="AA857" i="3"/>
  <c r="Z857" i="3"/>
  <c r="X857" i="3"/>
  <c r="W857" i="3"/>
  <c r="V857" i="3"/>
  <c r="T857" i="3"/>
  <c r="S857" i="3"/>
  <c r="R857" i="3"/>
  <c r="AE828" i="3"/>
  <c r="AD828" i="3"/>
  <c r="AB828" i="3"/>
  <c r="AA828" i="3"/>
  <c r="Z828" i="3"/>
  <c r="X828" i="3"/>
  <c r="W828" i="3"/>
  <c r="V828" i="3"/>
  <c r="T828" i="3"/>
  <c r="S828" i="3"/>
  <c r="R828" i="3"/>
  <c r="AE822" i="3"/>
  <c r="AD822" i="3"/>
  <c r="AB822" i="3"/>
  <c r="AA822" i="3"/>
  <c r="Z822" i="3"/>
  <c r="X822" i="3"/>
  <c r="W822" i="3"/>
  <c r="V822" i="3"/>
  <c r="T822" i="3"/>
  <c r="S822" i="3"/>
  <c r="R822" i="3"/>
  <c r="AE786" i="3"/>
  <c r="AD786" i="3"/>
  <c r="AB786" i="3"/>
  <c r="AA786" i="3"/>
  <c r="Z786" i="3"/>
  <c r="X786" i="3"/>
  <c r="W786" i="3"/>
  <c r="V786" i="3"/>
  <c r="T786" i="3"/>
  <c r="S786" i="3"/>
  <c r="R786" i="3"/>
  <c r="AE784" i="3"/>
  <c r="AD784" i="3"/>
  <c r="AB784" i="3"/>
  <c r="AA784" i="3"/>
  <c r="Z784" i="3"/>
  <c r="X784" i="3"/>
  <c r="W784" i="3"/>
  <c r="V784" i="3"/>
  <c r="T784" i="3"/>
  <c r="S784" i="3"/>
  <c r="R784" i="3"/>
  <c r="AE717" i="3"/>
  <c r="AD717" i="3"/>
  <c r="AB717" i="3"/>
  <c r="AA717" i="3"/>
  <c r="Z717" i="3"/>
  <c r="X717" i="3"/>
  <c r="W717" i="3"/>
  <c r="V717" i="3"/>
  <c r="T717" i="3"/>
  <c r="S717" i="3"/>
  <c r="R717" i="3"/>
  <c r="AE710" i="3"/>
  <c r="AD710" i="3"/>
  <c r="AB710" i="3"/>
  <c r="AA710" i="3"/>
  <c r="Z710" i="3"/>
  <c r="X710" i="3"/>
  <c r="W710" i="3"/>
  <c r="V710" i="3"/>
  <c r="T710" i="3"/>
  <c r="S710" i="3"/>
  <c r="R710" i="3"/>
  <c r="AE690" i="3"/>
  <c r="AD690" i="3"/>
  <c r="AB690" i="3"/>
  <c r="AA690" i="3"/>
  <c r="Z690" i="3"/>
  <c r="X690" i="3"/>
  <c r="W690" i="3"/>
  <c r="V690" i="3"/>
  <c r="T690" i="3"/>
  <c r="S690" i="3"/>
  <c r="R690" i="3"/>
  <c r="AE586" i="3"/>
  <c r="AD586" i="3"/>
  <c r="AB586" i="3"/>
  <c r="AA586" i="3"/>
  <c r="Z586" i="3"/>
  <c r="X586" i="3"/>
  <c r="W586" i="3"/>
  <c r="V586" i="3"/>
  <c r="T586" i="3"/>
  <c r="S586" i="3"/>
  <c r="R586" i="3"/>
  <c r="AE496" i="3"/>
  <c r="AD496" i="3"/>
  <c r="AB496" i="3"/>
  <c r="AA496" i="3"/>
  <c r="Z496" i="3"/>
  <c r="X496" i="3"/>
  <c r="W496" i="3"/>
  <c r="V496" i="3"/>
  <c r="T496" i="3"/>
  <c r="S496" i="3"/>
  <c r="R496" i="3"/>
  <c r="AE436" i="3"/>
  <c r="AD436" i="3"/>
  <c r="AB436" i="3"/>
  <c r="AA436" i="3"/>
  <c r="Z436" i="3"/>
  <c r="X436" i="3"/>
  <c r="W436" i="3"/>
  <c r="V436" i="3"/>
  <c r="T436" i="3"/>
  <c r="S436" i="3"/>
  <c r="R436" i="3"/>
  <c r="AE431" i="3"/>
  <c r="AD431" i="3"/>
  <c r="AB431" i="3"/>
  <c r="AA431" i="3"/>
  <c r="Z431" i="3"/>
  <c r="X431" i="3"/>
  <c r="W431" i="3"/>
  <c r="V431" i="3"/>
  <c r="T431" i="3"/>
  <c r="S431" i="3"/>
  <c r="R431" i="3"/>
  <c r="AE424" i="3"/>
  <c r="AD424" i="3"/>
  <c r="AB424" i="3"/>
  <c r="AA424" i="3"/>
  <c r="Z424" i="3"/>
  <c r="X424" i="3"/>
  <c r="W424" i="3"/>
  <c r="V424" i="3"/>
  <c r="T424" i="3"/>
  <c r="S424" i="3"/>
  <c r="R424" i="3"/>
  <c r="AE414" i="3"/>
  <c r="AD414" i="3"/>
  <c r="AB414" i="3"/>
  <c r="AA414" i="3"/>
  <c r="Z414" i="3"/>
  <c r="X414" i="3"/>
  <c r="W414" i="3"/>
  <c r="V414" i="3"/>
  <c r="T414" i="3"/>
  <c r="S414" i="3"/>
  <c r="R414" i="3"/>
  <c r="AE384" i="3"/>
  <c r="AD384" i="3"/>
  <c r="AB384" i="3"/>
  <c r="AA384" i="3"/>
  <c r="Z384" i="3"/>
  <c r="X384" i="3"/>
  <c r="W384" i="3"/>
  <c r="V384" i="3"/>
  <c r="T384" i="3"/>
  <c r="S384" i="3"/>
  <c r="R384" i="3"/>
  <c r="AE358" i="3"/>
  <c r="AD358" i="3"/>
  <c r="AB358" i="3"/>
  <c r="AA358" i="3"/>
  <c r="Z358" i="3"/>
  <c r="X358" i="3"/>
  <c r="W358" i="3"/>
  <c r="V358" i="3"/>
  <c r="T358" i="3"/>
  <c r="S358" i="3"/>
  <c r="R358" i="3"/>
  <c r="AE326" i="3"/>
  <c r="AD326" i="3"/>
  <c r="AB326" i="3"/>
  <c r="AA326" i="3"/>
  <c r="Z326" i="3"/>
  <c r="X326" i="3"/>
  <c r="W326" i="3"/>
  <c r="V326" i="3"/>
  <c r="T326" i="3"/>
  <c r="S326" i="3"/>
  <c r="R326" i="3"/>
  <c r="AE307" i="3"/>
  <c r="AD307" i="3"/>
  <c r="AB307" i="3"/>
  <c r="AA307" i="3"/>
  <c r="Z307" i="3"/>
  <c r="X307" i="3"/>
  <c r="W307" i="3"/>
  <c r="V307" i="3"/>
  <c r="T307" i="3"/>
  <c r="S307" i="3"/>
  <c r="R307" i="3"/>
  <c r="AE241" i="3"/>
  <c r="AD241" i="3"/>
  <c r="AB241" i="3"/>
  <c r="AA241" i="3"/>
  <c r="Z241" i="3"/>
  <c r="X241" i="3"/>
  <c r="W241" i="3"/>
  <c r="V241" i="3"/>
  <c r="T241" i="3"/>
  <c r="S241" i="3"/>
  <c r="R241" i="3"/>
  <c r="AE216" i="3"/>
  <c r="AD216" i="3"/>
  <c r="AB216" i="3"/>
  <c r="AA216" i="3"/>
  <c r="Z216" i="3"/>
  <c r="X216" i="3"/>
  <c r="W216" i="3"/>
  <c r="V216" i="3"/>
  <c r="T216" i="3"/>
  <c r="S216" i="3"/>
  <c r="R216" i="3"/>
  <c r="AE203" i="3"/>
  <c r="AD203" i="3"/>
  <c r="AB203" i="3"/>
  <c r="AA203" i="3"/>
  <c r="Z203" i="3"/>
  <c r="X203" i="3"/>
  <c r="W203" i="3"/>
  <c r="V203" i="3"/>
  <c r="T203" i="3"/>
  <c r="S203" i="3"/>
  <c r="R203" i="3"/>
  <c r="AE197" i="3"/>
  <c r="AD197" i="3"/>
  <c r="AB197" i="3"/>
  <c r="AA197" i="3"/>
  <c r="Z197" i="3"/>
  <c r="X197" i="3"/>
  <c r="W197" i="3"/>
  <c r="V197" i="3"/>
  <c r="T197" i="3"/>
  <c r="S197" i="3"/>
  <c r="R197" i="3"/>
  <c r="AE181" i="3"/>
  <c r="AD181" i="3"/>
  <c r="AB181" i="3"/>
  <c r="AA181" i="3"/>
  <c r="Z181" i="3"/>
  <c r="X181" i="3"/>
  <c r="W181" i="3"/>
  <c r="V181" i="3"/>
  <c r="T181" i="3"/>
  <c r="S181" i="3"/>
  <c r="R181" i="3"/>
  <c r="AE176" i="3"/>
  <c r="AD176" i="3"/>
  <c r="AB176" i="3"/>
  <c r="AA176" i="3"/>
  <c r="Z176" i="3"/>
  <c r="X176" i="3"/>
  <c r="W176" i="3"/>
  <c r="V176" i="3"/>
  <c r="T176" i="3"/>
  <c r="S176" i="3"/>
  <c r="R176" i="3"/>
  <c r="AE172" i="3"/>
  <c r="AD172" i="3"/>
  <c r="AB172" i="3"/>
  <c r="AA172" i="3"/>
  <c r="Z172" i="3"/>
  <c r="X172" i="3"/>
  <c r="W172" i="3"/>
  <c r="V172" i="3"/>
  <c r="T172" i="3"/>
  <c r="S172" i="3"/>
  <c r="R172" i="3"/>
  <c r="AE143" i="3"/>
  <c r="AD143" i="3"/>
  <c r="AB143" i="3"/>
  <c r="AA143" i="3"/>
  <c r="Z143" i="3"/>
  <c r="X143" i="3"/>
  <c r="W143" i="3"/>
  <c r="V143" i="3"/>
  <c r="T143" i="3"/>
  <c r="S143" i="3"/>
  <c r="R143" i="3"/>
  <c r="AE134" i="3"/>
  <c r="AD134" i="3"/>
  <c r="AB134" i="3"/>
  <c r="AA134" i="3"/>
  <c r="Z134" i="3"/>
  <c r="X134" i="3"/>
  <c r="W134" i="3"/>
  <c r="V134" i="3"/>
  <c r="T134" i="3"/>
  <c r="S134" i="3"/>
  <c r="R134" i="3"/>
  <c r="AE132" i="3"/>
  <c r="AD132" i="3"/>
  <c r="AB132" i="3"/>
  <c r="AA132" i="3"/>
  <c r="Z132" i="3"/>
  <c r="X132" i="3"/>
  <c r="W132" i="3"/>
  <c r="V132" i="3"/>
  <c r="T132" i="3"/>
  <c r="S132" i="3"/>
  <c r="R132" i="3"/>
  <c r="AE123" i="3"/>
  <c r="AD123" i="3"/>
  <c r="AB123" i="3"/>
  <c r="AA123" i="3"/>
  <c r="Z123" i="3"/>
  <c r="X123" i="3"/>
  <c r="W123" i="3"/>
  <c r="V123" i="3"/>
  <c r="T123" i="3"/>
  <c r="S123" i="3"/>
  <c r="R123" i="3"/>
  <c r="AE1139" i="3"/>
  <c r="AD1139" i="3"/>
  <c r="AB1139" i="3"/>
  <c r="AA1139" i="3"/>
  <c r="Z1139" i="3"/>
  <c r="X1139" i="3"/>
  <c r="W1139" i="3"/>
  <c r="V1139" i="3"/>
  <c r="T1139" i="3"/>
  <c r="S1139" i="3"/>
  <c r="R1139" i="3"/>
  <c r="AE66" i="3"/>
  <c r="AD66" i="3"/>
  <c r="AB66" i="3"/>
  <c r="AA66" i="3"/>
  <c r="Z66" i="3"/>
  <c r="X66" i="3"/>
  <c r="W66" i="3"/>
  <c r="V66" i="3"/>
  <c r="T66" i="3"/>
  <c r="S66" i="3"/>
  <c r="R66" i="3"/>
  <c r="AE30" i="3"/>
  <c r="AD30" i="3"/>
  <c r="AB30" i="3"/>
  <c r="AA30" i="3"/>
  <c r="Z30" i="3"/>
  <c r="X30" i="3"/>
  <c r="W30" i="3"/>
  <c r="V30" i="3"/>
  <c r="T30" i="3"/>
  <c r="S30" i="3"/>
  <c r="R30" i="3"/>
  <c r="AE1536" i="3"/>
  <c r="AD1536" i="3"/>
  <c r="AB1536" i="3"/>
  <c r="AA1536" i="3"/>
  <c r="Z1536" i="3"/>
  <c r="X1536" i="3"/>
  <c r="W1536" i="3"/>
  <c r="V1536" i="3"/>
  <c r="T1536" i="3"/>
  <c r="S1536" i="3"/>
  <c r="R1536" i="3"/>
  <c r="AE1506" i="3"/>
  <c r="AD1506" i="3"/>
  <c r="AB1506" i="3"/>
  <c r="AA1506" i="3"/>
  <c r="Z1506" i="3"/>
  <c r="X1506" i="3"/>
  <c r="W1506" i="3"/>
  <c r="V1506" i="3"/>
  <c r="T1506" i="3"/>
  <c r="S1506" i="3"/>
  <c r="R1506" i="3"/>
  <c r="AE1495" i="3"/>
  <c r="AD1495" i="3"/>
  <c r="AB1495" i="3"/>
  <c r="AA1495" i="3"/>
  <c r="Z1495" i="3"/>
  <c r="X1495" i="3"/>
  <c r="W1495" i="3"/>
  <c r="V1495" i="3"/>
  <c r="T1495" i="3"/>
  <c r="S1495" i="3"/>
  <c r="R1495" i="3"/>
  <c r="AE1411" i="3"/>
  <c r="AD1411" i="3"/>
  <c r="AB1411" i="3"/>
  <c r="AA1411" i="3"/>
  <c r="Z1411" i="3"/>
  <c r="X1411" i="3"/>
  <c r="W1411" i="3"/>
  <c r="V1411" i="3"/>
  <c r="T1411" i="3"/>
  <c r="S1411" i="3"/>
  <c r="R1411" i="3"/>
  <c r="AE1383" i="3"/>
  <c r="AD1383" i="3"/>
  <c r="AB1383" i="3"/>
  <c r="AA1383" i="3"/>
  <c r="Z1383" i="3"/>
  <c r="X1383" i="3"/>
  <c r="W1383" i="3"/>
  <c r="V1383" i="3"/>
  <c r="T1383" i="3"/>
  <c r="S1383" i="3"/>
  <c r="R1383" i="3"/>
  <c r="AE1307" i="3"/>
  <c r="AD1307" i="3"/>
  <c r="AB1307" i="3"/>
  <c r="AA1307" i="3"/>
  <c r="Z1307" i="3"/>
  <c r="X1307" i="3"/>
  <c r="W1307" i="3"/>
  <c r="V1307" i="3"/>
  <c r="T1307" i="3"/>
  <c r="S1307" i="3"/>
  <c r="R1307" i="3"/>
  <c r="AE1300" i="3"/>
  <c r="AD1300" i="3"/>
  <c r="AB1300" i="3"/>
  <c r="AA1300" i="3"/>
  <c r="Z1300" i="3"/>
  <c r="X1300" i="3"/>
  <c r="W1300" i="3"/>
  <c r="V1300" i="3"/>
  <c r="T1300" i="3"/>
  <c r="S1300" i="3"/>
  <c r="R1300" i="3"/>
  <c r="AE1249" i="3"/>
  <c r="AD1249" i="3"/>
  <c r="AB1249" i="3"/>
  <c r="AA1249" i="3"/>
  <c r="Z1249" i="3"/>
  <c r="X1249" i="3"/>
  <c r="W1249" i="3"/>
  <c r="V1249" i="3"/>
  <c r="T1249" i="3"/>
  <c r="S1249" i="3"/>
  <c r="R1249" i="3"/>
  <c r="AE1242" i="3"/>
  <c r="AD1242" i="3"/>
  <c r="AB1242" i="3"/>
  <c r="AA1242" i="3"/>
  <c r="Z1242" i="3"/>
  <c r="X1242" i="3"/>
  <c r="W1242" i="3"/>
  <c r="V1242" i="3"/>
  <c r="T1242" i="3"/>
  <c r="S1242" i="3"/>
  <c r="R1242" i="3"/>
  <c r="AE1239" i="3"/>
  <c r="AD1239" i="3"/>
  <c r="AB1239" i="3"/>
  <c r="AA1239" i="3"/>
  <c r="Z1239" i="3"/>
  <c r="X1239" i="3"/>
  <c r="W1239" i="3"/>
  <c r="V1239" i="3"/>
  <c r="T1239" i="3"/>
  <c r="S1239" i="3"/>
  <c r="R1239" i="3"/>
  <c r="AE1225" i="3"/>
  <c r="AD1225" i="3"/>
  <c r="AB1225" i="3"/>
  <c r="AA1225" i="3"/>
  <c r="Z1225" i="3"/>
  <c r="X1225" i="3"/>
  <c r="W1225" i="3"/>
  <c r="V1225" i="3"/>
  <c r="T1225" i="3"/>
  <c r="S1225" i="3"/>
  <c r="R1225" i="3"/>
  <c r="AE1211" i="3"/>
  <c r="AD1211" i="3"/>
  <c r="AB1211" i="3"/>
  <c r="AA1211" i="3"/>
  <c r="Z1211" i="3"/>
  <c r="X1211" i="3"/>
  <c r="W1211" i="3"/>
  <c r="V1211" i="3"/>
  <c r="T1211" i="3"/>
  <c r="S1211" i="3"/>
  <c r="R1211" i="3"/>
  <c r="AE1194" i="3"/>
  <c r="AD1194" i="3"/>
  <c r="AB1194" i="3"/>
  <c r="AA1194" i="3"/>
  <c r="Z1194" i="3"/>
  <c r="X1194" i="3"/>
  <c r="W1194" i="3"/>
  <c r="V1194" i="3"/>
  <c r="T1194" i="3"/>
  <c r="S1194" i="3"/>
  <c r="R1194" i="3"/>
  <c r="AE1160" i="3"/>
  <c r="AD1160" i="3"/>
  <c r="AB1160" i="3"/>
  <c r="AA1160" i="3"/>
  <c r="Z1160" i="3"/>
  <c r="X1160" i="3"/>
  <c r="W1160" i="3"/>
  <c r="V1160" i="3"/>
  <c r="T1160" i="3"/>
  <c r="S1160" i="3"/>
  <c r="R1160" i="3"/>
  <c r="AE1113" i="3"/>
  <c r="AD1113" i="3"/>
  <c r="AB1113" i="3"/>
  <c r="AA1113" i="3"/>
  <c r="Z1113" i="3"/>
  <c r="X1113" i="3"/>
  <c r="W1113" i="3"/>
  <c r="V1113" i="3"/>
  <c r="T1113" i="3"/>
  <c r="S1113" i="3"/>
  <c r="R1113" i="3"/>
  <c r="AE1094" i="3"/>
  <c r="AD1094" i="3"/>
  <c r="AB1094" i="3"/>
  <c r="AA1094" i="3"/>
  <c r="Z1094" i="3"/>
  <c r="X1094" i="3"/>
  <c r="W1094" i="3"/>
  <c r="V1094" i="3"/>
  <c r="T1094" i="3"/>
  <c r="S1094" i="3"/>
  <c r="R1094" i="3"/>
  <c r="AE1078" i="3"/>
  <c r="AD1078" i="3"/>
  <c r="AB1078" i="3"/>
  <c r="AA1078" i="3"/>
  <c r="Z1078" i="3"/>
  <c r="X1078" i="3"/>
  <c r="W1078" i="3"/>
  <c r="V1078" i="3"/>
  <c r="T1078" i="3"/>
  <c r="S1078" i="3"/>
  <c r="R1078" i="3"/>
  <c r="AE996" i="3"/>
  <c r="AD996" i="3"/>
  <c r="AB996" i="3"/>
  <c r="AA996" i="3"/>
  <c r="Z996" i="3"/>
  <c r="X996" i="3"/>
  <c r="W996" i="3"/>
  <c r="V996" i="3"/>
  <c r="T996" i="3"/>
  <c r="S996" i="3"/>
  <c r="R996" i="3"/>
  <c r="AE969" i="3"/>
  <c r="AD969" i="3"/>
  <c r="AB969" i="3"/>
  <c r="AA969" i="3"/>
  <c r="Z969" i="3"/>
  <c r="X969" i="3"/>
  <c r="W969" i="3"/>
  <c r="V969" i="3"/>
  <c r="T969" i="3"/>
  <c r="S969" i="3"/>
  <c r="R969" i="3"/>
  <c r="AE940" i="3"/>
  <c r="AD940" i="3"/>
  <c r="AB940" i="3"/>
  <c r="AA940" i="3"/>
  <c r="Z940" i="3"/>
  <c r="X940" i="3"/>
  <c r="W940" i="3"/>
  <c r="V940" i="3"/>
  <c r="T940" i="3"/>
  <c r="S940" i="3"/>
  <c r="R940" i="3"/>
  <c r="AE916" i="3"/>
  <c r="AD916" i="3"/>
  <c r="AB916" i="3"/>
  <c r="AA916" i="3"/>
  <c r="Z916" i="3"/>
  <c r="X916" i="3"/>
  <c r="W916" i="3"/>
  <c r="V916" i="3"/>
  <c r="T916" i="3"/>
  <c r="S916" i="3"/>
  <c r="R916" i="3"/>
  <c r="AE897" i="3"/>
  <c r="AD897" i="3"/>
  <c r="AB897" i="3"/>
  <c r="AA897" i="3"/>
  <c r="Z897" i="3"/>
  <c r="X897" i="3"/>
  <c r="W897" i="3"/>
  <c r="V897" i="3"/>
  <c r="T897" i="3"/>
  <c r="S897" i="3"/>
  <c r="R897" i="3"/>
  <c r="AE888" i="3"/>
  <c r="AD888" i="3"/>
  <c r="AB888" i="3"/>
  <c r="AA888" i="3"/>
  <c r="Z888" i="3"/>
  <c r="X888" i="3"/>
  <c r="W888" i="3"/>
  <c r="V888" i="3"/>
  <c r="T888" i="3"/>
  <c r="S888" i="3"/>
  <c r="R888" i="3"/>
  <c r="AE887" i="3"/>
  <c r="AD887" i="3"/>
  <c r="AB887" i="3"/>
  <c r="AA887" i="3"/>
  <c r="Z887" i="3"/>
  <c r="X887" i="3"/>
  <c r="W887" i="3"/>
  <c r="V887" i="3"/>
  <c r="T887" i="3"/>
  <c r="S887" i="3"/>
  <c r="R887" i="3"/>
  <c r="AE881" i="3"/>
  <c r="AD881" i="3"/>
  <c r="AB881" i="3"/>
  <c r="AA881" i="3"/>
  <c r="Z881" i="3"/>
  <c r="X881" i="3"/>
  <c r="W881" i="3"/>
  <c r="V881" i="3"/>
  <c r="T881" i="3"/>
  <c r="S881" i="3"/>
  <c r="R881" i="3"/>
  <c r="AE879" i="3"/>
  <c r="AD879" i="3"/>
  <c r="AB879" i="3"/>
  <c r="AA879" i="3"/>
  <c r="Z879" i="3"/>
  <c r="X879" i="3"/>
  <c r="W879" i="3"/>
  <c r="V879" i="3"/>
  <c r="T879" i="3"/>
  <c r="S879" i="3"/>
  <c r="R879" i="3"/>
  <c r="AE876" i="3"/>
  <c r="AD876" i="3"/>
  <c r="AB876" i="3"/>
  <c r="AA876" i="3"/>
  <c r="Z876" i="3"/>
  <c r="X876" i="3"/>
  <c r="W876" i="3"/>
  <c r="V876" i="3"/>
  <c r="T876" i="3"/>
  <c r="S876" i="3"/>
  <c r="R876" i="3"/>
  <c r="AE864" i="3"/>
  <c r="AD864" i="3"/>
  <c r="AB864" i="3"/>
  <c r="AA864" i="3"/>
  <c r="Z864" i="3"/>
  <c r="X864" i="3"/>
  <c r="W864" i="3"/>
  <c r="V864" i="3"/>
  <c r="T864" i="3"/>
  <c r="S864" i="3"/>
  <c r="R864" i="3"/>
  <c r="AE863" i="3"/>
  <c r="AD863" i="3"/>
  <c r="AB863" i="3"/>
  <c r="AA863" i="3"/>
  <c r="Z863" i="3"/>
  <c r="X863" i="3"/>
  <c r="W863" i="3"/>
  <c r="V863" i="3"/>
  <c r="T863" i="3"/>
  <c r="S863" i="3"/>
  <c r="R863" i="3"/>
  <c r="AE852" i="3"/>
  <c r="AD852" i="3"/>
  <c r="AB852" i="3"/>
  <c r="AA852" i="3"/>
  <c r="Z852" i="3"/>
  <c r="X852" i="3"/>
  <c r="W852" i="3"/>
  <c r="V852" i="3"/>
  <c r="T852" i="3"/>
  <c r="S852" i="3"/>
  <c r="R852" i="3"/>
  <c r="AE803" i="3"/>
  <c r="AD803" i="3"/>
  <c r="AB803" i="3"/>
  <c r="AA803" i="3"/>
  <c r="Z803" i="3"/>
  <c r="X803" i="3"/>
  <c r="W803" i="3"/>
  <c r="V803" i="3"/>
  <c r="T803" i="3"/>
  <c r="S803" i="3"/>
  <c r="R803" i="3"/>
  <c r="AE789" i="3"/>
  <c r="AD789" i="3"/>
  <c r="AB789" i="3"/>
  <c r="AA789" i="3"/>
  <c r="Z789" i="3"/>
  <c r="X789" i="3"/>
  <c r="W789" i="3"/>
  <c r="V789" i="3"/>
  <c r="T789" i="3"/>
  <c r="S789" i="3"/>
  <c r="R789" i="3"/>
  <c r="AE780" i="3"/>
  <c r="AD780" i="3"/>
  <c r="AB780" i="3"/>
  <c r="AA780" i="3"/>
  <c r="Z780" i="3"/>
  <c r="X780" i="3"/>
  <c r="W780" i="3"/>
  <c r="V780" i="3"/>
  <c r="T780" i="3"/>
  <c r="S780" i="3"/>
  <c r="R780" i="3"/>
  <c r="AE776" i="3"/>
  <c r="AD776" i="3"/>
  <c r="AB776" i="3"/>
  <c r="AA776" i="3"/>
  <c r="Z776" i="3"/>
  <c r="X776" i="3"/>
  <c r="W776" i="3"/>
  <c r="V776" i="3"/>
  <c r="T776" i="3"/>
  <c r="S776" i="3"/>
  <c r="R776" i="3"/>
  <c r="AE772" i="3"/>
  <c r="AD772" i="3"/>
  <c r="AB772" i="3"/>
  <c r="AA772" i="3"/>
  <c r="Z772" i="3"/>
  <c r="X772" i="3"/>
  <c r="W772" i="3"/>
  <c r="V772" i="3"/>
  <c r="T772" i="3"/>
  <c r="S772" i="3"/>
  <c r="R772" i="3"/>
  <c r="AE761" i="3"/>
  <c r="AD761" i="3"/>
  <c r="AB761" i="3"/>
  <c r="AA761" i="3"/>
  <c r="Z761" i="3"/>
  <c r="X761" i="3"/>
  <c r="W761" i="3"/>
  <c r="V761" i="3"/>
  <c r="T761" i="3"/>
  <c r="S761" i="3"/>
  <c r="R761" i="3"/>
  <c r="AE760" i="3"/>
  <c r="AD760" i="3"/>
  <c r="AB760" i="3"/>
  <c r="AA760" i="3"/>
  <c r="Z760" i="3"/>
  <c r="X760" i="3"/>
  <c r="W760" i="3"/>
  <c r="V760" i="3"/>
  <c r="T760" i="3"/>
  <c r="S760" i="3"/>
  <c r="R760" i="3"/>
  <c r="AE752" i="3"/>
  <c r="AD752" i="3"/>
  <c r="AB752" i="3"/>
  <c r="AA752" i="3"/>
  <c r="Z752" i="3"/>
  <c r="X752" i="3"/>
  <c r="W752" i="3"/>
  <c r="V752" i="3"/>
  <c r="T752" i="3"/>
  <c r="S752" i="3"/>
  <c r="R752" i="3"/>
  <c r="AE725" i="3"/>
  <c r="AD725" i="3"/>
  <c r="AB725" i="3"/>
  <c r="AA725" i="3"/>
  <c r="Z725" i="3"/>
  <c r="X725" i="3"/>
  <c r="W725" i="3"/>
  <c r="V725" i="3"/>
  <c r="T725" i="3"/>
  <c r="S725" i="3"/>
  <c r="R725" i="3"/>
  <c r="AE722" i="3"/>
  <c r="AD722" i="3"/>
  <c r="AB722" i="3"/>
  <c r="AA722" i="3"/>
  <c r="Z722" i="3"/>
  <c r="X722" i="3"/>
  <c r="W722" i="3"/>
  <c r="V722" i="3"/>
  <c r="T722" i="3"/>
  <c r="S722" i="3"/>
  <c r="R722" i="3"/>
  <c r="AE683" i="3"/>
  <c r="AD683" i="3"/>
  <c r="AB683" i="3"/>
  <c r="AA683" i="3"/>
  <c r="Z683" i="3"/>
  <c r="X683" i="3"/>
  <c r="W683" i="3"/>
  <c r="V683" i="3"/>
  <c r="T683" i="3"/>
  <c r="S683" i="3"/>
  <c r="R683" i="3"/>
  <c r="AE643" i="3"/>
  <c r="AD643" i="3"/>
  <c r="AB643" i="3"/>
  <c r="AA643" i="3"/>
  <c r="Z643" i="3"/>
  <c r="X643" i="3"/>
  <c r="W643" i="3"/>
  <c r="V643" i="3"/>
  <c r="T643" i="3"/>
  <c r="S643" i="3"/>
  <c r="R643" i="3"/>
  <c r="AE619" i="3"/>
  <c r="AD619" i="3"/>
  <c r="AB619" i="3"/>
  <c r="AA619" i="3"/>
  <c r="Z619" i="3"/>
  <c r="X619" i="3"/>
  <c r="W619" i="3"/>
  <c r="V619" i="3"/>
  <c r="T619" i="3"/>
  <c r="S619" i="3"/>
  <c r="R619" i="3"/>
  <c r="AE595" i="3"/>
  <c r="AD595" i="3"/>
  <c r="AB595" i="3"/>
  <c r="AA595" i="3"/>
  <c r="Z595" i="3"/>
  <c r="X595" i="3"/>
  <c r="W595" i="3"/>
  <c r="V595" i="3"/>
  <c r="T595" i="3"/>
  <c r="S595" i="3"/>
  <c r="R595" i="3"/>
  <c r="AE580" i="3"/>
  <c r="AD580" i="3"/>
  <c r="AB580" i="3"/>
  <c r="AA580" i="3"/>
  <c r="Z580" i="3"/>
  <c r="X580" i="3"/>
  <c r="W580" i="3"/>
  <c r="V580" i="3"/>
  <c r="T580" i="3"/>
  <c r="S580" i="3"/>
  <c r="R580" i="3"/>
  <c r="AE516" i="3"/>
  <c r="AD516" i="3"/>
  <c r="AB516" i="3"/>
  <c r="AA516" i="3"/>
  <c r="Z516" i="3"/>
  <c r="X516" i="3"/>
  <c r="W516" i="3"/>
  <c r="V516" i="3"/>
  <c r="T516" i="3"/>
  <c r="S516" i="3"/>
  <c r="R516" i="3"/>
  <c r="AE513" i="3"/>
  <c r="AD513" i="3"/>
  <c r="AB513" i="3"/>
  <c r="AA513" i="3"/>
  <c r="Z513" i="3"/>
  <c r="X513" i="3"/>
  <c r="W513" i="3"/>
  <c r="V513" i="3"/>
  <c r="T513" i="3"/>
  <c r="S513" i="3"/>
  <c r="R513" i="3"/>
  <c r="AE454" i="3"/>
  <c r="AD454" i="3"/>
  <c r="AB454" i="3"/>
  <c r="AA454" i="3"/>
  <c r="Z454" i="3"/>
  <c r="X454" i="3"/>
  <c r="W454" i="3"/>
  <c r="V454" i="3"/>
  <c r="T454" i="3"/>
  <c r="S454" i="3"/>
  <c r="R454" i="3"/>
  <c r="AE359" i="3"/>
  <c r="AD359" i="3"/>
  <c r="AB359" i="3"/>
  <c r="AA359" i="3"/>
  <c r="Z359" i="3"/>
  <c r="X359" i="3"/>
  <c r="W359" i="3"/>
  <c r="V359" i="3"/>
  <c r="T359" i="3"/>
  <c r="S359" i="3"/>
  <c r="R359" i="3"/>
  <c r="AE353" i="3"/>
  <c r="AD353" i="3"/>
  <c r="AB353" i="3"/>
  <c r="AA353" i="3"/>
  <c r="Z353" i="3"/>
  <c r="X353" i="3"/>
  <c r="W353" i="3"/>
  <c r="V353" i="3"/>
  <c r="T353" i="3"/>
  <c r="S353" i="3"/>
  <c r="R353" i="3"/>
  <c r="AE306" i="3"/>
  <c r="AD306" i="3"/>
  <c r="AB306" i="3"/>
  <c r="AA306" i="3"/>
  <c r="Z306" i="3"/>
  <c r="X306" i="3"/>
  <c r="W306" i="3"/>
  <c r="V306" i="3"/>
  <c r="T306" i="3"/>
  <c r="S306" i="3"/>
  <c r="R306" i="3"/>
  <c r="AE304" i="3"/>
  <c r="AD304" i="3"/>
  <c r="AB304" i="3"/>
  <c r="AA304" i="3"/>
  <c r="Z304" i="3"/>
  <c r="X304" i="3"/>
  <c r="W304" i="3"/>
  <c r="V304" i="3"/>
  <c r="T304" i="3"/>
  <c r="S304" i="3"/>
  <c r="R304" i="3"/>
  <c r="AE289" i="3"/>
  <c r="AD289" i="3"/>
  <c r="AB289" i="3"/>
  <c r="AA289" i="3"/>
  <c r="Z289" i="3"/>
  <c r="X289" i="3"/>
  <c r="W289" i="3"/>
  <c r="V289" i="3"/>
  <c r="T289" i="3"/>
  <c r="S289" i="3"/>
  <c r="R289" i="3"/>
  <c r="AE277" i="3"/>
  <c r="AD277" i="3"/>
  <c r="AB277" i="3"/>
  <c r="AA277" i="3"/>
  <c r="Z277" i="3"/>
  <c r="X277" i="3"/>
  <c r="W277" i="3"/>
  <c r="V277" i="3"/>
  <c r="T277" i="3"/>
  <c r="S277" i="3"/>
  <c r="R277" i="3"/>
  <c r="AE262" i="3"/>
  <c r="AD262" i="3"/>
  <c r="AB262" i="3"/>
  <c r="AA262" i="3"/>
  <c r="Z262" i="3"/>
  <c r="X262" i="3"/>
  <c r="W262" i="3"/>
  <c r="V262" i="3"/>
  <c r="T262" i="3"/>
  <c r="S262" i="3"/>
  <c r="R262" i="3"/>
  <c r="AE251" i="3"/>
  <c r="AD251" i="3"/>
  <c r="AB251" i="3"/>
  <c r="AA251" i="3"/>
  <c r="Z251" i="3"/>
  <c r="X251" i="3"/>
  <c r="W251" i="3"/>
  <c r="V251" i="3"/>
  <c r="T251" i="3"/>
  <c r="S251" i="3"/>
  <c r="R251" i="3"/>
  <c r="AE248" i="3"/>
  <c r="AD248" i="3"/>
  <c r="AB248" i="3"/>
  <c r="AA248" i="3"/>
  <c r="Z248" i="3"/>
  <c r="X248" i="3"/>
  <c r="W248" i="3"/>
  <c r="V248" i="3"/>
  <c r="T248" i="3"/>
  <c r="S248" i="3"/>
  <c r="R248" i="3"/>
  <c r="AE97" i="3"/>
  <c r="AD97" i="3"/>
  <c r="AB97" i="3"/>
  <c r="AA97" i="3"/>
  <c r="Z97" i="3"/>
  <c r="X97" i="3"/>
  <c r="W97" i="3"/>
  <c r="V97" i="3"/>
  <c r="T97" i="3"/>
  <c r="S97" i="3"/>
  <c r="R97" i="3"/>
  <c r="AE8" i="3"/>
  <c r="AD8" i="3"/>
  <c r="AB8" i="3"/>
  <c r="AA8" i="3"/>
  <c r="Z8" i="3"/>
  <c r="X8" i="3"/>
  <c r="W8" i="3"/>
  <c r="V8" i="3"/>
  <c r="T8" i="3"/>
  <c r="S8" i="3"/>
  <c r="R8" i="3"/>
  <c r="AE1531" i="3"/>
  <c r="AD1531" i="3"/>
  <c r="AB1531" i="3"/>
  <c r="AA1531" i="3"/>
  <c r="Z1531" i="3"/>
  <c r="X1531" i="3"/>
  <c r="W1531" i="3"/>
  <c r="V1531" i="3"/>
  <c r="T1531" i="3"/>
  <c r="S1531" i="3"/>
  <c r="R1531" i="3"/>
  <c r="AE1516" i="3"/>
  <c r="AD1516" i="3"/>
  <c r="AB1516" i="3"/>
  <c r="AA1516" i="3"/>
  <c r="Z1516" i="3"/>
  <c r="X1516" i="3"/>
  <c r="W1516" i="3"/>
  <c r="V1516" i="3"/>
  <c r="T1516" i="3"/>
  <c r="S1516" i="3"/>
  <c r="R1516" i="3"/>
  <c r="AE1512" i="3"/>
  <c r="AD1512" i="3"/>
  <c r="AB1512" i="3"/>
  <c r="AA1512" i="3"/>
  <c r="Z1512" i="3"/>
  <c r="X1512" i="3"/>
  <c r="W1512" i="3"/>
  <c r="V1512" i="3"/>
  <c r="T1512" i="3"/>
  <c r="S1512" i="3"/>
  <c r="R1512" i="3"/>
  <c r="AE1435" i="3"/>
  <c r="AD1435" i="3"/>
  <c r="AB1435" i="3"/>
  <c r="AA1435" i="3"/>
  <c r="Z1435" i="3"/>
  <c r="X1435" i="3"/>
  <c r="W1435" i="3"/>
  <c r="V1435" i="3"/>
  <c r="T1435" i="3"/>
  <c r="S1435" i="3"/>
  <c r="R1435" i="3"/>
  <c r="AE1404" i="3"/>
  <c r="AD1404" i="3"/>
  <c r="AB1404" i="3"/>
  <c r="AA1404" i="3"/>
  <c r="Z1404" i="3"/>
  <c r="X1404" i="3"/>
  <c r="W1404" i="3"/>
  <c r="V1404" i="3"/>
  <c r="T1404" i="3"/>
  <c r="S1404" i="3"/>
  <c r="R1404" i="3"/>
  <c r="AE1391" i="3"/>
  <c r="AD1391" i="3"/>
  <c r="AB1391" i="3"/>
  <c r="AA1391" i="3"/>
  <c r="Z1391" i="3"/>
  <c r="X1391" i="3"/>
  <c r="W1391" i="3"/>
  <c r="V1391" i="3"/>
  <c r="T1391" i="3"/>
  <c r="S1391" i="3"/>
  <c r="R1391" i="3"/>
  <c r="AE1361" i="3"/>
  <c r="AD1361" i="3"/>
  <c r="AB1361" i="3"/>
  <c r="AA1361" i="3"/>
  <c r="Z1361" i="3"/>
  <c r="X1361" i="3"/>
  <c r="W1361" i="3"/>
  <c r="V1361" i="3"/>
  <c r="T1361" i="3"/>
  <c r="S1361" i="3"/>
  <c r="R1361" i="3"/>
  <c r="AE1358" i="3"/>
  <c r="AD1358" i="3"/>
  <c r="AB1358" i="3"/>
  <c r="AA1358" i="3"/>
  <c r="Z1358" i="3"/>
  <c r="X1358" i="3"/>
  <c r="W1358" i="3"/>
  <c r="V1358" i="3"/>
  <c r="T1358" i="3"/>
  <c r="S1358" i="3"/>
  <c r="R1358" i="3"/>
  <c r="AE1326" i="3"/>
  <c r="AD1326" i="3"/>
  <c r="AB1326" i="3"/>
  <c r="AA1326" i="3"/>
  <c r="Z1326" i="3"/>
  <c r="X1326" i="3"/>
  <c r="W1326" i="3"/>
  <c r="V1326" i="3"/>
  <c r="T1326" i="3"/>
  <c r="S1326" i="3"/>
  <c r="R1326" i="3"/>
  <c r="AE1226" i="3"/>
  <c r="AD1226" i="3"/>
  <c r="AB1226" i="3"/>
  <c r="AA1226" i="3"/>
  <c r="Z1226" i="3"/>
  <c r="X1226" i="3"/>
  <c r="W1226" i="3"/>
  <c r="V1226" i="3"/>
  <c r="T1226" i="3"/>
  <c r="S1226" i="3"/>
  <c r="R1226" i="3"/>
  <c r="AE1191" i="3"/>
  <c r="AD1191" i="3"/>
  <c r="AB1191" i="3"/>
  <c r="AA1191" i="3"/>
  <c r="Z1191" i="3"/>
  <c r="X1191" i="3"/>
  <c r="W1191" i="3"/>
  <c r="V1191" i="3"/>
  <c r="T1191" i="3"/>
  <c r="S1191" i="3"/>
  <c r="R1191" i="3"/>
  <c r="AE963" i="3"/>
  <c r="AD963" i="3"/>
  <c r="AB963" i="3"/>
  <c r="AA963" i="3"/>
  <c r="Z963" i="3"/>
  <c r="X963" i="3"/>
  <c r="W963" i="3"/>
  <c r="V963" i="3"/>
  <c r="T963" i="3"/>
  <c r="S963" i="3"/>
  <c r="R963" i="3"/>
  <c r="AE874" i="3"/>
  <c r="AD874" i="3"/>
  <c r="AB874" i="3"/>
  <c r="AA874" i="3"/>
  <c r="Z874" i="3"/>
  <c r="X874" i="3"/>
  <c r="W874" i="3"/>
  <c r="V874" i="3"/>
  <c r="T874" i="3"/>
  <c r="S874" i="3"/>
  <c r="R874" i="3"/>
  <c r="AE767" i="3"/>
  <c r="AD767" i="3"/>
  <c r="AB767" i="3"/>
  <c r="AA767" i="3"/>
  <c r="Z767" i="3"/>
  <c r="X767" i="3"/>
  <c r="W767" i="3"/>
  <c r="V767" i="3"/>
  <c r="T767" i="3"/>
  <c r="S767" i="3"/>
  <c r="R767" i="3"/>
  <c r="AE748" i="3"/>
  <c r="AD748" i="3"/>
  <c r="AB748" i="3"/>
  <c r="AA748" i="3"/>
  <c r="Z748" i="3"/>
  <c r="X748" i="3"/>
  <c r="W748" i="3"/>
  <c r="V748" i="3"/>
  <c r="T748" i="3"/>
  <c r="S748" i="3"/>
  <c r="R748" i="3"/>
  <c r="AE615" i="3"/>
  <c r="AD615" i="3"/>
  <c r="AB615" i="3"/>
  <c r="AA615" i="3"/>
  <c r="Z615" i="3"/>
  <c r="X615" i="3"/>
  <c r="W615" i="3"/>
  <c r="V615" i="3"/>
  <c r="T615" i="3"/>
  <c r="S615" i="3"/>
  <c r="R615" i="3"/>
  <c r="AE612" i="3"/>
  <c r="AD612" i="3"/>
  <c r="AB612" i="3"/>
  <c r="AA612" i="3"/>
  <c r="Z612" i="3"/>
  <c r="X612" i="3"/>
  <c r="W612" i="3"/>
  <c r="V612" i="3"/>
  <c r="T612" i="3"/>
  <c r="S612" i="3"/>
  <c r="R612" i="3"/>
  <c r="AE546" i="3"/>
  <c r="AD546" i="3"/>
  <c r="AB546" i="3"/>
  <c r="AA546" i="3"/>
  <c r="Z546" i="3"/>
  <c r="X546" i="3"/>
  <c r="W546" i="3"/>
  <c r="V546" i="3"/>
  <c r="T546" i="3"/>
  <c r="S546" i="3"/>
  <c r="R546" i="3"/>
  <c r="AE458" i="3"/>
  <c r="AD458" i="3"/>
  <c r="AB458" i="3"/>
  <c r="AA458" i="3"/>
  <c r="Z458" i="3"/>
  <c r="X458" i="3"/>
  <c r="W458" i="3"/>
  <c r="V458" i="3"/>
  <c r="T458" i="3"/>
  <c r="S458" i="3"/>
  <c r="R458" i="3"/>
  <c r="AE413" i="3"/>
  <c r="AD413" i="3"/>
  <c r="AB413" i="3"/>
  <c r="AA413" i="3"/>
  <c r="Z413" i="3"/>
  <c r="X413" i="3"/>
  <c r="W413" i="3"/>
  <c r="V413" i="3"/>
  <c r="T413" i="3"/>
  <c r="S413" i="3"/>
  <c r="R413" i="3"/>
  <c r="AE409" i="3"/>
  <c r="AD409" i="3"/>
  <c r="AB409" i="3"/>
  <c r="AA409" i="3"/>
  <c r="Z409" i="3"/>
  <c r="X409" i="3"/>
  <c r="W409" i="3"/>
  <c r="V409" i="3"/>
  <c r="T409" i="3"/>
  <c r="S409" i="3"/>
  <c r="R409" i="3"/>
  <c r="AE375" i="3"/>
  <c r="AD375" i="3"/>
  <c r="AB375" i="3"/>
  <c r="AA375" i="3"/>
  <c r="Z375" i="3"/>
  <c r="X375" i="3"/>
  <c r="W375" i="3"/>
  <c r="V375" i="3"/>
  <c r="T375" i="3"/>
  <c r="S375" i="3"/>
  <c r="R375" i="3"/>
  <c r="AE236" i="3"/>
  <c r="AD236" i="3"/>
  <c r="AB236" i="3"/>
  <c r="AA236" i="3"/>
  <c r="Z236" i="3"/>
  <c r="X236" i="3"/>
  <c r="W236" i="3"/>
  <c r="V236" i="3"/>
  <c r="T236" i="3"/>
  <c r="S236" i="3"/>
  <c r="R236" i="3"/>
  <c r="AE139" i="3"/>
  <c r="AD139" i="3"/>
  <c r="AB139" i="3"/>
  <c r="AA139" i="3"/>
  <c r="Z139" i="3"/>
  <c r="X139" i="3"/>
  <c r="W139" i="3"/>
  <c r="V139" i="3"/>
  <c r="T139" i="3"/>
  <c r="S139" i="3"/>
  <c r="R139" i="3"/>
  <c r="AE1597" i="3"/>
  <c r="AD1597" i="3"/>
  <c r="AB1597" i="3"/>
  <c r="AA1597" i="3"/>
  <c r="Z1597" i="3"/>
  <c r="X1597" i="3"/>
  <c r="W1597" i="3"/>
  <c r="V1597" i="3"/>
  <c r="T1597" i="3"/>
  <c r="S1597" i="3"/>
  <c r="R1597" i="3"/>
  <c r="AE1595" i="3"/>
  <c r="AD1595" i="3"/>
  <c r="AB1595" i="3"/>
  <c r="AA1595" i="3"/>
  <c r="Z1595" i="3"/>
  <c r="X1595" i="3"/>
  <c r="W1595" i="3"/>
  <c r="V1595" i="3"/>
  <c r="T1595" i="3"/>
  <c r="S1595" i="3"/>
  <c r="R1595" i="3"/>
  <c r="AE1583" i="3"/>
  <c r="AD1583" i="3"/>
  <c r="AB1583" i="3"/>
  <c r="AA1583" i="3"/>
  <c r="Z1583" i="3"/>
  <c r="X1583" i="3"/>
  <c r="W1583" i="3"/>
  <c r="V1583" i="3"/>
  <c r="T1583" i="3"/>
  <c r="S1583" i="3"/>
  <c r="R1583" i="3"/>
  <c r="AE1561" i="3"/>
  <c r="AD1561" i="3"/>
  <c r="AB1561" i="3"/>
  <c r="AA1561" i="3"/>
  <c r="Z1561" i="3"/>
  <c r="X1561" i="3"/>
  <c r="W1561" i="3"/>
  <c r="V1561" i="3"/>
  <c r="T1561" i="3"/>
  <c r="S1561" i="3"/>
  <c r="R1561" i="3"/>
  <c r="AE1469" i="3"/>
  <c r="AD1469" i="3"/>
  <c r="AB1469" i="3"/>
  <c r="AA1469" i="3"/>
  <c r="Z1469" i="3"/>
  <c r="X1469" i="3"/>
  <c r="W1469" i="3"/>
  <c r="V1469" i="3"/>
  <c r="T1469" i="3"/>
  <c r="S1469" i="3"/>
  <c r="R1469" i="3"/>
  <c r="AE1433" i="3"/>
  <c r="AD1433" i="3"/>
  <c r="AB1433" i="3"/>
  <c r="AA1433" i="3"/>
  <c r="Z1433" i="3"/>
  <c r="X1433" i="3"/>
  <c r="W1433" i="3"/>
  <c r="V1433" i="3"/>
  <c r="T1433" i="3"/>
  <c r="S1433" i="3"/>
  <c r="R1433" i="3"/>
  <c r="AE1431" i="3"/>
  <c r="AD1431" i="3"/>
  <c r="AB1431" i="3"/>
  <c r="AA1431" i="3"/>
  <c r="Z1431" i="3"/>
  <c r="X1431" i="3"/>
  <c r="W1431" i="3"/>
  <c r="V1431" i="3"/>
  <c r="T1431" i="3"/>
  <c r="S1431" i="3"/>
  <c r="R1431" i="3"/>
  <c r="AE1421" i="3"/>
  <c r="AD1421" i="3"/>
  <c r="AB1421" i="3"/>
  <c r="AA1421" i="3"/>
  <c r="Z1421" i="3"/>
  <c r="X1421" i="3"/>
  <c r="W1421" i="3"/>
  <c r="V1421" i="3"/>
  <c r="T1421" i="3"/>
  <c r="S1421" i="3"/>
  <c r="R1421" i="3"/>
  <c r="AE1397" i="3"/>
  <c r="AD1397" i="3"/>
  <c r="AB1397" i="3"/>
  <c r="AA1397" i="3"/>
  <c r="Z1397" i="3"/>
  <c r="X1397" i="3"/>
  <c r="W1397" i="3"/>
  <c r="V1397" i="3"/>
  <c r="T1397" i="3"/>
  <c r="S1397" i="3"/>
  <c r="R1397" i="3"/>
  <c r="AE1395" i="3"/>
  <c r="AD1395" i="3"/>
  <c r="AB1395" i="3"/>
  <c r="AA1395" i="3"/>
  <c r="Z1395" i="3"/>
  <c r="X1395" i="3"/>
  <c r="W1395" i="3"/>
  <c r="V1395" i="3"/>
  <c r="T1395" i="3"/>
  <c r="S1395" i="3"/>
  <c r="R1395" i="3"/>
  <c r="AE1388" i="3"/>
  <c r="AD1388" i="3"/>
  <c r="AB1388" i="3"/>
  <c r="AA1388" i="3"/>
  <c r="Z1388" i="3"/>
  <c r="X1388" i="3"/>
  <c r="W1388" i="3"/>
  <c r="V1388" i="3"/>
  <c r="T1388" i="3"/>
  <c r="S1388" i="3"/>
  <c r="R1388" i="3"/>
  <c r="AE1350" i="3"/>
  <c r="AD1350" i="3"/>
  <c r="AB1350" i="3"/>
  <c r="AA1350" i="3"/>
  <c r="Z1350" i="3"/>
  <c r="X1350" i="3"/>
  <c r="W1350" i="3"/>
  <c r="V1350" i="3"/>
  <c r="T1350" i="3"/>
  <c r="S1350" i="3"/>
  <c r="R1350" i="3"/>
  <c r="AE1343" i="3"/>
  <c r="AD1343" i="3"/>
  <c r="AB1343" i="3"/>
  <c r="AA1343" i="3"/>
  <c r="Z1343" i="3"/>
  <c r="X1343" i="3"/>
  <c r="W1343" i="3"/>
  <c r="V1343" i="3"/>
  <c r="T1343" i="3"/>
  <c r="S1343" i="3"/>
  <c r="R1343" i="3"/>
  <c r="AE1338" i="3"/>
  <c r="AD1338" i="3"/>
  <c r="AB1338" i="3"/>
  <c r="AA1338" i="3"/>
  <c r="Z1338" i="3"/>
  <c r="X1338" i="3"/>
  <c r="W1338" i="3"/>
  <c r="V1338" i="3"/>
  <c r="T1338" i="3"/>
  <c r="S1338" i="3"/>
  <c r="R1338" i="3"/>
  <c r="AE1316" i="3"/>
  <c r="AD1316" i="3"/>
  <c r="AB1316" i="3"/>
  <c r="AA1316" i="3"/>
  <c r="Z1316" i="3"/>
  <c r="X1316" i="3"/>
  <c r="W1316" i="3"/>
  <c r="V1316" i="3"/>
  <c r="T1316" i="3"/>
  <c r="S1316" i="3"/>
  <c r="R1316" i="3"/>
  <c r="AE1296" i="3"/>
  <c r="AD1296" i="3"/>
  <c r="AB1296" i="3"/>
  <c r="AA1296" i="3"/>
  <c r="Z1296" i="3"/>
  <c r="X1296" i="3"/>
  <c r="W1296" i="3"/>
  <c r="V1296" i="3"/>
  <c r="T1296" i="3"/>
  <c r="S1296" i="3"/>
  <c r="R1296" i="3"/>
  <c r="AE1269" i="3"/>
  <c r="AD1269" i="3"/>
  <c r="AB1269" i="3"/>
  <c r="AA1269" i="3"/>
  <c r="Z1269" i="3"/>
  <c r="X1269" i="3"/>
  <c r="W1269" i="3"/>
  <c r="V1269" i="3"/>
  <c r="T1269" i="3"/>
  <c r="S1269" i="3"/>
  <c r="R1269" i="3"/>
  <c r="AE1250" i="3"/>
  <c r="AD1250" i="3"/>
  <c r="AB1250" i="3"/>
  <c r="AA1250" i="3"/>
  <c r="Z1250" i="3"/>
  <c r="X1250" i="3"/>
  <c r="W1250" i="3"/>
  <c r="V1250" i="3"/>
  <c r="T1250" i="3"/>
  <c r="S1250" i="3"/>
  <c r="R1250" i="3"/>
  <c r="AE1234" i="3"/>
  <c r="AD1234" i="3"/>
  <c r="AB1234" i="3"/>
  <c r="AA1234" i="3"/>
  <c r="Z1234" i="3"/>
  <c r="X1234" i="3"/>
  <c r="W1234" i="3"/>
  <c r="V1234" i="3"/>
  <c r="T1234" i="3"/>
  <c r="S1234" i="3"/>
  <c r="R1234" i="3"/>
  <c r="AE1232" i="3"/>
  <c r="AD1232" i="3"/>
  <c r="AB1232" i="3"/>
  <c r="AA1232" i="3"/>
  <c r="Z1232" i="3"/>
  <c r="X1232" i="3"/>
  <c r="W1232" i="3"/>
  <c r="V1232" i="3"/>
  <c r="T1232" i="3"/>
  <c r="S1232" i="3"/>
  <c r="R1232" i="3"/>
  <c r="AE1200" i="3"/>
  <c r="AD1200" i="3"/>
  <c r="AB1200" i="3"/>
  <c r="AA1200" i="3"/>
  <c r="Z1200" i="3"/>
  <c r="X1200" i="3"/>
  <c r="W1200" i="3"/>
  <c r="V1200" i="3"/>
  <c r="T1200" i="3"/>
  <c r="S1200" i="3"/>
  <c r="R1200" i="3"/>
  <c r="AE1199" i="3"/>
  <c r="AD1199" i="3"/>
  <c r="AB1199" i="3"/>
  <c r="AA1199" i="3"/>
  <c r="Z1199" i="3"/>
  <c r="X1199" i="3"/>
  <c r="W1199" i="3"/>
  <c r="V1199" i="3"/>
  <c r="T1199" i="3"/>
  <c r="S1199" i="3"/>
  <c r="R1199" i="3"/>
  <c r="AE1182" i="3"/>
  <c r="AD1182" i="3"/>
  <c r="AB1182" i="3"/>
  <c r="AA1182" i="3"/>
  <c r="Z1182" i="3"/>
  <c r="X1182" i="3"/>
  <c r="W1182" i="3"/>
  <c r="V1182" i="3"/>
  <c r="T1182" i="3"/>
  <c r="S1182" i="3"/>
  <c r="R1182" i="3"/>
  <c r="AE1162" i="3"/>
  <c r="AD1162" i="3"/>
  <c r="AB1162" i="3"/>
  <c r="AA1162" i="3"/>
  <c r="Z1162" i="3"/>
  <c r="X1162" i="3"/>
  <c r="W1162" i="3"/>
  <c r="V1162" i="3"/>
  <c r="T1162" i="3"/>
  <c r="S1162" i="3"/>
  <c r="R1162" i="3"/>
  <c r="AE1157" i="3"/>
  <c r="AD1157" i="3"/>
  <c r="AB1157" i="3"/>
  <c r="AA1157" i="3"/>
  <c r="Z1157" i="3"/>
  <c r="X1157" i="3"/>
  <c r="W1157" i="3"/>
  <c r="V1157" i="3"/>
  <c r="T1157" i="3"/>
  <c r="S1157" i="3"/>
  <c r="R1157" i="3"/>
  <c r="AE1135" i="3"/>
  <c r="AD1135" i="3"/>
  <c r="AB1135" i="3"/>
  <c r="AA1135" i="3"/>
  <c r="Z1135" i="3"/>
  <c r="X1135" i="3"/>
  <c r="W1135" i="3"/>
  <c r="V1135" i="3"/>
  <c r="T1135" i="3"/>
  <c r="S1135" i="3"/>
  <c r="R1135" i="3"/>
  <c r="AE1134" i="3"/>
  <c r="AD1134" i="3"/>
  <c r="AB1134" i="3"/>
  <c r="AA1134" i="3"/>
  <c r="Z1134" i="3"/>
  <c r="X1134" i="3"/>
  <c r="W1134" i="3"/>
  <c r="V1134" i="3"/>
  <c r="T1134" i="3"/>
  <c r="S1134" i="3"/>
  <c r="R1134" i="3"/>
  <c r="AE1122" i="3"/>
  <c r="AD1122" i="3"/>
  <c r="AB1122" i="3"/>
  <c r="AA1122" i="3"/>
  <c r="Z1122" i="3"/>
  <c r="X1122" i="3"/>
  <c r="W1122" i="3"/>
  <c r="V1122" i="3"/>
  <c r="T1122" i="3"/>
  <c r="S1122" i="3"/>
  <c r="R1122" i="3"/>
  <c r="AE1120" i="3"/>
  <c r="AD1120" i="3"/>
  <c r="AB1120" i="3"/>
  <c r="AA1120" i="3"/>
  <c r="Z1120" i="3"/>
  <c r="X1120" i="3"/>
  <c r="W1120" i="3"/>
  <c r="V1120" i="3"/>
  <c r="T1120" i="3"/>
  <c r="S1120" i="3"/>
  <c r="R1120" i="3"/>
  <c r="AE1111" i="3"/>
  <c r="AD1111" i="3"/>
  <c r="AB1111" i="3"/>
  <c r="AA1111" i="3"/>
  <c r="Z1111" i="3"/>
  <c r="X1111" i="3"/>
  <c r="W1111" i="3"/>
  <c r="V1111" i="3"/>
  <c r="T1111" i="3"/>
  <c r="S1111" i="3"/>
  <c r="R1111" i="3"/>
  <c r="AE1101" i="3"/>
  <c r="AD1101" i="3"/>
  <c r="AB1101" i="3"/>
  <c r="AA1101" i="3"/>
  <c r="Z1101" i="3"/>
  <c r="X1101" i="3"/>
  <c r="W1101" i="3"/>
  <c r="V1101" i="3"/>
  <c r="T1101" i="3"/>
  <c r="S1101" i="3"/>
  <c r="R1101" i="3"/>
  <c r="AE1268" i="3"/>
  <c r="AD1268" i="3"/>
  <c r="AB1268" i="3"/>
  <c r="AA1268" i="3"/>
  <c r="Z1268" i="3"/>
  <c r="X1268" i="3"/>
  <c r="W1268" i="3"/>
  <c r="V1268" i="3"/>
  <c r="T1268" i="3"/>
  <c r="S1268" i="3"/>
  <c r="R1268" i="3"/>
  <c r="AE1079" i="3"/>
  <c r="AD1079" i="3"/>
  <c r="AB1079" i="3"/>
  <c r="AA1079" i="3"/>
  <c r="Z1079" i="3"/>
  <c r="X1079" i="3"/>
  <c r="W1079" i="3"/>
  <c r="V1079" i="3"/>
  <c r="T1079" i="3"/>
  <c r="S1079" i="3"/>
  <c r="R1079" i="3"/>
  <c r="AE1006" i="3"/>
  <c r="AD1006" i="3"/>
  <c r="AB1006" i="3"/>
  <c r="AA1006" i="3"/>
  <c r="Z1006" i="3"/>
  <c r="X1006" i="3"/>
  <c r="W1006" i="3"/>
  <c r="V1006" i="3"/>
  <c r="T1006" i="3"/>
  <c r="S1006" i="3"/>
  <c r="R1006" i="3"/>
  <c r="AE997" i="3"/>
  <c r="AD997" i="3"/>
  <c r="AB997" i="3"/>
  <c r="AA997" i="3"/>
  <c r="Z997" i="3"/>
  <c r="X997" i="3"/>
  <c r="W997" i="3"/>
  <c r="V997" i="3"/>
  <c r="T997" i="3"/>
  <c r="S997" i="3"/>
  <c r="R997" i="3"/>
  <c r="AE972" i="3"/>
  <c r="AD972" i="3"/>
  <c r="AB972" i="3"/>
  <c r="AA972" i="3"/>
  <c r="Z972" i="3"/>
  <c r="X972" i="3"/>
  <c r="W972" i="3"/>
  <c r="V972" i="3"/>
  <c r="T972" i="3"/>
  <c r="S972" i="3"/>
  <c r="R972" i="3"/>
  <c r="AE944" i="3"/>
  <c r="AD944" i="3"/>
  <c r="AB944" i="3"/>
  <c r="AA944" i="3"/>
  <c r="Z944" i="3"/>
  <c r="X944" i="3"/>
  <c r="W944" i="3"/>
  <c r="V944" i="3"/>
  <c r="T944" i="3"/>
  <c r="S944" i="3"/>
  <c r="R944" i="3"/>
  <c r="AE920" i="3"/>
  <c r="AD920" i="3"/>
  <c r="AB920" i="3"/>
  <c r="AA920" i="3"/>
  <c r="Z920" i="3"/>
  <c r="X920" i="3"/>
  <c r="W920" i="3"/>
  <c r="V920" i="3"/>
  <c r="T920" i="3"/>
  <c r="S920" i="3"/>
  <c r="R920" i="3"/>
  <c r="AE918" i="3"/>
  <c r="AD918" i="3"/>
  <c r="AB918" i="3"/>
  <c r="AA918" i="3"/>
  <c r="Z918" i="3"/>
  <c r="X918" i="3"/>
  <c r="W918" i="3"/>
  <c r="V918" i="3"/>
  <c r="T918" i="3"/>
  <c r="S918" i="3"/>
  <c r="R918" i="3"/>
  <c r="AE903" i="3"/>
  <c r="AD903" i="3"/>
  <c r="AB903" i="3"/>
  <c r="AA903" i="3"/>
  <c r="Z903" i="3"/>
  <c r="X903" i="3"/>
  <c r="W903" i="3"/>
  <c r="V903" i="3"/>
  <c r="T903" i="3"/>
  <c r="S903" i="3"/>
  <c r="R903" i="3"/>
  <c r="AE890" i="3"/>
  <c r="AD890" i="3"/>
  <c r="AB890" i="3"/>
  <c r="AA890" i="3"/>
  <c r="Z890" i="3"/>
  <c r="X890" i="3"/>
  <c r="W890" i="3"/>
  <c r="V890" i="3"/>
  <c r="T890" i="3"/>
  <c r="S890" i="3"/>
  <c r="R890" i="3"/>
  <c r="AE868" i="3"/>
  <c r="AD868" i="3"/>
  <c r="AB868" i="3"/>
  <c r="AA868" i="3"/>
  <c r="Z868" i="3"/>
  <c r="X868" i="3"/>
  <c r="W868" i="3"/>
  <c r="V868" i="3"/>
  <c r="T868" i="3"/>
  <c r="S868" i="3"/>
  <c r="R868" i="3"/>
  <c r="AE845" i="3"/>
  <c r="AD845" i="3"/>
  <c r="AB845" i="3"/>
  <c r="AA845" i="3"/>
  <c r="Z845" i="3"/>
  <c r="X845" i="3"/>
  <c r="W845" i="3"/>
  <c r="V845" i="3"/>
  <c r="T845" i="3"/>
  <c r="S845" i="3"/>
  <c r="R845" i="3"/>
  <c r="AE842" i="3"/>
  <c r="AD842" i="3"/>
  <c r="AB842" i="3"/>
  <c r="AA842" i="3"/>
  <c r="Z842" i="3"/>
  <c r="X842" i="3"/>
  <c r="W842" i="3"/>
  <c r="V842" i="3"/>
  <c r="T842" i="3"/>
  <c r="S842" i="3"/>
  <c r="R842" i="3"/>
  <c r="AE763" i="3"/>
  <c r="AD763" i="3"/>
  <c r="AB763" i="3"/>
  <c r="AA763" i="3"/>
  <c r="Z763" i="3"/>
  <c r="X763" i="3"/>
  <c r="W763" i="3"/>
  <c r="V763" i="3"/>
  <c r="T763" i="3"/>
  <c r="S763" i="3"/>
  <c r="R763" i="3"/>
  <c r="AE736" i="3"/>
  <c r="AD736" i="3"/>
  <c r="AB736" i="3"/>
  <c r="AA736" i="3"/>
  <c r="Z736" i="3"/>
  <c r="X736" i="3"/>
  <c r="W736" i="3"/>
  <c r="V736" i="3"/>
  <c r="T736" i="3"/>
  <c r="S736" i="3"/>
  <c r="R736" i="3"/>
  <c r="AE705" i="3"/>
  <c r="AD705" i="3"/>
  <c r="AB705" i="3"/>
  <c r="AA705" i="3"/>
  <c r="Z705" i="3"/>
  <c r="X705" i="3"/>
  <c r="W705" i="3"/>
  <c r="V705" i="3"/>
  <c r="T705" i="3"/>
  <c r="S705" i="3"/>
  <c r="R705" i="3"/>
  <c r="AE696" i="3"/>
  <c r="AD696" i="3"/>
  <c r="AB696" i="3"/>
  <c r="AA696" i="3"/>
  <c r="Z696" i="3"/>
  <c r="X696" i="3"/>
  <c r="W696" i="3"/>
  <c r="V696" i="3"/>
  <c r="T696" i="3"/>
  <c r="S696" i="3"/>
  <c r="R696" i="3"/>
  <c r="AE689" i="3"/>
  <c r="AD689" i="3"/>
  <c r="AB689" i="3"/>
  <c r="AA689" i="3"/>
  <c r="Z689" i="3"/>
  <c r="X689" i="3"/>
  <c r="W689" i="3"/>
  <c r="V689" i="3"/>
  <c r="T689" i="3"/>
  <c r="S689" i="3"/>
  <c r="R689" i="3"/>
  <c r="AE680" i="3"/>
  <c r="AD680" i="3"/>
  <c r="AB680" i="3"/>
  <c r="AA680" i="3"/>
  <c r="Z680" i="3"/>
  <c r="X680" i="3"/>
  <c r="W680" i="3"/>
  <c r="V680" i="3"/>
  <c r="T680" i="3"/>
  <c r="S680" i="3"/>
  <c r="R680" i="3"/>
  <c r="AE641" i="3"/>
  <c r="AD641" i="3"/>
  <c r="AB641" i="3"/>
  <c r="AA641" i="3"/>
  <c r="Z641" i="3"/>
  <c r="X641" i="3"/>
  <c r="W641" i="3"/>
  <c r="V641" i="3"/>
  <c r="T641" i="3"/>
  <c r="S641" i="3"/>
  <c r="R641" i="3"/>
  <c r="AE638" i="3"/>
  <c r="AD638" i="3"/>
  <c r="AB638" i="3"/>
  <c r="AA638" i="3"/>
  <c r="Z638" i="3"/>
  <c r="X638" i="3"/>
  <c r="W638" i="3"/>
  <c r="V638" i="3"/>
  <c r="T638" i="3"/>
  <c r="S638" i="3"/>
  <c r="R638" i="3"/>
  <c r="AE631" i="3"/>
  <c r="AD631" i="3"/>
  <c r="AB631" i="3"/>
  <c r="AA631" i="3"/>
  <c r="Z631" i="3"/>
  <c r="X631" i="3"/>
  <c r="W631" i="3"/>
  <c r="V631" i="3"/>
  <c r="T631" i="3"/>
  <c r="S631" i="3"/>
  <c r="R631" i="3"/>
  <c r="AE573" i="3"/>
  <c r="AD573" i="3"/>
  <c r="AB573" i="3"/>
  <c r="AA573" i="3"/>
  <c r="Z573" i="3"/>
  <c r="X573" i="3"/>
  <c r="W573" i="3"/>
  <c r="V573" i="3"/>
  <c r="T573" i="3"/>
  <c r="S573" i="3"/>
  <c r="R573" i="3"/>
  <c r="AE557" i="3"/>
  <c r="AD557" i="3"/>
  <c r="AB557" i="3"/>
  <c r="AA557" i="3"/>
  <c r="Z557" i="3"/>
  <c r="X557" i="3"/>
  <c r="W557" i="3"/>
  <c r="V557" i="3"/>
  <c r="T557" i="3"/>
  <c r="S557" i="3"/>
  <c r="R557" i="3"/>
  <c r="AE555" i="3"/>
  <c r="AD555" i="3"/>
  <c r="AB555" i="3"/>
  <c r="AA555" i="3"/>
  <c r="Z555" i="3"/>
  <c r="X555" i="3"/>
  <c r="W555" i="3"/>
  <c r="V555" i="3"/>
  <c r="T555" i="3"/>
  <c r="S555" i="3"/>
  <c r="R555" i="3"/>
  <c r="AE550" i="3"/>
  <c r="AD550" i="3"/>
  <c r="AB550" i="3"/>
  <c r="AA550" i="3"/>
  <c r="Z550" i="3"/>
  <c r="X550" i="3"/>
  <c r="W550" i="3"/>
  <c r="V550" i="3"/>
  <c r="T550" i="3"/>
  <c r="S550" i="3"/>
  <c r="R550" i="3"/>
  <c r="AE535" i="3"/>
  <c r="AD535" i="3"/>
  <c r="AB535" i="3"/>
  <c r="AA535" i="3"/>
  <c r="Z535" i="3"/>
  <c r="X535" i="3"/>
  <c r="W535" i="3"/>
  <c r="V535" i="3"/>
  <c r="T535" i="3"/>
  <c r="S535" i="3"/>
  <c r="R535" i="3"/>
  <c r="AE531" i="3"/>
  <c r="AD531" i="3"/>
  <c r="AB531" i="3"/>
  <c r="AA531" i="3"/>
  <c r="Z531" i="3"/>
  <c r="X531" i="3"/>
  <c r="W531" i="3"/>
  <c r="V531" i="3"/>
  <c r="T531" i="3"/>
  <c r="S531" i="3"/>
  <c r="R531" i="3"/>
  <c r="AE503" i="3"/>
  <c r="AD503" i="3"/>
  <c r="AB503" i="3"/>
  <c r="AA503" i="3"/>
  <c r="Z503" i="3"/>
  <c r="X503" i="3"/>
  <c r="W503" i="3"/>
  <c r="V503" i="3"/>
  <c r="T503" i="3"/>
  <c r="S503" i="3"/>
  <c r="R503" i="3"/>
  <c r="AE497" i="3"/>
  <c r="AD497" i="3"/>
  <c r="AB497" i="3"/>
  <c r="AA497" i="3"/>
  <c r="Z497" i="3"/>
  <c r="X497" i="3"/>
  <c r="W497" i="3"/>
  <c r="V497" i="3"/>
  <c r="T497" i="3"/>
  <c r="S497" i="3"/>
  <c r="R497" i="3"/>
  <c r="AE488" i="3"/>
  <c r="AD488" i="3"/>
  <c r="AB488" i="3"/>
  <c r="AA488" i="3"/>
  <c r="Z488" i="3"/>
  <c r="X488" i="3"/>
  <c r="W488" i="3"/>
  <c r="V488" i="3"/>
  <c r="T488" i="3"/>
  <c r="S488" i="3"/>
  <c r="R488" i="3"/>
  <c r="AE478" i="3"/>
  <c r="AD478" i="3"/>
  <c r="AB478" i="3"/>
  <c r="AA478" i="3"/>
  <c r="Z478" i="3"/>
  <c r="X478" i="3"/>
  <c r="W478" i="3"/>
  <c r="V478" i="3"/>
  <c r="T478" i="3"/>
  <c r="S478" i="3"/>
  <c r="R478" i="3"/>
  <c r="AE464" i="3"/>
  <c r="AD464" i="3"/>
  <c r="AB464" i="3"/>
  <c r="AA464" i="3"/>
  <c r="Z464" i="3"/>
  <c r="X464" i="3"/>
  <c r="W464" i="3"/>
  <c r="V464" i="3"/>
  <c r="T464" i="3"/>
  <c r="S464" i="3"/>
  <c r="R464" i="3"/>
  <c r="AE447" i="3"/>
  <c r="AD447" i="3"/>
  <c r="AB447" i="3"/>
  <c r="AA447" i="3"/>
  <c r="Z447" i="3"/>
  <c r="X447" i="3"/>
  <c r="W447" i="3"/>
  <c r="V447" i="3"/>
  <c r="T447" i="3"/>
  <c r="S447" i="3"/>
  <c r="R447" i="3"/>
  <c r="AE422" i="3"/>
  <c r="AD422" i="3"/>
  <c r="AB422" i="3"/>
  <c r="AA422" i="3"/>
  <c r="Z422" i="3"/>
  <c r="X422" i="3"/>
  <c r="W422" i="3"/>
  <c r="V422" i="3"/>
  <c r="T422" i="3"/>
  <c r="S422" i="3"/>
  <c r="R422" i="3"/>
  <c r="AE416" i="3"/>
  <c r="AD416" i="3"/>
  <c r="AB416" i="3"/>
  <c r="AA416" i="3"/>
  <c r="Z416" i="3"/>
  <c r="X416" i="3"/>
  <c r="W416" i="3"/>
  <c r="V416" i="3"/>
  <c r="T416" i="3"/>
  <c r="S416" i="3"/>
  <c r="R416" i="3"/>
  <c r="AE395" i="3"/>
  <c r="AD395" i="3"/>
  <c r="AB395" i="3"/>
  <c r="AA395" i="3"/>
  <c r="Z395" i="3"/>
  <c r="X395" i="3"/>
  <c r="W395" i="3"/>
  <c r="V395" i="3"/>
  <c r="T395" i="3"/>
  <c r="S395" i="3"/>
  <c r="R395" i="3"/>
  <c r="AE391" i="3"/>
  <c r="AD391" i="3"/>
  <c r="AB391" i="3"/>
  <c r="AA391" i="3"/>
  <c r="Z391" i="3"/>
  <c r="X391" i="3"/>
  <c r="W391" i="3"/>
  <c r="V391" i="3"/>
  <c r="T391" i="3"/>
  <c r="S391" i="3"/>
  <c r="R391" i="3"/>
  <c r="AE389" i="3"/>
  <c r="AD389" i="3"/>
  <c r="AB389" i="3"/>
  <c r="AA389" i="3"/>
  <c r="Z389" i="3"/>
  <c r="X389" i="3"/>
  <c r="W389" i="3"/>
  <c r="V389" i="3"/>
  <c r="T389" i="3"/>
  <c r="S389" i="3"/>
  <c r="R389" i="3"/>
  <c r="AE349" i="3"/>
  <c r="AD349" i="3"/>
  <c r="AB349" i="3"/>
  <c r="AA349" i="3"/>
  <c r="Z349" i="3"/>
  <c r="X349" i="3"/>
  <c r="W349" i="3"/>
  <c r="V349" i="3"/>
  <c r="T349" i="3"/>
  <c r="S349" i="3"/>
  <c r="R349" i="3"/>
  <c r="AE346" i="3"/>
  <c r="AD346" i="3"/>
  <c r="AB346" i="3"/>
  <c r="AA346" i="3"/>
  <c r="Z346" i="3"/>
  <c r="X346" i="3"/>
  <c r="W346" i="3"/>
  <c r="V346" i="3"/>
  <c r="T346" i="3"/>
  <c r="S346" i="3"/>
  <c r="R346" i="3"/>
  <c r="AE339" i="3"/>
  <c r="AD339" i="3"/>
  <c r="AB339" i="3"/>
  <c r="AA339" i="3"/>
  <c r="Z339" i="3"/>
  <c r="X339" i="3"/>
  <c r="W339" i="3"/>
  <c r="V339" i="3"/>
  <c r="T339" i="3"/>
  <c r="S339" i="3"/>
  <c r="R339" i="3"/>
  <c r="AE338" i="3"/>
  <c r="AD338" i="3"/>
  <c r="AB338" i="3"/>
  <c r="AA338" i="3"/>
  <c r="Z338" i="3"/>
  <c r="X338" i="3"/>
  <c r="W338" i="3"/>
  <c r="V338" i="3"/>
  <c r="T338" i="3"/>
  <c r="S338" i="3"/>
  <c r="R338" i="3"/>
  <c r="AE337" i="3"/>
  <c r="AD337" i="3"/>
  <c r="AB337" i="3"/>
  <c r="AA337" i="3"/>
  <c r="Z337" i="3"/>
  <c r="X337" i="3"/>
  <c r="W337" i="3"/>
  <c r="V337" i="3"/>
  <c r="T337" i="3"/>
  <c r="S337" i="3"/>
  <c r="R337" i="3"/>
  <c r="AE323" i="3"/>
  <c r="AD323" i="3"/>
  <c r="AB323" i="3"/>
  <c r="AA323" i="3"/>
  <c r="Z323" i="3"/>
  <c r="X323" i="3"/>
  <c r="W323" i="3"/>
  <c r="V323" i="3"/>
  <c r="T323" i="3"/>
  <c r="S323" i="3"/>
  <c r="R323" i="3"/>
  <c r="AE292" i="3"/>
  <c r="AD292" i="3"/>
  <c r="AB292" i="3"/>
  <c r="AA292" i="3"/>
  <c r="Z292" i="3"/>
  <c r="X292" i="3"/>
  <c r="W292" i="3"/>
  <c r="V292" i="3"/>
  <c r="T292" i="3"/>
  <c r="S292" i="3"/>
  <c r="R292" i="3"/>
  <c r="AE288" i="3"/>
  <c r="AD288" i="3"/>
  <c r="AB288" i="3"/>
  <c r="AA288" i="3"/>
  <c r="Z288" i="3"/>
  <c r="X288" i="3"/>
  <c r="W288" i="3"/>
  <c r="V288" i="3"/>
  <c r="T288" i="3"/>
  <c r="S288" i="3"/>
  <c r="R288" i="3"/>
  <c r="AE230" i="3"/>
  <c r="AD230" i="3"/>
  <c r="AB230" i="3"/>
  <c r="AA230" i="3"/>
  <c r="Z230" i="3"/>
  <c r="X230" i="3"/>
  <c r="W230" i="3"/>
  <c r="V230" i="3"/>
  <c r="T230" i="3"/>
  <c r="S230" i="3"/>
  <c r="R230" i="3"/>
  <c r="AE218" i="3"/>
  <c r="AD218" i="3"/>
  <c r="AB218" i="3"/>
  <c r="AA218" i="3"/>
  <c r="Z218" i="3"/>
  <c r="X218" i="3"/>
  <c r="W218" i="3"/>
  <c r="V218" i="3"/>
  <c r="T218" i="3"/>
  <c r="S218" i="3"/>
  <c r="R218" i="3"/>
  <c r="AE192" i="3"/>
  <c r="AD192" i="3"/>
  <c r="AB192" i="3"/>
  <c r="AA192" i="3"/>
  <c r="Z192" i="3"/>
  <c r="X192" i="3"/>
  <c r="W192" i="3"/>
  <c r="V192" i="3"/>
  <c r="T192" i="3"/>
  <c r="S192" i="3"/>
  <c r="R192" i="3"/>
  <c r="AE161" i="3"/>
  <c r="AD161" i="3"/>
  <c r="AB161" i="3"/>
  <c r="AA161" i="3"/>
  <c r="Z161" i="3"/>
  <c r="X161" i="3"/>
  <c r="W161" i="3"/>
  <c r="V161" i="3"/>
  <c r="T161" i="3"/>
  <c r="S161" i="3"/>
  <c r="R161" i="3"/>
  <c r="AE144" i="3"/>
  <c r="AD144" i="3"/>
  <c r="AB144" i="3"/>
  <c r="AA144" i="3"/>
  <c r="Z144" i="3"/>
  <c r="X144" i="3"/>
  <c r="W144" i="3"/>
  <c r="V144" i="3"/>
  <c r="T144" i="3"/>
  <c r="S144" i="3"/>
  <c r="R144" i="3"/>
  <c r="AE53" i="3"/>
  <c r="AD53" i="3"/>
  <c r="AB53" i="3"/>
  <c r="AA53" i="3"/>
  <c r="Z53" i="3"/>
  <c r="X53" i="3"/>
  <c r="W53" i="3"/>
  <c r="V53" i="3"/>
  <c r="T53" i="3"/>
  <c r="S53" i="3"/>
  <c r="R53" i="3"/>
  <c r="AE48" i="3"/>
  <c r="AD48" i="3"/>
  <c r="AB48" i="3"/>
  <c r="AA48" i="3"/>
  <c r="Z48" i="3"/>
  <c r="X48" i="3"/>
  <c r="W48" i="3"/>
  <c r="V48" i="3"/>
  <c r="T48" i="3"/>
  <c r="S48" i="3"/>
  <c r="R48" i="3"/>
  <c r="AE32" i="3"/>
  <c r="AD32" i="3"/>
  <c r="AB32" i="3"/>
  <c r="AA32" i="3"/>
  <c r="Z32" i="3"/>
  <c r="X32" i="3"/>
  <c r="W32" i="3"/>
  <c r="V32" i="3"/>
  <c r="T32" i="3"/>
  <c r="S32" i="3"/>
  <c r="R32" i="3"/>
  <c r="AE1598" i="3"/>
  <c r="AD1598" i="3"/>
  <c r="AB1598" i="3"/>
  <c r="AA1598" i="3"/>
  <c r="Z1598" i="3"/>
  <c r="X1598" i="3"/>
  <c r="W1598" i="3"/>
  <c r="V1598" i="3"/>
  <c r="T1598" i="3"/>
  <c r="S1598" i="3"/>
  <c r="R1598" i="3"/>
  <c r="AE1592" i="3"/>
  <c r="AD1592" i="3"/>
  <c r="AB1592" i="3"/>
  <c r="AA1592" i="3"/>
  <c r="Z1592" i="3"/>
  <c r="X1592" i="3"/>
  <c r="W1592" i="3"/>
  <c r="V1592" i="3"/>
  <c r="T1592" i="3"/>
  <c r="S1592" i="3"/>
  <c r="R1592" i="3"/>
  <c r="AE1582" i="3"/>
  <c r="AD1582" i="3"/>
  <c r="AB1582" i="3"/>
  <c r="AA1582" i="3"/>
  <c r="Z1582" i="3"/>
  <c r="X1582" i="3"/>
  <c r="W1582" i="3"/>
  <c r="V1582" i="3"/>
  <c r="T1582" i="3"/>
  <c r="S1582" i="3"/>
  <c r="R1582" i="3"/>
  <c r="AE1581" i="3"/>
  <c r="AD1581" i="3"/>
  <c r="AB1581" i="3"/>
  <c r="AA1581" i="3"/>
  <c r="Z1581" i="3"/>
  <c r="X1581" i="3"/>
  <c r="W1581" i="3"/>
  <c r="V1581" i="3"/>
  <c r="T1581" i="3"/>
  <c r="S1581" i="3"/>
  <c r="R1581" i="3"/>
  <c r="AE1572" i="3"/>
  <c r="AD1572" i="3"/>
  <c r="AB1572" i="3"/>
  <c r="AA1572" i="3"/>
  <c r="Z1572" i="3"/>
  <c r="X1572" i="3"/>
  <c r="W1572" i="3"/>
  <c r="V1572" i="3"/>
  <c r="T1572" i="3"/>
  <c r="S1572" i="3"/>
  <c r="R1572" i="3"/>
  <c r="AE1527" i="3"/>
  <c r="AD1527" i="3"/>
  <c r="AB1527" i="3"/>
  <c r="AA1527" i="3"/>
  <c r="Z1527" i="3"/>
  <c r="X1527" i="3"/>
  <c r="W1527" i="3"/>
  <c r="V1527" i="3"/>
  <c r="T1527" i="3"/>
  <c r="S1527" i="3"/>
  <c r="R1527" i="3"/>
  <c r="AE1510" i="3"/>
  <c r="AD1510" i="3"/>
  <c r="AB1510" i="3"/>
  <c r="AA1510" i="3"/>
  <c r="Z1510" i="3"/>
  <c r="X1510" i="3"/>
  <c r="W1510" i="3"/>
  <c r="V1510" i="3"/>
  <c r="T1510" i="3"/>
  <c r="S1510" i="3"/>
  <c r="R1510" i="3"/>
  <c r="AE1505" i="3"/>
  <c r="AD1505" i="3"/>
  <c r="AB1505" i="3"/>
  <c r="AA1505" i="3"/>
  <c r="Z1505" i="3"/>
  <c r="X1505" i="3"/>
  <c r="W1505" i="3"/>
  <c r="V1505" i="3"/>
  <c r="T1505" i="3"/>
  <c r="S1505" i="3"/>
  <c r="R1505" i="3"/>
  <c r="AE1501" i="3"/>
  <c r="AD1501" i="3"/>
  <c r="AB1501" i="3"/>
  <c r="AA1501" i="3"/>
  <c r="Z1501" i="3"/>
  <c r="X1501" i="3"/>
  <c r="W1501" i="3"/>
  <c r="V1501" i="3"/>
  <c r="T1501" i="3"/>
  <c r="S1501" i="3"/>
  <c r="R1501" i="3"/>
  <c r="AE1467" i="3"/>
  <c r="AD1467" i="3"/>
  <c r="AB1467" i="3"/>
  <c r="AA1467" i="3"/>
  <c r="Z1467" i="3"/>
  <c r="X1467" i="3"/>
  <c r="W1467" i="3"/>
  <c r="V1467" i="3"/>
  <c r="T1467" i="3"/>
  <c r="S1467" i="3"/>
  <c r="R1467" i="3"/>
  <c r="AE1453" i="3"/>
  <c r="AD1453" i="3"/>
  <c r="AB1453" i="3"/>
  <c r="AA1453" i="3"/>
  <c r="Z1453" i="3"/>
  <c r="X1453" i="3"/>
  <c r="W1453" i="3"/>
  <c r="V1453" i="3"/>
  <c r="T1453" i="3"/>
  <c r="S1453" i="3"/>
  <c r="R1453" i="3"/>
  <c r="AE1449" i="3"/>
  <c r="AD1449" i="3"/>
  <c r="AB1449" i="3"/>
  <c r="AA1449" i="3"/>
  <c r="Z1449" i="3"/>
  <c r="X1449" i="3"/>
  <c r="W1449" i="3"/>
  <c r="V1449" i="3"/>
  <c r="T1449" i="3"/>
  <c r="S1449" i="3"/>
  <c r="R1449" i="3"/>
  <c r="AE1445" i="3"/>
  <c r="AD1445" i="3"/>
  <c r="AB1445" i="3"/>
  <c r="AA1445" i="3"/>
  <c r="Z1445" i="3"/>
  <c r="X1445" i="3"/>
  <c r="W1445" i="3"/>
  <c r="V1445" i="3"/>
  <c r="T1445" i="3"/>
  <c r="S1445" i="3"/>
  <c r="R1445" i="3"/>
  <c r="AE1428" i="3"/>
  <c r="AD1428" i="3"/>
  <c r="AB1428" i="3"/>
  <c r="AA1428" i="3"/>
  <c r="Z1428" i="3"/>
  <c r="X1428" i="3"/>
  <c r="W1428" i="3"/>
  <c r="V1428" i="3"/>
  <c r="T1428" i="3"/>
  <c r="S1428" i="3"/>
  <c r="R1428" i="3"/>
  <c r="AE1427" i="3"/>
  <c r="AD1427" i="3"/>
  <c r="AB1427" i="3"/>
  <c r="AA1427" i="3"/>
  <c r="Z1427" i="3"/>
  <c r="X1427" i="3"/>
  <c r="W1427" i="3"/>
  <c r="V1427" i="3"/>
  <c r="T1427" i="3"/>
  <c r="S1427" i="3"/>
  <c r="R1427" i="3"/>
  <c r="AE1400" i="3"/>
  <c r="AD1400" i="3"/>
  <c r="AB1400" i="3"/>
  <c r="AA1400" i="3"/>
  <c r="Z1400" i="3"/>
  <c r="X1400" i="3"/>
  <c r="W1400" i="3"/>
  <c r="V1400" i="3"/>
  <c r="T1400" i="3"/>
  <c r="S1400" i="3"/>
  <c r="R1400" i="3"/>
  <c r="AE1398" i="3"/>
  <c r="AD1398" i="3"/>
  <c r="AB1398" i="3"/>
  <c r="AA1398" i="3"/>
  <c r="Z1398" i="3"/>
  <c r="X1398" i="3"/>
  <c r="W1398" i="3"/>
  <c r="V1398" i="3"/>
  <c r="T1398" i="3"/>
  <c r="S1398" i="3"/>
  <c r="R1398" i="3"/>
  <c r="AE1385" i="3"/>
  <c r="AD1385" i="3"/>
  <c r="AB1385" i="3"/>
  <c r="AA1385" i="3"/>
  <c r="Z1385" i="3"/>
  <c r="X1385" i="3"/>
  <c r="W1385" i="3"/>
  <c r="V1385" i="3"/>
  <c r="T1385" i="3"/>
  <c r="S1385" i="3"/>
  <c r="R1385" i="3"/>
  <c r="AE1377" i="3"/>
  <c r="AD1377" i="3"/>
  <c r="AB1377" i="3"/>
  <c r="AA1377" i="3"/>
  <c r="Z1377" i="3"/>
  <c r="X1377" i="3"/>
  <c r="W1377" i="3"/>
  <c r="V1377" i="3"/>
  <c r="T1377" i="3"/>
  <c r="S1377" i="3"/>
  <c r="R1377" i="3"/>
  <c r="AE1339" i="3"/>
  <c r="AD1339" i="3"/>
  <c r="AB1339" i="3"/>
  <c r="AA1339" i="3"/>
  <c r="Z1339" i="3"/>
  <c r="X1339" i="3"/>
  <c r="W1339" i="3"/>
  <c r="V1339" i="3"/>
  <c r="T1339" i="3"/>
  <c r="S1339" i="3"/>
  <c r="R1339" i="3"/>
  <c r="AE1322" i="3"/>
  <c r="AD1322" i="3"/>
  <c r="AB1322" i="3"/>
  <c r="AA1322" i="3"/>
  <c r="Z1322" i="3"/>
  <c r="X1322" i="3"/>
  <c r="W1322" i="3"/>
  <c r="V1322" i="3"/>
  <c r="T1322" i="3"/>
  <c r="S1322" i="3"/>
  <c r="R1322" i="3"/>
  <c r="AE1282" i="3"/>
  <c r="AD1282" i="3"/>
  <c r="AB1282" i="3"/>
  <c r="AA1282" i="3"/>
  <c r="Z1282" i="3"/>
  <c r="X1282" i="3"/>
  <c r="W1282" i="3"/>
  <c r="V1282" i="3"/>
  <c r="T1282" i="3"/>
  <c r="S1282" i="3"/>
  <c r="R1282" i="3"/>
  <c r="AE1244" i="3"/>
  <c r="AD1244" i="3"/>
  <c r="AB1244" i="3"/>
  <c r="AA1244" i="3"/>
  <c r="Z1244" i="3"/>
  <c r="X1244" i="3"/>
  <c r="W1244" i="3"/>
  <c r="V1244" i="3"/>
  <c r="T1244" i="3"/>
  <c r="S1244" i="3"/>
  <c r="R1244" i="3"/>
  <c r="AE1216" i="3"/>
  <c r="AD1216" i="3"/>
  <c r="AB1216" i="3"/>
  <c r="AA1216" i="3"/>
  <c r="Z1216" i="3"/>
  <c r="X1216" i="3"/>
  <c r="W1216" i="3"/>
  <c r="V1216" i="3"/>
  <c r="T1216" i="3"/>
  <c r="S1216" i="3"/>
  <c r="R1216" i="3"/>
  <c r="AE1176" i="3"/>
  <c r="AD1176" i="3"/>
  <c r="AB1176" i="3"/>
  <c r="AA1176" i="3"/>
  <c r="Z1176" i="3"/>
  <c r="X1176" i="3"/>
  <c r="W1176" i="3"/>
  <c r="V1176" i="3"/>
  <c r="T1176" i="3"/>
  <c r="S1176" i="3"/>
  <c r="R1176" i="3"/>
  <c r="AE1166" i="3"/>
  <c r="AD1166" i="3"/>
  <c r="AB1166" i="3"/>
  <c r="AA1166" i="3"/>
  <c r="Z1166" i="3"/>
  <c r="X1166" i="3"/>
  <c r="W1166" i="3"/>
  <c r="V1166" i="3"/>
  <c r="T1166" i="3"/>
  <c r="S1166" i="3"/>
  <c r="R1166" i="3"/>
  <c r="AE1131" i="3"/>
  <c r="AD1131" i="3"/>
  <c r="AB1131" i="3"/>
  <c r="AA1131" i="3"/>
  <c r="Z1131" i="3"/>
  <c r="X1131" i="3"/>
  <c r="W1131" i="3"/>
  <c r="V1131" i="3"/>
  <c r="T1131" i="3"/>
  <c r="S1131" i="3"/>
  <c r="R1131" i="3"/>
  <c r="AE1060" i="3"/>
  <c r="AD1060" i="3"/>
  <c r="AB1060" i="3"/>
  <c r="AA1060" i="3"/>
  <c r="Z1060" i="3"/>
  <c r="X1060" i="3"/>
  <c r="W1060" i="3"/>
  <c r="V1060" i="3"/>
  <c r="T1060" i="3"/>
  <c r="S1060" i="3"/>
  <c r="R1060" i="3"/>
  <c r="AE993" i="3"/>
  <c r="AD993" i="3"/>
  <c r="AB993" i="3"/>
  <c r="AA993" i="3"/>
  <c r="Z993" i="3"/>
  <c r="X993" i="3"/>
  <c r="W993" i="3"/>
  <c r="V993" i="3"/>
  <c r="T993" i="3"/>
  <c r="S993" i="3"/>
  <c r="R993" i="3"/>
  <c r="AE985" i="3"/>
  <c r="AD985" i="3"/>
  <c r="AB985" i="3"/>
  <c r="AA985" i="3"/>
  <c r="Z985" i="3"/>
  <c r="X985" i="3"/>
  <c r="W985" i="3"/>
  <c r="V985" i="3"/>
  <c r="T985" i="3"/>
  <c r="S985" i="3"/>
  <c r="R985" i="3"/>
  <c r="AE981" i="3"/>
  <c r="AD981" i="3"/>
  <c r="AB981" i="3"/>
  <c r="AA981" i="3"/>
  <c r="Z981" i="3"/>
  <c r="X981" i="3"/>
  <c r="W981" i="3"/>
  <c r="V981" i="3"/>
  <c r="T981" i="3"/>
  <c r="S981" i="3"/>
  <c r="R981" i="3"/>
  <c r="AE961" i="3"/>
  <c r="AD961" i="3"/>
  <c r="AB961" i="3"/>
  <c r="AA961" i="3"/>
  <c r="Z961" i="3"/>
  <c r="X961" i="3"/>
  <c r="W961" i="3"/>
  <c r="V961" i="3"/>
  <c r="T961" i="3"/>
  <c r="S961" i="3"/>
  <c r="R961" i="3"/>
  <c r="AE949" i="3"/>
  <c r="AD949" i="3"/>
  <c r="AB949" i="3"/>
  <c r="AA949" i="3"/>
  <c r="Z949" i="3"/>
  <c r="X949" i="3"/>
  <c r="W949" i="3"/>
  <c r="V949" i="3"/>
  <c r="T949" i="3"/>
  <c r="S949" i="3"/>
  <c r="R949" i="3"/>
  <c r="AE924" i="3"/>
  <c r="AD924" i="3"/>
  <c r="AB924" i="3"/>
  <c r="AA924" i="3"/>
  <c r="Z924" i="3"/>
  <c r="X924" i="3"/>
  <c r="W924" i="3"/>
  <c r="V924" i="3"/>
  <c r="T924" i="3"/>
  <c r="S924" i="3"/>
  <c r="R924" i="3"/>
  <c r="AE898" i="3"/>
  <c r="AD898" i="3"/>
  <c r="AB898" i="3"/>
  <c r="AA898" i="3"/>
  <c r="Z898" i="3"/>
  <c r="X898" i="3"/>
  <c r="W898" i="3"/>
  <c r="V898" i="3"/>
  <c r="T898" i="3"/>
  <c r="S898" i="3"/>
  <c r="R898" i="3"/>
  <c r="AE895" i="3"/>
  <c r="AD895" i="3"/>
  <c r="AB895" i="3"/>
  <c r="AA895" i="3"/>
  <c r="Z895" i="3"/>
  <c r="X895" i="3"/>
  <c r="W895" i="3"/>
  <c r="V895" i="3"/>
  <c r="T895" i="3"/>
  <c r="S895" i="3"/>
  <c r="R895" i="3"/>
  <c r="AE885" i="3"/>
  <c r="AD885" i="3"/>
  <c r="AB885" i="3"/>
  <c r="AA885" i="3"/>
  <c r="Z885" i="3"/>
  <c r="X885" i="3"/>
  <c r="W885" i="3"/>
  <c r="V885" i="3"/>
  <c r="T885" i="3"/>
  <c r="S885" i="3"/>
  <c r="R885" i="3"/>
  <c r="AE883" i="3"/>
  <c r="AD883" i="3"/>
  <c r="AB883" i="3"/>
  <c r="AA883" i="3"/>
  <c r="Z883" i="3"/>
  <c r="X883" i="3"/>
  <c r="W883" i="3"/>
  <c r="V883" i="3"/>
  <c r="T883" i="3"/>
  <c r="S883" i="3"/>
  <c r="R883" i="3"/>
  <c r="AE880" i="3"/>
  <c r="AD880" i="3"/>
  <c r="AB880" i="3"/>
  <c r="AA880" i="3"/>
  <c r="Z880" i="3"/>
  <c r="X880" i="3"/>
  <c r="W880" i="3"/>
  <c r="V880" i="3"/>
  <c r="T880" i="3"/>
  <c r="S880" i="3"/>
  <c r="R880" i="3"/>
  <c r="AE871" i="3"/>
  <c r="AD871" i="3"/>
  <c r="AB871" i="3"/>
  <c r="AA871" i="3"/>
  <c r="Z871" i="3"/>
  <c r="X871" i="3"/>
  <c r="W871" i="3"/>
  <c r="V871" i="3"/>
  <c r="T871" i="3"/>
  <c r="S871" i="3"/>
  <c r="R871" i="3"/>
  <c r="AE861" i="3"/>
  <c r="AD861" i="3"/>
  <c r="AB861" i="3"/>
  <c r="AA861" i="3"/>
  <c r="Z861" i="3"/>
  <c r="X861" i="3"/>
  <c r="W861" i="3"/>
  <c r="V861" i="3"/>
  <c r="T861" i="3"/>
  <c r="S861" i="3"/>
  <c r="R861" i="3"/>
  <c r="AE859" i="3"/>
  <c r="AD859" i="3"/>
  <c r="AB859" i="3"/>
  <c r="AA859" i="3"/>
  <c r="Z859" i="3"/>
  <c r="X859" i="3"/>
  <c r="W859" i="3"/>
  <c r="V859" i="3"/>
  <c r="T859" i="3"/>
  <c r="S859" i="3"/>
  <c r="R859" i="3"/>
  <c r="AE847" i="3"/>
  <c r="AD847" i="3"/>
  <c r="AB847" i="3"/>
  <c r="AA847" i="3"/>
  <c r="Z847" i="3"/>
  <c r="X847" i="3"/>
  <c r="W847" i="3"/>
  <c r="V847" i="3"/>
  <c r="T847" i="3"/>
  <c r="S847" i="3"/>
  <c r="R847" i="3"/>
  <c r="AE834" i="3"/>
  <c r="AD834" i="3"/>
  <c r="AB834" i="3"/>
  <c r="AA834" i="3"/>
  <c r="Z834" i="3"/>
  <c r="X834" i="3"/>
  <c r="W834" i="3"/>
  <c r="V834" i="3"/>
  <c r="T834" i="3"/>
  <c r="S834" i="3"/>
  <c r="R834" i="3"/>
  <c r="AE829" i="3"/>
  <c r="AD829" i="3"/>
  <c r="AB829" i="3"/>
  <c r="AA829" i="3"/>
  <c r="Z829" i="3"/>
  <c r="X829" i="3"/>
  <c r="W829" i="3"/>
  <c r="V829" i="3"/>
  <c r="T829" i="3"/>
  <c r="S829" i="3"/>
  <c r="R829" i="3"/>
  <c r="AE801" i="3"/>
  <c r="AD801" i="3"/>
  <c r="AB801" i="3"/>
  <c r="AA801" i="3"/>
  <c r="Z801" i="3"/>
  <c r="X801" i="3"/>
  <c r="W801" i="3"/>
  <c r="V801" i="3"/>
  <c r="T801" i="3"/>
  <c r="S801" i="3"/>
  <c r="R801" i="3"/>
  <c r="AE792" i="3"/>
  <c r="AD792" i="3"/>
  <c r="AB792" i="3"/>
  <c r="AA792" i="3"/>
  <c r="Z792" i="3"/>
  <c r="X792" i="3"/>
  <c r="W792" i="3"/>
  <c r="V792" i="3"/>
  <c r="T792" i="3"/>
  <c r="S792" i="3"/>
  <c r="R792" i="3"/>
  <c r="AE782" i="3"/>
  <c r="AD782" i="3"/>
  <c r="AB782" i="3"/>
  <c r="AA782" i="3"/>
  <c r="Z782" i="3"/>
  <c r="X782" i="3"/>
  <c r="W782" i="3"/>
  <c r="V782" i="3"/>
  <c r="T782" i="3"/>
  <c r="S782" i="3"/>
  <c r="R782" i="3"/>
  <c r="AE779" i="3"/>
  <c r="AD779" i="3"/>
  <c r="AB779" i="3"/>
  <c r="AA779" i="3"/>
  <c r="Z779" i="3"/>
  <c r="X779" i="3"/>
  <c r="W779" i="3"/>
  <c r="V779" i="3"/>
  <c r="T779" i="3"/>
  <c r="S779" i="3"/>
  <c r="R779" i="3"/>
  <c r="AE765" i="3"/>
  <c r="AD765" i="3"/>
  <c r="AB765" i="3"/>
  <c r="AA765" i="3"/>
  <c r="Z765" i="3"/>
  <c r="X765" i="3"/>
  <c r="W765" i="3"/>
  <c r="V765" i="3"/>
  <c r="T765" i="3"/>
  <c r="S765" i="3"/>
  <c r="R765" i="3"/>
  <c r="AE750" i="3"/>
  <c r="AD750" i="3"/>
  <c r="AB750" i="3"/>
  <c r="AA750" i="3"/>
  <c r="Z750" i="3"/>
  <c r="X750" i="3"/>
  <c r="W750" i="3"/>
  <c r="V750" i="3"/>
  <c r="T750" i="3"/>
  <c r="S750" i="3"/>
  <c r="R750" i="3"/>
  <c r="AE714" i="3"/>
  <c r="AD714" i="3"/>
  <c r="AB714" i="3"/>
  <c r="AA714" i="3"/>
  <c r="Z714" i="3"/>
  <c r="X714" i="3"/>
  <c r="W714" i="3"/>
  <c r="V714" i="3"/>
  <c r="T714" i="3"/>
  <c r="S714" i="3"/>
  <c r="R714" i="3"/>
  <c r="AE657" i="3"/>
  <c r="AD657" i="3"/>
  <c r="AB657" i="3"/>
  <c r="AA657" i="3"/>
  <c r="Z657" i="3"/>
  <c r="X657" i="3"/>
  <c r="W657" i="3"/>
  <c r="V657" i="3"/>
  <c r="T657" i="3"/>
  <c r="S657" i="3"/>
  <c r="R657" i="3"/>
  <c r="AE654" i="3"/>
  <c r="AD654" i="3"/>
  <c r="AB654" i="3"/>
  <c r="AA654" i="3"/>
  <c r="Z654" i="3"/>
  <c r="X654" i="3"/>
  <c r="W654" i="3"/>
  <c r="V654" i="3"/>
  <c r="T654" i="3"/>
  <c r="S654" i="3"/>
  <c r="R654" i="3"/>
  <c r="AE627" i="3"/>
  <c r="AD627" i="3"/>
  <c r="AB627" i="3"/>
  <c r="AA627" i="3"/>
  <c r="Z627" i="3"/>
  <c r="X627" i="3"/>
  <c r="W627" i="3"/>
  <c r="V627" i="3"/>
  <c r="T627" i="3"/>
  <c r="S627" i="3"/>
  <c r="R627" i="3"/>
  <c r="AE621" i="3"/>
  <c r="AD621" i="3"/>
  <c r="AB621" i="3"/>
  <c r="AA621" i="3"/>
  <c r="Z621" i="3"/>
  <c r="X621" i="3"/>
  <c r="W621" i="3"/>
  <c r="V621" i="3"/>
  <c r="T621" i="3"/>
  <c r="S621" i="3"/>
  <c r="R621" i="3"/>
  <c r="AE614" i="3"/>
  <c r="AD614" i="3"/>
  <c r="AB614" i="3"/>
  <c r="AA614" i="3"/>
  <c r="Z614" i="3"/>
  <c r="X614" i="3"/>
  <c r="W614" i="3"/>
  <c r="V614" i="3"/>
  <c r="T614" i="3"/>
  <c r="S614" i="3"/>
  <c r="R614" i="3"/>
  <c r="AE572" i="3"/>
  <c r="AD572" i="3"/>
  <c r="AB572" i="3"/>
  <c r="AA572" i="3"/>
  <c r="Z572" i="3"/>
  <c r="X572" i="3"/>
  <c r="W572" i="3"/>
  <c r="V572" i="3"/>
  <c r="T572" i="3"/>
  <c r="S572" i="3"/>
  <c r="R572" i="3"/>
  <c r="AE560" i="3"/>
  <c r="AD560" i="3"/>
  <c r="AB560" i="3"/>
  <c r="AA560" i="3"/>
  <c r="Z560" i="3"/>
  <c r="X560" i="3"/>
  <c r="W560" i="3"/>
  <c r="V560" i="3"/>
  <c r="T560" i="3"/>
  <c r="S560" i="3"/>
  <c r="R560" i="3"/>
  <c r="AE527" i="3"/>
  <c r="AD527" i="3"/>
  <c r="AB527" i="3"/>
  <c r="AA527" i="3"/>
  <c r="Z527" i="3"/>
  <c r="X527" i="3"/>
  <c r="W527" i="3"/>
  <c r="V527" i="3"/>
  <c r="T527" i="3"/>
  <c r="S527" i="3"/>
  <c r="R527" i="3"/>
  <c r="AE520" i="3"/>
  <c r="AD520" i="3"/>
  <c r="AB520" i="3"/>
  <c r="AA520" i="3"/>
  <c r="Z520" i="3"/>
  <c r="X520" i="3"/>
  <c r="W520" i="3"/>
  <c r="V520" i="3"/>
  <c r="T520" i="3"/>
  <c r="S520" i="3"/>
  <c r="R520" i="3"/>
  <c r="AE495" i="3"/>
  <c r="AD495" i="3"/>
  <c r="AB495" i="3"/>
  <c r="AA495" i="3"/>
  <c r="Z495" i="3"/>
  <c r="X495" i="3"/>
  <c r="W495" i="3"/>
  <c r="V495" i="3"/>
  <c r="T495" i="3"/>
  <c r="S495" i="3"/>
  <c r="R495" i="3"/>
  <c r="AE451" i="3"/>
  <c r="AD451" i="3"/>
  <c r="AB451" i="3"/>
  <c r="AA451" i="3"/>
  <c r="Z451" i="3"/>
  <c r="X451" i="3"/>
  <c r="W451" i="3"/>
  <c r="V451" i="3"/>
  <c r="T451" i="3"/>
  <c r="S451" i="3"/>
  <c r="R451" i="3"/>
  <c r="AE399" i="3"/>
  <c r="AD399" i="3"/>
  <c r="AB399" i="3"/>
  <c r="AA399" i="3"/>
  <c r="Z399" i="3"/>
  <c r="X399" i="3"/>
  <c r="W399" i="3"/>
  <c r="V399" i="3"/>
  <c r="T399" i="3"/>
  <c r="S399" i="3"/>
  <c r="R399" i="3"/>
  <c r="AE305" i="3"/>
  <c r="AD305" i="3"/>
  <c r="AB305" i="3"/>
  <c r="AA305" i="3"/>
  <c r="Z305" i="3"/>
  <c r="X305" i="3"/>
  <c r="W305" i="3"/>
  <c r="V305" i="3"/>
  <c r="T305" i="3"/>
  <c r="S305" i="3"/>
  <c r="R305" i="3"/>
  <c r="AE302" i="3"/>
  <c r="AD302" i="3"/>
  <c r="AB302" i="3"/>
  <c r="AA302" i="3"/>
  <c r="Z302" i="3"/>
  <c r="X302" i="3"/>
  <c r="W302" i="3"/>
  <c r="V302" i="3"/>
  <c r="T302" i="3"/>
  <c r="S302" i="3"/>
  <c r="R302" i="3"/>
  <c r="AE274" i="3"/>
  <c r="AD274" i="3"/>
  <c r="AB274" i="3"/>
  <c r="AA274" i="3"/>
  <c r="Z274" i="3"/>
  <c r="X274" i="3"/>
  <c r="W274" i="3"/>
  <c r="V274" i="3"/>
  <c r="T274" i="3"/>
  <c r="S274" i="3"/>
  <c r="R274" i="3"/>
  <c r="AE173" i="3"/>
  <c r="AD173" i="3"/>
  <c r="AB173" i="3"/>
  <c r="AA173" i="3"/>
  <c r="Z173" i="3"/>
  <c r="X173" i="3"/>
  <c r="W173" i="3"/>
  <c r="V173" i="3"/>
  <c r="T173" i="3"/>
  <c r="S173" i="3"/>
  <c r="R173" i="3"/>
  <c r="AE131" i="3"/>
  <c r="AD131" i="3"/>
  <c r="AB131" i="3"/>
  <c r="AA131" i="3"/>
  <c r="Z131" i="3"/>
  <c r="X131" i="3"/>
  <c r="W131" i="3"/>
  <c r="V131" i="3"/>
  <c r="T131" i="3"/>
  <c r="S131" i="3"/>
  <c r="R131" i="3"/>
  <c r="AE120" i="3"/>
  <c r="AD120" i="3"/>
  <c r="AB120" i="3"/>
  <c r="AA120" i="3"/>
  <c r="Z120" i="3"/>
  <c r="X120" i="3"/>
  <c r="W120" i="3"/>
  <c r="V120" i="3"/>
  <c r="T120" i="3"/>
  <c r="S120" i="3"/>
  <c r="R120" i="3"/>
  <c r="AE88" i="3"/>
  <c r="AD88" i="3"/>
  <c r="AB88" i="3"/>
  <c r="AA88" i="3"/>
  <c r="Z88" i="3"/>
  <c r="X88" i="3"/>
  <c r="W88" i="3"/>
  <c r="V88" i="3"/>
  <c r="T88" i="3"/>
  <c r="S88" i="3"/>
  <c r="R88" i="3"/>
  <c r="AE1615" i="3"/>
  <c r="AD1615" i="3"/>
  <c r="AB1615" i="3"/>
  <c r="AA1615" i="3"/>
  <c r="Z1615" i="3"/>
  <c r="X1615" i="3"/>
  <c r="W1615" i="3"/>
  <c r="V1615" i="3"/>
  <c r="T1615" i="3"/>
  <c r="S1615" i="3"/>
  <c r="R1615" i="3"/>
  <c r="AE1574" i="3"/>
  <c r="AD1574" i="3"/>
  <c r="AB1574" i="3"/>
  <c r="AA1574" i="3"/>
  <c r="Z1574" i="3"/>
  <c r="X1574" i="3"/>
  <c r="W1574" i="3"/>
  <c r="V1574" i="3"/>
  <c r="T1574" i="3"/>
  <c r="S1574" i="3"/>
  <c r="R1574" i="3"/>
  <c r="AE1571" i="3"/>
  <c r="AD1571" i="3"/>
  <c r="AB1571" i="3"/>
  <c r="AA1571" i="3"/>
  <c r="Z1571" i="3"/>
  <c r="X1571" i="3"/>
  <c r="W1571" i="3"/>
  <c r="V1571" i="3"/>
  <c r="T1571" i="3"/>
  <c r="S1571" i="3"/>
  <c r="R1571" i="3"/>
  <c r="AE1562" i="3"/>
  <c r="AD1562" i="3"/>
  <c r="AB1562" i="3"/>
  <c r="AA1562" i="3"/>
  <c r="Z1562" i="3"/>
  <c r="X1562" i="3"/>
  <c r="W1562" i="3"/>
  <c r="V1562" i="3"/>
  <c r="T1562" i="3"/>
  <c r="S1562" i="3"/>
  <c r="R1562" i="3"/>
  <c r="AE1547" i="3"/>
  <c r="AD1547" i="3"/>
  <c r="AB1547" i="3"/>
  <c r="AA1547" i="3"/>
  <c r="Z1547" i="3"/>
  <c r="X1547" i="3"/>
  <c r="W1547" i="3"/>
  <c r="V1547" i="3"/>
  <c r="T1547" i="3"/>
  <c r="S1547" i="3"/>
  <c r="R1547" i="3"/>
  <c r="AE1537" i="3"/>
  <c r="AD1537" i="3"/>
  <c r="AB1537" i="3"/>
  <c r="AA1537" i="3"/>
  <c r="Z1537" i="3"/>
  <c r="X1537" i="3"/>
  <c r="W1537" i="3"/>
  <c r="V1537" i="3"/>
  <c r="T1537" i="3"/>
  <c r="S1537" i="3"/>
  <c r="R1537" i="3"/>
  <c r="AE1504" i="3"/>
  <c r="AD1504" i="3"/>
  <c r="AB1504" i="3"/>
  <c r="AA1504" i="3"/>
  <c r="Z1504" i="3"/>
  <c r="X1504" i="3"/>
  <c r="W1504" i="3"/>
  <c r="V1504" i="3"/>
  <c r="T1504" i="3"/>
  <c r="S1504" i="3"/>
  <c r="R1504" i="3"/>
  <c r="AE1473" i="3"/>
  <c r="AD1473" i="3"/>
  <c r="AB1473" i="3"/>
  <c r="AA1473" i="3"/>
  <c r="Z1473" i="3"/>
  <c r="X1473" i="3"/>
  <c r="W1473" i="3"/>
  <c r="V1473" i="3"/>
  <c r="T1473" i="3"/>
  <c r="S1473" i="3"/>
  <c r="R1473" i="3"/>
  <c r="AE1461" i="3"/>
  <c r="AD1461" i="3"/>
  <c r="AB1461" i="3"/>
  <c r="AA1461" i="3"/>
  <c r="Z1461" i="3"/>
  <c r="X1461" i="3"/>
  <c r="W1461" i="3"/>
  <c r="V1461" i="3"/>
  <c r="T1461" i="3"/>
  <c r="S1461" i="3"/>
  <c r="R1461" i="3"/>
  <c r="AE1460" i="3"/>
  <c r="AD1460" i="3"/>
  <c r="AB1460" i="3"/>
  <c r="AA1460" i="3"/>
  <c r="Z1460" i="3"/>
  <c r="X1460" i="3"/>
  <c r="W1460" i="3"/>
  <c r="V1460" i="3"/>
  <c r="T1460" i="3"/>
  <c r="S1460" i="3"/>
  <c r="R1460" i="3"/>
  <c r="AE1446" i="3"/>
  <c r="AD1446" i="3"/>
  <c r="AB1446" i="3"/>
  <c r="AA1446" i="3"/>
  <c r="Z1446" i="3"/>
  <c r="X1446" i="3"/>
  <c r="W1446" i="3"/>
  <c r="V1446" i="3"/>
  <c r="T1446" i="3"/>
  <c r="S1446" i="3"/>
  <c r="R1446" i="3"/>
  <c r="AE1406" i="3"/>
  <c r="AD1406" i="3"/>
  <c r="AB1406" i="3"/>
  <c r="AA1406" i="3"/>
  <c r="Z1406" i="3"/>
  <c r="X1406" i="3"/>
  <c r="W1406" i="3"/>
  <c r="V1406" i="3"/>
  <c r="T1406" i="3"/>
  <c r="S1406" i="3"/>
  <c r="R1406" i="3"/>
  <c r="AE1402" i="3"/>
  <c r="AD1402" i="3"/>
  <c r="AB1402" i="3"/>
  <c r="AA1402" i="3"/>
  <c r="Z1402" i="3"/>
  <c r="X1402" i="3"/>
  <c r="W1402" i="3"/>
  <c r="V1402" i="3"/>
  <c r="T1402" i="3"/>
  <c r="S1402" i="3"/>
  <c r="R1402" i="3"/>
  <c r="AE1393" i="3"/>
  <c r="AD1393" i="3"/>
  <c r="AB1393" i="3"/>
  <c r="AA1393" i="3"/>
  <c r="Z1393" i="3"/>
  <c r="X1393" i="3"/>
  <c r="W1393" i="3"/>
  <c r="V1393" i="3"/>
  <c r="T1393" i="3"/>
  <c r="S1393" i="3"/>
  <c r="R1393" i="3"/>
  <c r="AE1390" i="3"/>
  <c r="AD1390" i="3"/>
  <c r="AB1390" i="3"/>
  <c r="AA1390" i="3"/>
  <c r="Z1390" i="3"/>
  <c r="X1390" i="3"/>
  <c r="W1390" i="3"/>
  <c r="V1390" i="3"/>
  <c r="T1390" i="3"/>
  <c r="S1390" i="3"/>
  <c r="R1390" i="3"/>
  <c r="AE1363" i="3"/>
  <c r="AD1363" i="3"/>
  <c r="AB1363" i="3"/>
  <c r="AA1363" i="3"/>
  <c r="Z1363" i="3"/>
  <c r="X1363" i="3"/>
  <c r="W1363" i="3"/>
  <c r="V1363" i="3"/>
  <c r="T1363" i="3"/>
  <c r="S1363" i="3"/>
  <c r="R1363" i="3"/>
  <c r="AE1356" i="3"/>
  <c r="AD1356" i="3"/>
  <c r="AB1356" i="3"/>
  <c r="AA1356" i="3"/>
  <c r="Z1356" i="3"/>
  <c r="X1356" i="3"/>
  <c r="W1356" i="3"/>
  <c r="V1356" i="3"/>
  <c r="T1356" i="3"/>
  <c r="S1356" i="3"/>
  <c r="R1356" i="3"/>
  <c r="AE1325" i="3"/>
  <c r="AD1325" i="3"/>
  <c r="AB1325" i="3"/>
  <c r="AA1325" i="3"/>
  <c r="Z1325" i="3"/>
  <c r="X1325" i="3"/>
  <c r="W1325" i="3"/>
  <c r="V1325" i="3"/>
  <c r="T1325" i="3"/>
  <c r="S1325" i="3"/>
  <c r="R1325" i="3"/>
  <c r="AE1324" i="3"/>
  <c r="AD1324" i="3"/>
  <c r="AB1324" i="3"/>
  <c r="AA1324" i="3"/>
  <c r="Z1324" i="3"/>
  <c r="X1324" i="3"/>
  <c r="W1324" i="3"/>
  <c r="V1324" i="3"/>
  <c r="T1324" i="3"/>
  <c r="S1324" i="3"/>
  <c r="R1324" i="3"/>
  <c r="AE1318" i="3"/>
  <c r="AD1318" i="3"/>
  <c r="AB1318" i="3"/>
  <c r="AA1318" i="3"/>
  <c r="Z1318" i="3"/>
  <c r="X1318" i="3"/>
  <c r="W1318" i="3"/>
  <c r="V1318" i="3"/>
  <c r="T1318" i="3"/>
  <c r="S1318" i="3"/>
  <c r="R1318" i="3"/>
  <c r="AE1301" i="3"/>
  <c r="AD1301" i="3"/>
  <c r="AB1301" i="3"/>
  <c r="AA1301" i="3"/>
  <c r="Z1301" i="3"/>
  <c r="X1301" i="3"/>
  <c r="W1301" i="3"/>
  <c r="V1301" i="3"/>
  <c r="T1301" i="3"/>
  <c r="S1301" i="3"/>
  <c r="R1301" i="3"/>
  <c r="AE1292" i="3"/>
  <c r="AD1292" i="3"/>
  <c r="AB1292" i="3"/>
  <c r="AA1292" i="3"/>
  <c r="Z1292" i="3"/>
  <c r="X1292" i="3"/>
  <c r="W1292" i="3"/>
  <c r="V1292" i="3"/>
  <c r="T1292" i="3"/>
  <c r="S1292" i="3"/>
  <c r="R1292" i="3"/>
  <c r="AE1277" i="3"/>
  <c r="AD1277" i="3"/>
  <c r="AB1277" i="3"/>
  <c r="AA1277" i="3"/>
  <c r="Z1277" i="3"/>
  <c r="X1277" i="3"/>
  <c r="W1277" i="3"/>
  <c r="V1277" i="3"/>
  <c r="T1277" i="3"/>
  <c r="S1277" i="3"/>
  <c r="R1277" i="3"/>
  <c r="AE1274" i="3"/>
  <c r="AD1274" i="3"/>
  <c r="AB1274" i="3"/>
  <c r="AA1274" i="3"/>
  <c r="Z1274" i="3"/>
  <c r="X1274" i="3"/>
  <c r="W1274" i="3"/>
  <c r="V1274" i="3"/>
  <c r="T1274" i="3"/>
  <c r="S1274" i="3"/>
  <c r="R1274" i="3"/>
  <c r="AE1263" i="3"/>
  <c r="AD1263" i="3"/>
  <c r="AB1263" i="3"/>
  <c r="AA1263" i="3"/>
  <c r="Z1263" i="3"/>
  <c r="X1263" i="3"/>
  <c r="W1263" i="3"/>
  <c r="V1263" i="3"/>
  <c r="T1263" i="3"/>
  <c r="S1263" i="3"/>
  <c r="R1263" i="3"/>
  <c r="AE1259" i="3"/>
  <c r="AD1259" i="3"/>
  <c r="AB1259" i="3"/>
  <c r="AA1259" i="3"/>
  <c r="Z1259" i="3"/>
  <c r="X1259" i="3"/>
  <c r="W1259" i="3"/>
  <c r="V1259" i="3"/>
  <c r="T1259" i="3"/>
  <c r="S1259" i="3"/>
  <c r="R1259" i="3"/>
  <c r="AE1248" i="3"/>
  <c r="AD1248" i="3"/>
  <c r="AB1248" i="3"/>
  <c r="AA1248" i="3"/>
  <c r="Z1248" i="3"/>
  <c r="X1248" i="3"/>
  <c r="W1248" i="3"/>
  <c r="V1248" i="3"/>
  <c r="T1248" i="3"/>
  <c r="S1248" i="3"/>
  <c r="R1248" i="3"/>
  <c r="AE1218" i="3"/>
  <c r="AD1218" i="3"/>
  <c r="AB1218" i="3"/>
  <c r="AA1218" i="3"/>
  <c r="Z1218" i="3"/>
  <c r="X1218" i="3"/>
  <c r="W1218" i="3"/>
  <c r="V1218" i="3"/>
  <c r="T1218" i="3"/>
  <c r="S1218" i="3"/>
  <c r="R1218" i="3"/>
  <c r="AE1172" i="3"/>
  <c r="AD1172" i="3"/>
  <c r="AB1172" i="3"/>
  <c r="AA1172" i="3"/>
  <c r="Z1172" i="3"/>
  <c r="X1172" i="3"/>
  <c r="W1172" i="3"/>
  <c r="V1172" i="3"/>
  <c r="T1172" i="3"/>
  <c r="S1172" i="3"/>
  <c r="R1172" i="3"/>
  <c r="AE1170" i="3"/>
  <c r="AD1170" i="3"/>
  <c r="AB1170" i="3"/>
  <c r="AA1170" i="3"/>
  <c r="Z1170" i="3"/>
  <c r="X1170" i="3"/>
  <c r="W1170" i="3"/>
  <c r="V1170" i="3"/>
  <c r="T1170" i="3"/>
  <c r="S1170" i="3"/>
  <c r="R1170" i="3"/>
  <c r="AE1086" i="3"/>
  <c r="AD1086" i="3"/>
  <c r="AB1086" i="3"/>
  <c r="AA1086" i="3"/>
  <c r="Z1086" i="3"/>
  <c r="X1086" i="3"/>
  <c r="W1086" i="3"/>
  <c r="V1086" i="3"/>
  <c r="T1086" i="3"/>
  <c r="S1086" i="3"/>
  <c r="R1086" i="3"/>
  <c r="AE1136" i="3"/>
  <c r="AD1136" i="3"/>
  <c r="AB1136" i="3"/>
  <c r="AA1136" i="3"/>
  <c r="Z1136" i="3"/>
  <c r="X1136" i="3"/>
  <c r="W1136" i="3"/>
  <c r="V1136" i="3"/>
  <c r="T1136" i="3"/>
  <c r="S1136" i="3"/>
  <c r="R1136" i="3"/>
  <c r="AE1118" i="3"/>
  <c r="AD1118" i="3"/>
  <c r="AB1118" i="3"/>
  <c r="AA1118" i="3"/>
  <c r="Z1118" i="3"/>
  <c r="X1118" i="3"/>
  <c r="W1118" i="3"/>
  <c r="V1118" i="3"/>
  <c r="T1118" i="3"/>
  <c r="S1118" i="3"/>
  <c r="R1118" i="3"/>
  <c r="AE1102" i="3"/>
  <c r="AD1102" i="3"/>
  <c r="AB1102" i="3"/>
  <c r="AA1102" i="3"/>
  <c r="Z1102" i="3"/>
  <c r="X1102" i="3"/>
  <c r="W1102" i="3"/>
  <c r="V1102" i="3"/>
  <c r="T1102" i="3"/>
  <c r="S1102" i="3"/>
  <c r="R1102" i="3"/>
  <c r="AE1100" i="3"/>
  <c r="AD1100" i="3"/>
  <c r="AB1100" i="3"/>
  <c r="AA1100" i="3"/>
  <c r="Z1100" i="3"/>
  <c r="X1100" i="3"/>
  <c r="W1100" i="3"/>
  <c r="V1100" i="3"/>
  <c r="T1100" i="3"/>
  <c r="S1100" i="3"/>
  <c r="R1100" i="3"/>
  <c r="AE1095" i="3"/>
  <c r="AD1095" i="3"/>
  <c r="AB1095" i="3"/>
  <c r="AA1095" i="3"/>
  <c r="Z1095" i="3"/>
  <c r="X1095" i="3"/>
  <c r="W1095" i="3"/>
  <c r="V1095" i="3"/>
  <c r="T1095" i="3"/>
  <c r="S1095" i="3"/>
  <c r="R1095" i="3"/>
  <c r="AE1080" i="3"/>
  <c r="AD1080" i="3"/>
  <c r="AB1080" i="3"/>
  <c r="AA1080" i="3"/>
  <c r="Z1080" i="3"/>
  <c r="X1080" i="3"/>
  <c r="W1080" i="3"/>
  <c r="V1080" i="3"/>
  <c r="T1080" i="3"/>
  <c r="S1080" i="3"/>
  <c r="R1080" i="3"/>
  <c r="AE1067" i="3"/>
  <c r="AD1067" i="3"/>
  <c r="AB1067" i="3"/>
  <c r="AA1067" i="3"/>
  <c r="Z1067" i="3"/>
  <c r="X1067" i="3"/>
  <c r="W1067" i="3"/>
  <c r="V1067" i="3"/>
  <c r="T1067" i="3"/>
  <c r="S1067" i="3"/>
  <c r="R1067" i="3"/>
  <c r="AE986" i="3"/>
  <c r="AD986" i="3"/>
  <c r="AB986" i="3"/>
  <c r="AA986" i="3"/>
  <c r="Z986" i="3"/>
  <c r="X986" i="3"/>
  <c r="W986" i="3"/>
  <c r="V986" i="3"/>
  <c r="T986" i="3"/>
  <c r="S986" i="3"/>
  <c r="R986" i="3"/>
  <c r="AE945" i="3"/>
  <c r="AD945" i="3"/>
  <c r="AB945" i="3"/>
  <c r="AA945" i="3"/>
  <c r="Z945" i="3"/>
  <c r="X945" i="3"/>
  <c r="W945" i="3"/>
  <c r="V945" i="3"/>
  <c r="T945" i="3"/>
  <c r="S945" i="3"/>
  <c r="R945" i="3"/>
  <c r="AE937" i="3"/>
  <c r="AD937" i="3"/>
  <c r="AB937" i="3"/>
  <c r="AA937" i="3"/>
  <c r="Z937" i="3"/>
  <c r="X937" i="3"/>
  <c r="W937" i="3"/>
  <c r="V937" i="3"/>
  <c r="T937" i="3"/>
  <c r="S937" i="3"/>
  <c r="R937" i="3"/>
  <c r="AE936" i="3"/>
  <c r="AD936" i="3"/>
  <c r="AB936" i="3"/>
  <c r="AA936" i="3"/>
  <c r="Z936" i="3"/>
  <c r="X936" i="3"/>
  <c r="W936" i="3"/>
  <c r="V936" i="3"/>
  <c r="T936" i="3"/>
  <c r="S936" i="3"/>
  <c r="R936" i="3"/>
  <c r="AE933" i="3"/>
  <c r="AD933" i="3"/>
  <c r="AB933" i="3"/>
  <c r="AA933" i="3"/>
  <c r="Z933" i="3"/>
  <c r="X933" i="3"/>
  <c r="W933" i="3"/>
  <c r="V933" i="3"/>
  <c r="T933" i="3"/>
  <c r="S933" i="3"/>
  <c r="R933" i="3"/>
  <c r="AE931" i="3"/>
  <c r="AD931" i="3"/>
  <c r="AB931" i="3"/>
  <c r="AA931" i="3"/>
  <c r="Z931" i="3"/>
  <c r="X931" i="3"/>
  <c r="W931" i="3"/>
  <c r="V931" i="3"/>
  <c r="T931" i="3"/>
  <c r="S931" i="3"/>
  <c r="R931" i="3"/>
  <c r="AE884" i="3"/>
  <c r="AD884" i="3"/>
  <c r="AB884" i="3"/>
  <c r="AA884" i="3"/>
  <c r="Z884" i="3"/>
  <c r="X884" i="3"/>
  <c r="W884" i="3"/>
  <c r="V884" i="3"/>
  <c r="T884" i="3"/>
  <c r="S884" i="3"/>
  <c r="R884" i="3"/>
  <c r="AE873" i="3"/>
  <c r="AD873" i="3"/>
  <c r="AB873" i="3"/>
  <c r="AA873" i="3"/>
  <c r="Z873" i="3"/>
  <c r="X873" i="3"/>
  <c r="W873" i="3"/>
  <c r="V873" i="3"/>
  <c r="T873" i="3"/>
  <c r="S873" i="3"/>
  <c r="R873" i="3"/>
  <c r="AE850" i="3"/>
  <c r="AD850" i="3"/>
  <c r="AB850" i="3"/>
  <c r="AA850" i="3"/>
  <c r="Z850" i="3"/>
  <c r="X850" i="3"/>
  <c r="W850" i="3"/>
  <c r="V850" i="3"/>
  <c r="T850" i="3"/>
  <c r="S850" i="3"/>
  <c r="R850" i="3"/>
  <c r="AE833" i="3"/>
  <c r="AD833" i="3"/>
  <c r="AB833" i="3"/>
  <c r="AA833" i="3"/>
  <c r="Z833" i="3"/>
  <c r="X833" i="3"/>
  <c r="W833" i="3"/>
  <c r="V833" i="3"/>
  <c r="T833" i="3"/>
  <c r="S833" i="3"/>
  <c r="R833" i="3"/>
  <c r="AE827" i="3"/>
  <c r="AD827" i="3"/>
  <c r="AB827" i="3"/>
  <c r="AA827" i="3"/>
  <c r="Z827" i="3"/>
  <c r="X827" i="3"/>
  <c r="W827" i="3"/>
  <c r="V827" i="3"/>
  <c r="T827" i="3"/>
  <c r="S827" i="3"/>
  <c r="R827" i="3"/>
  <c r="AE758" i="3"/>
  <c r="AD758" i="3"/>
  <c r="AB758" i="3"/>
  <c r="AA758" i="3"/>
  <c r="Z758" i="3"/>
  <c r="X758" i="3"/>
  <c r="W758" i="3"/>
  <c r="V758" i="3"/>
  <c r="T758" i="3"/>
  <c r="S758" i="3"/>
  <c r="R758" i="3"/>
  <c r="AE719" i="3"/>
  <c r="AD719" i="3"/>
  <c r="AB719" i="3"/>
  <c r="AA719" i="3"/>
  <c r="Z719" i="3"/>
  <c r="X719" i="3"/>
  <c r="W719" i="3"/>
  <c r="V719" i="3"/>
  <c r="T719" i="3"/>
  <c r="S719" i="3"/>
  <c r="R719" i="3"/>
  <c r="AE617" i="3"/>
  <c r="AD617" i="3"/>
  <c r="AB617" i="3"/>
  <c r="AA617" i="3"/>
  <c r="Z617" i="3"/>
  <c r="X617" i="3"/>
  <c r="W617" i="3"/>
  <c r="V617" i="3"/>
  <c r="T617" i="3"/>
  <c r="S617" i="3"/>
  <c r="R617" i="3"/>
  <c r="AE598" i="3"/>
  <c r="AD598" i="3"/>
  <c r="AB598" i="3"/>
  <c r="AA598" i="3"/>
  <c r="Z598" i="3"/>
  <c r="X598" i="3"/>
  <c r="W598" i="3"/>
  <c r="V598" i="3"/>
  <c r="T598" i="3"/>
  <c r="S598" i="3"/>
  <c r="R598" i="3"/>
  <c r="AE593" i="3"/>
  <c r="AD593" i="3"/>
  <c r="AB593" i="3"/>
  <c r="AA593" i="3"/>
  <c r="Z593" i="3"/>
  <c r="X593" i="3"/>
  <c r="W593" i="3"/>
  <c r="V593" i="3"/>
  <c r="T593" i="3"/>
  <c r="S593" i="3"/>
  <c r="R593" i="3"/>
  <c r="AE556" i="3"/>
  <c r="AD556" i="3"/>
  <c r="AB556" i="3"/>
  <c r="AA556" i="3"/>
  <c r="Z556" i="3"/>
  <c r="X556" i="3"/>
  <c r="W556" i="3"/>
  <c r="V556" i="3"/>
  <c r="T556" i="3"/>
  <c r="S556" i="3"/>
  <c r="R556" i="3"/>
  <c r="AE542" i="3"/>
  <c r="AD542" i="3"/>
  <c r="AB542" i="3"/>
  <c r="AA542" i="3"/>
  <c r="Z542" i="3"/>
  <c r="X542" i="3"/>
  <c r="W542" i="3"/>
  <c r="V542" i="3"/>
  <c r="T542" i="3"/>
  <c r="S542" i="3"/>
  <c r="R542" i="3"/>
  <c r="AE532" i="3"/>
  <c r="AD532" i="3"/>
  <c r="AB532" i="3"/>
  <c r="AA532" i="3"/>
  <c r="Z532" i="3"/>
  <c r="X532" i="3"/>
  <c r="W532" i="3"/>
  <c r="V532" i="3"/>
  <c r="T532" i="3"/>
  <c r="S532" i="3"/>
  <c r="R532" i="3"/>
  <c r="AE529" i="3"/>
  <c r="AD529" i="3"/>
  <c r="AB529" i="3"/>
  <c r="AA529" i="3"/>
  <c r="Z529" i="3"/>
  <c r="X529" i="3"/>
  <c r="W529" i="3"/>
  <c r="V529" i="3"/>
  <c r="T529" i="3"/>
  <c r="S529" i="3"/>
  <c r="R529" i="3"/>
  <c r="AE523" i="3"/>
  <c r="AD523" i="3"/>
  <c r="AB523" i="3"/>
  <c r="AA523" i="3"/>
  <c r="Z523" i="3"/>
  <c r="X523" i="3"/>
  <c r="W523" i="3"/>
  <c r="V523" i="3"/>
  <c r="T523" i="3"/>
  <c r="S523" i="3"/>
  <c r="R523" i="3"/>
  <c r="AE515" i="3"/>
  <c r="AD515" i="3"/>
  <c r="AB515" i="3"/>
  <c r="AA515" i="3"/>
  <c r="Z515" i="3"/>
  <c r="X515" i="3"/>
  <c r="W515" i="3"/>
  <c r="V515" i="3"/>
  <c r="T515" i="3"/>
  <c r="S515" i="3"/>
  <c r="R515" i="3"/>
  <c r="AE450" i="3"/>
  <c r="AD450" i="3"/>
  <c r="AB450" i="3"/>
  <c r="AA450" i="3"/>
  <c r="Z450" i="3"/>
  <c r="X450" i="3"/>
  <c r="W450" i="3"/>
  <c r="V450" i="3"/>
  <c r="T450" i="3"/>
  <c r="S450" i="3"/>
  <c r="R450" i="3"/>
  <c r="AE398" i="3"/>
  <c r="AD398" i="3"/>
  <c r="AB398" i="3"/>
  <c r="AA398" i="3"/>
  <c r="Z398" i="3"/>
  <c r="X398" i="3"/>
  <c r="W398" i="3"/>
  <c r="V398" i="3"/>
  <c r="T398" i="3"/>
  <c r="S398" i="3"/>
  <c r="R398" i="3"/>
  <c r="AE354" i="3"/>
  <c r="AD354" i="3"/>
  <c r="AB354" i="3"/>
  <c r="AA354" i="3"/>
  <c r="Z354" i="3"/>
  <c r="X354" i="3"/>
  <c r="W354" i="3"/>
  <c r="V354" i="3"/>
  <c r="T354" i="3"/>
  <c r="S354" i="3"/>
  <c r="R354" i="3"/>
  <c r="AE340" i="3"/>
  <c r="AD340" i="3"/>
  <c r="AB340" i="3"/>
  <c r="AA340" i="3"/>
  <c r="Z340" i="3"/>
  <c r="X340" i="3"/>
  <c r="W340" i="3"/>
  <c r="V340" i="3"/>
  <c r="T340" i="3"/>
  <c r="S340" i="3"/>
  <c r="R340" i="3"/>
  <c r="AE336" i="3"/>
  <c r="AD336" i="3"/>
  <c r="AB336" i="3"/>
  <c r="AA336" i="3"/>
  <c r="Z336" i="3"/>
  <c r="X336" i="3"/>
  <c r="W336" i="3"/>
  <c r="V336" i="3"/>
  <c r="T336" i="3"/>
  <c r="S336" i="3"/>
  <c r="R336" i="3"/>
  <c r="AE297" i="3"/>
  <c r="AD297" i="3"/>
  <c r="AB297" i="3"/>
  <c r="AA297" i="3"/>
  <c r="Z297" i="3"/>
  <c r="X297" i="3"/>
  <c r="W297" i="3"/>
  <c r="V297" i="3"/>
  <c r="T297" i="3"/>
  <c r="S297" i="3"/>
  <c r="R297" i="3"/>
  <c r="AE282" i="3"/>
  <c r="AD282" i="3"/>
  <c r="AB282" i="3"/>
  <c r="AA282" i="3"/>
  <c r="Z282" i="3"/>
  <c r="X282" i="3"/>
  <c r="W282" i="3"/>
  <c r="V282" i="3"/>
  <c r="T282" i="3"/>
  <c r="S282" i="3"/>
  <c r="R282" i="3"/>
  <c r="AE275" i="3"/>
  <c r="AD275" i="3"/>
  <c r="AB275" i="3"/>
  <c r="AA275" i="3"/>
  <c r="Z275" i="3"/>
  <c r="X275" i="3"/>
  <c r="W275" i="3"/>
  <c r="V275" i="3"/>
  <c r="T275" i="3"/>
  <c r="S275" i="3"/>
  <c r="R275" i="3"/>
  <c r="AE207" i="3"/>
  <c r="AD207" i="3"/>
  <c r="AB207" i="3"/>
  <c r="AA207" i="3"/>
  <c r="Z207" i="3"/>
  <c r="X207" i="3"/>
  <c r="W207" i="3"/>
  <c r="V207" i="3"/>
  <c r="T207" i="3"/>
  <c r="S207" i="3"/>
  <c r="R207" i="3"/>
  <c r="AE201" i="3"/>
  <c r="AD201" i="3"/>
  <c r="AB201" i="3"/>
  <c r="AA201" i="3"/>
  <c r="Z201" i="3"/>
  <c r="X201" i="3"/>
  <c r="W201" i="3"/>
  <c r="V201" i="3"/>
  <c r="T201" i="3"/>
  <c r="S201" i="3"/>
  <c r="R201" i="3"/>
  <c r="AE190" i="3"/>
  <c r="AD190" i="3"/>
  <c r="AB190" i="3"/>
  <c r="AA190" i="3"/>
  <c r="Z190" i="3"/>
  <c r="X190" i="3"/>
  <c r="W190" i="3"/>
  <c r="V190" i="3"/>
  <c r="T190" i="3"/>
  <c r="S190" i="3"/>
  <c r="R190" i="3"/>
  <c r="AE157" i="3"/>
  <c r="AD157" i="3"/>
  <c r="AB157" i="3"/>
  <c r="AA157" i="3"/>
  <c r="Z157" i="3"/>
  <c r="X157" i="3"/>
  <c r="W157" i="3"/>
  <c r="V157" i="3"/>
  <c r="T157" i="3"/>
  <c r="S157" i="3"/>
  <c r="R157" i="3"/>
  <c r="AE142" i="3"/>
  <c r="AD142" i="3"/>
  <c r="AB142" i="3"/>
  <c r="AA142" i="3"/>
  <c r="Z142" i="3"/>
  <c r="X142" i="3"/>
  <c r="W142" i="3"/>
  <c r="V142" i="3"/>
  <c r="T142" i="3"/>
  <c r="S142" i="3"/>
  <c r="R142" i="3"/>
  <c r="AE90" i="3"/>
  <c r="AD90" i="3"/>
  <c r="AB90" i="3"/>
  <c r="AA90" i="3"/>
  <c r="Z90" i="3"/>
  <c r="X90" i="3"/>
  <c r="W90" i="3"/>
  <c r="V90" i="3"/>
  <c r="T90" i="3"/>
  <c r="S90" i="3"/>
  <c r="R90" i="3"/>
  <c r="AE81" i="3"/>
  <c r="AD81" i="3"/>
  <c r="AB81" i="3"/>
  <c r="AA81" i="3"/>
  <c r="Z81" i="3"/>
  <c r="X81" i="3"/>
  <c r="W81" i="3"/>
  <c r="V81" i="3"/>
  <c r="T81" i="3"/>
  <c r="S81" i="3"/>
  <c r="R81" i="3"/>
  <c r="AE78" i="3"/>
  <c r="AD78" i="3"/>
  <c r="AB78" i="3"/>
  <c r="AA78" i="3"/>
  <c r="Z78" i="3"/>
  <c r="X78" i="3"/>
  <c r="W78" i="3"/>
  <c r="V78" i="3"/>
  <c r="T78" i="3"/>
  <c r="S78" i="3"/>
  <c r="R78" i="3"/>
  <c r="AE56" i="3"/>
  <c r="AD56" i="3"/>
  <c r="AB56" i="3"/>
  <c r="AA56" i="3"/>
  <c r="Z56" i="3"/>
  <c r="X56" i="3"/>
  <c r="W56" i="3"/>
  <c r="V56" i="3"/>
  <c r="T56" i="3"/>
  <c r="S56" i="3"/>
  <c r="R56" i="3"/>
  <c r="AE18" i="3"/>
  <c r="AD18" i="3"/>
  <c r="AB18" i="3"/>
  <c r="AA18" i="3"/>
  <c r="Z18" i="3"/>
  <c r="X18" i="3"/>
  <c r="W18" i="3"/>
  <c r="V18" i="3"/>
  <c r="T18" i="3"/>
  <c r="S18" i="3"/>
  <c r="R18" i="3"/>
  <c r="AE1616" i="3"/>
  <c r="AD1616" i="3"/>
  <c r="AB1616" i="3"/>
  <c r="AA1616" i="3"/>
  <c r="Z1616" i="3"/>
  <c r="X1616" i="3"/>
  <c r="W1616" i="3"/>
  <c r="V1616" i="3"/>
  <c r="T1616" i="3"/>
  <c r="S1616" i="3"/>
  <c r="R1616" i="3"/>
  <c r="AE1577" i="3"/>
  <c r="AD1577" i="3"/>
  <c r="AB1577" i="3"/>
  <c r="AA1577" i="3"/>
  <c r="Z1577" i="3"/>
  <c r="X1577" i="3"/>
  <c r="W1577" i="3"/>
  <c r="V1577" i="3"/>
  <c r="T1577" i="3"/>
  <c r="S1577" i="3"/>
  <c r="R1577" i="3"/>
  <c r="AE1567" i="3"/>
  <c r="AD1567" i="3"/>
  <c r="AB1567" i="3"/>
  <c r="AA1567" i="3"/>
  <c r="Z1567" i="3"/>
  <c r="X1567" i="3"/>
  <c r="W1567" i="3"/>
  <c r="V1567" i="3"/>
  <c r="T1567" i="3"/>
  <c r="S1567" i="3"/>
  <c r="R1567" i="3"/>
  <c r="AE1551" i="3"/>
  <c r="AD1551" i="3"/>
  <c r="AB1551" i="3"/>
  <c r="AA1551" i="3"/>
  <c r="Z1551" i="3"/>
  <c r="X1551" i="3"/>
  <c r="W1551" i="3"/>
  <c r="V1551" i="3"/>
  <c r="T1551" i="3"/>
  <c r="S1551" i="3"/>
  <c r="R1551" i="3"/>
  <c r="AE1314" i="3"/>
  <c r="AD1314" i="3"/>
  <c r="AB1314" i="3"/>
  <c r="AA1314" i="3"/>
  <c r="Z1314" i="3"/>
  <c r="X1314" i="3"/>
  <c r="W1314" i="3"/>
  <c r="V1314" i="3"/>
  <c r="T1314" i="3"/>
  <c r="S1314" i="3"/>
  <c r="R1314" i="3"/>
  <c r="AE539" i="3"/>
  <c r="AD539" i="3"/>
  <c r="AB539" i="3"/>
  <c r="AA539" i="3"/>
  <c r="Z539" i="3"/>
  <c r="X539" i="3"/>
  <c r="W539" i="3"/>
  <c r="V539" i="3"/>
  <c r="T539" i="3"/>
  <c r="S539" i="3"/>
  <c r="R539" i="3"/>
  <c r="AE44" i="3"/>
  <c r="AD44" i="3"/>
  <c r="AB44" i="3"/>
  <c r="AA44" i="3"/>
  <c r="Z44" i="3"/>
  <c r="X44" i="3"/>
  <c r="W44" i="3"/>
  <c r="V44" i="3"/>
  <c r="T44" i="3"/>
  <c r="S44" i="3"/>
  <c r="R44" i="3"/>
  <c r="AE1491" i="3"/>
  <c r="AD1491" i="3"/>
  <c r="AB1491" i="3"/>
  <c r="AA1491" i="3"/>
  <c r="Z1491" i="3"/>
  <c r="X1491" i="3"/>
  <c r="W1491" i="3"/>
  <c r="V1491" i="3"/>
  <c r="T1491" i="3"/>
  <c r="S1491" i="3"/>
  <c r="R1491" i="3"/>
  <c r="AE1330" i="3"/>
  <c r="AD1330" i="3"/>
  <c r="AB1330" i="3"/>
  <c r="AA1330" i="3"/>
  <c r="Z1330" i="3"/>
  <c r="X1330" i="3"/>
  <c r="W1330" i="3"/>
  <c r="V1330" i="3"/>
  <c r="T1330" i="3"/>
  <c r="S1330" i="3"/>
  <c r="R1330" i="3"/>
  <c r="AE1222" i="3"/>
  <c r="AD1222" i="3"/>
  <c r="AB1222" i="3"/>
  <c r="AA1222" i="3"/>
  <c r="Z1222" i="3"/>
  <c r="X1222" i="3"/>
  <c r="W1222" i="3"/>
  <c r="V1222" i="3"/>
  <c r="T1222" i="3"/>
  <c r="S1222" i="3"/>
  <c r="R1222" i="3"/>
  <c r="AE1217" i="3"/>
  <c r="AD1217" i="3"/>
  <c r="AB1217" i="3"/>
  <c r="AA1217" i="3"/>
  <c r="Z1217" i="3"/>
  <c r="X1217" i="3"/>
  <c r="W1217" i="3"/>
  <c r="V1217" i="3"/>
  <c r="T1217" i="3"/>
  <c r="S1217" i="3"/>
  <c r="R1217" i="3"/>
  <c r="AE1076" i="3"/>
  <c r="AD1076" i="3"/>
  <c r="AB1076" i="3"/>
  <c r="AA1076" i="3"/>
  <c r="Z1076" i="3"/>
  <c r="X1076" i="3"/>
  <c r="W1076" i="3"/>
  <c r="V1076" i="3"/>
  <c r="T1076" i="3"/>
  <c r="S1076" i="3"/>
  <c r="R1076" i="3"/>
  <c r="AE1073" i="3"/>
  <c r="AD1073" i="3"/>
  <c r="AB1073" i="3"/>
  <c r="AA1073" i="3"/>
  <c r="Z1073" i="3"/>
  <c r="X1073" i="3"/>
  <c r="W1073" i="3"/>
  <c r="V1073" i="3"/>
  <c r="T1073" i="3"/>
  <c r="S1073" i="3"/>
  <c r="R1073" i="3"/>
  <c r="AE1030" i="3"/>
  <c r="AD1030" i="3"/>
  <c r="AB1030" i="3"/>
  <c r="AA1030" i="3"/>
  <c r="Z1030" i="3"/>
  <c r="X1030" i="3"/>
  <c r="W1030" i="3"/>
  <c r="V1030" i="3"/>
  <c r="T1030" i="3"/>
  <c r="S1030" i="3"/>
  <c r="R1030" i="3"/>
  <c r="AE955" i="3"/>
  <c r="AD955" i="3"/>
  <c r="AB955" i="3"/>
  <c r="AA955" i="3"/>
  <c r="Z955" i="3"/>
  <c r="X955" i="3"/>
  <c r="W955" i="3"/>
  <c r="V955" i="3"/>
  <c r="T955" i="3"/>
  <c r="S955" i="3"/>
  <c r="R955" i="3"/>
  <c r="AE664" i="3"/>
  <c r="AD664" i="3"/>
  <c r="AB664" i="3"/>
  <c r="AA664" i="3"/>
  <c r="Z664" i="3"/>
  <c r="X664" i="3"/>
  <c r="W664" i="3"/>
  <c r="V664" i="3"/>
  <c r="T664" i="3"/>
  <c r="S664" i="3"/>
  <c r="R664" i="3"/>
  <c r="AE656" i="3"/>
  <c r="AD656" i="3"/>
  <c r="AB656" i="3"/>
  <c r="AA656" i="3"/>
  <c r="Z656" i="3"/>
  <c r="X656" i="3"/>
  <c r="W656" i="3"/>
  <c r="V656" i="3"/>
  <c r="T656" i="3"/>
  <c r="S656" i="3"/>
  <c r="R656" i="3"/>
  <c r="AE626" i="3"/>
  <c r="AD626" i="3"/>
  <c r="AB626" i="3"/>
  <c r="AA626" i="3"/>
  <c r="Z626" i="3"/>
  <c r="X626" i="3"/>
  <c r="W626" i="3"/>
  <c r="V626" i="3"/>
  <c r="T626" i="3"/>
  <c r="S626" i="3"/>
  <c r="R626" i="3"/>
  <c r="AE481" i="3"/>
  <c r="AD481" i="3"/>
  <c r="AB481" i="3"/>
  <c r="AA481" i="3"/>
  <c r="Z481" i="3"/>
  <c r="X481" i="3"/>
  <c r="W481" i="3"/>
  <c r="V481" i="3"/>
  <c r="T481" i="3"/>
  <c r="S481" i="3"/>
  <c r="R481" i="3"/>
  <c r="AE1614" i="3"/>
  <c r="AD1614" i="3"/>
  <c r="AB1614" i="3"/>
  <c r="AA1614" i="3"/>
  <c r="Z1614" i="3"/>
  <c r="X1614" i="3"/>
  <c r="W1614" i="3"/>
  <c r="V1614" i="3"/>
  <c r="T1614" i="3"/>
  <c r="S1614" i="3"/>
  <c r="R1614" i="3"/>
  <c r="AE1554" i="3"/>
  <c r="AD1554" i="3"/>
  <c r="AB1554" i="3"/>
  <c r="AA1554" i="3"/>
  <c r="Z1554" i="3"/>
  <c r="X1554" i="3"/>
  <c r="W1554" i="3"/>
  <c r="V1554" i="3"/>
  <c r="T1554" i="3"/>
  <c r="S1554" i="3"/>
  <c r="R1554" i="3"/>
  <c r="AE1520" i="3"/>
  <c r="AD1520" i="3"/>
  <c r="AB1520" i="3"/>
  <c r="AA1520" i="3"/>
  <c r="Z1520" i="3"/>
  <c r="X1520" i="3"/>
  <c r="W1520" i="3"/>
  <c r="V1520" i="3"/>
  <c r="T1520" i="3"/>
  <c r="S1520" i="3"/>
  <c r="R1520" i="3"/>
  <c r="AE1477" i="3"/>
  <c r="AD1477" i="3"/>
  <c r="AB1477" i="3"/>
  <c r="AA1477" i="3"/>
  <c r="Z1477" i="3"/>
  <c r="X1477" i="3"/>
  <c r="W1477" i="3"/>
  <c r="V1477" i="3"/>
  <c r="T1477" i="3"/>
  <c r="S1477" i="3"/>
  <c r="R1477" i="3"/>
  <c r="AE1463" i="3"/>
  <c r="AD1463" i="3"/>
  <c r="AB1463" i="3"/>
  <c r="AA1463" i="3"/>
  <c r="Z1463" i="3"/>
  <c r="X1463" i="3"/>
  <c r="W1463" i="3"/>
  <c r="V1463" i="3"/>
  <c r="T1463" i="3"/>
  <c r="S1463" i="3"/>
  <c r="R1463" i="3"/>
  <c r="AE1462" i="3"/>
  <c r="AD1462" i="3"/>
  <c r="AB1462" i="3"/>
  <c r="AA1462" i="3"/>
  <c r="Z1462" i="3"/>
  <c r="X1462" i="3"/>
  <c r="W1462" i="3"/>
  <c r="V1462" i="3"/>
  <c r="T1462" i="3"/>
  <c r="S1462" i="3"/>
  <c r="R1462" i="3"/>
  <c r="AE1448" i="3"/>
  <c r="AD1448" i="3"/>
  <c r="AB1448" i="3"/>
  <c r="AA1448" i="3"/>
  <c r="Z1448" i="3"/>
  <c r="X1448" i="3"/>
  <c r="W1448" i="3"/>
  <c r="V1448" i="3"/>
  <c r="T1448" i="3"/>
  <c r="S1448" i="3"/>
  <c r="R1448" i="3"/>
  <c r="AE1384" i="3"/>
  <c r="AD1384" i="3"/>
  <c r="AB1384" i="3"/>
  <c r="AA1384" i="3"/>
  <c r="Z1384" i="3"/>
  <c r="X1384" i="3"/>
  <c r="W1384" i="3"/>
  <c r="V1384" i="3"/>
  <c r="T1384" i="3"/>
  <c r="S1384" i="3"/>
  <c r="R1384" i="3"/>
  <c r="AE1364" i="3"/>
  <c r="AD1364" i="3"/>
  <c r="AB1364" i="3"/>
  <c r="AA1364" i="3"/>
  <c r="Z1364" i="3"/>
  <c r="X1364" i="3"/>
  <c r="W1364" i="3"/>
  <c r="V1364" i="3"/>
  <c r="T1364" i="3"/>
  <c r="S1364" i="3"/>
  <c r="R1364" i="3"/>
  <c r="AE1355" i="3"/>
  <c r="AD1355" i="3"/>
  <c r="AB1355" i="3"/>
  <c r="AA1355" i="3"/>
  <c r="Z1355" i="3"/>
  <c r="X1355" i="3"/>
  <c r="W1355" i="3"/>
  <c r="V1355" i="3"/>
  <c r="T1355" i="3"/>
  <c r="S1355" i="3"/>
  <c r="R1355" i="3"/>
  <c r="AE1353" i="3"/>
  <c r="AD1353" i="3"/>
  <c r="AB1353" i="3"/>
  <c r="AA1353" i="3"/>
  <c r="Z1353" i="3"/>
  <c r="X1353" i="3"/>
  <c r="W1353" i="3"/>
  <c r="V1353" i="3"/>
  <c r="T1353" i="3"/>
  <c r="S1353" i="3"/>
  <c r="R1353" i="3"/>
  <c r="AE1327" i="3"/>
  <c r="AD1327" i="3"/>
  <c r="AB1327" i="3"/>
  <c r="AA1327" i="3"/>
  <c r="Z1327" i="3"/>
  <c r="X1327" i="3"/>
  <c r="W1327" i="3"/>
  <c r="V1327" i="3"/>
  <c r="T1327" i="3"/>
  <c r="S1327" i="3"/>
  <c r="R1327" i="3"/>
  <c r="AE1315" i="3"/>
  <c r="AD1315" i="3"/>
  <c r="AB1315" i="3"/>
  <c r="AA1315" i="3"/>
  <c r="Z1315" i="3"/>
  <c r="X1315" i="3"/>
  <c r="W1315" i="3"/>
  <c r="V1315" i="3"/>
  <c r="T1315" i="3"/>
  <c r="S1315" i="3"/>
  <c r="R1315" i="3"/>
  <c r="AE1290" i="3"/>
  <c r="AD1290" i="3"/>
  <c r="AB1290" i="3"/>
  <c r="AA1290" i="3"/>
  <c r="Z1290" i="3"/>
  <c r="X1290" i="3"/>
  <c r="W1290" i="3"/>
  <c r="V1290" i="3"/>
  <c r="T1290" i="3"/>
  <c r="S1290" i="3"/>
  <c r="R1290" i="3"/>
  <c r="AE1289" i="3"/>
  <c r="AD1289" i="3"/>
  <c r="AB1289" i="3"/>
  <c r="AA1289" i="3"/>
  <c r="Z1289" i="3"/>
  <c r="X1289" i="3"/>
  <c r="W1289" i="3"/>
  <c r="V1289" i="3"/>
  <c r="T1289" i="3"/>
  <c r="S1289" i="3"/>
  <c r="R1289" i="3"/>
  <c r="AE1230" i="3"/>
  <c r="AD1230" i="3"/>
  <c r="AB1230" i="3"/>
  <c r="AA1230" i="3"/>
  <c r="Z1230" i="3"/>
  <c r="X1230" i="3"/>
  <c r="W1230" i="3"/>
  <c r="V1230" i="3"/>
  <c r="T1230" i="3"/>
  <c r="S1230" i="3"/>
  <c r="R1230" i="3"/>
  <c r="AE1229" i="3"/>
  <c r="AD1229" i="3"/>
  <c r="AB1229" i="3"/>
  <c r="AA1229" i="3"/>
  <c r="Z1229" i="3"/>
  <c r="X1229" i="3"/>
  <c r="W1229" i="3"/>
  <c r="V1229" i="3"/>
  <c r="T1229" i="3"/>
  <c r="S1229" i="3"/>
  <c r="R1229" i="3"/>
  <c r="AE1197" i="3"/>
  <c r="AD1197" i="3"/>
  <c r="AB1197" i="3"/>
  <c r="AA1197" i="3"/>
  <c r="Z1197" i="3"/>
  <c r="X1197" i="3"/>
  <c r="W1197" i="3"/>
  <c r="V1197" i="3"/>
  <c r="T1197" i="3"/>
  <c r="S1197" i="3"/>
  <c r="R1197" i="3"/>
  <c r="AE1196" i="3"/>
  <c r="AD1196" i="3"/>
  <c r="AB1196" i="3"/>
  <c r="AA1196" i="3"/>
  <c r="Z1196" i="3"/>
  <c r="X1196" i="3"/>
  <c r="W1196" i="3"/>
  <c r="V1196" i="3"/>
  <c r="T1196" i="3"/>
  <c r="S1196" i="3"/>
  <c r="R1196" i="3"/>
  <c r="AE1184" i="3"/>
  <c r="AD1184" i="3"/>
  <c r="AB1184" i="3"/>
  <c r="AA1184" i="3"/>
  <c r="Z1184" i="3"/>
  <c r="X1184" i="3"/>
  <c r="W1184" i="3"/>
  <c r="V1184" i="3"/>
  <c r="T1184" i="3"/>
  <c r="S1184" i="3"/>
  <c r="R1184" i="3"/>
  <c r="AE1183" i="3"/>
  <c r="AD1183" i="3"/>
  <c r="AB1183" i="3"/>
  <c r="AA1183" i="3"/>
  <c r="Z1183" i="3"/>
  <c r="X1183" i="3"/>
  <c r="W1183" i="3"/>
  <c r="V1183" i="3"/>
  <c r="T1183" i="3"/>
  <c r="S1183" i="3"/>
  <c r="R1183" i="3"/>
  <c r="AE1159" i="3"/>
  <c r="AD1159" i="3"/>
  <c r="AB1159" i="3"/>
  <c r="AA1159" i="3"/>
  <c r="Z1159" i="3"/>
  <c r="X1159" i="3"/>
  <c r="W1159" i="3"/>
  <c r="V1159" i="3"/>
  <c r="T1159" i="3"/>
  <c r="S1159" i="3"/>
  <c r="R1159" i="3"/>
  <c r="AE1153" i="3"/>
  <c r="AD1153" i="3"/>
  <c r="AB1153" i="3"/>
  <c r="AA1153" i="3"/>
  <c r="Z1153" i="3"/>
  <c r="X1153" i="3"/>
  <c r="W1153" i="3"/>
  <c r="V1153" i="3"/>
  <c r="T1153" i="3"/>
  <c r="S1153" i="3"/>
  <c r="R1153" i="3"/>
  <c r="AE1152" i="3"/>
  <c r="AD1152" i="3"/>
  <c r="AB1152" i="3"/>
  <c r="AA1152" i="3"/>
  <c r="Z1152" i="3"/>
  <c r="X1152" i="3"/>
  <c r="W1152" i="3"/>
  <c r="V1152" i="3"/>
  <c r="T1152" i="3"/>
  <c r="S1152" i="3"/>
  <c r="R1152" i="3"/>
  <c r="AE1141" i="3"/>
  <c r="AD1141" i="3"/>
  <c r="AB1141" i="3"/>
  <c r="AA1141" i="3"/>
  <c r="Z1141" i="3"/>
  <c r="X1141" i="3"/>
  <c r="W1141" i="3"/>
  <c r="V1141" i="3"/>
  <c r="T1141" i="3"/>
  <c r="S1141" i="3"/>
  <c r="R1141" i="3"/>
  <c r="AE1126" i="3"/>
  <c r="AD1126" i="3"/>
  <c r="AB1126" i="3"/>
  <c r="AA1126" i="3"/>
  <c r="Z1126" i="3"/>
  <c r="X1126" i="3"/>
  <c r="W1126" i="3"/>
  <c r="V1126" i="3"/>
  <c r="T1126" i="3"/>
  <c r="S1126" i="3"/>
  <c r="R1126" i="3"/>
  <c r="AE1077" i="3"/>
  <c r="AD1077" i="3"/>
  <c r="AB1077" i="3"/>
  <c r="AA1077" i="3"/>
  <c r="Z1077" i="3"/>
  <c r="X1077" i="3"/>
  <c r="W1077" i="3"/>
  <c r="V1077" i="3"/>
  <c r="T1077" i="3"/>
  <c r="S1077" i="3"/>
  <c r="R1077" i="3"/>
  <c r="AE1070" i="3"/>
  <c r="AD1070" i="3"/>
  <c r="AB1070" i="3"/>
  <c r="AA1070" i="3"/>
  <c r="Z1070" i="3"/>
  <c r="X1070" i="3"/>
  <c r="W1070" i="3"/>
  <c r="V1070" i="3"/>
  <c r="T1070" i="3"/>
  <c r="S1070" i="3"/>
  <c r="R1070" i="3"/>
  <c r="AE1034" i="3"/>
  <c r="AD1034" i="3"/>
  <c r="AB1034" i="3"/>
  <c r="AA1034" i="3"/>
  <c r="Z1034" i="3"/>
  <c r="X1034" i="3"/>
  <c r="W1034" i="3"/>
  <c r="V1034" i="3"/>
  <c r="T1034" i="3"/>
  <c r="S1034" i="3"/>
  <c r="R1034" i="3"/>
  <c r="AE1005" i="3"/>
  <c r="AD1005" i="3"/>
  <c r="AB1005" i="3"/>
  <c r="AA1005" i="3"/>
  <c r="Z1005" i="3"/>
  <c r="X1005" i="3"/>
  <c r="W1005" i="3"/>
  <c r="V1005" i="3"/>
  <c r="T1005" i="3"/>
  <c r="S1005" i="3"/>
  <c r="R1005" i="3"/>
  <c r="AE901" i="3"/>
  <c r="AD901" i="3"/>
  <c r="AB901" i="3"/>
  <c r="AA901" i="3"/>
  <c r="Z901" i="3"/>
  <c r="X901" i="3"/>
  <c r="W901" i="3"/>
  <c r="V901" i="3"/>
  <c r="T901" i="3"/>
  <c r="S901" i="3"/>
  <c r="R901" i="3"/>
  <c r="AE891" i="3"/>
  <c r="AD891" i="3"/>
  <c r="AB891" i="3"/>
  <c r="AA891" i="3"/>
  <c r="Z891" i="3"/>
  <c r="X891" i="3"/>
  <c r="W891" i="3"/>
  <c r="V891" i="3"/>
  <c r="T891" i="3"/>
  <c r="S891" i="3"/>
  <c r="R891" i="3"/>
  <c r="AE866" i="3"/>
  <c r="AD866" i="3"/>
  <c r="AB866" i="3"/>
  <c r="AA866" i="3"/>
  <c r="Z866" i="3"/>
  <c r="X866" i="3"/>
  <c r="W866" i="3"/>
  <c r="V866" i="3"/>
  <c r="T866" i="3"/>
  <c r="S866" i="3"/>
  <c r="R866" i="3"/>
  <c r="AE766" i="3"/>
  <c r="AD766" i="3"/>
  <c r="AB766" i="3"/>
  <c r="AA766" i="3"/>
  <c r="Z766" i="3"/>
  <c r="X766" i="3"/>
  <c r="W766" i="3"/>
  <c r="V766" i="3"/>
  <c r="T766" i="3"/>
  <c r="S766" i="3"/>
  <c r="R766" i="3"/>
  <c r="AE759" i="3"/>
  <c r="AD759" i="3"/>
  <c r="AB759" i="3"/>
  <c r="AA759" i="3"/>
  <c r="Z759" i="3"/>
  <c r="X759" i="3"/>
  <c r="W759" i="3"/>
  <c r="V759" i="3"/>
  <c r="T759" i="3"/>
  <c r="S759" i="3"/>
  <c r="R759" i="3"/>
  <c r="AE747" i="3"/>
  <c r="AD747" i="3"/>
  <c r="AB747" i="3"/>
  <c r="AA747" i="3"/>
  <c r="Z747" i="3"/>
  <c r="X747" i="3"/>
  <c r="W747" i="3"/>
  <c r="V747" i="3"/>
  <c r="T747" i="3"/>
  <c r="S747" i="3"/>
  <c r="R747" i="3"/>
  <c r="AE735" i="3"/>
  <c r="AD735" i="3"/>
  <c r="AB735" i="3"/>
  <c r="AA735" i="3"/>
  <c r="Z735" i="3"/>
  <c r="X735" i="3"/>
  <c r="W735" i="3"/>
  <c r="V735" i="3"/>
  <c r="T735" i="3"/>
  <c r="S735" i="3"/>
  <c r="R735" i="3"/>
  <c r="AE666" i="3"/>
  <c r="AD666" i="3"/>
  <c r="AB666" i="3"/>
  <c r="AA666" i="3"/>
  <c r="Z666" i="3"/>
  <c r="X666" i="3"/>
  <c r="W666" i="3"/>
  <c r="V666" i="3"/>
  <c r="T666" i="3"/>
  <c r="S666" i="3"/>
  <c r="R666" i="3"/>
  <c r="AE665" i="3"/>
  <c r="AD665" i="3"/>
  <c r="AB665" i="3"/>
  <c r="AA665" i="3"/>
  <c r="Z665" i="3"/>
  <c r="X665" i="3"/>
  <c r="W665" i="3"/>
  <c r="V665" i="3"/>
  <c r="T665" i="3"/>
  <c r="S665" i="3"/>
  <c r="R665" i="3"/>
  <c r="AE662" i="3"/>
  <c r="AD662" i="3"/>
  <c r="AB662" i="3"/>
  <c r="AA662" i="3"/>
  <c r="Z662" i="3"/>
  <c r="X662" i="3"/>
  <c r="W662" i="3"/>
  <c r="V662" i="3"/>
  <c r="T662" i="3"/>
  <c r="S662" i="3"/>
  <c r="R662" i="3"/>
  <c r="AE642" i="3"/>
  <c r="AD642" i="3"/>
  <c r="AB642" i="3"/>
  <c r="AA642" i="3"/>
  <c r="Z642" i="3"/>
  <c r="X642" i="3"/>
  <c r="W642" i="3"/>
  <c r="V642" i="3"/>
  <c r="T642" i="3"/>
  <c r="S642" i="3"/>
  <c r="R642" i="3"/>
  <c r="AE630" i="3"/>
  <c r="AD630" i="3"/>
  <c r="AB630" i="3"/>
  <c r="AA630" i="3"/>
  <c r="Z630" i="3"/>
  <c r="X630" i="3"/>
  <c r="W630" i="3"/>
  <c r="V630" i="3"/>
  <c r="T630" i="3"/>
  <c r="S630" i="3"/>
  <c r="R630" i="3"/>
  <c r="AE602" i="3"/>
  <c r="AD602" i="3"/>
  <c r="AB602" i="3"/>
  <c r="AA602" i="3"/>
  <c r="Z602" i="3"/>
  <c r="X602" i="3"/>
  <c r="W602" i="3"/>
  <c r="V602" i="3"/>
  <c r="T602" i="3"/>
  <c r="S602" i="3"/>
  <c r="R602" i="3"/>
  <c r="AE588" i="3"/>
  <c r="AD588" i="3"/>
  <c r="AB588" i="3"/>
  <c r="AA588" i="3"/>
  <c r="Z588" i="3"/>
  <c r="X588" i="3"/>
  <c r="W588" i="3"/>
  <c r="V588" i="3"/>
  <c r="T588" i="3"/>
  <c r="S588" i="3"/>
  <c r="R588" i="3"/>
  <c r="AE587" i="3"/>
  <c r="AD587" i="3"/>
  <c r="AB587" i="3"/>
  <c r="AA587" i="3"/>
  <c r="Z587" i="3"/>
  <c r="X587" i="3"/>
  <c r="W587" i="3"/>
  <c r="V587" i="3"/>
  <c r="T587" i="3"/>
  <c r="S587" i="3"/>
  <c r="R587" i="3"/>
  <c r="AE583" i="3"/>
  <c r="AD583" i="3"/>
  <c r="AB583" i="3"/>
  <c r="AA583" i="3"/>
  <c r="Z583" i="3"/>
  <c r="X583" i="3"/>
  <c r="W583" i="3"/>
  <c r="V583" i="3"/>
  <c r="T583" i="3"/>
  <c r="S583" i="3"/>
  <c r="R583" i="3"/>
  <c r="AE576" i="3"/>
  <c r="AD576" i="3"/>
  <c r="AB576" i="3"/>
  <c r="AA576" i="3"/>
  <c r="Z576" i="3"/>
  <c r="X576" i="3"/>
  <c r="W576" i="3"/>
  <c r="V576" i="3"/>
  <c r="T576" i="3"/>
  <c r="S576" i="3"/>
  <c r="R576" i="3"/>
  <c r="AE548" i="3"/>
  <c r="AD548" i="3"/>
  <c r="AB548" i="3"/>
  <c r="AA548" i="3"/>
  <c r="Z548" i="3"/>
  <c r="X548" i="3"/>
  <c r="W548" i="3"/>
  <c r="V548" i="3"/>
  <c r="T548" i="3"/>
  <c r="S548" i="3"/>
  <c r="R548" i="3"/>
  <c r="AE534" i="3"/>
  <c r="AD534" i="3"/>
  <c r="AB534" i="3"/>
  <c r="AA534" i="3"/>
  <c r="Z534" i="3"/>
  <c r="X534" i="3"/>
  <c r="W534" i="3"/>
  <c r="V534" i="3"/>
  <c r="T534" i="3"/>
  <c r="S534" i="3"/>
  <c r="R534" i="3"/>
  <c r="AE526" i="3"/>
  <c r="AD526" i="3"/>
  <c r="AB526" i="3"/>
  <c r="AA526" i="3"/>
  <c r="Z526" i="3"/>
  <c r="X526" i="3"/>
  <c r="W526" i="3"/>
  <c r="V526" i="3"/>
  <c r="T526" i="3"/>
  <c r="S526" i="3"/>
  <c r="R526" i="3"/>
  <c r="AE499" i="3"/>
  <c r="AD499" i="3"/>
  <c r="AB499" i="3"/>
  <c r="AA499" i="3"/>
  <c r="Z499" i="3"/>
  <c r="X499" i="3"/>
  <c r="W499" i="3"/>
  <c r="V499" i="3"/>
  <c r="T499" i="3"/>
  <c r="S499" i="3"/>
  <c r="R499" i="3"/>
  <c r="AE469" i="3"/>
  <c r="AD469" i="3"/>
  <c r="AB469" i="3"/>
  <c r="AA469" i="3"/>
  <c r="Z469" i="3"/>
  <c r="X469" i="3"/>
  <c r="W469" i="3"/>
  <c r="V469" i="3"/>
  <c r="T469" i="3"/>
  <c r="S469" i="3"/>
  <c r="R469" i="3"/>
  <c r="AE467" i="3"/>
  <c r="AD467" i="3"/>
  <c r="AB467" i="3"/>
  <c r="AA467" i="3"/>
  <c r="Z467" i="3"/>
  <c r="X467" i="3"/>
  <c r="W467" i="3"/>
  <c r="V467" i="3"/>
  <c r="T467" i="3"/>
  <c r="S467" i="3"/>
  <c r="R467" i="3"/>
  <c r="AE456" i="3"/>
  <c r="AD456" i="3"/>
  <c r="AB456" i="3"/>
  <c r="AA456" i="3"/>
  <c r="Z456" i="3"/>
  <c r="X456" i="3"/>
  <c r="W456" i="3"/>
  <c r="V456" i="3"/>
  <c r="T456" i="3"/>
  <c r="S456" i="3"/>
  <c r="R456" i="3"/>
  <c r="AE455" i="3"/>
  <c r="AD455" i="3"/>
  <c r="AB455" i="3"/>
  <c r="AA455" i="3"/>
  <c r="Z455" i="3"/>
  <c r="X455" i="3"/>
  <c r="W455" i="3"/>
  <c r="V455" i="3"/>
  <c r="T455" i="3"/>
  <c r="S455" i="3"/>
  <c r="R455" i="3"/>
  <c r="AE445" i="3"/>
  <c r="AD445" i="3"/>
  <c r="AB445" i="3"/>
  <c r="AA445" i="3"/>
  <c r="Z445" i="3"/>
  <c r="X445" i="3"/>
  <c r="W445" i="3"/>
  <c r="V445" i="3"/>
  <c r="T445" i="3"/>
  <c r="S445" i="3"/>
  <c r="R445" i="3"/>
  <c r="AE429" i="3"/>
  <c r="AD429" i="3"/>
  <c r="AB429" i="3"/>
  <c r="AA429" i="3"/>
  <c r="Z429" i="3"/>
  <c r="X429" i="3"/>
  <c r="W429" i="3"/>
  <c r="V429" i="3"/>
  <c r="T429" i="3"/>
  <c r="S429" i="3"/>
  <c r="R429" i="3"/>
  <c r="AE419" i="3"/>
  <c r="AD419" i="3"/>
  <c r="AB419" i="3"/>
  <c r="AA419" i="3"/>
  <c r="Z419" i="3"/>
  <c r="X419" i="3"/>
  <c r="W419" i="3"/>
  <c r="V419" i="3"/>
  <c r="T419" i="3"/>
  <c r="S419" i="3"/>
  <c r="R419" i="3"/>
  <c r="AE390" i="3"/>
  <c r="AD390" i="3"/>
  <c r="AB390" i="3"/>
  <c r="AA390" i="3"/>
  <c r="Z390" i="3"/>
  <c r="X390" i="3"/>
  <c r="W390" i="3"/>
  <c r="V390" i="3"/>
  <c r="T390" i="3"/>
  <c r="S390" i="3"/>
  <c r="R390" i="3"/>
  <c r="AE294" i="3"/>
  <c r="AD294" i="3"/>
  <c r="AB294" i="3"/>
  <c r="AA294" i="3"/>
  <c r="Z294" i="3"/>
  <c r="X294" i="3"/>
  <c r="W294" i="3"/>
  <c r="V294" i="3"/>
  <c r="T294" i="3"/>
  <c r="S294" i="3"/>
  <c r="R294" i="3"/>
  <c r="AE280" i="3"/>
  <c r="AD280" i="3"/>
  <c r="AB280" i="3"/>
  <c r="AA280" i="3"/>
  <c r="Z280" i="3"/>
  <c r="X280" i="3"/>
  <c r="W280" i="3"/>
  <c r="V280" i="3"/>
  <c r="T280" i="3"/>
  <c r="S280" i="3"/>
  <c r="R280" i="3"/>
  <c r="AE258" i="3"/>
  <c r="AD258" i="3"/>
  <c r="AB258" i="3"/>
  <c r="AA258" i="3"/>
  <c r="Z258" i="3"/>
  <c r="X258" i="3"/>
  <c r="W258" i="3"/>
  <c r="V258" i="3"/>
  <c r="T258" i="3"/>
  <c r="S258" i="3"/>
  <c r="R258" i="3"/>
  <c r="AE237" i="3"/>
  <c r="AD237" i="3"/>
  <c r="AB237" i="3"/>
  <c r="AA237" i="3"/>
  <c r="Z237" i="3"/>
  <c r="X237" i="3"/>
  <c r="W237" i="3"/>
  <c r="V237" i="3"/>
  <c r="T237" i="3"/>
  <c r="S237" i="3"/>
  <c r="R237" i="3"/>
  <c r="AE145" i="3"/>
  <c r="AD145" i="3"/>
  <c r="AB145" i="3"/>
  <c r="AA145" i="3"/>
  <c r="Z145" i="3"/>
  <c r="X145" i="3"/>
  <c r="W145" i="3"/>
  <c r="V145" i="3"/>
  <c r="T145" i="3"/>
  <c r="S145" i="3"/>
  <c r="R145" i="3"/>
  <c r="AE60" i="3"/>
  <c r="AD60" i="3"/>
  <c r="AB60" i="3"/>
  <c r="AA60" i="3"/>
  <c r="Z60" i="3"/>
  <c r="X60" i="3"/>
  <c r="W60" i="3"/>
  <c r="V60" i="3"/>
  <c r="T60" i="3"/>
  <c r="S60" i="3"/>
  <c r="R60" i="3"/>
  <c r="AE35" i="3"/>
  <c r="AD35" i="3"/>
  <c r="AB35" i="3"/>
  <c r="AA35" i="3"/>
  <c r="Z35" i="3"/>
  <c r="X35" i="3"/>
  <c r="W35" i="3"/>
  <c r="V35" i="3"/>
  <c r="T35" i="3"/>
  <c r="S35" i="3"/>
  <c r="R35" i="3"/>
  <c r="AE10" i="3"/>
  <c r="AD10" i="3"/>
  <c r="AB10" i="3"/>
  <c r="AA10" i="3"/>
  <c r="Z10" i="3"/>
  <c r="X10" i="3"/>
  <c r="W10" i="3"/>
  <c r="V10" i="3"/>
  <c r="T10" i="3"/>
  <c r="S10" i="3"/>
  <c r="R10" i="3"/>
  <c r="AE6" i="3"/>
  <c r="AD6" i="3"/>
  <c r="AB6" i="3"/>
  <c r="AA6" i="3"/>
  <c r="Z6" i="3"/>
  <c r="X6" i="3"/>
  <c r="W6" i="3"/>
  <c r="V6" i="3"/>
  <c r="T6" i="3"/>
  <c r="S6" i="3"/>
  <c r="R6" i="3"/>
  <c r="AE1605" i="3"/>
  <c r="AD1605" i="3"/>
  <c r="AB1605" i="3"/>
  <c r="AA1605" i="3"/>
  <c r="Z1605" i="3"/>
  <c r="X1605" i="3"/>
  <c r="W1605" i="3"/>
  <c r="V1605" i="3"/>
  <c r="T1605" i="3"/>
  <c r="S1605" i="3"/>
  <c r="R1605" i="3"/>
  <c r="AE1601" i="3"/>
  <c r="AD1601" i="3"/>
  <c r="AB1601" i="3"/>
  <c r="AA1601" i="3"/>
  <c r="Z1601" i="3"/>
  <c r="X1601" i="3"/>
  <c r="W1601" i="3"/>
  <c r="V1601" i="3"/>
  <c r="T1601" i="3"/>
  <c r="S1601" i="3"/>
  <c r="R1601" i="3"/>
  <c r="AE1599" i="3"/>
  <c r="AD1599" i="3"/>
  <c r="AB1599" i="3"/>
  <c r="AA1599" i="3"/>
  <c r="Z1599" i="3"/>
  <c r="X1599" i="3"/>
  <c r="W1599" i="3"/>
  <c r="V1599" i="3"/>
  <c r="T1599" i="3"/>
  <c r="S1599" i="3"/>
  <c r="R1599" i="3"/>
  <c r="AE1591" i="3"/>
  <c r="AD1591" i="3"/>
  <c r="AB1591" i="3"/>
  <c r="AA1591" i="3"/>
  <c r="Z1591" i="3"/>
  <c r="X1591" i="3"/>
  <c r="W1591" i="3"/>
  <c r="V1591" i="3"/>
  <c r="T1591" i="3"/>
  <c r="S1591" i="3"/>
  <c r="R1591" i="3"/>
  <c r="AE1565" i="3"/>
  <c r="AD1565" i="3"/>
  <c r="AB1565" i="3"/>
  <c r="AA1565" i="3"/>
  <c r="Z1565" i="3"/>
  <c r="X1565" i="3"/>
  <c r="W1565" i="3"/>
  <c r="V1565" i="3"/>
  <c r="T1565" i="3"/>
  <c r="S1565" i="3"/>
  <c r="R1565" i="3"/>
  <c r="AE1560" i="3"/>
  <c r="AD1560" i="3"/>
  <c r="AB1560" i="3"/>
  <c r="AA1560" i="3"/>
  <c r="Z1560" i="3"/>
  <c r="X1560" i="3"/>
  <c r="W1560" i="3"/>
  <c r="V1560" i="3"/>
  <c r="T1560" i="3"/>
  <c r="S1560" i="3"/>
  <c r="R1560" i="3"/>
  <c r="AE1515" i="3"/>
  <c r="AD1515" i="3"/>
  <c r="AB1515" i="3"/>
  <c r="AA1515" i="3"/>
  <c r="Z1515" i="3"/>
  <c r="X1515" i="3"/>
  <c r="W1515" i="3"/>
  <c r="V1515" i="3"/>
  <c r="T1515" i="3"/>
  <c r="S1515" i="3"/>
  <c r="R1515" i="3"/>
  <c r="AE1458" i="3"/>
  <c r="AD1458" i="3"/>
  <c r="AB1458" i="3"/>
  <c r="AA1458" i="3"/>
  <c r="Z1458" i="3"/>
  <c r="X1458" i="3"/>
  <c r="W1458" i="3"/>
  <c r="V1458" i="3"/>
  <c r="T1458" i="3"/>
  <c r="S1458" i="3"/>
  <c r="R1458" i="3"/>
  <c r="AE1456" i="3"/>
  <c r="AD1456" i="3"/>
  <c r="AB1456" i="3"/>
  <c r="AA1456" i="3"/>
  <c r="Z1456" i="3"/>
  <c r="X1456" i="3"/>
  <c r="W1456" i="3"/>
  <c r="V1456" i="3"/>
  <c r="T1456" i="3"/>
  <c r="S1456" i="3"/>
  <c r="R1456" i="3"/>
  <c r="AE1451" i="3"/>
  <c r="AD1451" i="3"/>
  <c r="AB1451" i="3"/>
  <c r="AA1451" i="3"/>
  <c r="Z1451" i="3"/>
  <c r="X1451" i="3"/>
  <c r="W1451" i="3"/>
  <c r="V1451" i="3"/>
  <c r="T1451" i="3"/>
  <c r="S1451" i="3"/>
  <c r="R1451" i="3"/>
  <c r="AE1438" i="3"/>
  <c r="AD1438" i="3"/>
  <c r="AB1438" i="3"/>
  <c r="AA1438" i="3"/>
  <c r="Z1438" i="3"/>
  <c r="X1438" i="3"/>
  <c r="W1438" i="3"/>
  <c r="V1438" i="3"/>
  <c r="T1438" i="3"/>
  <c r="S1438" i="3"/>
  <c r="R1438" i="3"/>
  <c r="AE1437" i="3"/>
  <c r="AD1437" i="3"/>
  <c r="AB1437" i="3"/>
  <c r="AA1437" i="3"/>
  <c r="Z1437" i="3"/>
  <c r="X1437" i="3"/>
  <c r="W1437" i="3"/>
  <c r="V1437" i="3"/>
  <c r="T1437" i="3"/>
  <c r="S1437" i="3"/>
  <c r="R1437" i="3"/>
  <c r="AE1425" i="3"/>
  <c r="AD1425" i="3"/>
  <c r="AB1425" i="3"/>
  <c r="AA1425" i="3"/>
  <c r="Z1425" i="3"/>
  <c r="X1425" i="3"/>
  <c r="W1425" i="3"/>
  <c r="V1425" i="3"/>
  <c r="T1425" i="3"/>
  <c r="S1425" i="3"/>
  <c r="R1425" i="3"/>
  <c r="AE1418" i="3"/>
  <c r="AD1418" i="3"/>
  <c r="AB1418" i="3"/>
  <c r="AA1418" i="3"/>
  <c r="Z1418" i="3"/>
  <c r="X1418" i="3"/>
  <c r="W1418" i="3"/>
  <c r="V1418" i="3"/>
  <c r="T1418" i="3"/>
  <c r="S1418" i="3"/>
  <c r="R1418" i="3"/>
  <c r="AE1416" i="3"/>
  <c r="AD1416" i="3"/>
  <c r="AB1416" i="3"/>
  <c r="AA1416" i="3"/>
  <c r="Z1416" i="3"/>
  <c r="X1416" i="3"/>
  <c r="W1416" i="3"/>
  <c r="V1416" i="3"/>
  <c r="T1416" i="3"/>
  <c r="S1416" i="3"/>
  <c r="R1416" i="3"/>
  <c r="AE1408" i="3"/>
  <c r="AD1408" i="3"/>
  <c r="AB1408" i="3"/>
  <c r="AA1408" i="3"/>
  <c r="Z1408" i="3"/>
  <c r="X1408" i="3"/>
  <c r="W1408" i="3"/>
  <c r="V1408" i="3"/>
  <c r="T1408" i="3"/>
  <c r="S1408" i="3"/>
  <c r="R1408" i="3"/>
  <c r="AE1403" i="3"/>
  <c r="AD1403" i="3"/>
  <c r="AB1403" i="3"/>
  <c r="AA1403" i="3"/>
  <c r="Z1403" i="3"/>
  <c r="X1403" i="3"/>
  <c r="W1403" i="3"/>
  <c r="V1403" i="3"/>
  <c r="T1403" i="3"/>
  <c r="S1403" i="3"/>
  <c r="R1403" i="3"/>
  <c r="AE1394" i="3"/>
  <c r="AD1394" i="3"/>
  <c r="AB1394" i="3"/>
  <c r="AA1394" i="3"/>
  <c r="Z1394" i="3"/>
  <c r="X1394" i="3"/>
  <c r="W1394" i="3"/>
  <c r="V1394" i="3"/>
  <c r="T1394" i="3"/>
  <c r="S1394" i="3"/>
  <c r="R1394" i="3"/>
  <c r="AE1370" i="3"/>
  <c r="AD1370" i="3"/>
  <c r="AB1370" i="3"/>
  <c r="AA1370" i="3"/>
  <c r="Z1370" i="3"/>
  <c r="X1370" i="3"/>
  <c r="W1370" i="3"/>
  <c r="V1370" i="3"/>
  <c r="T1370" i="3"/>
  <c r="S1370" i="3"/>
  <c r="R1370" i="3"/>
  <c r="AE1365" i="3"/>
  <c r="AD1365" i="3"/>
  <c r="AB1365" i="3"/>
  <c r="AA1365" i="3"/>
  <c r="Z1365" i="3"/>
  <c r="X1365" i="3"/>
  <c r="W1365" i="3"/>
  <c r="V1365" i="3"/>
  <c r="T1365" i="3"/>
  <c r="S1365" i="3"/>
  <c r="R1365" i="3"/>
  <c r="AE1317" i="3"/>
  <c r="AD1317" i="3"/>
  <c r="AB1317" i="3"/>
  <c r="AA1317" i="3"/>
  <c r="Z1317" i="3"/>
  <c r="X1317" i="3"/>
  <c r="W1317" i="3"/>
  <c r="V1317" i="3"/>
  <c r="T1317" i="3"/>
  <c r="S1317" i="3"/>
  <c r="R1317" i="3"/>
  <c r="AE1308" i="3"/>
  <c r="AD1308" i="3"/>
  <c r="AB1308" i="3"/>
  <c r="AA1308" i="3"/>
  <c r="Z1308" i="3"/>
  <c r="X1308" i="3"/>
  <c r="W1308" i="3"/>
  <c r="V1308" i="3"/>
  <c r="T1308" i="3"/>
  <c r="S1308" i="3"/>
  <c r="R1308" i="3"/>
  <c r="AE1283" i="3"/>
  <c r="AD1283" i="3"/>
  <c r="AB1283" i="3"/>
  <c r="AA1283" i="3"/>
  <c r="Z1283" i="3"/>
  <c r="X1283" i="3"/>
  <c r="W1283" i="3"/>
  <c r="V1283" i="3"/>
  <c r="T1283" i="3"/>
  <c r="S1283" i="3"/>
  <c r="R1283" i="3"/>
  <c r="AE1271" i="3"/>
  <c r="AD1271" i="3"/>
  <c r="AB1271" i="3"/>
  <c r="AA1271" i="3"/>
  <c r="Z1271" i="3"/>
  <c r="X1271" i="3"/>
  <c r="W1271" i="3"/>
  <c r="V1271" i="3"/>
  <c r="T1271" i="3"/>
  <c r="S1271" i="3"/>
  <c r="R1271" i="3"/>
  <c r="AE1261" i="3"/>
  <c r="AD1261" i="3"/>
  <c r="AB1261" i="3"/>
  <c r="AA1261" i="3"/>
  <c r="Z1261" i="3"/>
  <c r="X1261" i="3"/>
  <c r="W1261" i="3"/>
  <c r="V1261" i="3"/>
  <c r="T1261" i="3"/>
  <c r="S1261" i="3"/>
  <c r="R1261" i="3"/>
  <c r="AE1243" i="3"/>
  <c r="AD1243" i="3"/>
  <c r="AB1243" i="3"/>
  <c r="AA1243" i="3"/>
  <c r="Z1243" i="3"/>
  <c r="X1243" i="3"/>
  <c r="W1243" i="3"/>
  <c r="V1243" i="3"/>
  <c r="T1243" i="3"/>
  <c r="S1243" i="3"/>
  <c r="R1243" i="3"/>
  <c r="AE1233" i="3"/>
  <c r="AD1233" i="3"/>
  <c r="AB1233" i="3"/>
  <c r="AA1233" i="3"/>
  <c r="Z1233" i="3"/>
  <c r="X1233" i="3"/>
  <c r="W1233" i="3"/>
  <c r="V1233" i="3"/>
  <c r="T1233" i="3"/>
  <c r="S1233" i="3"/>
  <c r="R1233" i="3"/>
  <c r="AE1181" i="3"/>
  <c r="AD1181" i="3"/>
  <c r="AB1181" i="3"/>
  <c r="AA1181" i="3"/>
  <c r="Z1181" i="3"/>
  <c r="X1181" i="3"/>
  <c r="W1181" i="3"/>
  <c r="V1181" i="3"/>
  <c r="T1181" i="3"/>
  <c r="S1181" i="3"/>
  <c r="R1181" i="3"/>
  <c r="AE1174" i="3"/>
  <c r="AD1174" i="3"/>
  <c r="AB1174" i="3"/>
  <c r="AA1174" i="3"/>
  <c r="Z1174" i="3"/>
  <c r="X1174" i="3"/>
  <c r="W1174" i="3"/>
  <c r="V1174" i="3"/>
  <c r="T1174" i="3"/>
  <c r="S1174" i="3"/>
  <c r="R1174" i="3"/>
  <c r="AE1171" i="3"/>
  <c r="AD1171" i="3"/>
  <c r="AB1171" i="3"/>
  <c r="AA1171" i="3"/>
  <c r="Z1171" i="3"/>
  <c r="X1171" i="3"/>
  <c r="W1171" i="3"/>
  <c r="V1171" i="3"/>
  <c r="T1171" i="3"/>
  <c r="S1171" i="3"/>
  <c r="R1171" i="3"/>
  <c r="AE1163" i="3"/>
  <c r="AD1163" i="3"/>
  <c r="AB1163" i="3"/>
  <c r="AA1163" i="3"/>
  <c r="Z1163" i="3"/>
  <c r="X1163" i="3"/>
  <c r="W1163" i="3"/>
  <c r="V1163" i="3"/>
  <c r="T1163" i="3"/>
  <c r="S1163" i="3"/>
  <c r="R1163" i="3"/>
  <c r="AE1145" i="3"/>
  <c r="AD1145" i="3"/>
  <c r="AB1145" i="3"/>
  <c r="AA1145" i="3"/>
  <c r="Z1145" i="3"/>
  <c r="X1145" i="3"/>
  <c r="W1145" i="3"/>
  <c r="V1145" i="3"/>
  <c r="T1145" i="3"/>
  <c r="S1145" i="3"/>
  <c r="R1145" i="3"/>
  <c r="AE1090" i="3"/>
  <c r="AD1090" i="3"/>
  <c r="AB1090" i="3"/>
  <c r="AA1090" i="3"/>
  <c r="Z1090" i="3"/>
  <c r="X1090" i="3"/>
  <c r="W1090" i="3"/>
  <c r="V1090" i="3"/>
  <c r="T1090" i="3"/>
  <c r="S1090" i="3"/>
  <c r="R1090" i="3"/>
  <c r="AE1082" i="3"/>
  <c r="AD1082" i="3"/>
  <c r="AB1082" i="3"/>
  <c r="AA1082" i="3"/>
  <c r="Z1082" i="3"/>
  <c r="X1082" i="3"/>
  <c r="W1082" i="3"/>
  <c r="V1082" i="3"/>
  <c r="T1082" i="3"/>
  <c r="S1082" i="3"/>
  <c r="R1082" i="3"/>
  <c r="AE989" i="3"/>
  <c r="AD989" i="3"/>
  <c r="AB989" i="3"/>
  <c r="AA989" i="3"/>
  <c r="Z989" i="3"/>
  <c r="X989" i="3"/>
  <c r="W989" i="3"/>
  <c r="V989" i="3"/>
  <c r="T989" i="3"/>
  <c r="S989" i="3"/>
  <c r="R989" i="3"/>
  <c r="AE971" i="3"/>
  <c r="AD971" i="3"/>
  <c r="AB971" i="3"/>
  <c r="AA971" i="3"/>
  <c r="Z971" i="3"/>
  <c r="X971" i="3"/>
  <c r="W971" i="3"/>
  <c r="V971" i="3"/>
  <c r="T971" i="3"/>
  <c r="S971" i="3"/>
  <c r="R971" i="3"/>
  <c r="AE951" i="3"/>
  <c r="AD951" i="3"/>
  <c r="AB951" i="3"/>
  <c r="AA951" i="3"/>
  <c r="Z951" i="3"/>
  <c r="X951" i="3"/>
  <c r="W951" i="3"/>
  <c r="V951" i="3"/>
  <c r="T951" i="3"/>
  <c r="S951" i="3"/>
  <c r="R951" i="3"/>
  <c r="AE913" i="3"/>
  <c r="AD913" i="3"/>
  <c r="AB913" i="3"/>
  <c r="AA913" i="3"/>
  <c r="Z913" i="3"/>
  <c r="X913" i="3"/>
  <c r="W913" i="3"/>
  <c r="V913" i="3"/>
  <c r="T913" i="3"/>
  <c r="S913" i="3"/>
  <c r="R913" i="3"/>
  <c r="AE886" i="3"/>
  <c r="AD886" i="3"/>
  <c r="AB886" i="3"/>
  <c r="AA886" i="3"/>
  <c r="Z886" i="3"/>
  <c r="X886" i="3"/>
  <c r="W886" i="3"/>
  <c r="V886" i="3"/>
  <c r="T886" i="3"/>
  <c r="S886" i="3"/>
  <c r="R886" i="3"/>
  <c r="AE795" i="3"/>
  <c r="AD795" i="3"/>
  <c r="AB795" i="3"/>
  <c r="AA795" i="3"/>
  <c r="Z795" i="3"/>
  <c r="X795" i="3"/>
  <c r="W795" i="3"/>
  <c r="V795" i="3"/>
  <c r="T795" i="3"/>
  <c r="S795" i="3"/>
  <c r="R795" i="3"/>
  <c r="AE790" i="3"/>
  <c r="AD790" i="3"/>
  <c r="AB790" i="3"/>
  <c r="AA790" i="3"/>
  <c r="Z790" i="3"/>
  <c r="X790" i="3"/>
  <c r="W790" i="3"/>
  <c r="V790" i="3"/>
  <c r="T790" i="3"/>
  <c r="S790" i="3"/>
  <c r="R790" i="3"/>
  <c r="AE770" i="3"/>
  <c r="AD770" i="3"/>
  <c r="AB770" i="3"/>
  <c r="AA770" i="3"/>
  <c r="Z770" i="3"/>
  <c r="X770" i="3"/>
  <c r="W770" i="3"/>
  <c r="V770" i="3"/>
  <c r="T770" i="3"/>
  <c r="S770" i="3"/>
  <c r="R770" i="3"/>
  <c r="AE751" i="3"/>
  <c r="AD751" i="3"/>
  <c r="AB751" i="3"/>
  <c r="AA751" i="3"/>
  <c r="Z751" i="3"/>
  <c r="X751" i="3"/>
  <c r="W751" i="3"/>
  <c r="V751" i="3"/>
  <c r="T751" i="3"/>
  <c r="S751" i="3"/>
  <c r="R751" i="3"/>
  <c r="AE741" i="3"/>
  <c r="AD741" i="3"/>
  <c r="AB741" i="3"/>
  <c r="AA741" i="3"/>
  <c r="Z741" i="3"/>
  <c r="X741" i="3"/>
  <c r="W741" i="3"/>
  <c r="V741" i="3"/>
  <c r="T741" i="3"/>
  <c r="S741" i="3"/>
  <c r="R741" i="3"/>
  <c r="AE732" i="3"/>
  <c r="AD732" i="3"/>
  <c r="AB732" i="3"/>
  <c r="AA732" i="3"/>
  <c r="Z732" i="3"/>
  <c r="X732" i="3"/>
  <c r="W732" i="3"/>
  <c r="V732" i="3"/>
  <c r="T732" i="3"/>
  <c r="S732" i="3"/>
  <c r="R732" i="3"/>
  <c r="AE729" i="3"/>
  <c r="AD729" i="3"/>
  <c r="AB729" i="3"/>
  <c r="AA729" i="3"/>
  <c r="Z729" i="3"/>
  <c r="X729" i="3"/>
  <c r="W729" i="3"/>
  <c r="V729" i="3"/>
  <c r="T729" i="3"/>
  <c r="S729" i="3"/>
  <c r="R729" i="3"/>
  <c r="AE724" i="3"/>
  <c r="AD724" i="3"/>
  <c r="AB724" i="3"/>
  <c r="AA724" i="3"/>
  <c r="Z724" i="3"/>
  <c r="X724" i="3"/>
  <c r="W724" i="3"/>
  <c r="V724" i="3"/>
  <c r="T724" i="3"/>
  <c r="S724" i="3"/>
  <c r="R724" i="3"/>
  <c r="AE720" i="3"/>
  <c r="AD720" i="3"/>
  <c r="AB720" i="3"/>
  <c r="AA720" i="3"/>
  <c r="Z720" i="3"/>
  <c r="X720" i="3"/>
  <c r="W720" i="3"/>
  <c r="V720" i="3"/>
  <c r="T720" i="3"/>
  <c r="S720" i="3"/>
  <c r="R720" i="3"/>
  <c r="AE711" i="3"/>
  <c r="AD711" i="3"/>
  <c r="AB711" i="3"/>
  <c r="AA711" i="3"/>
  <c r="Z711" i="3"/>
  <c r="X711" i="3"/>
  <c r="W711" i="3"/>
  <c r="V711" i="3"/>
  <c r="T711" i="3"/>
  <c r="S711" i="3"/>
  <c r="R711" i="3"/>
  <c r="AE701" i="3"/>
  <c r="AD701" i="3"/>
  <c r="AB701" i="3"/>
  <c r="AA701" i="3"/>
  <c r="Z701" i="3"/>
  <c r="X701" i="3"/>
  <c r="W701" i="3"/>
  <c r="V701" i="3"/>
  <c r="T701" i="3"/>
  <c r="S701" i="3"/>
  <c r="R701" i="3"/>
  <c r="AE697" i="3"/>
  <c r="AD697" i="3"/>
  <c r="AB697" i="3"/>
  <c r="AA697" i="3"/>
  <c r="Z697" i="3"/>
  <c r="X697" i="3"/>
  <c r="W697" i="3"/>
  <c r="V697" i="3"/>
  <c r="T697" i="3"/>
  <c r="S697" i="3"/>
  <c r="R697" i="3"/>
  <c r="AE685" i="3"/>
  <c r="AD685" i="3"/>
  <c r="AB685" i="3"/>
  <c r="AA685" i="3"/>
  <c r="Z685" i="3"/>
  <c r="X685" i="3"/>
  <c r="W685" i="3"/>
  <c r="V685" i="3"/>
  <c r="T685" i="3"/>
  <c r="S685" i="3"/>
  <c r="R685" i="3"/>
  <c r="AE676" i="3"/>
  <c r="AD676" i="3"/>
  <c r="AB676" i="3"/>
  <c r="AA676" i="3"/>
  <c r="Z676" i="3"/>
  <c r="X676" i="3"/>
  <c r="W676" i="3"/>
  <c r="V676" i="3"/>
  <c r="T676" i="3"/>
  <c r="S676" i="3"/>
  <c r="R676" i="3"/>
  <c r="AE674" i="3"/>
  <c r="AD674" i="3"/>
  <c r="AB674" i="3"/>
  <c r="AA674" i="3"/>
  <c r="Z674" i="3"/>
  <c r="X674" i="3"/>
  <c r="W674" i="3"/>
  <c r="V674" i="3"/>
  <c r="T674" i="3"/>
  <c r="S674" i="3"/>
  <c r="R674" i="3"/>
  <c r="AE637" i="3"/>
  <c r="AD637" i="3"/>
  <c r="AB637" i="3"/>
  <c r="AA637" i="3"/>
  <c r="Z637" i="3"/>
  <c r="X637" i="3"/>
  <c r="W637" i="3"/>
  <c r="V637" i="3"/>
  <c r="T637" i="3"/>
  <c r="S637" i="3"/>
  <c r="R637" i="3"/>
  <c r="AE636" i="3"/>
  <c r="AD636" i="3"/>
  <c r="AB636" i="3"/>
  <c r="AA636" i="3"/>
  <c r="Z636" i="3"/>
  <c r="X636" i="3"/>
  <c r="W636" i="3"/>
  <c r="V636" i="3"/>
  <c r="T636" i="3"/>
  <c r="S636" i="3"/>
  <c r="R636" i="3"/>
  <c r="AE606" i="3"/>
  <c r="AD606" i="3"/>
  <c r="AB606" i="3"/>
  <c r="AA606" i="3"/>
  <c r="Z606" i="3"/>
  <c r="X606" i="3"/>
  <c r="W606" i="3"/>
  <c r="V606" i="3"/>
  <c r="T606" i="3"/>
  <c r="S606" i="3"/>
  <c r="R606" i="3"/>
  <c r="AE582" i="3"/>
  <c r="AD582" i="3"/>
  <c r="AB582" i="3"/>
  <c r="AA582" i="3"/>
  <c r="Z582" i="3"/>
  <c r="X582" i="3"/>
  <c r="W582" i="3"/>
  <c r="V582" i="3"/>
  <c r="T582" i="3"/>
  <c r="S582" i="3"/>
  <c r="R582" i="3"/>
  <c r="AE578" i="3"/>
  <c r="AD578" i="3"/>
  <c r="AB578" i="3"/>
  <c r="AA578" i="3"/>
  <c r="Z578" i="3"/>
  <c r="X578" i="3"/>
  <c r="W578" i="3"/>
  <c r="V578" i="3"/>
  <c r="T578" i="3"/>
  <c r="S578" i="3"/>
  <c r="R578" i="3"/>
  <c r="AE570" i="3"/>
  <c r="AD570" i="3"/>
  <c r="AB570" i="3"/>
  <c r="AA570" i="3"/>
  <c r="Z570" i="3"/>
  <c r="X570" i="3"/>
  <c r="W570" i="3"/>
  <c r="V570" i="3"/>
  <c r="T570" i="3"/>
  <c r="S570" i="3"/>
  <c r="R570" i="3"/>
  <c r="AE565" i="3"/>
  <c r="AD565" i="3"/>
  <c r="AB565" i="3"/>
  <c r="AA565" i="3"/>
  <c r="Z565" i="3"/>
  <c r="X565" i="3"/>
  <c r="W565" i="3"/>
  <c r="V565" i="3"/>
  <c r="T565" i="3"/>
  <c r="S565" i="3"/>
  <c r="R565" i="3"/>
  <c r="AE563" i="3"/>
  <c r="AD563" i="3"/>
  <c r="AB563" i="3"/>
  <c r="AA563" i="3"/>
  <c r="Z563" i="3"/>
  <c r="X563" i="3"/>
  <c r="W563" i="3"/>
  <c r="V563" i="3"/>
  <c r="T563" i="3"/>
  <c r="S563" i="3"/>
  <c r="R563" i="3"/>
  <c r="AE562" i="3"/>
  <c r="AD562" i="3"/>
  <c r="AB562" i="3"/>
  <c r="AA562" i="3"/>
  <c r="Z562" i="3"/>
  <c r="X562" i="3"/>
  <c r="W562" i="3"/>
  <c r="V562" i="3"/>
  <c r="T562" i="3"/>
  <c r="S562" i="3"/>
  <c r="R562" i="3"/>
  <c r="AE518" i="3"/>
  <c r="AD518" i="3"/>
  <c r="AB518" i="3"/>
  <c r="AA518" i="3"/>
  <c r="Z518" i="3"/>
  <c r="X518" i="3"/>
  <c r="W518" i="3"/>
  <c r="V518" i="3"/>
  <c r="T518" i="3"/>
  <c r="S518" i="3"/>
  <c r="R518" i="3"/>
  <c r="AE514" i="3"/>
  <c r="AD514" i="3"/>
  <c r="AB514" i="3"/>
  <c r="AA514" i="3"/>
  <c r="Z514" i="3"/>
  <c r="X514" i="3"/>
  <c r="W514" i="3"/>
  <c r="V514" i="3"/>
  <c r="T514" i="3"/>
  <c r="S514" i="3"/>
  <c r="R514" i="3"/>
  <c r="AE511" i="3"/>
  <c r="AD511" i="3"/>
  <c r="AB511" i="3"/>
  <c r="AA511" i="3"/>
  <c r="Z511" i="3"/>
  <c r="X511" i="3"/>
  <c r="W511" i="3"/>
  <c r="V511" i="3"/>
  <c r="T511" i="3"/>
  <c r="S511" i="3"/>
  <c r="R511" i="3"/>
  <c r="AE502" i="3"/>
  <c r="AD502" i="3"/>
  <c r="AB502" i="3"/>
  <c r="AA502" i="3"/>
  <c r="Z502" i="3"/>
  <c r="X502" i="3"/>
  <c r="W502" i="3"/>
  <c r="V502" i="3"/>
  <c r="T502" i="3"/>
  <c r="S502" i="3"/>
  <c r="R502" i="3"/>
  <c r="AE492" i="3"/>
  <c r="AD492" i="3"/>
  <c r="AB492" i="3"/>
  <c r="AA492" i="3"/>
  <c r="Z492" i="3"/>
  <c r="X492" i="3"/>
  <c r="W492" i="3"/>
  <c r="V492" i="3"/>
  <c r="T492" i="3"/>
  <c r="S492" i="3"/>
  <c r="R492" i="3"/>
  <c r="AE468" i="3"/>
  <c r="AD468" i="3"/>
  <c r="AB468" i="3"/>
  <c r="AA468" i="3"/>
  <c r="Z468" i="3"/>
  <c r="X468" i="3"/>
  <c r="W468" i="3"/>
  <c r="V468" i="3"/>
  <c r="T468" i="3"/>
  <c r="S468" i="3"/>
  <c r="R468" i="3"/>
  <c r="AE463" i="3"/>
  <c r="AD463" i="3"/>
  <c r="AB463" i="3"/>
  <c r="AA463" i="3"/>
  <c r="Z463" i="3"/>
  <c r="X463" i="3"/>
  <c r="W463" i="3"/>
  <c r="V463" i="3"/>
  <c r="T463" i="3"/>
  <c r="S463" i="3"/>
  <c r="R463" i="3"/>
  <c r="AE448" i="3"/>
  <c r="AD448" i="3"/>
  <c r="AB448" i="3"/>
  <c r="AA448" i="3"/>
  <c r="Z448" i="3"/>
  <c r="X448" i="3"/>
  <c r="W448" i="3"/>
  <c r="V448" i="3"/>
  <c r="T448" i="3"/>
  <c r="S448" i="3"/>
  <c r="R448" i="3"/>
  <c r="AE406" i="3"/>
  <c r="AD406" i="3"/>
  <c r="AB406" i="3"/>
  <c r="AA406" i="3"/>
  <c r="Z406" i="3"/>
  <c r="X406" i="3"/>
  <c r="W406" i="3"/>
  <c r="V406" i="3"/>
  <c r="T406" i="3"/>
  <c r="S406" i="3"/>
  <c r="R406" i="3"/>
  <c r="AE381" i="3"/>
  <c r="AD381" i="3"/>
  <c r="AB381" i="3"/>
  <c r="AA381" i="3"/>
  <c r="Z381" i="3"/>
  <c r="X381" i="3"/>
  <c r="W381" i="3"/>
  <c r="V381" i="3"/>
  <c r="T381" i="3"/>
  <c r="S381" i="3"/>
  <c r="R381" i="3"/>
  <c r="AE368" i="3"/>
  <c r="AD368" i="3"/>
  <c r="AB368" i="3"/>
  <c r="AA368" i="3"/>
  <c r="Z368" i="3"/>
  <c r="X368" i="3"/>
  <c r="W368" i="3"/>
  <c r="V368" i="3"/>
  <c r="T368" i="3"/>
  <c r="S368" i="3"/>
  <c r="R368" i="3"/>
  <c r="AE362" i="3"/>
  <c r="AD362" i="3"/>
  <c r="AB362" i="3"/>
  <c r="AA362" i="3"/>
  <c r="Z362" i="3"/>
  <c r="X362" i="3"/>
  <c r="W362" i="3"/>
  <c r="V362" i="3"/>
  <c r="T362" i="3"/>
  <c r="S362" i="3"/>
  <c r="R362" i="3"/>
  <c r="AE342" i="3"/>
  <c r="AD342" i="3"/>
  <c r="AB342" i="3"/>
  <c r="AA342" i="3"/>
  <c r="Z342" i="3"/>
  <c r="X342" i="3"/>
  <c r="W342" i="3"/>
  <c r="V342" i="3"/>
  <c r="T342" i="3"/>
  <c r="S342" i="3"/>
  <c r="R342" i="3"/>
  <c r="AE341" i="3"/>
  <c r="AD341" i="3"/>
  <c r="AB341" i="3"/>
  <c r="AA341" i="3"/>
  <c r="Z341" i="3"/>
  <c r="X341" i="3"/>
  <c r="W341" i="3"/>
  <c r="V341" i="3"/>
  <c r="T341" i="3"/>
  <c r="S341" i="3"/>
  <c r="R341" i="3"/>
  <c r="AE333" i="3"/>
  <c r="AD333" i="3"/>
  <c r="AB333" i="3"/>
  <c r="AA333" i="3"/>
  <c r="Z333" i="3"/>
  <c r="X333" i="3"/>
  <c r="W333" i="3"/>
  <c r="V333" i="3"/>
  <c r="T333" i="3"/>
  <c r="S333" i="3"/>
  <c r="R333" i="3"/>
  <c r="AE257" i="3"/>
  <c r="AD257" i="3"/>
  <c r="AB257" i="3"/>
  <c r="AA257" i="3"/>
  <c r="Z257" i="3"/>
  <c r="X257" i="3"/>
  <c r="W257" i="3"/>
  <c r="V257" i="3"/>
  <c r="T257" i="3"/>
  <c r="S257" i="3"/>
  <c r="R257" i="3"/>
  <c r="AE243" i="3"/>
  <c r="AD243" i="3"/>
  <c r="AB243" i="3"/>
  <c r="AA243" i="3"/>
  <c r="Z243" i="3"/>
  <c r="X243" i="3"/>
  <c r="W243" i="3"/>
  <c r="V243" i="3"/>
  <c r="T243" i="3"/>
  <c r="S243" i="3"/>
  <c r="R243" i="3"/>
  <c r="AE229" i="3"/>
  <c r="AD229" i="3"/>
  <c r="AB229" i="3"/>
  <c r="AA229" i="3"/>
  <c r="Z229" i="3"/>
  <c r="X229" i="3"/>
  <c r="W229" i="3"/>
  <c r="V229" i="3"/>
  <c r="T229" i="3"/>
  <c r="S229" i="3"/>
  <c r="R229" i="3"/>
  <c r="AE227" i="3"/>
  <c r="AD227" i="3"/>
  <c r="AB227" i="3"/>
  <c r="AA227" i="3"/>
  <c r="Z227" i="3"/>
  <c r="X227" i="3"/>
  <c r="W227" i="3"/>
  <c r="V227" i="3"/>
  <c r="T227" i="3"/>
  <c r="S227" i="3"/>
  <c r="R227" i="3"/>
  <c r="AE215" i="3"/>
  <c r="AD215" i="3"/>
  <c r="AB215" i="3"/>
  <c r="AA215" i="3"/>
  <c r="Z215" i="3"/>
  <c r="X215" i="3"/>
  <c r="W215" i="3"/>
  <c r="V215" i="3"/>
  <c r="T215" i="3"/>
  <c r="S215" i="3"/>
  <c r="R215" i="3"/>
  <c r="AE214" i="3"/>
  <c r="AD214" i="3"/>
  <c r="AB214" i="3"/>
  <c r="AA214" i="3"/>
  <c r="Z214" i="3"/>
  <c r="X214" i="3"/>
  <c r="W214" i="3"/>
  <c r="V214" i="3"/>
  <c r="T214" i="3"/>
  <c r="S214" i="3"/>
  <c r="R214" i="3"/>
  <c r="AE202" i="3"/>
  <c r="AD202" i="3"/>
  <c r="AB202" i="3"/>
  <c r="AA202" i="3"/>
  <c r="Z202" i="3"/>
  <c r="X202" i="3"/>
  <c r="W202" i="3"/>
  <c r="V202" i="3"/>
  <c r="T202" i="3"/>
  <c r="S202" i="3"/>
  <c r="R202" i="3"/>
  <c r="AE199" i="3"/>
  <c r="AD199" i="3"/>
  <c r="AB199" i="3"/>
  <c r="AA199" i="3"/>
  <c r="Z199" i="3"/>
  <c r="X199" i="3"/>
  <c r="W199" i="3"/>
  <c r="V199" i="3"/>
  <c r="T199" i="3"/>
  <c r="S199" i="3"/>
  <c r="R199" i="3"/>
  <c r="AE191" i="3"/>
  <c r="AD191" i="3"/>
  <c r="AB191" i="3"/>
  <c r="AA191" i="3"/>
  <c r="Z191" i="3"/>
  <c r="X191" i="3"/>
  <c r="W191" i="3"/>
  <c r="V191" i="3"/>
  <c r="T191" i="3"/>
  <c r="S191" i="3"/>
  <c r="R191" i="3"/>
  <c r="AE166" i="3"/>
  <c r="AD166" i="3"/>
  <c r="AB166" i="3"/>
  <c r="AA166" i="3"/>
  <c r="Z166" i="3"/>
  <c r="X166" i="3"/>
  <c r="W166" i="3"/>
  <c r="V166" i="3"/>
  <c r="T166" i="3"/>
  <c r="S166" i="3"/>
  <c r="R166" i="3"/>
  <c r="AE73" i="3"/>
  <c r="AD73" i="3"/>
  <c r="AB73" i="3"/>
  <c r="AA73" i="3"/>
  <c r="Z73" i="3"/>
  <c r="X73" i="3"/>
  <c r="W73" i="3"/>
  <c r="V73" i="3"/>
  <c r="T73" i="3"/>
  <c r="S73" i="3"/>
  <c r="R73" i="3"/>
  <c r="AE41" i="3"/>
  <c r="AD41" i="3"/>
  <c r="AB41" i="3"/>
  <c r="AA41" i="3"/>
  <c r="Z41" i="3"/>
  <c r="X41" i="3"/>
  <c r="W41" i="3"/>
  <c r="V41" i="3"/>
  <c r="T41" i="3"/>
  <c r="S41" i="3"/>
  <c r="R41" i="3"/>
  <c r="AE28" i="3"/>
  <c r="AD28" i="3"/>
  <c r="AB28" i="3"/>
  <c r="AA28" i="3"/>
  <c r="Z28" i="3"/>
  <c r="X28" i="3"/>
  <c r="W28" i="3"/>
  <c r="V28" i="3"/>
  <c r="T28" i="3"/>
  <c r="S28" i="3"/>
  <c r="R28" i="3"/>
  <c r="AE19" i="3"/>
  <c r="AD19" i="3"/>
  <c r="AB19" i="3"/>
  <c r="AA19" i="3"/>
  <c r="Z19" i="3"/>
  <c r="X19" i="3"/>
  <c r="W19" i="3"/>
  <c r="V19" i="3"/>
  <c r="T19" i="3"/>
  <c r="S19" i="3"/>
  <c r="R19" i="3"/>
  <c r="AE1209" i="3"/>
  <c r="AD1209" i="3"/>
  <c r="AB1209" i="3"/>
  <c r="AA1209" i="3"/>
  <c r="Z1209" i="3"/>
  <c r="X1209" i="3"/>
  <c r="W1209" i="3"/>
  <c r="V1209" i="3"/>
  <c r="T1209" i="3"/>
  <c r="S1209" i="3"/>
  <c r="R1209" i="3"/>
  <c r="AE1132" i="3"/>
  <c r="AD1132" i="3"/>
  <c r="AB1132" i="3"/>
  <c r="AA1132" i="3"/>
  <c r="Z1132" i="3"/>
  <c r="X1132" i="3"/>
  <c r="W1132" i="3"/>
  <c r="V1132" i="3"/>
  <c r="T1132" i="3"/>
  <c r="S1132" i="3"/>
  <c r="R1132" i="3"/>
  <c r="AE1087" i="3"/>
  <c r="AD1087" i="3"/>
  <c r="AB1087" i="3"/>
  <c r="AA1087" i="3"/>
  <c r="Z1087" i="3"/>
  <c r="X1087" i="3"/>
  <c r="W1087" i="3"/>
  <c r="V1087" i="3"/>
  <c r="T1087" i="3"/>
  <c r="S1087" i="3"/>
  <c r="R1087" i="3"/>
  <c r="AE1068" i="3"/>
  <c r="AD1068" i="3"/>
  <c r="AB1068" i="3"/>
  <c r="AA1068" i="3"/>
  <c r="Z1068" i="3"/>
  <c r="X1068" i="3"/>
  <c r="W1068" i="3"/>
  <c r="V1068" i="3"/>
  <c r="T1068" i="3"/>
  <c r="S1068" i="3"/>
  <c r="R1068" i="3"/>
  <c r="AE764" i="3"/>
  <c r="AD764" i="3"/>
  <c r="AB764" i="3"/>
  <c r="AA764" i="3"/>
  <c r="Z764" i="3"/>
  <c r="X764" i="3"/>
  <c r="W764" i="3"/>
  <c r="V764" i="3"/>
  <c r="T764" i="3"/>
  <c r="S764" i="3"/>
  <c r="R764" i="3"/>
  <c r="AE734" i="3"/>
  <c r="AD734" i="3"/>
  <c r="AB734" i="3"/>
  <c r="AA734" i="3"/>
  <c r="Z734" i="3"/>
  <c r="X734" i="3"/>
  <c r="W734" i="3"/>
  <c r="V734" i="3"/>
  <c r="T734" i="3"/>
  <c r="S734" i="3"/>
  <c r="R734" i="3"/>
  <c r="AE703" i="3"/>
  <c r="AD703" i="3"/>
  <c r="AB703" i="3"/>
  <c r="AA703" i="3"/>
  <c r="Z703" i="3"/>
  <c r="X703" i="3"/>
  <c r="W703" i="3"/>
  <c r="V703" i="3"/>
  <c r="T703" i="3"/>
  <c r="S703" i="3"/>
  <c r="R703" i="3"/>
  <c r="AE702" i="3"/>
  <c r="AD702" i="3"/>
  <c r="AB702" i="3"/>
  <c r="AA702" i="3"/>
  <c r="Z702" i="3"/>
  <c r="X702" i="3"/>
  <c r="W702" i="3"/>
  <c r="V702" i="3"/>
  <c r="T702" i="3"/>
  <c r="S702" i="3"/>
  <c r="R702" i="3"/>
  <c r="AE618" i="3"/>
  <c r="AD618" i="3"/>
  <c r="AB618" i="3"/>
  <c r="AA618" i="3"/>
  <c r="Z618" i="3"/>
  <c r="X618" i="3"/>
  <c r="W618" i="3"/>
  <c r="V618" i="3"/>
  <c r="T618" i="3"/>
  <c r="S618" i="3"/>
  <c r="R618" i="3"/>
  <c r="AE566" i="3"/>
  <c r="AD566" i="3"/>
  <c r="AB566" i="3"/>
  <c r="AA566" i="3"/>
  <c r="Z566" i="3"/>
  <c r="X566" i="3"/>
  <c r="W566" i="3"/>
  <c r="V566" i="3"/>
  <c r="T566" i="3"/>
  <c r="S566" i="3"/>
  <c r="R566" i="3"/>
  <c r="AE522" i="3"/>
  <c r="AD522" i="3"/>
  <c r="AB522" i="3"/>
  <c r="AA522" i="3"/>
  <c r="Z522" i="3"/>
  <c r="X522" i="3"/>
  <c r="W522" i="3"/>
  <c r="V522" i="3"/>
  <c r="T522" i="3"/>
  <c r="S522" i="3"/>
  <c r="R522" i="3"/>
  <c r="AE509" i="3"/>
  <c r="AD509" i="3"/>
  <c r="AB509" i="3"/>
  <c r="AA509" i="3"/>
  <c r="Z509" i="3"/>
  <c r="X509" i="3"/>
  <c r="W509" i="3"/>
  <c r="V509" i="3"/>
  <c r="T509" i="3"/>
  <c r="S509" i="3"/>
  <c r="R509" i="3"/>
  <c r="AE319" i="3"/>
  <c r="AD319" i="3"/>
  <c r="AB319" i="3"/>
  <c r="AA319" i="3"/>
  <c r="Z319" i="3"/>
  <c r="X319" i="3"/>
  <c r="W319" i="3"/>
  <c r="V319" i="3"/>
  <c r="T319" i="3"/>
  <c r="S319" i="3"/>
  <c r="R319" i="3"/>
  <c r="AE270" i="3"/>
  <c r="AD270" i="3"/>
  <c r="AB270" i="3"/>
  <c r="AA270" i="3"/>
  <c r="Z270" i="3"/>
  <c r="X270" i="3"/>
  <c r="W270" i="3"/>
  <c r="V270" i="3"/>
  <c r="T270" i="3"/>
  <c r="S270" i="3"/>
  <c r="R270" i="3"/>
  <c r="AE232" i="3"/>
  <c r="AD232" i="3"/>
  <c r="AB232" i="3"/>
  <c r="AA232" i="3"/>
  <c r="Z232" i="3"/>
  <c r="X232" i="3"/>
  <c r="W232" i="3"/>
  <c r="V232" i="3"/>
  <c r="T232" i="3"/>
  <c r="S232" i="3"/>
  <c r="R232" i="3"/>
  <c r="AE226" i="3"/>
  <c r="AD226" i="3"/>
  <c r="AB226" i="3"/>
  <c r="AA226" i="3"/>
  <c r="Z226" i="3"/>
  <c r="X226" i="3"/>
  <c r="W226" i="3"/>
  <c r="V226" i="3"/>
  <c r="T226" i="3"/>
  <c r="S226" i="3"/>
  <c r="R226" i="3"/>
  <c r="AE182" i="3"/>
  <c r="AD182" i="3"/>
  <c r="AB182" i="3"/>
  <c r="AA182" i="3"/>
  <c r="Z182" i="3"/>
  <c r="X182" i="3"/>
  <c r="W182" i="3"/>
  <c r="V182" i="3"/>
  <c r="T182" i="3"/>
  <c r="S182" i="3"/>
  <c r="R182" i="3"/>
  <c r="AE179" i="3"/>
  <c r="AD179" i="3"/>
  <c r="AB179" i="3"/>
  <c r="AA179" i="3"/>
  <c r="Z179" i="3"/>
  <c r="X179" i="3"/>
  <c r="W179" i="3"/>
  <c r="V179" i="3"/>
  <c r="T179" i="3"/>
  <c r="S179" i="3"/>
  <c r="R179" i="3"/>
  <c r="AE147" i="3"/>
  <c r="AD147" i="3"/>
  <c r="AB147" i="3"/>
  <c r="AA147" i="3"/>
  <c r="Z147" i="3"/>
  <c r="X147" i="3"/>
  <c r="W147" i="3"/>
  <c r="V147" i="3"/>
  <c r="T147" i="3"/>
  <c r="S147" i="3"/>
  <c r="R147" i="3"/>
  <c r="AE109" i="3"/>
  <c r="AD109" i="3"/>
  <c r="AB109" i="3"/>
  <c r="AA109" i="3"/>
  <c r="Z109" i="3"/>
  <c r="X109" i="3"/>
  <c r="W109" i="3"/>
  <c r="V109" i="3"/>
  <c r="T109" i="3"/>
  <c r="S109" i="3"/>
  <c r="R109" i="3"/>
  <c r="AE67" i="3"/>
  <c r="AD67" i="3"/>
  <c r="AB67" i="3"/>
  <c r="AA67" i="3"/>
  <c r="Z67" i="3"/>
  <c r="X67" i="3"/>
  <c r="W67" i="3"/>
  <c r="V67" i="3"/>
  <c r="T67" i="3"/>
  <c r="S67" i="3"/>
  <c r="R67" i="3"/>
  <c r="AE47" i="3"/>
  <c r="AD47" i="3"/>
  <c r="AB47" i="3"/>
  <c r="AA47" i="3"/>
  <c r="Z47" i="3"/>
  <c r="X47" i="3"/>
  <c r="W47" i="3"/>
  <c r="V47" i="3"/>
  <c r="T47" i="3"/>
  <c r="S47" i="3"/>
  <c r="R47" i="3"/>
  <c r="AE1528" i="3"/>
  <c r="AD1528" i="3"/>
  <c r="AB1528" i="3"/>
  <c r="AA1528" i="3"/>
  <c r="Z1528" i="3"/>
  <c r="X1528" i="3"/>
  <c r="W1528" i="3"/>
  <c r="V1528" i="3"/>
  <c r="T1528" i="3"/>
  <c r="S1528" i="3"/>
  <c r="R1528" i="3"/>
  <c r="AE1511" i="3"/>
  <c r="AD1511" i="3"/>
  <c r="AB1511" i="3"/>
  <c r="AA1511" i="3"/>
  <c r="Z1511" i="3"/>
  <c r="X1511" i="3"/>
  <c r="W1511" i="3"/>
  <c r="V1511" i="3"/>
  <c r="T1511" i="3"/>
  <c r="S1511" i="3"/>
  <c r="R1511" i="3"/>
  <c r="AE1440" i="3"/>
  <c r="AD1440" i="3"/>
  <c r="AB1440" i="3"/>
  <c r="AA1440" i="3"/>
  <c r="Z1440" i="3"/>
  <c r="X1440" i="3"/>
  <c r="W1440" i="3"/>
  <c r="V1440" i="3"/>
  <c r="T1440" i="3"/>
  <c r="S1440" i="3"/>
  <c r="R1440" i="3"/>
  <c r="AE1417" i="3"/>
  <c r="AD1417" i="3"/>
  <c r="AB1417" i="3"/>
  <c r="AA1417" i="3"/>
  <c r="Z1417" i="3"/>
  <c r="X1417" i="3"/>
  <c r="W1417" i="3"/>
  <c r="V1417" i="3"/>
  <c r="T1417" i="3"/>
  <c r="S1417" i="3"/>
  <c r="R1417" i="3"/>
  <c r="AE1389" i="3"/>
  <c r="AD1389" i="3"/>
  <c r="AB1389" i="3"/>
  <c r="AA1389" i="3"/>
  <c r="Z1389" i="3"/>
  <c r="X1389" i="3"/>
  <c r="W1389" i="3"/>
  <c r="V1389" i="3"/>
  <c r="T1389" i="3"/>
  <c r="S1389" i="3"/>
  <c r="R1389" i="3"/>
  <c r="AE1367" i="3"/>
  <c r="AD1367" i="3"/>
  <c r="AB1367" i="3"/>
  <c r="AA1367" i="3"/>
  <c r="Z1367" i="3"/>
  <c r="X1367" i="3"/>
  <c r="W1367" i="3"/>
  <c r="V1367" i="3"/>
  <c r="T1367" i="3"/>
  <c r="S1367" i="3"/>
  <c r="R1367" i="3"/>
  <c r="AE1240" i="3"/>
  <c r="AD1240" i="3"/>
  <c r="AB1240" i="3"/>
  <c r="AA1240" i="3"/>
  <c r="Z1240" i="3"/>
  <c r="X1240" i="3"/>
  <c r="W1240" i="3"/>
  <c r="V1240" i="3"/>
  <c r="T1240" i="3"/>
  <c r="S1240" i="3"/>
  <c r="R1240" i="3"/>
  <c r="AE1179" i="3"/>
  <c r="AD1179" i="3"/>
  <c r="AB1179" i="3"/>
  <c r="AA1179" i="3"/>
  <c r="Z1179" i="3"/>
  <c r="X1179" i="3"/>
  <c r="W1179" i="3"/>
  <c r="V1179" i="3"/>
  <c r="T1179" i="3"/>
  <c r="S1179" i="3"/>
  <c r="R1179" i="3"/>
  <c r="AE1138" i="3"/>
  <c r="AD1138" i="3"/>
  <c r="AB1138" i="3"/>
  <c r="AA1138" i="3"/>
  <c r="Z1138" i="3"/>
  <c r="X1138" i="3"/>
  <c r="W1138" i="3"/>
  <c r="V1138" i="3"/>
  <c r="T1138" i="3"/>
  <c r="S1138" i="3"/>
  <c r="R1138" i="3"/>
  <c r="AE1128" i="3"/>
  <c r="AD1128" i="3"/>
  <c r="AB1128" i="3"/>
  <c r="AA1128" i="3"/>
  <c r="Z1128" i="3"/>
  <c r="X1128" i="3"/>
  <c r="W1128" i="3"/>
  <c r="V1128" i="3"/>
  <c r="T1128" i="3"/>
  <c r="S1128" i="3"/>
  <c r="R1128" i="3"/>
  <c r="AE892" i="3"/>
  <c r="AD892" i="3"/>
  <c r="AB892" i="3"/>
  <c r="AA892" i="3"/>
  <c r="Z892" i="3"/>
  <c r="X892" i="3"/>
  <c r="W892" i="3"/>
  <c r="V892" i="3"/>
  <c r="T892" i="3"/>
  <c r="S892" i="3"/>
  <c r="R892" i="3"/>
  <c r="AE882" i="3"/>
  <c r="AD882" i="3"/>
  <c r="AB882" i="3"/>
  <c r="AA882" i="3"/>
  <c r="Z882" i="3"/>
  <c r="X882" i="3"/>
  <c r="W882" i="3"/>
  <c r="V882" i="3"/>
  <c r="T882" i="3"/>
  <c r="S882" i="3"/>
  <c r="R882" i="3"/>
  <c r="AE762" i="3"/>
  <c r="AD762" i="3"/>
  <c r="AB762" i="3"/>
  <c r="AA762" i="3"/>
  <c r="Z762" i="3"/>
  <c r="X762" i="3"/>
  <c r="W762" i="3"/>
  <c r="V762" i="3"/>
  <c r="T762" i="3"/>
  <c r="S762" i="3"/>
  <c r="R762" i="3"/>
  <c r="AE757" i="3"/>
  <c r="AD757" i="3"/>
  <c r="AB757" i="3"/>
  <c r="AA757" i="3"/>
  <c r="Z757" i="3"/>
  <c r="X757" i="3"/>
  <c r="W757" i="3"/>
  <c r="V757" i="3"/>
  <c r="T757" i="3"/>
  <c r="S757" i="3"/>
  <c r="R757" i="3"/>
  <c r="AE745" i="3"/>
  <c r="AD745" i="3"/>
  <c r="AB745" i="3"/>
  <c r="AA745" i="3"/>
  <c r="Z745" i="3"/>
  <c r="X745" i="3"/>
  <c r="W745" i="3"/>
  <c r="V745" i="3"/>
  <c r="T745" i="3"/>
  <c r="S745" i="3"/>
  <c r="R745" i="3"/>
  <c r="AE738" i="3"/>
  <c r="AD738" i="3"/>
  <c r="AB738" i="3"/>
  <c r="AA738" i="3"/>
  <c r="Z738" i="3"/>
  <c r="X738" i="3"/>
  <c r="W738" i="3"/>
  <c r="V738" i="3"/>
  <c r="T738" i="3"/>
  <c r="S738" i="3"/>
  <c r="R738" i="3"/>
  <c r="AE707" i="3"/>
  <c r="AD707" i="3"/>
  <c r="AB707" i="3"/>
  <c r="AA707" i="3"/>
  <c r="Z707" i="3"/>
  <c r="X707" i="3"/>
  <c r="W707" i="3"/>
  <c r="V707" i="3"/>
  <c r="T707" i="3"/>
  <c r="S707" i="3"/>
  <c r="R707" i="3"/>
  <c r="AE698" i="3"/>
  <c r="AD698" i="3"/>
  <c r="AB698" i="3"/>
  <c r="AA698" i="3"/>
  <c r="Z698" i="3"/>
  <c r="X698" i="3"/>
  <c r="W698" i="3"/>
  <c r="V698" i="3"/>
  <c r="T698" i="3"/>
  <c r="S698" i="3"/>
  <c r="R698" i="3"/>
  <c r="AE677" i="3"/>
  <c r="AD677" i="3"/>
  <c r="AB677" i="3"/>
  <c r="AA677" i="3"/>
  <c r="Z677" i="3"/>
  <c r="X677" i="3"/>
  <c r="W677" i="3"/>
  <c r="V677" i="3"/>
  <c r="T677" i="3"/>
  <c r="S677" i="3"/>
  <c r="R677" i="3"/>
  <c r="AE670" i="3"/>
  <c r="AD670" i="3"/>
  <c r="AB670" i="3"/>
  <c r="AA670" i="3"/>
  <c r="Z670" i="3"/>
  <c r="X670" i="3"/>
  <c r="W670" i="3"/>
  <c r="V670" i="3"/>
  <c r="T670" i="3"/>
  <c r="S670" i="3"/>
  <c r="R670" i="3"/>
  <c r="AE649" i="3"/>
  <c r="AD649" i="3"/>
  <c r="AB649" i="3"/>
  <c r="AA649" i="3"/>
  <c r="Z649" i="3"/>
  <c r="X649" i="3"/>
  <c r="W649" i="3"/>
  <c r="V649" i="3"/>
  <c r="T649" i="3"/>
  <c r="S649" i="3"/>
  <c r="R649" i="3"/>
  <c r="AE623" i="3"/>
  <c r="AD623" i="3"/>
  <c r="AB623" i="3"/>
  <c r="AA623" i="3"/>
  <c r="Z623" i="3"/>
  <c r="X623" i="3"/>
  <c r="W623" i="3"/>
  <c r="V623" i="3"/>
  <c r="T623" i="3"/>
  <c r="S623" i="3"/>
  <c r="R623" i="3"/>
  <c r="AE551" i="3"/>
  <c r="AD551" i="3"/>
  <c r="AB551" i="3"/>
  <c r="AA551" i="3"/>
  <c r="Z551" i="3"/>
  <c r="X551" i="3"/>
  <c r="W551" i="3"/>
  <c r="V551" i="3"/>
  <c r="T551" i="3"/>
  <c r="S551" i="3"/>
  <c r="R551" i="3"/>
  <c r="AE491" i="3"/>
  <c r="AD491" i="3"/>
  <c r="AB491" i="3"/>
  <c r="AA491" i="3"/>
  <c r="Z491" i="3"/>
  <c r="X491" i="3"/>
  <c r="W491" i="3"/>
  <c r="V491" i="3"/>
  <c r="T491" i="3"/>
  <c r="S491" i="3"/>
  <c r="R491" i="3"/>
  <c r="AE461" i="3"/>
  <c r="AD461" i="3"/>
  <c r="AB461" i="3"/>
  <c r="AA461" i="3"/>
  <c r="Z461" i="3"/>
  <c r="X461" i="3"/>
  <c r="W461" i="3"/>
  <c r="V461" i="3"/>
  <c r="T461" i="3"/>
  <c r="S461" i="3"/>
  <c r="R461" i="3"/>
  <c r="AE459" i="3"/>
  <c r="AD459" i="3"/>
  <c r="AB459" i="3"/>
  <c r="AA459" i="3"/>
  <c r="Z459" i="3"/>
  <c r="X459" i="3"/>
  <c r="W459" i="3"/>
  <c r="V459" i="3"/>
  <c r="T459" i="3"/>
  <c r="S459" i="3"/>
  <c r="R459" i="3"/>
  <c r="AE403" i="3"/>
  <c r="AD403" i="3"/>
  <c r="AB403" i="3"/>
  <c r="AA403" i="3"/>
  <c r="Z403" i="3"/>
  <c r="X403" i="3"/>
  <c r="W403" i="3"/>
  <c r="V403" i="3"/>
  <c r="T403" i="3"/>
  <c r="S403" i="3"/>
  <c r="R403" i="3"/>
  <c r="AE334" i="3"/>
  <c r="AD334" i="3"/>
  <c r="AB334" i="3"/>
  <c r="AA334" i="3"/>
  <c r="Z334" i="3"/>
  <c r="X334" i="3"/>
  <c r="W334" i="3"/>
  <c r="V334" i="3"/>
  <c r="T334" i="3"/>
  <c r="S334" i="3"/>
  <c r="R334" i="3"/>
  <c r="AE318" i="3"/>
  <c r="AD318" i="3"/>
  <c r="AB318" i="3"/>
  <c r="AA318" i="3"/>
  <c r="Z318" i="3"/>
  <c r="X318" i="3"/>
  <c r="W318" i="3"/>
  <c r="V318" i="3"/>
  <c r="T318" i="3"/>
  <c r="S318" i="3"/>
  <c r="R318" i="3"/>
  <c r="AE287" i="3"/>
  <c r="AD287" i="3"/>
  <c r="AB287" i="3"/>
  <c r="AA287" i="3"/>
  <c r="Z287" i="3"/>
  <c r="X287" i="3"/>
  <c r="W287" i="3"/>
  <c r="V287" i="3"/>
  <c r="T287" i="3"/>
  <c r="S287" i="3"/>
  <c r="R287" i="3"/>
  <c r="AE250" i="3"/>
  <c r="AD250" i="3"/>
  <c r="AB250" i="3"/>
  <c r="AA250" i="3"/>
  <c r="Z250" i="3"/>
  <c r="X250" i="3"/>
  <c r="W250" i="3"/>
  <c r="V250" i="3"/>
  <c r="T250" i="3"/>
  <c r="S250" i="3"/>
  <c r="R250" i="3"/>
  <c r="AE234" i="3"/>
  <c r="AD234" i="3"/>
  <c r="AB234" i="3"/>
  <c r="AA234" i="3"/>
  <c r="Z234" i="3"/>
  <c r="X234" i="3"/>
  <c r="W234" i="3"/>
  <c r="V234" i="3"/>
  <c r="T234" i="3"/>
  <c r="S234" i="3"/>
  <c r="R234" i="3"/>
  <c r="AE224" i="3"/>
  <c r="AD224" i="3"/>
  <c r="AB224" i="3"/>
  <c r="AA224" i="3"/>
  <c r="Z224" i="3"/>
  <c r="X224" i="3"/>
  <c r="W224" i="3"/>
  <c r="V224" i="3"/>
  <c r="T224" i="3"/>
  <c r="S224" i="3"/>
  <c r="R224" i="3"/>
  <c r="AE168" i="3"/>
  <c r="AD168" i="3"/>
  <c r="AB168" i="3"/>
  <c r="AA168" i="3"/>
  <c r="Z168" i="3"/>
  <c r="X168" i="3"/>
  <c r="W168" i="3"/>
  <c r="V168" i="3"/>
  <c r="T168" i="3"/>
  <c r="S168" i="3"/>
  <c r="R168" i="3"/>
  <c r="AE25" i="3"/>
  <c r="AD25" i="3"/>
  <c r="AB25" i="3"/>
  <c r="AA25" i="3"/>
  <c r="Z25" i="3"/>
  <c r="X25" i="3"/>
  <c r="W25" i="3"/>
  <c r="V25" i="3"/>
  <c r="T25" i="3"/>
  <c r="S25" i="3"/>
  <c r="R25" i="3"/>
  <c r="AE1539" i="3"/>
  <c r="AD1539" i="3"/>
  <c r="AB1539" i="3"/>
  <c r="AA1539" i="3"/>
  <c r="Z1539" i="3"/>
  <c r="X1539" i="3"/>
  <c r="W1539" i="3"/>
  <c r="V1539" i="3"/>
  <c r="T1539" i="3"/>
  <c r="S1539" i="3"/>
  <c r="R1539" i="3"/>
  <c r="AE1482" i="3"/>
  <c r="AD1482" i="3"/>
  <c r="AB1482" i="3"/>
  <c r="AA1482" i="3"/>
  <c r="Z1482" i="3"/>
  <c r="X1482" i="3"/>
  <c r="W1482" i="3"/>
  <c r="V1482" i="3"/>
  <c r="T1482" i="3"/>
  <c r="S1482" i="3"/>
  <c r="R1482" i="3"/>
  <c r="AE1468" i="3"/>
  <c r="AD1468" i="3"/>
  <c r="AB1468" i="3"/>
  <c r="AA1468" i="3"/>
  <c r="Z1468" i="3"/>
  <c r="X1468" i="3"/>
  <c r="W1468" i="3"/>
  <c r="V1468" i="3"/>
  <c r="T1468" i="3"/>
  <c r="S1468" i="3"/>
  <c r="R1468" i="3"/>
  <c r="AE1415" i="3"/>
  <c r="AD1415" i="3"/>
  <c r="AB1415" i="3"/>
  <c r="AA1415" i="3"/>
  <c r="Z1415" i="3"/>
  <c r="X1415" i="3"/>
  <c r="W1415" i="3"/>
  <c r="V1415" i="3"/>
  <c r="T1415" i="3"/>
  <c r="S1415" i="3"/>
  <c r="R1415" i="3"/>
  <c r="AE1115" i="3"/>
  <c r="AD1115" i="3"/>
  <c r="AB1115" i="3"/>
  <c r="AA1115" i="3"/>
  <c r="Z1115" i="3"/>
  <c r="X1115" i="3"/>
  <c r="W1115" i="3"/>
  <c r="V1115" i="3"/>
  <c r="T1115" i="3"/>
  <c r="S1115" i="3"/>
  <c r="R1115" i="3"/>
  <c r="AE1114" i="3"/>
  <c r="AD1114" i="3"/>
  <c r="AB1114" i="3"/>
  <c r="AA1114" i="3"/>
  <c r="Z1114" i="3"/>
  <c r="X1114" i="3"/>
  <c r="W1114" i="3"/>
  <c r="V1114" i="3"/>
  <c r="T1114" i="3"/>
  <c r="S1114" i="3"/>
  <c r="R1114" i="3"/>
  <c r="AE1108" i="3"/>
  <c r="AD1108" i="3"/>
  <c r="AB1108" i="3"/>
  <c r="AA1108" i="3"/>
  <c r="Z1108" i="3"/>
  <c r="X1108" i="3"/>
  <c r="W1108" i="3"/>
  <c r="V1108" i="3"/>
  <c r="T1108" i="3"/>
  <c r="S1108" i="3"/>
  <c r="R1108" i="3"/>
  <c r="AE1104" i="3"/>
  <c r="AD1104" i="3"/>
  <c r="AB1104" i="3"/>
  <c r="AA1104" i="3"/>
  <c r="Z1104" i="3"/>
  <c r="X1104" i="3"/>
  <c r="W1104" i="3"/>
  <c r="V1104" i="3"/>
  <c r="T1104" i="3"/>
  <c r="S1104" i="3"/>
  <c r="R1104" i="3"/>
  <c r="AE1092" i="3"/>
  <c r="AD1092" i="3"/>
  <c r="AB1092" i="3"/>
  <c r="AA1092" i="3"/>
  <c r="Z1092" i="3"/>
  <c r="X1092" i="3"/>
  <c r="W1092" i="3"/>
  <c r="V1092" i="3"/>
  <c r="T1092" i="3"/>
  <c r="S1092" i="3"/>
  <c r="R1092" i="3"/>
  <c r="AE1091" i="3"/>
  <c r="AD1091" i="3"/>
  <c r="AB1091" i="3"/>
  <c r="AA1091" i="3"/>
  <c r="Z1091" i="3"/>
  <c r="X1091" i="3"/>
  <c r="W1091" i="3"/>
  <c r="V1091" i="3"/>
  <c r="T1091" i="3"/>
  <c r="S1091" i="3"/>
  <c r="R1091" i="3"/>
  <c r="AE915" i="3"/>
  <c r="AD915" i="3"/>
  <c r="AB915" i="3"/>
  <c r="AA915" i="3"/>
  <c r="Z915" i="3"/>
  <c r="X915" i="3"/>
  <c r="W915" i="3"/>
  <c r="V915" i="3"/>
  <c r="T915" i="3"/>
  <c r="S915" i="3"/>
  <c r="R915" i="3"/>
  <c r="AE843" i="3"/>
  <c r="AD843" i="3"/>
  <c r="AB843" i="3"/>
  <c r="AA843" i="3"/>
  <c r="Z843" i="3"/>
  <c r="X843" i="3"/>
  <c r="W843" i="3"/>
  <c r="V843" i="3"/>
  <c r="T843" i="3"/>
  <c r="S843" i="3"/>
  <c r="R843" i="3"/>
  <c r="AE653" i="3"/>
  <c r="AD653" i="3"/>
  <c r="AB653" i="3"/>
  <c r="AA653" i="3"/>
  <c r="Z653" i="3"/>
  <c r="X653" i="3"/>
  <c r="W653" i="3"/>
  <c r="V653" i="3"/>
  <c r="T653" i="3"/>
  <c r="S653" i="3"/>
  <c r="R653" i="3"/>
  <c r="AE553" i="3"/>
  <c r="AD553" i="3"/>
  <c r="AB553" i="3"/>
  <c r="AA553" i="3"/>
  <c r="Z553" i="3"/>
  <c r="X553" i="3"/>
  <c r="W553" i="3"/>
  <c r="V553" i="3"/>
  <c r="T553" i="3"/>
  <c r="S553" i="3"/>
  <c r="R553" i="3"/>
  <c r="AE549" i="3"/>
  <c r="AD549" i="3"/>
  <c r="AB549" i="3"/>
  <c r="AA549" i="3"/>
  <c r="Z549" i="3"/>
  <c r="X549" i="3"/>
  <c r="W549" i="3"/>
  <c r="V549" i="3"/>
  <c r="T549" i="3"/>
  <c r="S549" i="3"/>
  <c r="R549" i="3"/>
  <c r="AE475" i="3"/>
  <c r="AD475" i="3"/>
  <c r="AB475" i="3"/>
  <c r="AA475" i="3"/>
  <c r="Z475" i="3"/>
  <c r="X475" i="3"/>
  <c r="W475" i="3"/>
  <c r="V475" i="3"/>
  <c r="T475" i="3"/>
  <c r="S475" i="3"/>
  <c r="R475" i="3"/>
  <c r="AE470" i="3"/>
  <c r="AD470" i="3"/>
  <c r="AB470" i="3"/>
  <c r="AA470" i="3"/>
  <c r="Z470" i="3"/>
  <c r="X470" i="3"/>
  <c r="W470" i="3"/>
  <c r="V470" i="3"/>
  <c r="T470" i="3"/>
  <c r="S470" i="3"/>
  <c r="R470" i="3"/>
  <c r="AE324" i="3"/>
  <c r="AD324" i="3"/>
  <c r="AB324" i="3"/>
  <c r="AA324" i="3"/>
  <c r="Z324" i="3"/>
  <c r="X324" i="3"/>
  <c r="W324" i="3"/>
  <c r="V324" i="3"/>
  <c r="T324" i="3"/>
  <c r="S324" i="3"/>
  <c r="R324" i="3"/>
  <c r="AE312" i="3"/>
  <c r="AD312" i="3"/>
  <c r="AB312" i="3"/>
  <c r="AA312" i="3"/>
  <c r="Z312" i="3"/>
  <c r="X312" i="3"/>
  <c r="W312" i="3"/>
  <c r="V312" i="3"/>
  <c r="T312" i="3"/>
  <c r="S312" i="3"/>
  <c r="R312" i="3"/>
  <c r="AE255" i="3"/>
  <c r="AD255" i="3"/>
  <c r="AB255" i="3"/>
  <c r="AA255" i="3"/>
  <c r="Z255" i="3"/>
  <c r="X255" i="3"/>
  <c r="W255" i="3"/>
  <c r="V255" i="3"/>
  <c r="T255" i="3"/>
  <c r="S255" i="3"/>
  <c r="R255" i="3"/>
  <c r="AE221" i="3"/>
  <c r="AD221" i="3"/>
  <c r="AB221" i="3"/>
  <c r="AA221" i="3"/>
  <c r="Z221" i="3"/>
  <c r="X221" i="3"/>
  <c r="W221" i="3"/>
  <c r="V221" i="3"/>
  <c r="T221" i="3"/>
  <c r="S221" i="3"/>
  <c r="R221" i="3"/>
  <c r="AE102" i="3"/>
  <c r="AD102" i="3"/>
  <c r="AB102" i="3"/>
  <c r="AA102" i="3"/>
  <c r="Z102" i="3"/>
  <c r="X102" i="3"/>
  <c r="W102" i="3"/>
  <c r="V102" i="3"/>
  <c r="T102" i="3"/>
  <c r="S102" i="3"/>
  <c r="R102" i="3"/>
  <c r="AE98" i="3"/>
  <c r="AD98" i="3"/>
  <c r="AB98" i="3"/>
  <c r="AA98" i="3"/>
  <c r="Z98" i="3"/>
  <c r="X98" i="3"/>
  <c r="W98" i="3"/>
  <c r="V98" i="3"/>
  <c r="T98" i="3"/>
  <c r="S98" i="3"/>
  <c r="R98" i="3"/>
  <c r="AE58" i="3"/>
  <c r="AD58" i="3"/>
  <c r="AB58" i="3"/>
  <c r="AA58" i="3"/>
  <c r="Z58" i="3"/>
  <c r="X58" i="3"/>
  <c r="W58" i="3"/>
  <c r="V58" i="3"/>
  <c r="T58" i="3"/>
  <c r="S58" i="3"/>
  <c r="R58" i="3"/>
  <c r="AE1558" i="3"/>
  <c r="AD1558" i="3"/>
  <c r="AB1558" i="3"/>
  <c r="AA1558" i="3"/>
  <c r="Z1558" i="3"/>
  <c r="X1558" i="3"/>
  <c r="W1558" i="3"/>
  <c r="V1558" i="3"/>
  <c r="T1558" i="3"/>
  <c r="S1558" i="3"/>
  <c r="R1558" i="3"/>
  <c r="AE1503" i="3"/>
  <c r="AD1503" i="3"/>
  <c r="AB1503" i="3"/>
  <c r="AA1503" i="3"/>
  <c r="Z1503" i="3"/>
  <c r="X1503" i="3"/>
  <c r="W1503" i="3"/>
  <c r="V1503" i="3"/>
  <c r="T1503" i="3"/>
  <c r="S1503" i="3"/>
  <c r="R1503" i="3"/>
  <c r="AE1485" i="3"/>
  <c r="AD1485" i="3"/>
  <c r="AB1485" i="3"/>
  <c r="AA1485" i="3"/>
  <c r="Z1485" i="3"/>
  <c r="X1485" i="3"/>
  <c r="W1485" i="3"/>
  <c r="V1485" i="3"/>
  <c r="T1485" i="3"/>
  <c r="S1485" i="3"/>
  <c r="R1485" i="3"/>
  <c r="AE1465" i="3"/>
  <c r="AD1465" i="3"/>
  <c r="AB1465" i="3"/>
  <c r="AA1465" i="3"/>
  <c r="Z1465" i="3"/>
  <c r="X1465" i="3"/>
  <c r="W1465" i="3"/>
  <c r="V1465" i="3"/>
  <c r="T1465" i="3"/>
  <c r="S1465" i="3"/>
  <c r="R1465" i="3"/>
  <c r="AE1376" i="3"/>
  <c r="AD1376" i="3"/>
  <c r="AB1376" i="3"/>
  <c r="AA1376" i="3"/>
  <c r="Z1376" i="3"/>
  <c r="X1376" i="3"/>
  <c r="W1376" i="3"/>
  <c r="V1376" i="3"/>
  <c r="T1376" i="3"/>
  <c r="S1376" i="3"/>
  <c r="R1376" i="3"/>
  <c r="AE1368" i="3"/>
  <c r="AD1368" i="3"/>
  <c r="AB1368" i="3"/>
  <c r="AA1368" i="3"/>
  <c r="Z1368" i="3"/>
  <c r="X1368" i="3"/>
  <c r="W1368" i="3"/>
  <c r="V1368" i="3"/>
  <c r="T1368" i="3"/>
  <c r="S1368" i="3"/>
  <c r="R1368" i="3"/>
  <c r="AE1336" i="3"/>
  <c r="AD1336" i="3"/>
  <c r="AB1336" i="3"/>
  <c r="AA1336" i="3"/>
  <c r="Z1336" i="3"/>
  <c r="X1336" i="3"/>
  <c r="W1336" i="3"/>
  <c r="V1336" i="3"/>
  <c r="T1336" i="3"/>
  <c r="S1336" i="3"/>
  <c r="R1336" i="3"/>
  <c r="AE1320" i="3"/>
  <c r="AD1320" i="3"/>
  <c r="AB1320" i="3"/>
  <c r="AA1320" i="3"/>
  <c r="Z1320" i="3"/>
  <c r="X1320" i="3"/>
  <c r="W1320" i="3"/>
  <c r="V1320" i="3"/>
  <c r="T1320" i="3"/>
  <c r="S1320" i="3"/>
  <c r="R1320" i="3"/>
  <c r="AE1303" i="3"/>
  <c r="AD1303" i="3"/>
  <c r="AB1303" i="3"/>
  <c r="AA1303" i="3"/>
  <c r="Z1303" i="3"/>
  <c r="X1303" i="3"/>
  <c r="W1303" i="3"/>
  <c r="V1303" i="3"/>
  <c r="T1303" i="3"/>
  <c r="S1303" i="3"/>
  <c r="R1303" i="3"/>
  <c r="AE1298" i="3"/>
  <c r="AD1298" i="3"/>
  <c r="AB1298" i="3"/>
  <c r="AA1298" i="3"/>
  <c r="Z1298" i="3"/>
  <c r="X1298" i="3"/>
  <c r="W1298" i="3"/>
  <c r="V1298" i="3"/>
  <c r="T1298" i="3"/>
  <c r="S1298" i="3"/>
  <c r="R1298" i="3"/>
  <c r="AE1286" i="3"/>
  <c r="AD1286" i="3"/>
  <c r="AB1286" i="3"/>
  <c r="AA1286" i="3"/>
  <c r="Z1286" i="3"/>
  <c r="X1286" i="3"/>
  <c r="W1286" i="3"/>
  <c r="V1286" i="3"/>
  <c r="T1286" i="3"/>
  <c r="S1286" i="3"/>
  <c r="R1286" i="3"/>
  <c r="AE1278" i="3"/>
  <c r="AD1278" i="3"/>
  <c r="AB1278" i="3"/>
  <c r="AA1278" i="3"/>
  <c r="Z1278" i="3"/>
  <c r="X1278" i="3"/>
  <c r="W1278" i="3"/>
  <c r="V1278" i="3"/>
  <c r="T1278" i="3"/>
  <c r="S1278" i="3"/>
  <c r="R1278" i="3"/>
  <c r="AE1262" i="3"/>
  <c r="AD1262" i="3"/>
  <c r="AB1262" i="3"/>
  <c r="AA1262" i="3"/>
  <c r="Z1262" i="3"/>
  <c r="X1262" i="3"/>
  <c r="W1262" i="3"/>
  <c r="V1262" i="3"/>
  <c r="T1262" i="3"/>
  <c r="S1262" i="3"/>
  <c r="R1262" i="3"/>
  <c r="AE1235" i="3"/>
  <c r="AD1235" i="3"/>
  <c r="AB1235" i="3"/>
  <c r="AA1235" i="3"/>
  <c r="Z1235" i="3"/>
  <c r="X1235" i="3"/>
  <c r="W1235" i="3"/>
  <c r="V1235" i="3"/>
  <c r="T1235" i="3"/>
  <c r="S1235" i="3"/>
  <c r="R1235" i="3"/>
  <c r="AE1037" i="3"/>
  <c r="AD1037" i="3"/>
  <c r="AB1037" i="3"/>
  <c r="AA1037" i="3"/>
  <c r="Z1037" i="3"/>
  <c r="X1037" i="3"/>
  <c r="W1037" i="3"/>
  <c r="V1037" i="3"/>
  <c r="T1037" i="3"/>
  <c r="S1037" i="3"/>
  <c r="R1037" i="3"/>
  <c r="AE1025" i="3"/>
  <c r="AD1025" i="3"/>
  <c r="AB1025" i="3"/>
  <c r="AA1025" i="3"/>
  <c r="Z1025" i="3"/>
  <c r="X1025" i="3"/>
  <c r="W1025" i="3"/>
  <c r="V1025" i="3"/>
  <c r="T1025" i="3"/>
  <c r="S1025" i="3"/>
  <c r="R1025" i="3"/>
  <c r="AE1022" i="3"/>
  <c r="AD1022" i="3"/>
  <c r="AB1022" i="3"/>
  <c r="AA1022" i="3"/>
  <c r="Z1022" i="3"/>
  <c r="X1022" i="3"/>
  <c r="W1022" i="3"/>
  <c r="V1022" i="3"/>
  <c r="T1022" i="3"/>
  <c r="S1022" i="3"/>
  <c r="R1022" i="3"/>
  <c r="AE1014" i="3"/>
  <c r="AD1014" i="3"/>
  <c r="AB1014" i="3"/>
  <c r="AA1014" i="3"/>
  <c r="Z1014" i="3"/>
  <c r="X1014" i="3"/>
  <c r="W1014" i="3"/>
  <c r="V1014" i="3"/>
  <c r="T1014" i="3"/>
  <c r="S1014" i="3"/>
  <c r="R1014" i="3"/>
  <c r="AE756" i="3"/>
  <c r="AD756" i="3"/>
  <c r="AB756" i="3"/>
  <c r="AA756" i="3"/>
  <c r="Z756" i="3"/>
  <c r="X756" i="3"/>
  <c r="W756" i="3"/>
  <c r="V756" i="3"/>
  <c r="T756" i="3"/>
  <c r="S756" i="3"/>
  <c r="R756" i="3"/>
  <c r="AE739" i="3"/>
  <c r="AD739" i="3"/>
  <c r="AB739" i="3"/>
  <c r="AA739" i="3"/>
  <c r="Z739" i="3"/>
  <c r="X739" i="3"/>
  <c r="W739" i="3"/>
  <c r="V739" i="3"/>
  <c r="T739" i="3"/>
  <c r="S739" i="3"/>
  <c r="R739" i="3"/>
  <c r="AE704" i="3"/>
  <c r="AD704" i="3"/>
  <c r="AB704" i="3"/>
  <c r="AA704" i="3"/>
  <c r="Z704" i="3"/>
  <c r="X704" i="3"/>
  <c r="W704" i="3"/>
  <c r="V704" i="3"/>
  <c r="T704" i="3"/>
  <c r="S704" i="3"/>
  <c r="R704" i="3"/>
  <c r="AE687" i="3"/>
  <c r="AD687" i="3"/>
  <c r="AB687" i="3"/>
  <c r="AA687" i="3"/>
  <c r="Z687" i="3"/>
  <c r="X687" i="3"/>
  <c r="W687" i="3"/>
  <c r="V687" i="3"/>
  <c r="T687" i="3"/>
  <c r="S687" i="3"/>
  <c r="R687" i="3"/>
  <c r="AE498" i="3"/>
  <c r="AD498" i="3"/>
  <c r="AB498" i="3"/>
  <c r="AA498" i="3"/>
  <c r="Z498" i="3"/>
  <c r="X498" i="3"/>
  <c r="W498" i="3"/>
  <c r="V498" i="3"/>
  <c r="T498" i="3"/>
  <c r="S498" i="3"/>
  <c r="R498" i="3"/>
  <c r="AE465" i="3"/>
  <c r="AD465" i="3"/>
  <c r="AB465" i="3"/>
  <c r="AA465" i="3"/>
  <c r="Z465" i="3"/>
  <c r="X465" i="3"/>
  <c r="W465" i="3"/>
  <c r="V465" i="3"/>
  <c r="T465" i="3"/>
  <c r="S465" i="3"/>
  <c r="R465" i="3"/>
  <c r="AE374" i="3"/>
  <c r="AD374" i="3"/>
  <c r="AB374" i="3"/>
  <c r="AA374" i="3"/>
  <c r="Z374" i="3"/>
  <c r="X374" i="3"/>
  <c r="W374" i="3"/>
  <c r="V374" i="3"/>
  <c r="T374" i="3"/>
  <c r="S374" i="3"/>
  <c r="R374" i="3"/>
  <c r="AE351" i="3"/>
  <c r="AD351" i="3"/>
  <c r="AB351" i="3"/>
  <c r="AA351" i="3"/>
  <c r="Z351" i="3"/>
  <c r="X351" i="3"/>
  <c r="W351" i="3"/>
  <c r="V351" i="3"/>
  <c r="T351" i="3"/>
  <c r="S351" i="3"/>
  <c r="R351" i="3"/>
  <c r="AE332" i="3"/>
  <c r="AD332" i="3"/>
  <c r="AB332" i="3"/>
  <c r="AA332" i="3"/>
  <c r="Z332" i="3"/>
  <c r="X332" i="3"/>
  <c r="W332" i="3"/>
  <c r="V332" i="3"/>
  <c r="T332" i="3"/>
  <c r="S332" i="3"/>
  <c r="R332" i="3"/>
  <c r="AE311" i="3"/>
  <c r="AD311" i="3"/>
  <c r="AB311" i="3"/>
  <c r="AA311" i="3"/>
  <c r="Z311" i="3"/>
  <c r="X311" i="3"/>
  <c r="W311" i="3"/>
  <c r="V311" i="3"/>
  <c r="T311" i="3"/>
  <c r="S311" i="3"/>
  <c r="R311" i="3"/>
  <c r="AE266" i="3"/>
  <c r="AD266" i="3"/>
  <c r="AB266" i="3"/>
  <c r="AA266" i="3"/>
  <c r="Z266" i="3"/>
  <c r="X266" i="3"/>
  <c r="W266" i="3"/>
  <c r="V266" i="3"/>
  <c r="T266" i="3"/>
  <c r="S266" i="3"/>
  <c r="R266" i="3"/>
  <c r="AE264" i="3"/>
  <c r="AD264" i="3"/>
  <c r="AB264" i="3"/>
  <c r="AA264" i="3"/>
  <c r="Z264" i="3"/>
  <c r="X264" i="3"/>
  <c r="W264" i="3"/>
  <c r="V264" i="3"/>
  <c r="T264" i="3"/>
  <c r="S264" i="3"/>
  <c r="R264" i="3"/>
  <c r="AE253" i="3"/>
  <c r="AD253" i="3"/>
  <c r="AB253" i="3"/>
  <c r="AA253" i="3"/>
  <c r="Z253" i="3"/>
  <c r="X253" i="3"/>
  <c r="W253" i="3"/>
  <c r="V253" i="3"/>
  <c r="T253" i="3"/>
  <c r="S253" i="3"/>
  <c r="R253" i="3"/>
  <c r="AE239" i="3"/>
  <c r="AD239" i="3"/>
  <c r="AB239" i="3"/>
  <c r="AA239" i="3"/>
  <c r="Z239" i="3"/>
  <c r="X239" i="3"/>
  <c r="W239" i="3"/>
  <c r="V239" i="3"/>
  <c r="T239" i="3"/>
  <c r="S239" i="3"/>
  <c r="R239" i="3"/>
  <c r="AE96" i="3"/>
  <c r="AD96" i="3"/>
  <c r="AB96" i="3"/>
  <c r="AA96" i="3"/>
  <c r="Z96" i="3"/>
  <c r="X96" i="3"/>
  <c r="W96" i="3"/>
  <c r="V96" i="3"/>
  <c r="T96" i="3"/>
  <c r="S96" i="3"/>
  <c r="R96" i="3"/>
  <c r="AE1099" i="3"/>
  <c r="AD1099" i="3"/>
  <c r="AB1099" i="3"/>
  <c r="AA1099" i="3"/>
  <c r="Z1099" i="3"/>
  <c r="X1099" i="3"/>
  <c r="W1099" i="3"/>
  <c r="V1099" i="3"/>
  <c r="T1099" i="3"/>
  <c r="S1099" i="3"/>
  <c r="R1099" i="3"/>
  <c r="AE64" i="3"/>
  <c r="AD64" i="3"/>
  <c r="AB64" i="3"/>
  <c r="AA64" i="3"/>
  <c r="Z64" i="3"/>
  <c r="X64" i="3"/>
  <c r="W64" i="3"/>
  <c r="V64" i="3"/>
  <c r="T64" i="3"/>
  <c r="S64" i="3"/>
  <c r="R64" i="3"/>
  <c r="AE1001" i="3"/>
  <c r="AD1001" i="3"/>
  <c r="AB1001" i="3"/>
  <c r="AA1001" i="3"/>
  <c r="Z1001" i="3"/>
  <c r="X1001" i="3"/>
  <c r="W1001" i="3"/>
  <c r="V1001" i="3"/>
  <c r="T1001" i="3"/>
  <c r="S1001" i="3"/>
  <c r="R1001" i="3"/>
  <c r="AE708" i="3"/>
  <c r="AD708" i="3"/>
  <c r="AB708" i="3"/>
  <c r="AA708" i="3"/>
  <c r="Z708" i="3"/>
  <c r="X708" i="3"/>
  <c r="W708" i="3"/>
  <c r="V708" i="3"/>
  <c r="T708" i="3"/>
  <c r="S708" i="3"/>
  <c r="R708" i="3"/>
  <c r="AE435" i="3"/>
  <c r="AD435" i="3"/>
  <c r="AB435" i="3"/>
  <c r="AA435" i="3"/>
  <c r="Z435" i="3"/>
  <c r="X435" i="3"/>
  <c r="W435" i="3"/>
  <c r="V435" i="3"/>
  <c r="T435" i="3"/>
  <c r="S435" i="3"/>
  <c r="R435" i="3"/>
  <c r="AE731" i="3"/>
  <c r="AD731" i="3"/>
  <c r="AB731" i="3"/>
  <c r="AA731" i="3"/>
  <c r="Z731" i="3"/>
  <c r="X731" i="3"/>
  <c r="W731" i="3"/>
  <c r="V731" i="3"/>
  <c r="T731" i="3"/>
  <c r="S731" i="3"/>
  <c r="R731" i="3"/>
  <c r="AE728" i="3"/>
  <c r="AD728" i="3"/>
  <c r="AB728" i="3"/>
  <c r="AA728" i="3"/>
  <c r="Z728" i="3"/>
  <c r="X728" i="3"/>
  <c r="W728" i="3"/>
  <c r="V728" i="3"/>
  <c r="T728" i="3"/>
  <c r="S728" i="3"/>
  <c r="R728" i="3"/>
  <c r="AE706" i="3"/>
  <c r="AD706" i="3"/>
  <c r="AB706" i="3"/>
  <c r="AA706" i="3"/>
  <c r="Z706" i="3"/>
  <c r="X706" i="3"/>
  <c r="W706" i="3"/>
  <c r="V706" i="3"/>
  <c r="T706" i="3"/>
  <c r="S706" i="3"/>
  <c r="R706" i="3"/>
  <c r="AE530" i="3"/>
  <c r="AD530" i="3"/>
  <c r="AB530" i="3"/>
  <c r="AA530" i="3"/>
  <c r="Z530" i="3"/>
  <c r="X530" i="3"/>
  <c r="W530" i="3"/>
  <c r="V530" i="3"/>
  <c r="T530" i="3"/>
  <c r="S530" i="3"/>
  <c r="R530" i="3"/>
  <c r="AE233" i="3"/>
  <c r="AD233" i="3"/>
  <c r="AB233" i="3"/>
  <c r="AA233" i="3"/>
  <c r="Z233" i="3"/>
  <c r="X233" i="3"/>
  <c r="W233" i="3"/>
  <c r="V233" i="3"/>
  <c r="T233" i="3"/>
  <c r="S233" i="3"/>
  <c r="R233" i="3"/>
  <c r="AE126" i="3"/>
  <c r="AD126" i="3"/>
  <c r="AB126" i="3"/>
  <c r="AA126" i="3"/>
  <c r="Z126" i="3"/>
  <c r="X126" i="3"/>
  <c r="W126" i="3"/>
  <c r="V126" i="3"/>
  <c r="T126" i="3"/>
  <c r="S126" i="3"/>
  <c r="R126" i="3"/>
  <c r="AE1606" i="3"/>
  <c r="AD1606" i="3"/>
  <c r="AB1606" i="3"/>
  <c r="AA1606" i="3"/>
  <c r="Z1606" i="3"/>
  <c r="X1606" i="3"/>
  <c r="W1606" i="3"/>
  <c r="V1606" i="3"/>
  <c r="T1606" i="3"/>
  <c r="S1606" i="3"/>
  <c r="R1606" i="3"/>
  <c r="AE1580" i="3"/>
  <c r="AD1580" i="3"/>
  <c r="AB1580" i="3"/>
  <c r="AA1580" i="3"/>
  <c r="Z1580" i="3"/>
  <c r="X1580" i="3"/>
  <c r="W1580" i="3"/>
  <c r="V1580" i="3"/>
  <c r="T1580" i="3"/>
  <c r="S1580" i="3"/>
  <c r="R1580" i="3"/>
  <c r="AE1573" i="3"/>
  <c r="AD1573" i="3"/>
  <c r="AB1573" i="3"/>
  <c r="AA1573" i="3"/>
  <c r="Z1573" i="3"/>
  <c r="X1573" i="3"/>
  <c r="W1573" i="3"/>
  <c r="V1573" i="3"/>
  <c r="T1573" i="3"/>
  <c r="S1573" i="3"/>
  <c r="R1573" i="3"/>
  <c r="AE1564" i="3"/>
  <c r="AD1564" i="3"/>
  <c r="AB1564" i="3"/>
  <c r="AA1564" i="3"/>
  <c r="Z1564" i="3"/>
  <c r="X1564" i="3"/>
  <c r="W1564" i="3"/>
  <c r="V1564" i="3"/>
  <c r="T1564" i="3"/>
  <c r="S1564" i="3"/>
  <c r="R1564" i="3"/>
  <c r="AE1549" i="3"/>
  <c r="AD1549" i="3"/>
  <c r="AB1549" i="3"/>
  <c r="AA1549" i="3"/>
  <c r="Z1549" i="3"/>
  <c r="X1549" i="3"/>
  <c r="W1549" i="3"/>
  <c r="V1549" i="3"/>
  <c r="T1549" i="3"/>
  <c r="S1549" i="3"/>
  <c r="R1549" i="3"/>
  <c r="AE1529" i="3"/>
  <c r="AD1529" i="3"/>
  <c r="AB1529" i="3"/>
  <c r="AA1529" i="3"/>
  <c r="Z1529" i="3"/>
  <c r="X1529" i="3"/>
  <c r="W1529" i="3"/>
  <c r="V1529" i="3"/>
  <c r="T1529" i="3"/>
  <c r="S1529" i="3"/>
  <c r="R1529" i="3"/>
  <c r="AE1496" i="3"/>
  <c r="AD1496" i="3"/>
  <c r="AB1496" i="3"/>
  <c r="AA1496" i="3"/>
  <c r="Z1496" i="3"/>
  <c r="X1496" i="3"/>
  <c r="W1496" i="3"/>
  <c r="V1496" i="3"/>
  <c r="T1496" i="3"/>
  <c r="S1496" i="3"/>
  <c r="R1496" i="3"/>
  <c r="AE1429" i="3"/>
  <c r="AD1429" i="3"/>
  <c r="AB1429" i="3"/>
  <c r="AA1429" i="3"/>
  <c r="Z1429" i="3"/>
  <c r="X1429" i="3"/>
  <c r="W1429" i="3"/>
  <c r="V1429" i="3"/>
  <c r="T1429" i="3"/>
  <c r="S1429" i="3"/>
  <c r="R1429" i="3"/>
  <c r="AE1362" i="3"/>
  <c r="AD1362" i="3"/>
  <c r="AB1362" i="3"/>
  <c r="AA1362" i="3"/>
  <c r="Z1362" i="3"/>
  <c r="X1362" i="3"/>
  <c r="W1362" i="3"/>
  <c r="V1362" i="3"/>
  <c r="T1362" i="3"/>
  <c r="S1362" i="3"/>
  <c r="R1362" i="3"/>
  <c r="AE1311" i="3"/>
  <c r="AD1311" i="3"/>
  <c r="AB1311" i="3"/>
  <c r="AA1311" i="3"/>
  <c r="Z1311" i="3"/>
  <c r="X1311" i="3"/>
  <c r="W1311" i="3"/>
  <c r="V1311" i="3"/>
  <c r="T1311" i="3"/>
  <c r="S1311" i="3"/>
  <c r="R1311" i="3"/>
  <c r="AE1304" i="3"/>
  <c r="AD1304" i="3"/>
  <c r="AB1304" i="3"/>
  <c r="AA1304" i="3"/>
  <c r="Z1304" i="3"/>
  <c r="X1304" i="3"/>
  <c r="W1304" i="3"/>
  <c r="V1304" i="3"/>
  <c r="T1304" i="3"/>
  <c r="S1304" i="3"/>
  <c r="R1304" i="3"/>
  <c r="AE1273" i="3"/>
  <c r="AD1273" i="3"/>
  <c r="AB1273" i="3"/>
  <c r="AA1273" i="3"/>
  <c r="Z1273" i="3"/>
  <c r="X1273" i="3"/>
  <c r="W1273" i="3"/>
  <c r="V1273" i="3"/>
  <c r="T1273" i="3"/>
  <c r="S1273" i="3"/>
  <c r="R1273" i="3"/>
  <c r="AE1207" i="3"/>
  <c r="AD1207" i="3"/>
  <c r="AB1207" i="3"/>
  <c r="AA1207" i="3"/>
  <c r="Z1207" i="3"/>
  <c r="X1207" i="3"/>
  <c r="W1207" i="3"/>
  <c r="V1207" i="3"/>
  <c r="T1207" i="3"/>
  <c r="S1207" i="3"/>
  <c r="R1207" i="3"/>
  <c r="AE1144" i="3"/>
  <c r="AD1144" i="3"/>
  <c r="AB1144" i="3"/>
  <c r="AA1144" i="3"/>
  <c r="Z1144" i="3"/>
  <c r="X1144" i="3"/>
  <c r="W1144" i="3"/>
  <c r="V1144" i="3"/>
  <c r="T1144" i="3"/>
  <c r="S1144" i="3"/>
  <c r="R1144" i="3"/>
  <c r="AE1140" i="3"/>
  <c r="AD1140" i="3"/>
  <c r="AB1140" i="3"/>
  <c r="AA1140" i="3"/>
  <c r="Z1140" i="3"/>
  <c r="X1140" i="3"/>
  <c r="W1140" i="3"/>
  <c r="V1140" i="3"/>
  <c r="T1140" i="3"/>
  <c r="S1140" i="3"/>
  <c r="R1140" i="3"/>
  <c r="AE1107" i="3"/>
  <c r="AD1107" i="3"/>
  <c r="AB1107" i="3"/>
  <c r="AA1107" i="3"/>
  <c r="Z1107" i="3"/>
  <c r="X1107" i="3"/>
  <c r="W1107" i="3"/>
  <c r="V1107" i="3"/>
  <c r="T1107" i="3"/>
  <c r="S1107" i="3"/>
  <c r="R1107" i="3"/>
  <c r="AE1071" i="3"/>
  <c r="AD1071" i="3"/>
  <c r="AB1071" i="3"/>
  <c r="AA1071" i="3"/>
  <c r="Z1071" i="3"/>
  <c r="X1071" i="3"/>
  <c r="W1071" i="3"/>
  <c r="V1071" i="3"/>
  <c r="T1071" i="3"/>
  <c r="S1071" i="3"/>
  <c r="R1071" i="3"/>
  <c r="AE1047" i="3"/>
  <c r="AD1047" i="3"/>
  <c r="AB1047" i="3"/>
  <c r="AA1047" i="3"/>
  <c r="Z1047" i="3"/>
  <c r="X1047" i="3"/>
  <c r="W1047" i="3"/>
  <c r="V1047" i="3"/>
  <c r="T1047" i="3"/>
  <c r="S1047" i="3"/>
  <c r="R1047" i="3"/>
  <c r="AE1026" i="3"/>
  <c r="AD1026" i="3"/>
  <c r="AB1026" i="3"/>
  <c r="AA1026" i="3"/>
  <c r="Z1026" i="3"/>
  <c r="X1026" i="3"/>
  <c r="W1026" i="3"/>
  <c r="V1026" i="3"/>
  <c r="T1026" i="3"/>
  <c r="S1026" i="3"/>
  <c r="R1026" i="3"/>
  <c r="AE1007" i="3"/>
  <c r="AD1007" i="3"/>
  <c r="AB1007" i="3"/>
  <c r="AA1007" i="3"/>
  <c r="Z1007" i="3"/>
  <c r="X1007" i="3"/>
  <c r="W1007" i="3"/>
  <c r="V1007" i="3"/>
  <c r="T1007" i="3"/>
  <c r="S1007" i="3"/>
  <c r="R1007" i="3"/>
  <c r="AE1002" i="3"/>
  <c r="AD1002" i="3"/>
  <c r="AB1002" i="3"/>
  <c r="AA1002" i="3"/>
  <c r="Z1002" i="3"/>
  <c r="X1002" i="3"/>
  <c r="W1002" i="3"/>
  <c r="V1002" i="3"/>
  <c r="T1002" i="3"/>
  <c r="S1002" i="3"/>
  <c r="R1002" i="3"/>
  <c r="AE994" i="3"/>
  <c r="AD994" i="3"/>
  <c r="AB994" i="3"/>
  <c r="AA994" i="3"/>
  <c r="Z994" i="3"/>
  <c r="X994" i="3"/>
  <c r="W994" i="3"/>
  <c r="V994" i="3"/>
  <c r="T994" i="3"/>
  <c r="S994" i="3"/>
  <c r="R994" i="3"/>
  <c r="AE855" i="3"/>
  <c r="AD855" i="3"/>
  <c r="AB855" i="3"/>
  <c r="AA855" i="3"/>
  <c r="Z855" i="3"/>
  <c r="X855" i="3"/>
  <c r="W855" i="3"/>
  <c r="V855" i="3"/>
  <c r="T855" i="3"/>
  <c r="S855" i="3"/>
  <c r="R855" i="3"/>
  <c r="AE744" i="3"/>
  <c r="AD744" i="3"/>
  <c r="AB744" i="3"/>
  <c r="AA744" i="3"/>
  <c r="Z744" i="3"/>
  <c r="X744" i="3"/>
  <c r="W744" i="3"/>
  <c r="V744" i="3"/>
  <c r="T744" i="3"/>
  <c r="S744" i="3"/>
  <c r="R744" i="3"/>
  <c r="AE716" i="3"/>
  <c r="AD716" i="3"/>
  <c r="AB716" i="3"/>
  <c r="AA716" i="3"/>
  <c r="Z716" i="3"/>
  <c r="X716" i="3"/>
  <c r="W716" i="3"/>
  <c r="V716" i="3"/>
  <c r="T716" i="3"/>
  <c r="S716" i="3"/>
  <c r="R716" i="3"/>
  <c r="AE693" i="3"/>
  <c r="AD693" i="3"/>
  <c r="AB693" i="3"/>
  <c r="AA693" i="3"/>
  <c r="Z693" i="3"/>
  <c r="X693" i="3"/>
  <c r="W693" i="3"/>
  <c r="V693" i="3"/>
  <c r="T693" i="3"/>
  <c r="S693" i="3"/>
  <c r="R693" i="3"/>
  <c r="AE673" i="3"/>
  <c r="AD673" i="3"/>
  <c r="AB673" i="3"/>
  <c r="AA673" i="3"/>
  <c r="Z673" i="3"/>
  <c r="X673" i="3"/>
  <c r="W673" i="3"/>
  <c r="V673" i="3"/>
  <c r="T673" i="3"/>
  <c r="S673" i="3"/>
  <c r="R673" i="3"/>
  <c r="AE667" i="3"/>
  <c r="AD667" i="3"/>
  <c r="AB667" i="3"/>
  <c r="AA667" i="3"/>
  <c r="Z667" i="3"/>
  <c r="X667" i="3"/>
  <c r="W667" i="3"/>
  <c r="V667" i="3"/>
  <c r="T667" i="3"/>
  <c r="S667" i="3"/>
  <c r="R667" i="3"/>
  <c r="AE629" i="3"/>
  <c r="AD629" i="3"/>
  <c r="AB629" i="3"/>
  <c r="AA629" i="3"/>
  <c r="Z629" i="3"/>
  <c r="X629" i="3"/>
  <c r="W629" i="3"/>
  <c r="V629" i="3"/>
  <c r="T629" i="3"/>
  <c r="S629" i="3"/>
  <c r="R629" i="3"/>
  <c r="AE610" i="3"/>
  <c r="AD610" i="3"/>
  <c r="AB610" i="3"/>
  <c r="AA610" i="3"/>
  <c r="Z610" i="3"/>
  <c r="X610" i="3"/>
  <c r="W610" i="3"/>
  <c r="V610" i="3"/>
  <c r="T610" i="3"/>
  <c r="S610" i="3"/>
  <c r="R610" i="3"/>
  <c r="AE585" i="3"/>
  <c r="AD585" i="3"/>
  <c r="AB585" i="3"/>
  <c r="AA585" i="3"/>
  <c r="Z585" i="3"/>
  <c r="X585" i="3"/>
  <c r="W585" i="3"/>
  <c r="V585" i="3"/>
  <c r="T585" i="3"/>
  <c r="S585" i="3"/>
  <c r="R585" i="3"/>
  <c r="AE581" i="3"/>
  <c r="AD581" i="3"/>
  <c r="AB581" i="3"/>
  <c r="AA581" i="3"/>
  <c r="Z581" i="3"/>
  <c r="X581" i="3"/>
  <c r="W581" i="3"/>
  <c r="V581" i="3"/>
  <c r="T581" i="3"/>
  <c r="S581" i="3"/>
  <c r="R581" i="3"/>
  <c r="AE569" i="3"/>
  <c r="AD569" i="3"/>
  <c r="AB569" i="3"/>
  <c r="AA569" i="3"/>
  <c r="Z569" i="3"/>
  <c r="X569" i="3"/>
  <c r="W569" i="3"/>
  <c r="V569" i="3"/>
  <c r="T569" i="3"/>
  <c r="S569" i="3"/>
  <c r="R569" i="3"/>
  <c r="AE517" i="3"/>
  <c r="AD517" i="3"/>
  <c r="AB517" i="3"/>
  <c r="AA517" i="3"/>
  <c r="Z517" i="3"/>
  <c r="X517" i="3"/>
  <c r="W517" i="3"/>
  <c r="V517" i="3"/>
  <c r="T517" i="3"/>
  <c r="S517" i="3"/>
  <c r="R517" i="3"/>
  <c r="AE510" i="3"/>
  <c r="AD510" i="3"/>
  <c r="AB510" i="3"/>
  <c r="AA510" i="3"/>
  <c r="Z510" i="3"/>
  <c r="X510" i="3"/>
  <c r="W510" i="3"/>
  <c r="V510" i="3"/>
  <c r="T510" i="3"/>
  <c r="S510" i="3"/>
  <c r="R510" i="3"/>
  <c r="AE501" i="3"/>
  <c r="AD501" i="3"/>
  <c r="AB501" i="3"/>
  <c r="AA501" i="3"/>
  <c r="Z501" i="3"/>
  <c r="X501" i="3"/>
  <c r="W501" i="3"/>
  <c r="V501" i="3"/>
  <c r="T501" i="3"/>
  <c r="S501" i="3"/>
  <c r="R501" i="3"/>
  <c r="AE500" i="3"/>
  <c r="AD500" i="3"/>
  <c r="AB500" i="3"/>
  <c r="AA500" i="3"/>
  <c r="Z500" i="3"/>
  <c r="X500" i="3"/>
  <c r="W500" i="3"/>
  <c r="V500" i="3"/>
  <c r="T500" i="3"/>
  <c r="S500" i="3"/>
  <c r="R500" i="3"/>
  <c r="AE482" i="3"/>
  <c r="AD482" i="3"/>
  <c r="AB482" i="3"/>
  <c r="AA482" i="3"/>
  <c r="Z482" i="3"/>
  <c r="X482" i="3"/>
  <c r="W482" i="3"/>
  <c r="V482" i="3"/>
  <c r="T482" i="3"/>
  <c r="S482" i="3"/>
  <c r="R482" i="3"/>
  <c r="AE473" i="3"/>
  <c r="AD473" i="3"/>
  <c r="AB473" i="3"/>
  <c r="AA473" i="3"/>
  <c r="Z473" i="3"/>
  <c r="X473" i="3"/>
  <c r="W473" i="3"/>
  <c r="V473" i="3"/>
  <c r="T473" i="3"/>
  <c r="S473" i="3"/>
  <c r="R473" i="3"/>
  <c r="AE466" i="3"/>
  <c r="AD466" i="3"/>
  <c r="AB466" i="3"/>
  <c r="AA466" i="3"/>
  <c r="Z466" i="3"/>
  <c r="X466" i="3"/>
  <c r="W466" i="3"/>
  <c r="V466" i="3"/>
  <c r="T466" i="3"/>
  <c r="S466" i="3"/>
  <c r="R466" i="3"/>
  <c r="AE457" i="3"/>
  <c r="AD457" i="3"/>
  <c r="AB457" i="3"/>
  <c r="AA457" i="3"/>
  <c r="Z457" i="3"/>
  <c r="X457" i="3"/>
  <c r="W457" i="3"/>
  <c r="V457" i="3"/>
  <c r="T457" i="3"/>
  <c r="S457" i="3"/>
  <c r="R457" i="3"/>
  <c r="AE452" i="3"/>
  <c r="AD452" i="3"/>
  <c r="AB452" i="3"/>
  <c r="AA452" i="3"/>
  <c r="Z452" i="3"/>
  <c r="X452" i="3"/>
  <c r="W452" i="3"/>
  <c r="V452" i="3"/>
  <c r="T452" i="3"/>
  <c r="S452" i="3"/>
  <c r="R452" i="3"/>
  <c r="AE438" i="3"/>
  <c r="AD438" i="3"/>
  <c r="AB438" i="3"/>
  <c r="AA438" i="3"/>
  <c r="Z438" i="3"/>
  <c r="X438" i="3"/>
  <c r="W438" i="3"/>
  <c r="V438" i="3"/>
  <c r="T438" i="3"/>
  <c r="S438" i="3"/>
  <c r="R438" i="3"/>
  <c r="AE411" i="3"/>
  <c r="AD411" i="3"/>
  <c r="AB411" i="3"/>
  <c r="AA411" i="3"/>
  <c r="Z411" i="3"/>
  <c r="X411" i="3"/>
  <c r="W411" i="3"/>
  <c r="V411" i="3"/>
  <c r="T411" i="3"/>
  <c r="S411" i="3"/>
  <c r="R411" i="3"/>
  <c r="AE394" i="3"/>
  <c r="AD394" i="3"/>
  <c r="AB394" i="3"/>
  <c r="AA394" i="3"/>
  <c r="Z394" i="3"/>
  <c r="X394" i="3"/>
  <c r="W394" i="3"/>
  <c r="V394" i="3"/>
  <c r="T394" i="3"/>
  <c r="S394" i="3"/>
  <c r="R394" i="3"/>
  <c r="AE372" i="3"/>
  <c r="AD372" i="3"/>
  <c r="AB372" i="3"/>
  <c r="AA372" i="3"/>
  <c r="Z372" i="3"/>
  <c r="X372" i="3"/>
  <c r="W372" i="3"/>
  <c r="V372" i="3"/>
  <c r="T372" i="3"/>
  <c r="S372" i="3"/>
  <c r="R372" i="3"/>
  <c r="AE325" i="3"/>
  <c r="AD325" i="3"/>
  <c r="AB325" i="3"/>
  <c r="AA325" i="3"/>
  <c r="Z325" i="3"/>
  <c r="X325" i="3"/>
  <c r="W325" i="3"/>
  <c r="V325" i="3"/>
  <c r="T325" i="3"/>
  <c r="S325" i="3"/>
  <c r="R325" i="3"/>
  <c r="AE321" i="3"/>
  <c r="AD321" i="3"/>
  <c r="AB321" i="3"/>
  <c r="AA321" i="3"/>
  <c r="Z321" i="3"/>
  <c r="X321" i="3"/>
  <c r="W321" i="3"/>
  <c r="V321" i="3"/>
  <c r="T321" i="3"/>
  <c r="S321" i="3"/>
  <c r="R321" i="3"/>
  <c r="AE299" i="3"/>
  <c r="AD299" i="3"/>
  <c r="AB299" i="3"/>
  <c r="AA299" i="3"/>
  <c r="Z299" i="3"/>
  <c r="X299" i="3"/>
  <c r="W299" i="3"/>
  <c r="V299" i="3"/>
  <c r="T299" i="3"/>
  <c r="S299" i="3"/>
  <c r="R299" i="3"/>
  <c r="AE286" i="3"/>
  <c r="AD286" i="3"/>
  <c r="AB286" i="3"/>
  <c r="AA286" i="3"/>
  <c r="Z286" i="3"/>
  <c r="X286" i="3"/>
  <c r="W286" i="3"/>
  <c r="V286" i="3"/>
  <c r="T286" i="3"/>
  <c r="S286" i="3"/>
  <c r="R286" i="3"/>
  <c r="AE272" i="3"/>
  <c r="AD272" i="3"/>
  <c r="AB272" i="3"/>
  <c r="AA272" i="3"/>
  <c r="Z272" i="3"/>
  <c r="X272" i="3"/>
  <c r="W272" i="3"/>
  <c r="V272" i="3"/>
  <c r="T272" i="3"/>
  <c r="S272" i="3"/>
  <c r="R272" i="3"/>
  <c r="AE155" i="3"/>
  <c r="AD155" i="3"/>
  <c r="AB155" i="3"/>
  <c r="AA155" i="3"/>
  <c r="Z155" i="3"/>
  <c r="X155" i="3"/>
  <c r="W155" i="3"/>
  <c r="V155" i="3"/>
  <c r="T155" i="3"/>
  <c r="S155" i="3"/>
  <c r="R155" i="3"/>
  <c r="AE148" i="3"/>
  <c r="AD148" i="3"/>
  <c r="AB148" i="3"/>
  <c r="AA148" i="3"/>
  <c r="Z148" i="3"/>
  <c r="X148" i="3"/>
  <c r="W148" i="3"/>
  <c r="V148" i="3"/>
  <c r="T148" i="3"/>
  <c r="S148" i="3"/>
  <c r="R148" i="3"/>
  <c r="AE74" i="3"/>
  <c r="AD74" i="3"/>
  <c r="AB74" i="3"/>
  <c r="AA74" i="3"/>
  <c r="Z74" i="3"/>
  <c r="X74" i="3"/>
  <c r="W74" i="3"/>
  <c r="V74" i="3"/>
  <c r="T74" i="3"/>
  <c r="S74" i="3"/>
  <c r="R74" i="3"/>
  <c r="AE71" i="3"/>
  <c r="AD71" i="3"/>
  <c r="AB71" i="3"/>
  <c r="AA71" i="3"/>
  <c r="Z71" i="3"/>
  <c r="X71" i="3"/>
  <c r="W71" i="3"/>
  <c r="V71" i="3"/>
  <c r="T71" i="3"/>
  <c r="S71" i="3"/>
  <c r="R71" i="3"/>
  <c r="AE69" i="3"/>
  <c r="AD69" i="3"/>
  <c r="AB69" i="3"/>
  <c r="AA69" i="3"/>
  <c r="Z69" i="3"/>
  <c r="X69" i="3"/>
  <c r="W69" i="3"/>
  <c r="V69" i="3"/>
  <c r="T69" i="3"/>
  <c r="S69" i="3"/>
  <c r="R69" i="3"/>
  <c r="AE740" i="3"/>
  <c r="AD740" i="3"/>
  <c r="AB740" i="3"/>
  <c r="AA740" i="3"/>
  <c r="Z740" i="3"/>
  <c r="X740" i="3"/>
  <c r="W740" i="3"/>
  <c r="V740" i="3"/>
  <c r="T740" i="3"/>
  <c r="S740" i="3"/>
  <c r="R740" i="3"/>
  <c r="AE601" i="3"/>
  <c r="AD601" i="3"/>
  <c r="AB601" i="3"/>
  <c r="AA601" i="3"/>
  <c r="Z601" i="3"/>
  <c r="X601" i="3"/>
  <c r="W601" i="3"/>
  <c r="V601" i="3"/>
  <c r="T601" i="3"/>
  <c r="S601" i="3"/>
  <c r="R601" i="3"/>
  <c r="AE1556" i="3"/>
  <c r="AD1556" i="3"/>
  <c r="AB1556" i="3"/>
  <c r="AA1556" i="3"/>
  <c r="Z1556" i="3"/>
  <c r="X1556" i="3"/>
  <c r="W1556" i="3"/>
  <c r="V1556" i="3"/>
  <c r="T1556" i="3"/>
  <c r="S1556" i="3"/>
  <c r="R1556" i="3"/>
  <c r="AE1452" i="3"/>
  <c r="AD1452" i="3"/>
  <c r="AB1452" i="3"/>
  <c r="AA1452" i="3"/>
  <c r="Z1452" i="3"/>
  <c r="X1452" i="3"/>
  <c r="W1452" i="3"/>
  <c r="V1452" i="3"/>
  <c r="T1452" i="3"/>
  <c r="S1452" i="3"/>
  <c r="R1452" i="3"/>
  <c r="AE1329" i="3"/>
  <c r="AD1329" i="3"/>
  <c r="AB1329" i="3"/>
  <c r="AA1329" i="3"/>
  <c r="Z1329" i="3"/>
  <c r="X1329" i="3"/>
  <c r="W1329" i="3"/>
  <c r="V1329" i="3"/>
  <c r="T1329" i="3"/>
  <c r="S1329" i="3"/>
  <c r="R1329" i="3"/>
  <c r="AE1119" i="3"/>
  <c r="AD1119" i="3"/>
  <c r="AB1119" i="3"/>
  <c r="AA1119" i="3"/>
  <c r="Z1119" i="3"/>
  <c r="X1119" i="3"/>
  <c r="W1119" i="3"/>
  <c r="V1119" i="3"/>
  <c r="T1119" i="3"/>
  <c r="S1119" i="3"/>
  <c r="R1119" i="3"/>
  <c r="AE1043" i="3"/>
  <c r="AD1043" i="3"/>
  <c r="AB1043" i="3"/>
  <c r="AA1043" i="3"/>
  <c r="Z1043" i="3"/>
  <c r="X1043" i="3"/>
  <c r="W1043" i="3"/>
  <c r="V1043" i="3"/>
  <c r="T1043" i="3"/>
  <c r="S1043" i="3"/>
  <c r="R1043" i="3"/>
  <c r="AE1040" i="3"/>
  <c r="AD1040" i="3"/>
  <c r="AB1040" i="3"/>
  <c r="AA1040" i="3"/>
  <c r="Z1040" i="3"/>
  <c r="X1040" i="3"/>
  <c r="W1040" i="3"/>
  <c r="V1040" i="3"/>
  <c r="T1040" i="3"/>
  <c r="S1040" i="3"/>
  <c r="R1040" i="3"/>
  <c r="AE1028" i="3"/>
  <c r="AD1028" i="3"/>
  <c r="AB1028" i="3"/>
  <c r="AA1028" i="3"/>
  <c r="Z1028" i="3"/>
  <c r="X1028" i="3"/>
  <c r="W1028" i="3"/>
  <c r="V1028" i="3"/>
  <c r="T1028" i="3"/>
  <c r="S1028" i="3"/>
  <c r="R1028" i="3"/>
  <c r="AE1027" i="3"/>
  <c r="AD1027" i="3"/>
  <c r="AB1027" i="3"/>
  <c r="AA1027" i="3"/>
  <c r="Z1027" i="3"/>
  <c r="X1027" i="3"/>
  <c r="W1027" i="3"/>
  <c r="V1027" i="3"/>
  <c r="T1027" i="3"/>
  <c r="S1027" i="3"/>
  <c r="R1027" i="3"/>
  <c r="AE1013" i="3"/>
  <c r="AD1013" i="3"/>
  <c r="AB1013" i="3"/>
  <c r="AA1013" i="3"/>
  <c r="Z1013" i="3"/>
  <c r="X1013" i="3"/>
  <c r="W1013" i="3"/>
  <c r="V1013" i="3"/>
  <c r="T1013" i="3"/>
  <c r="S1013" i="3"/>
  <c r="R1013" i="3"/>
  <c r="AE749" i="3"/>
  <c r="AD749" i="3"/>
  <c r="AB749" i="3"/>
  <c r="AA749" i="3"/>
  <c r="Z749" i="3"/>
  <c r="X749" i="3"/>
  <c r="W749" i="3"/>
  <c r="V749" i="3"/>
  <c r="T749" i="3"/>
  <c r="S749" i="3"/>
  <c r="R749" i="3"/>
  <c r="AE658" i="3"/>
  <c r="AD658" i="3"/>
  <c r="AB658" i="3"/>
  <c r="AA658" i="3"/>
  <c r="Z658" i="3"/>
  <c r="X658" i="3"/>
  <c r="W658" i="3"/>
  <c r="V658" i="3"/>
  <c r="T658" i="3"/>
  <c r="S658" i="3"/>
  <c r="R658" i="3"/>
  <c r="AE628" i="3"/>
  <c r="AD628" i="3"/>
  <c r="AB628" i="3"/>
  <c r="AA628" i="3"/>
  <c r="Z628" i="3"/>
  <c r="X628" i="3"/>
  <c r="W628" i="3"/>
  <c r="V628" i="3"/>
  <c r="T628" i="3"/>
  <c r="S628" i="3"/>
  <c r="R628" i="3"/>
  <c r="AE574" i="3"/>
  <c r="AD574" i="3"/>
  <c r="AB574" i="3"/>
  <c r="AA574" i="3"/>
  <c r="Z574" i="3"/>
  <c r="X574" i="3"/>
  <c r="W574" i="3"/>
  <c r="V574" i="3"/>
  <c r="T574" i="3"/>
  <c r="S574" i="3"/>
  <c r="R574" i="3"/>
  <c r="AE521" i="3"/>
  <c r="AD521" i="3"/>
  <c r="AB521" i="3"/>
  <c r="AA521" i="3"/>
  <c r="Z521" i="3"/>
  <c r="X521" i="3"/>
  <c r="W521" i="3"/>
  <c r="V521" i="3"/>
  <c r="T521" i="3"/>
  <c r="S521" i="3"/>
  <c r="R521" i="3"/>
  <c r="AE489" i="3"/>
  <c r="AD489" i="3"/>
  <c r="AB489" i="3"/>
  <c r="AA489" i="3"/>
  <c r="Z489" i="3"/>
  <c r="X489" i="3"/>
  <c r="W489" i="3"/>
  <c r="V489" i="3"/>
  <c r="T489" i="3"/>
  <c r="S489" i="3"/>
  <c r="R489" i="3"/>
  <c r="AE343" i="3"/>
  <c r="AD343" i="3"/>
  <c r="AB343" i="3"/>
  <c r="AA343" i="3"/>
  <c r="Z343" i="3"/>
  <c r="X343" i="3"/>
  <c r="W343" i="3"/>
  <c r="V343" i="3"/>
  <c r="T343" i="3"/>
  <c r="S343" i="3"/>
  <c r="R343" i="3"/>
  <c r="AE284" i="3"/>
  <c r="AD284" i="3"/>
  <c r="AB284" i="3"/>
  <c r="AA284" i="3"/>
  <c r="Z284" i="3"/>
  <c r="X284" i="3"/>
  <c r="W284" i="3"/>
  <c r="V284" i="3"/>
  <c r="T284" i="3"/>
  <c r="S284" i="3"/>
  <c r="R284" i="3"/>
  <c r="AE23" i="3"/>
  <c r="AD23" i="3"/>
  <c r="AB23" i="3"/>
  <c r="AA23" i="3"/>
  <c r="Z23" i="3"/>
  <c r="X23" i="3"/>
  <c r="W23" i="3"/>
  <c r="V23" i="3"/>
  <c r="T23" i="3"/>
  <c r="S23" i="3"/>
  <c r="R23" i="3"/>
  <c r="AE1455" i="3"/>
  <c r="AD1455" i="3"/>
  <c r="AB1455" i="3"/>
  <c r="AA1455" i="3"/>
  <c r="Z1455" i="3"/>
  <c r="X1455" i="3"/>
  <c r="W1455" i="3"/>
  <c r="V1455" i="3"/>
  <c r="T1455" i="3"/>
  <c r="S1455" i="3"/>
  <c r="R1455" i="3"/>
  <c r="AE1412" i="3"/>
  <c r="AD1412" i="3"/>
  <c r="AB1412" i="3"/>
  <c r="AA1412" i="3"/>
  <c r="Z1412" i="3"/>
  <c r="X1412" i="3"/>
  <c r="W1412" i="3"/>
  <c r="V1412" i="3"/>
  <c r="T1412" i="3"/>
  <c r="S1412" i="3"/>
  <c r="R1412" i="3"/>
  <c r="AE1180" i="3"/>
  <c r="AD1180" i="3"/>
  <c r="AB1180" i="3"/>
  <c r="AA1180" i="3"/>
  <c r="Z1180" i="3"/>
  <c r="X1180" i="3"/>
  <c r="W1180" i="3"/>
  <c r="V1180" i="3"/>
  <c r="T1180" i="3"/>
  <c r="S1180" i="3"/>
  <c r="R1180" i="3"/>
  <c r="AE1158" i="3"/>
  <c r="AD1158" i="3"/>
  <c r="AB1158" i="3"/>
  <c r="AA1158" i="3"/>
  <c r="Z1158" i="3"/>
  <c r="X1158" i="3"/>
  <c r="W1158" i="3"/>
  <c r="V1158" i="3"/>
  <c r="T1158" i="3"/>
  <c r="S1158" i="3"/>
  <c r="R1158" i="3"/>
  <c r="AE1149" i="3"/>
  <c r="AD1149" i="3"/>
  <c r="AB1149" i="3"/>
  <c r="AA1149" i="3"/>
  <c r="Z1149" i="3"/>
  <c r="X1149" i="3"/>
  <c r="W1149" i="3"/>
  <c r="V1149" i="3"/>
  <c r="T1149" i="3"/>
  <c r="S1149" i="3"/>
  <c r="R1149" i="3"/>
  <c r="AE1023" i="3"/>
  <c r="AD1023" i="3"/>
  <c r="AB1023" i="3"/>
  <c r="AA1023" i="3"/>
  <c r="Z1023" i="3"/>
  <c r="X1023" i="3"/>
  <c r="W1023" i="3"/>
  <c r="V1023" i="3"/>
  <c r="T1023" i="3"/>
  <c r="S1023" i="3"/>
  <c r="R1023" i="3"/>
  <c r="AE1010" i="3"/>
  <c r="AD1010" i="3"/>
  <c r="AB1010" i="3"/>
  <c r="AA1010" i="3"/>
  <c r="Z1010" i="3"/>
  <c r="X1010" i="3"/>
  <c r="W1010" i="3"/>
  <c r="V1010" i="3"/>
  <c r="T1010" i="3"/>
  <c r="S1010" i="3"/>
  <c r="R1010" i="3"/>
  <c r="AE660" i="3"/>
  <c r="AD660" i="3"/>
  <c r="AB660" i="3"/>
  <c r="AA660" i="3"/>
  <c r="Z660" i="3"/>
  <c r="X660" i="3"/>
  <c r="W660" i="3"/>
  <c r="V660" i="3"/>
  <c r="T660" i="3"/>
  <c r="S660" i="3"/>
  <c r="R660" i="3"/>
  <c r="AE537" i="3"/>
  <c r="AD537" i="3"/>
  <c r="AB537" i="3"/>
  <c r="AA537" i="3"/>
  <c r="Z537" i="3"/>
  <c r="X537" i="3"/>
  <c r="W537" i="3"/>
  <c r="V537" i="3"/>
  <c r="T537" i="3"/>
  <c r="S537" i="3"/>
  <c r="R537" i="3"/>
  <c r="AE512" i="3"/>
  <c r="AD512" i="3"/>
  <c r="AB512" i="3"/>
  <c r="AA512" i="3"/>
  <c r="Z512" i="3"/>
  <c r="X512" i="3"/>
  <c r="W512" i="3"/>
  <c r="V512" i="3"/>
  <c r="T512" i="3"/>
  <c r="S512" i="3"/>
  <c r="R512" i="3"/>
  <c r="AE506" i="3"/>
  <c r="AD506" i="3"/>
  <c r="AB506" i="3"/>
  <c r="AA506" i="3"/>
  <c r="Z506" i="3"/>
  <c r="X506" i="3"/>
  <c r="W506" i="3"/>
  <c r="V506" i="3"/>
  <c r="T506" i="3"/>
  <c r="S506" i="3"/>
  <c r="R506" i="3"/>
  <c r="AE388" i="3"/>
  <c r="AD388" i="3"/>
  <c r="AB388" i="3"/>
  <c r="AA388" i="3"/>
  <c r="Z388" i="3"/>
  <c r="X388" i="3"/>
  <c r="W388" i="3"/>
  <c r="V388" i="3"/>
  <c r="T388" i="3"/>
  <c r="S388" i="3"/>
  <c r="R388" i="3"/>
  <c r="AE238" i="3"/>
  <c r="AD238" i="3"/>
  <c r="AB238" i="3"/>
  <c r="AA238" i="3"/>
  <c r="Z238" i="3"/>
  <c r="X238" i="3"/>
  <c r="W238" i="3"/>
  <c r="V238" i="3"/>
  <c r="T238" i="3"/>
  <c r="S238" i="3"/>
  <c r="R238" i="3"/>
  <c r="AE113" i="3"/>
  <c r="AD113" i="3"/>
  <c r="AB113" i="3"/>
  <c r="AA113" i="3"/>
  <c r="Z113" i="3"/>
  <c r="X113" i="3"/>
  <c r="W113" i="3"/>
  <c r="V113" i="3"/>
  <c r="T113" i="3"/>
  <c r="S113" i="3"/>
  <c r="R113" i="3"/>
  <c r="AE1593" i="3"/>
  <c r="AD1593" i="3"/>
  <c r="AB1593" i="3"/>
  <c r="AA1593" i="3"/>
  <c r="Z1593" i="3"/>
  <c r="X1593" i="3"/>
  <c r="W1593" i="3"/>
  <c r="V1593" i="3"/>
  <c r="T1593" i="3"/>
  <c r="S1593" i="3"/>
  <c r="R1593" i="3"/>
  <c r="AE1074" i="3"/>
  <c r="AD1074" i="3"/>
  <c r="AB1074" i="3"/>
  <c r="AA1074" i="3"/>
  <c r="Z1074" i="3"/>
  <c r="X1074" i="3"/>
  <c r="W1074" i="3"/>
  <c r="V1074" i="3"/>
  <c r="T1074" i="3"/>
  <c r="S1074" i="3"/>
  <c r="R1074" i="3"/>
  <c r="AE1072" i="3"/>
  <c r="AD1072" i="3"/>
  <c r="AB1072" i="3"/>
  <c r="AA1072" i="3"/>
  <c r="Z1072" i="3"/>
  <c r="X1072" i="3"/>
  <c r="W1072" i="3"/>
  <c r="V1072" i="3"/>
  <c r="T1072" i="3"/>
  <c r="S1072" i="3"/>
  <c r="R1072" i="3"/>
  <c r="AE1057" i="3"/>
  <c r="AD1057" i="3"/>
  <c r="AB1057" i="3"/>
  <c r="AA1057" i="3"/>
  <c r="Z1057" i="3"/>
  <c r="X1057" i="3"/>
  <c r="W1057" i="3"/>
  <c r="V1057" i="3"/>
  <c r="T1057" i="3"/>
  <c r="S1057" i="3"/>
  <c r="R1057" i="3"/>
  <c r="AE1056" i="3"/>
  <c r="AD1056" i="3"/>
  <c r="AB1056" i="3"/>
  <c r="AA1056" i="3"/>
  <c r="Z1056" i="3"/>
  <c r="X1056" i="3"/>
  <c r="W1056" i="3"/>
  <c r="V1056" i="3"/>
  <c r="T1056" i="3"/>
  <c r="S1056" i="3"/>
  <c r="R1056" i="3"/>
  <c r="AE1046" i="3"/>
  <c r="AD1046" i="3"/>
  <c r="AB1046" i="3"/>
  <c r="AA1046" i="3"/>
  <c r="Z1046" i="3"/>
  <c r="X1046" i="3"/>
  <c r="W1046" i="3"/>
  <c r="V1046" i="3"/>
  <c r="T1046" i="3"/>
  <c r="S1046" i="3"/>
  <c r="R1046" i="3"/>
  <c r="AE1045" i="3"/>
  <c r="AD1045" i="3"/>
  <c r="AB1045" i="3"/>
  <c r="AA1045" i="3"/>
  <c r="Z1045" i="3"/>
  <c r="X1045" i="3"/>
  <c r="W1045" i="3"/>
  <c r="V1045" i="3"/>
  <c r="T1045" i="3"/>
  <c r="S1045" i="3"/>
  <c r="R1045" i="3"/>
  <c r="AE1035" i="3"/>
  <c r="AD1035" i="3"/>
  <c r="AB1035" i="3"/>
  <c r="AA1035" i="3"/>
  <c r="Z1035" i="3"/>
  <c r="X1035" i="3"/>
  <c r="W1035" i="3"/>
  <c r="V1035" i="3"/>
  <c r="T1035" i="3"/>
  <c r="S1035" i="3"/>
  <c r="R1035" i="3"/>
  <c r="AE1011" i="3"/>
  <c r="AD1011" i="3"/>
  <c r="AB1011" i="3"/>
  <c r="AA1011" i="3"/>
  <c r="Z1011" i="3"/>
  <c r="X1011" i="3"/>
  <c r="W1011" i="3"/>
  <c r="V1011" i="3"/>
  <c r="T1011" i="3"/>
  <c r="S1011" i="3"/>
  <c r="R1011" i="3"/>
  <c r="AE611" i="3"/>
  <c r="AD611" i="3"/>
  <c r="AB611" i="3"/>
  <c r="AA611" i="3"/>
  <c r="Z611" i="3"/>
  <c r="X611" i="3"/>
  <c r="W611" i="3"/>
  <c r="V611" i="3"/>
  <c r="T611" i="3"/>
  <c r="S611" i="3"/>
  <c r="R611" i="3"/>
  <c r="AE476" i="3"/>
  <c r="AD476" i="3"/>
  <c r="AB476" i="3"/>
  <c r="AA476" i="3"/>
  <c r="Z476" i="3"/>
  <c r="X476" i="3"/>
  <c r="W476" i="3"/>
  <c r="V476" i="3"/>
  <c r="T476" i="3"/>
  <c r="S476" i="3"/>
  <c r="R476" i="3"/>
  <c r="AE170" i="3"/>
  <c r="AD170" i="3"/>
  <c r="AB170" i="3"/>
  <c r="AA170" i="3"/>
  <c r="Z170" i="3"/>
  <c r="X170" i="3"/>
  <c r="W170" i="3"/>
  <c r="V170" i="3"/>
  <c r="T170" i="3"/>
  <c r="S170" i="3"/>
  <c r="R170" i="3"/>
  <c r="AE1600" i="3"/>
  <c r="AD1600" i="3"/>
  <c r="AB1600" i="3"/>
  <c r="AA1600" i="3"/>
  <c r="Z1600" i="3"/>
  <c r="X1600" i="3"/>
  <c r="W1600" i="3"/>
  <c r="V1600" i="3"/>
  <c r="T1600" i="3"/>
  <c r="S1600" i="3"/>
  <c r="R1600" i="3"/>
  <c r="AE1486" i="3"/>
  <c r="AD1486" i="3"/>
  <c r="AB1486" i="3"/>
  <c r="AA1486" i="3"/>
  <c r="Z1486" i="3"/>
  <c r="X1486" i="3"/>
  <c r="W1486" i="3"/>
  <c r="V1486" i="3"/>
  <c r="T1486" i="3"/>
  <c r="S1486" i="3"/>
  <c r="R1486" i="3"/>
  <c r="AE1387" i="3"/>
  <c r="AD1387" i="3"/>
  <c r="AB1387" i="3"/>
  <c r="AA1387" i="3"/>
  <c r="Z1387" i="3"/>
  <c r="X1387" i="3"/>
  <c r="W1387" i="3"/>
  <c r="V1387" i="3"/>
  <c r="T1387" i="3"/>
  <c r="S1387" i="3"/>
  <c r="R1387" i="3"/>
  <c r="AE1066" i="3"/>
  <c r="AD1066" i="3"/>
  <c r="AB1066" i="3"/>
  <c r="AA1066" i="3"/>
  <c r="Z1066" i="3"/>
  <c r="X1066" i="3"/>
  <c r="W1066" i="3"/>
  <c r="V1066" i="3"/>
  <c r="T1066" i="3"/>
  <c r="S1066" i="3"/>
  <c r="R1066" i="3"/>
  <c r="AE1017" i="3"/>
  <c r="AD1017" i="3"/>
  <c r="AB1017" i="3"/>
  <c r="AA1017" i="3"/>
  <c r="Z1017" i="3"/>
  <c r="X1017" i="3"/>
  <c r="W1017" i="3"/>
  <c r="V1017" i="3"/>
  <c r="T1017" i="3"/>
  <c r="S1017" i="3"/>
  <c r="R1017" i="3"/>
  <c r="AE571" i="3"/>
  <c r="AD571" i="3"/>
  <c r="AB571" i="3"/>
  <c r="AA571" i="3"/>
  <c r="Z571" i="3"/>
  <c r="X571" i="3"/>
  <c r="W571" i="3"/>
  <c r="V571" i="3"/>
  <c r="T571" i="3"/>
  <c r="S571" i="3"/>
  <c r="R571" i="3"/>
  <c r="AE477" i="3"/>
  <c r="AD477" i="3"/>
  <c r="AB477" i="3"/>
  <c r="AA477" i="3"/>
  <c r="Z477" i="3"/>
  <c r="X477" i="3"/>
  <c r="W477" i="3"/>
  <c r="V477" i="3"/>
  <c r="T477" i="3"/>
  <c r="S477" i="3"/>
  <c r="R477" i="3"/>
  <c r="AE386" i="3"/>
  <c r="AD386" i="3"/>
  <c r="AB386" i="3"/>
  <c r="AA386" i="3"/>
  <c r="Z386" i="3"/>
  <c r="X386" i="3"/>
  <c r="W386" i="3"/>
  <c r="V386" i="3"/>
  <c r="T386" i="3"/>
  <c r="S386" i="3"/>
  <c r="R386" i="3"/>
  <c r="AE260" i="3"/>
  <c r="AD260" i="3"/>
  <c r="AB260" i="3"/>
  <c r="AA260" i="3"/>
  <c r="Z260" i="3"/>
  <c r="X260" i="3"/>
  <c r="W260" i="3"/>
  <c r="V260" i="3"/>
  <c r="T260" i="3"/>
  <c r="S260" i="3"/>
  <c r="R260" i="3"/>
  <c r="AE175" i="3"/>
  <c r="AD175" i="3"/>
  <c r="AB175" i="3"/>
  <c r="AA175" i="3"/>
  <c r="Z175" i="3"/>
  <c r="X175" i="3"/>
  <c r="W175" i="3"/>
  <c r="V175" i="3"/>
  <c r="T175" i="3"/>
  <c r="S175" i="3"/>
  <c r="R175" i="3"/>
  <c r="AE164" i="3"/>
  <c r="AD164" i="3"/>
  <c r="AB164" i="3"/>
  <c r="AA164" i="3"/>
  <c r="Z164" i="3"/>
  <c r="X164" i="3"/>
  <c r="W164" i="3"/>
  <c r="V164" i="3"/>
  <c r="T164" i="3"/>
  <c r="S164" i="3"/>
  <c r="R164" i="3"/>
  <c r="AE146" i="3"/>
  <c r="AD146" i="3"/>
  <c r="AB146" i="3"/>
  <c r="AA146" i="3"/>
  <c r="Z146" i="3"/>
  <c r="X146" i="3"/>
  <c r="W146" i="3"/>
  <c r="V146" i="3"/>
  <c r="T146" i="3"/>
  <c r="S146" i="3"/>
  <c r="R146" i="3"/>
  <c r="AE128" i="3"/>
  <c r="AD128" i="3"/>
  <c r="AB128" i="3"/>
  <c r="AA128" i="3"/>
  <c r="Z128" i="3"/>
  <c r="X128" i="3"/>
  <c r="W128" i="3"/>
  <c r="V128" i="3"/>
  <c r="T128" i="3"/>
  <c r="S128" i="3"/>
  <c r="R128" i="3"/>
  <c r="AE106" i="3"/>
  <c r="AD106" i="3"/>
  <c r="AB106" i="3"/>
  <c r="AA106" i="3"/>
  <c r="Z106" i="3"/>
  <c r="X106" i="3"/>
  <c r="W106" i="3"/>
  <c r="V106" i="3"/>
  <c r="T106" i="3"/>
  <c r="S106" i="3"/>
  <c r="R106" i="3"/>
  <c r="AE104" i="3"/>
  <c r="AD104" i="3"/>
  <c r="AB104" i="3"/>
  <c r="AA104" i="3"/>
  <c r="Z104" i="3"/>
  <c r="X104" i="3"/>
  <c r="W104" i="3"/>
  <c r="V104" i="3"/>
  <c r="T104" i="3"/>
  <c r="S104" i="3"/>
  <c r="R104" i="3"/>
  <c r="AE3" i="3"/>
  <c r="AD3" i="3"/>
  <c r="AB3" i="3"/>
  <c r="AA3" i="3"/>
  <c r="Z3" i="3"/>
  <c r="X3" i="3"/>
  <c r="W3" i="3"/>
  <c r="V3" i="3"/>
  <c r="T3" i="3"/>
  <c r="S3" i="3"/>
  <c r="R3" i="3"/>
  <c r="AE1489" i="3"/>
  <c r="AD1489" i="3"/>
  <c r="AB1489" i="3"/>
  <c r="AA1489" i="3"/>
  <c r="Z1489" i="3"/>
  <c r="X1489" i="3"/>
  <c r="W1489" i="3"/>
  <c r="V1489" i="3"/>
  <c r="T1489" i="3"/>
  <c r="S1489" i="3"/>
  <c r="R1489" i="3"/>
  <c r="AE1484" i="3"/>
  <c r="AD1484" i="3"/>
  <c r="AB1484" i="3"/>
  <c r="AA1484" i="3"/>
  <c r="Z1484" i="3"/>
  <c r="X1484" i="3"/>
  <c r="W1484" i="3"/>
  <c r="V1484" i="3"/>
  <c r="T1484" i="3"/>
  <c r="S1484" i="3"/>
  <c r="R1484" i="3"/>
  <c r="AE1483" i="3"/>
  <c r="AD1483" i="3"/>
  <c r="AB1483" i="3"/>
  <c r="AA1483" i="3"/>
  <c r="Z1483" i="3"/>
  <c r="X1483" i="3"/>
  <c r="W1483" i="3"/>
  <c r="V1483" i="3"/>
  <c r="T1483" i="3"/>
  <c r="S1483" i="3"/>
  <c r="R1483" i="3"/>
  <c r="AE1442" i="3"/>
  <c r="AD1442" i="3"/>
  <c r="AB1442" i="3"/>
  <c r="AA1442" i="3"/>
  <c r="Z1442" i="3"/>
  <c r="X1442" i="3"/>
  <c r="W1442" i="3"/>
  <c r="V1442" i="3"/>
  <c r="T1442" i="3"/>
  <c r="S1442" i="3"/>
  <c r="R1442" i="3"/>
  <c r="AE1264" i="3"/>
  <c r="AD1264" i="3"/>
  <c r="AB1264" i="3"/>
  <c r="AA1264" i="3"/>
  <c r="Z1264" i="3"/>
  <c r="X1264" i="3"/>
  <c r="W1264" i="3"/>
  <c r="V1264" i="3"/>
  <c r="T1264" i="3"/>
  <c r="S1264" i="3"/>
  <c r="R1264" i="3"/>
  <c r="AE1260" i="3"/>
  <c r="AD1260" i="3"/>
  <c r="AB1260" i="3"/>
  <c r="AA1260" i="3"/>
  <c r="Z1260" i="3"/>
  <c r="X1260" i="3"/>
  <c r="W1260" i="3"/>
  <c r="V1260" i="3"/>
  <c r="T1260" i="3"/>
  <c r="S1260" i="3"/>
  <c r="R1260" i="3"/>
  <c r="AE1215" i="3"/>
  <c r="AD1215" i="3"/>
  <c r="AB1215" i="3"/>
  <c r="AA1215" i="3"/>
  <c r="Z1215" i="3"/>
  <c r="X1215" i="3"/>
  <c r="W1215" i="3"/>
  <c r="V1215" i="3"/>
  <c r="T1215" i="3"/>
  <c r="S1215" i="3"/>
  <c r="R1215" i="3"/>
  <c r="AE1161" i="3"/>
  <c r="AD1161" i="3"/>
  <c r="AB1161" i="3"/>
  <c r="AA1161" i="3"/>
  <c r="Z1161" i="3"/>
  <c r="X1161" i="3"/>
  <c r="W1161" i="3"/>
  <c r="V1161" i="3"/>
  <c r="T1161" i="3"/>
  <c r="S1161" i="3"/>
  <c r="R1161" i="3"/>
  <c r="AE1061" i="3"/>
  <c r="AD1061" i="3"/>
  <c r="AB1061" i="3"/>
  <c r="AA1061" i="3"/>
  <c r="Z1061" i="3"/>
  <c r="X1061" i="3"/>
  <c r="W1061" i="3"/>
  <c r="V1061" i="3"/>
  <c r="T1061" i="3"/>
  <c r="S1061" i="3"/>
  <c r="R1061" i="3"/>
  <c r="AE1020" i="3"/>
  <c r="AD1020" i="3"/>
  <c r="AB1020" i="3"/>
  <c r="AA1020" i="3"/>
  <c r="Z1020" i="3"/>
  <c r="X1020" i="3"/>
  <c r="W1020" i="3"/>
  <c r="V1020" i="3"/>
  <c r="T1020" i="3"/>
  <c r="S1020" i="3"/>
  <c r="R1020" i="3"/>
  <c r="AE746" i="3"/>
  <c r="AD746" i="3"/>
  <c r="AB746" i="3"/>
  <c r="AA746" i="3"/>
  <c r="Z746" i="3"/>
  <c r="X746" i="3"/>
  <c r="W746" i="3"/>
  <c r="V746" i="3"/>
  <c r="T746" i="3"/>
  <c r="S746" i="3"/>
  <c r="R746" i="3"/>
  <c r="AE672" i="3"/>
  <c r="AD672" i="3"/>
  <c r="AB672" i="3"/>
  <c r="AA672" i="3"/>
  <c r="Z672" i="3"/>
  <c r="X672" i="3"/>
  <c r="W672" i="3"/>
  <c r="V672" i="3"/>
  <c r="T672" i="3"/>
  <c r="S672" i="3"/>
  <c r="R672" i="3"/>
  <c r="AE644" i="3"/>
  <c r="AD644" i="3"/>
  <c r="AB644" i="3"/>
  <c r="AA644" i="3"/>
  <c r="Z644" i="3"/>
  <c r="X644" i="3"/>
  <c r="W644" i="3"/>
  <c r="V644" i="3"/>
  <c r="T644" i="3"/>
  <c r="S644" i="3"/>
  <c r="R644" i="3"/>
  <c r="AE633" i="3"/>
  <c r="AD633" i="3"/>
  <c r="AB633" i="3"/>
  <c r="AA633" i="3"/>
  <c r="Z633" i="3"/>
  <c r="X633" i="3"/>
  <c r="W633" i="3"/>
  <c r="V633" i="3"/>
  <c r="T633" i="3"/>
  <c r="S633" i="3"/>
  <c r="R633" i="3"/>
  <c r="AE589" i="3"/>
  <c r="AD589" i="3"/>
  <c r="AB589" i="3"/>
  <c r="AA589" i="3"/>
  <c r="Z589" i="3"/>
  <c r="X589" i="3"/>
  <c r="W589" i="3"/>
  <c r="V589" i="3"/>
  <c r="T589" i="3"/>
  <c r="S589" i="3"/>
  <c r="R589" i="3"/>
  <c r="AE561" i="3"/>
  <c r="AD561" i="3"/>
  <c r="AB561" i="3"/>
  <c r="AA561" i="3"/>
  <c r="Z561" i="3"/>
  <c r="X561" i="3"/>
  <c r="W561" i="3"/>
  <c r="V561" i="3"/>
  <c r="T561" i="3"/>
  <c r="S561" i="3"/>
  <c r="R561" i="3"/>
  <c r="AE545" i="3"/>
  <c r="AD545" i="3"/>
  <c r="AB545" i="3"/>
  <c r="AA545" i="3"/>
  <c r="Z545" i="3"/>
  <c r="X545" i="3"/>
  <c r="W545" i="3"/>
  <c r="V545" i="3"/>
  <c r="T545" i="3"/>
  <c r="S545" i="3"/>
  <c r="R545" i="3"/>
  <c r="AE200" i="3"/>
  <c r="AD200" i="3"/>
  <c r="AB200" i="3"/>
  <c r="AA200" i="3"/>
  <c r="Z200" i="3"/>
  <c r="X200" i="3"/>
  <c r="W200" i="3"/>
  <c r="V200" i="3"/>
  <c r="T200" i="3"/>
  <c r="S200" i="3"/>
  <c r="R200" i="3"/>
  <c r="AE156" i="3"/>
  <c r="AD156" i="3"/>
  <c r="AB156" i="3"/>
  <c r="AA156" i="3"/>
  <c r="Z156" i="3"/>
  <c r="X156" i="3"/>
  <c r="W156" i="3"/>
  <c r="V156" i="3"/>
  <c r="T156" i="3"/>
  <c r="S156" i="3"/>
  <c r="R156" i="3"/>
  <c r="AE152" i="3"/>
  <c r="AD152" i="3"/>
  <c r="AB152" i="3"/>
  <c r="AA152" i="3"/>
  <c r="Z152" i="3"/>
  <c r="X152" i="3"/>
  <c r="W152" i="3"/>
  <c r="V152" i="3"/>
  <c r="T152" i="3"/>
  <c r="S152" i="3"/>
  <c r="R152" i="3"/>
  <c r="AE149" i="3"/>
  <c r="AD149" i="3"/>
  <c r="AB149" i="3"/>
  <c r="AA149" i="3"/>
  <c r="Z149" i="3"/>
  <c r="X149" i="3"/>
  <c r="W149" i="3"/>
  <c r="V149" i="3"/>
  <c r="T149" i="3"/>
  <c r="S149" i="3"/>
  <c r="R149" i="3"/>
  <c r="AE57" i="3"/>
  <c r="AD57" i="3"/>
  <c r="AB57" i="3"/>
  <c r="AA57" i="3"/>
  <c r="Z57" i="3"/>
  <c r="X57" i="3"/>
  <c r="W57" i="3"/>
  <c r="V57" i="3"/>
  <c r="T57" i="3"/>
  <c r="S57" i="3"/>
  <c r="R57" i="3"/>
  <c r="AE40" i="3"/>
  <c r="AD40" i="3"/>
  <c r="AB40" i="3"/>
  <c r="AA40" i="3"/>
  <c r="Z40" i="3"/>
  <c r="X40" i="3"/>
  <c r="W40" i="3"/>
  <c r="V40" i="3"/>
  <c r="T40" i="3"/>
  <c r="S40" i="3"/>
  <c r="R40" i="3"/>
  <c r="AE1439" i="3"/>
  <c r="AD1439" i="3"/>
  <c r="AB1439" i="3"/>
  <c r="AA1439" i="3"/>
  <c r="Z1439" i="3"/>
  <c r="X1439" i="3"/>
  <c r="W1439" i="3"/>
  <c r="V1439" i="3"/>
  <c r="T1439" i="3"/>
  <c r="S1439" i="3"/>
  <c r="R1439" i="3"/>
  <c r="AE1185" i="3"/>
  <c r="AD1185" i="3"/>
  <c r="AB1185" i="3"/>
  <c r="AA1185" i="3"/>
  <c r="Z1185" i="3"/>
  <c r="X1185" i="3"/>
  <c r="W1185" i="3"/>
  <c r="V1185" i="3"/>
  <c r="T1185" i="3"/>
  <c r="S1185" i="3"/>
  <c r="R1185" i="3"/>
  <c r="AE1123" i="3"/>
  <c r="AD1123" i="3"/>
  <c r="AB1123" i="3"/>
  <c r="AA1123" i="3"/>
  <c r="Z1123" i="3"/>
  <c r="X1123" i="3"/>
  <c r="W1123" i="3"/>
  <c r="V1123" i="3"/>
  <c r="T1123" i="3"/>
  <c r="S1123" i="3"/>
  <c r="R1123" i="3"/>
  <c r="AE1058" i="3"/>
  <c r="AD1058" i="3"/>
  <c r="AB1058" i="3"/>
  <c r="AA1058" i="3"/>
  <c r="Z1058" i="3"/>
  <c r="X1058" i="3"/>
  <c r="W1058" i="3"/>
  <c r="V1058" i="3"/>
  <c r="T1058" i="3"/>
  <c r="S1058" i="3"/>
  <c r="R1058" i="3"/>
  <c r="AE1055" i="3"/>
  <c r="AD1055" i="3"/>
  <c r="AB1055" i="3"/>
  <c r="AA1055" i="3"/>
  <c r="Z1055" i="3"/>
  <c r="X1055" i="3"/>
  <c r="W1055" i="3"/>
  <c r="V1055" i="3"/>
  <c r="T1055" i="3"/>
  <c r="S1055" i="3"/>
  <c r="R1055" i="3"/>
  <c r="AE1044" i="3"/>
  <c r="AD1044" i="3"/>
  <c r="AB1044" i="3"/>
  <c r="AA1044" i="3"/>
  <c r="Z1044" i="3"/>
  <c r="X1044" i="3"/>
  <c r="W1044" i="3"/>
  <c r="V1044" i="3"/>
  <c r="T1044" i="3"/>
  <c r="S1044" i="3"/>
  <c r="R1044" i="3"/>
  <c r="AE1039" i="3"/>
  <c r="AD1039" i="3"/>
  <c r="AB1039" i="3"/>
  <c r="AA1039" i="3"/>
  <c r="Z1039" i="3"/>
  <c r="X1039" i="3"/>
  <c r="W1039" i="3"/>
  <c r="V1039" i="3"/>
  <c r="T1039" i="3"/>
  <c r="S1039" i="3"/>
  <c r="R1039" i="3"/>
  <c r="AE999" i="3"/>
  <c r="AD999" i="3"/>
  <c r="AB999" i="3"/>
  <c r="AA999" i="3"/>
  <c r="Z999" i="3"/>
  <c r="X999" i="3"/>
  <c r="W999" i="3"/>
  <c r="V999" i="3"/>
  <c r="T999" i="3"/>
  <c r="S999" i="3"/>
  <c r="R999" i="3"/>
  <c r="AE737" i="3"/>
  <c r="AD737" i="3"/>
  <c r="AB737" i="3"/>
  <c r="AA737" i="3"/>
  <c r="Z737" i="3"/>
  <c r="X737" i="3"/>
  <c r="W737" i="3"/>
  <c r="V737" i="3"/>
  <c r="T737" i="3"/>
  <c r="S737" i="3"/>
  <c r="R737" i="3"/>
  <c r="AE678" i="3"/>
  <c r="AD678" i="3"/>
  <c r="AB678" i="3"/>
  <c r="AA678" i="3"/>
  <c r="Z678" i="3"/>
  <c r="X678" i="3"/>
  <c r="W678" i="3"/>
  <c r="V678" i="3"/>
  <c r="T678" i="3"/>
  <c r="S678" i="3"/>
  <c r="R678" i="3"/>
  <c r="AE138" i="3"/>
  <c r="AD138" i="3"/>
  <c r="AB138" i="3"/>
  <c r="AA138" i="3"/>
  <c r="Z138" i="3"/>
  <c r="X138" i="3"/>
  <c r="W138" i="3"/>
  <c r="V138" i="3"/>
  <c r="T138" i="3"/>
  <c r="S138" i="3"/>
  <c r="R138" i="3"/>
  <c r="AE137" i="3"/>
  <c r="AD137" i="3"/>
  <c r="AB137" i="3"/>
  <c r="AA137" i="3"/>
  <c r="Z137" i="3"/>
  <c r="X137" i="3"/>
  <c r="W137" i="3"/>
  <c r="V137" i="3"/>
  <c r="T137" i="3"/>
  <c r="S137" i="3"/>
  <c r="R137" i="3"/>
  <c r="AE46" i="3"/>
  <c r="AD46" i="3"/>
  <c r="AB46" i="3"/>
  <c r="AA46" i="3"/>
  <c r="Z46" i="3"/>
  <c r="X46" i="3"/>
  <c r="W46" i="3"/>
  <c r="V46" i="3"/>
  <c r="T46" i="3"/>
  <c r="S46" i="3"/>
  <c r="R46" i="3"/>
  <c r="AE24" i="3"/>
  <c r="AD24" i="3"/>
  <c r="AB24" i="3"/>
  <c r="AA24" i="3"/>
  <c r="Z24" i="3"/>
  <c r="X24" i="3"/>
  <c r="W24" i="3"/>
  <c r="V24" i="3"/>
  <c r="T24" i="3"/>
  <c r="S24" i="3"/>
  <c r="R24" i="3"/>
  <c r="AE22" i="3"/>
  <c r="AD22" i="3"/>
  <c r="AB22" i="3"/>
  <c r="AA22" i="3"/>
  <c r="Z22" i="3"/>
  <c r="X22" i="3"/>
  <c r="W22" i="3"/>
  <c r="V22" i="3"/>
  <c r="T22" i="3"/>
  <c r="S22" i="3"/>
  <c r="R22" i="3"/>
  <c r="AE1559" i="3"/>
  <c r="AD1559" i="3"/>
  <c r="AB1559" i="3"/>
  <c r="AA1559" i="3"/>
  <c r="Z1559" i="3"/>
  <c r="X1559" i="3"/>
  <c r="W1559" i="3"/>
  <c r="V1559" i="3"/>
  <c r="T1559" i="3"/>
  <c r="S1559" i="3"/>
  <c r="R1559" i="3"/>
  <c r="AE1189" i="3"/>
  <c r="AD1189" i="3"/>
  <c r="AB1189" i="3"/>
  <c r="AA1189" i="3"/>
  <c r="Z1189" i="3"/>
  <c r="X1189" i="3"/>
  <c r="W1189" i="3"/>
  <c r="V1189" i="3"/>
  <c r="T1189" i="3"/>
  <c r="S1189" i="3"/>
  <c r="R1189" i="3"/>
  <c r="AE1051" i="3"/>
  <c r="AD1051" i="3"/>
  <c r="AB1051" i="3"/>
  <c r="AA1051" i="3"/>
  <c r="Z1051" i="3"/>
  <c r="X1051" i="3"/>
  <c r="W1051" i="3"/>
  <c r="V1051" i="3"/>
  <c r="T1051" i="3"/>
  <c r="S1051" i="3"/>
  <c r="R1051" i="3"/>
  <c r="AE1029" i="3"/>
  <c r="AD1029" i="3"/>
  <c r="AB1029" i="3"/>
  <c r="AA1029" i="3"/>
  <c r="Z1029" i="3"/>
  <c r="X1029" i="3"/>
  <c r="W1029" i="3"/>
  <c r="V1029" i="3"/>
  <c r="T1029" i="3"/>
  <c r="S1029" i="3"/>
  <c r="R1029" i="3"/>
  <c r="AE1016" i="3"/>
  <c r="AD1016" i="3"/>
  <c r="AB1016" i="3"/>
  <c r="AA1016" i="3"/>
  <c r="Z1016" i="3"/>
  <c r="X1016" i="3"/>
  <c r="W1016" i="3"/>
  <c r="V1016" i="3"/>
  <c r="T1016" i="3"/>
  <c r="S1016" i="3"/>
  <c r="R1016" i="3"/>
  <c r="AE4" i="3"/>
  <c r="AD4" i="3"/>
  <c r="AB4" i="3"/>
  <c r="AA4" i="3"/>
  <c r="Z4" i="3"/>
  <c r="X4" i="3"/>
  <c r="W4" i="3"/>
  <c r="V4" i="3"/>
  <c r="T4" i="3"/>
  <c r="S4" i="3"/>
  <c r="R4" i="3"/>
  <c r="AE1156" i="3"/>
  <c r="AD1156" i="3"/>
  <c r="AB1156" i="3"/>
  <c r="AA1156" i="3"/>
  <c r="Z1156" i="3"/>
  <c r="X1156" i="3"/>
  <c r="W1156" i="3"/>
  <c r="V1156" i="3"/>
  <c r="T1156" i="3"/>
  <c r="S1156" i="3"/>
  <c r="R1156" i="3"/>
  <c r="AE1109" i="3"/>
  <c r="AD1109" i="3"/>
  <c r="AB1109" i="3"/>
  <c r="AA1109" i="3"/>
  <c r="Z1109" i="3"/>
  <c r="X1109" i="3"/>
  <c r="W1109" i="3"/>
  <c r="V1109" i="3"/>
  <c r="T1109" i="3"/>
  <c r="S1109" i="3"/>
  <c r="R1109" i="3"/>
  <c r="AE596" i="3"/>
  <c r="AD596" i="3"/>
  <c r="AB596" i="3"/>
  <c r="AA596" i="3"/>
  <c r="Z596" i="3"/>
  <c r="X596" i="3"/>
  <c r="W596" i="3"/>
  <c r="V596" i="3"/>
  <c r="T596" i="3"/>
  <c r="S596" i="3"/>
  <c r="R596" i="3"/>
  <c r="AE507" i="3"/>
  <c r="AD507" i="3"/>
  <c r="AB507" i="3"/>
  <c r="AA507" i="3"/>
  <c r="Z507" i="3"/>
  <c r="X507" i="3"/>
  <c r="W507" i="3"/>
  <c r="V507" i="3"/>
  <c r="T507" i="3"/>
  <c r="S507" i="3"/>
  <c r="R507" i="3"/>
  <c r="AE54" i="3"/>
  <c r="AD54" i="3"/>
  <c r="AB54" i="3"/>
  <c r="AA54" i="3"/>
  <c r="Z54" i="3"/>
  <c r="X54" i="3"/>
  <c r="W54" i="3"/>
  <c r="V54" i="3"/>
  <c r="T54" i="3"/>
  <c r="S54" i="3"/>
  <c r="R54" i="3"/>
  <c r="AE1535" i="3"/>
  <c r="AD1535" i="3"/>
  <c r="AB1535" i="3"/>
  <c r="AA1535" i="3"/>
  <c r="Z1535" i="3"/>
  <c r="X1535" i="3"/>
  <c r="W1535" i="3"/>
  <c r="V1535" i="3"/>
  <c r="T1535" i="3"/>
  <c r="S1535" i="3"/>
  <c r="R1535" i="3"/>
  <c r="AE1279" i="3"/>
  <c r="AD1279" i="3"/>
  <c r="AB1279" i="3"/>
  <c r="AA1279" i="3"/>
  <c r="Z1279" i="3"/>
  <c r="X1279" i="3"/>
  <c r="W1279" i="3"/>
  <c r="V1279" i="3"/>
  <c r="T1279" i="3"/>
  <c r="S1279" i="3"/>
  <c r="R1279" i="3"/>
  <c r="AE1270" i="3"/>
  <c r="AD1270" i="3"/>
  <c r="AB1270" i="3"/>
  <c r="AA1270" i="3"/>
  <c r="Z1270" i="3"/>
  <c r="X1270" i="3"/>
  <c r="W1270" i="3"/>
  <c r="V1270" i="3"/>
  <c r="T1270" i="3"/>
  <c r="S1270" i="3"/>
  <c r="R1270" i="3"/>
  <c r="AE1246" i="3"/>
  <c r="AD1246" i="3"/>
  <c r="AB1246" i="3"/>
  <c r="AA1246" i="3"/>
  <c r="Z1246" i="3"/>
  <c r="X1246" i="3"/>
  <c r="W1246" i="3"/>
  <c r="V1246" i="3"/>
  <c r="T1246" i="3"/>
  <c r="S1246" i="3"/>
  <c r="R1246" i="3"/>
  <c r="AE921" i="3"/>
  <c r="AD921" i="3"/>
  <c r="AB921" i="3"/>
  <c r="AA921" i="3"/>
  <c r="Z921" i="3"/>
  <c r="X921" i="3"/>
  <c r="W921" i="3"/>
  <c r="V921" i="3"/>
  <c r="T921" i="3"/>
  <c r="S921" i="3"/>
  <c r="R921" i="3"/>
  <c r="AE906" i="3"/>
  <c r="AD906" i="3"/>
  <c r="AB906" i="3"/>
  <c r="AA906" i="3"/>
  <c r="Z906" i="3"/>
  <c r="X906" i="3"/>
  <c r="W906" i="3"/>
  <c r="V906" i="3"/>
  <c r="T906" i="3"/>
  <c r="S906" i="3"/>
  <c r="R906" i="3"/>
  <c r="AE799" i="3"/>
  <c r="AD799" i="3"/>
  <c r="AB799" i="3"/>
  <c r="AA799" i="3"/>
  <c r="Z799" i="3"/>
  <c r="X799" i="3"/>
  <c r="W799" i="3"/>
  <c r="V799" i="3"/>
  <c r="T799" i="3"/>
  <c r="S799" i="3"/>
  <c r="R799" i="3"/>
  <c r="AE328" i="3"/>
  <c r="AD328" i="3"/>
  <c r="AB328" i="3"/>
  <c r="AA328" i="3"/>
  <c r="Z328" i="3"/>
  <c r="X328" i="3"/>
  <c r="W328" i="3"/>
  <c r="V328" i="3"/>
  <c r="T328" i="3"/>
  <c r="S328" i="3"/>
  <c r="R328" i="3"/>
  <c r="AE86" i="3"/>
  <c r="AD86" i="3"/>
  <c r="AB86" i="3"/>
  <c r="AA86" i="3"/>
  <c r="Z86" i="3"/>
  <c r="X86" i="3"/>
  <c r="W86" i="3"/>
  <c r="V86" i="3"/>
  <c r="T86" i="3"/>
  <c r="S86" i="3"/>
  <c r="R86" i="3"/>
  <c r="AE9" i="3"/>
  <c r="AD9" i="3"/>
  <c r="AB9" i="3"/>
  <c r="AA9" i="3"/>
  <c r="Z9" i="3"/>
  <c r="X9" i="3"/>
  <c r="W9" i="3"/>
  <c r="V9" i="3"/>
  <c r="T9" i="3"/>
  <c r="S9" i="3"/>
  <c r="R9" i="3"/>
  <c r="AE1049" i="3"/>
  <c r="AD1049" i="3"/>
  <c r="AB1049" i="3"/>
  <c r="AA1049" i="3"/>
  <c r="Z1049" i="3"/>
  <c r="X1049" i="3"/>
  <c r="W1049" i="3"/>
  <c r="V1049" i="3"/>
  <c r="T1049" i="3"/>
  <c r="S1049" i="3"/>
  <c r="R1049" i="3"/>
  <c r="AE129" i="3"/>
  <c r="AD129" i="3"/>
  <c r="AB129" i="3"/>
  <c r="AA129" i="3"/>
  <c r="Z129" i="3"/>
  <c r="X129" i="3"/>
  <c r="W129" i="3"/>
  <c r="V129" i="3"/>
  <c r="T129" i="3"/>
  <c r="S129" i="3"/>
  <c r="R129" i="3"/>
  <c r="AE1352" i="3"/>
  <c r="AD1352" i="3"/>
  <c r="AB1352" i="3"/>
  <c r="AA1352" i="3"/>
  <c r="Z1352" i="3"/>
  <c r="X1352" i="3"/>
  <c r="W1352" i="3"/>
  <c r="V1352" i="3"/>
  <c r="T1352" i="3"/>
  <c r="S1352" i="3"/>
  <c r="R1352" i="3"/>
  <c r="AE995" i="3"/>
  <c r="AD995" i="3"/>
  <c r="AB995" i="3"/>
  <c r="AA995" i="3"/>
  <c r="Z995" i="3"/>
  <c r="X995" i="3"/>
  <c r="W995" i="3"/>
  <c r="V995" i="3"/>
  <c r="T995" i="3"/>
  <c r="S995" i="3"/>
  <c r="R995" i="3"/>
  <c r="AE590" i="3"/>
  <c r="AD590" i="3"/>
  <c r="AB590" i="3"/>
  <c r="AA590" i="3"/>
  <c r="Z590" i="3"/>
  <c r="X590" i="3"/>
  <c r="W590" i="3"/>
  <c r="V590" i="3"/>
  <c r="T590" i="3"/>
  <c r="S590" i="3"/>
  <c r="R590" i="3"/>
  <c r="AE1003" i="3"/>
  <c r="AD1003" i="3"/>
  <c r="AB1003" i="3"/>
  <c r="AA1003" i="3"/>
  <c r="Z1003" i="3"/>
  <c r="X1003" i="3"/>
  <c r="W1003" i="3"/>
  <c r="V1003" i="3"/>
  <c r="T1003" i="3"/>
  <c r="S1003" i="3"/>
  <c r="R1003" i="3"/>
  <c r="AE12" i="3"/>
  <c r="AD12" i="3"/>
  <c r="AB12" i="3"/>
  <c r="AA12" i="3"/>
  <c r="Z12" i="3"/>
  <c r="X12" i="3"/>
  <c r="W12" i="3"/>
  <c r="V12" i="3"/>
  <c r="T12" i="3"/>
  <c r="S12" i="3"/>
  <c r="R12" i="3"/>
  <c r="AE1081" i="3"/>
  <c r="AD1081" i="3"/>
  <c r="AB1081" i="3"/>
  <c r="AA1081" i="3"/>
  <c r="Z1081" i="3"/>
  <c r="X1081" i="3"/>
  <c r="W1081" i="3"/>
  <c r="V1081" i="3"/>
  <c r="T1081" i="3"/>
  <c r="S1081" i="3"/>
  <c r="R1081" i="3"/>
  <c r="AE1075" i="3"/>
  <c r="AD1075" i="3"/>
  <c r="AB1075" i="3"/>
  <c r="AA1075" i="3"/>
  <c r="Z1075" i="3"/>
  <c r="X1075" i="3"/>
  <c r="W1075" i="3"/>
  <c r="V1075" i="3"/>
  <c r="T1075" i="3"/>
  <c r="S1075" i="3"/>
  <c r="R1075" i="3"/>
  <c r="AE1069" i="3"/>
  <c r="AD1069" i="3"/>
  <c r="AB1069" i="3"/>
  <c r="AA1069" i="3"/>
  <c r="Z1069" i="3"/>
  <c r="X1069" i="3"/>
  <c r="W1069" i="3"/>
  <c r="V1069" i="3"/>
  <c r="T1069" i="3"/>
  <c r="S1069" i="3"/>
  <c r="R1069" i="3"/>
  <c r="AE777" i="3"/>
  <c r="AD777" i="3"/>
  <c r="AB777" i="3"/>
  <c r="AA777" i="3"/>
  <c r="Z777" i="3"/>
  <c r="X777" i="3"/>
  <c r="W777" i="3"/>
  <c r="V777" i="3"/>
  <c r="T777" i="3"/>
  <c r="S777" i="3"/>
  <c r="R777" i="3"/>
  <c r="AE684" i="3"/>
  <c r="AD684" i="3"/>
  <c r="AB684" i="3"/>
  <c r="AA684" i="3"/>
  <c r="Z684" i="3"/>
  <c r="X684" i="3"/>
  <c r="W684" i="3"/>
  <c r="V684" i="3"/>
  <c r="T684" i="3"/>
  <c r="S684" i="3"/>
  <c r="R684" i="3"/>
  <c r="AE559" i="3"/>
  <c r="AD559" i="3"/>
  <c r="AB559" i="3"/>
  <c r="AA559" i="3"/>
  <c r="Z559" i="3"/>
  <c r="X559" i="3"/>
  <c r="W559" i="3"/>
  <c r="V559" i="3"/>
  <c r="T559" i="3"/>
  <c r="S559" i="3"/>
  <c r="R559" i="3"/>
  <c r="AE504" i="3"/>
  <c r="AD504" i="3"/>
  <c r="AB504" i="3"/>
  <c r="AA504" i="3"/>
  <c r="Z504" i="3"/>
  <c r="X504" i="3"/>
  <c r="W504" i="3"/>
  <c r="V504" i="3"/>
  <c r="T504" i="3"/>
  <c r="S504" i="3"/>
  <c r="R504" i="3"/>
  <c r="AE462" i="3"/>
  <c r="AD462" i="3"/>
  <c r="AB462" i="3"/>
  <c r="AA462" i="3"/>
  <c r="Z462" i="3"/>
  <c r="X462" i="3"/>
  <c r="W462" i="3"/>
  <c r="V462" i="3"/>
  <c r="T462" i="3"/>
  <c r="S462" i="3"/>
  <c r="R462" i="3"/>
  <c r="AE1063" i="3"/>
  <c r="AD1063" i="3"/>
  <c r="AB1063" i="3"/>
  <c r="AA1063" i="3"/>
  <c r="Z1063" i="3"/>
  <c r="X1063" i="3"/>
  <c r="W1063" i="3"/>
  <c r="V1063" i="3"/>
  <c r="T1063" i="3"/>
  <c r="S1063" i="3"/>
  <c r="R1063" i="3"/>
  <c r="AE1062" i="3"/>
  <c r="AD1062" i="3"/>
  <c r="AB1062" i="3"/>
  <c r="AA1062" i="3"/>
  <c r="Z1062" i="3"/>
  <c r="X1062" i="3"/>
  <c r="W1062" i="3"/>
  <c r="V1062" i="3"/>
  <c r="T1062" i="3"/>
  <c r="S1062" i="3"/>
  <c r="R1062" i="3"/>
  <c r="AE1059" i="3"/>
  <c r="AD1059" i="3"/>
  <c r="AB1059" i="3"/>
  <c r="AA1059" i="3"/>
  <c r="Z1059" i="3"/>
  <c r="X1059" i="3"/>
  <c r="W1059" i="3"/>
  <c r="V1059" i="3"/>
  <c r="T1059" i="3"/>
  <c r="S1059" i="3"/>
  <c r="R1059" i="3"/>
  <c r="AE1054" i="3"/>
  <c r="AD1054" i="3"/>
  <c r="AB1054" i="3"/>
  <c r="AA1054" i="3"/>
  <c r="Z1054" i="3"/>
  <c r="X1054" i="3"/>
  <c r="W1054" i="3"/>
  <c r="V1054" i="3"/>
  <c r="T1054" i="3"/>
  <c r="S1054" i="3"/>
  <c r="R1054" i="3"/>
  <c r="AE1052" i="3"/>
  <c r="AD1052" i="3"/>
  <c r="AB1052" i="3"/>
  <c r="AA1052" i="3"/>
  <c r="Z1052" i="3"/>
  <c r="X1052" i="3"/>
  <c r="W1052" i="3"/>
  <c r="V1052" i="3"/>
  <c r="T1052" i="3"/>
  <c r="S1052" i="3"/>
  <c r="R1052" i="3"/>
  <c r="AE1050" i="3"/>
  <c r="AD1050" i="3"/>
  <c r="AB1050" i="3"/>
  <c r="AA1050" i="3"/>
  <c r="Z1050" i="3"/>
  <c r="X1050" i="3"/>
  <c r="W1050" i="3"/>
  <c r="V1050" i="3"/>
  <c r="T1050" i="3"/>
  <c r="S1050" i="3"/>
  <c r="R1050" i="3"/>
  <c r="AE1004" i="3"/>
  <c r="AD1004" i="3"/>
  <c r="AB1004" i="3"/>
  <c r="AA1004" i="3"/>
  <c r="Z1004" i="3"/>
  <c r="X1004" i="3"/>
  <c r="W1004" i="3"/>
  <c r="V1004" i="3"/>
  <c r="T1004" i="3"/>
  <c r="S1004" i="3"/>
  <c r="R1004" i="3"/>
  <c r="AE652" i="3"/>
  <c r="AD652" i="3"/>
  <c r="AB652" i="3"/>
  <c r="AA652" i="3"/>
  <c r="Z652" i="3"/>
  <c r="X652" i="3"/>
  <c r="W652" i="3"/>
  <c r="V652" i="3"/>
  <c r="T652" i="3"/>
  <c r="S652" i="3"/>
  <c r="R652" i="3"/>
  <c r="AE547" i="3"/>
  <c r="AD547" i="3"/>
  <c r="AB547" i="3"/>
  <c r="AA547" i="3"/>
  <c r="Z547" i="3"/>
  <c r="X547" i="3"/>
  <c r="W547" i="3"/>
  <c r="V547" i="3"/>
  <c r="T547" i="3"/>
  <c r="S547" i="3"/>
  <c r="R547" i="3"/>
  <c r="AE1231" i="3"/>
  <c r="AD1231" i="3"/>
  <c r="AB1231" i="3"/>
  <c r="AA1231" i="3"/>
  <c r="Z1231" i="3"/>
  <c r="X1231" i="3"/>
  <c r="W1231" i="3"/>
  <c r="V1231" i="3"/>
  <c r="T1231" i="3"/>
  <c r="S1231" i="3"/>
  <c r="R1231" i="3"/>
  <c r="AE1048" i="3"/>
  <c r="AD1048" i="3"/>
  <c r="AB1048" i="3"/>
  <c r="AA1048" i="3"/>
  <c r="Z1048" i="3"/>
  <c r="X1048" i="3"/>
  <c r="W1048" i="3"/>
  <c r="V1048" i="3"/>
  <c r="T1048" i="3"/>
  <c r="S1048" i="3"/>
  <c r="R1048" i="3"/>
  <c r="AE1031" i="3"/>
  <c r="AD1031" i="3"/>
  <c r="AB1031" i="3"/>
  <c r="AA1031" i="3"/>
  <c r="Z1031" i="3"/>
  <c r="X1031" i="3"/>
  <c r="W1031" i="3"/>
  <c r="V1031" i="3"/>
  <c r="T1031" i="3"/>
  <c r="S1031" i="3"/>
  <c r="R1031" i="3"/>
  <c r="AE1015" i="3"/>
  <c r="AD1015" i="3"/>
  <c r="AB1015" i="3"/>
  <c r="AA1015" i="3"/>
  <c r="Z1015" i="3"/>
  <c r="X1015" i="3"/>
  <c r="W1015" i="3"/>
  <c r="V1015" i="3"/>
  <c r="T1015" i="3"/>
  <c r="S1015" i="3"/>
  <c r="R1015" i="3"/>
  <c r="AE998" i="3"/>
  <c r="AD998" i="3"/>
  <c r="AB998" i="3"/>
  <c r="AA998" i="3"/>
  <c r="Z998" i="3"/>
  <c r="X998" i="3"/>
  <c r="W998" i="3"/>
  <c r="V998" i="3"/>
  <c r="T998" i="3"/>
  <c r="S998" i="3"/>
  <c r="R998" i="3"/>
  <c r="AE754" i="3"/>
  <c r="AD754" i="3"/>
  <c r="AB754" i="3"/>
  <c r="AA754" i="3"/>
  <c r="Z754" i="3"/>
  <c r="X754" i="3"/>
  <c r="W754" i="3"/>
  <c r="V754" i="3"/>
  <c r="T754" i="3"/>
  <c r="S754" i="3"/>
  <c r="R754" i="3"/>
  <c r="AE682" i="3"/>
  <c r="AD682" i="3"/>
  <c r="AB682" i="3"/>
  <c r="AA682" i="3"/>
  <c r="Z682" i="3"/>
  <c r="X682" i="3"/>
  <c r="W682" i="3"/>
  <c r="V682" i="3"/>
  <c r="T682" i="3"/>
  <c r="S682" i="3"/>
  <c r="R682" i="3"/>
  <c r="AE645" i="3"/>
  <c r="AD645" i="3"/>
  <c r="AB645" i="3"/>
  <c r="AA645" i="3"/>
  <c r="Z645" i="3"/>
  <c r="X645" i="3"/>
  <c r="W645" i="3"/>
  <c r="V645" i="3"/>
  <c r="T645" i="3"/>
  <c r="S645" i="3"/>
  <c r="R645" i="3"/>
  <c r="AE624" i="3"/>
  <c r="AD624" i="3"/>
  <c r="AB624" i="3"/>
  <c r="AA624" i="3"/>
  <c r="Z624" i="3"/>
  <c r="X624" i="3"/>
  <c r="W624" i="3"/>
  <c r="V624" i="3"/>
  <c r="T624" i="3"/>
  <c r="S624" i="3"/>
  <c r="R624" i="3"/>
  <c r="AE608" i="3"/>
  <c r="AD608" i="3"/>
  <c r="AB608" i="3"/>
  <c r="AA608" i="3"/>
  <c r="Z608" i="3"/>
  <c r="X608" i="3"/>
  <c r="W608" i="3"/>
  <c r="V608" i="3"/>
  <c r="T608" i="3"/>
  <c r="S608" i="3"/>
  <c r="R608" i="3"/>
  <c r="AE607" i="3"/>
  <c r="AD607" i="3"/>
  <c r="AB607" i="3"/>
  <c r="AA607" i="3"/>
  <c r="Z607" i="3"/>
  <c r="X607" i="3"/>
  <c r="W607" i="3"/>
  <c r="V607" i="3"/>
  <c r="T607" i="3"/>
  <c r="S607" i="3"/>
  <c r="R607" i="3"/>
  <c r="AE591" i="3"/>
  <c r="AD591" i="3"/>
  <c r="AB591" i="3"/>
  <c r="AA591" i="3"/>
  <c r="Z591" i="3"/>
  <c r="X591" i="3"/>
  <c r="W591" i="3"/>
  <c r="V591" i="3"/>
  <c r="T591" i="3"/>
  <c r="S591" i="3"/>
  <c r="R591" i="3"/>
  <c r="AE575" i="3"/>
  <c r="AD575" i="3"/>
  <c r="AB575" i="3"/>
  <c r="AA575" i="3"/>
  <c r="Z575" i="3"/>
  <c r="X575" i="3"/>
  <c r="W575" i="3"/>
  <c r="V575" i="3"/>
  <c r="T575" i="3"/>
  <c r="S575" i="3"/>
  <c r="R575" i="3"/>
  <c r="AE564" i="3"/>
  <c r="AD564" i="3"/>
  <c r="AB564" i="3"/>
  <c r="AA564" i="3"/>
  <c r="Z564" i="3"/>
  <c r="X564" i="3"/>
  <c r="W564" i="3"/>
  <c r="V564" i="3"/>
  <c r="T564" i="3"/>
  <c r="S564" i="3"/>
  <c r="R564" i="3"/>
  <c r="AE533" i="3"/>
  <c r="AD533" i="3"/>
  <c r="AB533" i="3"/>
  <c r="AA533" i="3"/>
  <c r="Z533" i="3"/>
  <c r="X533" i="3"/>
  <c r="W533" i="3"/>
  <c r="V533" i="3"/>
  <c r="T533" i="3"/>
  <c r="S533" i="3"/>
  <c r="R533" i="3"/>
  <c r="AE281" i="3"/>
  <c r="AD281" i="3"/>
  <c r="AB281" i="3"/>
  <c r="AA281" i="3"/>
  <c r="Z281" i="3"/>
  <c r="X281" i="3"/>
  <c r="W281" i="3"/>
  <c r="V281" i="3"/>
  <c r="T281" i="3"/>
  <c r="S281" i="3"/>
  <c r="R281" i="3"/>
  <c r="AE279" i="3"/>
  <c r="AD279" i="3"/>
  <c r="AB279" i="3"/>
  <c r="AA279" i="3"/>
  <c r="Z279" i="3"/>
  <c r="X279" i="3"/>
  <c r="W279" i="3"/>
  <c r="V279" i="3"/>
  <c r="T279" i="3"/>
  <c r="S279" i="3"/>
  <c r="R279" i="3"/>
  <c r="AE210" i="3"/>
  <c r="AD210" i="3"/>
  <c r="AB210" i="3"/>
  <c r="AA210" i="3"/>
  <c r="Z210" i="3"/>
  <c r="X210" i="3"/>
  <c r="W210" i="3"/>
  <c r="V210" i="3"/>
  <c r="T210" i="3"/>
  <c r="S210" i="3"/>
  <c r="R210" i="3"/>
  <c r="AE193" i="3"/>
  <c r="AD193" i="3"/>
  <c r="AB193" i="3"/>
  <c r="AA193" i="3"/>
  <c r="Z193" i="3"/>
  <c r="X193" i="3"/>
  <c r="W193" i="3"/>
  <c r="V193" i="3"/>
  <c r="T193" i="3"/>
  <c r="S193" i="3"/>
  <c r="R193" i="3"/>
  <c r="AE141" i="3"/>
  <c r="AD141" i="3"/>
  <c r="AB141" i="3"/>
  <c r="AA141" i="3"/>
  <c r="Z141" i="3"/>
  <c r="X141" i="3"/>
  <c r="W141" i="3"/>
  <c r="V141" i="3"/>
  <c r="T141" i="3"/>
  <c r="S141" i="3"/>
  <c r="R141" i="3"/>
  <c r="AE135" i="3"/>
  <c r="AD135" i="3"/>
  <c r="AB135" i="3"/>
  <c r="AA135" i="3"/>
  <c r="Z135" i="3"/>
  <c r="X135" i="3"/>
  <c r="W135" i="3"/>
  <c r="V135" i="3"/>
  <c r="T135" i="3"/>
  <c r="S135" i="3"/>
  <c r="R135" i="3"/>
  <c r="AE114" i="3"/>
  <c r="AD114" i="3"/>
  <c r="AB114" i="3"/>
  <c r="AA114" i="3"/>
  <c r="Z114" i="3"/>
  <c r="X114" i="3"/>
  <c r="W114" i="3"/>
  <c r="V114" i="3"/>
  <c r="T114" i="3"/>
  <c r="S114" i="3"/>
  <c r="R114" i="3"/>
  <c r="AE101" i="3"/>
  <c r="AD101" i="3"/>
  <c r="AB101" i="3"/>
  <c r="AA101" i="3"/>
  <c r="Z101" i="3"/>
  <c r="X101" i="3"/>
  <c r="W101" i="3"/>
  <c r="V101" i="3"/>
  <c r="T101" i="3"/>
  <c r="S101" i="3"/>
  <c r="R101" i="3"/>
  <c r="AE49" i="3"/>
  <c r="AD49" i="3"/>
  <c r="AB49" i="3"/>
  <c r="AA49" i="3"/>
  <c r="Z49" i="3"/>
  <c r="X49" i="3"/>
  <c r="W49" i="3"/>
  <c r="V49" i="3"/>
  <c r="T49" i="3"/>
  <c r="S49" i="3"/>
  <c r="R49" i="3"/>
  <c r="AE5" i="3"/>
  <c r="AD5" i="3"/>
  <c r="AB5" i="3"/>
  <c r="AA5" i="3"/>
  <c r="Z5" i="3"/>
  <c r="X5" i="3"/>
  <c r="W5" i="3"/>
  <c r="V5" i="3"/>
  <c r="T5" i="3"/>
  <c r="S5" i="3"/>
  <c r="R5" i="3"/>
  <c r="AE1587" i="3"/>
  <c r="AD1587" i="3"/>
  <c r="AB1587" i="3"/>
  <c r="AA1587" i="3"/>
  <c r="Z1587" i="3"/>
  <c r="X1587" i="3"/>
  <c r="W1587" i="3"/>
  <c r="V1587" i="3"/>
  <c r="T1587" i="3"/>
  <c r="S1587" i="3"/>
  <c r="R1587" i="3"/>
  <c r="AE1188" i="3"/>
  <c r="AD1188" i="3"/>
  <c r="AB1188" i="3"/>
  <c r="AA1188" i="3"/>
  <c r="Z1188" i="3"/>
  <c r="X1188" i="3"/>
  <c r="W1188" i="3"/>
  <c r="V1188" i="3"/>
  <c r="T1188" i="3"/>
  <c r="S1188" i="3"/>
  <c r="R1188" i="3"/>
  <c r="AE1187" i="3"/>
  <c r="AD1187" i="3"/>
  <c r="AB1187" i="3"/>
  <c r="AA1187" i="3"/>
  <c r="Z1187" i="3"/>
  <c r="X1187" i="3"/>
  <c r="W1187" i="3"/>
  <c r="V1187" i="3"/>
  <c r="T1187" i="3"/>
  <c r="S1187" i="3"/>
  <c r="R1187" i="3"/>
  <c r="AE1098" i="3"/>
  <c r="AD1098" i="3"/>
  <c r="AB1098" i="3"/>
  <c r="AA1098" i="3"/>
  <c r="Z1098" i="3"/>
  <c r="X1098" i="3"/>
  <c r="W1098" i="3"/>
  <c r="V1098" i="3"/>
  <c r="T1098" i="3"/>
  <c r="S1098" i="3"/>
  <c r="R1098" i="3"/>
  <c r="AE1019" i="3"/>
  <c r="AD1019" i="3"/>
  <c r="AB1019" i="3"/>
  <c r="AA1019" i="3"/>
  <c r="Z1019" i="3"/>
  <c r="X1019" i="3"/>
  <c r="W1019" i="3"/>
  <c r="V1019" i="3"/>
  <c r="T1019" i="3"/>
  <c r="S1019" i="3"/>
  <c r="R1019" i="3"/>
  <c r="AE1009" i="3"/>
  <c r="AD1009" i="3"/>
  <c r="AB1009" i="3"/>
  <c r="AA1009" i="3"/>
  <c r="Z1009" i="3"/>
  <c r="X1009" i="3"/>
  <c r="W1009" i="3"/>
  <c r="V1009" i="3"/>
  <c r="T1009" i="3"/>
  <c r="S1009" i="3"/>
  <c r="R1009" i="3"/>
  <c r="AE217" i="3"/>
  <c r="AD217" i="3"/>
  <c r="AB217" i="3"/>
  <c r="AA217" i="3"/>
  <c r="Z217" i="3"/>
  <c r="X217" i="3"/>
  <c r="W217" i="3"/>
  <c r="V217" i="3"/>
  <c r="T217" i="3"/>
  <c r="S217" i="3"/>
  <c r="R217" i="3"/>
  <c r="AE11" i="3"/>
  <c r="AD11" i="3"/>
  <c r="AB11" i="3"/>
  <c r="AA11" i="3"/>
  <c r="Z11" i="3"/>
  <c r="X11" i="3"/>
  <c r="W11" i="3"/>
  <c r="V11" i="3"/>
  <c r="T11" i="3"/>
  <c r="S11" i="3"/>
  <c r="R11" i="3"/>
  <c r="AE1008" i="3"/>
  <c r="AD1008" i="3"/>
  <c r="AB1008" i="3"/>
  <c r="AA1008" i="3"/>
  <c r="Z1008" i="3"/>
  <c r="X1008" i="3"/>
  <c r="W1008" i="3"/>
  <c r="V1008" i="3"/>
  <c r="T1008" i="3"/>
  <c r="S1008" i="3"/>
  <c r="R1008" i="3"/>
  <c r="AE15" i="3"/>
  <c r="AD15" i="3"/>
  <c r="AB15" i="3"/>
  <c r="AA15" i="3"/>
  <c r="Z15" i="3"/>
  <c r="X15" i="3"/>
  <c r="W15" i="3"/>
  <c r="V15" i="3"/>
  <c r="T15" i="3"/>
  <c r="S15" i="3"/>
  <c r="R15" i="3"/>
  <c r="AE16" i="3"/>
  <c r="AD16" i="3"/>
  <c r="AB16" i="3"/>
  <c r="AA16" i="3"/>
  <c r="Z16" i="3"/>
  <c r="X16" i="3"/>
  <c r="W16" i="3"/>
  <c r="V16" i="3"/>
  <c r="T16" i="3"/>
  <c r="S16" i="3"/>
  <c r="R16" i="3"/>
  <c r="AE1487" i="3"/>
  <c r="AD1487" i="3"/>
  <c r="AB1487" i="3"/>
  <c r="AA1487" i="3"/>
  <c r="Z1487" i="3"/>
  <c r="X1487" i="3"/>
  <c r="W1487" i="3"/>
  <c r="V1487" i="3"/>
  <c r="T1487" i="3"/>
  <c r="S1487" i="3"/>
  <c r="R1487" i="3"/>
  <c r="AE112" i="3"/>
  <c r="AD112" i="3"/>
  <c r="AB112" i="3"/>
  <c r="AA112" i="3"/>
  <c r="Z112" i="3"/>
  <c r="X112" i="3"/>
  <c r="W112" i="3"/>
  <c r="V112" i="3"/>
  <c r="T112" i="3"/>
  <c r="S112" i="3"/>
  <c r="R112" i="3"/>
  <c r="AE116" i="3"/>
  <c r="AD116" i="3"/>
  <c r="AB116" i="3"/>
  <c r="AA116" i="3"/>
  <c r="Z116" i="3"/>
  <c r="X116" i="3"/>
  <c r="W116" i="3"/>
  <c r="V116" i="3"/>
  <c r="T116" i="3"/>
  <c r="S116" i="3"/>
  <c r="R116" i="3"/>
  <c r="AE115" i="3"/>
  <c r="AD115" i="3"/>
  <c r="AB115" i="3"/>
  <c r="AA115" i="3"/>
  <c r="Z115" i="3"/>
  <c r="X115" i="3"/>
  <c r="W115" i="3"/>
  <c r="V115" i="3"/>
  <c r="T115" i="3"/>
  <c r="S115" i="3"/>
  <c r="R115" i="3"/>
  <c r="AE213" i="3"/>
  <c r="AD213" i="3"/>
  <c r="AB213" i="3"/>
  <c r="AA213" i="3"/>
  <c r="Z213" i="3"/>
  <c r="X213" i="3"/>
  <c r="W213" i="3"/>
  <c r="V213" i="3"/>
  <c r="T213" i="3"/>
  <c r="S213" i="3"/>
  <c r="R213" i="3"/>
  <c r="AE26" i="3"/>
  <c r="AD26" i="3"/>
  <c r="AB26" i="3"/>
  <c r="AA26" i="3"/>
  <c r="Z26" i="3"/>
  <c r="X26" i="3"/>
  <c r="W26" i="3"/>
  <c r="V26" i="3"/>
  <c r="T26" i="3"/>
  <c r="S26" i="3"/>
  <c r="R26" i="3"/>
  <c r="AE1065" i="3"/>
  <c r="AD1065" i="3"/>
  <c r="AB1065" i="3"/>
  <c r="AA1065" i="3"/>
  <c r="Z1065" i="3"/>
  <c r="X1065" i="3"/>
  <c r="W1065" i="3"/>
  <c r="V1065" i="3"/>
  <c r="T1065" i="3"/>
  <c r="S1065" i="3"/>
  <c r="R1065" i="3"/>
  <c r="AE1041" i="3"/>
  <c r="AD1041" i="3"/>
  <c r="AB1041" i="3"/>
  <c r="AA1041" i="3"/>
  <c r="Z1041" i="3"/>
  <c r="X1041" i="3"/>
  <c r="W1041" i="3"/>
  <c r="V1041" i="3"/>
  <c r="T1041" i="3"/>
  <c r="S1041" i="3"/>
  <c r="R1041" i="3"/>
  <c r="AE1038" i="3"/>
  <c r="AD1038" i="3"/>
  <c r="AB1038" i="3"/>
  <c r="AA1038" i="3"/>
  <c r="Z1038" i="3"/>
  <c r="X1038" i="3"/>
  <c r="W1038" i="3"/>
  <c r="V1038" i="3"/>
  <c r="T1038" i="3"/>
  <c r="S1038" i="3"/>
  <c r="R1038" i="3"/>
  <c r="AE1018" i="3"/>
  <c r="AD1018" i="3"/>
  <c r="AB1018" i="3"/>
  <c r="AA1018" i="3"/>
  <c r="Z1018" i="3"/>
  <c r="X1018" i="3"/>
  <c r="W1018" i="3"/>
  <c r="V1018" i="3"/>
  <c r="T1018" i="3"/>
  <c r="S1018" i="3"/>
  <c r="R1018" i="3"/>
  <c r="AE154" i="3"/>
  <c r="AD154" i="3"/>
  <c r="AB154" i="3"/>
  <c r="AA154" i="3"/>
  <c r="Z154" i="3"/>
  <c r="X154" i="3"/>
  <c r="W154" i="3"/>
  <c r="V154" i="3"/>
  <c r="T154" i="3"/>
  <c r="S154" i="3"/>
  <c r="R154" i="3"/>
  <c r="AE153" i="3"/>
  <c r="AD153" i="3"/>
  <c r="AB153" i="3"/>
  <c r="AA153" i="3"/>
  <c r="Z153" i="3"/>
  <c r="X153" i="3"/>
  <c r="W153" i="3"/>
  <c r="V153" i="3"/>
  <c r="T153" i="3"/>
  <c r="S153" i="3"/>
  <c r="R153" i="3"/>
  <c r="AE13" i="3"/>
  <c r="AD13" i="3"/>
  <c r="AB13" i="3"/>
  <c r="AA13" i="3"/>
  <c r="Z13" i="3"/>
  <c r="X13" i="3"/>
  <c r="W13" i="3"/>
  <c r="V13" i="3"/>
  <c r="T13" i="3"/>
  <c r="S13" i="3"/>
  <c r="R13" i="3"/>
  <c r="AE1541" i="3"/>
  <c r="AD1541" i="3"/>
  <c r="AB1541" i="3"/>
  <c r="AA1541" i="3"/>
  <c r="Z1541" i="3"/>
  <c r="X1541" i="3"/>
  <c r="W1541" i="3"/>
  <c r="V1541" i="3"/>
  <c r="T1541" i="3"/>
  <c r="S1541" i="3"/>
  <c r="R1541" i="3"/>
  <c r="AE1382" i="3"/>
  <c r="AD1382" i="3"/>
  <c r="AB1382" i="3"/>
  <c r="AA1382" i="3"/>
  <c r="Z1382" i="3"/>
  <c r="X1382" i="3"/>
  <c r="W1382" i="3"/>
  <c r="V1382" i="3"/>
  <c r="T1382" i="3"/>
  <c r="S1382" i="3"/>
  <c r="R1382" i="3"/>
  <c r="AE1281" i="3"/>
  <c r="AD1281" i="3"/>
  <c r="AB1281" i="3"/>
  <c r="AA1281" i="3"/>
  <c r="Z1281" i="3"/>
  <c r="X1281" i="3"/>
  <c r="W1281" i="3"/>
  <c r="V1281" i="3"/>
  <c r="T1281" i="3"/>
  <c r="S1281" i="3"/>
  <c r="R1281" i="3"/>
  <c r="AE1280" i="3"/>
  <c r="AD1280" i="3"/>
  <c r="AB1280" i="3"/>
  <c r="AA1280" i="3"/>
  <c r="Z1280" i="3"/>
  <c r="X1280" i="3"/>
  <c r="W1280" i="3"/>
  <c r="V1280" i="3"/>
  <c r="T1280" i="3"/>
  <c r="S1280" i="3"/>
  <c r="R1280" i="3"/>
  <c r="AE1190" i="3"/>
  <c r="AD1190" i="3"/>
  <c r="AB1190" i="3"/>
  <c r="AA1190" i="3"/>
  <c r="Z1190" i="3"/>
  <c r="X1190" i="3"/>
  <c r="W1190" i="3"/>
  <c r="V1190" i="3"/>
  <c r="T1190" i="3"/>
  <c r="S1190" i="3"/>
  <c r="R1190" i="3"/>
  <c r="AE1130" i="3"/>
  <c r="AD1130" i="3"/>
  <c r="AB1130" i="3"/>
  <c r="AA1130" i="3"/>
  <c r="Z1130" i="3"/>
  <c r="X1130" i="3"/>
  <c r="W1130" i="3"/>
  <c r="V1130" i="3"/>
  <c r="T1130" i="3"/>
  <c r="S1130" i="3"/>
  <c r="R1130" i="3"/>
  <c r="AE1064" i="3"/>
  <c r="AD1064" i="3"/>
  <c r="AB1064" i="3"/>
  <c r="AA1064" i="3"/>
  <c r="Z1064" i="3"/>
  <c r="X1064" i="3"/>
  <c r="W1064" i="3"/>
  <c r="V1064" i="3"/>
  <c r="T1064" i="3"/>
  <c r="S1064" i="3"/>
  <c r="R1064" i="3"/>
  <c r="AE1053" i="3"/>
  <c r="AD1053" i="3"/>
  <c r="AB1053" i="3"/>
  <c r="AA1053" i="3"/>
  <c r="Z1053" i="3"/>
  <c r="X1053" i="3"/>
  <c r="W1053" i="3"/>
  <c r="V1053" i="3"/>
  <c r="T1053" i="3"/>
  <c r="S1053" i="3"/>
  <c r="R1053" i="3"/>
  <c r="AE17" i="3"/>
  <c r="AD17" i="3"/>
  <c r="AB17" i="3"/>
  <c r="AA17" i="3"/>
  <c r="Z17" i="3"/>
  <c r="X17" i="3"/>
  <c r="W17" i="3"/>
  <c r="V17" i="3"/>
  <c r="T17" i="3"/>
  <c r="S17" i="3"/>
  <c r="R17" i="3"/>
  <c r="AE1619" i="3"/>
  <c r="AD1619" i="3"/>
  <c r="AB1619" i="3"/>
  <c r="AA1619" i="3"/>
  <c r="Z1619" i="3"/>
  <c r="X1619" i="3"/>
  <c r="W1619" i="3"/>
  <c r="V1619" i="3"/>
  <c r="T1619" i="3"/>
  <c r="S1619" i="3"/>
  <c r="R1619" i="3"/>
  <c r="AE14" i="3"/>
  <c r="AD14" i="3"/>
  <c r="AB14" i="3"/>
  <c r="AA14" i="3"/>
  <c r="Z14" i="3"/>
  <c r="X14" i="3"/>
  <c r="W14" i="3"/>
  <c r="V14" i="3"/>
  <c r="T14" i="3"/>
  <c r="S14" i="3"/>
  <c r="R14" i="3"/>
  <c r="AE2" i="3"/>
  <c r="AD2" i="3"/>
  <c r="AB2" i="3"/>
  <c r="AA2" i="3"/>
  <c r="Z2" i="3"/>
  <c r="X2" i="3"/>
  <c r="W2" i="3"/>
  <c r="V2" i="3"/>
  <c r="T2" i="3"/>
  <c r="S2" i="3"/>
  <c r="R2" i="3"/>
  <c r="AE1609" i="3"/>
  <c r="AD1609" i="3"/>
  <c r="AB1609" i="3"/>
  <c r="AA1609" i="3"/>
  <c r="Z1609" i="3"/>
  <c r="X1609" i="3"/>
  <c r="W1609" i="3"/>
  <c r="V1609" i="3"/>
  <c r="T1609" i="3"/>
  <c r="S1609" i="3"/>
  <c r="R1609" i="3"/>
  <c r="AE1576" i="3"/>
  <c r="AD1576" i="3"/>
  <c r="AB1576" i="3"/>
  <c r="AA1576" i="3"/>
  <c r="Z1576" i="3"/>
  <c r="X1576" i="3"/>
  <c r="W1576" i="3"/>
  <c r="V1576" i="3"/>
  <c r="T1576" i="3"/>
  <c r="S1576" i="3"/>
  <c r="R1576" i="3"/>
  <c r="AE1328" i="3"/>
  <c r="AD1328" i="3"/>
  <c r="AB1328" i="3"/>
  <c r="AA1328" i="3"/>
  <c r="Z1328" i="3"/>
  <c r="X1328" i="3"/>
  <c r="W1328" i="3"/>
  <c r="V1328" i="3"/>
  <c r="T1328" i="3"/>
  <c r="S1328" i="3"/>
  <c r="R1328" i="3"/>
  <c r="AE1192" i="3"/>
  <c r="AD1192" i="3"/>
  <c r="AB1192" i="3"/>
  <c r="AA1192" i="3"/>
  <c r="Z1192" i="3"/>
  <c r="X1192" i="3"/>
  <c r="W1192" i="3"/>
  <c r="V1192" i="3"/>
  <c r="T1192" i="3"/>
  <c r="S1192" i="3"/>
  <c r="R1192" i="3"/>
  <c r="AE1186" i="3"/>
  <c r="AD1186" i="3"/>
  <c r="AB1186" i="3"/>
  <c r="AA1186" i="3"/>
  <c r="Z1186" i="3"/>
  <c r="X1186" i="3"/>
  <c r="W1186" i="3"/>
  <c r="V1186" i="3"/>
  <c r="T1186" i="3"/>
  <c r="S1186" i="3"/>
  <c r="R1186" i="3"/>
  <c r="AE1154" i="3"/>
  <c r="AD1154" i="3"/>
  <c r="AB1154" i="3"/>
  <c r="AA1154" i="3"/>
  <c r="Z1154" i="3"/>
  <c r="X1154" i="3"/>
  <c r="W1154" i="3"/>
  <c r="V1154" i="3"/>
  <c r="T1154" i="3"/>
  <c r="S1154" i="3"/>
  <c r="R1154" i="3"/>
  <c r="AE1148" i="3"/>
  <c r="AD1148" i="3"/>
  <c r="AB1148" i="3"/>
  <c r="AA1148" i="3"/>
  <c r="Z1148" i="3"/>
  <c r="X1148" i="3"/>
  <c r="W1148" i="3"/>
  <c r="V1148" i="3"/>
  <c r="T1148" i="3"/>
  <c r="S1148" i="3"/>
  <c r="R1148" i="3"/>
  <c r="AE1124" i="3"/>
  <c r="AD1124" i="3"/>
  <c r="AB1124" i="3"/>
  <c r="AA1124" i="3"/>
  <c r="Z1124" i="3"/>
  <c r="X1124" i="3"/>
  <c r="W1124" i="3"/>
  <c r="V1124" i="3"/>
  <c r="T1124" i="3"/>
  <c r="S1124" i="3"/>
  <c r="R1124" i="3"/>
  <c r="AE1117" i="3"/>
  <c r="AD1117" i="3"/>
  <c r="AB1117" i="3"/>
  <c r="AA1117" i="3"/>
  <c r="Z1117" i="3"/>
  <c r="X1117" i="3"/>
  <c r="W1117" i="3"/>
  <c r="V1117" i="3"/>
  <c r="T1117" i="3"/>
  <c r="S1117" i="3"/>
  <c r="R1117" i="3"/>
  <c r="AE1033" i="3"/>
  <c r="AD1033" i="3"/>
  <c r="AB1033" i="3"/>
  <c r="AA1033" i="3"/>
  <c r="Z1033" i="3"/>
  <c r="X1033" i="3"/>
  <c r="W1033" i="3"/>
  <c r="V1033" i="3"/>
  <c r="T1033" i="3"/>
  <c r="S1033" i="3"/>
  <c r="R1033" i="3"/>
  <c r="AE990" i="3"/>
  <c r="AD990" i="3"/>
  <c r="AB990" i="3"/>
  <c r="AA990" i="3"/>
  <c r="Z990" i="3"/>
  <c r="X990" i="3"/>
  <c r="W990" i="3"/>
  <c r="V990" i="3"/>
  <c r="T990" i="3"/>
  <c r="S990" i="3"/>
  <c r="R990" i="3"/>
  <c r="AE977" i="3"/>
  <c r="AD977" i="3"/>
  <c r="AB977" i="3"/>
  <c r="AA977" i="3"/>
  <c r="Z977" i="3"/>
  <c r="X977" i="3"/>
  <c r="W977" i="3"/>
  <c r="V977" i="3"/>
  <c r="T977" i="3"/>
  <c r="S977" i="3"/>
  <c r="R977" i="3"/>
  <c r="AE932" i="3"/>
  <c r="AD932" i="3"/>
  <c r="AB932" i="3"/>
  <c r="AA932" i="3"/>
  <c r="Z932" i="3"/>
  <c r="X932" i="3"/>
  <c r="W932" i="3"/>
  <c r="V932" i="3"/>
  <c r="T932" i="3"/>
  <c r="S932" i="3"/>
  <c r="R932" i="3"/>
  <c r="AE900" i="3"/>
  <c r="AD900" i="3"/>
  <c r="AB900" i="3"/>
  <c r="AA900" i="3"/>
  <c r="Z900" i="3"/>
  <c r="X900" i="3"/>
  <c r="W900" i="3"/>
  <c r="V900" i="3"/>
  <c r="T900" i="3"/>
  <c r="S900" i="3"/>
  <c r="R900" i="3"/>
  <c r="AE878" i="3"/>
  <c r="AD878" i="3"/>
  <c r="AB878" i="3"/>
  <c r="AA878" i="3"/>
  <c r="Z878" i="3"/>
  <c r="X878" i="3"/>
  <c r="W878" i="3"/>
  <c r="V878" i="3"/>
  <c r="T878" i="3"/>
  <c r="S878" i="3"/>
  <c r="R878" i="3"/>
  <c r="AE877" i="3"/>
  <c r="AD877" i="3"/>
  <c r="AB877" i="3"/>
  <c r="AA877" i="3"/>
  <c r="Z877" i="3"/>
  <c r="X877" i="3"/>
  <c r="W877" i="3"/>
  <c r="V877" i="3"/>
  <c r="T877" i="3"/>
  <c r="S877" i="3"/>
  <c r="R877" i="3"/>
  <c r="AE867" i="3"/>
  <c r="AD867" i="3"/>
  <c r="AB867" i="3"/>
  <c r="AA867" i="3"/>
  <c r="Z867" i="3"/>
  <c r="X867" i="3"/>
  <c r="W867" i="3"/>
  <c r="V867" i="3"/>
  <c r="T867" i="3"/>
  <c r="S867" i="3"/>
  <c r="R867" i="3"/>
  <c r="AE773" i="3"/>
  <c r="AD773" i="3"/>
  <c r="AB773" i="3"/>
  <c r="AA773" i="3"/>
  <c r="Z773" i="3"/>
  <c r="X773" i="3"/>
  <c r="W773" i="3"/>
  <c r="V773" i="3"/>
  <c r="T773" i="3"/>
  <c r="S773" i="3"/>
  <c r="R773" i="3"/>
  <c r="AE686" i="3"/>
  <c r="AD686" i="3"/>
  <c r="AB686" i="3"/>
  <c r="AA686" i="3"/>
  <c r="Z686" i="3"/>
  <c r="X686" i="3"/>
  <c r="W686" i="3"/>
  <c r="V686" i="3"/>
  <c r="T686" i="3"/>
  <c r="S686" i="3"/>
  <c r="R686" i="3"/>
  <c r="AE668" i="3"/>
  <c r="AD668" i="3"/>
  <c r="AB668" i="3"/>
  <c r="AA668" i="3"/>
  <c r="Z668" i="3"/>
  <c r="X668" i="3"/>
  <c r="W668" i="3"/>
  <c r="V668" i="3"/>
  <c r="T668" i="3"/>
  <c r="S668" i="3"/>
  <c r="R668" i="3"/>
  <c r="AE648" i="3"/>
  <c r="AD648" i="3"/>
  <c r="AB648" i="3"/>
  <c r="AA648" i="3"/>
  <c r="Z648" i="3"/>
  <c r="X648" i="3"/>
  <c r="W648" i="3"/>
  <c r="V648" i="3"/>
  <c r="T648" i="3"/>
  <c r="S648" i="3"/>
  <c r="R648" i="3"/>
  <c r="AE635" i="3"/>
  <c r="AD635" i="3"/>
  <c r="AB635" i="3"/>
  <c r="AA635" i="3"/>
  <c r="Z635" i="3"/>
  <c r="X635" i="3"/>
  <c r="W635" i="3"/>
  <c r="V635" i="3"/>
  <c r="T635" i="3"/>
  <c r="S635" i="3"/>
  <c r="R635" i="3"/>
  <c r="AE605" i="3"/>
  <c r="AD605" i="3"/>
  <c r="AB605" i="3"/>
  <c r="AA605" i="3"/>
  <c r="Z605" i="3"/>
  <c r="X605" i="3"/>
  <c r="W605" i="3"/>
  <c r="V605" i="3"/>
  <c r="T605" i="3"/>
  <c r="S605" i="3"/>
  <c r="R605" i="3"/>
  <c r="AE592" i="3"/>
  <c r="AD592" i="3"/>
  <c r="AB592" i="3"/>
  <c r="AA592" i="3"/>
  <c r="Z592" i="3"/>
  <c r="X592" i="3"/>
  <c r="W592" i="3"/>
  <c r="V592" i="3"/>
  <c r="T592" i="3"/>
  <c r="S592" i="3"/>
  <c r="R592" i="3"/>
  <c r="AE567" i="3"/>
  <c r="AD567" i="3"/>
  <c r="AB567" i="3"/>
  <c r="AA567" i="3"/>
  <c r="Z567" i="3"/>
  <c r="X567" i="3"/>
  <c r="W567" i="3"/>
  <c r="V567" i="3"/>
  <c r="T567" i="3"/>
  <c r="S567" i="3"/>
  <c r="R567" i="3"/>
  <c r="AE554" i="3"/>
  <c r="AD554" i="3"/>
  <c r="AB554" i="3"/>
  <c r="AA554" i="3"/>
  <c r="Z554" i="3"/>
  <c r="X554" i="3"/>
  <c r="W554" i="3"/>
  <c r="V554" i="3"/>
  <c r="T554" i="3"/>
  <c r="S554" i="3"/>
  <c r="R554" i="3"/>
  <c r="AE519" i="3"/>
  <c r="AD519" i="3"/>
  <c r="AB519" i="3"/>
  <c r="AA519" i="3"/>
  <c r="Z519" i="3"/>
  <c r="X519" i="3"/>
  <c r="W519" i="3"/>
  <c r="V519" i="3"/>
  <c r="T519" i="3"/>
  <c r="S519" i="3"/>
  <c r="R519" i="3"/>
  <c r="AE430" i="3"/>
  <c r="AD430" i="3"/>
  <c r="AB430" i="3"/>
  <c r="AA430" i="3"/>
  <c r="Z430" i="3"/>
  <c r="X430" i="3"/>
  <c r="W430" i="3"/>
  <c r="V430" i="3"/>
  <c r="T430" i="3"/>
  <c r="S430" i="3"/>
  <c r="R430" i="3"/>
  <c r="AE425" i="3"/>
  <c r="AD425" i="3"/>
  <c r="AB425" i="3"/>
  <c r="AA425" i="3"/>
  <c r="Z425" i="3"/>
  <c r="X425" i="3"/>
  <c r="W425" i="3"/>
  <c r="V425" i="3"/>
  <c r="T425" i="3"/>
  <c r="S425" i="3"/>
  <c r="R425" i="3"/>
  <c r="AE408" i="3"/>
  <c r="AD408" i="3"/>
  <c r="AB408" i="3"/>
  <c r="AA408" i="3"/>
  <c r="Z408" i="3"/>
  <c r="X408" i="3"/>
  <c r="W408" i="3"/>
  <c r="V408" i="3"/>
  <c r="T408" i="3"/>
  <c r="S408" i="3"/>
  <c r="R408" i="3"/>
  <c r="AE404" i="3"/>
  <c r="AD404" i="3"/>
  <c r="AB404" i="3"/>
  <c r="AA404" i="3"/>
  <c r="Z404" i="3"/>
  <c r="X404" i="3"/>
  <c r="W404" i="3"/>
  <c r="V404" i="3"/>
  <c r="T404" i="3"/>
  <c r="S404" i="3"/>
  <c r="R404" i="3"/>
  <c r="AE367" i="3"/>
  <c r="AD367" i="3"/>
  <c r="AB367" i="3"/>
  <c r="AA367" i="3"/>
  <c r="Z367" i="3"/>
  <c r="X367" i="3"/>
  <c r="W367" i="3"/>
  <c r="V367" i="3"/>
  <c r="T367" i="3"/>
  <c r="S367" i="3"/>
  <c r="R367" i="3"/>
  <c r="AE365" i="3"/>
  <c r="AD365" i="3"/>
  <c r="AB365" i="3"/>
  <c r="AA365" i="3"/>
  <c r="Z365" i="3"/>
  <c r="X365" i="3"/>
  <c r="W365" i="3"/>
  <c r="V365" i="3"/>
  <c r="T365" i="3"/>
  <c r="S365" i="3"/>
  <c r="R365" i="3"/>
  <c r="AE344" i="3"/>
  <c r="AD344" i="3"/>
  <c r="AB344" i="3"/>
  <c r="AA344" i="3"/>
  <c r="Z344" i="3"/>
  <c r="X344" i="3"/>
  <c r="W344" i="3"/>
  <c r="V344" i="3"/>
  <c r="T344" i="3"/>
  <c r="S344" i="3"/>
  <c r="R344" i="3"/>
  <c r="AE335" i="3"/>
  <c r="AD335" i="3"/>
  <c r="AB335" i="3"/>
  <c r="AA335" i="3"/>
  <c r="Z335" i="3"/>
  <c r="X335" i="3"/>
  <c r="W335" i="3"/>
  <c r="V335" i="3"/>
  <c r="T335" i="3"/>
  <c r="S335" i="3"/>
  <c r="R335" i="3"/>
  <c r="AE331" i="3"/>
  <c r="AD331" i="3"/>
  <c r="AB331" i="3"/>
  <c r="AA331" i="3"/>
  <c r="Z331" i="3"/>
  <c r="X331" i="3"/>
  <c r="W331" i="3"/>
  <c r="V331" i="3"/>
  <c r="T331" i="3"/>
  <c r="S331" i="3"/>
  <c r="R331" i="3"/>
  <c r="AE327" i="3"/>
  <c r="AD327" i="3"/>
  <c r="AB327" i="3"/>
  <c r="AA327" i="3"/>
  <c r="Z327" i="3"/>
  <c r="X327" i="3"/>
  <c r="W327" i="3"/>
  <c r="V327" i="3"/>
  <c r="T327" i="3"/>
  <c r="S327" i="3"/>
  <c r="R327" i="3"/>
  <c r="AE322" i="3"/>
  <c r="AD322" i="3"/>
  <c r="AB322" i="3"/>
  <c r="AA322" i="3"/>
  <c r="Z322" i="3"/>
  <c r="X322" i="3"/>
  <c r="W322" i="3"/>
  <c r="V322" i="3"/>
  <c r="T322" i="3"/>
  <c r="S322" i="3"/>
  <c r="R322" i="3"/>
  <c r="AE320" i="3"/>
  <c r="AD320" i="3"/>
  <c r="AB320" i="3"/>
  <c r="AA320" i="3"/>
  <c r="Z320" i="3"/>
  <c r="X320" i="3"/>
  <c r="W320" i="3"/>
  <c r="V320" i="3"/>
  <c r="T320" i="3"/>
  <c r="S320" i="3"/>
  <c r="R320" i="3"/>
  <c r="AE317" i="3"/>
  <c r="AD317" i="3"/>
  <c r="AB317" i="3"/>
  <c r="AA317" i="3"/>
  <c r="Z317" i="3"/>
  <c r="X317" i="3"/>
  <c r="W317" i="3"/>
  <c r="V317" i="3"/>
  <c r="T317" i="3"/>
  <c r="S317" i="3"/>
  <c r="R317" i="3"/>
  <c r="AE313" i="3"/>
  <c r="AD313" i="3"/>
  <c r="AB313" i="3"/>
  <c r="AA313" i="3"/>
  <c r="Z313" i="3"/>
  <c r="X313" i="3"/>
  <c r="W313" i="3"/>
  <c r="V313" i="3"/>
  <c r="T313" i="3"/>
  <c r="S313" i="3"/>
  <c r="R313" i="3"/>
  <c r="AE256" i="3"/>
  <c r="AD256" i="3"/>
  <c r="AB256" i="3"/>
  <c r="AA256" i="3"/>
  <c r="Z256" i="3"/>
  <c r="X256" i="3"/>
  <c r="W256" i="3"/>
  <c r="V256" i="3"/>
  <c r="T256" i="3"/>
  <c r="S256" i="3"/>
  <c r="R256" i="3"/>
  <c r="AE246" i="3"/>
  <c r="AD246" i="3"/>
  <c r="AB246" i="3"/>
  <c r="AA246" i="3"/>
  <c r="Z246" i="3"/>
  <c r="X246" i="3"/>
  <c r="W246" i="3"/>
  <c r="V246" i="3"/>
  <c r="T246" i="3"/>
  <c r="S246" i="3"/>
  <c r="R246" i="3"/>
  <c r="AE235" i="3"/>
  <c r="AD235" i="3"/>
  <c r="AB235" i="3"/>
  <c r="AA235" i="3"/>
  <c r="Z235" i="3"/>
  <c r="X235" i="3"/>
  <c r="W235" i="3"/>
  <c r="V235" i="3"/>
  <c r="T235" i="3"/>
  <c r="S235" i="3"/>
  <c r="R235" i="3"/>
  <c r="AE231" i="3"/>
  <c r="AD231" i="3"/>
  <c r="AB231" i="3"/>
  <c r="AA231" i="3"/>
  <c r="Z231" i="3"/>
  <c r="X231" i="3"/>
  <c r="W231" i="3"/>
  <c r="V231" i="3"/>
  <c r="T231" i="3"/>
  <c r="S231" i="3"/>
  <c r="R231" i="3"/>
  <c r="AE212" i="3"/>
  <c r="AD212" i="3"/>
  <c r="AB212" i="3"/>
  <c r="AA212" i="3"/>
  <c r="Z212" i="3"/>
  <c r="X212" i="3"/>
  <c r="W212" i="3"/>
  <c r="V212" i="3"/>
  <c r="T212" i="3"/>
  <c r="S212" i="3"/>
  <c r="R212" i="3"/>
  <c r="AE209" i="3"/>
  <c r="AD209" i="3"/>
  <c r="AB209" i="3"/>
  <c r="AA209" i="3"/>
  <c r="Z209" i="3"/>
  <c r="X209" i="3"/>
  <c r="W209" i="3"/>
  <c r="V209" i="3"/>
  <c r="T209" i="3"/>
  <c r="S209" i="3"/>
  <c r="R209" i="3"/>
  <c r="AE189" i="3"/>
  <c r="AD189" i="3"/>
  <c r="AB189" i="3"/>
  <c r="AA189" i="3"/>
  <c r="Z189" i="3"/>
  <c r="X189" i="3"/>
  <c r="W189" i="3"/>
  <c r="V189" i="3"/>
  <c r="T189" i="3"/>
  <c r="S189" i="3"/>
  <c r="R189" i="3"/>
  <c r="AE158" i="3"/>
  <c r="AD158" i="3"/>
  <c r="AB158" i="3"/>
  <c r="AA158" i="3"/>
  <c r="Z158" i="3"/>
  <c r="X158" i="3"/>
  <c r="W158" i="3"/>
  <c r="V158" i="3"/>
  <c r="T158" i="3"/>
  <c r="S158" i="3"/>
  <c r="R158" i="3"/>
  <c r="AE140" i="3"/>
  <c r="AD140" i="3"/>
  <c r="AB140" i="3"/>
  <c r="AA140" i="3"/>
  <c r="Z140" i="3"/>
  <c r="X140" i="3"/>
  <c r="W140" i="3"/>
  <c r="V140" i="3"/>
  <c r="T140" i="3"/>
  <c r="S140" i="3"/>
  <c r="R140" i="3"/>
  <c r="AE117" i="3"/>
  <c r="AD117" i="3"/>
  <c r="AB117" i="3"/>
  <c r="AA117" i="3"/>
  <c r="Z117" i="3"/>
  <c r="X117" i="3"/>
  <c r="W117" i="3"/>
  <c r="V117" i="3"/>
  <c r="T117" i="3"/>
  <c r="S117" i="3"/>
  <c r="R117" i="3"/>
  <c r="AE45" i="3"/>
  <c r="AD45" i="3"/>
  <c r="AB45" i="3"/>
  <c r="AA45" i="3"/>
  <c r="Z45" i="3"/>
  <c r="X45" i="3"/>
  <c r="W45" i="3"/>
  <c r="V45" i="3"/>
  <c r="T45" i="3"/>
  <c r="S45" i="3"/>
  <c r="R45" i="3"/>
  <c r="AE43" i="3"/>
  <c r="AD43" i="3"/>
  <c r="AB43" i="3"/>
  <c r="AA43" i="3"/>
  <c r="Z43" i="3"/>
  <c r="X43" i="3"/>
  <c r="W43" i="3"/>
  <c r="V43" i="3"/>
  <c r="T43" i="3"/>
  <c r="S43" i="3"/>
  <c r="R43" i="3"/>
  <c r="AE38" i="3"/>
  <c r="AD38" i="3"/>
  <c r="AB38" i="3"/>
  <c r="AA38" i="3"/>
  <c r="Z38" i="3"/>
  <c r="X38" i="3"/>
  <c r="W38" i="3"/>
  <c r="V38" i="3"/>
  <c r="T38" i="3"/>
  <c r="S38" i="3"/>
  <c r="R38" i="3"/>
  <c r="AE7" i="3"/>
  <c r="AD7" i="3"/>
  <c r="AB7" i="3"/>
  <c r="AA7" i="3"/>
  <c r="Z7" i="3"/>
  <c r="X7" i="3"/>
  <c r="W7" i="3"/>
  <c r="V7" i="3"/>
  <c r="T7" i="3"/>
  <c r="S7" i="3"/>
  <c r="R7" i="3"/>
  <c r="C5" i="7" l="1"/>
  <c r="I12" i="7"/>
  <c r="I13" i="7" s="1"/>
  <c r="U3" i="1"/>
  <c r="X3" i="1" l="1"/>
  <c r="W3" i="1"/>
  <c r="V3" i="1"/>
  <c r="U5" i="1"/>
  <c r="T3" i="1"/>
  <c r="T5" i="1" s="1"/>
  <c r="S3" i="1"/>
  <c r="R3" i="1"/>
  <c r="Q5" i="1"/>
  <c r="P3" i="1"/>
  <c r="O3" i="1"/>
  <c r="N3" i="1"/>
  <c r="M3" i="1"/>
  <c r="L3" i="1"/>
  <c r="AF1619" i="3" l="1"/>
  <c r="AF1618" i="3"/>
  <c r="AF1617" i="3"/>
  <c r="AF1616" i="3"/>
  <c r="AF1615" i="3"/>
  <c r="AF1614" i="3"/>
  <c r="AF1613" i="3"/>
  <c r="AF1612" i="3"/>
  <c r="AF1611" i="3"/>
  <c r="AF1610" i="3"/>
  <c r="AF1609" i="3"/>
  <c r="AF1608" i="3"/>
  <c r="AF1607" i="3"/>
  <c r="AF1606" i="3"/>
  <c r="AF1605" i="3"/>
  <c r="AF1604" i="3"/>
  <c r="AF1603" i="3"/>
  <c r="AF1602" i="3"/>
  <c r="AF1601" i="3"/>
  <c r="AF1600" i="3"/>
  <c r="AF1599" i="3"/>
  <c r="AF1598" i="3"/>
  <c r="AF1597" i="3"/>
  <c r="AF1596" i="3"/>
  <c r="AF1595" i="3"/>
  <c r="AF1594" i="3"/>
  <c r="AF1593" i="3"/>
  <c r="AF1592" i="3"/>
  <c r="AF1591" i="3"/>
  <c r="AF1590" i="3"/>
  <c r="AF1589" i="3"/>
  <c r="AF1588" i="3"/>
  <c r="AF1587" i="3"/>
  <c r="AF1586" i="3"/>
  <c r="AF1585" i="3"/>
  <c r="AF1584" i="3"/>
  <c r="AF1583" i="3"/>
  <c r="AF1582" i="3"/>
  <c r="AF1581" i="3"/>
  <c r="AF1580" i="3"/>
  <c r="AF1579" i="3"/>
  <c r="AF1578" i="3"/>
  <c r="AF1577" i="3"/>
  <c r="AF1576" i="3"/>
  <c r="AF1575" i="3"/>
  <c r="AF1574" i="3"/>
  <c r="AF1573" i="3"/>
  <c r="AF1572" i="3"/>
  <c r="AF1571" i="3"/>
  <c r="AF1570" i="3"/>
  <c r="AF1569" i="3"/>
  <c r="AF1568" i="3"/>
  <c r="AF1567" i="3"/>
  <c r="AF1566" i="3"/>
  <c r="AF1565" i="3"/>
  <c r="AF1564" i="3"/>
  <c r="AF1563" i="3"/>
  <c r="AF1562" i="3"/>
  <c r="AF1561" i="3"/>
  <c r="AF1560" i="3"/>
  <c r="AF1559" i="3"/>
  <c r="AF1558" i="3"/>
  <c r="AF1557" i="3"/>
  <c r="AF1556" i="3"/>
  <c r="AF1555" i="3"/>
  <c r="AF1554" i="3"/>
  <c r="AF1553" i="3"/>
  <c r="AF1552" i="3"/>
  <c r="AF1551" i="3"/>
  <c r="AF1550" i="3"/>
  <c r="AF1549" i="3"/>
  <c r="AF1548" i="3"/>
  <c r="AF1547" i="3"/>
  <c r="AF1546" i="3"/>
  <c r="AF1545" i="3"/>
  <c r="AF1544" i="3"/>
  <c r="AF1543" i="3"/>
  <c r="AF1542" i="3"/>
  <c r="AF1541" i="3"/>
  <c r="AF1540" i="3"/>
  <c r="AF1539" i="3"/>
  <c r="AF1538" i="3"/>
  <c r="AF1537" i="3"/>
  <c r="AF1536" i="3"/>
  <c r="AF1535" i="3"/>
  <c r="AF1534" i="3"/>
  <c r="AF1533" i="3"/>
  <c r="AF1532" i="3"/>
  <c r="AF1531" i="3"/>
  <c r="AF1530" i="3"/>
  <c r="AF1529" i="3"/>
  <c r="AF1528" i="3"/>
  <c r="AF1527" i="3"/>
  <c r="AF1526" i="3"/>
  <c r="AF1525" i="3"/>
  <c r="AF1524" i="3"/>
  <c r="AF1523" i="3"/>
  <c r="AF1522" i="3"/>
  <c r="AF1521" i="3"/>
  <c r="AF1520" i="3"/>
  <c r="AF1519" i="3"/>
  <c r="AF1518" i="3"/>
  <c r="AF1517" i="3"/>
  <c r="AF1516" i="3"/>
  <c r="AF1515" i="3"/>
  <c r="AF1514" i="3"/>
  <c r="AF1513" i="3"/>
  <c r="AF1512" i="3"/>
  <c r="AF1511" i="3"/>
  <c r="AF1510" i="3"/>
  <c r="AF1509" i="3"/>
  <c r="AF1508" i="3"/>
  <c r="AF1507" i="3"/>
  <c r="AF1506" i="3"/>
  <c r="AF1505" i="3"/>
  <c r="AF1504" i="3"/>
  <c r="AF1503" i="3"/>
  <c r="AF1502" i="3"/>
  <c r="AF1501" i="3"/>
  <c r="AF1500" i="3"/>
  <c r="AF1499" i="3"/>
  <c r="AF1498" i="3"/>
  <c r="AF1497" i="3"/>
  <c r="AF1496" i="3"/>
  <c r="AF1495" i="3"/>
  <c r="AF1494" i="3"/>
  <c r="AF1493" i="3"/>
  <c r="AF1492" i="3"/>
  <c r="AF1491" i="3"/>
  <c r="AF1490" i="3"/>
  <c r="AF1489" i="3"/>
  <c r="AF1488" i="3"/>
  <c r="AF1487" i="3"/>
  <c r="AF1486" i="3"/>
  <c r="AF1485" i="3"/>
  <c r="AF1484" i="3"/>
  <c r="AF1483" i="3"/>
  <c r="AF1482" i="3"/>
  <c r="AF1481" i="3"/>
  <c r="AF1480" i="3"/>
  <c r="AF1479" i="3"/>
  <c r="AF1478" i="3"/>
  <c r="AF1477" i="3"/>
  <c r="AF1476" i="3"/>
  <c r="AF1475" i="3"/>
  <c r="AF1474" i="3"/>
  <c r="AF1473" i="3"/>
  <c r="AF1472" i="3"/>
  <c r="AF1471" i="3"/>
  <c r="AF1470" i="3"/>
  <c r="AF1469" i="3"/>
  <c r="AF1468" i="3"/>
  <c r="AF1467" i="3"/>
  <c r="AF1466" i="3"/>
  <c r="AF1465" i="3"/>
  <c r="AF1464" i="3"/>
  <c r="AF1463" i="3"/>
  <c r="AF1462" i="3"/>
  <c r="AF1461" i="3"/>
  <c r="AF1460" i="3"/>
  <c r="AF1459" i="3"/>
  <c r="AF1458" i="3"/>
  <c r="AF1457" i="3"/>
  <c r="AF1456" i="3"/>
  <c r="AF1455" i="3"/>
  <c r="AF1454" i="3"/>
  <c r="AF1453" i="3"/>
  <c r="AF1452" i="3"/>
  <c r="AF1451" i="3"/>
  <c r="AF1450" i="3"/>
  <c r="AF1449" i="3"/>
  <c r="AF1448" i="3"/>
  <c r="AF1447" i="3"/>
  <c r="AF1446" i="3"/>
  <c r="AF1445" i="3"/>
  <c r="AF1444" i="3"/>
  <c r="AF1443" i="3"/>
  <c r="AF1442" i="3"/>
  <c r="AF1441" i="3"/>
  <c r="AF1440" i="3"/>
  <c r="AF1439" i="3"/>
  <c r="AF1438" i="3"/>
  <c r="AF1437" i="3"/>
  <c r="AF1436" i="3"/>
  <c r="AF1435" i="3"/>
  <c r="AF1434" i="3"/>
  <c r="AF1433" i="3"/>
  <c r="AF1432" i="3"/>
  <c r="AF1431" i="3"/>
  <c r="AF1430" i="3"/>
  <c r="AF1429" i="3"/>
  <c r="AF1428" i="3"/>
  <c r="AF1427" i="3"/>
  <c r="AF1426" i="3"/>
  <c r="AF1425" i="3"/>
  <c r="AF1424" i="3"/>
  <c r="AF1423" i="3"/>
  <c r="AF1422" i="3"/>
  <c r="AF1421" i="3"/>
  <c r="AF1420" i="3"/>
  <c r="AF1419" i="3"/>
  <c r="AF1418" i="3"/>
  <c r="AF1417" i="3"/>
  <c r="AF1416" i="3"/>
  <c r="AF1415" i="3"/>
  <c r="AF1414" i="3"/>
  <c r="AF1413" i="3"/>
  <c r="AF1412" i="3"/>
  <c r="AF1411" i="3"/>
  <c r="AF1410" i="3"/>
  <c r="AF1409" i="3"/>
  <c r="AF1408" i="3"/>
  <c r="AF1407" i="3"/>
  <c r="AF1406" i="3"/>
  <c r="AF1405" i="3"/>
  <c r="AF1404" i="3"/>
  <c r="AF1403" i="3"/>
  <c r="AF1402" i="3"/>
  <c r="AF1401" i="3"/>
  <c r="AF1400" i="3"/>
  <c r="AF1399" i="3"/>
  <c r="AF1398" i="3"/>
  <c r="AF1397" i="3"/>
  <c r="AF1396" i="3"/>
  <c r="AF1395" i="3"/>
  <c r="AF1394" i="3"/>
  <c r="AF1393" i="3"/>
  <c r="AF1392" i="3"/>
  <c r="AF1391" i="3"/>
  <c r="AF1390" i="3"/>
  <c r="AF1389" i="3"/>
  <c r="AF1388" i="3"/>
  <c r="AF1387" i="3"/>
  <c r="AF1386" i="3"/>
  <c r="AF1385" i="3"/>
  <c r="AF1384" i="3"/>
  <c r="AF1383" i="3"/>
  <c r="AF1382" i="3"/>
  <c r="AF1381" i="3"/>
  <c r="AF1380" i="3"/>
  <c r="AF1379" i="3"/>
  <c r="AF1378" i="3"/>
  <c r="AF1377" i="3"/>
  <c r="AF1376" i="3"/>
  <c r="AF1375" i="3"/>
  <c r="AF1374" i="3"/>
  <c r="AF1373" i="3"/>
  <c r="AF1372" i="3"/>
  <c r="AF1371" i="3"/>
  <c r="AF1370" i="3"/>
  <c r="AF1369" i="3"/>
  <c r="AF1368" i="3"/>
  <c r="AF1367" i="3"/>
  <c r="AF1366" i="3"/>
  <c r="AF1365" i="3"/>
  <c r="AF1364" i="3"/>
  <c r="AF1363" i="3"/>
  <c r="AF1362" i="3"/>
  <c r="AF1361" i="3"/>
  <c r="AF1360" i="3"/>
  <c r="AF1359" i="3"/>
  <c r="AF1358" i="3"/>
  <c r="AF1357" i="3"/>
  <c r="AF1356" i="3"/>
  <c r="AF1355" i="3"/>
  <c r="AF1354" i="3"/>
  <c r="AF1353" i="3"/>
  <c r="AF1352" i="3"/>
  <c r="AF1351" i="3"/>
  <c r="AF1350" i="3"/>
  <c r="AF1349" i="3"/>
  <c r="AF1348" i="3"/>
  <c r="AF1347" i="3"/>
  <c r="AF1346" i="3"/>
  <c r="AF1345" i="3"/>
  <c r="AF1344" i="3"/>
  <c r="AF1343" i="3"/>
  <c r="AF1342" i="3"/>
  <c r="AF1341" i="3"/>
  <c r="AF1340" i="3"/>
  <c r="AF1339" i="3"/>
  <c r="AF1338" i="3"/>
  <c r="AF1337" i="3"/>
  <c r="AF1336" i="3"/>
  <c r="AF1335" i="3"/>
  <c r="AF1334" i="3"/>
  <c r="AF1333" i="3"/>
  <c r="AF1332" i="3"/>
  <c r="AF1331" i="3"/>
  <c r="AF1330" i="3"/>
  <c r="AF1329" i="3"/>
  <c r="AF1328" i="3"/>
  <c r="AF1327" i="3"/>
  <c r="AF1326" i="3"/>
  <c r="AF1325" i="3"/>
  <c r="AF1324" i="3"/>
  <c r="AF1323" i="3"/>
  <c r="AF1322" i="3"/>
  <c r="AF1321" i="3"/>
  <c r="AF1320" i="3"/>
  <c r="AF1319" i="3"/>
  <c r="AF1318" i="3"/>
  <c r="AF1317" i="3"/>
  <c r="AF1316" i="3"/>
  <c r="AF1315" i="3"/>
  <c r="AF1314" i="3"/>
  <c r="AF1313" i="3"/>
  <c r="AF1312" i="3"/>
  <c r="AF1311" i="3"/>
  <c r="AF1310" i="3"/>
  <c r="AF1309" i="3"/>
  <c r="AF1308" i="3"/>
  <c r="AF1307" i="3"/>
  <c r="AF1306" i="3"/>
  <c r="AF1305" i="3"/>
  <c r="AF1304" i="3"/>
  <c r="AF1303" i="3"/>
  <c r="AF1302" i="3"/>
  <c r="AF1301" i="3"/>
  <c r="AF1300" i="3"/>
  <c r="AF1299" i="3"/>
  <c r="AF1298" i="3"/>
  <c r="AF1297" i="3"/>
  <c r="AF1296" i="3"/>
  <c r="AF1295" i="3"/>
  <c r="AF1294" i="3"/>
  <c r="AF1293" i="3"/>
  <c r="AF1292" i="3"/>
  <c r="AF1291" i="3"/>
  <c r="AF1290" i="3"/>
  <c r="AF1289" i="3"/>
  <c r="AF1288" i="3"/>
  <c r="AF1287" i="3"/>
  <c r="AF1286" i="3"/>
  <c r="AF1285" i="3"/>
  <c r="AF1284" i="3"/>
  <c r="AF1283" i="3"/>
  <c r="AF1282" i="3"/>
  <c r="AF1281" i="3"/>
  <c r="AF1280" i="3"/>
  <c r="AF1279" i="3"/>
  <c r="AF1278" i="3"/>
  <c r="AF1277" i="3"/>
  <c r="AF1276" i="3"/>
  <c r="AF1275" i="3"/>
  <c r="AF1274" i="3"/>
  <c r="AF1273" i="3"/>
  <c r="AF1272" i="3"/>
  <c r="AF1271" i="3"/>
  <c r="AF1270" i="3"/>
  <c r="AF1269" i="3"/>
  <c r="AF1268" i="3"/>
  <c r="AF1267" i="3"/>
  <c r="AF1266" i="3"/>
  <c r="AF1265" i="3"/>
  <c r="AF1264" i="3"/>
  <c r="AF1263" i="3"/>
  <c r="AF1262" i="3"/>
  <c r="AF1261" i="3"/>
  <c r="AF1260" i="3"/>
  <c r="AF1259" i="3"/>
  <c r="AF1258" i="3"/>
  <c r="AF1257" i="3"/>
  <c r="AF1256" i="3"/>
  <c r="AF1255" i="3"/>
  <c r="AF1254" i="3"/>
  <c r="AF1253" i="3"/>
  <c r="AF1252" i="3"/>
  <c r="AF1251" i="3"/>
  <c r="AF1250" i="3"/>
  <c r="AF1249" i="3"/>
  <c r="AF1248" i="3"/>
  <c r="AF1247" i="3"/>
  <c r="AF1246" i="3"/>
  <c r="AF1245" i="3"/>
  <c r="AF1244" i="3"/>
  <c r="AF1243" i="3"/>
  <c r="AF1242" i="3"/>
  <c r="AF1241" i="3"/>
  <c r="AF1240" i="3"/>
  <c r="AF1239" i="3"/>
  <c r="AF1238" i="3"/>
  <c r="AF1237" i="3"/>
  <c r="AF1236" i="3"/>
  <c r="AF1235" i="3"/>
  <c r="AF1234" i="3"/>
  <c r="AF1233" i="3"/>
  <c r="AF1232" i="3"/>
  <c r="AF1231" i="3"/>
  <c r="AF1230" i="3"/>
  <c r="AF1229" i="3"/>
  <c r="AF1228" i="3"/>
  <c r="AF1227" i="3"/>
  <c r="AF1226" i="3"/>
  <c r="AF1225" i="3"/>
  <c r="AF1224" i="3"/>
  <c r="AF1223" i="3"/>
  <c r="AF1222" i="3"/>
  <c r="AF1221" i="3"/>
  <c r="AF1220" i="3"/>
  <c r="AF1219" i="3"/>
  <c r="AF1218" i="3"/>
  <c r="AF1217" i="3"/>
  <c r="AF1216" i="3"/>
  <c r="AF1215" i="3"/>
  <c r="AF1214" i="3"/>
  <c r="AF1213" i="3"/>
  <c r="AF1212" i="3"/>
  <c r="AF1211" i="3"/>
  <c r="AF1210" i="3"/>
  <c r="AF1209" i="3"/>
  <c r="AF1208" i="3"/>
  <c r="AF1207" i="3"/>
  <c r="AF1206" i="3"/>
  <c r="AF1205" i="3"/>
  <c r="AF1204" i="3"/>
  <c r="AF1203" i="3"/>
  <c r="AF1202" i="3"/>
  <c r="AF1201" i="3"/>
  <c r="AF1200" i="3"/>
  <c r="AF1199" i="3"/>
  <c r="AF1198" i="3"/>
  <c r="AF1197" i="3"/>
  <c r="AF1196" i="3"/>
  <c r="AF1195" i="3"/>
  <c r="AF1194" i="3"/>
  <c r="AF1193" i="3"/>
  <c r="AF1192" i="3"/>
  <c r="AF1191" i="3"/>
  <c r="AF1190" i="3"/>
  <c r="AF1189" i="3"/>
  <c r="AF1188" i="3"/>
  <c r="AF1187" i="3"/>
  <c r="AF1186" i="3"/>
  <c r="AF1185" i="3"/>
  <c r="AF1184" i="3"/>
  <c r="AF1183" i="3"/>
  <c r="AF1182" i="3"/>
  <c r="AF1181" i="3"/>
  <c r="AF1180" i="3"/>
  <c r="AF1179" i="3"/>
  <c r="AF1178" i="3"/>
  <c r="AF1177" i="3"/>
  <c r="AF1176" i="3"/>
  <c r="AF1175" i="3"/>
  <c r="AF1174" i="3"/>
  <c r="AF1173" i="3"/>
  <c r="AF1172" i="3"/>
  <c r="AF1171" i="3"/>
  <c r="AF1170" i="3"/>
  <c r="AF1169" i="3"/>
  <c r="AF1168" i="3"/>
  <c r="AF1167" i="3"/>
  <c r="AF1166" i="3"/>
  <c r="AF1165" i="3"/>
  <c r="AF1164" i="3"/>
  <c r="AF1163" i="3"/>
  <c r="AF1162" i="3"/>
  <c r="AF1161" i="3"/>
  <c r="AF1160" i="3"/>
  <c r="AF1159" i="3"/>
  <c r="AF1158" i="3"/>
  <c r="AF1157" i="3"/>
  <c r="AF1156" i="3"/>
  <c r="AF1155" i="3"/>
  <c r="AF1154" i="3"/>
  <c r="AF1153" i="3"/>
  <c r="AF1152" i="3"/>
  <c r="AF1151" i="3"/>
  <c r="AF1150" i="3"/>
  <c r="AF1149" i="3"/>
  <c r="AF1148" i="3"/>
  <c r="AF1147" i="3"/>
  <c r="AF1146" i="3"/>
  <c r="AF1145" i="3"/>
  <c r="AF1144" i="3"/>
  <c r="AF1143" i="3"/>
  <c r="AF1142" i="3"/>
  <c r="AF1141" i="3"/>
  <c r="AF1140" i="3"/>
  <c r="AF1139" i="3"/>
  <c r="AF1138" i="3"/>
  <c r="AF1137" i="3"/>
  <c r="AF1136" i="3"/>
  <c r="AF1135" i="3"/>
  <c r="AF1134" i="3"/>
  <c r="AF1133" i="3"/>
  <c r="AF1132" i="3"/>
  <c r="AF1131" i="3"/>
  <c r="AF1130" i="3"/>
  <c r="AF1129" i="3"/>
  <c r="AF1128" i="3"/>
  <c r="AF1127" i="3"/>
  <c r="AF1126" i="3"/>
  <c r="AF1125" i="3"/>
  <c r="AF1124" i="3"/>
  <c r="AF1123" i="3"/>
  <c r="AF1122" i="3"/>
  <c r="AF1121" i="3"/>
  <c r="AF1120" i="3"/>
  <c r="AF1119" i="3"/>
  <c r="AF1118" i="3"/>
  <c r="AF1117" i="3"/>
  <c r="AF1116" i="3"/>
  <c r="AF1115" i="3"/>
  <c r="AF1114" i="3"/>
  <c r="AF1113" i="3"/>
  <c r="AF1112" i="3"/>
  <c r="AF1111" i="3"/>
  <c r="AF1110" i="3"/>
  <c r="AF1109" i="3"/>
  <c r="AF1108" i="3"/>
  <c r="AF1107" i="3"/>
  <c r="AF1106" i="3"/>
  <c r="AF1105" i="3"/>
  <c r="AF1104" i="3"/>
  <c r="AF1103" i="3"/>
  <c r="AF1102" i="3"/>
  <c r="AF1101" i="3"/>
  <c r="AF1100" i="3"/>
  <c r="AF1099" i="3"/>
  <c r="AF1098" i="3"/>
  <c r="AF1097" i="3"/>
  <c r="AF1096" i="3"/>
  <c r="AF1095" i="3"/>
  <c r="AF1094" i="3"/>
  <c r="AF1093" i="3"/>
  <c r="AF1092" i="3"/>
  <c r="AF1091" i="3"/>
  <c r="AF1090" i="3"/>
  <c r="AF1089" i="3"/>
  <c r="AF1088" i="3"/>
  <c r="AF1087" i="3"/>
  <c r="AF1086" i="3"/>
  <c r="AF1085" i="3"/>
  <c r="AF1084" i="3"/>
  <c r="AF1083" i="3"/>
  <c r="AF1082" i="3"/>
  <c r="AF1081" i="3"/>
  <c r="AF1080" i="3"/>
  <c r="AF1079" i="3"/>
  <c r="AF1078" i="3"/>
  <c r="AF1077" i="3"/>
  <c r="AF1076" i="3"/>
  <c r="AF1075" i="3"/>
  <c r="AF1074" i="3"/>
  <c r="AF1073" i="3"/>
  <c r="AF1072" i="3"/>
  <c r="AF1071" i="3"/>
  <c r="AF1070" i="3"/>
  <c r="AF1069" i="3"/>
  <c r="AF1068" i="3"/>
  <c r="AF1067" i="3"/>
  <c r="AF1066" i="3"/>
  <c r="AF1065" i="3"/>
  <c r="AF1064" i="3"/>
  <c r="AF1063" i="3"/>
  <c r="AF1062" i="3"/>
  <c r="AF1061" i="3"/>
  <c r="AF1060" i="3"/>
  <c r="AF1059" i="3"/>
  <c r="AF1058" i="3"/>
  <c r="AF1057" i="3"/>
  <c r="AF1056" i="3"/>
  <c r="AF1055" i="3"/>
  <c r="AF1054" i="3"/>
  <c r="AF1053" i="3"/>
  <c r="AF1052" i="3"/>
  <c r="AF1051" i="3"/>
  <c r="AF1050" i="3"/>
  <c r="AF1049" i="3"/>
  <c r="AF1048" i="3"/>
  <c r="AF1047" i="3"/>
  <c r="AF1046" i="3"/>
  <c r="AF1045" i="3"/>
  <c r="AF1044" i="3"/>
  <c r="AF1043" i="3"/>
  <c r="AF1042" i="3"/>
  <c r="AF1041" i="3"/>
  <c r="AF1040" i="3"/>
  <c r="AF1039" i="3"/>
  <c r="AF1038" i="3"/>
  <c r="AF1037" i="3"/>
  <c r="AF1036" i="3"/>
  <c r="AF1035" i="3"/>
  <c r="AF1034" i="3"/>
  <c r="AF1033" i="3"/>
  <c r="AF1032" i="3"/>
  <c r="AF1031" i="3"/>
  <c r="AF1030" i="3"/>
  <c r="AF1029" i="3"/>
  <c r="AF1028" i="3"/>
  <c r="AF1027" i="3"/>
  <c r="AF1026" i="3"/>
  <c r="AF1025" i="3"/>
  <c r="AF1024" i="3"/>
  <c r="AF1023" i="3"/>
  <c r="AF1022" i="3"/>
  <c r="AF1021" i="3"/>
  <c r="AF1020" i="3"/>
  <c r="AF1019" i="3"/>
  <c r="AF1018" i="3"/>
  <c r="AF1017" i="3"/>
  <c r="AF1016" i="3"/>
  <c r="AF1015" i="3"/>
  <c r="AF1014" i="3"/>
  <c r="AF1013" i="3"/>
  <c r="AF1012" i="3"/>
  <c r="AF1011" i="3"/>
  <c r="AF1010" i="3"/>
  <c r="AF1009" i="3"/>
  <c r="AF1008" i="3"/>
  <c r="AF1007" i="3"/>
  <c r="AF1006" i="3"/>
  <c r="AF1005" i="3"/>
  <c r="AF1004" i="3"/>
  <c r="AF1003" i="3"/>
  <c r="AF1002" i="3"/>
  <c r="AF1001" i="3"/>
  <c r="AF1000" i="3"/>
  <c r="AF999" i="3"/>
  <c r="AF998" i="3"/>
  <c r="AF997" i="3"/>
  <c r="AF996" i="3"/>
  <c r="AF995" i="3"/>
  <c r="AF994" i="3"/>
  <c r="AF993" i="3"/>
  <c r="AF992" i="3"/>
  <c r="AF991" i="3"/>
  <c r="AF990" i="3"/>
  <c r="AF989" i="3"/>
  <c r="AF988" i="3"/>
  <c r="AF987" i="3"/>
  <c r="AF986" i="3"/>
  <c r="AF985" i="3"/>
  <c r="AF984" i="3"/>
  <c r="AF983" i="3"/>
  <c r="AF982" i="3"/>
  <c r="AF981" i="3"/>
  <c r="AF980" i="3"/>
  <c r="AF979" i="3"/>
  <c r="AF978" i="3"/>
  <c r="AF977" i="3"/>
  <c r="AF976" i="3"/>
  <c r="AF975" i="3"/>
  <c r="AF974" i="3"/>
  <c r="AF973" i="3"/>
  <c r="AF972" i="3"/>
  <c r="AF971" i="3"/>
  <c r="AF970" i="3"/>
  <c r="AF969" i="3"/>
  <c r="AF968" i="3"/>
  <c r="AF967" i="3"/>
  <c r="AF966" i="3"/>
  <c r="AF965" i="3"/>
  <c r="AF964" i="3"/>
  <c r="AF963" i="3"/>
  <c r="AF962" i="3"/>
  <c r="AF961" i="3"/>
  <c r="AF960" i="3"/>
  <c r="AF959" i="3"/>
  <c r="AF958" i="3"/>
  <c r="AF957" i="3"/>
  <c r="AF956" i="3"/>
  <c r="AF955" i="3"/>
  <c r="AF954" i="3"/>
  <c r="AF953" i="3"/>
  <c r="AF952" i="3"/>
  <c r="AF951" i="3"/>
  <c r="AF950" i="3"/>
  <c r="AF949" i="3"/>
  <c r="AF948" i="3"/>
  <c r="AF947" i="3"/>
  <c r="AF946" i="3"/>
  <c r="AF945" i="3"/>
  <c r="AF944" i="3"/>
  <c r="AF943" i="3"/>
  <c r="AF942" i="3"/>
  <c r="AF941" i="3"/>
  <c r="AF940" i="3"/>
  <c r="AF939" i="3"/>
  <c r="AF938" i="3"/>
  <c r="AF937" i="3"/>
  <c r="AF936" i="3"/>
  <c r="AF935" i="3"/>
  <c r="AF934" i="3"/>
  <c r="AF933" i="3"/>
  <c r="AF932" i="3"/>
  <c r="AF931" i="3"/>
  <c r="AF930" i="3"/>
  <c r="AF929" i="3"/>
  <c r="AF928" i="3"/>
  <c r="AF927" i="3"/>
  <c r="AF926" i="3"/>
  <c r="AF925" i="3"/>
  <c r="AF924" i="3"/>
  <c r="AF923" i="3"/>
  <c r="AF922" i="3"/>
  <c r="AF921" i="3"/>
  <c r="AF920" i="3"/>
  <c r="AF919" i="3"/>
  <c r="AF918" i="3"/>
  <c r="AF917" i="3"/>
  <c r="AF916" i="3"/>
  <c r="AF915" i="3"/>
  <c r="AF914" i="3"/>
  <c r="AF913" i="3"/>
  <c r="AF912" i="3"/>
  <c r="AF911" i="3"/>
  <c r="AF910" i="3"/>
  <c r="AF909" i="3"/>
  <c r="AF908" i="3"/>
  <c r="AF907" i="3"/>
  <c r="AF906" i="3"/>
  <c r="AF905" i="3"/>
  <c r="AF904" i="3"/>
  <c r="AF903" i="3"/>
  <c r="AF902" i="3"/>
  <c r="AF901" i="3"/>
  <c r="AF900" i="3"/>
  <c r="AF899" i="3"/>
  <c r="AF898" i="3"/>
  <c r="AF897" i="3"/>
  <c r="AF896" i="3"/>
  <c r="AF895" i="3"/>
  <c r="AF894" i="3"/>
  <c r="AF893" i="3"/>
  <c r="AF892" i="3"/>
  <c r="AF891" i="3"/>
  <c r="AF890" i="3"/>
  <c r="AF889" i="3"/>
  <c r="AF888" i="3"/>
  <c r="AF887" i="3"/>
  <c r="AF886" i="3"/>
  <c r="AF885" i="3"/>
  <c r="AF884" i="3"/>
  <c r="AF883" i="3"/>
  <c r="AF882" i="3"/>
  <c r="AF881" i="3"/>
  <c r="AF880" i="3"/>
  <c r="AF879" i="3"/>
  <c r="AF878" i="3"/>
  <c r="AF877" i="3"/>
  <c r="AF876" i="3"/>
  <c r="AF875" i="3"/>
  <c r="AF874" i="3"/>
  <c r="AF873" i="3"/>
  <c r="AF872" i="3"/>
  <c r="AF871" i="3"/>
  <c r="AF870" i="3"/>
  <c r="AF869" i="3"/>
  <c r="AF868" i="3"/>
  <c r="AF867" i="3"/>
  <c r="AF866" i="3"/>
  <c r="AF865" i="3"/>
  <c r="AF864" i="3"/>
  <c r="AF863" i="3"/>
  <c r="AF862" i="3"/>
  <c r="AF861" i="3"/>
  <c r="AF860" i="3"/>
  <c r="AF859" i="3"/>
  <c r="AF858" i="3"/>
  <c r="AF857" i="3"/>
  <c r="AF856" i="3"/>
  <c r="AF855" i="3"/>
  <c r="AF854" i="3"/>
  <c r="AF853" i="3"/>
  <c r="AF852" i="3"/>
  <c r="AF851" i="3"/>
  <c r="AF850" i="3"/>
  <c r="AF849" i="3"/>
  <c r="AF848" i="3"/>
  <c r="AF847" i="3"/>
  <c r="AF846" i="3"/>
  <c r="AF845" i="3"/>
  <c r="AF844" i="3"/>
  <c r="AF843" i="3"/>
  <c r="AF842" i="3"/>
  <c r="AF841" i="3"/>
  <c r="AF840" i="3"/>
  <c r="AF839" i="3"/>
  <c r="AF838" i="3"/>
  <c r="AF837" i="3"/>
  <c r="AF836" i="3"/>
  <c r="AF835" i="3"/>
  <c r="AF834" i="3"/>
  <c r="AF833" i="3"/>
  <c r="AF832" i="3"/>
  <c r="AF831" i="3"/>
  <c r="AF830" i="3"/>
  <c r="AF829" i="3"/>
  <c r="AF828" i="3"/>
  <c r="AF827" i="3"/>
  <c r="AF826" i="3"/>
  <c r="AF825" i="3"/>
  <c r="AF824" i="3"/>
  <c r="AF823" i="3"/>
  <c r="AF822" i="3"/>
  <c r="AF821" i="3"/>
  <c r="AF820" i="3"/>
  <c r="AF819" i="3"/>
  <c r="AF818" i="3"/>
  <c r="AF817" i="3"/>
  <c r="AF816" i="3"/>
  <c r="AF815" i="3"/>
  <c r="AF814" i="3"/>
  <c r="AF813" i="3"/>
  <c r="AF812" i="3"/>
  <c r="AF811" i="3"/>
  <c r="AF810" i="3"/>
  <c r="AF809" i="3"/>
  <c r="AF808" i="3"/>
  <c r="AF807" i="3"/>
  <c r="AF806" i="3"/>
  <c r="AF805" i="3"/>
  <c r="AF804" i="3"/>
  <c r="AF803" i="3"/>
  <c r="AF802" i="3"/>
  <c r="AF801" i="3"/>
  <c r="AF800" i="3"/>
  <c r="AF799" i="3"/>
  <c r="AF798" i="3"/>
  <c r="AF797" i="3"/>
  <c r="AF796" i="3"/>
  <c r="AF795" i="3"/>
  <c r="AF794" i="3"/>
  <c r="AF793" i="3"/>
  <c r="AF792" i="3"/>
  <c r="AF791" i="3"/>
  <c r="AF790" i="3"/>
  <c r="AF789" i="3"/>
  <c r="AF788" i="3"/>
  <c r="AF787" i="3"/>
  <c r="AF786" i="3"/>
  <c r="AF785" i="3"/>
  <c r="AF784" i="3"/>
  <c r="AF783" i="3"/>
  <c r="AF782" i="3"/>
  <c r="AF781" i="3"/>
  <c r="AF780" i="3"/>
  <c r="AF779" i="3"/>
  <c r="AF778" i="3"/>
  <c r="AF777" i="3"/>
  <c r="AF776" i="3"/>
  <c r="AF775" i="3"/>
  <c r="AF774" i="3"/>
  <c r="AF773" i="3"/>
  <c r="AF772" i="3"/>
  <c r="AF771" i="3"/>
  <c r="AF770" i="3"/>
  <c r="AF769" i="3"/>
  <c r="AF768" i="3"/>
  <c r="AF767" i="3"/>
  <c r="AF766" i="3"/>
  <c r="AF765" i="3"/>
  <c r="AF764" i="3"/>
  <c r="AF763" i="3"/>
  <c r="AF762" i="3"/>
  <c r="AF761" i="3"/>
  <c r="AF760" i="3"/>
  <c r="AF759" i="3"/>
  <c r="AF758" i="3"/>
  <c r="AF757" i="3"/>
  <c r="AF756" i="3"/>
  <c r="AF755" i="3"/>
  <c r="AF754" i="3"/>
  <c r="AF753" i="3"/>
  <c r="AF752" i="3"/>
  <c r="AF751" i="3"/>
  <c r="AF750" i="3"/>
  <c r="AF749" i="3"/>
  <c r="AF748" i="3"/>
  <c r="AF747" i="3"/>
  <c r="AF746" i="3"/>
  <c r="AF745" i="3"/>
  <c r="AF744" i="3"/>
  <c r="AF743" i="3"/>
  <c r="AF742" i="3"/>
  <c r="AF741" i="3"/>
  <c r="AF740" i="3"/>
  <c r="AF739" i="3"/>
  <c r="AF738" i="3"/>
  <c r="AF737" i="3"/>
  <c r="AF736" i="3"/>
  <c r="AF735" i="3"/>
  <c r="AF734" i="3"/>
  <c r="AF733" i="3"/>
  <c r="AF732" i="3"/>
  <c r="AF731" i="3"/>
  <c r="AF730" i="3"/>
  <c r="AF729" i="3"/>
  <c r="AF728" i="3"/>
  <c r="AF727" i="3"/>
  <c r="AF726" i="3"/>
  <c r="AF725" i="3"/>
  <c r="AF724" i="3"/>
  <c r="AF723" i="3"/>
  <c r="AF722" i="3"/>
  <c r="AF721" i="3"/>
  <c r="AF720" i="3"/>
  <c r="AF719" i="3"/>
  <c r="AF718" i="3"/>
  <c r="AF717" i="3"/>
  <c r="AF716" i="3"/>
  <c r="AF715" i="3"/>
  <c r="AF714" i="3"/>
  <c r="AF713" i="3"/>
  <c r="AF712" i="3"/>
  <c r="AF711" i="3"/>
  <c r="AF710" i="3"/>
  <c r="AF709" i="3"/>
  <c r="AF708" i="3"/>
  <c r="AF707" i="3"/>
  <c r="AF706" i="3"/>
  <c r="AF705" i="3"/>
  <c r="AF704" i="3"/>
  <c r="AF703" i="3"/>
  <c r="AF702" i="3"/>
  <c r="AF701" i="3"/>
  <c r="AF700" i="3"/>
  <c r="AF699" i="3"/>
  <c r="AF698" i="3"/>
  <c r="AF697" i="3"/>
  <c r="AF696" i="3"/>
  <c r="AF695" i="3"/>
  <c r="AF694" i="3"/>
  <c r="AF693" i="3"/>
  <c r="AF692" i="3"/>
  <c r="AF691" i="3"/>
  <c r="AF690" i="3"/>
  <c r="AF689" i="3"/>
  <c r="AF688" i="3"/>
  <c r="AF687" i="3"/>
  <c r="AF686" i="3"/>
  <c r="AF685" i="3"/>
  <c r="AF684" i="3"/>
  <c r="AF683" i="3"/>
  <c r="AF682" i="3"/>
  <c r="AF681" i="3"/>
  <c r="AF680" i="3"/>
  <c r="AF679" i="3"/>
  <c r="AF678" i="3"/>
  <c r="AF677" i="3"/>
  <c r="AF676" i="3"/>
  <c r="AF675" i="3"/>
  <c r="AF674" i="3"/>
  <c r="AF673" i="3"/>
  <c r="AF672" i="3"/>
  <c r="AF671" i="3"/>
  <c r="AF670" i="3"/>
  <c r="AF669" i="3"/>
  <c r="AF668" i="3"/>
  <c r="AF667" i="3"/>
  <c r="AF666" i="3"/>
  <c r="AF665" i="3"/>
  <c r="AF664" i="3"/>
  <c r="AF663" i="3"/>
  <c r="AF662" i="3"/>
  <c r="AF661" i="3"/>
  <c r="AF660" i="3"/>
  <c r="AF659" i="3"/>
  <c r="AF658" i="3"/>
  <c r="AF657" i="3"/>
  <c r="AF656" i="3"/>
  <c r="AF655" i="3"/>
  <c r="AF654" i="3"/>
  <c r="AF653" i="3"/>
  <c r="AF652" i="3"/>
  <c r="AF651" i="3"/>
  <c r="AF650" i="3"/>
  <c r="AF649" i="3"/>
  <c r="AF648" i="3"/>
  <c r="AF647" i="3"/>
  <c r="AF646" i="3"/>
  <c r="AF645" i="3"/>
  <c r="AF644" i="3"/>
  <c r="AF643" i="3"/>
  <c r="AF642" i="3"/>
  <c r="AF641" i="3"/>
  <c r="AF640" i="3"/>
  <c r="AF639" i="3"/>
  <c r="AF638" i="3"/>
  <c r="AF637" i="3"/>
  <c r="AF636" i="3"/>
  <c r="AF635" i="3"/>
  <c r="AF634" i="3"/>
  <c r="AF633" i="3"/>
  <c r="AF632" i="3"/>
  <c r="AF631" i="3"/>
  <c r="AF630" i="3"/>
  <c r="AF629" i="3"/>
  <c r="AF628" i="3"/>
  <c r="AF627" i="3"/>
  <c r="AF626" i="3"/>
  <c r="AF625" i="3"/>
  <c r="AF624" i="3"/>
  <c r="AF623" i="3"/>
  <c r="AF622" i="3"/>
  <c r="AF621" i="3"/>
  <c r="AF620" i="3"/>
  <c r="AF619" i="3"/>
  <c r="AF618" i="3"/>
  <c r="AF617" i="3"/>
  <c r="AF616" i="3"/>
  <c r="AF615" i="3"/>
  <c r="AF614" i="3"/>
  <c r="AF613" i="3"/>
  <c r="AF612" i="3"/>
  <c r="AF611" i="3"/>
  <c r="AF610" i="3"/>
  <c r="AF609" i="3"/>
  <c r="AF608" i="3"/>
  <c r="AF607" i="3"/>
  <c r="AF606" i="3"/>
  <c r="AF605" i="3"/>
  <c r="AF604" i="3"/>
  <c r="AF603" i="3"/>
  <c r="AF602" i="3"/>
  <c r="AF601" i="3"/>
  <c r="AF600" i="3"/>
  <c r="AF599" i="3"/>
  <c r="AF598" i="3"/>
  <c r="AF597" i="3"/>
  <c r="AF596" i="3"/>
  <c r="AF595" i="3"/>
  <c r="AF594" i="3"/>
  <c r="AF593" i="3"/>
  <c r="AF592" i="3"/>
  <c r="AF591" i="3"/>
  <c r="AF590" i="3"/>
  <c r="AF589" i="3"/>
  <c r="AF588" i="3"/>
  <c r="AF587" i="3"/>
  <c r="AF586" i="3"/>
  <c r="AF585" i="3"/>
  <c r="AF584" i="3"/>
  <c r="AF583" i="3"/>
  <c r="AF582" i="3"/>
  <c r="AF581" i="3"/>
  <c r="AF580" i="3"/>
  <c r="AF579" i="3"/>
  <c r="AF578" i="3"/>
  <c r="AF577" i="3"/>
  <c r="AF576" i="3"/>
  <c r="AF575" i="3"/>
  <c r="AF574" i="3"/>
  <c r="AF573" i="3"/>
  <c r="AF572" i="3"/>
  <c r="AF571" i="3"/>
  <c r="AF570" i="3"/>
  <c r="AF569" i="3"/>
  <c r="AF568" i="3"/>
  <c r="AF567" i="3"/>
  <c r="AF566" i="3"/>
  <c r="AF565" i="3"/>
  <c r="AF564" i="3"/>
  <c r="AF563" i="3"/>
  <c r="AF562" i="3"/>
  <c r="AF561" i="3"/>
  <c r="AF560" i="3"/>
  <c r="AF559" i="3"/>
  <c r="AF558" i="3"/>
  <c r="AF557" i="3"/>
  <c r="AF556" i="3"/>
  <c r="AF555" i="3"/>
  <c r="AF554" i="3"/>
  <c r="AF553" i="3"/>
  <c r="AF552" i="3"/>
  <c r="AF551" i="3"/>
  <c r="AF550" i="3"/>
  <c r="AF549" i="3"/>
  <c r="AF548" i="3"/>
  <c r="AF547" i="3"/>
  <c r="AF546" i="3"/>
  <c r="AF545" i="3"/>
  <c r="AF544" i="3"/>
  <c r="AF543" i="3"/>
  <c r="AF542" i="3"/>
  <c r="AF541" i="3"/>
  <c r="AF540" i="3"/>
  <c r="AF539" i="3"/>
  <c r="AF538" i="3"/>
  <c r="AF537" i="3"/>
  <c r="AF536" i="3"/>
  <c r="AF535" i="3"/>
  <c r="AF534" i="3"/>
  <c r="AF533" i="3"/>
  <c r="AF532" i="3"/>
  <c r="AF531" i="3"/>
  <c r="AF530" i="3"/>
  <c r="AF529" i="3"/>
  <c r="AF528" i="3"/>
  <c r="AF527" i="3"/>
  <c r="AF526" i="3"/>
  <c r="AF525" i="3"/>
  <c r="AF524" i="3"/>
  <c r="AF523" i="3"/>
  <c r="AF522" i="3"/>
  <c r="AF521" i="3"/>
  <c r="AF520" i="3"/>
  <c r="AF519" i="3"/>
  <c r="AF518" i="3"/>
  <c r="AF517" i="3"/>
  <c r="AF516" i="3"/>
  <c r="AF515" i="3"/>
  <c r="AF514" i="3"/>
  <c r="AF513" i="3"/>
  <c r="AF512" i="3"/>
  <c r="AF511" i="3"/>
  <c r="AF510" i="3"/>
  <c r="AF509" i="3"/>
  <c r="AF508" i="3"/>
  <c r="AF507" i="3"/>
  <c r="AF506" i="3"/>
  <c r="AF505" i="3"/>
  <c r="AF504" i="3"/>
  <c r="AF503" i="3"/>
  <c r="AF502" i="3"/>
  <c r="AF501" i="3"/>
  <c r="AF500" i="3"/>
  <c r="AF499" i="3"/>
  <c r="AF498" i="3"/>
  <c r="AF497" i="3"/>
  <c r="AF496" i="3"/>
  <c r="AF495" i="3"/>
  <c r="AF494" i="3"/>
  <c r="AF493" i="3"/>
  <c r="AF492" i="3"/>
  <c r="AF491" i="3"/>
  <c r="AF490" i="3"/>
  <c r="AF489" i="3"/>
  <c r="AF488" i="3"/>
  <c r="AF487" i="3"/>
  <c r="AF486" i="3"/>
  <c r="AF485" i="3"/>
  <c r="AF484" i="3"/>
  <c r="AF483" i="3"/>
  <c r="AF482" i="3"/>
  <c r="AF481" i="3"/>
  <c r="AF480" i="3"/>
  <c r="AF479" i="3"/>
  <c r="AF478" i="3"/>
  <c r="AF477" i="3"/>
  <c r="AF476" i="3"/>
  <c r="AF475" i="3"/>
  <c r="AF474" i="3"/>
  <c r="AF473" i="3"/>
  <c r="AF472" i="3"/>
  <c r="AF471" i="3"/>
  <c r="AF470" i="3"/>
  <c r="AF469" i="3"/>
  <c r="AF468" i="3"/>
  <c r="AF467" i="3"/>
  <c r="AF466" i="3"/>
  <c r="AF465" i="3"/>
  <c r="AF464" i="3"/>
  <c r="AF463" i="3"/>
  <c r="AF462" i="3"/>
  <c r="AF461" i="3"/>
  <c r="AF460" i="3"/>
  <c r="AF459" i="3"/>
  <c r="AF458" i="3"/>
  <c r="AF457" i="3"/>
  <c r="AF456" i="3"/>
  <c r="AF455" i="3"/>
  <c r="AF454" i="3"/>
  <c r="AF453" i="3"/>
  <c r="AF452" i="3"/>
  <c r="AF451" i="3"/>
  <c r="AF450" i="3"/>
  <c r="AF449" i="3"/>
  <c r="AF448" i="3"/>
  <c r="AF447" i="3"/>
  <c r="AF446" i="3"/>
  <c r="AF445" i="3"/>
  <c r="AF444" i="3"/>
  <c r="AF443" i="3"/>
  <c r="AF442" i="3"/>
  <c r="AF441" i="3"/>
  <c r="AF440" i="3"/>
  <c r="AF439" i="3"/>
  <c r="AF438" i="3"/>
  <c r="AF437" i="3"/>
  <c r="AF436" i="3"/>
  <c r="AF435" i="3"/>
  <c r="AF434" i="3"/>
  <c r="AF433" i="3"/>
  <c r="AF432" i="3"/>
  <c r="AF431" i="3"/>
  <c r="AF430" i="3"/>
  <c r="AF429" i="3"/>
  <c r="AF428" i="3"/>
  <c r="AF427" i="3"/>
  <c r="AF426" i="3"/>
  <c r="AF425" i="3"/>
  <c r="AF424" i="3"/>
  <c r="AF423" i="3"/>
  <c r="AF422" i="3"/>
  <c r="AF421" i="3"/>
  <c r="AF420" i="3"/>
  <c r="AF419" i="3"/>
  <c r="AF418" i="3"/>
  <c r="AF417" i="3"/>
  <c r="AF416" i="3"/>
  <c r="AF415" i="3"/>
  <c r="AF414" i="3"/>
  <c r="AF413" i="3"/>
  <c r="AF412" i="3"/>
  <c r="AF411" i="3"/>
  <c r="AF410" i="3"/>
  <c r="AF409" i="3"/>
  <c r="AF408" i="3"/>
  <c r="AF407" i="3"/>
  <c r="AF406" i="3"/>
  <c r="AF405" i="3"/>
  <c r="AF404" i="3"/>
  <c r="AF403" i="3"/>
  <c r="AF402" i="3"/>
  <c r="AF401" i="3"/>
  <c r="AF400" i="3"/>
  <c r="AF399" i="3"/>
  <c r="AF398" i="3"/>
  <c r="AF397" i="3"/>
  <c r="AF396" i="3"/>
  <c r="AF395" i="3"/>
  <c r="AF394" i="3"/>
  <c r="AF393" i="3"/>
  <c r="AF392" i="3"/>
  <c r="AF391" i="3"/>
  <c r="AF390" i="3"/>
  <c r="AF389" i="3"/>
  <c r="AF388" i="3"/>
  <c r="AF387" i="3"/>
  <c r="AF386" i="3"/>
  <c r="AF385" i="3"/>
  <c r="AF384" i="3"/>
  <c r="AF383" i="3"/>
  <c r="AF382" i="3"/>
  <c r="AF381" i="3"/>
  <c r="AF380" i="3"/>
  <c r="AF379" i="3"/>
  <c r="AF378" i="3"/>
  <c r="AF377" i="3"/>
  <c r="AF376" i="3"/>
  <c r="AF375" i="3"/>
  <c r="AF374" i="3"/>
  <c r="AF373" i="3"/>
  <c r="AF372" i="3"/>
  <c r="AF371" i="3"/>
  <c r="AF370" i="3"/>
  <c r="AF369" i="3"/>
  <c r="AF368" i="3"/>
  <c r="AF367" i="3"/>
  <c r="AF366" i="3"/>
  <c r="AF365" i="3"/>
  <c r="AF364" i="3"/>
  <c r="AF363" i="3"/>
  <c r="AF362" i="3"/>
  <c r="AF361" i="3"/>
  <c r="AF360" i="3"/>
  <c r="AF359" i="3"/>
  <c r="AF358" i="3"/>
  <c r="AF357" i="3"/>
  <c r="AF356" i="3"/>
  <c r="AF355" i="3"/>
  <c r="AF354" i="3"/>
  <c r="AF353" i="3"/>
  <c r="AF352" i="3"/>
  <c r="AF351" i="3"/>
  <c r="AF350" i="3"/>
  <c r="AF349" i="3"/>
  <c r="AF348" i="3"/>
  <c r="AF347" i="3"/>
  <c r="AF346" i="3"/>
  <c r="AF345" i="3"/>
  <c r="AF344" i="3"/>
  <c r="AF343" i="3"/>
  <c r="AF342" i="3"/>
  <c r="AF341" i="3"/>
  <c r="AF340" i="3"/>
  <c r="AF339" i="3"/>
  <c r="AF338" i="3"/>
  <c r="AF337" i="3"/>
  <c r="AF336" i="3"/>
  <c r="AF335" i="3"/>
  <c r="AF334" i="3"/>
  <c r="AF333" i="3"/>
  <c r="AF332" i="3"/>
  <c r="AF331" i="3"/>
  <c r="AF330" i="3"/>
  <c r="AF329" i="3"/>
  <c r="AF328" i="3"/>
  <c r="AF327" i="3"/>
  <c r="AF326" i="3"/>
  <c r="AF325" i="3"/>
  <c r="AF324" i="3"/>
  <c r="AF323" i="3"/>
  <c r="AF322" i="3"/>
  <c r="AF321" i="3"/>
  <c r="AF320" i="3"/>
  <c r="AF319" i="3"/>
  <c r="AF318" i="3"/>
  <c r="AF317" i="3"/>
  <c r="AF316" i="3"/>
  <c r="AF315" i="3"/>
  <c r="AF314" i="3"/>
  <c r="AF313" i="3"/>
  <c r="AF312" i="3"/>
  <c r="AF311" i="3"/>
  <c r="AF310" i="3"/>
  <c r="AF309" i="3"/>
  <c r="AF308" i="3"/>
  <c r="AF307" i="3"/>
  <c r="AF306" i="3"/>
  <c r="AF305" i="3"/>
  <c r="AF304" i="3"/>
  <c r="AF303" i="3"/>
  <c r="AF302" i="3"/>
  <c r="AF301" i="3"/>
  <c r="AF300" i="3"/>
  <c r="AF299" i="3"/>
  <c r="AF298" i="3"/>
  <c r="AF297" i="3"/>
  <c r="AF296" i="3"/>
  <c r="AF295" i="3"/>
  <c r="AF294" i="3"/>
  <c r="AF293" i="3"/>
  <c r="AF292" i="3"/>
  <c r="AF291" i="3"/>
  <c r="AF290" i="3"/>
  <c r="AF289" i="3"/>
  <c r="AF288" i="3"/>
  <c r="AF287" i="3"/>
  <c r="AF286" i="3"/>
  <c r="AF285" i="3"/>
  <c r="AF284" i="3"/>
  <c r="AF283" i="3"/>
  <c r="AF282" i="3"/>
  <c r="AF281" i="3"/>
  <c r="AF280" i="3"/>
  <c r="AF279" i="3"/>
  <c r="AF278" i="3"/>
  <c r="AF277" i="3"/>
  <c r="AF276" i="3"/>
  <c r="AF275" i="3"/>
  <c r="AF274" i="3"/>
  <c r="AF273" i="3"/>
  <c r="AF272" i="3"/>
  <c r="AF271" i="3"/>
  <c r="AF270" i="3"/>
  <c r="AF269" i="3"/>
  <c r="AF268" i="3"/>
  <c r="AF267" i="3"/>
  <c r="AF266" i="3"/>
  <c r="AF265" i="3"/>
  <c r="AF264" i="3"/>
  <c r="AF263" i="3"/>
  <c r="AF262" i="3"/>
  <c r="AF261" i="3"/>
  <c r="AF260" i="3"/>
  <c r="AF259" i="3"/>
  <c r="AF258" i="3"/>
  <c r="AF257" i="3"/>
  <c r="AF256" i="3"/>
  <c r="AF255" i="3"/>
  <c r="AF254" i="3"/>
  <c r="AF253" i="3"/>
  <c r="AF252" i="3"/>
  <c r="AF251" i="3"/>
  <c r="AF250" i="3"/>
  <c r="AF249" i="3"/>
  <c r="AF248" i="3"/>
  <c r="AF247" i="3"/>
  <c r="AF246" i="3"/>
  <c r="AF245" i="3"/>
  <c r="AF244" i="3"/>
  <c r="AF243" i="3"/>
  <c r="AF242" i="3"/>
  <c r="AF241" i="3"/>
  <c r="AF240" i="3"/>
  <c r="AF239" i="3"/>
  <c r="AF238" i="3"/>
  <c r="AF237" i="3"/>
  <c r="AF236" i="3"/>
  <c r="AF235" i="3"/>
  <c r="AF234" i="3"/>
  <c r="AF233" i="3"/>
  <c r="AF232" i="3"/>
  <c r="AF231" i="3"/>
  <c r="AF230" i="3"/>
  <c r="AF229" i="3"/>
  <c r="AF228" i="3"/>
  <c r="AF227" i="3"/>
  <c r="AF226" i="3"/>
  <c r="AF225" i="3"/>
  <c r="AF224" i="3"/>
  <c r="AF223" i="3"/>
  <c r="AF222" i="3"/>
  <c r="AF221" i="3"/>
  <c r="AF220" i="3"/>
  <c r="AF219" i="3"/>
  <c r="AF218" i="3"/>
  <c r="AF217" i="3"/>
  <c r="AF216" i="3"/>
  <c r="AF215" i="3"/>
  <c r="AF214" i="3"/>
  <c r="AF213" i="3"/>
  <c r="AF212" i="3"/>
  <c r="AF211" i="3"/>
  <c r="AF210" i="3"/>
  <c r="AF209" i="3"/>
  <c r="AF208" i="3"/>
  <c r="AF207" i="3"/>
  <c r="AF206" i="3"/>
  <c r="AF205" i="3"/>
  <c r="AF204" i="3"/>
  <c r="AF203" i="3"/>
  <c r="AF202" i="3"/>
  <c r="AF201" i="3"/>
  <c r="AF200" i="3"/>
  <c r="AF199" i="3"/>
  <c r="AF198" i="3"/>
  <c r="AF197" i="3"/>
  <c r="AF196" i="3"/>
  <c r="AF195" i="3"/>
  <c r="AF194" i="3"/>
  <c r="AF193" i="3"/>
  <c r="AF192" i="3"/>
  <c r="AF191" i="3"/>
  <c r="AF190" i="3"/>
  <c r="AF189" i="3"/>
  <c r="AF188" i="3"/>
  <c r="AF187" i="3"/>
  <c r="AF186" i="3"/>
  <c r="AF185" i="3"/>
  <c r="AF184" i="3"/>
  <c r="AF183" i="3"/>
  <c r="AF182" i="3"/>
  <c r="AF181" i="3"/>
  <c r="AF180" i="3"/>
  <c r="AF179" i="3"/>
  <c r="AF178" i="3"/>
  <c r="AF177" i="3"/>
  <c r="AF176" i="3"/>
  <c r="AF175" i="3"/>
  <c r="AF174" i="3"/>
  <c r="AF173" i="3"/>
  <c r="AF172" i="3"/>
  <c r="AF171" i="3"/>
  <c r="AF170" i="3"/>
  <c r="AF169" i="3"/>
  <c r="AF168" i="3"/>
  <c r="AF167" i="3"/>
  <c r="AF166" i="3"/>
  <c r="AF165" i="3"/>
  <c r="AF164" i="3"/>
  <c r="AF163" i="3"/>
  <c r="AF162" i="3"/>
  <c r="AF161" i="3"/>
  <c r="AF160" i="3"/>
  <c r="AF159" i="3"/>
  <c r="AF158" i="3"/>
  <c r="AF157" i="3"/>
  <c r="AF156" i="3"/>
  <c r="AF155" i="3"/>
  <c r="AF154" i="3"/>
  <c r="AF153" i="3"/>
  <c r="AF152" i="3"/>
  <c r="AF151" i="3"/>
  <c r="AF150" i="3"/>
  <c r="AF149" i="3"/>
  <c r="AF148" i="3"/>
  <c r="AF147" i="3"/>
  <c r="AF146" i="3"/>
  <c r="AF145" i="3"/>
  <c r="AF144" i="3"/>
  <c r="AF143" i="3"/>
  <c r="AF142" i="3"/>
  <c r="AF141" i="3"/>
  <c r="AF140" i="3"/>
  <c r="AF139" i="3"/>
  <c r="AF138" i="3"/>
  <c r="AF137" i="3"/>
  <c r="AF136" i="3"/>
  <c r="AF135" i="3"/>
  <c r="AF134" i="3"/>
  <c r="AF133" i="3"/>
  <c r="AF132" i="3"/>
  <c r="AF131" i="3"/>
  <c r="AF130" i="3"/>
  <c r="AF129" i="3"/>
  <c r="AF128" i="3"/>
  <c r="AF127" i="3"/>
  <c r="AF126" i="3"/>
  <c r="AF125" i="3"/>
  <c r="AF124" i="3"/>
  <c r="AF123" i="3"/>
  <c r="AF122" i="3"/>
  <c r="AF121" i="3"/>
  <c r="AF120" i="3"/>
  <c r="AF119" i="3"/>
  <c r="AF118" i="3"/>
  <c r="AF117" i="3"/>
  <c r="AF116" i="3"/>
  <c r="AF115" i="3"/>
  <c r="AF114" i="3"/>
  <c r="AF113" i="3"/>
  <c r="AF112" i="3"/>
  <c r="AF111" i="3"/>
  <c r="AF110" i="3"/>
  <c r="AF109" i="3"/>
  <c r="AF108" i="3"/>
  <c r="AF107" i="3"/>
  <c r="AF106" i="3"/>
  <c r="AF105" i="3"/>
  <c r="AF104" i="3"/>
  <c r="AF103" i="3"/>
  <c r="AF102" i="3"/>
  <c r="AF101" i="3"/>
  <c r="AF100" i="3"/>
  <c r="AF99" i="3"/>
  <c r="AF98" i="3"/>
  <c r="AF97" i="3"/>
  <c r="AF96" i="3"/>
  <c r="AF95" i="3"/>
  <c r="AF94" i="3"/>
  <c r="AF93" i="3"/>
  <c r="AF92" i="3"/>
  <c r="AF91" i="3"/>
  <c r="AF90" i="3"/>
  <c r="AF89" i="3"/>
  <c r="AF88" i="3"/>
  <c r="AF87" i="3"/>
  <c r="AF86" i="3"/>
  <c r="AF85" i="3"/>
  <c r="AF84" i="3"/>
  <c r="AF83" i="3"/>
  <c r="AF82" i="3"/>
  <c r="AF81" i="3"/>
  <c r="AF80" i="3"/>
  <c r="AF79" i="3"/>
  <c r="AF78" i="3"/>
  <c r="AF77" i="3"/>
  <c r="AF76" i="3"/>
  <c r="AF75" i="3"/>
  <c r="AF74" i="3"/>
  <c r="AF73" i="3"/>
  <c r="AF72" i="3"/>
  <c r="AF71" i="3"/>
  <c r="AF70" i="3"/>
  <c r="AF69" i="3"/>
  <c r="AF68" i="3"/>
  <c r="AF67" i="3"/>
  <c r="AF66" i="3"/>
  <c r="AF65" i="3"/>
  <c r="AF64" i="3"/>
  <c r="AF63" i="3"/>
  <c r="AF62" i="3"/>
  <c r="AF61" i="3"/>
  <c r="AF60" i="3"/>
  <c r="AF59" i="3"/>
  <c r="AF58" i="3"/>
  <c r="AF57" i="3"/>
  <c r="AF56" i="3"/>
  <c r="AF55" i="3"/>
  <c r="AF54" i="3"/>
  <c r="AF53" i="3"/>
  <c r="AF52" i="3"/>
  <c r="AF51" i="3"/>
  <c r="AF50" i="3"/>
  <c r="AF49" i="3"/>
  <c r="AF48" i="3"/>
  <c r="AF47" i="3"/>
  <c r="AF46" i="3"/>
  <c r="AF45" i="3"/>
  <c r="AF44" i="3"/>
  <c r="AF43" i="3"/>
  <c r="AF42" i="3"/>
  <c r="AF41" i="3"/>
  <c r="AF40" i="3"/>
  <c r="AF39" i="3"/>
  <c r="AF38" i="3"/>
  <c r="AF37" i="3"/>
  <c r="AF36" i="3"/>
  <c r="AF35" i="3"/>
  <c r="AF34" i="3"/>
  <c r="AF33" i="3"/>
  <c r="AF32" i="3"/>
  <c r="AF31" i="3"/>
  <c r="AF30" i="3"/>
  <c r="AF29" i="3"/>
  <c r="AF28" i="3"/>
  <c r="AF27" i="3"/>
  <c r="AF26" i="3"/>
  <c r="AF25" i="3"/>
  <c r="AF24" i="3"/>
  <c r="AF23" i="3"/>
  <c r="AF22" i="3"/>
  <c r="AF21" i="3"/>
  <c r="AF20" i="3"/>
  <c r="AF19" i="3"/>
  <c r="AF18" i="3"/>
  <c r="AF17" i="3"/>
  <c r="AF16" i="3"/>
  <c r="AF15" i="3"/>
  <c r="AF14" i="3"/>
  <c r="AF13" i="3"/>
  <c r="AF12" i="3"/>
  <c r="AF11" i="3"/>
  <c r="AF10" i="3"/>
  <c r="AF9" i="3"/>
  <c r="AF8" i="3"/>
  <c r="AF7" i="3"/>
  <c r="AF6" i="3"/>
  <c r="AF5" i="3"/>
  <c r="AF4" i="3"/>
  <c r="AF3" i="3"/>
  <c r="AF2" i="3"/>
  <c r="C46" i="1"/>
  <c r="C45" i="1"/>
  <c r="L45" i="1" s="1"/>
  <c r="C44" i="1"/>
  <c r="M44" i="1" s="1"/>
  <c r="C43" i="1"/>
  <c r="T7" i="1"/>
  <c r="J18" i="1" s="1"/>
  <c r="P5" i="1"/>
  <c r="P7" i="1" s="1"/>
  <c r="O5" i="1"/>
  <c r="O7" i="1" s="1"/>
  <c r="P270" i="4"/>
  <c r="P269" i="4"/>
  <c r="P263" i="4"/>
  <c r="P268" i="4"/>
  <c r="P262" i="4"/>
  <c r="P267" i="4"/>
  <c r="P261" i="4"/>
  <c r="P266" i="4"/>
  <c r="P265" i="4"/>
  <c r="P260" i="4"/>
  <c r="P264" i="4"/>
  <c r="P256" i="4"/>
  <c r="P257" i="4"/>
  <c r="P255" i="4"/>
  <c r="P259" i="4"/>
  <c r="P252" i="4"/>
  <c r="P251" i="4"/>
  <c r="P258" i="4"/>
  <c r="P250" i="4"/>
  <c r="P254" i="4"/>
  <c r="P249" i="4"/>
  <c r="P253" i="4"/>
  <c r="P248" i="4"/>
  <c r="P247" i="4"/>
  <c r="P246" i="4"/>
  <c r="P244" i="4"/>
  <c r="P243" i="4"/>
  <c r="P245" i="4"/>
  <c r="P242" i="4"/>
  <c r="P241" i="4"/>
  <c r="P240" i="4"/>
  <c r="P239" i="4"/>
  <c r="P238" i="4"/>
  <c r="P237" i="4"/>
  <c r="P236" i="4"/>
  <c r="P235" i="4"/>
  <c r="P234" i="4"/>
  <c r="P233" i="4"/>
  <c r="P232" i="4"/>
  <c r="P230" i="4"/>
  <c r="P229" i="4"/>
  <c r="P228" i="4"/>
  <c r="P231" i="4"/>
  <c r="P227" i="4"/>
  <c r="P226" i="4"/>
  <c r="P221" i="4"/>
  <c r="P225" i="4"/>
  <c r="P220" i="4"/>
  <c r="P219" i="4"/>
  <c r="P214" i="4"/>
  <c r="P218" i="4"/>
  <c r="P223" i="4"/>
  <c r="P224" i="4"/>
  <c r="P213" i="4"/>
  <c r="P212" i="4"/>
  <c r="P211" i="4"/>
  <c r="P222" i="4"/>
  <c r="P217" i="4"/>
  <c r="P216" i="4"/>
  <c r="P210" i="4"/>
  <c r="P215" i="4"/>
  <c r="P209" i="4"/>
  <c r="P208" i="4"/>
  <c r="P207" i="4"/>
  <c r="P204" i="4"/>
  <c r="P206" i="4"/>
  <c r="P205" i="4"/>
  <c r="P203" i="4"/>
  <c r="P202" i="4"/>
  <c r="P201" i="4"/>
  <c r="P200" i="4"/>
  <c r="P199" i="4"/>
  <c r="P198" i="4"/>
  <c r="P197" i="4"/>
  <c r="P196" i="4"/>
  <c r="P195" i="4"/>
  <c r="P192" i="4"/>
  <c r="P191" i="4"/>
  <c r="P190" i="4"/>
  <c r="P194" i="4"/>
  <c r="P193" i="4"/>
  <c r="P189" i="4"/>
  <c r="P188" i="4"/>
  <c r="P187" i="4"/>
  <c r="P186" i="4"/>
  <c r="P180" i="4"/>
  <c r="P185" i="4"/>
  <c r="P172" i="4"/>
  <c r="P179" i="4"/>
  <c r="P184" i="4"/>
  <c r="P183" i="4"/>
  <c r="P171" i="4"/>
  <c r="P178" i="4"/>
  <c r="P182" i="4"/>
  <c r="P170" i="4"/>
  <c r="P177" i="4"/>
  <c r="P176" i="4"/>
  <c r="P175" i="4"/>
  <c r="P181" i="4"/>
  <c r="P174" i="4"/>
  <c r="P169" i="4"/>
  <c r="P168" i="4"/>
  <c r="P167" i="4"/>
  <c r="P166" i="4"/>
  <c r="P173" i="4"/>
  <c r="P165" i="4"/>
  <c r="P164" i="4"/>
  <c r="P163" i="4"/>
  <c r="P162" i="4"/>
  <c r="P161" i="4"/>
  <c r="P159" i="4"/>
  <c r="P160" i="4"/>
  <c r="P158" i="4"/>
  <c r="P157" i="4"/>
  <c r="P156" i="4"/>
  <c r="P155" i="4"/>
  <c r="P154" i="4"/>
  <c r="P153" i="4"/>
  <c r="P152" i="4"/>
  <c r="P146" i="4"/>
  <c r="P145" i="4"/>
  <c r="P151" i="4"/>
  <c r="P150" i="4"/>
  <c r="P149" i="4"/>
  <c r="P148" i="4"/>
  <c r="P144" i="4"/>
  <c r="P143" i="4"/>
  <c r="P147" i="4"/>
  <c r="P142" i="4"/>
  <c r="P130" i="4"/>
  <c r="P129" i="4"/>
  <c r="P128" i="4"/>
  <c r="P138" i="4"/>
  <c r="P137" i="4"/>
  <c r="P136" i="4"/>
  <c r="P135" i="4"/>
  <c r="P141" i="4"/>
  <c r="P140" i="4"/>
  <c r="P134" i="4"/>
  <c r="P133" i="4"/>
  <c r="P123" i="4"/>
  <c r="P132" i="4"/>
  <c r="P131" i="4"/>
  <c r="P139" i="4"/>
  <c r="P127" i="4"/>
  <c r="P126" i="4"/>
  <c r="P125" i="4"/>
  <c r="P124" i="4"/>
  <c r="P100" i="4"/>
  <c r="P119" i="4"/>
  <c r="P122" i="4"/>
  <c r="P121" i="4"/>
  <c r="P118" i="4"/>
  <c r="P120" i="4"/>
  <c r="P117" i="4"/>
  <c r="P116" i="4"/>
  <c r="P109" i="4"/>
  <c r="P115" i="4"/>
  <c r="P114" i="4"/>
  <c r="P113" i="4"/>
  <c r="P112" i="4"/>
  <c r="P111" i="4"/>
  <c r="P110" i="4"/>
  <c r="P106" i="4"/>
  <c r="P105" i="4"/>
  <c r="P104" i="4"/>
  <c r="P103" i="4"/>
  <c r="P108" i="4"/>
  <c r="P98" i="4"/>
  <c r="P97" i="4"/>
  <c r="P96" i="4"/>
  <c r="P101" i="4"/>
  <c r="P99" i="4"/>
  <c r="P95" i="4"/>
  <c r="P107" i="4"/>
  <c r="P94" i="4"/>
  <c r="P90" i="4"/>
  <c r="P91" i="4"/>
  <c r="P89" i="4"/>
  <c r="P92" i="4"/>
  <c r="P93" i="4"/>
  <c r="P83" i="4"/>
  <c r="P87" i="4"/>
  <c r="P88" i="4"/>
  <c r="P86" i="4"/>
  <c r="P85" i="4"/>
  <c r="P82" i="4"/>
  <c r="P81" i="4"/>
  <c r="P79" i="4"/>
  <c r="P80" i="4"/>
  <c r="P78" i="4"/>
  <c r="P77" i="4"/>
  <c r="P76" i="4"/>
  <c r="P84" i="4"/>
  <c r="P70" i="4"/>
  <c r="P75" i="4"/>
  <c r="P74" i="4"/>
  <c r="P73" i="4"/>
  <c r="P72" i="4"/>
  <c r="P69" i="4"/>
  <c r="P71" i="4"/>
  <c r="P68" i="4"/>
  <c r="P67" i="4"/>
  <c r="P66" i="4"/>
  <c r="P65" i="4"/>
  <c r="P64" i="4"/>
  <c r="P59" i="4"/>
  <c r="P47" i="4"/>
  <c r="P63" i="4"/>
  <c r="P62" i="4"/>
  <c r="P58" i="4"/>
  <c r="P38" i="4"/>
  <c r="P46" i="4"/>
  <c r="P41" i="4"/>
  <c r="P34" i="4"/>
  <c r="P61" i="4"/>
  <c r="P57" i="4"/>
  <c r="P52" i="4"/>
  <c r="P33" i="4"/>
  <c r="P51" i="4"/>
  <c r="P56" i="4"/>
  <c r="P60" i="4"/>
  <c r="P40" i="4"/>
  <c r="P50" i="4"/>
  <c r="P48" i="4"/>
  <c r="P49" i="4"/>
  <c r="P55" i="4"/>
  <c r="P54" i="4"/>
  <c r="P42" i="4"/>
  <c r="P37" i="4"/>
  <c r="P53" i="4"/>
  <c r="P45" i="4"/>
  <c r="P39" i="4"/>
  <c r="P44" i="4"/>
  <c r="P43" i="4"/>
  <c r="P32" i="4"/>
  <c r="P31" i="4"/>
  <c r="P30" i="4"/>
  <c r="P36" i="4"/>
  <c r="P35" i="4"/>
  <c r="P27" i="4"/>
  <c r="P29" i="4"/>
  <c r="P28" i="4"/>
  <c r="AN1619" i="3"/>
  <c r="AM1619" i="3"/>
  <c r="AL1619" i="3"/>
  <c r="AK1619" i="3"/>
  <c r="AJ1619" i="3"/>
  <c r="AI1619" i="3"/>
  <c r="AH1619" i="3"/>
  <c r="AG1619" i="3"/>
  <c r="AN1618" i="3"/>
  <c r="AM1618" i="3"/>
  <c r="AL1618" i="3"/>
  <c r="AK1618" i="3"/>
  <c r="AJ1618" i="3"/>
  <c r="AI1618" i="3"/>
  <c r="AH1618" i="3"/>
  <c r="AG1618" i="3"/>
  <c r="AN1617" i="3"/>
  <c r="AM1617" i="3"/>
  <c r="AL1617" i="3"/>
  <c r="AK1617" i="3"/>
  <c r="AJ1617" i="3"/>
  <c r="AI1617" i="3"/>
  <c r="AH1617" i="3"/>
  <c r="AG1617" i="3"/>
  <c r="AL1616" i="3"/>
  <c r="AJ1616" i="3"/>
  <c r="AI1616" i="3"/>
  <c r="AH1616" i="3"/>
  <c r="AG1616" i="3"/>
  <c r="AN1615" i="3"/>
  <c r="AM1615" i="3"/>
  <c r="AL1615" i="3"/>
  <c r="AK1615" i="3"/>
  <c r="AJ1615" i="3"/>
  <c r="AI1615" i="3"/>
  <c r="AH1615" i="3"/>
  <c r="AG1615" i="3"/>
  <c r="AN1614" i="3"/>
  <c r="AM1614" i="3"/>
  <c r="AL1614" i="3"/>
  <c r="AK1614" i="3"/>
  <c r="AJ1614" i="3"/>
  <c r="AI1614" i="3"/>
  <c r="AH1614" i="3"/>
  <c r="AG1614" i="3"/>
  <c r="AN1613" i="3"/>
  <c r="AM1613" i="3"/>
  <c r="AL1613" i="3"/>
  <c r="AK1613" i="3"/>
  <c r="AJ1613" i="3"/>
  <c r="AI1613" i="3"/>
  <c r="AH1613" i="3"/>
  <c r="AG1613" i="3"/>
  <c r="AN1612" i="3"/>
  <c r="AM1612" i="3"/>
  <c r="AL1612" i="3"/>
  <c r="AK1612" i="3"/>
  <c r="AJ1612" i="3"/>
  <c r="AI1612" i="3"/>
  <c r="AH1612" i="3"/>
  <c r="AG1612" i="3"/>
  <c r="AN1611" i="3"/>
  <c r="AM1611" i="3"/>
  <c r="AL1611" i="3"/>
  <c r="AK1611" i="3"/>
  <c r="AJ1611" i="3"/>
  <c r="AI1611" i="3"/>
  <c r="AH1611" i="3"/>
  <c r="AG1611" i="3"/>
  <c r="AN1610" i="3"/>
  <c r="AM1610" i="3"/>
  <c r="AL1610" i="3"/>
  <c r="AK1610" i="3"/>
  <c r="AJ1610" i="3"/>
  <c r="AI1610" i="3"/>
  <c r="AH1610" i="3"/>
  <c r="AG1610" i="3"/>
  <c r="AN1609" i="3"/>
  <c r="AM1609" i="3"/>
  <c r="AL1609" i="3"/>
  <c r="AK1609" i="3"/>
  <c r="AJ1609" i="3"/>
  <c r="AI1609" i="3"/>
  <c r="AH1609" i="3"/>
  <c r="AG1609" i="3"/>
  <c r="AN1608" i="3"/>
  <c r="AM1608" i="3"/>
  <c r="AL1608" i="3"/>
  <c r="AK1608" i="3"/>
  <c r="AJ1608" i="3"/>
  <c r="AI1608" i="3"/>
  <c r="AH1608" i="3"/>
  <c r="AG1608" i="3"/>
  <c r="AN1607" i="3"/>
  <c r="AM1607" i="3"/>
  <c r="AL1607" i="3"/>
  <c r="AK1607" i="3"/>
  <c r="AJ1607" i="3"/>
  <c r="AI1607" i="3"/>
  <c r="AH1607" i="3"/>
  <c r="AG1607" i="3"/>
  <c r="AN1606" i="3"/>
  <c r="AM1606" i="3"/>
  <c r="AL1606" i="3"/>
  <c r="AK1606" i="3"/>
  <c r="AJ1606" i="3"/>
  <c r="AI1606" i="3"/>
  <c r="AH1606" i="3"/>
  <c r="AG1606" i="3"/>
  <c r="AN1605" i="3"/>
  <c r="AM1605" i="3"/>
  <c r="AL1605" i="3"/>
  <c r="AK1605" i="3"/>
  <c r="AJ1605" i="3"/>
  <c r="AI1605" i="3"/>
  <c r="AH1605" i="3"/>
  <c r="AG1605" i="3"/>
  <c r="AN1604" i="3"/>
  <c r="AM1604" i="3"/>
  <c r="AL1604" i="3"/>
  <c r="AK1604" i="3"/>
  <c r="AJ1604" i="3"/>
  <c r="AI1604" i="3"/>
  <c r="AH1604" i="3"/>
  <c r="AG1604" i="3"/>
  <c r="AN1603" i="3"/>
  <c r="AM1603" i="3"/>
  <c r="AL1603" i="3"/>
  <c r="AK1603" i="3"/>
  <c r="AJ1603" i="3"/>
  <c r="AI1603" i="3"/>
  <c r="AH1603" i="3"/>
  <c r="AG1603" i="3"/>
  <c r="AN1602" i="3"/>
  <c r="AM1602" i="3"/>
  <c r="AL1602" i="3"/>
  <c r="AK1602" i="3"/>
  <c r="AJ1602" i="3"/>
  <c r="AI1602" i="3"/>
  <c r="AH1602" i="3"/>
  <c r="AG1602" i="3"/>
  <c r="AN1601" i="3"/>
  <c r="AM1601" i="3"/>
  <c r="AL1601" i="3"/>
  <c r="AK1601" i="3"/>
  <c r="AJ1601" i="3"/>
  <c r="AI1601" i="3"/>
  <c r="AH1601" i="3"/>
  <c r="AG1601" i="3"/>
  <c r="AN1600" i="3"/>
  <c r="AM1600" i="3"/>
  <c r="AL1600" i="3"/>
  <c r="AK1600" i="3"/>
  <c r="AJ1600" i="3"/>
  <c r="AI1600" i="3"/>
  <c r="AH1600" i="3"/>
  <c r="AG1600" i="3"/>
  <c r="AN1599" i="3"/>
  <c r="AM1599" i="3"/>
  <c r="AL1599" i="3"/>
  <c r="AK1599" i="3"/>
  <c r="AJ1599" i="3"/>
  <c r="AI1599" i="3"/>
  <c r="AH1599" i="3"/>
  <c r="AG1599" i="3"/>
  <c r="AN1598" i="3"/>
  <c r="AM1598" i="3"/>
  <c r="AL1598" i="3"/>
  <c r="AK1598" i="3"/>
  <c r="AJ1598" i="3"/>
  <c r="AI1598" i="3"/>
  <c r="AH1598" i="3"/>
  <c r="AG1598" i="3"/>
  <c r="AN1597" i="3"/>
  <c r="AM1597" i="3"/>
  <c r="AL1597" i="3"/>
  <c r="AK1597" i="3"/>
  <c r="AJ1597" i="3"/>
  <c r="AI1597" i="3"/>
  <c r="AH1597" i="3"/>
  <c r="AG1597" i="3"/>
  <c r="AN1596" i="3"/>
  <c r="AM1596" i="3"/>
  <c r="AL1596" i="3"/>
  <c r="AK1596" i="3"/>
  <c r="AJ1596" i="3"/>
  <c r="AI1596" i="3"/>
  <c r="AH1596" i="3"/>
  <c r="AG1596" i="3"/>
  <c r="AN1595" i="3"/>
  <c r="AM1595" i="3"/>
  <c r="AL1595" i="3"/>
  <c r="AK1595" i="3"/>
  <c r="AJ1595" i="3"/>
  <c r="AI1595" i="3"/>
  <c r="AH1595" i="3"/>
  <c r="AG1595" i="3"/>
  <c r="AN1594" i="3"/>
  <c r="AM1594" i="3"/>
  <c r="AL1594" i="3"/>
  <c r="AK1594" i="3"/>
  <c r="AJ1594" i="3"/>
  <c r="AI1594" i="3"/>
  <c r="AH1594" i="3"/>
  <c r="AG1594" i="3"/>
  <c r="AN1593" i="3"/>
  <c r="AM1593" i="3"/>
  <c r="AL1593" i="3"/>
  <c r="AK1593" i="3"/>
  <c r="AJ1593" i="3"/>
  <c r="AI1593" i="3"/>
  <c r="AH1593" i="3"/>
  <c r="AG1593" i="3"/>
  <c r="AN1592" i="3"/>
  <c r="AM1592" i="3"/>
  <c r="AL1592" i="3"/>
  <c r="AK1592" i="3"/>
  <c r="AJ1592" i="3"/>
  <c r="AI1592" i="3"/>
  <c r="AH1592" i="3"/>
  <c r="AG1592" i="3"/>
  <c r="AN1591" i="3"/>
  <c r="AM1591" i="3"/>
  <c r="AL1591" i="3"/>
  <c r="AK1591" i="3"/>
  <c r="AJ1591" i="3"/>
  <c r="AI1591" i="3"/>
  <c r="AH1591" i="3"/>
  <c r="AG1591" i="3"/>
  <c r="AN1590" i="3"/>
  <c r="AM1590" i="3"/>
  <c r="AL1590" i="3"/>
  <c r="AK1590" i="3"/>
  <c r="AJ1590" i="3"/>
  <c r="AI1590" i="3"/>
  <c r="AH1590" i="3"/>
  <c r="AG1590" i="3"/>
  <c r="AN1589" i="3"/>
  <c r="AM1589" i="3"/>
  <c r="AL1589" i="3"/>
  <c r="AK1589" i="3"/>
  <c r="AJ1589" i="3"/>
  <c r="AI1589" i="3"/>
  <c r="AH1589" i="3"/>
  <c r="AG1589" i="3"/>
  <c r="AN1588" i="3"/>
  <c r="AM1588" i="3"/>
  <c r="AL1588" i="3"/>
  <c r="AK1588" i="3"/>
  <c r="AJ1588" i="3"/>
  <c r="AI1588" i="3"/>
  <c r="AH1588" i="3"/>
  <c r="AG1588" i="3"/>
  <c r="AN1587" i="3"/>
  <c r="AM1587" i="3"/>
  <c r="AL1587" i="3"/>
  <c r="AK1587" i="3"/>
  <c r="AJ1587" i="3"/>
  <c r="AI1587" i="3"/>
  <c r="AH1587" i="3"/>
  <c r="AG1587" i="3"/>
  <c r="AN1586" i="3"/>
  <c r="AM1586" i="3"/>
  <c r="AL1586" i="3"/>
  <c r="AK1586" i="3"/>
  <c r="AJ1586" i="3"/>
  <c r="AI1586" i="3"/>
  <c r="AH1586" i="3"/>
  <c r="AG1586" i="3"/>
  <c r="AN1585" i="3"/>
  <c r="AM1585" i="3"/>
  <c r="AL1585" i="3"/>
  <c r="AK1585" i="3"/>
  <c r="AJ1585" i="3"/>
  <c r="AI1585" i="3"/>
  <c r="AH1585" i="3"/>
  <c r="AG1585" i="3"/>
  <c r="AN1584" i="3"/>
  <c r="AM1584" i="3"/>
  <c r="AL1584" i="3"/>
  <c r="AK1584" i="3"/>
  <c r="AJ1584" i="3"/>
  <c r="AI1584" i="3"/>
  <c r="AH1584" i="3"/>
  <c r="AG1584" i="3"/>
  <c r="AN1583" i="3"/>
  <c r="AM1583" i="3"/>
  <c r="AL1583" i="3"/>
  <c r="AK1583" i="3"/>
  <c r="AJ1583" i="3"/>
  <c r="AI1583" i="3"/>
  <c r="AH1583" i="3"/>
  <c r="AG1583" i="3"/>
  <c r="AN1582" i="3"/>
  <c r="AM1582" i="3"/>
  <c r="AL1582" i="3"/>
  <c r="AK1582" i="3"/>
  <c r="AJ1582" i="3"/>
  <c r="AI1582" i="3"/>
  <c r="AH1582" i="3"/>
  <c r="AG1582" i="3"/>
  <c r="AN1581" i="3"/>
  <c r="AM1581" i="3"/>
  <c r="AL1581" i="3"/>
  <c r="AK1581" i="3"/>
  <c r="AJ1581" i="3"/>
  <c r="AI1581" i="3"/>
  <c r="AH1581" i="3"/>
  <c r="AG1581" i="3"/>
  <c r="AN1580" i="3"/>
  <c r="AM1580" i="3"/>
  <c r="AL1580" i="3"/>
  <c r="AK1580" i="3"/>
  <c r="AJ1580" i="3"/>
  <c r="AI1580" i="3"/>
  <c r="AH1580" i="3"/>
  <c r="AG1580" i="3"/>
  <c r="AN1579" i="3"/>
  <c r="AM1579" i="3"/>
  <c r="AL1579" i="3"/>
  <c r="AK1579" i="3"/>
  <c r="AJ1579" i="3"/>
  <c r="AI1579" i="3"/>
  <c r="AH1579" i="3"/>
  <c r="AG1579" i="3"/>
  <c r="AN1578" i="3"/>
  <c r="AM1578" i="3"/>
  <c r="AL1578" i="3"/>
  <c r="AK1578" i="3"/>
  <c r="AJ1578" i="3"/>
  <c r="AI1578" i="3"/>
  <c r="AH1578" i="3"/>
  <c r="AG1578" i="3"/>
  <c r="AN1577" i="3"/>
  <c r="AM1577" i="3"/>
  <c r="AL1577" i="3"/>
  <c r="AK1577" i="3"/>
  <c r="AJ1577" i="3"/>
  <c r="AI1577" i="3"/>
  <c r="AH1577" i="3"/>
  <c r="AG1577" i="3"/>
  <c r="AN1576" i="3"/>
  <c r="AM1576" i="3"/>
  <c r="AL1576" i="3"/>
  <c r="AK1576" i="3"/>
  <c r="AJ1576" i="3"/>
  <c r="AI1576" i="3"/>
  <c r="AH1576" i="3"/>
  <c r="AG1576" i="3"/>
  <c r="AN1575" i="3"/>
  <c r="AM1575" i="3"/>
  <c r="AL1575" i="3"/>
  <c r="AK1575" i="3"/>
  <c r="AJ1575" i="3"/>
  <c r="AI1575" i="3"/>
  <c r="AH1575" i="3"/>
  <c r="AG1575" i="3"/>
  <c r="AN1574" i="3"/>
  <c r="AM1574" i="3"/>
  <c r="AL1574" i="3"/>
  <c r="AK1574" i="3"/>
  <c r="AJ1574" i="3"/>
  <c r="AI1574" i="3"/>
  <c r="AH1574" i="3"/>
  <c r="AG1574" i="3"/>
  <c r="AN1573" i="3"/>
  <c r="AM1573" i="3"/>
  <c r="AL1573" i="3"/>
  <c r="AK1573" i="3"/>
  <c r="AJ1573" i="3"/>
  <c r="AI1573" i="3"/>
  <c r="AH1573" i="3"/>
  <c r="AG1573" i="3"/>
  <c r="AN1572" i="3"/>
  <c r="AM1572" i="3"/>
  <c r="AL1572" i="3"/>
  <c r="AK1572" i="3"/>
  <c r="AJ1572" i="3"/>
  <c r="AI1572" i="3"/>
  <c r="AH1572" i="3"/>
  <c r="AG1572" i="3"/>
  <c r="AN1571" i="3"/>
  <c r="AJ1571" i="3"/>
  <c r="AI1571" i="3"/>
  <c r="AH1571" i="3"/>
  <c r="AG1571" i="3"/>
  <c r="AN1570" i="3"/>
  <c r="AM1570" i="3"/>
  <c r="AL1570" i="3"/>
  <c r="AK1570" i="3"/>
  <c r="AJ1570" i="3"/>
  <c r="AI1570" i="3"/>
  <c r="AH1570" i="3"/>
  <c r="AG1570" i="3"/>
  <c r="AN1569" i="3"/>
  <c r="AM1569" i="3"/>
  <c r="AL1569" i="3"/>
  <c r="AK1569" i="3"/>
  <c r="AJ1569" i="3"/>
  <c r="AI1569" i="3"/>
  <c r="AH1569" i="3"/>
  <c r="AG1569" i="3"/>
  <c r="AN1568" i="3"/>
  <c r="AM1568" i="3"/>
  <c r="AL1568" i="3"/>
  <c r="AK1568" i="3"/>
  <c r="AJ1568" i="3"/>
  <c r="AI1568" i="3"/>
  <c r="AH1568" i="3"/>
  <c r="AG1568" i="3"/>
  <c r="AN1567" i="3"/>
  <c r="AM1567" i="3"/>
  <c r="AL1567" i="3"/>
  <c r="AK1567" i="3"/>
  <c r="AJ1567" i="3"/>
  <c r="AI1567" i="3"/>
  <c r="AH1567" i="3"/>
  <c r="AG1567" i="3"/>
  <c r="AN1566" i="3"/>
  <c r="AM1566" i="3"/>
  <c r="AL1566" i="3"/>
  <c r="AK1566" i="3"/>
  <c r="AJ1566" i="3"/>
  <c r="AI1566" i="3"/>
  <c r="AH1566" i="3"/>
  <c r="AG1566" i="3"/>
  <c r="AN1565" i="3"/>
  <c r="AM1565" i="3"/>
  <c r="AL1565" i="3"/>
  <c r="AK1565" i="3"/>
  <c r="AJ1565" i="3"/>
  <c r="AI1565" i="3"/>
  <c r="AH1565" i="3"/>
  <c r="AG1565" i="3"/>
  <c r="AN1564" i="3"/>
  <c r="AM1564" i="3"/>
  <c r="AL1564" i="3"/>
  <c r="AK1564" i="3"/>
  <c r="AJ1564" i="3"/>
  <c r="AI1564" i="3"/>
  <c r="AH1564" i="3"/>
  <c r="AG1564" i="3"/>
  <c r="AN1563" i="3"/>
  <c r="AM1563" i="3"/>
  <c r="AL1563" i="3"/>
  <c r="AK1563" i="3"/>
  <c r="AJ1563" i="3"/>
  <c r="AI1563" i="3"/>
  <c r="AH1563" i="3"/>
  <c r="AG1563" i="3"/>
  <c r="AN1562" i="3"/>
  <c r="AM1562" i="3"/>
  <c r="AL1562" i="3"/>
  <c r="AK1562" i="3"/>
  <c r="AJ1562" i="3"/>
  <c r="AI1562" i="3"/>
  <c r="AH1562" i="3"/>
  <c r="AG1562" i="3"/>
  <c r="AN1561" i="3"/>
  <c r="AM1561" i="3"/>
  <c r="AL1561" i="3"/>
  <c r="AK1561" i="3"/>
  <c r="AJ1561" i="3"/>
  <c r="AI1561" i="3"/>
  <c r="AH1561" i="3"/>
  <c r="AG1561" i="3"/>
  <c r="AN1560" i="3"/>
  <c r="AM1560" i="3"/>
  <c r="AL1560" i="3"/>
  <c r="AK1560" i="3"/>
  <c r="AJ1560" i="3"/>
  <c r="AI1560" i="3"/>
  <c r="AH1560" i="3"/>
  <c r="AG1560" i="3"/>
  <c r="AN1559" i="3"/>
  <c r="AM1559" i="3"/>
  <c r="AL1559" i="3"/>
  <c r="AK1559" i="3"/>
  <c r="AJ1559" i="3"/>
  <c r="AI1559" i="3"/>
  <c r="AH1559" i="3"/>
  <c r="AG1559" i="3"/>
  <c r="AN1558" i="3"/>
  <c r="AM1558" i="3"/>
  <c r="AL1558" i="3"/>
  <c r="AK1558" i="3"/>
  <c r="AJ1558" i="3"/>
  <c r="AI1558" i="3"/>
  <c r="AH1558" i="3"/>
  <c r="AG1558" i="3"/>
  <c r="AN1557" i="3"/>
  <c r="AM1557" i="3"/>
  <c r="AL1557" i="3"/>
  <c r="AK1557" i="3"/>
  <c r="AJ1557" i="3"/>
  <c r="AI1557" i="3"/>
  <c r="AH1557" i="3"/>
  <c r="AG1557" i="3"/>
  <c r="AN1556" i="3"/>
  <c r="AM1556" i="3"/>
  <c r="AL1556" i="3"/>
  <c r="AK1556" i="3"/>
  <c r="AJ1556" i="3"/>
  <c r="AI1556" i="3"/>
  <c r="AH1556" i="3"/>
  <c r="AG1556" i="3"/>
  <c r="AN1555" i="3"/>
  <c r="AM1555" i="3"/>
  <c r="AL1555" i="3"/>
  <c r="AK1555" i="3"/>
  <c r="AJ1555" i="3"/>
  <c r="AI1555" i="3"/>
  <c r="AH1555" i="3"/>
  <c r="AG1555" i="3"/>
  <c r="AN1554" i="3"/>
  <c r="AM1554" i="3"/>
  <c r="AL1554" i="3"/>
  <c r="AK1554" i="3"/>
  <c r="AJ1554" i="3"/>
  <c r="AI1554" i="3"/>
  <c r="AH1554" i="3"/>
  <c r="AG1554" i="3"/>
  <c r="AN1553" i="3"/>
  <c r="AM1553" i="3"/>
  <c r="AL1553" i="3"/>
  <c r="AK1553" i="3"/>
  <c r="AJ1553" i="3"/>
  <c r="AI1553" i="3"/>
  <c r="AH1553" i="3"/>
  <c r="AG1553" i="3"/>
  <c r="AN1552" i="3"/>
  <c r="AM1552" i="3"/>
  <c r="AL1552" i="3"/>
  <c r="AK1552" i="3"/>
  <c r="AJ1552" i="3"/>
  <c r="AI1552" i="3"/>
  <c r="AH1552" i="3"/>
  <c r="AG1552" i="3"/>
  <c r="AN1551" i="3"/>
  <c r="AM1551" i="3"/>
  <c r="AL1551" i="3"/>
  <c r="AK1551" i="3"/>
  <c r="AJ1551" i="3"/>
  <c r="AI1551" i="3"/>
  <c r="AH1551" i="3"/>
  <c r="AG1551" i="3"/>
  <c r="AN1550" i="3"/>
  <c r="AM1550" i="3"/>
  <c r="AL1550" i="3"/>
  <c r="AK1550" i="3"/>
  <c r="AJ1550" i="3"/>
  <c r="AI1550" i="3"/>
  <c r="AH1550" i="3"/>
  <c r="AG1550" i="3"/>
  <c r="AN1549" i="3"/>
  <c r="AM1549" i="3"/>
  <c r="AL1549" i="3"/>
  <c r="AK1549" i="3"/>
  <c r="AJ1549" i="3"/>
  <c r="AI1549" i="3"/>
  <c r="AH1549" i="3"/>
  <c r="AG1549" i="3"/>
  <c r="AN1548" i="3"/>
  <c r="AJ1548" i="3"/>
  <c r="AI1548" i="3"/>
  <c r="AH1548" i="3"/>
  <c r="AG1548" i="3"/>
  <c r="AN1547" i="3"/>
  <c r="AM1547" i="3"/>
  <c r="AL1547" i="3"/>
  <c r="AK1547" i="3"/>
  <c r="AJ1547" i="3"/>
  <c r="AI1547" i="3"/>
  <c r="AH1547" i="3"/>
  <c r="AG1547" i="3"/>
  <c r="AN1546" i="3"/>
  <c r="AM1546" i="3"/>
  <c r="AL1546" i="3"/>
  <c r="AK1546" i="3"/>
  <c r="AJ1546" i="3"/>
  <c r="AI1546" i="3"/>
  <c r="AH1546" i="3"/>
  <c r="AG1546" i="3"/>
  <c r="AN1545" i="3"/>
  <c r="AM1545" i="3"/>
  <c r="AL1545" i="3"/>
  <c r="AK1545" i="3"/>
  <c r="AJ1545" i="3"/>
  <c r="AI1545" i="3"/>
  <c r="AH1545" i="3"/>
  <c r="AG1545" i="3"/>
  <c r="AN1544" i="3"/>
  <c r="AM1544" i="3"/>
  <c r="AL1544" i="3"/>
  <c r="AK1544" i="3"/>
  <c r="AJ1544" i="3"/>
  <c r="AI1544" i="3"/>
  <c r="AH1544" i="3"/>
  <c r="AG1544" i="3"/>
  <c r="AN1543" i="3"/>
  <c r="AM1543" i="3"/>
  <c r="AL1543" i="3"/>
  <c r="AK1543" i="3"/>
  <c r="AJ1543" i="3"/>
  <c r="AI1543" i="3"/>
  <c r="AH1543" i="3"/>
  <c r="AG1543" i="3"/>
  <c r="AN1542" i="3"/>
  <c r="AM1542" i="3"/>
  <c r="AL1542" i="3"/>
  <c r="AK1542" i="3"/>
  <c r="AJ1542" i="3"/>
  <c r="AI1542" i="3"/>
  <c r="AH1542" i="3"/>
  <c r="AG1542" i="3"/>
  <c r="AN1541" i="3"/>
  <c r="AM1541" i="3"/>
  <c r="AL1541" i="3"/>
  <c r="AK1541" i="3"/>
  <c r="AJ1541" i="3"/>
  <c r="AI1541" i="3"/>
  <c r="AH1541" i="3"/>
  <c r="AG1541" i="3"/>
  <c r="AN1540" i="3"/>
  <c r="AM1540" i="3"/>
  <c r="AL1540" i="3"/>
  <c r="AK1540" i="3"/>
  <c r="AJ1540" i="3"/>
  <c r="AI1540" i="3"/>
  <c r="AH1540" i="3"/>
  <c r="AG1540" i="3"/>
  <c r="AN1539" i="3"/>
  <c r="AM1539" i="3"/>
  <c r="AL1539" i="3"/>
  <c r="AK1539" i="3"/>
  <c r="AJ1539" i="3"/>
  <c r="AI1539" i="3"/>
  <c r="AH1539" i="3"/>
  <c r="AG1539" i="3"/>
  <c r="AN1538" i="3"/>
  <c r="AM1538" i="3"/>
  <c r="AL1538" i="3"/>
  <c r="AK1538" i="3"/>
  <c r="AJ1538" i="3"/>
  <c r="AI1538" i="3"/>
  <c r="AH1538" i="3"/>
  <c r="AG1538" i="3"/>
  <c r="AN1537" i="3"/>
  <c r="AM1537" i="3"/>
  <c r="AL1537" i="3"/>
  <c r="AK1537" i="3"/>
  <c r="AJ1537" i="3"/>
  <c r="AI1537" i="3"/>
  <c r="AH1537" i="3"/>
  <c r="AG1537" i="3"/>
  <c r="AN1536" i="3"/>
  <c r="AM1536" i="3"/>
  <c r="AL1536" i="3"/>
  <c r="AK1536" i="3"/>
  <c r="AJ1536" i="3"/>
  <c r="AI1536" i="3"/>
  <c r="AH1536" i="3"/>
  <c r="AG1536" i="3"/>
  <c r="AN1535" i="3"/>
  <c r="AM1535" i="3"/>
  <c r="AL1535" i="3"/>
  <c r="AK1535" i="3"/>
  <c r="AJ1535" i="3"/>
  <c r="AI1535" i="3"/>
  <c r="AH1535" i="3"/>
  <c r="AG1535" i="3"/>
  <c r="AN1534" i="3"/>
  <c r="AM1534" i="3"/>
  <c r="AL1534" i="3"/>
  <c r="AK1534" i="3"/>
  <c r="AJ1534" i="3"/>
  <c r="AI1534" i="3"/>
  <c r="AH1534" i="3"/>
  <c r="AG1534" i="3"/>
  <c r="AN1533" i="3"/>
  <c r="AM1533" i="3"/>
  <c r="AL1533" i="3"/>
  <c r="AK1533" i="3"/>
  <c r="AJ1533" i="3"/>
  <c r="AI1533" i="3"/>
  <c r="AH1533" i="3"/>
  <c r="AG1533" i="3"/>
  <c r="AN1532" i="3"/>
  <c r="AM1532" i="3"/>
  <c r="AL1532" i="3"/>
  <c r="AK1532" i="3"/>
  <c r="AJ1532" i="3"/>
  <c r="AI1532" i="3"/>
  <c r="AH1532" i="3"/>
  <c r="AG1532" i="3"/>
  <c r="AN1531" i="3"/>
  <c r="AM1531" i="3"/>
  <c r="AL1531" i="3"/>
  <c r="AK1531" i="3"/>
  <c r="AJ1531" i="3"/>
  <c r="AI1531" i="3"/>
  <c r="AH1531" i="3"/>
  <c r="AG1531" i="3"/>
  <c r="AN1530" i="3"/>
  <c r="AM1530" i="3"/>
  <c r="AL1530" i="3"/>
  <c r="AK1530" i="3"/>
  <c r="AJ1530" i="3"/>
  <c r="AI1530" i="3"/>
  <c r="AH1530" i="3"/>
  <c r="AG1530" i="3"/>
  <c r="AN1529" i="3"/>
  <c r="AM1529" i="3"/>
  <c r="AL1529" i="3"/>
  <c r="AK1529" i="3"/>
  <c r="AJ1529" i="3"/>
  <c r="AI1529" i="3"/>
  <c r="AH1529" i="3"/>
  <c r="AG1529" i="3"/>
  <c r="AN1528" i="3"/>
  <c r="AM1528" i="3"/>
  <c r="AL1528" i="3"/>
  <c r="AK1528" i="3"/>
  <c r="AJ1528" i="3"/>
  <c r="AI1528" i="3"/>
  <c r="AH1528" i="3"/>
  <c r="AG1528" i="3"/>
  <c r="AN1527" i="3"/>
  <c r="AM1527" i="3"/>
  <c r="AL1527" i="3"/>
  <c r="AK1527" i="3"/>
  <c r="AJ1527" i="3"/>
  <c r="AI1527" i="3"/>
  <c r="AH1527" i="3"/>
  <c r="AG1527" i="3"/>
  <c r="AN1526" i="3"/>
  <c r="AM1526" i="3"/>
  <c r="AL1526" i="3"/>
  <c r="AK1526" i="3"/>
  <c r="AJ1526" i="3"/>
  <c r="AI1526" i="3"/>
  <c r="AH1526" i="3"/>
  <c r="AG1526" i="3"/>
  <c r="AN1525" i="3"/>
  <c r="AM1525" i="3"/>
  <c r="AL1525" i="3"/>
  <c r="AK1525" i="3"/>
  <c r="AJ1525" i="3"/>
  <c r="AI1525" i="3"/>
  <c r="AH1525" i="3"/>
  <c r="AG1525" i="3"/>
  <c r="AN1524" i="3"/>
  <c r="AM1524" i="3"/>
  <c r="AL1524" i="3"/>
  <c r="AK1524" i="3"/>
  <c r="AJ1524" i="3"/>
  <c r="AI1524" i="3"/>
  <c r="AH1524" i="3"/>
  <c r="AG1524" i="3"/>
  <c r="AN1523" i="3"/>
  <c r="AM1523" i="3"/>
  <c r="AL1523" i="3"/>
  <c r="AK1523" i="3"/>
  <c r="AJ1523" i="3"/>
  <c r="AI1523" i="3"/>
  <c r="AH1523" i="3"/>
  <c r="AG1523" i="3"/>
  <c r="AN1522" i="3"/>
  <c r="AM1522" i="3"/>
  <c r="AL1522" i="3"/>
  <c r="AK1522" i="3"/>
  <c r="AJ1522" i="3"/>
  <c r="AI1522" i="3"/>
  <c r="AH1522" i="3"/>
  <c r="AG1522" i="3"/>
  <c r="AN1521" i="3"/>
  <c r="AM1521" i="3"/>
  <c r="AL1521" i="3"/>
  <c r="AK1521" i="3"/>
  <c r="AJ1521" i="3"/>
  <c r="AI1521" i="3"/>
  <c r="AH1521" i="3"/>
  <c r="AG1521" i="3"/>
  <c r="AN1520" i="3"/>
  <c r="AM1520" i="3"/>
  <c r="AL1520" i="3"/>
  <c r="AK1520" i="3"/>
  <c r="AJ1520" i="3"/>
  <c r="AI1520" i="3"/>
  <c r="AH1520" i="3"/>
  <c r="AG1520" i="3"/>
  <c r="AN1519" i="3"/>
  <c r="AM1519" i="3"/>
  <c r="AL1519" i="3"/>
  <c r="AK1519" i="3"/>
  <c r="AJ1519" i="3"/>
  <c r="AI1519" i="3"/>
  <c r="AH1519" i="3"/>
  <c r="AG1519" i="3"/>
  <c r="AN1518" i="3"/>
  <c r="AM1518" i="3"/>
  <c r="AL1518" i="3"/>
  <c r="AK1518" i="3"/>
  <c r="AJ1518" i="3"/>
  <c r="AI1518" i="3"/>
  <c r="AH1518" i="3"/>
  <c r="AG1518" i="3"/>
  <c r="AN1517" i="3"/>
  <c r="AM1517" i="3"/>
  <c r="AL1517" i="3"/>
  <c r="AK1517" i="3"/>
  <c r="AJ1517" i="3"/>
  <c r="AI1517" i="3"/>
  <c r="AH1517" i="3"/>
  <c r="AG1517" i="3"/>
  <c r="AN1516" i="3"/>
  <c r="AJ1516" i="3"/>
  <c r="AI1516" i="3"/>
  <c r="AH1516" i="3"/>
  <c r="AG1516" i="3"/>
  <c r="AN1515" i="3"/>
  <c r="AM1515" i="3"/>
  <c r="AL1515" i="3"/>
  <c r="AK1515" i="3"/>
  <c r="AJ1515" i="3"/>
  <c r="AI1515" i="3"/>
  <c r="AH1515" i="3"/>
  <c r="AG1515" i="3"/>
  <c r="AN1514" i="3"/>
  <c r="AM1514" i="3"/>
  <c r="AL1514" i="3"/>
  <c r="AK1514" i="3"/>
  <c r="AJ1514" i="3"/>
  <c r="AI1514" i="3"/>
  <c r="AH1514" i="3"/>
  <c r="AG1514" i="3"/>
  <c r="AN1513" i="3"/>
  <c r="AM1513" i="3"/>
  <c r="AL1513" i="3"/>
  <c r="AK1513" i="3"/>
  <c r="AJ1513" i="3"/>
  <c r="AI1513" i="3"/>
  <c r="AH1513" i="3"/>
  <c r="AG1513" i="3"/>
  <c r="AN1512" i="3"/>
  <c r="AM1512" i="3"/>
  <c r="AL1512" i="3"/>
  <c r="AK1512" i="3"/>
  <c r="AJ1512" i="3"/>
  <c r="AI1512" i="3"/>
  <c r="AH1512" i="3"/>
  <c r="AG1512" i="3"/>
  <c r="AN1511" i="3"/>
  <c r="AM1511" i="3"/>
  <c r="AL1511" i="3"/>
  <c r="AK1511" i="3"/>
  <c r="AJ1511" i="3"/>
  <c r="AI1511" i="3"/>
  <c r="AH1511" i="3"/>
  <c r="AG1511" i="3"/>
  <c r="AN1510" i="3"/>
  <c r="AM1510" i="3"/>
  <c r="AL1510" i="3"/>
  <c r="AK1510" i="3"/>
  <c r="AJ1510" i="3"/>
  <c r="AI1510" i="3"/>
  <c r="AH1510" i="3"/>
  <c r="AG1510" i="3"/>
  <c r="AN1509" i="3"/>
  <c r="AM1509" i="3"/>
  <c r="AL1509" i="3"/>
  <c r="AK1509" i="3"/>
  <c r="AJ1509" i="3"/>
  <c r="AI1509" i="3"/>
  <c r="AH1509" i="3"/>
  <c r="AG1509" i="3"/>
  <c r="AN1508" i="3"/>
  <c r="AM1508" i="3"/>
  <c r="AL1508" i="3"/>
  <c r="AK1508" i="3"/>
  <c r="AJ1508" i="3"/>
  <c r="AI1508" i="3"/>
  <c r="AH1508" i="3"/>
  <c r="AG1508" i="3"/>
  <c r="AN1507" i="3"/>
  <c r="AM1507" i="3"/>
  <c r="AL1507" i="3"/>
  <c r="AK1507" i="3"/>
  <c r="AJ1507" i="3"/>
  <c r="AI1507" i="3"/>
  <c r="AH1507" i="3"/>
  <c r="AG1507" i="3"/>
  <c r="AN1506" i="3"/>
  <c r="AM1506" i="3"/>
  <c r="AL1506" i="3"/>
  <c r="AK1506" i="3"/>
  <c r="AJ1506" i="3"/>
  <c r="AI1506" i="3"/>
  <c r="AH1506" i="3"/>
  <c r="AG1506" i="3"/>
  <c r="AN1505" i="3"/>
  <c r="AM1505" i="3"/>
  <c r="AL1505" i="3"/>
  <c r="AK1505" i="3"/>
  <c r="AJ1505" i="3"/>
  <c r="AI1505" i="3"/>
  <c r="AH1505" i="3"/>
  <c r="AG1505" i="3"/>
  <c r="AN1504" i="3"/>
  <c r="AM1504" i="3"/>
  <c r="AL1504" i="3"/>
  <c r="AK1504" i="3"/>
  <c r="AJ1504" i="3"/>
  <c r="AI1504" i="3"/>
  <c r="AH1504" i="3"/>
  <c r="AG1504" i="3"/>
  <c r="AN1503" i="3"/>
  <c r="AM1503" i="3"/>
  <c r="AL1503" i="3"/>
  <c r="AK1503" i="3"/>
  <c r="AJ1503" i="3"/>
  <c r="AI1503" i="3"/>
  <c r="AH1503" i="3"/>
  <c r="AG1503" i="3"/>
  <c r="AN1502" i="3"/>
  <c r="AM1502" i="3"/>
  <c r="AL1502" i="3"/>
  <c r="AK1502" i="3"/>
  <c r="AJ1502" i="3"/>
  <c r="AI1502" i="3"/>
  <c r="AH1502" i="3"/>
  <c r="AG1502" i="3"/>
  <c r="AN1501" i="3"/>
  <c r="AM1501" i="3"/>
  <c r="AL1501" i="3"/>
  <c r="AK1501" i="3"/>
  <c r="AJ1501" i="3"/>
  <c r="AI1501" i="3"/>
  <c r="AH1501" i="3"/>
  <c r="AG1501" i="3"/>
  <c r="AN1500" i="3"/>
  <c r="AM1500" i="3"/>
  <c r="AL1500" i="3"/>
  <c r="AK1500" i="3"/>
  <c r="AJ1500" i="3"/>
  <c r="AI1500" i="3"/>
  <c r="AH1500" i="3"/>
  <c r="AG1500" i="3"/>
  <c r="AN1499" i="3"/>
  <c r="AM1499" i="3"/>
  <c r="AL1499" i="3"/>
  <c r="AK1499" i="3"/>
  <c r="AJ1499" i="3"/>
  <c r="AI1499" i="3"/>
  <c r="AH1499" i="3"/>
  <c r="AG1499" i="3"/>
  <c r="AN1498" i="3"/>
  <c r="AM1498" i="3"/>
  <c r="AL1498" i="3"/>
  <c r="AK1498" i="3"/>
  <c r="AJ1498" i="3"/>
  <c r="AI1498" i="3"/>
  <c r="AH1498" i="3"/>
  <c r="AG1498" i="3"/>
  <c r="AN1497" i="3"/>
  <c r="AM1497" i="3"/>
  <c r="AL1497" i="3"/>
  <c r="AK1497" i="3"/>
  <c r="AJ1497" i="3"/>
  <c r="AI1497" i="3"/>
  <c r="AH1497" i="3"/>
  <c r="AG1497" i="3"/>
  <c r="AN1496" i="3"/>
  <c r="AM1496" i="3"/>
  <c r="AL1496" i="3"/>
  <c r="AK1496" i="3"/>
  <c r="AJ1496" i="3"/>
  <c r="AI1496" i="3"/>
  <c r="AH1496" i="3"/>
  <c r="AG1496" i="3"/>
  <c r="AN1495" i="3"/>
  <c r="AM1495" i="3"/>
  <c r="AL1495" i="3"/>
  <c r="AK1495" i="3"/>
  <c r="AJ1495" i="3"/>
  <c r="AI1495" i="3"/>
  <c r="AH1495" i="3"/>
  <c r="AG1495" i="3"/>
  <c r="AN1494" i="3"/>
  <c r="AM1494" i="3"/>
  <c r="AL1494" i="3"/>
  <c r="AK1494" i="3"/>
  <c r="AJ1494" i="3"/>
  <c r="AI1494" i="3"/>
  <c r="AH1494" i="3"/>
  <c r="AG1494" i="3"/>
  <c r="AN1493" i="3"/>
  <c r="AM1493" i="3"/>
  <c r="AL1493" i="3"/>
  <c r="AK1493" i="3"/>
  <c r="AJ1493" i="3"/>
  <c r="AI1493" i="3"/>
  <c r="AH1493" i="3"/>
  <c r="AG1493" i="3"/>
  <c r="AN1492" i="3"/>
  <c r="AM1492" i="3"/>
  <c r="AL1492" i="3"/>
  <c r="AK1492" i="3"/>
  <c r="AJ1492" i="3"/>
  <c r="AI1492" i="3"/>
  <c r="AH1492" i="3"/>
  <c r="AG1492" i="3"/>
  <c r="AN1491" i="3"/>
  <c r="AM1491" i="3"/>
  <c r="AL1491" i="3"/>
  <c r="AK1491" i="3"/>
  <c r="AJ1491" i="3"/>
  <c r="AI1491" i="3"/>
  <c r="AH1491" i="3"/>
  <c r="AG1491" i="3"/>
  <c r="AN1490" i="3"/>
  <c r="AM1490" i="3"/>
  <c r="AL1490" i="3"/>
  <c r="AK1490" i="3"/>
  <c r="AJ1490" i="3"/>
  <c r="AI1490" i="3"/>
  <c r="AH1490" i="3"/>
  <c r="AG1490" i="3"/>
  <c r="AN1489" i="3"/>
  <c r="AM1489" i="3"/>
  <c r="AL1489" i="3"/>
  <c r="AK1489" i="3"/>
  <c r="AJ1489" i="3"/>
  <c r="AI1489" i="3"/>
  <c r="AH1489" i="3"/>
  <c r="AG1489" i="3"/>
  <c r="AN1488" i="3"/>
  <c r="AM1488" i="3"/>
  <c r="AL1488" i="3"/>
  <c r="AK1488" i="3"/>
  <c r="AJ1488" i="3"/>
  <c r="AI1488" i="3"/>
  <c r="AH1488" i="3"/>
  <c r="AG1488" i="3"/>
  <c r="AN1487" i="3"/>
  <c r="AM1487" i="3"/>
  <c r="AL1487" i="3"/>
  <c r="AK1487" i="3"/>
  <c r="AJ1487" i="3"/>
  <c r="AI1487" i="3"/>
  <c r="AH1487" i="3"/>
  <c r="AG1487" i="3"/>
  <c r="AM1486" i="3"/>
  <c r="AL1486" i="3"/>
  <c r="AJ1486" i="3"/>
  <c r="AI1486" i="3"/>
  <c r="AH1486" i="3"/>
  <c r="AG1486" i="3"/>
  <c r="AN1485" i="3"/>
  <c r="AM1485" i="3"/>
  <c r="AL1485" i="3"/>
  <c r="AK1485" i="3"/>
  <c r="AJ1485" i="3"/>
  <c r="AI1485" i="3"/>
  <c r="AH1485" i="3"/>
  <c r="AG1485" i="3"/>
  <c r="AN1484" i="3"/>
  <c r="AM1484" i="3"/>
  <c r="AL1484" i="3"/>
  <c r="AK1484" i="3"/>
  <c r="AJ1484" i="3"/>
  <c r="AI1484" i="3"/>
  <c r="AH1484" i="3"/>
  <c r="AG1484" i="3"/>
  <c r="AN1483" i="3"/>
  <c r="AM1483" i="3"/>
  <c r="AL1483" i="3"/>
  <c r="AK1483" i="3"/>
  <c r="AJ1483" i="3"/>
  <c r="AI1483" i="3"/>
  <c r="AH1483" i="3"/>
  <c r="AG1483" i="3"/>
  <c r="AN1482" i="3"/>
  <c r="AM1482" i="3"/>
  <c r="AL1482" i="3"/>
  <c r="AK1482" i="3"/>
  <c r="AJ1482" i="3"/>
  <c r="AI1482" i="3"/>
  <c r="AH1482" i="3"/>
  <c r="AG1482" i="3"/>
  <c r="AN1481" i="3"/>
  <c r="AM1481" i="3"/>
  <c r="AL1481" i="3"/>
  <c r="AK1481" i="3"/>
  <c r="AJ1481" i="3"/>
  <c r="AI1481" i="3"/>
  <c r="AH1481" i="3"/>
  <c r="AG1481" i="3"/>
  <c r="AN1480" i="3"/>
  <c r="AM1480" i="3"/>
  <c r="AL1480" i="3"/>
  <c r="AK1480" i="3"/>
  <c r="AJ1480" i="3"/>
  <c r="AI1480" i="3"/>
  <c r="AH1480" i="3"/>
  <c r="AG1480" i="3"/>
  <c r="AN1479" i="3"/>
  <c r="AM1479" i="3"/>
  <c r="AL1479" i="3"/>
  <c r="AK1479" i="3"/>
  <c r="AJ1479" i="3"/>
  <c r="AI1479" i="3"/>
  <c r="AH1479" i="3"/>
  <c r="AG1479" i="3"/>
  <c r="AN1478" i="3"/>
  <c r="AM1478" i="3"/>
  <c r="AL1478" i="3"/>
  <c r="AK1478" i="3"/>
  <c r="AJ1478" i="3"/>
  <c r="AI1478" i="3"/>
  <c r="AH1478" i="3"/>
  <c r="AG1478" i="3"/>
  <c r="AN1477" i="3"/>
  <c r="AM1477" i="3"/>
  <c r="AL1477" i="3"/>
  <c r="AK1477" i="3"/>
  <c r="AJ1477" i="3"/>
  <c r="AI1477" i="3"/>
  <c r="AH1477" i="3"/>
  <c r="AG1477" i="3"/>
  <c r="AN1476" i="3"/>
  <c r="AM1476" i="3"/>
  <c r="AL1476" i="3"/>
  <c r="AK1476" i="3"/>
  <c r="AJ1476" i="3"/>
  <c r="AI1476" i="3"/>
  <c r="AH1476" i="3"/>
  <c r="AG1476" i="3"/>
  <c r="AN1475" i="3"/>
  <c r="AM1475" i="3"/>
  <c r="AL1475" i="3"/>
  <c r="AK1475" i="3"/>
  <c r="AJ1475" i="3"/>
  <c r="AI1475" i="3"/>
  <c r="AH1475" i="3"/>
  <c r="AG1475" i="3"/>
  <c r="AN1474" i="3"/>
  <c r="AM1474" i="3"/>
  <c r="AL1474" i="3"/>
  <c r="AK1474" i="3"/>
  <c r="AJ1474" i="3"/>
  <c r="AI1474" i="3"/>
  <c r="AH1474" i="3"/>
  <c r="AG1474" i="3"/>
  <c r="AN1473" i="3"/>
  <c r="AM1473" i="3"/>
  <c r="AL1473" i="3"/>
  <c r="AK1473" i="3"/>
  <c r="AJ1473" i="3"/>
  <c r="AI1473" i="3"/>
  <c r="AH1473" i="3"/>
  <c r="AG1473" i="3"/>
  <c r="AN1472" i="3"/>
  <c r="AM1472" i="3"/>
  <c r="AL1472" i="3"/>
  <c r="AK1472" i="3"/>
  <c r="AJ1472" i="3"/>
  <c r="AI1472" i="3"/>
  <c r="AH1472" i="3"/>
  <c r="AG1472" i="3"/>
  <c r="AN1471" i="3"/>
  <c r="AM1471" i="3"/>
  <c r="AL1471" i="3"/>
  <c r="AK1471" i="3"/>
  <c r="AJ1471" i="3"/>
  <c r="AI1471" i="3"/>
  <c r="AH1471" i="3"/>
  <c r="AG1471" i="3"/>
  <c r="AN1470" i="3"/>
  <c r="AM1470" i="3"/>
  <c r="AL1470" i="3"/>
  <c r="AK1470" i="3"/>
  <c r="AJ1470" i="3"/>
  <c r="AI1470" i="3"/>
  <c r="AH1470" i="3"/>
  <c r="AG1470" i="3"/>
  <c r="AN1469" i="3"/>
  <c r="AM1469" i="3"/>
  <c r="AL1469" i="3"/>
  <c r="AK1469" i="3"/>
  <c r="AJ1469" i="3"/>
  <c r="AI1469" i="3"/>
  <c r="AH1469" i="3"/>
  <c r="AG1469" i="3"/>
  <c r="AN1468" i="3"/>
  <c r="AM1468" i="3"/>
  <c r="AL1468" i="3"/>
  <c r="AK1468" i="3"/>
  <c r="AJ1468" i="3"/>
  <c r="AI1468" i="3"/>
  <c r="AH1468" i="3"/>
  <c r="AG1468" i="3"/>
  <c r="AN1467" i="3"/>
  <c r="AM1467" i="3"/>
  <c r="AL1467" i="3"/>
  <c r="AK1467" i="3"/>
  <c r="AJ1467" i="3"/>
  <c r="AI1467" i="3"/>
  <c r="AH1467" i="3"/>
  <c r="AG1467" i="3"/>
  <c r="AN1466" i="3"/>
  <c r="AM1466" i="3"/>
  <c r="AL1466" i="3"/>
  <c r="AK1466" i="3"/>
  <c r="AJ1466" i="3"/>
  <c r="AI1466" i="3"/>
  <c r="AH1466" i="3"/>
  <c r="AG1466" i="3"/>
  <c r="AN1465" i="3"/>
  <c r="AM1465" i="3"/>
  <c r="AL1465" i="3"/>
  <c r="AK1465" i="3"/>
  <c r="AJ1465" i="3"/>
  <c r="AI1465" i="3"/>
  <c r="AH1465" i="3"/>
  <c r="AG1465" i="3"/>
  <c r="AN1464" i="3"/>
  <c r="AM1464" i="3"/>
  <c r="AL1464" i="3"/>
  <c r="AK1464" i="3"/>
  <c r="AJ1464" i="3"/>
  <c r="AI1464" i="3"/>
  <c r="AH1464" i="3"/>
  <c r="AG1464" i="3"/>
  <c r="AN1463" i="3"/>
  <c r="AM1463" i="3"/>
  <c r="AL1463" i="3"/>
  <c r="AK1463" i="3"/>
  <c r="AJ1463" i="3"/>
  <c r="AI1463" i="3"/>
  <c r="AH1463" i="3"/>
  <c r="AG1463" i="3"/>
  <c r="AN1462" i="3"/>
  <c r="AM1462" i="3"/>
  <c r="AL1462" i="3"/>
  <c r="AK1462" i="3"/>
  <c r="AJ1462" i="3"/>
  <c r="AI1462" i="3"/>
  <c r="AH1462" i="3"/>
  <c r="AG1462" i="3"/>
  <c r="AN1461" i="3"/>
  <c r="AM1461" i="3"/>
  <c r="AL1461" i="3"/>
  <c r="AK1461" i="3"/>
  <c r="AJ1461" i="3"/>
  <c r="AI1461" i="3"/>
  <c r="AH1461" i="3"/>
  <c r="AG1461" i="3"/>
  <c r="AN1460" i="3"/>
  <c r="AM1460" i="3"/>
  <c r="AL1460" i="3"/>
  <c r="AK1460" i="3"/>
  <c r="AJ1460" i="3"/>
  <c r="AI1460" i="3"/>
  <c r="AH1460" i="3"/>
  <c r="AG1460" i="3"/>
  <c r="AN1459" i="3"/>
  <c r="AM1459" i="3"/>
  <c r="AL1459" i="3"/>
  <c r="AK1459" i="3"/>
  <c r="AJ1459" i="3"/>
  <c r="AI1459" i="3"/>
  <c r="AH1459" i="3"/>
  <c r="AG1459" i="3"/>
  <c r="AN1458" i="3"/>
  <c r="AM1458" i="3"/>
  <c r="AL1458" i="3"/>
  <c r="AK1458" i="3"/>
  <c r="AJ1458" i="3"/>
  <c r="AI1458" i="3"/>
  <c r="AH1458" i="3"/>
  <c r="AG1458" i="3"/>
  <c r="AN1457" i="3"/>
  <c r="AM1457" i="3"/>
  <c r="AL1457" i="3"/>
  <c r="AK1457" i="3"/>
  <c r="AJ1457" i="3"/>
  <c r="AI1457" i="3"/>
  <c r="AH1457" i="3"/>
  <c r="AG1457" i="3"/>
  <c r="AN1456" i="3"/>
  <c r="AM1456" i="3"/>
  <c r="AL1456" i="3"/>
  <c r="AK1456" i="3"/>
  <c r="AJ1456" i="3"/>
  <c r="AI1456" i="3"/>
  <c r="AH1456" i="3"/>
  <c r="AG1456" i="3"/>
  <c r="AN1455" i="3"/>
  <c r="AM1455" i="3"/>
  <c r="AL1455" i="3"/>
  <c r="AK1455" i="3"/>
  <c r="AJ1455" i="3"/>
  <c r="AI1455" i="3"/>
  <c r="AH1455" i="3"/>
  <c r="AG1455" i="3"/>
  <c r="AN1454" i="3"/>
  <c r="AM1454" i="3"/>
  <c r="AL1454" i="3"/>
  <c r="AK1454" i="3"/>
  <c r="AJ1454" i="3"/>
  <c r="AI1454" i="3"/>
  <c r="AH1454" i="3"/>
  <c r="AG1454" i="3"/>
  <c r="AN1453" i="3"/>
  <c r="AM1453" i="3"/>
  <c r="AL1453" i="3"/>
  <c r="AK1453" i="3"/>
  <c r="AJ1453" i="3"/>
  <c r="AI1453" i="3"/>
  <c r="AH1453" i="3"/>
  <c r="AG1453" i="3"/>
  <c r="AN1452" i="3"/>
  <c r="AM1452" i="3"/>
  <c r="AL1452" i="3"/>
  <c r="AK1452" i="3"/>
  <c r="AJ1452" i="3"/>
  <c r="AI1452" i="3"/>
  <c r="AH1452" i="3"/>
  <c r="AG1452" i="3"/>
  <c r="AN1451" i="3"/>
  <c r="AM1451" i="3"/>
  <c r="AL1451" i="3"/>
  <c r="AK1451" i="3"/>
  <c r="AJ1451" i="3"/>
  <c r="AI1451" i="3"/>
  <c r="AH1451" i="3"/>
  <c r="AG1451" i="3"/>
  <c r="AN1450" i="3"/>
  <c r="AM1450" i="3"/>
  <c r="AL1450" i="3"/>
  <c r="AK1450" i="3"/>
  <c r="AJ1450" i="3"/>
  <c r="AI1450" i="3"/>
  <c r="AH1450" i="3"/>
  <c r="AG1450" i="3"/>
  <c r="AN1449" i="3"/>
  <c r="AM1449" i="3"/>
  <c r="AL1449" i="3"/>
  <c r="AK1449" i="3"/>
  <c r="AJ1449" i="3"/>
  <c r="AI1449" i="3"/>
  <c r="AH1449" i="3"/>
  <c r="AG1449" i="3"/>
  <c r="AN1448" i="3"/>
  <c r="AM1448" i="3"/>
  <c r="AL1448" i="3"/>
  <c r="AK1448" i="3"/>
  <c r="AJ1448" i="3"/>
  <c r="AI1448" i="3"/>
  <c r="AH1448" i="3"/>
  <c r="AG1448" i="3"/>
  <c r="AN1447" i="3"/>
  <c r="AM1447" i="3"/>
  <c r="AL1447" i="3"/>
  <c r="AK1447" i="3"/>
  <c r="AJ1447" i="3"/>
  <c r="AI1447" i="3"/>
  <c r="AH1447" i="3"/>
  <c r="AG1447" i="3"/>
  <c r="AN1446" i="3"/>
  <c r="AM1446" i="3"/>
  <c r="AL1446" i="3"/>
  <c r="AK1446" i="3"/>
  <c r="AJ1446" i="3"/>
  <c r="AI1446" i="3"/>
  <c r="AH1446" i="3"/>
  <c r="AG1446" i="3"/>
  <c r="AN1445" i="3"/>
  <c r="AM1445" i="3"/>
  <c r="AL1445" i="3"/>
  <c r="AK1445" i="3"/>
  <c r="AJ1445" i="3"/>
  <c r="AI1445" i="3"/>
  <c r="AH1445" i="3"/>
  <c r="AG1445" i="3"/>
  <c r="AN1444" i="3"/>
  <c r="AM1444" i="3"/>
  <c r="AL1444" i="3"/>
  <c r="AK1444" i="3"/>
  <c r="AJ1444" i="3"/>
  <c r="AI1444" i="3"/>
  <c r="AH1444" i="3"/>
  <c r="AG1444" i="3"/>
  <c r="AN1443" i="3"/>
  <c r="AM1443" i="3"/>
  <c r="AL1443" i="3"/>
  <c r="AK1443" i="3"/>
  <c r="AJ1443" i="3"/>
  <c r="AI1443" i="3"/>
  <c r="AH1443" i="3"/>
  <c r="AG1443" i="3"/>
  <c r="AN1442" i="3"/>
  <c r="AM1442" i="3"/>
  <c r="AL1442" i="3"/>
  <c r="AK1442" i="3"/>
  <c r="AJ1442" i="3"/>
  <c r="AI1442" i="3"/>
  <c r="AH1442" i="3"/>
  <c r="AG1442" i="3"/>
  <c r="AN1441" i="3"/>
  <c r="AM1441" i="3"/>
  <c r="AL1441" i="3"/>
  <c r="AK1441" i="3"/>
  <c r="AJ1441" i="3"/>
  <c r="AI1441" i="3"/>
  <c r="AH1441" i="3"/>
  <c r="AG1441" i="3"/>
  <c r="AN1440" i="3"/>
  <c r="AM1440" i="3"/>
  <c r="AL1440" i="3"/>
  <c r="AK1440" i="3"/>
  <c r="AJ1440" i="3"/>
  <c r="AI1440" i="3"/>
  <c r="AH1440" i="3"/>
  <c r="AG1440" i="3"/>
  <c r="AN1439" i="3"/>
  <c r="AM1439" i="3"/>
  <c r="AL1439" i="3"/>
  <c r="AK1439" i="3"/>
  <c r="AJ1439" i="3"/>
  <c r="AI1439" i="3"/>
  <c r="AH1439" i="3"/>
  <c r="AG1439" i="3"/>
  <c r="AN1438" i="3"/>
  <c r="AM1438" i="3"/>
  <c r="AL1438" i="3"/>
  <c r="AK1438" i="3"/>
  <c r="AJ1438" i="3"/>
  <c r="AI1438" i="3"/>
  <c r="AH1438" i="3"/>
  <c r="AG1438" i="3"/>
  <c r="AN1437" i="3"/>
  <c r="AM1437" i="3"/>
  <c r="AL1437" i="3"/>
  <c r="AK1437" i="3"/>
  <c r="AJ1437" i="3"/>
  <c r="AI1437" i="3"/>
  <c r="AH1437" i="3"/>
  <c r="AG1437" i="3"/>
  <c r="AN1436" i="3"/>
  <c r="AM1436" i="3"/>
  <c r="AL1436" i="3"/>
  <c r="AK1436" i="3"/>
  <c r="AJ1436" i="3"/>
  <c r="AI1436" i="3"/>
  <c r="AH1436" i="3"/>
  <c r="AG1436" i="3"/>
  <c r="AN1435" i="3"/>
  <c r="AM1435" i="3"/>
  <c r="AL1435" i="3"/>
  <c r="AK1435" i="3"/>
  <c r="AJ1435" i="3"/>
  <c r="AI1435" i="3"/>
  <c r="AH1435" i="3"/>
  <c r="AG1435" i="3"/>
  <c r="AN1434" i="3"/>
  <c r="AM1434" i="3"/>
  <c r="AL1434" i="3"/>
  <c r="AK1434" i="3"/>
  <c r="AJ1434" i="3"/>
  <c r="AI1434" i="3"/>
  <c r="AH1434" i="3"/>
  <c r="AG1434" i="3"/>
  <c r="AN1433" i="3"/>
  <c r="AM1433" i="3"/>
  <c r="AL1433" i="3"/>
  <c r="AK1433" i="3"/>
  <c r="AJ1433" i="3"/>
  <c r="AI1433" i="3"/>
  <c r="AH1433" i="3"/>
  <c r="AG1433" i="3"/>
  <c r="AN1432" i="3"/>
  <c r="AM1432" i="3"/>
  <c r="AL1432" i="3"/>
  <c r="AK1432" i="3"/>
  <c r="AJ1432" i="3"/>
  <c r="AI1432" i="3"/>
  <c r="AH1432" i="3"/>
  <c r="AG1432" i="3"/>
  <c r="AN1431" i="3"/>
  <c r="AM1431" i="3"/>
  <c r="AL1431" i="3"/>
  <c r="AK1431" i="3"/>
  <c r="AJ1431" i="3"/>
  <c r="AI1431" i="3"/>
  <c r="AH1431" i="3"/>
  <c r="AG1431" i="3"/>
  <c r="AN1430" i="3"/>
  <c r="AM1430" i="3"/>
  <c r="AL1430" i="3"/>
  <c r="AK1430" i="3"/>
  <c r="AJ1430" i="3"/>
  <c r="AI1430" i="3"/>
  <c r="AH1430" i="3"/>
  <c r="AG1430" i="3"/>
  <c r="AN1429" i="3"/>
  <c r="AM1429" i="3"/>
  <c r="AL1429" i="3"/>
  <c r="AK1429" i="3"/>
  <c r="AJ1429" i="3"/>
  <c r="AI1429" i="3"/>
  <c r="AH1429" i="3"/>
  <c r="AG1429" i="3"/>
  <c r="AN1428" i="3"/>
  <c r="AM1428" i="3"/>
  <c r="AL1428" i="3"/>
  <c r="AK1428" i="3"/>
  <c r="AJ1428" i="3"/>
  <c r="AI1428" i="3"/>
  <c r="AH1428" i="3"/>
  <c r="AG1428" i="3"/>
  <c r="AN1427" i="3"/>
  <c r="AM1427" i="3"/>
  <c r="AL1427" i="3"/>
  <c r="AK1427" i="3"/>
  <c r="AJ1427" i="3"/>
  <c r="AI1427" i="3"/>
  <c r="AH1427" i="3"/>
  <c r="AG1427" i="3"/>
  <c r="AN1426" i="3"/>
  <c r="AM1426" i="3"/>
  <c r="AL1426" i="3"/>
  <c r="AK1426" i="3"/>
  <c r="AJ1426" i="3"/>
  <c r="AI1426" i="3"/>
  <c r="AH1426" i="3"/>
  <c r="AG1426" i="3"/>
  <c r="AN1425" i="3"/>
  <c r="AM1425" i="3"/>
  <c r="AL1425" i="3"/>
  <c r="AK1425" i="3"/>
  <c r="AJ1425" i="3"/>
  <c r="AI1425" i="3"/>
  <c r="AH1425" i="3"/>
  <c r="AG1425" i="3"/>
  <c r="AN1424" i="3"/>
  <c r="AM1424" i="3"/>
  <c r="AL1424" i="3"/>
  <c r="AK1424" i="3"/>
  <c r="AJ1424" i="3"/>
  <c r="AI1424" i="3"/>
  <c r="AH1424" i="3"/>
  <c r="AG1424" i="3"/>
  <c r="AN1423" i="3"/>
  <c r="AM1423" i="3"/>
  <c r="AL1423" i="3"/>
  <c r="AK1423" i="3"/>
  <c r="AJ1423" i="3"/>
  <c r="AI1423" i="3"/>
  <c r="AH1423" i="3"/>
  <c r="AG1423" i="3"/>
  <c r="AN1422" i="3"/>
  <c r="AM1422" i="3"/>
  <c r="AL1422" i="3"/>
  <c r="AK1422" i="3"/>
  <c r="AJ1422" i="3"/>
  <c r="AI1422" i="3"/>
  <c r="AH1422" i="3"/>
  <c r="AG1422" i="3"/>
  <c r="AN1421" i="3"/>
  <c r="AM1421" i="3"/>
  <c r="AL1421" i="3"/>
  <c r="AK1421" i="3"/>
  <c r="AJ1421" i="3"/>
  <c r="AI1421" i="3"/>
  <c r="AH1421" i="3"/>
  <c r="AG1421" i="3"/>
  <c r="AN1420" i="3"/>
  <c r="AM1420" i="3"/>
  <c r="AL1420" i="3"/>
  <c r="AK1420" i="3"/>
  <c r="AJ1420" i="3"/>
  <c r="AI1420" i="3"/>
  <c r="AH1420" i="3"/>
  <c r="AG1420" i="3"/>
  <c r="AN1419" i="3"/>
  <c r="AM1419" i="3"/>
  <c r="AL1419" i="3"/>
  <c r="AK1419" i="3"/>
  <c r="AJ1419" i="3"/>
  <c r="AI1419" i="3"/>
  <c r="AH1419" i="3"/>
  <c r="AG1419" i="3"/>
  <c r="AN1418" i="3"/>
  <c r="AM1418" i="3"/>
  <c r="AL1418" i="3"/>
  <c r="AK1418" i="3"/>
  <c r="AJ1418" i="3"/>
  <c r="AI1418" i="3"/>
  <c r="AH1418" i="3"/>
  <c r="AG1418" i="3"/>
  <c r="AN1417" i="3"/>
  <c r="AM1417" i="3"/>
  <c r="AL1417" i="3"/>
  <c r="AK1417" i="3"/>
  <c r="AJ1417" i="3"/>
  <c r="AI1417" i="3"/>
  <c r="AH1417" i="3"/>
  <c r="AG1417" i="3"/>
  <c r="AN1416" i="3"/>
  <c r="AM1416" i="3"/>
  <c r="AL1416" i="3"/>
  <c r="AK1416" i="3"/>
  <c r="AJ1416" i="3"/>
  <c r="AI1416" i="3"/>
  <c r="AH1416" i="3"/>
  <c r="AG1416" i="3"/>
  <c r="AN1415" i="3"/>
  <c r="AM1415" i="3"/>
  <c r="AL1415" i="3"/>
  <c r="AK1415" i="3"/>
  <c r="AJ1415" i="3"/>
  <c r="AI1415" i="3"/>
  <c r="AH1415" i="3"/>
  <c r="AG1415" i="3"/>
  <c r="AN1414" i="3"/>
  <c r="AM1414" i="3"/>
  <c r="AL1414" i="3"/>
  <c r="AK1414" i="3"/>
  <c r="AJ1414" i="3"/>
  <c r="AI1414" i="3"/>
  <c r="AH1414" i="3"/>
  <c r="AG1414" i="3"/>
  <c r="AN1413" i="3"/>
  <c r="AM1413" i="3"/>
  <c r="AL1413" i="3"/>
  <c r="AK1413" i="3"/>
  <c r="AJ1413" i="3"/>
  <c r="AI1413" i="3"/>
  <c r="AH1413" i="3"/>
  <c r="AG1413" i="3"/>
  <c r="AN1412" i="3"/>
  <c r="AM1412" i="3"/>
  <c r="AL1412" i="3"/>
  <c r="AK1412" i="3"/>
  <c r="AJ1412" i="3"/>
  <c r="AI1412" i="3"/>
  <c r="AH1412" i="3"/>
  <c r="AG1412" i="3"/>
  <c r="AN1411" i="3"/>
  <c r="AM1411" i="3"/>
  <c r="AL1411" i="3"/>
  <c r="AK1411" i="3"/>
  <c r="AJ1411" i="3"/>
  <c r="AI1411" i="3"/>
  <c r="AH1411" i="3"/>
  <c r="AG1411" i="3"/>
  <c r="AN1410" i="3"/>
  <c r="AM1410" i="3"/>
  <c r="AL1410" i="3"/>
  <c r="AK1410" i="3"/>
  <c r="AJ1410" i="3"/>
  <c r="AI1410" i="3"/>
  <c r="AH1410" i="3"/>
  <c r="AG1410" i="3"/>
  <c r="AN1409" i="3"/>
  <c r="AM1409" i="3"/>
  <c r="AL1409" i="3"/>
  <c r="AK1409" i="3"/>
  <c r="AJ1409" i="3"/>
  <c r="AI1409" i="3"/>
  <c r="AH1409" i="3"/>
  <c r="AG1409" i="3"/>
  <c r="AN1408" i="3"/>
  <c r="AM1408" i="3"/>
  <c r="AL1408" i="3"/>
  <c r="AK1408" i="3"/>
  <c r="AJ1408" i="3"/>
  <c r="AI1408" i="3"/>
  <c r="AH1408" i="3"/>
  <c r="AG1408" i="3"/>
  <c r="AN1407" i="3"/>
  <c r="AM1407" i="3"/>
  <c r="AL1407" i="3"/>
  <c r="AK1407" i="3"/>
  <c r="AJ1407" i="3"/>
  <c r="AI1407" i="3"/>
  <c r="AH1407" i="3"/>
  <c r="AG1407" i="3"/>
  <c r="AN1406" i="3"/>
  <c r="AM1406" i="3"/>
  <c r="AL1406" i="3"/>
  <c r="AK1406" i="3"/>
  <c r="AJ1406" i="3"/>
  <c r="AI1406" i="3"/>
  <c r="AH1406" i="3"/>
  <c r="AG1406" i="3"/>
  <c r="AN1405" i="3"/>
  <c r="AM1405" i="3"/>
  <c r="AL1405" i="3"/>
  <c r="AK1405" i="3"/>
  <c r="AJ1405" i="3"/>
  <c r="AI1405" i="3"/>
  <c r="AH1405" i="3"/>
  <c r="AG1405" i="3"/>
  <c r="AN1404" i="3"/>
  <c r="AM1404" i="3"/>
  <c r="AL1404" i="3"/>
  <c r="AK1404" i="3"/>
  <c r="AJ1404" i="3"/>
  <c r="AI1404" i="3"/>
  <c r="AH1404" i="3"/>
  <c r="AG1404" i="3"/>
  <c r="AN1403" i="3"/>
  <c r="AM1403" i="3"/>
  <c r="AL1403" i="3"/>
  <c r="AK1403" i="3"/>
  <c r="AJ1403" i="3"/>
  <c r="AI1403" i="3"/>
  <c r="AH1403" i="3"/>
  <c r="AG1403" i="3"/>
  <c r="AN1402" i="3"/>
  <c r="AM1402" i="3"/>
  <c r="AL1402" i="3"/>
  <c r="AK1402" i="3"/>
  <c r="AJ1402" i="3"/>
  <c r="AI1402" i="3"/>
  <c r="AH1402" i="3"/>
  <c r="AG1402" i="3"/>
  <c r="AN1401" i="3"/>
  <c r="AM1401" i="3"/>
  <c r="AL1401" i="3"/>
  <c r="AK1401" i="3"/>
  <c r="AJ1401" i="3"/>
  <c r="AI1401" i="3"/>
  <c r="AH1401" i="3"/>
  <c r="AG1401" i="3"/>
  <c r="AN1400" i="3"/>
  <c r="AM1400" i="3"/>
  <c r="AL1400" i="3"/>
  <c r="AK1400" i="3"/>
  <c r="AJ1400" i="3"/>
  <c r="AI1400" i="3"/>
  <c r="AH1400" i="3"/>
  <c r="AG1400" i="3"/>
  <c r="AN1399" i="3"/>
  <c r="AM1399" i="3"/>
  <c r="AL1399" i="3"/>
  <c r="AK1399" i="3"/>
  <c r="AJ1399" i="3"/>
  <c r="AI1399" i="3"/>
  <c r="AH1399" i="3"/>
  <c r="AG1399" i="3"/>
  <c r="AN1398" i="3"/>
  <c r="AM1398" i="3"/>
  <c r="AL1398" i="3"/>
  <c r="AK1398" i="3"/>
  <c r="AJ1398" i="3"/>
  <c r="AI1398" i="3"/>
  <c r="AH1398" i="3"/>
  <c r="AG1398" i="3"/>
  <c r="AN1397" i="3"/>
  <c r="AM1397" i="3"/>
  <c r="AL1397" i="3"/>
  <c r="AK1397" i="3"/>
  <c r="AJ1397" i="3"/>
  <c r="AI1397" i="3"/>
  <c r="AH1397" i="3"/>
  <c r="AG1397" i="3"/>
  <c r="AN1396" i="3"/>
  <c r="AM1396" i="3"/>
  <c r="AL1396" i="3"/>
  <c r="AK1396" i="3"/>
  <c r="AJ1396" i="3"/>
  <c r="AI1396" i="3"/>
  <c r="AH1396" i="3"/>
  <c r="AG1396" i="3"/>
  <c r="AN1395" i="3"/>
  <c r="AM1395" i="3"/>
  <c r="AL1395" i="3"/>
  <c r="AK1395" i="3"/>
  <c r="AJ1395" i="3"/>
  <c r="AI1395" i="3"/>
  <c r="AH1395" i="3"/>
  <c r="AG1395" i="3"/>
  <c r="AN1394" i="3"/>
  <c r="AM1394" i="3"/>
  <c r="AL1394" i="3"/>
  <c r="AK1394" i="3"/>
  <c r="AJ1394" i="3"/>
  <c r="AI1394" i="3"/>
  <c r="AH1394" i="3"/>
  <c r="AG1394" i="3"/>
  <c r="AN1393" i="3"/>
  <c r="AM1393" i="3"/>
  <c r="AL1393" i="3"/>
  <c r="AK1393" i="3"/>
  <c r="AJ1393" i="3"/>
  <c r="AI1393" i="3"/>
  <c r="AH1393" i="3"/>
  <c r="AG1393" i="3"/>
  <c r="AN1392" i="3"/>
  <c r="AM1392" i="3"/>
  <c r="AL1392" i="3"/>
  <c r="AK1392" i="3"/>
  <c r="AJ1392" i="3"/>
  <c r="AI1392" i="3"/>
  <c r="AH1392" i="3"/>
  <c r="AG1392" i="3"/>
  <c r="AN1391" i="3"/>
  <c r="AM1391" i="3"/>
  <c r="AL1391" i="3"/>
  <c r="AK1391" i="3"/>
  <c r="AJ1391" i="3"/>
  <c r="AI1391" i="3"/>
  <c r="AH1391" i="3"/>
  <c r="AG1391" i="3"/>
  <c r="AN1390" i="3"/>
  <c r="AM1390" i="3"/>
  <c r="AL1390" i="3"/>
  <c r="AK1390" i="3"/>
  <c r="AJ1390" i="3"/>
  <c r="AI1390" i="3"/>
  <c r="AH1390" i="3"/>
  <c r="AG1390" i="3"/>
  <c r="AN1389" i="3"/>
  <c r="AM1389" i="3"/>
  <c r="AL1389" i="3"/>
  <c r="AK1389" i="3"/>
  <c r="AJ1389" i="3"/>
  <c r="AI1389" i="3"/>
  <c r="AH1389" i="3"/>
  <c r="AG1389" i="3"/>
  <c r="AN1388" i="3"/>
  <c r="AM1388" i="3"/>
  <c r="AL1388" i="3"/>
  <c r="AK1388" i="3"/>
  <c r="AJ1388" i="3"/>
  <c r="AI1388" i="3"/>
  <c r="AH1388" i="3"/>
  <c r="AG1388" i="3"/>
  <c r="AN1387" i="3"/>
  <c r="AM1387" i="3"/>
  <c r="AL1387" i="3"/>
  <c r="AK1387" i="3"/>
  <c r="AJ1387" i="3"/>
  <c r="AI1387" i="3"/>
  <c r="AH1387" i="3"/>
  <c r="AG1387" i="3"/>
  <c r="AN1386" i="3"/>
  <c r="AM1386" i="3"/>
  <c r="AL1386" i="3"/>
  <c r="AK1386" i="3"/>
  <c r="AJ1386" i="3"/>
  <c r="AI1386" i="3"/>
  <c r="AH1386" i="3"/>
  <c r="AG1386" i="3"/>
  <c r="AN1385" i="3"/>
  <c r="AM1385" i="3"/>
  <c r="AL1385" i="3"/>
  <c r="AK1385" i="3"/>
  <c r="AJ1385" i="3"/>
  <c r="AI1385" i="3"/>
  <c r="AH1385" i="3"/>
  <c r="AG1385" i="3"/>
  <c r="AN1384" i="3"/>
  <c r="AM1384" i="3"/>
  <c r="AL1384" i="3"/>
  <c r="AK1384" i="3"/>
  <c r="AJ1384" i="3"/>
  <c r="AI1384" i="3"/>
  <c r="AH1384" i="3"/>
  <c r="AG1384" i="3"/>
  <c r="AN1383" i="3"/>
  <c r="AM1383" i="3"/>
  <c r="AL1383" i="3"/>
  <c r="AK1383" i="3"/>
  <c r="AJ1383" i="3"/>
  <c r="AI1383" i="3"/>
  <c r="AH1383" i="3"/>
  <c r="AG1383" i="3"/>
  <c r="AN1382" i="3"/>
  <c r="AM1382" i="3"/>
  <c r="AL1382" i="3"/>
  <c r="AK1382" i="3"/>
  <c r="AJ1382" i="3"/>
  <c r="AI1382" i="3"/>
  <c r="AH1382" i="3"/>
  <c r="AG1382" i="3"/>
  <c r="AN1381" i="3"/>
  <c r="AM1381" i="3"/>
  <c r="AL1381" i="3"/>
  <c r="AK1381" i="3"/>
  <c r="AJ1381" i="3"/>
  <c r="AI1381" i="3"/>
  <c r="AH1381" i="3"/>
  <c r="AG1381" i="3"/>
  <c r="AN1380" i="3"/>
  <c r="AM1380" i="3"/>
  <c r="AL1380" i="3"/>
  <c r="AK1380" i="3"/>
  <c r="AJ1380" i="3"/>
  <c r="AI1380" i="3"/>
  <c r="AH1380" i="3"/>
  <c r="AG1380" i="3"/>
  <c r="AN1379" i="3"/>
  <c r="AM1379" i="3"/>
  <c r="AL1379" i="3"/>
  <c r="AK1379" i="3"/>
  <c r="AJ1379" i="3"/>
  <c r="AI1379" i="3"/>
  <c r="AH1379" i="3"/>
  <c r="AG1379" i="3"/>
  <c r="AN1378" i="3"/>
  <c r="AM1378" i="3"/>
  <c r="AL1378" i="3"/>
  <c r="AK1378" i="3"/>
  <c r="AJ1378" i="3"/>
  <c r="AI1378" i="3"/>
  <c r="AH1378" i="3"/>
  <c r="AG1378" i="3"/>
  <c r="AN1377" i="3"/>
  <c r="AM1377" i="3"/>
  <c r="AL1377" i="3"/>
  <c r="AK1377" i="3"/>
  <c r="AJ1377" i="3"/>
  <c r="AI1377" i="3"/>
  <c r="AH1377" i="3"/>
  <c r="AG1377" i="3"/>
  <c r="AN1376" i="3"/>
  <c r="AM1376" i="3"/>
  <c r="AL1376" i="3"/>
  <c r="AK1376" i="3"/>
  <c r="AJ1376" i="3"/>
  <c r="AI1376" i="3"/>
  <c r="AH1376" i="3"/>
  <c r="AG1376" i="3"/>
  <c r="AN1375" i="3"/>
  <c r="AM1375" i="3"/>
  <c r="AL1375" i="3"/>
  <c r="AK1375" i="3"/>
  <c r="AJ1375" i="3"/>
  <c r="AI1375" i="3"/>
  <c r="AH1375" i="3"/>
  <c r="AG1375" i="3"/>
  <c r="AN1374" i="3"/>
  <c r="AM1374" i="3"/>
  <c r="AL1374" i="3"/>
  <c r="AK1374" i="3"/>
  <c r="AJ1374" i="3"/>
  <c r="AI1374" i="3"/>
  <c r="AH1374" i="3"/>
  <c r="AG1374" i="3"/>
  <c r="AN1373" i="3"/>
  <c r="AM1373" i="3"/>
  <c r="AL1373" i="3"/>
  <c r="AK1373" i="3"/>
  <c r="AJ1373" i="3"/>
  <c r="AI1373" i="3"/>
  <c r="AH1373" i="3"/>
  <c r="AG1373" i="3"/>
  <c r="AN1372" i="3"/>
  <c r="AM1372" i="3"/>
  <c r="AL1372" i="3"/>
  <c r="AK1372" i="3"/>
  <c r="AJ1372" i="3"/>
  <c r="AI1372" i="3"/>
  <c r="AH1372" i="3"/>
  <c r="AG1372" i="3"/>
  <c r="AN1371" i="3"/>
  <c r="AM1371" i="3"/>
  <c r="AL1371" i="3"/>
  <c r="AK1371" i="3"/>
  <c r="AJ1371" i="3"/>
  <c r="AI1371" i="3"/>
  <c r="AH1371" i="3"/>
  <c r="AG1371" i="3"/>
  <c r="AN1370" i="3"/>
  <c r="AM1370" i="3"/>
  <c r="AL1370" i="3"/>
  <c r="AK1370" i="3"/>
  <c r="AJ1370" i="3"/>
  <c r="AI1370" i="3"/>
  <c r="AH1370" i="3"/>
  <c r="AG1370" i="3"/>
  <c r="AN1369" i="3"/>
  <c r="AM1369" i="3"/>
  <c r="AL1369" i="3"/>
  <c r="AK1369" i="3"/>
  <c r="AJ1369" i="3"/>
  <c r="AI1369" i="3"/>
  <c r="AH1369" i="3"/>
  <c r="AG1369" i="3"/>
  <c r="AN1368" i="3"/>
  <c r="AM1368" i="3"/>
  <c r="AL1368" i="3"/>
  <c r="AK1368" i="3"/>
  <c r="AJ1368" i="3"/>
  <c r="AI1368" i="3"/>
  <c r="AH1368" i="3"/>
  <c r="AG1368" i="3"/>
  <c r="AN1367" i="3"/>
  <c r="AM1367" i="3"/>
  <c r="AL1367" i="3"/>
  <c r="AK1367" i="3"/>
  <c r="AJ1367" i="3"/>
  <c r="AI1367" i="3"/>
  <c r="AH1367" i="3"/>
  <c r="AG1367" i="3"/>
  <c r="AN1366" i="3"/>
  <c r="AM1366" i="3"/>
  <c r="AL1366" i="3"/>
  <c r="AK1366" i="3"/>
  <c r="AJ1366" i="3"/>
  <c r="AI1366" i="3"/>
  <c r="AH1366" i="3"/>
  <c r="AG1366" i="3"/>
  <c r="AN1365" i="3"/>
  <c r="AM1365" i="3"/>
  <c r="AL1365" i="3"/>
  <c r="AK1365" i="3"/>
  <c r="AJ1365" i="3"/>
  <c r="AI1365" i="3"/>
  <c r="AH1365" i="3"/>
  <c r="AG1365" i="3"/>
  <c r="AN1364" i="3"/>
  <c r="AM1364" i="3"/>
  <c r="AL1364" i="3"/>
  <c r="AK1364" i="3"/>
  <c r="AJ1364" i="3"/>
  <c r="AI1364" i="3"/>
  <c r="AH1364" i="3"/>
  <c r="AG1364" i="3"/>
  <c r="AN1363" i="3"/>
  <c r="AM1363" i="3"/>
  <c r="AL1363" i="3"/>
  <c r="AK1363" i="3"/>
  <c r="AJ1363" i="3"/>
  <c r="AI1363" i="3"/>
  <c r="AH1363" i="3"/>
  <c r="AG1363" i="3"/>
  <c r="AN1362" i="3"/>
  <c r="AM1362" i="3"/>
  <c r="AL1362" i="3"/>
  <c r="AK1362" i="3"/>
  <c r="AJ1362" i="3"/>
  <c r="AI1362" i="3"/>
  <c r="AH1362" i="3"/>
  <c r="AG1362" i="3"/>
  <c r="AN1361" i="3"/>
  <c r="AM1361" i="3"/>
  <c r="AL1361" i="3"/>
  <c r="AK1361" i="3"/>
  <c r="AJ1361" i="3"/>
  <c r="AI1361" i="3"/>
  <c r="AH1361" i="3"/>
  <c r="AG1361" i="3"/>
  <c r="AN1360" i="3"/>
  <c r="AM1360" i="3"/>
  <c r="AL1360" i="3"/>
  <c r="AK1360" i="3"/>
  <c r="AJ1360" i="3"/>
  <c r="AI1360" i="3"/>
  <c r="AH1360" i="3"/>
  <c r="AG1360" i="3"/>
  <c r="AN1359" i="3"/>
  <c r="AM1359" i="3"/>
  <c r="AL1359" i="3"/>
  <c r="AK1359" i="3"/>
  <c r="AJ1359" i="3"/>
  <c r="AI1359" i="3"/>
  <c r="AH1359" i="3"/>
  <c r="AG1359" i="3"/>
  <c r="AN1358" i="3"/>
  <c r="AM1358" i="3"/>
  <c r="AL1358" i="3"/>
  <c r="AK1358" i="3"/>
  <c r="AJ1358" i="3"/>
  <c r="AI1358" i="3"/>
  <c r="AH1358" i="3"/>
  <c r="AG1358" i="3"/>
  <c r="AN1357" i="3"/>
  <c r="AM1357" i="3"/>
  <c r="AL1357" i="3"/>
  <c r="AK1357" i="3"/>
  <c r="AJ1357" i="3"/>
  <c r="AI1357" i="3"/>
  <c r="AH1357" i="3"/>
  <c r="AG1357" i="3"/>
  <c r="AN1356" i="3"/>
  <c r="AM1356" i="3"/>
  <c r="AL1356" i="3"/>
  <c r="AK1356" i="3"/>
  <c r="AJ1356" i="3"/>
  <c r="AI1356" i="3"/>
  <c r="AH1356" i="3"/>
  <c r="AG1356" i="3"/>
  <c r="AN1355" i="3"/>
  <c r="AM1355" i="3"/>
  <c r="AL1355" i="3"/>
  <c r="AK1355" i="3"/>
  <c r="AJ1355" i="3"/>
  <c r="AI1355" i="3"/>
  <c r="AH1355" i="3"/>
  <c r="AG1355" i="3"/>
  <c r="AN1354" i="3"/>
  <c r="AM1354" i="3"/>
  <c r="AL1354" i="3"/>
  <c r="AK1354" i="3"/>
  <c r="AJ1354" i="3"/>
  <c r="AI1354" i="3"/>
  <c r="AH1354" i="3"/>
  <c r="AG1354" i="3"/>
  <c r="AN1353" i="3"/>
  <c r="AM1353" i="3"/>
  <c r="AL1353" i="3"/>
  <c r="AK1353" i="3"/>
  <c r="AJ1353" i="3"/>
  <c r="AI1353" i="3"/>
  <c r="AH1353" i="3"/>
  <c r="AG1353" i="3"/>
  <c r="AN1352" i="3"/>
  <c r="AM1352" i="3"/>
  <c r="AL1352" i="3"/>
  <c r="AK1352" i="3"/>
  <c r="AJ1352" i="3"/>
  <c r="AI1352" i="3"/>
  <c r="AH1352" i="3"/>
  <c r="AG1352" i="3"/>
  <c r="AN1351" i="3"/>
  <c r="AM1351" i="3"/>
  <c r="AL1351" i="3"/>
  <c r="AK1351" i="3"/>
  <c r="AJ1351" i="3"/>
  <c r="AI1351" i="3"/>
  <c r="AH1351" i="3"/>
  <c r="AG1351" i="3"/>
  <c r="AN1350" i="3"/>
  <c r="AM1350" i="3"/>
  <c r="AL1350" i="3"/>
  <c r="AK1350" i="3"/>
  <c r="AJ1350" i="3"/>
  <c r="AI1350" i="3"/>
  <c r="AH1350" i="3"/>
  <c r="AG1350" i="3"/>
  <c r="AN1349" i="3"/>
  <c r="AM1349" i="3"/>
  <c r="AL1349" i="3"/>
  <c r="AK1349" i="3"/>
  <c r="AJ1349" i="3"/>
  <c r="AI1349" i="3"/>
  <c r="AH1349" i="3"/>
  <c r="AG1349" i="3"/>
  <c r="AN1348" i="3"/>
  <c r="AM1348" i="3"/>
  <c r="AL1348" i="3"/>
  <c r="AK1348" i="3"/>
  <c r="AJ1348" i="3"/>
  <c r="AI1348" i="3"/>
  <c r="AH1348" i="3"/>
  <c r="AG1348" i="3"/>
  <c r="AN1347" i="3"/>
  <c r="AM1347" i="3"/>
  <c r="AL1347" i="3"/>
  <c r="AK1347" i="3"/>
  <c r="AJ1347" i="3"/>
  <c r="AI1347" i="3"/>
  <c r="AH1347" i="3"/>
  <c r="AG1347" i="3"/>
  <c r="AN1346" i="3"/>
  <c r="AM1346" i="3"/>
  <c r="AL1346" i="3"/>
  <c r="AK1346" i="3"/>
  <c r="AJ1346" i="3"/>
  <c r="AI1346" i="3"/>
  <c r="AH1346" i="3"/>
  <c r="AG1346" i="3"/>
  <c r="AN1345" i="3"/>
  <c r="AM1345" i="3"/>
  <c r="AL1345" i="3"/>
  <c r="AK1345" i="3"/>
  <c r="AJ1345" i="3"/>
  <c r="AI1345" i="3"/>
  <c r="AH1345" i="3"/>
  <c r="AG1345" i="3"/>
  <c r="AN1344" i="3"/>
  <c r="AM1344" i="3"/>
  <c r="AL1344" i="3"/>
  <c r="AK1344" i="3"/>
  <c r="AJ1344" i="3"/>
  <c r="AI1344" i="3"/>
  <c r="AH1344" i="3"/>
  <c r="AG1344" i="3"/>
  <c r="AN1343" i="3"/>
  <c r="AM1343" i="3"/>
  <c r="AL1343" i="3"/>
  <c r="AK1343" i="3"/>
  <c r="AJ1343" i="3"/>
  <c r="AI1343" i="3"/>
  <c r="AH1343" i="3"/>
  <c r="AG1343" i="3"/>
  <c r="AN1342" i="3"/>
  <c r="AM1342" i="3"/>
  <c r="AL1342" i="3"/>
  <c r="AK1342" i="3"/>
  <c r="AJ1342" i="3"/>
  <c r="AI1342" i="3"/>
  <c r="AH1342" i="3"/>
  <c r="AG1342" i="3"/>
  <c r="AN1341" i="3"/>
  <c r="AM1341" i="3"/>
  <c r="AL1341" i="3"/>
  <c r="AK1341" i="3"/>
  <c r="AJ1341" i="3"/>
  <c r="AI1341" i="3"/>
  <c r="AH1341" i="3"/>
  <c r="AG1341" i="3"/>
  <c r="AN1340" i="3"/>
  <c r="AM1340" i="3"/>
  <c r="AL1340" i="3"/>
  <c r="AK1340" i="3"/>
  <c r="AJ1340" i="3"/>
  <c r="AI1340" i="3"/>
  <c r="AH1340" i="3"/>
  <c r="AG1340" i="3"/>
  <c r="AN1339" i="3"/>
  <c r="AM1339" i="3"/>
  <c r="AL1339" i="3"/>
  <c r="AK1339" i="3"/>
  <c r="AJ1339" i="3"/>
  <c r="AI1339" i="3"/>
  <c r="AH1339" i="3"/>
  <c r="AG1339" i="3"/>
  <c r="AN1338" i="3"/>
  <c r="AM1338" i="3"/>
  <c r="AL1338" i="3"/>
  <c r="AK1338" i="3"/>
  <c r="AJ1338" i="3"/>
  <c r="AI1338" i="3"/>
  <c r="AH1338" i="3"/>
  <c r="AG1338" i="3"/>
  <c r="AL1337" i="3"/>
  <c r="AJ1337" i="3"/>
  <c r="AI1337" i="3"/>
  <c r="AH1337" i="3"/>
  <c r="AG1337" i="3"/>
  <c r="AN1336" i="3"/>
  <c r="AM1336" i="3"/>
  <c r="AL1336" i="3"/>
  <c r="AK1336" i="3"/>
  <c r="AJ1336" i="3"/>
  <c r="AI1336" i="3"/>
  <c r="AH1336" i="3"/>
  <c r="AG1336" i="3"/>
  <c r="AN1335" i="3"/>
  <c r="AM1335" i="3"/>
  <c r="AL1335" i="3"/>
  <c r="AK1335" i="3"/>
  <c r="AJ1335" i="3"/>
  <c r="AI1335" i="3"/>
  <c r="AH1335" i="3"/>
  <c r="AG1335" i="3"/>
  <c r="AN1334" i="3"/>
  <c r="AM1334" i="3"/>
  <c r="AL1334" i="3"/>
  <c r="AK1334" i="3"/>
  <c r="AJ1334" i="3"/>
  <c r="AI1334" i="3"/>
  <c r="AH1334" i="3"/>
  <c r="AG1334" i="3"/>
  <c r="AN1333" i="3"/>
  <c r="AM1333" i="3"/>
  <c r="AL1333" i="3"/>
  <c r="AK1333" i="3"/>
  <c r="AJ1333" i="3"/>
  <c r="AI1333" i="3"/>
  <c r="AH1333" i="3"/>
  <c r="AG1333" i="3"/>
  <c r="AN1332" i="3"/>
  <c r="AM1332" i="3"/>
  <c r="AL1332" i="3"/>
  <c r="AK1332" i="3"/>
  <c r="AJ1332" i="3"/>
  <c r="AI1332" i="3"/>
  <c r="AH1332" i="3"/>
  <c r="AG1332" i="3"/>
  <c r="AN1331" i="3"/>
  <c r="AM1331" i="3"/>
  <c r="AL1331" i="3"/>
  <c r="AK1331" i="3"/>
  <c r="AJ1331" i="3"/>
  <c r="AI1331" i="3"/>
  <c r="AH1331" i="3"/>
  <c r="AG1331" i="3"/>
  <c r="AN1330" i="3"/>
  <c r="AM1330" i="3"/>
  <c r="AL1330" i="3"/>
  <c r="AK1330" i="3"/>
  <c r="AJ1330" i="3"/>
  <c r="AI1330" i="3"/>
  <c r="AH1330" i="3"/>
  <c r="AG1330" i="3"/>
  <c r="AN1329" i="3"/>
  <c r="AM1329" i="3"/>
  <c r="AL1329" i="3"/>
  <c r="AK1329" i="3"/>
  <c r="AJ1329" i="3"/>
  <c r="AI1329" i="3"/>
  <c r="AH1329" i="3"/>
  <c r="AG1329" i="3"/>
  <c r="AN1328" i="3"/>
  <c r="AM1328" i="3"/>
  <c r="AL1328" i="3"/>
  <c r="AK1328" i="3"/>
  <c r="AJ1328" i="3"/>
  <c r="AI1328" i="3"/>
  <c r="AH1328" i="3"/>
  <c r="AG1328" i="3"/>
  <c r="AN1327" i="3"/>
  <c r="AM1327" i="3"/>
  <c r="AL1327" i="3"/>
  <c r="AK1327" i="3"/>
  <c r="AJ1327" i="3"/>
  <c r="AI1327" i="3"/>
  <c r="AH1327" i="3"/>
  <c r="AG1327" i="3"/>
  <c r="AN1326" i="3"/>
  <c r="AM1326" i="3"/>
  <c r="AL1326" i="3"/>
  <c r="AK1326" i="3"/>
  <c r="AJ1326" i="3"/>
  <c r="AI1326" i="3"/>
  <c r="AH1326" i="3"/>
  <c r="AG1326" i="3"/>
  <c r="AN1325" i="3"/>
  <c r="AM1325" i="3"/>
  <c r="AL1325" i="3"/>
  <c r="AK1325" i="3"/>
  <c r="AJ1325" i="3"/>
  <c r="AI1325" i="3"/>
  <c r="AH1325" i="3"/>
  <c r="AG1325" i="3"/>
  <c r="AN1324" i="3"/>
  <c r="AM1324" i="3"/>
  <c r="AL1324" i="3"/>
  <c r="AK1324" i="3"/>
  <c r="AJ1324" i="3"/>
  <c r="AI1324" i="3"/>
  <c r="AH1324" i="3"/>
  <c r="AG1324" i="3"/>
  <c r="AN1323" i="3"/>
  <c r="AM1323" i="3"/>
  <c r="AL1323" i="3"/>
  <c r="AK1323" i="3"/>
  <c r="AJ1323" i="3"/>
  <c r="AI1323" i="3"/>
  <c r="AH1323" i="3"/>
  <c r="AG1323" i="3"/>
  <c r="AN1322" i="3"/>
  <c r="AM1322" i="3"/>
  <c r="AL1322" i="3"/>
  <c r="AK1322" i="3"/>
  <c r="AJ1322" i="3"/>
  <c r="AI1322" i="3"/>
  <c r="AH1322" i="3"/>
  <c r="AG1322" i="3"/>
  <c r="AN1321" i="3"/>
  <c r="AM1321" i="3"/>
  <c r="AL1321" i="3"/>
  <c r="AK1321" i="3"/>
  <c r="AJ1321" i="3"/>
  <c r="AI1321" i="3"/>
  <c r="AH1321" i="3"/>
  <c r="AG1321" i="3"/>
  <c r="AN1320" i="3"/>
  <c r="AM1320" i="3"/>
  <c r="AL1320" i="3"/>
  <c r="AK1320" i="3"/>
  <c r="AJ1320" i="3"/>
  <c r="AI1320" i="3"/>
  <c r="AH1320" i="3"/>
  <c r="AG1320" i="3"/>
  <c r="AN1319" i="3"/>
  <c r="AM1319" i="3"/>
  <c r="AL1319" i="3"/>
  <c r="AK1319" i="3"/>
  <c r="AJ1319" i="3"/>
  <c r="AI1319" i="3"/>
  <c r="AH1319" i="3"/>
  <c r="AG1319" i="3"/>
  <c r="AN1318" i="3"/>
  <c r="AM1318" i="3"/>
  <c r="AL1318" i="3"/>
  <c r="AK1318" i="3"/>
  <c r="AJ1318" i="3"/>
  <c r="AI1318" i="3"/>
  <c r="AH1318" i="3"/>
  <c r="AG1318" i="3"/>
  <c r="AN1317" i="3"/>
  <c r="AM1317" i="3"/>
  <c r="AL1317" i="3"/>
  <c r="AK1317" i="3"/>
  <c r="AJ1317" i="3"/>
  <c r="AI1317" i="3"/>
  <c r="AH1317" i="3"/>
  <c r="AG1317" i="3"/>
  <c r="AN1316" i="3"/>
  <c r="AM1316" i="3"/>
  <c r="AL1316" i="3"/>
  <c r="AK1316" i="3"/>
  <c r="AJ1316" i="3"/>
  <c r="AI1316" i="3"/>
  <c r="AH1316" i="3"/>
  <c r="AG1316" i="3"/>
  <c r="AN1315" i="3"/>
  <c r="AM1315" i="3"/>
  <c r="AL1315" i="3"/>
  <c r="AK1315" i="3"/>
  <c r="AJ1315" i="3"/>
  <c r="AI1315" i="3"/>
  <c r="AH1315" i="3"/>
  <c r="AG1315" i="3"/>
  <c r="AN1314" i="3"/>
  <c r="AM1314" i="3"/>
  <c r="AL1314" i="3"/>
  <c r="AK1314" i="3"/>
  <c r="AJ1314" i="3"/>
  <c r="AI1314" i="3"/>
  <c r="AH1314" i="3"/>
  <c r="AG1314" i="3"/>
  <c r="AN1313" i="3"/>
  <c r="AM1313" i="3"/>
  <c r="AL1313" i="3"/>
  <c r="AK1313" i="3"/>
  <c r="AJ1313" i="3"/>
  <c r="AI1313" i="3"/>
  <c r="AH1313" i="3"/>
  <c r="AG1313" i="3"/>
  <c r="AN1312" i="3"/>
  <c r="AM1312" i="3"/>
  <c r="AL1312" i="3"/>
  <c r="AK1312" i="3"/>
  <c r="AJ1312" i="3"/>
  <c r="AI1312" i="3"/>
  <c r="AH1312" i="3"/>
  <c r="AG1312" i="3"/>
  <c r="AN1311" i="3"/>
  <c r="AM1311" i="3"/>
  <c r="AL1311" i="3"/>
  <c r="AK1311" i="3"/>
  <c r="AJ1311" i="3"/>
  <c r="AI1311" i="3"/>
  <c r="AH1311" i="3"/>
  <c r="AG1311" i="3"/>
  <c r="AN1310" i="3"/>
  <c r="AM1310" i="3"/>
  <c r="AL1310" i="3"/>
  <c r="AK1310" i="3"/>
  <c r="AJ1310" i="3"/>
  <c r="AI1310" i="3"/>
  <c r="AH1310" i="3"/>
  <c r="AG1310" i="3"/>
  <c r="AN1309" i="3"/>
  <c r="AM1309" i="3"/>
  <c r="AL1309" i="3"/>
  <c r="AK1309" i="3"/>
  <c r="AJ1309" i="3"/>
  <c r="AI1309" i="3"/>
  <c r="AH1309" i="3"/>
  <c r="AG1309" i="3"/>
  <c r="AN1308" i="3"/>
  <c r="AM1308" i="3"/>
  <c r="AL1308" i="3"/>
  <c r="AK1308" i="3"/>
  <c r="AJ1308" i="3"/>
  <c r="AI1308" i="3"/>
  <c r="AH1308" i="3"/>
  <c r="AG1308" i="3"/>
  <c r="AN1307" i="3"/>
  <c r="AM1307" i="3"/>
  <c r="AL1307" i="3"/>
  <c r="AK1307" i="3"/>
  <c r="AJ1307" i="3"/>
  <c r="AI1307" i="3"/>
  <c r="AH1307" i="3"/>
  <c r="AG1307" i="3"/>
  <c r="AN1306" i="3"/>
  <c r="AM1306" i="3"/>
  <c r="AL1306" i="3"/>
  <c r="AK1306" i="3"/>
  <c r="AJ1306" i="3"/>
  <c r="AI1306" i="3"/>
  <c r="AH1306" i="3"/>
  <c r="AG1306" i="3"/>
  <c r="AN1305" i="3"/>
  <c r="AM1305" i="3"/>
  <c r="AL1305" i="3"/>
  <c r="AK1305" i="3"/>
  <c r="AJ1305" i="3"/>
  <c r="AI1305" i="3"/>
  <c r="AH1305" i="3"/>
  <c r="AG1305" i="3"/>
  <c r="AN1304" i="3"/>
  <c r="AM1304" i="3"/>
  <c r="AL1304" i="3"/>
  <c r="AK1304" i="3"/>
  <c r="AJ1304" i="3"/>
  <c r="AI1304" i="3"/>
  <c r="AH1304" i="3"/>
  <c r="AG1304" i="3"/>
  <c r="AN1303" i="3"/>
  <c r="AM1303" i="3"/>
  <c r="AL1303" i="3"/>
  <c r="AK1303" i="3"/>
  <c r="AJ1303" i="3"/>
  <c r="AI1303" i="3"/>
  <c r="AH1303" i="3"/>
  <c r="AG1303" i="3"/>
  <c r="AN1302" i="3"/>
  <c r="AM1302" i="3"/>
  <c r="AL1302" i="3"/>
  <c r="AK1302" i="3"/>
  <c r="AJ1302" i="3"/>
  <c r="AI1302" i="3"/>
  <c r="AH1302" i="3"/>
  <c r="AG1302" i="3"/>
  <c r="AN1301" i="3"/>
  <c r="AM1301" i="3"/>
  <c r="AL1301" i="3"/>
  <c r="AK1301" i="3"/>
  <c r="AJ1301" i="3"/>
  <c r="AI1301" i="3"/>
  <c r="AH1301" i="3"/>
  <c r="AG1301" i="3"/>
  <c r="AN1300" i="3"/>
  <c r="AM1300" i="3"/>
  <c r="AL1300" i="3"/>
  <c r="AK1300" i="3"/>
  <c r="AJ1300" i="3"/>
  <c r="AI1300" i="3"/>
  <c r="AH1300" i="3"/>
  <c r="AG1300" i="3"/>
  <c r="AN1299" i="3"/>
  <c r="AM1299" i="3"/>
  <c r="AL1299" i="3"/>
  <c r="AK1299" i="3"/>
  <c r="AJ1299" i="3"/>
  <c r="AI1299" i="3"/>
  <c r="AH1299" i="3"/>
  <c r="AG1299" i="3"/>
  <c r="AN1298" i="3"/>
  <c r="AM1298" i="3"/>
  <c r="AL1298" i="3"/>
  <c r="AK1298" i="3"/>
  <c r="AJ1298" i="3"/>
  <c r="AI1298" i="3"/>
  <c r="AH1298" i="3"/>
  <c r="AG1298" i="3"/>
  <c r="AN1297" i="3"/>
  <c r="AM1297" i="3"/>
  <c r="AL1297" i="3"/>
  <c r="AK1297" i="3"/>
  <c r="AJ1297" i="3"/>
  <c r="AI1297" i="3"/>
  <c r="AH1297" i="3"/>
  <c r="AG1297" i="3"/>
  <c r="AN1296" i="3"/>
  <c r="AM1296" i="3"/>
  <c r="AL1296" i="3"/>
  <c r="AK1296" i="3"/>
  <c r="AJ1296" i="3"/>
  <c r="AI1296" i="3"/>
  <c r="AH1296" i="3"/>
  <c r="AG1296" i="3"/>
  <c r="AN1295" i="3"/>
  <c r="AM1295" i="3"/>
  <c r="AL1295" i="3"/>
  <c r="AK1295" i="3"/>
  <c r="AJ1295" i="3"/>
  <c r="AI1295" i="3"/>
  <c r="AH1295" i="3"/>
  <c r="AG1295" i="3"/>
  <c r="AN1294" i="3"/>
  <c r="AM1294" i="3"/>
  <c r="AL1294" i="3"/>
  <c r="AK1294" i="3"/>
  <c r="AJ1294" i="3"/>
  <c r="AI1294" i="3"/>
  <c r="AH1294" i="3"/>
  <c r="AG1294" i="3"/>
  <c r="AN1293" i="3"/>
  <c r="AM1293" i="3"/>
  <c r="AL1293" i="3"/>
  <c r="AK1293" i="3"/>
  <c r="AJ1293" i="3"/>
  <c r="AI1293" i="3"/>
  <c r="AH1293" i="3"/>
  <c r="AG1293" i="3"/>
  <c r="AN1292" i="3"/>
  <c r="AM1292" i="3"/>
  <c r="AL1292" i="3"/>
  <c r="AK1292" i="3"/>
  <c r="AJ1292" i="3"/>
  <c r="AI1292" i="3"/>
  <c r="AH1292" i="3"/>
  <c r="AG1292" i="3"/>
  <c r="AN1291" i="3"/>
  <c r="AM1291" i="3"/>
  <c r="AL1291" i="3"/>
  <c r="AK1291" i="3"/>
  <c r="AJ1291" i="3"/>
  <c r="AI1291" i="3"/>
  <c r="AH1291" i="3"/>
  <c r="AG1291" i="3"/>
  <c r="AN1290" i="3"/>
  <c r="AM1290" i="3"/>
  <c r="AL1290" i="3"/>
  <c r="AK1290" i="3"/>
  <c r="AJ1290" i="3"/>
  <c r="AI1290" i="3"/>
  <c r="AH1290" i="3"/>
  <c r="AG1290" i="3"/>
  <c r="AN1289" i="3"/>
  <c r="AM1289" i="3"/>
  <c r="AL1289" i="3"/>
  <c r="AK1289" i="3"/>
  <c r="AJ1289" i="3"/>
  <c r="AI1289" i="3"/>
  <c r="AH1289" i="3"/>
  <c r="AG1289" i="3"/>
  <c r="AN1288" i="3"/>
  <c r="AM1288" i="3"/>
  <c r="AL1288" i="3"/>
  <c r="AK1288" i="3"/>
  <c r="AJ1288" i="3"/>
  <c r="AI1288" i="3"/>
  <c r="AH1288" i="3"/>
  <c r="AG1288" i="3"/>
  <c r="AN1287" i="3"/>
  <c r="AM1287" i="3"/>
  <c r="AL1287" i="3"/>
  <c r="AK1287" i="3"/>
  <c r="AJ1287" i="3"/>
  <c r="AI1287" i="3"/>
  <c r="AH1287" i="3"/>
  <c r="AG1287" i="3"/>
  <c r="AN1286" i="3"/>
  <c r="AM1286" i="3"/>
  <c r="AL1286" i="3"/>
  <c r="AK1286" i="3"/>
  <c r="AJ1286" i="3"/>
  <c r="AI1286" i="3"/>
  <c r="AH1286" i="3"/>
  <c r="AG1286" i="3"/>
  <c r="AN1285" i="3"/>
  <c r="AM1285" i="3"/>
  <c r="AL1285" i="3"/>
  <c r="AK1285" i="3"/>
  <c r="AJ1285" i="3"/>
  <c r="AI1285" i="3"/>
  <c r="AH1285" i="3"/>
  <c r="AG1285" i="3"/>
  <c r="AN1284" i="3"/>
  <c r="AM1284" i="3"/>
  <c r="AL1284" i="3"/>
  <c r="AK1284" i="3"/>
  <c r="AJ1284" i="3"/>
  <c r="AI1284" i="3"/>
  <c r="AH1284" i="3"/>
  <c r="AG1284" i="3"/>
  <c r="AN1283" i="3"/>
  <c r="AM1283" i="3"/>
  <c r="AL1283" i="3"/>
  <c r="AK1283" i="3"/>
  <c r="AJ1283" i="3"/>
  <c r="AI1283" i="3"/>
  <c r="AH1283" i="3"/>
  <c r="AG1283" i="3"/>
  <c r="AN1282" i="3"/>
  <c r="AM1282" i="3"/>
  <c r="AL1282" i="3"/>
  <c r="AK1282" i="3"/>
  <c r="AJ1282" i="3"/>
  <c r="AI1282" i="3"/>
  <c r="AH1282" i="3"/>
  <c r="AG1282" i="3"/>
  <c r="AN1281" i="3"/>
  <c r="AM1281" i="3"/>
  <c r="AL1281" i="3"/>
  <c r="AK1281" i="3"/>
  <c r="AJ1281" i="3"/>
  <c r="AI1281" i="3"/>
  <c r="AH1281" i="3"/>
  <c r="AG1281" i="3"/>
  <c r="AN1280" i="3"/>
  <c r="AM1280" i="3"/>
  <c r="AL1280" i="3"/>
  <c r="AK1280" i="3"/>
  <c r="AJ1280" i="3"/>
  <c r="AI1280" i="3"/>
  <c r="AH1280" i="3"/>
  <c r="AG1280" i="3"/>
  <c r="AN1279" i="3"/>
  <c r="AM1279" i="3"/>
  <c r="AL1279" i="3"/>
  <c r="AK1279" i="3"/>
  <c r="AJ1279" i="3"/>
  <c r="AI1279" i="3"/>
  <c r="AH1279" i="3"/>
  <c r="AG1279" i="3"/>
  <c r="AN1278" i="3"/>
  <c r="AM1278" i="3"/>
  <c r="AL1278" i="3"/>
  <c r="AK1278" i="3"/>
  <c r="AJ1278" i="3"/>
  <c r="AI1278" i="3"/>
  <c r="AH1278" i="3"/>
  <c r="AG1278" i="3"/>
  <c r="AN1277" i="3"/>
  <c r="AM1277" i="3"/>
  <c r="AL1277" i="3"/>
  <c r="AK1277" i="3"/>
  <c r="AJ1277" i="3"/>
  <c r="AI1277" i="3"/>
  <c r="AH1277" i="3"/>
  <c r="AG1277" i="3"/>
  <c r="AN1276" i="3"/>
  <c r="AM1276" i="3"/>
  <c r="AL1276" i="3"/>
  <c r="AK1276" i="3"/>
  <c r="AJ1276" i="3"/>
  <c r="AI1276" i="3"/>
  <c r="AH1276" i="3"/>
  <c r="AG1276" i="3"/>
  <c r="AN1275" i="3"/>
  <c r="AM1275" i="3"/>
  <c r="AL1275" i="3"/>
  <c r="AK1275" i="3"/>
  <c r="AJ1275" i="3"/>
  <c r="AI1275" i="3"/>
  <c r="AH1275" i="3"/>
  <c r="AG1275" i="3"/>
  <c r="AN1274" i="3"/>
  <c r="AM1274" i="3"/>
  <c r="AL1274" i="3"/>
  <c r="AK1274" i="3"/>
  <c r="AJ1274" i="3"/>
  <c r="AI1274" i="3"/>
  <c r="AH1274" i="3"/>
  <c r="AG1274" i="3"/>
  <c r="AN1273" i="3"/>
  <c r="AM1273" i="3"/>
  <c r="AL1273" i="3"/>
  <c r="AK1273" i="3"/>
  <c r="AJ1273" i="3"/>
  <c r="AI1273" i="3"/>
  <c r="AH1273" i="3"/>
  <c r="AG1273" i="3"/>
  <c r="AN1272" i="3"/>
  <c r="AM1272" i="3"/>
  <c r="AL1272" i="3"/>
  <c r="AK1272" i="3"/>
  <c r="AJ1272" i="3"/>
  <c r="AI1272" i="3"/>
  <c r="AH1272" i="3"/>
  <c r="AG1272" i="3"/>
  <c r="AN1271" i="3"/>
  <c r="AM1271" i="3"/>
  <c r="AL1271" i="3"/>
  <c r="AK1271" i="3"/>
  <c r="AJ1271" i="3"/>
  <c r="AI1271" i="3"/>
  <c r="AH1271" i="3"/>
  <c r="AG1271" i="3"/>
  <c r="AN1270" i="3"/>
  <c r="AM1270" i="3"/>
  <c r="AL1270" i="3"/>
  <c r="AK1270" i="3"/>
  <c r="AJ1270" i="3"/>
  <c r="AI1270" i="3"/>
  <c r="AH1270" i="3"/>
  <c r="AG1270" i="3"/>
  <c r="AN1269" i="3"/>
  <c r="AM1269" i="3"/>
  <c r="AL1269" i="3"/>
  <c r="AK1269" i="3"/>
  <c r="AJ1269" i="3"/>
  <c r="AI1269" i="3"/>
  <c r="AH1269" i="3"/>
  <c r="AG1269" i="3"/>
  <c r="AN1268" i="3"/>
  <c r="AM1268" i="3"/>
  <c r="AL1268" i="3"/>
  <c r="AK1268" i="3"/>
  <c r="AJ1268" i="3"/>
  <c r="AI1268" i="3"/>
  <c r="AH1268" i="3"/>
  <c r="AG1268" i="3"/>
  <c r="AN1267" i="3"/>
  <c r="AM1267" i="3"/>
  <c r="AL1267" i="3"/>
  <c r="AK1267" i="3"/>
  <c r="AJ1267" i="3"/>
  <c r="AI1267" i="3"/>
  <c r="AH1267" i="3"/>
  <c r="AG1267" i="3"/>
  <c r="AN1266" i="3"/>
  <c r="AM1266" i="3"/>
  <c r="AL1266" i="3"/>
  <c r="AK1266" i="3"/>
  <c r="AJ1266" i="3"/>
  <c r="AI1266" i="3"/>
  <c r="AH1266" i="3"/>
  <c r="AG1266" i="3"/>
  <c r="AN1265" i="3"/>
  <c r="AM1265" i="3"/>
  <c r="AL1265" i="3"/>
  <c r="AK1265" i="3"/>
  <c r="AJ1265" i="3"/>
  <c r="AI1265" i="3"/>
  <c r="AH1265" i="3"/>
  <c r="AG1265" i="3"/>
  <c r="AN1264" i="3"/>
  <c r="AM1264" i="3"/>
  <c r="AL1264" i="3"/>
  <c r="AK1264" i="3"/>
  <c r="AJ1264" i="3"/>
  <c r="AI1264" i="3"/>
  <c r="AH1264" i="3"/>
  <c r="AG1264" i="3"/>
  <c r="AN1263" i="3"/>
  <c r="AM1263" i="3"/>
  <c r="AL1263" i="3"/>
  <c r="AK1263" i="3"/>
  <c r="AJ1263" i="3"/>
  <c r="AI1263" i="3"/>
  <c r="AH1263" i="3"/>
  <c r="AG1263" i="3"/>
  <c r="AN1262" i="3"/>
  <c r="AM1262" i="3"/>
  <c r="AL1262" i="3"/>
  <c r="AK1262" i="3"/>
  <c r="AJ1262" i="3"/>
  <c r="AI1262" i="3"/>
  <c r="AH1262" i="3"/>
  <c r="AG1262" i="3"/>
  <c r="AN1261" i="3"/>
  <c r="AM1261" i="3"/>
  <c r="AL1261" i="3"/>
  <c r="AK1261" i="3"/>
  <c r="AJ1261" i="3"/>
  <c r="AI1261" i="3"/>
  <c r="AH1261" i="3"/>
  <c r="AG1261" i="3"/>
  <c r="AN1260" i="3"/>
  <c r="AM1260" i="3"/>
  <c r="AL1260" i="3"/>
  <c r="AK1260" i="3"/>
  <c r="AJ1260" i="3"/>
  <c r="AI1260" i="3"/>
  <c r="AH1260" i="3"/>
  <c r="AG1260" i="3"/>
  <c r="AN1259" i="3"/>
  <c r="AM1259" i="3"/>
  <c r="AL1259" i="3"/>
  <c r="AK1259" i="3"/>
  <c r="AJ1259" i="3"/>
  <c r="AI1259" i="3"/>
  <c r="AH1259" i="3"/>
  <c r="AG1259" i="3"/>
  <c r="AN1258" i="3"/>
  <c r="AM1258" i="3"/>
  <c r="AL1258" i="3"/>
  <c r="AK1258" i="3"/>
  <c r="AJ1258" i="3"/>
  <c r="AI1258" i="3"/>
  <c r="AH1258" i="3"/>
  <c r="AG1258" i="3"/>
  <c r="AN1257" i="3"/>
  <c r="AM1257" i="3"/>
  <c r="AL1257" i="3"/>
  <c r="AK1257" i="3"/>
  <c r="AJ1257" i="3"/>
  <c r="AI1257" i="3"/>
  <c r="AH1257" i="3"/>
  <c r="AG1257" i="3"/>
  <c r="AN1256" i="3"/>
  <c r="AM1256" i="3"/>
  <c r="AL1256" i="3"/>
  <c r="AK1256" i="3"/>
  <c r="AJ1256" i="3"/>
  <c r="AI1256" i="3"/>
  <c r="AH1256" i="3"/>
  <c r="AG1256" i="3"/>
  <c r="AN1255" i="3"/>
  <c r="AM1255" i="3"/>
  <c r="AL1255" i="3"/>
  <c r="AK1255" i="3"/>
  <c r="AJ1255" i="3"/>
  <c r="AI1255" i="3"/>
  <c r="AH1255" i="3"/>
  <c r="AG1255" i="3"/>
  <c r="AN1254" i="3"/>
  <c r="AM1254" i="3"/>
  <c r="AL1254" i="3"/>
  <c r="AK1254" i="3"/>
  <c r="AJ1254" i="3"/>
  <c r="AI1254" i="3"/>
  <c r="AH1254" i="3"/>
  <c r="AG1254" i="3"/>
  <c r="AN1253" i="3"/>
  <c r="AM1253" i="3"/>
  <c r="AL1253" i="3"/>
  <c r="AK1253" i="3"/>
  <c r="AJ1253" i="3"/>
  <c r="AI1253" i="3"/>
  <c r="AH1253" i="3"/>
  <c r="AG1253" i="3"/>
  <c r="AN1252" i="3"/>
  <c r="AM1252" i="3"/>
  <c r="AL1252" i="3"/>
  <c r="AK1252" i="3"/>
  <c r="AJ1252" i="3"/>
  <c r="AI1252" i="3"/>
  <c r="AH1252" i="3"/>
  <c r="AG1252" i="3"/>
  <c r="AN1251" i="3"/>
  <c r="AM1251" i="3"/>
  <c r="AL1251" i="3"/>
  <c r="AK1251" i="3"/>
  <c r="AJ1251" i="3"/>
  <c r="AI1251" i="3"/>
  <c r="AH1251" i="3"/>
  <c r="AG1251" i="3"/>
  <c r="AN1250" i="3"/>
  <c r="AM1250" i="3"/>
  <c r="AL1250" i="3"/>
  <c r="AK1250" i="3"/>
  <c r="AJ1250" i="3"/>
  <c r="AI1250" i="3"/>
  <c r="AH1250" i="3"/>
  <c r="AG1250" i="3"/>
  <c r="AN1249" i="3"/>
  <c r="AM1249" i="3"/>
  <c r="AL1249" i="3"/>
  <c r="AK1249" i="3"/>
  <c r="AJ1249" i="3"/>
  <c r="AI1249" i="3"/>
  <c r="AH1249" i="3"/>
  <c r="AG1249" i="3"/>
  <c r="AN1248" i="3"/>
  <c r="AM1248" i="3"/>
  <c r="AL1248" i="3"/>
  <c r="AK1248" i="3"/>
  <c r="AJ1248" i="3"/>
  <c r="AI1248" i="3"/>
  <c r="AH1248" i="3"/>
  <c r="AG1248" i="3"/>
  <c r="AM1247" i="3"/>
  <c r="AK1247" i="3"/>
  <c r="AJ1247" i="3"/>
  <c r="AI1247" i="3"/>
  <c r="AH1247" i="3"/>
  <c r="AG1247" i="3"/>
  <c r="AN1246" i="3"/>
  <c r="AM1246" i="3"/>
  <c r="AL1246" i="3"/>
  <c r="AK1246" i="3"/>
  <c r="AJ1246" i="3"/>
  <c r="AI1246" i="3"/>
  <c r="AH1246" i="3"/>
  <c r="AG1246" i="3"/>
  <c r="AN1245" i="3"/>
  <c r="AM1245" i="3"/>
  <c r="AL1245" i="3"/>
  <c r="AK1245" i="3"/>
  <c r="AJ1245" i="3"/>
  <c r="AI1245" i="3"/>
  <c r="AH1245" i="3"/>
  <c r="AG1245" i="3"/>
  <c r="AN1244" i="3"/>
  <c r="AM1244" i="3"/>
  <c r="AL1244" i="3"/>
  <c r="AK1244" i="3"/>
  <c r="AJ1244" i="3"/>
  <c r="AI1244" i="3"/>
  <c r="AH1244" i="3"/>
  <c r="AG1244" i="3"/>
  <c r="AN1243" i="3"/>
  <c r="AM1243" i="3"/>
  <c r="AL1243" i="3"/>
  <c r="AK1243" i="3"/>
  <c r="AJ1243" i="3"/>
  <c r="AI1243" i="3"/>
  <c r="AH1243" i="3"/>
  <c r="AG1243" i="3"/>
  <c r="AN1242" i="3"/>
  <c r="AM1242" i="3"/>
  <c r="AL1242" i="3"/>
  <c r="AK1242" i="3"/>
  <c r="AJ1242" i="3"/>
  <c r="AI1242" i="3"/>
  <c r="AH1242" i="3"/>
  <c r="AG1242" i="3"/>
  <c r="AN1241" i="3"/>
  <c r="AM1241" i="3"/>
  <c r="AL1241" i="3"/>
  <c r="AK1241" i="3"/>
  <c r="AJ1241" i="3"/>
  <c r="AI1241" i="3"/>
  <c r="AH1241" i="3"/>
  <c r="AG1241" i="3"/>
  <c r="AN1240" i="3"/>
  <c r="AM1240" i="3"/>
  <c r="AL1240" i="3"/>
  <c r="AK1240" i="3"/>
  <c r="AJ1240" i="3"/>
  <c r="AI1240" i="3"/>
  <c r="AH1240" i="3"/>
  <c r="AG1240" i="3"/>
  <c r="AN1239" i="3"/>
  <c r="AM1239" i="3"/>
  <c r="AL1239" i="3"/>
  <c r="AK1239" i="3"/>
  <c r="AJ1239" i="3"/>
  <c r="AI1239" i="3"/>
  <c r="AH1239" i="3"/>
  <c r="AG1239" i="3"/>
  <c r="AN1238" i="3"/>
  <c r="AM1238" i="3"/>
  <c r="AL1238" i="3"/>
  <c r="AK1238" i="3"/>
  <c r="AJ1238" i="3"/>
  <c r="AI1238" i="3"/>
  <c r="AH1238" i="3"/>
  <c r="AG1238" i="3"/>
  <c r="AN1237" i="3"/>
  <c r="AM1237" i="3"/>
  <c r="AL1237" i="3"/>
  <c r="AK1237" i="3"/>
  <c r="AJ1237" i="3"/>
  <c r="AI1237" i="3"/>
  <c r="AH1237" i="3"/>
  <c r="AG1237" i="3"/>
  <c r="AN1236" i="3"/>
  <c r="AM1236" i="3"/>
  <c r="AL1236" i="3"/>
  <c r="AK1236" i="3"/>
  <c r="AJ1236" i="3"/>
  <c r="AI1236" i="3"/>
  <c r="AH1236" i="3"/>
  <c r="AG1236" i="3"/>
  <c r="AN1235" i="3"/>
  <c r="AM1235" i="3"/>
  <c r="AL1235" i="3"/>
  <c r="AK1235" i="3"/>
  <c r="AJ1235" i="3"/>
  <c r="AI1235" i="3"/>
  <c r="AH1235" i="3"/>
  <c r="AG1235" i="3"/>
  <c r="AN1234" i="3"/>
  <c r="AM1234" i="3"/>
  <c r="AL1234" i="3"/>
  <c r="AK1234" i="3"/>
  <c r="AJ1234" i="3"/>
  <c r="AI1234" i="3"/>
  <c r="AH1234" i="3"/>
  <c r="AG1234" i="3"/>
  <c r="AN1233" i="3"/>
  <c r="AM1233" i="3"/>
  <c r="AL1233" i="3"/>
  <c r="AK1233" i="3"/>
  <c r="AJ1233" i="3"/>
  <c r="AI1233" i="3"/>
  <c r="AH1233" i="3"/>
  <c r="AG1233" i="3"/>
  <c r="AN1232" i="3"/>
  <c r="AM1232" i="3"/>
  <c r="AL1232" i="3"/>
  <c r="AK1232" i="3"/>
  <c r="AJ1232" i="3"/>
  <c r="AI1232" i="3"/>
  <c r="AH1232" i="3"/>
  <c r="AG1232" i="3"/>
  <c r="AN1231" i="3"/>
  <c r="AM1231" i="3"/>
  <c r="AL1231" i="3"/>
  <c r="AK1231" i="3"/>
  <c r="AJ1231" i="3"/>
  <c r="AI1231" i="3"/>
  <c r="AH1231" i="3"/>
  <c r="AG1231" i="3"/>
  <c r="AN1230" i="3"/>
  <c r="AM1230" i="3"/>
  <c r="AL1230" i="3"/>
  <c r="AK1230" i="3"/>
  <c r="AJ1230" i="3"/>
  <c r="AI1230" i="3"/>
  <c r="AH1230" i="3"/>
  <c r="AG1230" i="3"/>
  <c r="AN1229" i="3"/>
  <c r="AM1229" i="3"/>
  <c r="AL1229" i="3"/>
  <c r="AK1229" i="3"/>
  <c r="AJ1229" i="3"/>
  <c r="AI1229" i="3"/>
  <c r="AH1229" i="3"/>
  <c r="AG1229" i="3"/>
  <c r="AN1228" i="3"/>
  <c r="AM1228" i="3"/>
  <c r="AL1228" i="3"/>
  <c r="AK1228" i="3"/>
  <c r="AJ1228" i="3"/>
  <c r="AI1228" i="3"/>
  <c r="AH1228" i="3"/>
  <c r="AG1228" i="3"/>
  <c r="AN1227" i="3"/>
  <c r="AM1227" i="3"/>
  <c r="AL1227" i="3"/>
  <c r="AK1227" i="3"/>
  <c r="AJ1227" i="3"/>
  <c r="AI1227" i="3"/>
  <c r="AH1227" i="3"/>
  <c r="AG1227" i="3"/>
  <c r="AN1226" i="3"/>
  <c r="AM1226" i="3"/>
  <c r="AL1226" i="3"/>
  <c r="AK1226" i="3"/>
  <c r="AJ1226" i="3"/>
  <c r="AI1226" i="3"/>
  <c r="AH1226" i="3"/>
  <c r="AG1226" i="3"/>
  <c r="AN1225" i="3"/>
  <c r="AM1225" i="3"/>
  <c r="AL1225" i="3"/>
  <c r="AK1225" i="3"/>
  <c r="AJ1225" i="3"/>
  <c r="AI1225" i="3"/>
  <c r="AH1225" i="3"/>
  <c r="AG1225" i="3"/>
  <c r="AN1224" i="3"/>
  <c r="AM1224" i="3"/>
  <c r="AL1224" i="3"/>
  <c r="AK1224" i="3"/>
  <c r="AJ1224" i="3"/>
  <c r="AI1224" i="3"/>
  <c r="AH1224" i="3"/>
  <c r="AG1224" i="3"/>
  <c r="AN1223" i="3"/>
  <c r="AM1223" i="3"/>
  <c r="AL1223" i="3"/>
  <c r="AK1223" i="3"/>
  <c r="AJ1223" i="3"/>
  <c r="AI1223" i="3"/>
  <c r="AH1223" i="3"/>
  <c r="AG1223" i="3"/>
  <c r="AN1222" i="3"/>
  <c r="AM1222" i="3"/>
  <c r="AL1222" i="3"/>
  <c r="AK1222" i="3"/>
  <c r="AJ1222" i="3"/>
  <c r="AI1222" i="3"/>
  <c r="AH1222" i="3"/>
  <c r="AG1222" i="3"/>
  <c r="AL1221" i="3"/>
  <c r="AJ1221" i="3"/>
  <c r="AI1221" i="3"/>
  <c r="AH1221" i="3"/>
  <c r="AG1221" i="3"/>
  <c r="AN1220" i="3"/>
  <c r="AM1220" i="3"/>
  <c r="AL1220" i="3"/>
  <c r="AK1220" i="3"/>
  <c r="AJ1220" i="3"/>
  <c r="AI1220" i="3"/>
  <c r="AH1220" i="3"/>
  <c r="AG1220" i="3"/>
  <c r="AN1219" i="3"/>
  <c r="AM1219" i="3"/>
  <c r="AL1219" i="3"/>
  <c r="AK1219" i="3"/>
  <c r="AJ1219" i="3"/>
  <c r="AI1219" i="3"/>
  <c r="AH1219" i="3"/>
  <c r="AG1219" i="3"/>
  <c r="AN1218" i="3"/>
  <c r="AM1218" i="3"/>
  <c r="AL1218" i="3"/>
  <c r="AK1218" i="3"/>
  <c r="AJ1218" i="3"/>
  <c r="AI1218" i="3"/>
  <c r="AH1218" i="3"/>
  <c r="AG1218" i="3"/>
  <c r="AN1217" i="3"/>
  <c r="AM1217" i="3"/>
  <c r="AL1217" i="3"/>
  <c r="AK1217" i="3"/>
  <c r="AJ1217" i="3"/>
  <c r="AI1217" i="3"/>
  <c r="AH1217" i="3"/>
  <c r="AG1217" i="3"/>
  <c r="AN1216" i="3"/>
  <c r="AM1216" i="3"/>
  <c r="AL1216" i="3"/>
  <c r="AK1216" i="3"/>
  <c r="AJ1216" i="3"/>
  <c r="AI1216" i="3"/>
  <c r="AH1216" i="3"/>
  <c r="AG1216" i="3"/>
  <c r="AN1215" i="3"/>
  <c r="AM1215" i="3"/>
  <c r="AL1215" i="3"/>
  <c r="AK1215" i="3"/>
  <c r="AJ1215" i="3"/>
  <c r="AI1215" i="3"/>
  <c r="AH1215" i="3"/>
  <c r="AG1215" i="3"/>
  <c r="AN1214" i="3"/>
  <c r="AM1214" i="3"/>
  <c r="AL1214" i="3"/>
  <c r="AK1214" i="3"/>
  <c r="AJ1214" i="3"/>
  <c r="AI1214" i="3"/>
  <c r="AH1214" i="3"/>
  <c r="AG1214" i="3"/>
  <c r="AN1213" i="3"/>
  <c r="AM1213" i="3"/>
  <c r="AL1213" i="3"/>
  <c r="AK1213" i="3"/>
  <c r="AJ1213" i="3"/>
  <c r="AI1213" i="3"/>
  <c r="AH1213" i="3"/>
  <c r="AG1213" i="3"/>
  <c r="AN1212" i="3"/>
  <c r="AM1212" i="3"/>
  <c r="AL1212" i="3"/>
  <c r="AK1212" i="3"/>
  <c r="AJ1212" i="3"/>
  <c r="AI1212" i="3"/>
  <c r="AH1212" i="3"/>
  <c r="AG1212" i="3"/>
  <c r="AN1211" i="3"/>
  <c r="AM1211" i="3"/>
  <c r="AL1211" i="3"/>
  <c r="AK1211" i="3"/>
  <c r="AJ1211" i="3"/>
  <c r="AI1211" i="3"/>
  <c r="AH1211" i="3"/>
  <c r="AG1211" i="3"/>
  <c r="AN1210" i="3"/>
  <c r="AM1210" i="3"/>
  <c r="AL1210" i="3"/>
  <c r="AK1210" i="3"/>
  <c r="AJ1210" i="3"/>
  <c r="AI1210" i="3"/>
  <c r="AH1210" i="3"/>
  <c r="AG1210" i="3"/>
  <c r="AN1209" i="3"/>
  <c r="AM1209" i="3"/>
  <c r="AL1209" i="3"/>
  <c r="AK1209" i="3"/>
  <c r="AJ1209" i="3"/>
  <c r="AI1209" i="3"/>
  <c r="AH1209" i="3"/>
  <c r="AG1209" i="3"/>
  <c r="AN1208" i="3"/>
  <c r="AM1208" i="3"/>
  <c r="AL1208" i="3"/>
  <c r="AK1208" i="3"/>
  <c r="AJ1208" i="3"/>
  <c r="AI1208" i="3"/>
  <c r="AH1208" i="3"/>
  <c r="AG1208" i="3"/>
  <c r="AN1207" i="3"/>
  <c r="AJ1207" i="3"/>
  <c r="AI1207" i="3"/>
  <c r="AH1207" i="3"/>
  <c r="AG1207" i="3"/>
  <c r="AN1206" i="3"/>
  <c r="AM1206" i="3"/>
  <c r="AL1206" i="3"/>
  <c r="AK1206" i="3"/>
  <c r="AJ1206" i="3"/>
  <c r="AI1206" i="3"/>
  <c r="AH1206" i="3"/>
  <c r="AG1206" i="3"/>
  <c r="AN1205" i="3"/>
  <c r="AM1205" i="3"/>
  <c r="AL1205" i="3"/>
  <c r="AK1205" i="3"/>
  <c r="AJ1205" i="3"/>
  <c r="AI1205" i="3"/>
  <c r="AH1205" i="3"/>
  <c r="AG1205" i="3"/>
  <c r="AN1204" i="3"/>
  <c r="AJ1204" i="3"/>
  <c r="AI1204" i="3"/>
  <c r="AH1204" i="3"/>
  <c r="AG1204" i="3"/>
  <c r="AN1203" i="3"/>
  <c r="AJ1203" i="3"/>
  <c r="AI1203" i="3"/>
  <c r="AH1203" i="3"/>
  <c r="AG1203" i="3"/>
  <c r="AN1202" i="3"/>
  <c r="AM1202" i="3"/>
  <c r="AL1202" i="3"/>
  <c r="AK1202" i="3"/>
  <c r="AJ1202" i="3"/>
  <c r="AI1202" i="3"/>
  <c r="AH1202" i="3"/>
  <c r="AG1202" i="3"/>
  <c r="AN1201" i="3"/>
  <c r="AM1201" i="3"/>
  <c r="AL1201" i="3"/>
  <c r="AK1201" i="3"/>
  <c r="AJ1201" i="3"/>
  <c r="AI1201" i="3"/>
  <c r="AH1201" i="3"/>
  <c r="AG1201" i="3"/>
  <c r="AN1200" i="3"/>
  <c r="AM1200" i="3"/>
  <c r="AL1200" i="3"/>
  <c r="AK1200" i="3"/>
  <c r="AJ1200" i="3"/>
  <c r="AI1200" i="3"/>
  <c r="AH1200" i="3"/>
  <c r="AG1200" i="3"/>
  <c r="AN1199" i="3"/>
  <c r="AM1199" i="3"/>
  <c r="AL1199" i="3"/>
  <c r="AK1199" i="3"/>
  <c r="AJ1199" i="3"/>
  <c r="AI1199" i="3"/>
  <c r="AH1199" i="3"/>
  <c r="AG1199" i="3"/>
  <c r="AN1198" i="3"/>
  <c r="AM1198" i="3"/>
  <c r="AL1198" i="3"/>
  <c r="AK1198" i="3"/>
  <c r="AJ1198" i="3"/>
  <c r="AI1198" i="3"/>
  <c r="AH1198" i="3"/>
  <c r="AG1198" i="3"/>
  <c r="AN1197" i="3"/>
  <c r="AM1197" i="3"/>
  <c r="AL1197" i="3"/>
  <c r="AK1197" i="3"/>
  <c r="AJ1197" i="3"/>
  <c r="AI1197" i="3"/>
  <c r="AH1197" i="3"/>
  <c r="AG1197" i="3"/>
  <c r="AN1196" i="3"/>
  <c r="AM1196" i="3"/>
  <c r="AL1196" i="3"/>
  <c r="AK1196" i="3"/>
  <c r="AJ1196" i="3"/>
  <c r="AI1196" i="3"/>
  <c r="AH1196" i="3"/>
  <c r="AG1196" i="3"/>
  <c r="AN1195" i="3"/>
  <c r="AM1195" i="3"/>
  <c r="AL1195" i="3"/>
  <c r="AK1195" i="3"/>
  <c r="AJ1195" i="3"/>
  <c r="AI1195" i="3"/>
  <c r="AH1195" i="3"/>
  <c r="AG1195" i="3"/>
  <c r="AN1194" i="3"/>
  <c r="AM1194" i="3"/>
  <c r="AL1194" i="3"/>
  <c r="AK1194" i="3"/>
  <c r="AJ1194" i="3"/>
  <c r="AI1194" i="3"/>
  <c r="AH1194" i="3"/>
  <c r="AG1194" i="3"/>
  <c r="AN1193" i="3"/>
  <c r="AM1193" i="3"/>
  <c r="AL1193" i="3"/>
  <c r="AK1193" i="3"/>
  <c r="AJ1193" i="3"/>
  <c r="AI1193" i="3"/>
  <c r="AH1193" i="3"/>
  <c r="AG1193" i="3"/>
  <c r="AN1192" i="3"/>
  <c r="AM1192" i="3"/>
  <c r="AL1192" i="3"/>
  <c r="AK1192" i="3"/>
  <c r="AJ1192" i="3"/>
  <c r="AI1192" i="3"/>
  <c r="AH1192" i="3"/>
  <c r="AG1192" i="3"/>
  <c r="AN1191" i="3"/>
  <c r="AM1191" i="3"/>
  <c r="AL1191" i="3"/>
  <c r="AK1191" i="3"/>
  <c r="AJ1191" i="3"/>
  <c r="AI1191" i="3"/>
  <c r="AH1191" i="3"/>
  <c r="AG1191" i="3"/>
  <c r="AN1190" i="3"/>
  <c r="AM1190" i="3"/>
  <c r="AL1190" i="3"/>
  <c r="AK1190" i="3"/>
  <c r="AJ1190" i="3"/>
  <c r="AI1190" i="3"/>
  <c r="AH1190" i="3"/>
  <c r="AG1190" i="3"/>
  <c r="AN1189" i="3"/>
  <c r="AM1189" i="3"/>
  <c r="AL1189" i="3"/>
  <c r="AK1189" i="3"/>
  <c r="AJ1189" i="3"/>
  <c r="AI1189" i="3"/>
  <c r="AH1189" i="3"/>
  <c r="AG1189" i="3"/>
  <c r="AN1188" i="3"/>
  <c r="AM1188" i="3"/>
  <c r="AL1188" i="3"/>
  <c r="AK1188" i="3"/>
  <c r="AJ1188" i="3"/>
  <c r="AI1188" i="3"/>
  <c r="AH1188" i="3"/>
  <c r="AG1188" i="3"/>
  <c r="AN1187" i="3"/>
  <c r="AM1187" i="3"/>
  <c r="AL1187" i="3"/>
  <c r="AK1187" i="3"/>
  <c r="AJ1187" i="3"/>
  <c r="AI1187" i="3"/>
  <c r="AH1187" i="3"/>
  <c r="AG1187" i="3"/>
  <c r="AN1186" i="3"/>
  <c r="AM1186" i="3"/>
  <c r="AL1186" i="3"/>
  <c r="AK1186" i="3"/>
  <c r="AJ1186" i="3"/>
  <c r="AI1186" i="3"/>
  <c r="AH1186" i="3"/>
  <c r="AG1186" i="3"/>
  <c r="AN1185" i="3"/>
  <c r="AM1185" i="3"/>
  <c r="AL1185" i="3"/>
  <c r="AK1185" i="3"/>
  <c r="AJ1185" i="3"/>
  <c r="AI1185" i="3"/>
  <c r="AH1185" i="3"/>
  <c r="AG1185" i="3"/>
  <c r="AN1184" i="3"/>
  <c r="AM1184" i="3"/>
  <c r="AL1184" i="3"/>
  <c r="AK1184" i="3"/>
  <c r="AJ1184" i="3"/>
  <c r="AI1184" i="3"/>
  <c r="AH1184" i="3"/>
  <c r="AG1184" i="3"/>
  <c r="AN1183" i="3"/>
  <c r="AM1183" i="3"/>
  <c r="AL1183" i="3"/>
  <c r="AK1183" i="3"/>
  <c r="AJ1183" i="3"/>
  <c r="AI1183" i="3"/>
  <c r="AH1183" i="3"/>
  <c r="AG1183" i="3"/>
  <c r="AN1182" i="3"/>
  <c r="AM1182" i="3"/>
  <c r="AL1182" i="3"/>
  <c r="AK1182" i="3"/>
  <c r="AJ1182" i="3"/>
  <c r="AI1182" i="3"/>
  <c r="AH1182" i="3"/>
  <c r="AG1182" i="3"/>
  <c r="AN1181" i="3"/>
  <c r="AM1181" i="3"/>
  <c r="AL1181" i="3"/>
  <c r="AK1181" i="3"/>
  <c r="AJ1181" i="3"/>
  <c r="AI1181" i="3"/>
  <c r="AH1181" i="3"/>
  <c r="AG1181" i="3"/>
  <c r="AN1180" i="3"/>
  <c r="AM1180" i="3"/>
  <c r="AL1180" i="3"/>
  <c r="AK1180" i="3"/>
  <c r="AJ1180" i="3"/>
  <c r="AI1180" i="3"/>
  <c r="AH1180" i="3"/>
  <c r="AG1180" i="3"/>
  <c r="AN1179" i="3"/>
  <c r="AM1179" i="3"/>
  <c r="AL1179" i="3"/>
  <c r="AK1179" i="3"/>
  <c r="AJ1179" i="3"/>
  <c r="AI1179" i="3"/>
  <c r="AH1179" i="3"/>
  <c r="AG1179" i="3"/>
  <c r="AN1178" i="3"/>
  <c r="AM1178" i="3"/>
  <c r="AL1178" i="3"/>
  <c r="AK1178" i="3"/>
  <c r="AJ1178" i="3"/>
  <c r="AI1178" i="3"/>
  <c r="AH1178" i="3"/>
  <c r="AG1178" i="3"/>
  <c r="AN1177" i="3"/>
  <c r="AM1177" i="3"/>
  <c r="AL1177" i="3"/>
  <c r="AK1177" i="3"/>
  <c r="AJ1177" i="3"/>
  <c r="AI1177" i="3"/>
  <c r="AH1177" i="3"/>
  <c r="AG1177" i="3"/>
  <c r="AN1176" i="3"/>
  <c r="AM1176" i="3"/>
  <c r="AL1176" i="3"/>
  <c r="AK1176" i="3"/>
  <c r="AJ1176" i="3"/>
  <c r="AI1176" i="3"/>
  <c r="AH1176" i="3"/>
  <c r="AG1176" i="3"/>
  <c r="AN1175" i="3"/>
  <c r="AM1175" i="3"/>
  <c r="AL1175" i="3"/>
  <c r="AK1175" i="3"/>
  <c r="AJ1175" i="3"/>
  <c r="AI1175" i="3"/>
  <c r="AH1175" i="3"/>
  <c r="AG1175" i="3"/>
  <c r="AN1174" i="3"/>
  <c r="AM1174" i="3"/>
  <c r="AL1174" i="3"/>
  <c r="AK1174" i="3"/>
  <c r="AJ1174" i="3"/>
  <c r="AI1174" i="3"/>
  <c r="AH1174" i="3"/>
  <c r="AG1174" i="3"/>
  <c r="AN1173" i="3"/>
  <c r="AL1173" i="3"/>
  <c r="AK1173" i="3"/>
  <c r="AJ1173" i="3"/>
  <c r="AI1173" i="3"/>
  <c r="AH1173" i="3"/>
  <c r="AG1173" i="3"/>
  <c r="AN1172" i="3"/>
  <c r="AM1172" i="3"/>
  <c r="AL1172" i="3"/>
  <c r="AK1172" i="3"/>
  <c r="AJ1172" i="3"/>
  <c r="AI1172" i="3"/>
  <c r="AH1172" i="3"/>
  <c r="AG1172" i="3"/>
  <c r="AN1171" i="3"/>
  <c r="AM1171" i="3"/>
  <c r="AL1171" i="3"/>
  <c r="AK1171" i="3"/>
  <c r="AJ1171" i="3"/>
  <c r="AI1171" i="3"/>
  <c r="AH1171" i="3"/>
  <c r="AG1171" i="3"/>
  <c r="AN1170" i="3"/>
  <c r="AM1170" i="3"/>
  <c r="AL1170" i="3"/>
  <c r="AK1170" i="3"/>
  <c r="AJ1170" i="3"/>
  <c r="AI1170" i="3"/>
  <c r="AH1170" i="3"/>
  <c r="AG1170" i="3"/>
  <c r="AN1169" i="3"/>
  <c r="AM1169" i="3"/>
  <c r="AL1169" i="3"/>
  <c r="AK1169" i="3"/>
  <c r="AJ1169" i="3"/>
  <c r="AI1169" i="3"/>
  <c r="AH1169" i="3"/>
  <c r="AG1169" i="3"/>
  <c r="AN1168" i="3"/>
  <c r="AM1168" i="3"/>
  <c r="AL1168" i="3"/>
  <c r="AK1168" i="3"/>
  <c r="AJ1168" i="3"/>
  <c r="AI1168" i="3"/>
  <c r="AH1168" i="3"/>
  <c r="AG1168" i="3"/>
  <c r="AN1167" i="3"/>
  <c r="AM1167" i="3"/>
  <c r="AL1167" i="3"/>
  <c r="AK1167" i="3"/>
  <c r="AJ1167" i="3"/>
  <c r="AI1167" i="3"/>
  <c r="AH1167" i="3"/>
  <c r="AG1167" i="3"/>
  <c r="AN1166" i="3"/>
  <c r="AM1166" i="3"/>
  <c r="AL1166" i="3"/>
  <c r="AK1166" i="3"/>
  <c r="AJ1166" i="3"/>
  <c r="AI1166" i="3"/>
  <c r="AH1166" i="3"/>
  <c r="AG1166" i="3"/>
  <c r="AN1165" i="3"/>
  <c r="AL1165" i="3"/>
  <c r="AJ1165" i="3"/>
  <c r="AI1165" i="3"/>
  <c r="AH1165" i="3"/>
  <c r="AG1165" i="3"/>
  <c r="AN1164" i="3"/>
  <c r="AM1164" i="3"/>
  <c r="AL1164" i="3"/>
  <c r="AK1164" i="3"/>
  <c r="AJ1164" i="3"/>
  <c r="AI1164" i="3"/>
  <c r="AH1164" i="3"/>
  <c r="AG1164" i="3"/>
  <c r="AN1163" i="3"/>
  <c r="AM1163" i="3"/>
  <c r="AL1163" i="3"/>
  <c r="AK1163" i="3"/>
  <c r="AJ1163" i="3"/>
  <c r="AI1163" i="3"/>
  <c r="AH1163" i="3"/>
  <c r="AG1163" i="3"/>
  <c r="AN1162" i="3"/>
  <c r="AM1162" i="3"/>
  <c r="AL1162" i="3"/>
  <c r="AK1162" i="3"/>
  <c r="AJ1162" i="3"/>
  <c r="AI1162" i="3"/>
  <c r="AH1162" i="3"/>
  <c r="AG1162" i="3"/>
  <c r="AN1161" i="3"/>
  <c r="AM1161" i="3"/>
  <c r="AL1161" i="3"/>
  <c r="AK1161" i="3"/>
  <c r="AJ1161" i="3"/>
  <c r="AI1161" i="3"/>
  <c r="AH1161" i="3"/>
  <c r="AG1161" i="3"/>
  <c r="AN1160" i="3"/>
  <c r="AM1160" i="3"/>
  <c r="AL1160" i="3"/>
  <c r="AK1160" i="3"/>
  <c r="AJ1160" i="3"/>
  <c r="AI1160" i="3"/>
  <c r="AH1160" i="3"/>
  <c r="AG1160" i="3"/>
  <c r="AN1159" i="3"/>
  <c r="AM1159" i="3"/>
  <c r="AL1159" i="3"/>
  <c r="AK1159" i="3"/>
  <c r="AJ1159" i="3"/>
  <c r="AI1159" i="3"/>
  <c r="AH1159" i="3"/>
  <c r="AG1159" i="3"/>
  <c r="AN1158" i="3"/>
  <c r="AM1158" i="3"/>
  <c r="AL1158" i="3"/>
  <c r="AK1158" i="3"/>
  <c r="AJ1158" i="3"/>
  <c r="AI1158" i="3"/>
  <c r="AH1158" i="3"/>
  <c r="AG1158" i="3"/>
  <c r="AN1157" i="3"/>
  <c r="AM1157" i="3"/>
  <c r="AL1157" i="3"/>
  <c r="AK1157" i="3"/>
  <c r="AJ1157" i="3"/>
  <c r="AI1157" i="3"/>
  <c r="AH1157" i="3"/>
  <c r="AG1157" i="3"/>
  <c r="AN1156" i="3"/>
  <c r="AJ1156" i="3"/>
  <c r="AI1156" i="3"/>
  <c r="AH1156" i="3"/>
  <c r="AG1156" i="3"/>
  <c r="AN1155" i="3"/>
  <c r="AM1155" i="3"/>
  <c r="AL1155" i="3"/>
  <c r="AK1155" i="3"/>
  <c r="AJ1155" i="3"/>
  <c r="AI1155" i="3"/>
  <c r="AH1155" i="3"/>
  <c r="AG1155" i="3"/>
  <c r="AN1154" i="3"/>
  <c r="AM1154" i="3"/>
  <c r="AL1154" i="3"/>
  <c r="AK1154" i="3"/>
  <c r="AJ1154" i="3"/>
  <c r="AI1154" i="3"/>
  <c r="AH1154" i="3"/>
  <c r="AG1154" i="3"/>
  <c r="AN1153" i="3"/>
  <c r="AM1153" i="3"/>
  <c r="AL1153" i="3"/>
  <c r="AK1153" i="3"/>
  <c r="AJ1153" i="3"/>
  <c r="AI1153" i="3"/>
  <c r="AH1153" i="3"/>
  <c r="AG1153" i="3"/>
  <c r="AN1152" i="3"/>
  <c r="AM1152" i="3"/>
  <c r="AL1152" i="3"/>
  <c r="AK1152" i="3"/>
  <c r="AJ1152" i="3"/>
  <c r="AI1152" i="3"/>
  <c r="AH1152" i="3"/>
  <c r="AG1152" i="3"/>
  <c r="AN1151" i="3"/>
  <c r="AM1151" i="3"/>
  <c r="AL1151" i="3"/>
  <c r="AK1151" i="3"/>
  <c r="AJ1151" i="3"/>
  <c r="AI1151" i="3"/>
  <c r="AH1151" i="3"/>
  <c r="AG1151" i="3"/>
  <c r="AN1150" i="3"/>
  <c r="AM1150" i="3"/>
  <c r="AL1150" i="3"/>
  <c r="AK1150" i="3"/>
  <c r="AJ1150" i="3"/>
  <c r="AI1150" i="3"/>
  <c r="AH1150" i="3"/>
  <c r="AG1150" i="3"/>
  <c r="AN1149" i="3"/>
  <c r="AM1149" i="3"/>
  <c r="AL1149" i="3"/>
  <c r="AK1149" i="3"/>
  <c r="AJ1149" i="3"/>
  <c r="AI1149" i="3"/>
  <c r="AH1149" i="3"/>
  <c r="AG1149" i="3"/>
  <c r="AN1148" i="3"/>
  <c r="AM1148" i="3"/>
  <c r="AL1148" i="3"/>
  <c r="AK1148" i="3"/>
  <c r="AJ1148" i="3"/>
  <c r="AI1148" i="3"/>
  <c r="AH1148" i="3"/>
  <c r="AG1148" i="3"/>
  <c r="AN1147" i="3"/>
  <c r="AJ1147" i="3"/>
  <c r="AI1147" i="3"/>
  <c r="AH1147" i="3"/>
  <c r="AG1147" i="3"/>
  <c r="AN1146" i="3"/>
  <c r="AM1146" i="3"/>
  <c r="AL1146" i="3"/>
  <c r="AK1146" i="3"/>
  <c r="AJ1146" i="3"/>
  <c r="AI1146" i="3"/>
  <c r="AH1146" i="3"/>
  <c r="AG1146" i="3"/>
  <c r="AN1145" i="3"/>
  <c r="AM1145" i="3"/>
  <c r="AL1145" i="3"/>
  <c r="AK1145" i="3"/>
  <c r="AJ1145" i="3"/>
  <c r="AI1145" i="3"/>
  <c r="AH1145" i="3"/>
  <c r="AG1145" i="3"/>
  <c r="AN1144" i="3"/>
  <c r="AM1144" i="3"/>
  <c r="AL1144" i="3"/>
  <c r="AK1144" i="3"/>
  <c r="AJ1144" i="3"/>
  <c r="AI1144" i="3"/>
  <c r="AH1144" i="3"/>
  <c r="AG1144" i="3"/>
  <c r="AN1143" i="3"/>
  <c r="AM1143" i="3"/>
  <c r="AL1143" i="3"/>
  <c r="AK1143" i="3"/>
  <c r="AJ1143" i="3"/>
  <c r="AI1143" i="3"/>
  <c r="AH1143" i="3"/>
  <c r="AG1143" i="3"/>
  <c r="AN1142" i="3"/>
  <c r="AM1142" i="3"/>
  <c r="AL1142" i="3"/>
  <c r="AK1142" i="3"/>
  <c r="AJ1142" i="3"/>
  <c r="AI1142" i="3"/>
  <c r="AH1142" i="3"/>
  <c r="AG1142" i="3"/>
  <c r="AN1141" i="3"/>
  <c r="AM1141" i="3"/>
  <c r="AL1141" i="3"/>
  <c r="AK1141" i="3"/>
  <c r="AJ1141" i="3"/>
  <c r="AI1141" i="3"/>
  <c r="AH1141" i="3"/>
  <c r="AG1141" i="3"/>
  <c r="AN1140" i="3"/>
  <c r="AM1140" i="3"/>
  <c r="AL1140" i="3"/>
  <c r="AK1140" i="3"/>
  <c r="AJ1140" i="3"/>
  <c r="AI1140" i="3"/>
  <c r="AH1140" i="3"/>
  <c r="AG1140" i="3"/>
  <c r="AN1139" i="3"/>
  <c r="AM1139" i="3"/>
  <c r="AL1139" i="3"/>
  <c r="AK1139" i="3"/>
  <c r="AJ1139" i="3"/>
  <c r="AI1139" i="3"/>
  <c r="AH1139" i="3"/>
  <c r="AG1139" i="3"/>
  <c r="AN1138" i="3"/>
  <c r="AM1138" i="3"/>
  <c r="AL1138" i="3"/>
  <c r="AK1138" i="3"/>
  <c r="AJ1138" i="3"/>
  <c r="AI1138" i="3"/>
  <c r="AH1138" i="3"/>
  <c r="AG1138" i="3"/>
  <c r="AN1137" i="3"/>
  <c r="AM1137" i="3"/>
  <c r="AL1137" i="3"/>
  <c r="AK1137" i="3"/>
  <c r="AJ1137" i="3"/>
  <c r="AI1137" i="3"/>
  <c r="AH1137" i="3"/>
  <c r="AG1137" i="3"/>
  <c r="AN1136" i="3"/>
  <c r="AM1136" i="3"/>
  <c r="AL1136" i="3"/>
  <c r="AK1136" i="3"/>
  <c r="AJ1136" i="3"/>
  <c r="AI1136" i="3"/>
  <c r="AH1136" i="3"/>
  <c r="AG1136" i="3"/>
  <c r="AN1135" i="3"/>
  <c r="AJ1135" i="3"/>
  <c r="AI1135" i="3"/>
  <c r="AH1135" i="3"/>
  <c r="AG1135" i="3"/>
  <c r="AL1134" i="3"/>
  <c r="AJ1134" i="3"/>
  <c r="AI1134" i="3"/>
  <c r="AH1134" i="3"/>
  <c r="AG1134" i="3"/>
  <c r="AN1133" i="3"/>
  <c r="AM1133" i="3"/>
  <c r="AL1133" i="3"/>
  <c r="AK1133" i="3"/>
  <c r="AJ1133" i="3"/>
  <c r="AI1133" i="3"/>
  <c r="AH1133" i="3"/>
  <c r="AG1133" i="3"/>
  <c r="AL1132" i="3"/>
  <c r="AJ1132" i="3"/>
  <c r="AI1132" i="3"/>
  <c r="AH1132" i="3"/>
  <c r="AG1132" i="3"/>
  <c r="AN1131" i="3"/>
  <c r="AM1131" i="3"/>
  <c r="AL1131" i="3"/>
  <c r="AK1131" i="3"/>
  <c r="AJ1131" i="3"/>
  <c r="AI1131" i="3"/>
  <c r="AH1131" i="3"/>
  <c r="AG1131" i="3"/>
  <c r="AN1130" i="3"/>
  <c r="AK1130" i="3"/>
  <c r="AJ1130" i="3"/>
  <c r="AI1130" i="3"/>
  <c r="AH1130" i="3"/>
  <c r="AG1130" i="3"/>
  <c r="AN1129" i="3"/>
  <c r="AM1129" i="3"/>
  <c r="AL1129" i="3"/>
  <c r="AK1129" i="3"/>
  <c r="AJ1129" i="3"/>
  <c r="AI1129" i="3"/>
  <c r="AH1129" i="3"/>
  <c r="AG1129" i="3"/>
  <c r="AN1128" i="3"/>
  <c r="AJ1128" i="3"/>
  <c r="AI1128" i="3"/>
  <c r="AH1128" i="3"/>
  <c r="AG1128" i="3"/>
  <c r="AN1127" i="3"/>
  <c r="AM1127" i="3"/>
  <c r="AL1127" i="3"/>
  <c r="AK1127" i="3"/>
  <c r="AJ1127" i="3"/>
  <c r="AI1127" i="3"/>
  <c r="AH1127" i="3"/>
  <c r="AG1127" i="3"/>
  <c r="AN1126" i="3"/>
  <c r="AM1126" i="3"/>
  <c r="AL1126" i="3"/>
  <c r="AK1126" i="3"/>
  <c r="AJ1126" i="3"/>
  <c r="AI1126" i="3"/>
  <c r="AH1126" i="3"/>
  <c r="AG1126" i="3"/>
  <c r="AN1125" i="3"/>
  <c r="AM1125" i="3"/>
  <c r="AL1125" i="3"/>
  <c r="AK1125" i="3"/>
  <c r="AJ1125" i="3"/>
  <c r="AI1125" i="3"/>
  <c r="AH1125" i="3"/>
  <c r="AG1125" i="3"/>
  <c r="AN1124" i="3"/>
  <c r="AJ1124" i="3"/>
  <c r="AI1124" i="3"/>
  <c r="AH1124" i="3"/>
  <c r="AG1124" i="3"/>
  <c r="AN1123" i="3"/>
  <c r="AM1123" i="3"/>
  <c r="AL1123" i="3"/>
  <c r="AK1123" i="3"/>
  <c r="AJ1123" i="3"/>
  <c r="AI1123" i="3"/>
  <c r="AH1123" i="3"/>
  <c r="AG1123" i="3"/>
  <c r="AN1122" i="3"/>
  <c r="AM1122" i="3"/>
  <c r="AL1122" i="3"/>
  <c r="AK1122" i="3"/>
  <c r="AJ1122" i="3"/>
  <c r="AI1122" i="3"/>
  <c r="AH1122" i="3"/>
  <c r="AG1122" i="3"/>
  <c r="AN1121" i="3"/>
  <c r="AM1121" i="3"/>
  <c r="AL1121" i="3"/>
  <c r="AK1121" i="3"/>
  <c r="AJ1121" i="3"/>
  <c r="AI1121" i="3"/>
  <c r="AH1121" i="3"/>
  <c r="AG1121" i="3"/>
  <c r="AN1120" i="3"/>
  <c r="AM1120" i="3"/>
  <c r="AL1120" i="3"/>
  <c r="AK1120" i="3"/>
  <c r="AJ1120" i="3"/>
  <c r="AI1120" i="3"/>
  <c r="AH1120" i="3"/>
  <c r="AG1120" i="3"/>
  <c r="AN1119" i="3"/>
  <c r="AM1119" i="3"/>
  <c r="AL1119" i="3"/>
  <c r="AK1119" i="3"/>
  <c r="AJ1119" i="3"/>
  <c r="AI1119" i="3"/>
  <c r="AH1119" i="3"/>
  <c r="AG1119" i="3"/>
  <c r="AN1118" i="3"/>
  <c r="AM1118" i="3"/>
  <c r="AL1118" i="3"/>
  <c r="AK1118" i="3"/>
  <c r="AJ1118" i="3"/>
  <c r="AI1118" i="3"/>
  <c r="AH1118" i="3"/>
  <c r="AG1118" i="3"/>
  <c r="AN1117" i="3"/>
  <c r="AJ1117" i="3"/>
  <c r="AI1117" i="3"/>
  <c r="AH1117" i="3"/>
  <c r="AG1117" i="3"/>
  <c r="AN1116" i="3"/>
  <c r="AJ1116" i="3"/>
  <c r="AI1116" i="3"/>
  <c r="AH1116" i="3"/>
  <c r="AG1116" i="3"/>
  <c r="AN1115" i="3"/>
  <c r="AM1115" i="3"/>
  <c r="AL1115" i="3"/>
  <c r="AK1115" i="3"/>
  <c r="AJ1115" i="3"/>
  <c r="AI1115" i="3"/>
  <c r="AH1115" i="3"/>
  <c r="AG1115" i="3"/>
  <c r="AN1114" i="3"/>
  <c r="AM1114" i="3"/>
  <c r="AL1114" i="3"/>
  <c r="AK1114" i="3"/>
  <c r="AJ1114" i="3"/>
  <c r="AI1114" i="3"/>
  <c r="AH1114" i="3"/>
  <c r="AG1114" i="3"/>
  <c r="AN1113" i="3"/>
  <c r="AM1113" i="3"/>
  <c r="AL1113" i="3"/>
  <c r="AK1113" i="3"/>
  <c r="AJ1113" i="3"/>
  <c r="AI1113" i="3"/>
  <c r="AH1113" i="3"/>
  <c r="AG1113" i="3"/>
  <c r="AN1112" i="3"/>
  <c r="AM1112" i="3"/>
  <c r="AL1112" i="3"/>
  <c r="AK1112" i="3"/>
  <c r="AJ1112" i="3"/>
  <c r="AI1112" i="3"/>
  <c r="AH1112" i="3"/>
  <c r="AG1112" i="3"/>
  <c r="AN1111" i="3"/>
  <c r="AJ1111" i="3"/>
  <c r="AI1111" i="3"/>
  <c r="AH1111" i="3"/>
  <c r="AG1111" i="3"/>
  <c r="AN1110" i="3"/>
  <c r="AM1110" i="3"/>
  <c r="AL1110" i="3"/>
  <c r="AK1110" i="3"/>
  <c r="AJ1110" i="3"/>
  <c r="AI1110" i="3"/>
  <c r="AH1110" i="3"/>
  <c r="AG1110" i="3"/>
  <c r="AN1109" i="3"/>
  <c r="AM1109" i="3"/>
  <c r="AL1109" i="3"/>
  <c r="AK1109" i="3"/>
  <c r="AJ1109" i="3"/>
  <c r="AI1109" i="3"/>
  <c r="AH1109" i="3"/>
  <c r="AG1109" i="3"/>
  <c r="AN1108" i="3"/>
  <c r="AM1108" i="3"/>
  <c r="AL1108" i="3"/>
  <c r="AK1108" i="3"/>
  <c r="AJ1108" i="3"/>
  <c r="AI1108" i="3"/>
  <c r="AH1108" i="3"/>
  <c r="AG1108" i="3"/>
  <c r="AN1107" i="3"/>
  <c r="AM1107" i="3"/>
  <c r="AL1107" i="3"/>
  <c r="AK1107" i="3"/>
  <c r="AJ1107" i="3"/>
  <c r="AI1107" i="3"/>
  <c r="AH1107" i="3"/>
  <c r="AG1107" i="3"/>
  <c r="AN1106" i="3"/>
  <c r="AM1106" i="3"/>
  <c r="AL1106" i="3"/>
  <c r="AK1106" i="3"/>
  <c r="AJ1106" i="3"/>
  <c r="AI1106" i="3"/>
  <c r="AH1106" i="3"/>
  <c r="AG1106" i="3"/>
  <c r="AN1105" i="3"/>
  <c r="AM1105" i="3"/>
  <c r="AL1105" i="3"/>
  <c r="AK1105" i="3"/>
  <c r="AJ1105" i="3"/>
  <c r="AI1105" i="3"/>
  <c r="AH1105" i="3"/>
  <c r="AG1105" i="3"/>
  <c r="AN1104" i="3"/>
  <c r="AM1104" i="3"/>
  <c r="AL1104" i="3"/>
  <c r="AK1104" i="3"/>
  <c r="AJ1104" i="3"/>
  <c r="AI1104" i="3"/>
  <c r="AH1104" i="3"/>
  <c r="AG1104" i="3"/>
  <c r="AN1103" i="3"/>
  <c r="AM1103" i="3"/>
  <c r="AL1103" i="3"/>
  <c r="AK1103" i="3"/>
  <c r="AJ1103" i="3"/>
  <c r="AI1103" i="3"/>
  <c r="AH1103" i="3"/>
  <c r="AG1103" i="3"/>
  <c r="AN1102" i="3"/>
  <c r="AM1102" i="3"/>
  <c r="AL1102" i="3"/>
  <c r="AK1102" i="3"/>
  <c r="AJ1102" i="3"/>
  <c r="AI1102" i="3"/>
  <c r="AH1102" i="3"/>
  <c r="AG1102" i="3"/>
  <c r="AN1101" i="3"/>
  <c r="AM1101" i="3"/>
  <c r="AL1101" i="3"/>
  <c r="AK1101" i="3"/>
  <c r="AJ1101" i="3"/>
  <c r="AI1101" i="3"/>
  <c r="AH1101" i="3"/>
  <c r="AG1101" i="3"/>
  <c r="AN1100" i="3"/>
  <c r="AM1100" i="3"/>
  <c r="AL1100" i="3"/>
  <c r="AK1100" i="3"/>
  <c r="AJ1100" i="3"/>
  <c r="AI1100" i="3"/>
  <c r="AH1100" i="3"/>
  <c r="AG1100" i="3"/>
  <c r="AN1099" i="3"/>
  <c r="AM1099" i="3"/>
  <c r="AL1099" i="3"/>
  <c r="AK1099" i="3"/>
  <c r="AJ1099" i="3"/>
  <c r="AI1099" i="3"/>
  <c r="AH1099" i="3"/>
  <c r="AG1099" i="3"/>
  <c r="AN1098" i="3"/>
  <c r="AM1098" i="3"/>
  <c r="AL1098" i="3"/>
  <c r="AK1098" i="3"/>
  <c r="AJ1098" i="3"/>
  <c r="AI1098" i="3"/>
  <c r="AH1098" i="3"/>
  <c r="AG1098" i="3"/>
  <c r="AN1097" i="3"/>
  <c r="AM1097" i="3"/>
  <c r="AL1097" i="3"/>
  <c r="AK1097" i="3"/>
  <c r="AJ1097" i="3"/>
  <c r="AI1097" i="3"/>
  <c r="AH1097" i="3"/>
  <c r="AG1097" i="3"/>
  <c r="AL1096" i="3"/>
  <c r="AJ1096" i="3"/>
  <c r="AI1096" i="3"/>
  <c r="AH1096" i="3"/>
  <c r="AG1096" i="3"/>
  <c r="AN1095" i="3"/>
  <c r="AM1095" i="3"/>
  <c r="AL1095" i="3"/>
  <c r="AK1095" i="3"/>
  <c r="AJ1095" i="3"/>
  <c r="AI1095" i="3"/>
  <c r="AH1095" i="3"/>
  <c r="AG1095" i="3"/>
  <c r="AN1094" i="3"/>
  <c r="AM1094" i="3"/>
  <c r="AL1094" i="3"/>
  <c r="AK1094" i="3"/>
  <c r="AJ1094" i="3"/>
  <c r="AI1094" i="3"/>
  <c r="AH1094" i="3"/>
  <c r="AG1094" i="3"/>
  <c r="AL1093" i="3"/>
  <c r="AJ1093" i="3"/>
  <c r="AI1093" i="3"/>
  <c r="AH1093" i="3"/>
  <c r="AG1093" i="3"/>
  <c r="AN1092" i="3"/>
  <c r="AM1092" i="3"/>
  <c r="AL1092" i="3"/>
  <c r="AK1092" i="3"/>
  <c r="AJ1092" i="3"/>
  <c r="AI1092" i="3"/>
  <c r="AH1092" i="3"/>
  <c r="AG1092" i="3"/>
  <c r="AN1091" i="3"/>
  <c r="AM1091" i="3"/>
  <c r="AL1091" i="3"/>
  <c r="AK1091" i="3"/>
  <c r="AJ1091" i="3"/>
  <c r="AI1091" i="3"/>
  <c r="AH1091" i="3"/>
  <c r="AG1091" i="3"/>
  <c r="AN1090" i="3"/>
  <c r="AM1090" i="3"/>
  <c r="AL1090" i="3"/>
  <c r="AK1090" i="3"/>
  <c r="AJ1090" i="3"/>
  <c r="AI1090" i="3"/>
  <c r="AH1090" i="3"/>
  <c r="AG1090" i="3"/>
  <c r="AL1089" i="3"/>
  <c r="AJ1089" i="3"/>
  <c r="AI1089" i="3"/>
  <c r="AH1089" i="3"/>
  <c r="AG1089" i="3"/>
  <c r="AN1088" i="3"/>
  <c r="AM1088" i="3"/>
  <c r="AL1088" i="3"/>
  <c r="AK1088" i="3"/>
  <c r="AJ1088" i="3"/>
  <c r="AI1088" i="3"/>
  <c r="AH1088" i="3"/>
  <c r="AG1088" i="3"/>
  <c r="AL1087" i="3"/>
  <c r="AJ1087" i="3"/>
  <c r="AI1087" i="3"/>
  <c r="AH1087" i="3"/>
  <c r="AG1087" i="3"/>
  <c r="AN1086" i="3"/>
  <c r="AM1086" i="3"/>
  <c r="AL1086" i="3"/>
  <c r="AK1086" i="3"/>
  <c r="AJ1086" i="3"/>
  <c r="AI1086" i="3"/>
  <c r="AH1086" i="3"/>
  <c r="AG1086" i="3"/>
  <c r="AN1085" i="3"/>
  <c r="AM1085" i="3"/>
  <c r="AL1085" i="3"/>
  <c r="AK1085" i="3"/>
  <c r="AJ1085" i="3"/>
  <c r="AI1085" i="3"/>
  <c r="AH1085" i="3"/>
  <c r="AG1085" i="3"/>
  <c r="AN1084" i="3"/>
  <c r="AM1084" i="3"/>
  <c r="AL1084" i="3"/>
  <c r="AK1084" i="3"/>
  <c r="AJ1084" i="3"/>
  <c r="AI1084" i="3"/>
  <c r="AH1084" i="3"/>
  <c r="AG1084" i="3"/>
  <c r="AN1083" i="3"/>
  <c r="AM1083" i="3"/>
  <c r="AL1083" i="3"/>
  <c r="AK1083" i="3"/>
  <c r="AJ1083" i="3"/>
  <c r="AI1083" i="3"/>
  <c r="AH1083" i="3"/>
  <c r="AG1083" i="3"/>
  <c r="AN1082" i="3"/>
  <c r="AM1082" i="3"/>
  <c r="AL1082" i="3"/>
  <c r="AK1082" i="3"/>
  <c r="AJ1082" i="3"/>
  <c r="AI1082" i="3"/>
  <c r="AH1082" i="3"/>
  <c r="AG1082" i="3"/>
  <c r="AN1081" i="3"/>
  <c r="AM1081" i="3"/>
  <c r="AL1081" i="3"/>
  <c r="AK1081" i="3"/>
  <c r="AJ1081" i="3"/>
  <c r="AI1081" i="3"/>
  <c r="AH1081" i="3"/>
  <c r="AG1081" i="3"/>
  <c r="AL1080" i="3"/>
  <c r="AJ1080" i="3"/>
  <c r="AI1080" i="3"/>
  <c r="AH1080" i="3"/>
  <c r="AG1080" i="3"/>
  <c r="AN1079" i="3"/>
  <c r="AM1079" i="3"/>
  <c r="AL1079" i="3"/>
  <c r="AK1079" i="3"/>
  <c r="AJ1079" i="3"/>
  <c r="AI1079" i="3"/>
  <c r="AH1079" i="3"/>
  <c r="AG1079" i="3"/>
  <c r="AN1078" i="3"/>
  <c r="AM1078" i="3"/>
  <c r="AL1078" i="3"/>
  <c r="AK1078" i="3"/>
  <c r="AJ1078" i="3"/>
  <c r="AI1078" i="3"/>
  <c r="AH1078" i="3"/>
  <c r="AG1078" i="3"/>
  <c r="AN1077" i="3"/>
  <c r="AM1077" i="3"/>
  <c r="AL1077" i="3"/>
  <c r="AK1077" i="3"/>
  <c r="AJ1077" i="3"/>
  <c r="AI1077" i="3"/>
  <c r="AH1077" i="3"/>
  <c r="AG1077" i="3"/>
  <c r="AN1076" i="3"/>
  <c r="AM1076" i="3"/>
  <c r="AL1076" i="3"/>
  <c r="AK1076" i="3"/>
  <c r="AJ1076" i="3"/>
  <c r="AI1076" i="3"/>
  <c r="AH1076" i="3"/>
  <c r="AG1076" i="3"/>
  <c r="AK1075" i="3"/>
  <c r="AJ1075" i="3"/>
  <c r="AI1075" i="3"/>
  <c r="AH1075" i="3"/>
  <c r="AG1075" i="3"/>
  <c r="AN1074" i="3"/>
  <c r="AM1074" i="3"/>
  <c r="AL1074" i="3"/>
  <c r="AK1074" i="3"/>
  <c r="AJ1074" i="3"/>
  <c r="AI1074" i="3"/>
  <c r="AH1074" i="3"/>
  <c r="AG1074" i="3"/>
  <c r="AN1073" i="3"/>
  <c r="AM1073" i="3"/>
  <c r="AL1073" i="3"/>
  <c r="AK1073" i="3"/>
  <c r="AJ1073" i="3"/>
  <c r="AI1073" i="3"/>
  <c r="AH1073" i="3"/>
  <c r="AG1073" i="3"/>
  <c r="AN1072" i="3"/>
  <c r="AM1072" i="3"/>
  <c r="AL1072" i="3"/>
  <c r="AK1072" i="3"/>
  <c r="AJ1072" i="3"/>
  <c r="AI1072" i="3"/>
  <c r="AH1072" i="3"/>
  <c r="AG1072" i="3"/>
  <c r="AK1071" i="3"/>
  <c r="AJ1071" i="3"/>
  <c r="AI1071" i="3"/>
  <c r="AH1071" i="3"/>
  <c r="AG1071" i="3"/>
  <c r="AN1070" i="3"/>
  <c r="AM1070" i="3"/>
  <c r="AL1070" i="3"/>
  <c r="AK1070" i="3"/>
  <c r="AJ1070" i="3"/>
  <c r="AI1070" i="3"/>
  <c r="AH1070" i="3"/>
  <c r="AG1070" i="3"/>
  <c r="AL1069" i="3"/>
  <c r="AJ1069" i="3"/>
  <c r="AI1069" i="3"/>
  <c r="AH1069" i="3"/>
  <c r="AG1069" i="3"/>
  <c r="AN1068" i="3"/>
  <c r="AM1068" i="3"/>
  <c r="AL1068" i="3"/>
  <c r="AK1068" i="3"/>
  <c r="AJ1068" i="3"/>
  <c r="AI1068" i="3"/>
  <c r="AH1068" i="3"/>
  <c r="AG1068" i="3"/>
  <c r="AN1067" i="3"/>
  <c r="AM1067" i="3"/>
  <c r="AL1067" i="3"/>
  <c r="AK1067" i="3"/>
  <c r="AJ1067" i="3"/>
  <c r="AI1067" i="3"/>
  <c r="AH1067" i="3"/>
  <c r="AG1067" i="3"/>
  <c r="AL1066" i="3"/>
  <c r="AJ1066" i="3"/>
  <c r="AI1066" i="3"/>
  <c r="AH1066" i="3"/>
  <c r="AG1066" i="3"/>
  <c r="AN1065" i="3"/>
  <c r="AM1065" i="3"/>
  <c r="AL1065" i="3"/>
  <c r="AK1065" i="3"/>
  <c r="AJ1065" i="3"/>
  <c r="AI1065" i="3"/>
  <c r="AH1065" i="3"/>
  <c r="AG1065" i="3"/>
  <c r="AN1064" i="3"/>
  <c r="AM1064" i="3"/>
  <c r="AL1064" i="3"/>
  <c r="AK1064" i="3"/>
  <c r="AJ1064" i="3"/>
  <c r="AI1064" i="3"/>
  <c r="AH1064" i="3"/>
  <c r="AG1064" i="3"/>
  <c r="AN1063" i="3"/>
  <c r="AM1063" i="3"/>
  <c r="AL1063" i="3"/>
  <c r="AK1063" i="3"/>
  <c r="AJ1063" i="3"/>
  <c r="AI1063" i="3"/>
  <c r="AH1063" i="3"/>
  <c r="AG1063" i="3"/>
  <c r="AN1062" i="3"/>
  <c r="AM1062" i="3"/>
  <c r="AL1062" i="3"/>
  <c r="AK1062" i="3"/>
  <c r="AJ1062" i="3"/>
  <c r="AI1062" i="3"/>
  <c r="AH1062" i="3"/>
  <c r="AG1062" i="3"/>
  <c r="AN1061" i="3"/>
  <c r="AM1061" i="3"/>
  <c r="AL1061" i="3"/>
  <c r="AK1061" i="3"/>
  <c r="AJ1061" i="3"/>
  <c r="AI1061" i="3"/>
  <c r="AH1061" i="3"/>
  <c r="AG1061" i="3"/>
  <c r="AN1060" i="3"/>
  <c r="AM1060" i="3"/>
  <c r="AL1060" i="3"/>
  <c r="AK1060" i="3"/>
  <c r="AJ1060" i="3"/>
  <c r="AI1060" i="3"/>
  <c r="AH1060" i="3"/>
  <c r="AG1060" i="3"/>
  <c r="AN1059" i="3"/>
  <c r="AM1059" i="3"/>
  <c r="AL1059" i="3"/>
  <c r="AK1059" i="3"/>
  <c r="AJ1059" i="3"/>
  <c r="AI1059" i="3"/>
  <c r="AH1059" i="3"/>
  <c r="AG1059" i="3"/>
  <c r="AN1058" i="3"/>
  <c r="AM1058" i="3"/>
  <c r="AL1058" i="3"/>
  <c r="AK1058" i="3"/>
  <c r="AJ1058" i="3"/>
  <c r="AI1058" i="3"/>
  <c r="AH1058" i="3"/>
  <c r="AG1058" i="3"/>
  <c r="AN1057" i="3"/>
  <c r="AM1057" i="3"/>
  <c r="AL1057" i="3"/>
  <c r="AK1057" i="3"/>
  <c r="AJ1057" i="3"/>
  <c r="AI1057" i="3"/>
  <c r="AH1057" i="3"/>
  <c r="AG1057" i="3"/>
  <c r="AN1056" i="3"/>
  <c r="AM1056" i="3"/>
  <c r="AL1056" i="3"/>
  <c r="AK1056" i="3"/>
  <c r="AJ1056" i="3"/>
  <c r="AI1056" i="3"/>
  <c r="AH1056" i="3"/>
  <c r="AG1056" i="3"/>
  <c r="AL1055" i="3"/>
  <c r="AJ1055" i="3"/>
  <c r="AI1055" i="3"/>
  <c r="AH1055" i="3"/>
  <c r="AG1055" i="3"/>
  <c r="AN1054" i="3"/>
  <c r="AM1054" i="3"/>
  <c r="AL1054" i="3"/>
  <c r="AK1054" i="3"/>
  <c r="AJ1054" i="3"/>
  <c r="AI1054" i="3"/>
  <c r="AH1054" i="3"/>
  <c r="AG1054" i="3"/>
  <c r="AN1053" i="3"/>
  <c r="AM1053" i="3"/>
  <c r="AL1053" i="3"/>
  <c r="AK1053" i="3"/>
  <c r="AJ1053" i="3"/>
  <c r="AI1053" i="3"/>
  <c r="AH1053" i="3"/>
  <c r="AG1053" i="3"/>
  <c r="AN1052" i="3"/>
  <c r="AM1052" i="3"/>
  <c r="AL1052" i="3"/>
  <c r="AK1052" i="3"/>
  <c r="AJ1052" i="3"/>
  <c r="AI1052" i="3"/>
  <c r="AH1052" i="3"/>
  <c r="AG1052" i="3"/>
  <c r="AN1051" i="3"/>
  <c r="AM1051" i="3"/>
  <c r="AL1051" i="3"/>
  <c r="AK1051" i="3"/>
  <c r="AJ1051" i="3"/>
  <c r="AI1051" i="3"/>
  <c r="AH1051" i="3"/>
  <c r="AG1051" i="3"/>
  <c r="AN1050" i="3"/>
  <c r="AM1050" i="3"/>
  <c r="AL1050" i="3"/>
  <c r="AK1050" i="3"/>
  <c r="AJ1050" i="3"/>
  <c r="AI1050" i="3"/>
  <c r="AH1050" i="3"/>
  <c r="AG1050" i="3"/>
  <c r="AN1049" i="3"/>
  <c r="AM1049" i="3"/>
  <c r="AL1049" i="3"/>
  <c r="AK1049" i="3"/>
  <c r="AJ1049" i="3"/>
  <c r="AI1049" i="3"/>
  <c r="AH1049" i="3"/>
  <c r="AG1049" i="3"/>
  <c r="AN1048" i="3"/>
  <c r="AM1048" i="3"/>
  <c r="AL1048" i="3"/>
  <c r="AK1048" i="3"/>
  <c r="AJ1048" i="3"/>
  <c r="AI1048" i="3"/>
  <c r="AH1048" i="3"/>
  <c r="AG1048" i="3"/>
  <c r="AN1047" i="3"/>
  <c r="AM1047" i="3"/>
  <c r="AL1047" i="3"/>
  <c r="AK1047" i="3"/>
  <c r="AJ1047" i="3"/>
  <c r="AI1047" i="3"/>
  <c r="AH1047" i="3"/>
  <c r="AG1047" i="3"/>
  <c r="AN1046" i="3"/>
  <c r="AM1046" i="3"/>
  <c r="AL1046" i="3"/>
  <c r="AK1046" i="3"/>
  <c r="AJ1046" i="3"/>
  <c r="AI1046" i="3"/>
  <c r="AH1046" i="3"/>
  <c r="AG1046" i="3"/>
  <c r="AN1045" i="3"/>
  <c r="AM1045" i="3"/>
  <c r="AL1045" i="3"/>
  <c r="AK1045" i="3"/>
  <c r="AJ1045" i="3"/>
  <c r="AI1045" i="3"/>
  <c r="AH1045" i="3"/>
  <c r="AG1045" i="3"/>
  <c r="AN1044" i="3"/>
  <c r="AM1044" i="3"/>
  <c r="AL1044" i="3"/>
  <c r="AK1044" i="3"/>
  <c r="AJ1044" i="3"/>
  <c r="AI1044" i="3"/>
  <c r="AH1044" i="3"/>
  <c r="AG1044" i="3"/>
  <c r="AN1043" i="3"/>
  <c r="AM1043" i="3"/>
  <c r="AL1043" i="3"/>
  <c r="AK1043" i="3"/>
  <c r="AJ1043" i="3"/>
  <c r="AI1043" i="3"/>
  <c r="AH1043" i="3"/>
  <c r="AG1043" i="3"/>
  <c r="AN1042" i="3"/>
  <c r="AM1042" i="3"/>
  <c r="AL1042" i="3"/>
  <c r="AK1042" i="3"/>
  <c r="AJ1042" i="3"/>
  <c r="AI1042" i="3"/>
  <c r="AH1042" i="3"/>
  <c r="AG1042" i="3"/>
  <c r="AN1041" i="3"/>
  <c r="AM1041" i="3"/>
  <c r="AL1041" i="3"/>
  <c r="AK1041" i="3"/>
  <c r="AJ1041" i="3"/>
  <c r="AI1041" i="3"/>
  <c r="AH1041" i="3"/>
  <c r="AG1041" i="3"/>
  <c r="AN1040" i="3"/>
  <c r="AM1040" i="3"/>
  <c r="AL1040" i="3"/>
  <c r="AK1040" i="3"/>
  <c r="AJ1040" i="3"/>
  <c r="AI1040" i="3"/>
  <c r="AH1040" i="3"/>
  <c r="AG1040" i="3"/>
  <c r="AN1039" i="3"/>
  <c r="AM1039" i="3"/>
  <c r="AL1039" i="3"/>
  <c r="AK1039" i="3"/>
  <c r="AJ1039" i="3"/>
  <c r="AI1039" i="3"/>
  <c r="AH1039" i="3"/>
  <c r="AG1039" i="3"/>
  <c r="AN1038" i="3"/>
  <c r="AM1038" i="3"/>
  <c r="AL1038" i="3"/>
  <c r="AK1038" i="3"/>
  <c r="AJ1038" i="3"/>
  <c r="AI1038" i="3"/>
  <c r="AH1038" i="3"/>
  <c r="AG1038" i="3"/>
  <c r="AL1037" i="3"/>
  <c r="AJ1037" i="3"/>
  <c r="AI1037" i="3"/>
  <c r="AH1037" i="3"/>
  <c r="AG1037" i="3"/>
  <c r="AN1036" i="3"/>
  <c r="AM1036" i="3"/>
  <c r="AL1036" i="3"/>
  <c r="AK1036" i="3"/>
  <c r="AJ1036" i="3"/>
  <c r="AI1036" i="3"/>
  <c r="AH1036" i="3"/>
  <c r="AG1036" i="3"/>
  <c r="AN1035" i="3"/>
  <c r="AM1035" i="3"/>
  <c r="AL1035" i="3"/>
  <c r="AK1035" i="3"/>
  <c r="AJ1035" i="3"/>
  <c r="AI1035" i="3"/>
  <c r="AH1035" i="3"/>
  <c r="AG1035" i="3"/>
  <c r="AN1034" i="3"/>
  <c r="AM1034" i="3"/>
  <c r="AL1034" i="3"/>
  <c r="AK1034" i="3"/>
  <c r="AJ1034" i="3"/>
  <c r="AI1034" i="3"/>
  <c r="AH1034" i="3"/>
  <c r="AG1034" i="3"/>
  <c r="AN1033" i="3"/>
  <c r="AM1033" i="3"/>
  <c r="AL1033" i="3"/>
  <c r="AK1033" i="3"/>
  <c r="AJ1033" i="3"/>
  <c r="AI1033" i="3"/>
  <c r="AH1033" i="3"/>
  <c r="AG1033" i="3"/>
  <c r="AN1032" i="3"/>
  <c r="AM1032" i="3"/>
  <c r="AL1032" i="3"/>
  <c r="AK1032" i="3"/>
  <c r="AJ1032" i="3"/>
  <c r="AI1032" i="3"/>
  <c r="AH1032" i="3"/>
  <c r="AG1032" i="3"/>
  <c r="AN1031" i="3"/>
  <c r="AM1031" i="3"/>
  <c r="AL1031" i="3"/>
  <c r="AK1031" i="3"/>
  <c r="AJ1031" i="3"/>
  <c r="AI1031" i="3"/>
  <c r="AH1031" i="3"/>
  <c r="AG1031" i="3"/>
  <c r="AN1030" i="3"/>
  <c r="AM1030" i="3"/>
  <c r="AL1030" i="3"/>
  <c r="AK1030" i="3"/>
  <c r="AJ1030" i="3"/>
  <c r="AI1030" i="3"/>
  <c r="AH1030" i="3"/>
  <c r="AG1030" i="3"/>
  <c r="AN1029" i="3"/>
  <c r="AM1029" i="3"/>
  <c r="AL1029" i="3"/>
  <c r="AK1029" i="3"/>
  <c r="AJ1029" i="3"/>
  <c r="AI1029" i="3"/>
  <c r="AH1029" i="3"/>
  <c r="AG1029" i="3"/>
  <c r="AN1028" i="3"/>
  <c r="AM1028" i="3"/>
  <c r="AL1028" i="3"/>
  <c r="AK1028" i="3"/>
  <c r="AJ1028" i="3"/>
  <c r="AI1028" i="3"/>
  <c r="AH1028" i="3"/>
  <c r="AG1028" i="3"/>
  <c r="AN1027" i="3"/>
  <c r="AM1027" i="3"/>
  <c r="AL1027" i="3"/>
  <c r="AK1027" i="3"/>
  <c r="AJ1027" i="3"/>
  <c r="AI1027" i="3"/>
  <c r="AH1027" i="3"/>
  <c r="AG1027" i="3"/>
  <c r="AN1026" i="3"/>
  <c r="AM1026" i="3"/>
  <c r="AL1026" i="3"/>
  <c r="AK1026" i="3"/>
  <c r="AJ1026" i="3"/>
  <c r="AI1026" i="3"/>
  <c r="AH1026" i="3"/>
  <c r="AG1026" i="3"/>
  <c r="AN1025" i="3"/>
  <c r="AM1025" i="3"/>
  <c r="AL1025" i="3"/>
  <c r="AK1025" i="3"/>
  <c r="AJ1025" i="3"/>
  <c r="AI1025" i="3"/>
  <c r="AH1025" i="3"/>
  <c r="AG1025" i="3"/>
  <c r="AN1024" i="3"/>
  <c r="AM1024" i="3"/>
  <c r="AL1024" i="3"/>
  <c r="AK1024" i="3"/>
  <c r="AJ1024" i="3"/>
  <c r="AI1024" i="3"/>
  <c r="AH1024" i="3"/>
  <c r="AG1024" i="3"/>
  <c r="AN1023" i="3"/>
  <c r="AM1023" i="3"/>
  <c r="AL1023" i="3"/>
  <c r="AK1023" i="3"/>
  <c r="AJ1023" i="3"/>
  <c r="AI1023" i="3"/>
  <c r="AH1023" i="3"/>
  <c r="AG1023" i="3"/>
  <c r="AN1022" i="3"/>
  <c r="AM1022" i="3"/>
  <c r="AL1022" i="3"/>
  <c r="AK1022" i="3"/>
  <c r="AJ1022" i="3"/>
  <c r="AI1022" i="3"/>
  <c r="AH1022" i="3"/>
  <c r="AG1022" i="3"/>
  <c r="AN1021" i="3"/>
  <c r="AM1021" i="3"/>
  <c r="AL1021" i="3"/>
  <c r="AK1021" i="3"/>
  <c r="AJ1021" i="3"/>
  <c r="AI1021" i="3"/>
  <c r="AH1021" i="3"/>
  <c r="AG1021" i="3"/>
  <c r="AN1020" i="3"/>
  <c r="AM1020" i="3"/>
  <c r="AL1020" i="3"/>
  <c r="AK1020" i="3"/>
  <c r="AJ1020" i="3"/>
  <c r="AI1020" i="3"/>
  <c r="AH1020" i="3"/>
  <c r="AG1020" i="3"/>
  <c r="AN1019" i="3"/>
  <c r="AM1019" i="3"/>
  <c r="AL1019" i="3"/>
  <c r="AK1019" i="3"/>
  <c r="AJ1019" i="3"/>
  <c r="AI1019" i="3"/>
  <c r="AH1019" i="3"/>
  <c r="AG1019" i="3"/>
  <c r="AN1018" i="3"/>
  <c r="AM1018" i="3"/>
  <c r="AL1018" i="3"/>
  <c r="AK1018" i="3"/>
  <c r="AJ1018" i="3"/>
  <c r="AI1018" i="3"/>
  <c r="AH1018" i="3"/>
  <c r="AG1018" i="3"/>
  <c r="AN1017" i="3"/>
  <c r="AM1017" i="3"/>
  <c r="AL1017" i="3"/>
  <c r="AK1017" i="3"/>
  <c r="AJ1017" i="3"/>
  <c r="AI1017" i="3"/>
  <c r="AH1017" i="3"/>
  <c r="AG1017" i="3"/>
  <c r="AN1016" i="3"/>
  <c r="AM1016" i="3"/>
  <c r="AL1016" i="3"/>
  <c r="AK1016" i="3"/>
  <c r="AJ1016" i="3"/>
  <c r="AI1016" i="3"/>
  <c r="AH1016" i="3"/>
  <c r="AG1016" i="3"/>
  <c r="AN1015" i="3"/>
  <c r="AM1015" i="3"/>
  <c r="AL1015" i="3"/>
  <c r="AK1015" i="3"/>
  <c r="AJ1015" i="3"/>
  <c r="AI1015" i="3"/>
  <c r="AH1015" i="3"/>
  <c r="AG1015" i="3"/>
  <c r="AN1014" i="3"/>
  <c r="AM1014" i="3"/>
  <c r="AL1014" i="3"/>
  <c r="AK1014" i="3"/>
  <c r="AJ1014" i="3"/>
  <c r="AI1014" i="3"/>
  <c r="AH1014" i="3"/>
  <c r="AG1014" i="3"/>
  <c r="AN1013" i="3"/>
  <c r="AM1013" i="3"/>
  <c r="AL1013" i="3"/>
  <c r="AK1013" i="3"/>
  <c r="AJ1013" i="3"/>
  <c r="AI1013" i="3"/>
  <c r="AH1013" i="3"/>
  <c r="AG1013" i="3"/>
  <c r="AN1012" i="3"/>
  <c r="AM1012" i="3"/>
  <c r="AL1012" i="3"/>
  <c r="AK1012" i="3"/>
  <c r="AJ1012" i="3"/>
  <c r="AI1012" i="3"/>
  <c r="AH1012" i="3"/>
  <c r="AG1012" i="3"/>
  <c r="AN1011" i="3"/>
  <c r="AM1011" i="3"/>
  <c r="AL1011" i="3"/>
  <c r="AK1011" i="3"/>
  <c r="AJ1011" i="3"/>
  <c r="AI1011" i="3"/>
  <c r="AH1011" i="3"/>
  <c r="AG1011" i="3"/>
  <c r="AN1010" i="3"/>
  <c r="AM1010" i="3"/>
  <c r="AL1010" i="3"/>
  <c r="AK1010" i="3"/>
  <c r="AJ1010" i="3"/>
  <c r="AI1010" i="3"/>
  <c r="AH1010" i="3"/>
  <c r="AG1010" i="3"/>
  <c r="AN1009" i="3"/>
  <c r="AM1009" i="3"/>
  <c r="AL1009" i="3"/>
  <c r="AK1009" i="3"/>
  <c r="AJ1009" i="3"/>
  <c r="AI1009" i="3"/>
  <c r="AH1009" i="3"/>
  <c r="AG1009" i="3"/>
  <c r="AN1008" i="3"/>
  <c r="AM1008" i="3"/>
  <c r="AL1008" i="3"/>
  <c r="AK1008" i="3"/>
  <c r="AJ1008" i="3"/>
  <c r="AI1008" i="3"/>
  <c r="AH1008" i="3"/>
  <c r="AG1008" i="3"/>
  <c r="AN1007" i="3"/>
  <c r="AM1007" i="3"/>
  <c r="AL1007" i="3"/>
  <c r="AK1007" i="3"/>
  <c r="AJ1007" i="3"/>
  <c r="AI1007" i="3"/>
  <c r="AH1007" i="3"/>
  <c r="AG1007" i="3"/>
  <c r="AN1006" i="3"/>
  <c r="AM1006" i="3"/>
  <c r="AL1006" i="3"/>
  <c r="AK1006" i="3"/>
  <c r="AJ1006" i="3"/>
  <c r="AI1006" i="3"/>
  <c r="AH1006" i="3"/>
  <c r="AG1006" i="3"/>
  <c r="AM1005" i="3"/>
  <c r="AL1005" i="3"/>
  <c r="AJ1005" i="3"/>
  <c r="AI1005" i="3"/>
  <c r="AH1005" i="3"/>
  <c r="AG1005" i="3"/>
  <c r="AN1004" i="3"/>
  <c r="AM1004" i="3"/>
  <c r="AL1004" i="3"/>
  <c r="AK1004" i="3"/>
  <c r="AJ1004" i="3"/>
  <c r="AI1004" i="3"/>
  <c r="AH1004" i="3"/>
  <c r="AG1004" i="3"/>
  <c r="AN1003" i="3"/>
  <c r="AM1003" i="3"/>
  <c r="AL1003" i="3"/>
  <c r="AK1003" i="3"/>
  <c r="AJ1003" i="3"/>
  <c r="AI1003" i="3"/>
  <c r="AH1003" i="3"/>
  <c r="AG1003" i="3"/>
  <c r="AN1002" i="3"/>
  <c r="AM1002" i="3"/>
  <c r="AL1002" i="3"/>
  <c r="AK1002" i="3"/>
  <c r="AJ1002" i="3"/>
  <c r="AI1002" i="3"/>
  <c r="AH1002" i="3"/>
  <c r="AG1002" i="3"/>
  <c r="AN1001" i="3"/>
  <c r="AM1001" i="3"/>
  <c r="AL1001" i="3"/>
  <c r="AK1001" i="3"/>
  <c r="AJ1001" i="3"/>
  <c r="AI1001" i="3"/>
  <c r="AH1001" i="3"/>
  <c r="AG1001" i="3"/>
  <c r="AN1000" i="3"/>
  <c r="AM1000" i="3"/>
  <c r="AL1000" i="3"/>
  <c r="AK1000" i="3"/>
  <c r="AJ1000" i="3"/>
  <c r="AI1000" i="3"/>
  <c r="AH1000" i="3"/>
  <c r="AG1000" i="3"/>
  <c r="AN999" i="3"/>
  <c r="AM999" i="3"/>
  <c r="AL999" i="3"/>
  <c r="AK999" i="3"/>
  <c r="AJ999" i="3"/>
  <c r="AI999" i="3"/>
  <c r="AH999" i="3"/>
  <c r="AG999" i="3"/>
  <c r="AN998" i="3"/>
  <c r="AM998" i="3"/>
  <c r="AL998" i="3"/>
  <c r="AK998" i="3"/>
  <c r="AJ998" i="3"/>
  <c r="AI998" i="3"/>
  <c r="AH998" i="3"/>
  <c r="AG998" i="3"/>
  <c r="AN997" i="3"/>
  <c r="AM997" i="3"/>
  <c r="AL997" i="3"/>
  <c r="AK997" i="3"/>
  <c r="AJ997" i="3"/>
  <c r="AI997" i="3"/>
  <c r="AH997" i="3"/>
  <c r="AG997" i="3"/>
  <c r="AN996" i="3"/>
  <c r="AM996" i="3"/>
  <c r="AL996" i="3"/>
  <c r="AK996" i="3"/>
  <c r="AJ996" i="3"/>
  <c r="AI996" i="3"/>
  <c r="AH996" i="3"/>
  <c r="AG996" i="3"/>
  <c r="AN995" i="3"/>
  <c r="AM995" i="3"/>
  <c r="AL995" i="3"/>
  <c r="AK995" i="3"/>
  <c r="AJ995" i="3"/>
  <c r="AI995" i="3"/>
  <c r="AH995" i="3"/>
  <c r="AG995" i="3"/>
  <c r="AN994" i="3"/>
  <c r="AM994" i="3"/>
  <c r="AL994" i="3"/>
  <c r="AK994" i="3"/>
  <c r="AJ994" i="3"/>
  <c r="AI994" i="3"/>
  <c r="AH994" i="3"/>
  <c r="AG994" i="3"/>
  <c r="AN993" i="3"/>
  <c r="AM993" i="3"/>
  <c r="AL993" i="3"/>
  <c r="AK993" i="3"/>
  <c r="AJ993" i="3"/>
  <c r="AI993" i="3"/>
  <c r="AH993" i="3"/>
  <c r="AG993" i="3"/>
  <c r="AN992" i="3"/>
  <c r="AM992" i="3"/>
  <c r="AL992" i="3"/>
  <c r="AK992" i="3"/>
  <c r="AJ992" i="3"/>
  <c r="AI992" i="3"/>
  <c r="AH992" i="3"/>
  <c r="AG992" i="3"/>
  <c r="AN991" i="3"/>
  <c r="AM991" i="3"/>
  <c r="AL991" i="3"/>
  <c r="AK991" i="3"/>
  <c r="AJ991" i="3"/>
  <c r="AI991" i="3"/>
  <c r="AH991" i="3"/>
  <c r="AG991" i="3"/>
  <c r="AN990" i="3"/>
  <c r="AM990" i="3"/>
  <c r="AL990" i="3"/>
  <c r="AK990" i="3"/>
  <c r="AJ990" i="3"/>
  <c r="AI990" i="3"/>
  <c r="AH990" i="3"/>
  <c r="AG990" i="3"/>
  <c r="AN989" i="3"/>
  <c r="AM989" i="3"/>
  <c r="AL989" i="3"/>
  <c r="AK989" i="3"/>
  <c r="AJ989" i="3"/>
  <c r="AI989" i="3"/>
  <c r="AH989" i="3"/>
  <c r="AG989" i="3"/>
  <c r="AN988" i="3"/>
  <c r="AM988" i="3"/>
  <c r="AL988" i="3"/>
  <c r="AK988" i="3"/>
  <c r="AJ988" i="3"/>
  <c r="AI988" i="3"/>
  <c r="AH988" i="3"/>
  <c r="AG988" i="3"/>
  <c r="AN987" i="3"/>
  <c r="AM987" i="3"/>
  <c r="AL987" i="3"/>
  <c r="AK987" i="3"/>
  <c r="AJ987" i="3"/>
  <c r="AI987" i="3"/>
  <c r="AH987" i="3"/>
  <c r="AG987" i="3"/>
  <c r="AN986" i="3"/>
  <c r="AM986" i="3"/>
  <c r="AL986" i="3"/>
  <c r="AK986" i="3"/>
  <c r="AJ986" i="3"/>
  <c r="AI986" i="3"/>
  <c r="AH986" i="3"/>
  <c r="AG986" i="3"/>
  <c r="AN985" i="3"/>
  <c r="AM985" i="3"/>
  <c r="AL985" i="3"/>
  <c r="AK985" i="3"/>
  <c r="AJ985" i="3"/>
  <c r="AI985" i="3"/>
  <c r="AH985" i="3"/>
  <c r="AG985" i="3"/>
  <c r="AN984" i="3"/>
  <c r="AM984" i="3"/>
  <c r="AL984" i="3"/>
  <c r="AK984" i="3"/>
  <c r="AJ984" i="3"/>
  <c r="AI984" i="3"/>
  <c r="AH984" i="3"/>
  <c r="AG984" i="3"/>
  <c r="AN983" i="3"/>
  <c r="AM983" i="3"/>
  <c r="AL983" i="3"/>
  <c r="AK983" i="3"/>
  <c r="AJ983" i="3"/>
  <c r="AI983" i="3"/>
  <c r="AH983" i="3"/>
  <c r="AG983" i="3"/>
  <c r="AN982" i="3"/>
  <c r="AM982" i="3"/>
  <c r="AL982" i="3"/>
  <c r="AK982" i="3"/>
  <c r="AJ982" i="3"/>
  <c r="AI982" i="3"/>
  <c r="AH982" i="3"/>
  <c r="AG982" i="3"/>
  <c r="AN981" i="3"/>
  <c r="AM981" i="3"/>
  <c r="AL981" i="3"/>
  <c r="AK981" i="3"/>
  <c r="AJ981" i="3"/>
  <c r="AI981" i="3"/>
  <c r="AH981" i="3"/>
  <c r="AG981" i="3"/>
  <c r="AN980" i="3"/>
  <c r="AM980" i="3"/>
  <c r="AL980" i="3"/>
  <c r="AK980" i="3"/>
  <c r="AJ980" i="3"/>
  <c r="AI980" i="3"/>
  <c r="AH980" i="3"/>
  <c r="AG980" i="3"/>
  <c r="AN979" i="3"/>
  <c r="AM979" i="3"/>
  <c r="AL979" i="3"/>
  <c r="AK979" i="3"/>
  <c r="AJ979" i="3"/>
  <c r="AI979" i="3"/>
  <c r="AH979" i="3"/>
  <c r="AG979" i="3"/>
  <c r="AN978" i="3"/>
  <c r="AM978" i="3"/>
  <c r="AL978" i="3"/>
  <c r="AK978" i="3"/>
  <c r="AJ978" i="3"/>
  <c r="AI978" i="3"/>
  <c r="AH978" i="3"/>
  <c r="AG978" i="3"/>
  <c r="AN977" i="3"/>
  <c r="AM977" i="3"/>
  <c r="AL977" i="3"/>
  <c r="AK977" i="3"/>
  <c r="AJ977" i="3"/>
  <c r="AI977" i="3"/>
  <c r="AH977" i="3"/>
  <c r="AG977" i="3"/>
  <c r="AN976" i="3"/>
  <c r="AM976" i="3"/>
  <c r="AL976" i="3"/>
  <c r="AK976" i="3"/>
  <c r="AJ976" i="3"/>
  <c r="AI976" i="3"/>
  <c r="AH976" i="3"/>
  <c r="AG976" i="3"/>
  <c r="AN975" i="3"/>
  <c r="AM975" i="3"/>
  <c r="AL975" i="3"/>
  <c r="AK975" i="3"/>
  <c r="AJ975" i="3"/>
  <c r="AI975" i="3"/>
  <c r="AH975" i="3"/>
  <c r="AG975" i="3"/>
  <c r="AN974" i="3"/>
  <c r="AM974" i="3"/>
  <c r="AL974" i="3"/>
  <c r="AK974" i="3"/>
  <c r="AJ974" i="3"/>
  <c r="AI974" i="3"/>
  <c r="AH974" i="3"/>
  <c r="AG974" i="3"/>
  <c r="AN973" i="3"/>
  <c r="AJ973" i="3"/>
  <c r="AI973" i="3"/>
  <c r="AH973" i="3"/>
  <c r="AG973" i="3"/>
  <c r="AN972" i="3"/>
  <c r="AM972" i="3"/>
  <c r="AL972" i="3"/>
  <c r="AK972" i="3"/>
  <c r="AJ972" i="3"/>
  <c r="AI972" i="3"/>
  <c r="AH972" i="3"/>
  <c r="AG972" i="3"/>
  <c r="AN971" i="3"/>
  <c r="AM971" i="3"/>
  <c r="AL971" i="3"/>
  <c r="AK971" i="3"/>
  <c r="AJ971" i="3"/>
  <c r="AI971" i="3"/>
  <c r="AH971" i="3"/>
  <c r="AG971" i="3"/>
  <c r="AN970" i="3"/>
  <c r="AM970" i="3"/>
  <c r="AL970" i="3"/>
  <c r="AK970" i="3"/>
  <c r="AJ970" i="3"/>
  <c r="AI970" i="3"/>
  <c r="AH970" i="3"/>
  <c r="AG970" i="3"/>
  <c r="AN969" i="3"/>
  <c r="AM969" i="3"/>
  <c r="AL969" i="3"/>
  <c r="AK969" i="3"/>
  <c r="AJ969" i="3"/>
  <c r="AI969" i="3"/>
  <c r="AH969" i="3"/>
  <c r="AG969" i="3"/>
  <c r="AN968" i="3"/>
  <c r="AM968" i="3"/>
  <c r="AL968" i="3"/>
  <c r="AK968" i="3"/>
  <c r="AJ968" i="3"/>
  <c r="AI968" i="3"/>
  <c r="AH968" i="3"/>
  <c r="AG968" i="3"/>
  <c r="AN967" i="3"/>
  <c r="AM967" i="3"/>
  <c r="AL967" i="3"/>
  <c r="AK967" i="3"/>
  <c r="AJ967" i="3"/>
  <c r="AI967" i="3"/>
  <c r="AH967" i="3"/>
  <c r="AG967" i="3"/>
  <c r="AN966" i="3"/>
  <c r="AM966" i="3"/>
  <c r="AL966" i="3"/>
  <c r="AK966" i="3"/>
  <c r="AJ966" i="3"/>
  <c r="AI966" i="3"/>
  <c r="AH966" i="3"/>
  <c r="AG966" i="3"/>
  <c r="AN965" i="3"/>
  <c r="AM965" i="3"/>
  <c r="AL965" i="3"/>
  <c r="AK965" i="3"/>
  <c r="AJ965" i="3"/>
  <c r="AI965" i="3"/>
  <c r="AH965" i="3"/>
  <c r="AG965" i="3"/>
  <c r="AN964" i="3"/>
  <c r="AM964" i="3"/>
  <c r="AL964" i="3"/>
  <c r="AK964" i="3"/>
  <c r="AJ964" i="3"/>
  <c r="AI964" i="3"/>
  <c r="AH964" i="3"/>
  <c r="AG964" i="3"/>
  <c r="AN963" i="3"/>
  <c r="AM963" i="3"/>
  <c r="AL963" i="3"/>
  <c r="AK963" i="3"/>
  <c r="AJ963" i="3"/>
  <c r="AI963" i="3"/>
  <c r="AH963" i="3"/>
  <c r="AG963" i="3"/>
  <c r="AN962" i="3"/>
  <c r="AM962" i="3"/>
  <c r="AL962" i="3"/>
  <c r="AK962" i="3"/>
  <c r="AJ962" i="3"/>
  <c r="AI962" i="3"/>
  <c r="AH962" i="3"/>
  <c r="AG962" i="3"/>
  <c r="AN961" i="3"/>
  <c r="AM961" i="3"/>
  <c r="AL961" i="3"/>
  <c r="AK961" i="3"/>
  <c r="AJ961" i="3"/>
  <c r="AI961" i="3"/>
  <c r="AH961" i="3"/>
  <c r="AG961" i="3"/>
  <c r="AN960" i="3"/>
  <c r="AM960" i="3"/>
  <c r="AL960" i="3"/>
  <c r="AK960" i="3"/>
  <c r="AJ960" i="3"/>
  <c r="AI960" i="3"/>
  <c r="AH960" i="3"/>
  <c r="AG960" i="3"/>
  <c r="AN959" i="3"/>
  <c r="AM959" i="3"/>
  <c r="AL959" i="3"/>
  <c r="AK959" i="3"/>
  <c r="AJ959" i="3"/>
  <c r="AI959" i="3"/>
  <c r="AH959" i="3"/>
  <c r="AG959" i="3"/>
  <c r="AN958" i="3"/>
  <c r="AM958" i="3"/>
  <c r="AL958" i="3"/>
  <c r="AK958" i="3"/>
  <c r="AJ958" i="3"/>
  <c r="AI958" i="3"/>
  <c r="AH958" i="3"/>
  <c r="AG958" i="3"/>
  <c r="AN957" i="3"/>
  <c r="AM957" i="3"/>
  <c r="AL957" i="3"/>
  <c r="AK957" i="3"/>
  <c r="AJ957" i="3"/>
  <c r="AI957" i="3"/>
  <c r="AH957" i="3"/>
  <c r="AG957" i="3"/>
  <c r="AN956" i="3"/>
  <c r="AM956" i="3"/>
  <c r="AL956" i="3"/>
  <c r="AK956" i="3"/>
  <c r="AJ956" i="3"/>
  <c r="AI956" i="3"/>
  <c r="AH956" i="3"/>
  <c r="AG956" i="3"/>
  <c r="AN955" i="3"/>
  <c r="AM955" i="3"/>
  <c r="AL955" i="3"/>
  <c r="AK955" i="3"/>
  <c r="AJ955" i="3"/>
  <c r="AI955" i="3"/>
  <c r="AH955" i="3"/>
  <c r="AG955" i="3"/>
  <c r="AN954" i="3"/>
  <c r="AM954" i="3"/>
  <c r="AL954" i="3"/>
  <c r="AK954" i="3"/>
  <c r="AJ954" i="3"/>
  <c r="AI954" i="3"/>
  <c r="AH954" i="3"/>
  <c r="AG954" i="3"/>
  <c r="AN953" i="3"/>
  <c r="AM953" i="3"/>
  <c r="AL953" i="3"/>
  <c r="AK953" i="3"/>
  <c r="AJ953" i="3"/>
  <c r="AI953" i="3"/>
  <c r="AH953" i="3"/>
  <c r="AG953" i="3"/>
  <c r="AN952" i="3"/>
  <c r="AM952" i="3"/>
  <c r="AL952" i="3"/>
  <c r="AK952" i="3"/>
  <c r="AJ952" i="3"/>
  <c r="AI952" i="3"/>
  <c r="AH952" i="3"/>
  <c r="AG952" i="3"/>
  <c r="AN951" i="3"/>
  <c r="AM951" i="3"/>
  <c r="AL951" i="3"/>
  <c r="AK951" i="3"/>
  <c r="AJ951" i="3"/>
  <c r="AI951" i="3"/>
  <c r="AH951" i="3"/>
  <c r="AG951" i="3"/>
  <c r="AN950" i="3"/>
  <c r="AM950" i="3"/>
  <c r="AL950" i="3"/>
  <c r="AK950" i="3"/>
  <c r="AJ950" i="3"/>
  <c r="AI950" i="3"/>
  <c r="AH950" i="3"/>
  <c r="AG950" i="3"/>
  <c r="AN949" i="3"/>
  <c r="AM949" i="3"/>
  <c r="AL949" i="3"/>
  <c r="AK949" i="3"/>
  <c r="AJ949" i="3"/>
  <c r="AI949" i="3"/>
  <c r="AH949" i="3"/>
  <c r="AG949" i="3"/>
  <c r="AN948" i="3"/>
  <c r="AK948" i="3"/>
  <c r="AJ948" i="3"/>
  <c r="AI948" i="3"/>
  <c r="AH948" i="3"/>
  <c r="AG948" i="3"/>
  <c r="AN947" i="3"/>
  <c r="AM947" i="3"/>
  <c r="AL947" i="3"/>
  <c r="AK947" i="3"/>
  <c r="AJ947" i="3"/>
  <c r="AI947" i="3"/>
  <c r="AH947" i="3"/>
  <c r="AG947" i="3"/>
  <c r="AN946" i="3"/>
  <c r="AM946" i="3"/>
  <c r="AL946" i="3"/>
  <c r="AK946" i="3"/>
  <c r="AJ946" i="3"/>
  <c r="AI946" i="3"/>
  <c r="AH946" i="3"/>
  <c r="AG946" i="3"/>
  <c r="AN945" i="3"/>
  <c r="AM945" i="3"/>
  <c r="AL945" i="3"/>
  <c r="AK945" i="3"/>
  <c r="AJ945" i="3"/>
  <c r="AI945" i="3"/>
  <c r="AH945" i="3"/>
  <c r="AG945" i="3"/>
  <c r="AN944" i="3"/>
  <c r="AM944" i="3"/>
  <c r="AL944" i="3"/>
  <c r="AK944" i="3"/>
  <c r="AJ944" i="3"/>
  <c r="AI944" i="3"/>
  <c r="AH944" i="3"/>
  <c r="AG944" i="3"/>
  <c r="AN943" i="3"/>
  <c r="AM943" i="3"/>
  <c r="AL943" i="3"/>
  <c r="AK943" i="3"/>
  <c r="AJ943" i="3"/>
  <c r="AI943" i="3"/>
  <c r="AH943" i="3"/>
  <c r="AG943" i="3"/>
  <c r="AN942" i="3"/>
  <c r="AM942" i="3"/>
  <c r="AL942" i="3"/>
  <c r="AK942" i="3"/>
  <c r="AJ942" i="3"/>
  <c r="AI942" i="3"/>
  <c r="AH942" i="3"/>
  <c r="AG942" i="3"/>
  <c r="AN941" i="3"/>
  <c r="AM941" i="3"/>
  <c r="AL941" i="3"/>
  <c r="AK941" i="3"/>
  <c r="AJ941" i="3"/>
  <c r="AI941" i="3"/>
  <c r="AH941" i="3"/>
  <c r="AG941" i="3"/>
  <c r="AN940" i="3"/>
  <c r="AM940" i="3"/>
  <c r="AL940" i="3"/>
  <c r="AK940" i="3"/>
  <c r="AJ940" i="3"/>
  <c r="AI940" i="3"/>
  <c r="AH940" i="3"/>
  <c r="AG940" i="3"/>
  <c r="AN939" i="3"/>
  <c r="AM939" i="3"/>
  <c r="AL939" i="3"/>
  <c r="AK939" i="3"/>
  <c r="AJ939" i="3"/>
  <c r="AI939" i="3"/>
  <c r="AH939" i="3"/>
  <c r="AG939" i="3"/>
  <c r="AN938" i="3"/>
  <c r="AM938" i="3"/>
  <c r="AL938" i="3"/>
  <c r="AK938" i="3"/>
  <c r="AJ938" i="3"/>
  <c r="AI938" i="3"/>
  <c r="AH938" i="3"/>
  <c r="AG938" i="3"/>
  <c r="AN937" i="3"/>
  <c r="AM937" i="3"/>
  <c r="AL937" i="3"/>
  <c r="AK937" i="3"/>
  <c r="AJ937" i="3"/>
  <c r="AI937" i="3"/>
  <c r="AH937" i="3"/>
  <c r="AG937" i="3"/>
  <c r="AN936" i="3"/>
  <c r="AM936" i="3"/>
  <c r="AL936" i="3"/>
  <c r="AK936" i="3"/>
  <c r="AJ936" i="3"/>
  <c r="AI936" i="3"/>
  <c r="AH936" i="3"/>
  <c r="AG936" i="3"/>
  <c r="AN935" i="3"/>
  <c r="AM935" i="3"/>
  <c r="AL935" i="3"/>
  <c r="AK935" i="3"/>
  <c r="AJ935" i="3"/>
  <c r="AI935" i="3"/>
  <c r="AH935" i="3"/>
  <c r="AG935" i="3"/>
  <c r="AN934" i="3"/>
  <c r="AM934" i="3"/>
  <c r="AL934" i="3"/>
  <c r="AK934" i="3"/>
  <c r="AJ934" i="3"/>
  <c r="AI934" i="3"/>
  <c r="AH934" i="3"/>
  <c r="AG934" i="3"/>
  <c r="AN933" i="3"/>
  <c r="AM933" i="3"/>
  <c r="AL933" i="3"/>
  <c r="AK933" i="3"/>
  <c r="AJ933" i="3"/>
  <c r="AI933" i="3"/>
  <c r="AH933" i="3"/>
  <c r="AG933" i="3"/>
  <c r="AN932" i="3"/>
  <c r="AK932" i="3"/>
  <c r="AJ932" i="3"/>
  <c r="AI932" i="3"/>
  <c r="AH932" i="3"/>
  <c r="AG932" i="3"/>
  <c r="AN931" i="3"/>
  <c r="AM931" i="3"/>
  <c r="AL931" i="3"/>
  <c r="AK931" i="3"/>
  <c r="AJ931" i="3"/>
  <c r="AI931" i="3"/>
  <c r="AH931" i="3"/>
  <c r="AG931" i="3"/>
  <c r="AN930" i="3"/>
  <c r="AM930" i="3"/>
  <c r="AL930" i="3"/>
  <c r="AK930" i="3"/>
  <c r="AJ930" i="3"/>
  <c r="AI930" i="3"/>
  <c r="AH930" i="3"/>
  <c r="AG930" i="3"/>
  <c r="AN929" i="3"/>
  <c r="AM929" i="3"/>
  <c r="AL929" i="3"/>
  <c r="AK929" i="3"/>
  <c r="AJ929" i="3"/>
  <c r="AI929" i="3"/>
  <c r="AH929" i="3"/>
  <c r="AG929" i="3"/>
  <c r="AN928" i="3"/>
  <c r="AM928" i="3"/>
  <c r="AL928" i="3"/>
  <c r="AK928" i="3"/>
  <c r="AJ928" i="3"/>
  <c r="AI928" i="3"/>
  <c r="AH928" i="3"/>
  <c r="AG928" i="3"/>
  <c r="AN927" i="3"/>
  <c r="AM927" i="3"/>
  <c r="AL927" i="3"/>
  <c r="AK927" i="3"/>
  <c r="AJ927" i="3"/>
  <c r="AI927" i="3"/>
  <c r="AH927" i="3"/>
  <c r="AG927" i="3"/>
  <c r="AN926" i="3"/>
  <c r="AM926" i="3"/>
  <c r="AL926" i="3"/>
  <c r="AK926" i="3"/>
  <c r="AJ926" i="3"/>
  <c r="AI926" i="3"/>
  <c r="AH926" i="3"/>
  <c r="AG926" i="3"/>
  <c r="AN925" i="3"/>
  <c r="AM925" i="3"/>
  <c r="AL925" i="3"/>
  <c r="AK925" i="3"/>
  <c r="AJ925" i="3"/>
  <c r="AI925" i="3"/>
  <c r="AH925" i="3"/>
  <c r="AG925" i="3"/>
  <c r="AN924" i="3"/>
  <c r="AM924" i="3"/>
  <c r="AL924" i="3"/>
  <c r="AK924" i="3"/>
  <c r="AJ924" i="3"/>
  <c r="AI924" i="3"/>
  <c r="AH924" i="3"/>
  <c r="AG924" i="3"/>
  <c r="AN923" i="3"/>
  <c r="AM923" i="3"/>
  <c r="AL923" i="3"/>
  <c r="AK923" i="3"/>
  <c r="AJ923" i="3"/>
  <c r="AI923" i="3"/>
  <c r="AH923" i="3"/>
  <c r="AG923" i="3"/>
  <c r="AN922" i="3"/>
  <c r="AJ922" i="3"/>
  <c r="AI922" i="3"/>
  <c r="AH922" i="3"/>
  <c r="AG922" i="3"/>
  <c r="AN921" i="3"/>
  <c r="AM921" i="3"/>
  <c r="AL921" i="3"/>
  <c r="AK921" i="3"/>
  <c r="AJ921" i="3"/>
  <c r="AI921" i="3"/>
  <c r="AH921" i="3"/>
  <c r="AG921" i="3"/>
  <c r="AN920" i="3"/>
  <c r="AM920" i="3"/>
  <c r="AL920" i="3"/>
  <c r="AK920" i="3"/>
  <c r="AJ920" i="3"/>
  <c r="AI920" i="3"/>
  <c r="AH920" i="3"/>
  <c r="AG920" i="3"/>
  <c r="AN919" i="3"/>
  <c r="AM919" i="3"/>
  <c r="AL919" i="3"/>
  <c r="AK919" i="3"/>
  <c r="AJ919" i="3"/>
  <c r="AI919" i="3"/>
  <c r="AH919" i="3"/>
  <c r="AG919" i="3"/>
  <c r="AN918" i="3"/>
  <c r="AJ918" i="3"/>
  <c r="AI918" i="3"/>
  <c r="AH918" i="3"/>
  <c r="AG918" i="3"/>
  <c r="AN917" i="3"/>
  <c r="AM917" i="3"/>
  <c r="AL917" i="3"/>
  <c r="AK917" i="3"/>
  <c r="AJ917" i="3"/>
  <c r="AI917" i="3"/>
  <c r="AH917" i="3"/>
  <c r="AG917" i="3"/>
  <c r="AN916" i="3"/>
  <c r="AM916" i="3"/>
  <c r="AL916" i="3"/>
  <c r="AK916" i="3"/>
  <c r="AJ916" i="3"/>
  <c r="AI916" i="3"/>
  <c r="AH916" i="3"/>
  <c r="AG916" i="3"/>
  <c r="AN915" i="3"/>
  <c r="AM915" i="3"/>
  <c r="AL915" i="3"/>
  <c r="AK915" i="3"/>
  <c r="AJ915" i="3"/>
  <c r="AI915" i="3"/>
  <c r="AH915" i="3"/>
  <c r="AG915" i="3"/>
  <c r="AN914" i="3"/>
  <c r="AM914" i="3"/>
  <c r="AL914" i="3"/>
  <c r="AK914" i="3"/>
  <c r="AJ914" i="3"/>
  <c r="AI914" i="3"/>
  <c r="AH914" i="3"/>
  <c r="AG914" i="3"/>
  <c r="AN913" i="3"/>
  <c r="AM913" i="3"/>
  <c r="AL913" i="3"/>
  <c r="AK913" i="3"/>
  <c r="AJ913" i="3"/>
  <c r="AI913" i="3"/>
  <c r="AH913" i="3"/>
  <c r="AG913" i="3"/>
  <c r="AN912" i="3"/>
  <c r="AM912" i="3"/>
  <c r="AL912" i="3"/>
  <c r="AK912" i="3"/>
  <c r="AJ912" i="3"/>
  <c r="AI912" i="3"/>
  <c r="AH912" i="3"/>
  <c r="AG912" i="3"/>
  <c r="AN911" i="3"/>
  <c r="AM911" i="3"/>
  <c r="AL911" i="3"/>
  <c r="AK911" i="3"/>
  <c r="AJ911" i="3"/>
  <c r="AI911" i="3"/>
  <c r="AH911" i="3"/>
  <c r="AG911" i="3"/>
  <c r="AN910" i="3"/>
  <c r="AM910" i="3"/>
  <c r="AL910" i="3"/>
  <c r="AK910" i="3"/>
  <c r="AJ910" i="3"/>
  <c r="AI910" i="3"/>
  <c r="AH910" i="3"/>
  <c r="AG910" i="3"/>
  <c r="AN909" i="3"/>
  <c r="AM909" i="3"/>
  <c r="AL909" i="3"/>
  <c r="AK909" i="3"/>
  <c r="AJ909" i="3"/>
  <c r="AI909" i="3"/>
  <c r="AH909" i="3"/>
  <c r="AG909" i="3"/>
  <c r="AN908" i="3"/>
  <c r="AM908" i="3"/>
  <c r="AL908" i="3"/>
  <c r="AK908" i="3"/>
  <c r="AJ908" i="3"/>
  <c r="AI908" i="3"/>
  <c r="AH908" i="3"/>
  <c r="AG908" i="3"/>
  <c r="AN907" i="3"/>
  <c r="AM907" i="3"/>
  <c r="AL907" i="3"/>
  <c r="AK907" i="3"/>
  <c r="AJ907" i="3"/>
  <c r="AI907" i="3"/>
  <c r="AH907" i="3"/>
  <c r="AG907" i="3"/>
  <c r="AN906" i="3"/>
  <c r="AM906" i="3"/>
  <c r="AL906" i="3"/>
  <c r="AK906" i="3"/>
  <c r="AJ906" i="3"/>
  <c r="AI906" i="3"/>
  <c r="AH906" i="3"/>
  <c r="AG906" i="3"/>
  <c r="AN905" i="3"/>
  <c r="AM905" i="3"/>
  <c r="AL905" i="3"/>
  <c r="AK905" i="3"/>
  <c r="AJ905" i="3"/>
  <c r="AI905" i="3"/>
  <c r="AH905" i="3"/>
  <c r="AG905" i="3"/>
  <c r="AN904" i="3"/>
  <c r="AM904" i="3"/>
  <c r="AL904" i="3"/>
  <c r="AK904" i="3"/>
  <c r="AJ904" i="3"/>
  <c r="AI904" i="3"/>
  <c r="AH904" i="3"/>
  <c r="AG904" i="3"/>
  <c r="AN903" i="3"/>
  <c r="AM903" i="3"/>
  <c r="AL903" i="3"/>
  <c r="AK903" i="3"/>
  <c r="AJ903" i="3"/>
  <c r="AI903" i="3"/>
  <c r="AH903" i="3"/>
  <c r="AG903" i="3"/>
  <c r="AN902" i="3"/>
  <c r="AM902" i="3"/>
  <c r="AL902" i="3"/>
  <c r="AK902" i="3"/>
  <c r="AJ902" i="3"/>
  <c r="AI902" i="3"/>
  <c r="AH902" i="3"/>
  <c r="AG902" i="3"/>
  <c r="AN901" i="3"/>
  <c r="AM901" i="3"/>
  <c r="AL901" i="3"/>
  <c r="AK901" i="3"/>
  <c r="AJ901" i="3"/>
  <c r="AI901" i="3"/>
  <c r="AH901" i="3"/>
  <c r="AG901" i="3"/>
  <c r="AN900" i="3"/>
  <c r="AM900" i="3"/>
  <c r="AL900" i="3"/>
  <c r="AK900" i="3"/>
  <c r="AJ900" i="3"/>
  <c r="AI900" i="3"/>
  <c r="AH900" i="3"/>
  <c r="AG900" i="3"/>
  <c r="AN899" i="3"/>
  <c r="AM899" i="3"/>
  <c r="AL899" i="3"/>
  <c r="AK899" i="3"/>
  <c r="AJ899" i="3"/>
  <c r="AI899" i="3"/>
  <c r="AH899" i="3"/>
  <c r="AG899" i="3"/>
  <c r="AN898" i="3"/>
  <c r="AJ898" i="3"/>
  <c r="AI898" i="3"/>
  <c r="AH898" i="3"/>
  <c r="AG898" i="3"/>
  <c r="AN897" i="3"/>
  <c r="AM897" i="3"/>
  <c r="AL897" i="3"/>
  <c r="AK897" i="3"/>
  <c r="AJ897" i="3"/>
  <c r="AI897" i="3"/>
  <c r="AH897" i="3"/>
  <c r="AG897" i="3"/>
  <c r="AN896" i="3"/>
  <c r="AM896" i="3"/>
  <c r="AL896" i="3"/>
  <c r="AK896" i="3"/>
  <c r="AJ896" i="3"/>
  <c r="AI896" i="3"/>
  <c r="AH896" i="3"/>
  <c r="AG896" i="3"/>
  <c r="AN895" i="3"/>
  <c r="AM895" i="3"/>
  <c r="AL895" i="3"/>
  <c r="AK895" i="3"/>
  <c r="AJ895" i="3"/>
  <c r="AI895" i="3"/>
  <c r="AH895" i="3"/>
  <c r="AG895" i="3"/>
  <c r="AN894" i="3"/>
  <c r="AM894" i="3"/>
  <c r="AL894" i="3"/>
  <c r="AK894" i="3"/>
  <c r="AJ894" i="3"/>
  <c r="AI894" i="3"/>
  <c r="AH894" i="3"/>
  <c r="AG894" i="3"/>
  <c r="AN893" i="3"/>
  <c r="AM893" i="3"/>
  <c r="AL893" i="3"/>
  <c r="AK893" i="3"/>
  <c r="AJ893" i="3"/>
  <c r="AI893" i="3"/>
  <c r="AH893" i="3"/>
  <c r="AG893" i="3"/>
  <c r="AN892" i="3"/>
  <c r="AM892" i="3"/>
  <c r="AL892" i="3"/>
  <c r="AK892" i="3"/>
  <c r="AJ892" i="3"/>
  <c r="AI892" i="3"/>
  <c r="AH892" i="3"/>
  <c r="AG892" i="3"/>
  <c r="AN891" i="3"/>
  <c r="AM891" i="3"/>
  <c r="AL891" i="3"/>
  <c r="AK891" i="3"/>
  <c r="AJ891" i="3"/>
  <c r="AI891" i="3"/>
  <c r="AH891" i="3"/>
  <c r="AG891" i="3"/>
  <c r="AN890" i="3"/>
  <c r="AM890" i="3"/>
  <c r="AL890" i="3"/>
  <c r="AK890" i="3"/>
  <c r="AJ890" i="3"/>
  <c r="AI890" i="3"/>
  <c r="AH890" i="3"/>
  <c r="AG890" i="3"/>
  <c r="AN889" i="3"/>
  <c r="AM889" i="3"/>
  <c r="AL889" i="3"/>
  <c r="AK889" i="3"/>
  <c r="AJ889" i="3"/>
  <c r="AI889" i="3"/>
  <c r="AH889" i="3"/>
  <c r="AG889" i="3"/>
  <c r="AN888" i="3"/>
  <c r="AM888" i="3"/>
  <c r="AL888" i="3"/>
  <c r="AK888" i="3"/>
  <c r="AJ888" i="3"/>
  <c r="AI888" i="3"/>
  <c r="AH888" i="3"/>
  <c r="AG888" i="3"/>
  <c r="AN887" i="3"/>
  <c r="AM887" i="3"/>
  <c r="AL887" i="3"/>
  <c r="AK887" i="3"/>
  <c r="AJ887" i="3"/>
  <c r="AI887" i="3"/>
  <c r="AH887" i="3"/>
  <c r="AG887" i="3"/>
  <c r="AN886" i="3"/>
  <c r="AM886" i="3"/>
  <c r="AL886" i="3"/>
  <c r="AK886" i="3"/>
  <c r="AJ886" i="3"/>
  <c r="AI886" i="3"/>
  <c r="AH886" i="3"/>
  <c r="AG886" i="3"/>
  <c r="AN885" i="3"/>
  <c r="AM885" i="3"/>
  <c r="AL885" i="3"/>
  <c r="AK885" i="3"/>
  <c r="AJ885" i="3"/>
  <c r="AI885" i="3"/>
  <c r="AH885" i="3"/>
  <c r="AG885" i="3"/>
  <c r="AN884" i="3"/>
  <c r="AM884" i="3"/>
  <c r="AL884" i="3"/>
  <c r="AK884" i="3"/>
  <c r="AJ884" i="3"/>
  <c r="AI884" i="3"/>
  <c r="AH884" i="3"/>
  <c r="AG884" i="3"/>
  <c r="AN883" i="3"/>
  <c r="AM883" i="3"/>
  <c r="AL883" i="3"/>
  <c r="AK883" i="3"/>
  <c r="AJ883" i="3"/>
  <c r="AI883" i="3"/>
  <c r="AH883" i="3"/>
  <c r="AG883" i="3"/>
  <c r="AN882" i="3"/>
  <c r="AM882" i="3"/>
  <c r="AL882" i="3"/>
  <c r="AK882" i="3"/>
  <c r="AJ882" i="3"/>
  <c r="AI882" i="3"/>
  <c r="AH882" i="3"/>
  <c r="AG882" i="3"/>
  <c r="AN881" i="3"/>
  <c r="AM881" i="3"/>
  <c r="AL881" i="3"/>
  <c r="AK881" i="3"/>
  <c r="AJ881" i="3"/>
  <c r="AI881" i="3"/>
  <c r="AH881" i="3"/>
  <c r="AG881" i="3"/>
  <c r="AN880" i="3"/>
  <c r="AM880" i="3"/>
  <c r="AL880" i="3"/>
  <c r="AK880" i="3"/>
  <c r="AJ880" i="3"/>
  <c r="AI880" i="3"/>
  <c r="AH880" i="3"/>
  <c r="AG880" i="3"/>
  <c r="AN879" i="3"/>
  <c r="AM879" i="3"/>
  <c r="AL879" i="3"/>
  <c r="AK879" i="3"/>
  <c r="AJ879" i="3"/>
  <c r="AI879" i="3"/>
  <c r="AH879" i="3"/>
  <c r="AG879" i="3"/>
  <c r="AN878" i="3"/>
  <c r="AM878" i="3"/>
  <c r="AL878" i="3"/>
  <c r="AK878" i="3"/>
  <c r="AJ878" i="3"/>
  <c r="AI878" i="3"/>
  <c r="AH878" i="3"/>
  <c r="AG878" i="3"/>
  <c r="AN877" i="3"/>
  <c r="AM877" i="3"/>
  <c r="AL877" i="3"/>
  <c r="AK877" i="3"/>
  <c r="AJ877" i="3"/>
  <c r="AI877" i="3"/>
  <c r="AH877" i="3"/>
  <c r="AG877" i="3"/>
  <c r="AN876" i="3"/>
  <c r="AJ876" i="3"/>
  <c r="AI876" i="3"/>
  <c r="AH876" i="3"/>
  <c r="AG876" i="3"/>
  <c r="AN875" i="3"/>
  <c r="AJ875" i="3"/>
  <c r="AI875" i="3"/>
  <c r="AH875" i="3"/>
  <c r="AG875" i="3"/>
  <c r="AN874" i="3"/>
  <c r="AM874" i="3"/>
  <c r="AL874" i="3"/>
  <c r="AK874" i="3"/>
  <c r="AJ874" i="3"/>
  <c r="AI874" i="3"/>
  <c r="AH874" i="3"/>
  <c r="AG874" i="3"/>
  <c r="AN873" i="3"/>
  <c r="AM873" i="3"/>
  <c r="AL873" i="3"/>
  <c r="AK873" i="3"/>
  <c r="AJ873" i="3"/>
  <c r="AI873" i="3"/>
  <c r="AH873" i="3"/>
  <c r="AG873" i="3"/>
  <c r="AN872" i="3"/>
  <c r="AM872" i="3"/>
  <c r="AL872" i="3"/>
  <c r="AK872" i="3"/>
  <c r="AJ872" i="3"/>
  <c r="AI872" i="3"/>
  <c r="AH872" i="3"/>
  <c r="AG872" i="3"/>
  <c r="AN871" i="3"/>
  <c r="AM871" i="3"/>
  <c r="AL871" i="3"/>
  <c r="AK871" i="3"/>
  <c r="AJ871" i="3"/>
  <c r="AI871" i="3"/>
  <c r="AH871" i="3"/>
  <c r="AG871" i="3"/>
  <c r="AN870" i="3"/>
  <c r="AM870" i="3"/>
  <c r="AL870" i="3"/>
  <c r="AK870" i="3"/>
  <c r="AJ870" i="3"/>
  <c r="AI870" i="3"/>
  <c r="AH870" i="3"/>
  <c r="AG870" i="3"/>
  <c r="AN869" i="3"/>
  <c r="AM869" i="3"/>
  <c r="AL869" i="3"/>
  <c r="AK869" i="3"/>
  <c r="AJ869" i="3"/>
  <c r="AI869" i="3"/>
  <c r="AH869" i="3"/>
  <c r="AG869" i="3"/>
  <c r="AN868" i="3"/>
  <c r="AM868" i="3"/>
  <c r="AL868" i="3"/>
  <c r="AK868" i="3"/>
  <c r="AJ868" i="3"/>
  <c r="AI868" i="3"/>
  <c r="AH868" i="3"/>
  <c r="AG868" i="3"/>
  <c r="AN867" i="3"/>
  <c r="AM867" i="3"/>
  <c r="AL867" i="3"/>
  <c r="AK867" i="3"/>
  <c r="AJ867" i="3"/>
  <c r="AI867" i="3"/>
  <c r="AH867" i="3"/>
  <c r="AG867" i="3"/>
  <c r="AN866" i="3"/>
  <c r="AM866" i="3"/>
  <c r="AL866" i="3"/>
  <c r="AK866" i="3"/>
  <c r="AJ866" i="3"/>
  <c r="AI866" i="3"/>
  <c r="AH866" i="3"/>
  <c r="AG866" i="3"/>
  <c r="AN865" i="3"/>
  <c r="AM865" i="3"/>
  <c r="AL865" i="3"/>
  <c r="AK865" i="3"/>
  <c r="AJ865" i="3"/>
  <c r="AI865" i="3"/>
  <c r="AH865" i="3"/>
  <c r="AG865" i="3"/>
  <c r="AN864" i="3"/>
  <c r="AM864" i="3"/>
  <c r="AL864" i="3"/>
  <c r="AK864" i="3"/>
  <c r="AJ864" i="3"/>
  <c r="AI864" i="3"/>
  <c r="AH864" i="3"/>
  <c r="AG864" i="3"/>
  <c r="AN863" i="3"/>
  <c r="AM863" i="3"/>
  <c r="AL863" i="3"/>
  <c r="AK863" i="3"/>
  <c r="AJ863" i="3"/>
  <c r="AI863" i="3"/>
  <c r="AH863" i="3"/>
  <c r="AG863" i="3"/>
  <c r="AN862" i="3"/>
  <c r="AM862" i="3"/>
  <c r="AL862" i="3"/>
  <c r="AK862" i="3"/>
  <c r="AJ862" i="3"/>
  <c r="AI862" i="3"/>
  <c r="AH862" i="3"/>
  <c r="AG862" i="3"/>
  <c r="AN861" i="3"/>
  <c r="AM861" i="3"/>
  <c r="AL861" i="3"/>
  <c r="AK861" i="3"/>
  <c r="AJ861" i="3"/>
  <c r="AI861" i="3"/>
  <c r="AH861" i="3"/>
  <c r="AG861" i="3"/>
  <c r="AN860" i="3"/>
  <c r="AM860" i="3"/>
  <c r="AL860" i="3"/>
  <c r="AK860" i="3"/>
  <c r="AJ860" i="3"/>
  <c r="AI860" i="3"/>
  <c r="AH860" i="3"/>
  <c r="AG860" i="3"/>
  <c r="AN859" i="3"/>
  <c r="AM859" i="3"/>
  <c r="AL859" i="3"/>
  <c r="AK859" i="3"/>
  <c r="AJ859" i="3"/>
  <c r="AI859" i="3"/>
  <c r="AH859" i="3"/>
  <c r="AG859" i="3"/>
  <c r="AN858" i="3"/>
  <c r="AM858" i="3"/>
  <c r="AL858" i="3"/>
  <c r="AK858" i="3"/>
  <c r="AJ858" i="3"/>
  <c r="AI858" i="3"/>
  <c r="AH858" i="3"/>
  <c r="AG858" i="3"/>
  <c r="AN857" i="3"/>
  <c r="AM857" i="3"/>
  <c r="AL857" i="3"/>
  <c r="AK857" i="3"/>
  <c r="AJ857" i="3"/>
  <c r="AI857" i="3"/>
  <c r="AH857" i="3"/>
  <c r="AG857" i="3"/>
  <c r="AN856" i="3"/>
  <c r="AM856" i="3"/>
  <c r="AL856" i="3"/>
  <c r="AK856" i="3"/>
  <c r="AJ856" i="3"/>
  <c r="AI856" i="3"/>
  <c r="AH856" i="3"/>
  <c r="AG856" i="3"/>
  <c r="AN855" i="3"/>
  <c r="AM855" i="3"/>
  <c r="AL855" i="3"/>
  <c r="AK855" i="3"/>
  <c r="AJ855" i="3"/>
  <c r="AI855" i="3"/>
  <c r="AH855" i="3"/>
  <c r="AG855" i="3"/>
  <c r="AN854" i="3"/>
  <c r="AJ854" i="3"/>
  <c r="AI854" i="3"/>
  <c r="AH854" i="3"/>
  <c r="AG854" i="3"/>
  <c r="AN853" i="3"/>
  <c r="AM853" i="3"/>
  <c r="AL853" i="3"/>
  <c r="AK853" i="3"/>
  <c r="AJ853" i="3"/>
  <c r="AI853" i="3"/>
  <c r="AH853" i="3"/>
  <c r="AG853" i="3"/>
  <c r="AN852" i="3"/>
  <c r="AM852" i="3"/>
  <c r="AL852" i="3"/>
  <c r="AK852" i="3"/>
  <c r="AJ852" i="3"/>
  <c r="AI852" i="3"/>
  <c r="AH852" i="3"/>
  <c r="AG852" i="3"/>
  <c r="AN851" i="3"/>
  <c r="AM851" i="3"/>
  <c r="AL851" i="3"/>
  <c r="AK851" i="3"/>
  <c r="AJ851" i="3"/>
  <c r="AI851" i="3"/>
  <c r="AH851" i="3"/>
  <c r="AG851" i="3"/>
  <c r="AN850" i="3"/>
  <c r="AM850" i="3"/>
  <c r="AL850" i="3"/>
  <c r="AK850" i="3"/>
  <c r="AJ850" i="3"/>
  <c r="AI850" i="3"/>
  <c r="AH850" i="3"/>
  <c r="AG850" i="3"/>
  <c r="AN849" i="3"/>
  <c r="AM849" i="3"/>
  <c r="AL849" i="3"/>
  <c r="AK849" i="3"/>
  <c r="AJ849" i="3"/>
  <c r="AI849" i="3"/>
  <c r="AH849" i="3"/>
  <c r="AG849" i="3"/>
  <c r="AN848" i="3"/>
  <c r="AM848" i="3"/>
  <c r="AL848" i="3"/>
  <c r="AK848" i="3"/>
  <c r="AJ848" i="3"/>
  <c r="AI848" i="3"/>
  <c r="AH848" i="3"/>
  <c r="AG848" i="3"/>
  <c r="AN847" i="3"/>
  <c r="AM847" i="3"/>
  <c r="AL847" i="3"/>
  <c r="AK847" i="3"/>
  <c r="AJ847" i="3"/>
  <c r="AI847" i="3"/>
  <c r="AH847" i="3"/>
  <c r="AG847" i="3"/>
  <c r="AN846" i="3"/>
  <c r="AM846" i="3"/>
  <c r="AL846" i="3"/>
  <c r="AK846" i="3"/>
  <c r="AJ846" i="3"/>
  <c r="AI846" i="3"/>
  <c r="AH846" i="3"/>
  <c r="AG846" i="3"/>
  <c r="AN845" i="3"/>
  <c r="AM845" i="3"/>
  <c r="AL845" i="3"/>
  <c r="AK845" i="3"/>
  <c r="AJ845" i="3"/>
  <c r="AI845" i="3"/>
  <c r="AH845" i="3"/>
  <c r="AG845" i="3"/>
  <c r="AN844" i="3"/>
  <c r="AM844" i="3"/>
  <c r="AL844" i="3"/>
  <c r="AK844" i="3"/>
  <c r="AJ844" i="3"/>
  <c r="AI844" i="3"/>
  <c r="AH844" i="3"/>
  <c r="AG844" i="3"/>
  <c r="AN843" i="3"/>
  <c r="AM843" i="3"/>
  <c r="AL843" i="3"/>
  <c r="AK843" i="3"/>
  <c r="AJ843" i="3"/>
  <c r="AI843" i="3"/>
  <c r="AH843" i="3"/>
  <c r="AG843" i="3"/>
  <c r="AN842" i="3"/>
  <c r="AM842" i="3"/>
  <c r="AL842" i="3"/>
  <c r="AK842" i="3"/>
  <c r="AJ842" i="3"/>
  <c r="AI842" i="3"/>
  <c r="AH842" i="3"/>
  <c r="AG842" i="3"/>
  <c r="AN841" i="3"/>
  <c r="AM841" i="3"/>
  <c r="AL841" i="3"/>
  <c r="AK841" i="3"/>
  <c r="AJ841" i="3"/>
  <c r="AI841" i="3"/>
  <c r="AH841" i="3"/>
  <c r="AG841" i="3"/>
  <c r="AN840" i="3"/>
  <c r="AM840" i="3"/>
  <c r="AL840" i="3"/>
  <c r="AK840" i="3"/>
  <c r="AJ840" i="3"/>
  <c r="AI840" i="3"/>
  <c r="AH840" i="3"/>
  <c r="AG840" i="3"/>
  <c r="AN839" i="3"/>
  <c r="AM839" i="3"/>
  <c r="AL839" i="3"/>
  <c r="AK839" i="3"/>
  <c r="AJ839" i="3"/>
  <c r="AI839" i="3"/>
  <c r="AH839" i="3"/>
  <c r="AG839" i="3"/>
  <c r="AN838" i="3"/>
  <c r="AM838" i="3"/>
  <c r="AL838" i="3"/>
  <c r="AK838" i="3"/>
  <c r="AJ838" i="3"/>
  <c r="AI838" i="3"/>
  <c r="AH838" i="3"/>
  <c r="AG838" i="3"/>
  <c r="AN837" i="3"/>
  <c r="AM837" i="3"/>
  <c r="AL837" i="3"/>
  <c r="AK837" i="3"/>
  <c r="AJ837" i="3"/>
  <c r="AI837" i="3"/>
  <c r="AH837" i="3"/>
  <c r="AG837" i="3"/>
  <c r="AN836" i="3"/>
  <c r="AM836" i="3"/>
  <c r="AL836" i="3"/>
  <c r="AK836" i="3"/>
  <c r="AJ836" i="3"/>
  <c r="AI836" i="3"/>
  <c r="AH836" i="3"/>
  <c r="AG836" i="3"/>
  <c r="AL835" i="3"/>
  <c r="AJ835" i="3"/>
  <c r="AI835" i="3"/>
  <c r="AH835" i="3"/>
  <c r="AG835" i="3"/>
  <c r="AN834" i="3"/>
  <c r="AM834" i="3"/>
  <c r="AL834" i="3"/>
  <c r="AK834" i="3"/>
  <c r="AJ834" i="3"/>
  <c r="AI834" i="3"/>
  <c r="AH834" i="3"/>
  <c r="AG834" i="3"/>
  <c r="AN833" i="3"/>
  <c r="AM833" i="3"/>
  <c r="AL833" i="3"/>
  <c r="AK833" i="3"/>
  <c r="AJ833" i="3"/>
  <c r="AI833" i="3"/>
  <c r="AH833" i="3"/>
  <c r="AG833" i="3"/>
  <c r="AN832" i="3"/>
  <c r="AM832" i="3"/>
  <c r="AL832" i="3"/>
  <c r="AK832" i="3"/>
  <c r="AJ832" i="3"/>
  <c r="AI832" i="3"/>
  <c r="AH832" i="3"/>
  <c r="AG832" i="3"/>
  <c r="AN831" i="3"/>
  <c r="AM831" i="3"/>
  <c r="AL831" i="3"/>
  <c r="AK831" i="3"/>
  <c r="AJ831" i="3"/>
  <c r="AI831" i="3"/>
  <c r="AH831" i="3"/>
  <c r="AG831" i="3"/>
  <c r="AN830" i="3"/>
  <c r="AM830" i="3"/>
  <c r="AL830" i="3"/>
  <c r="AK830" i="3"/>
  <c r="AJ830" i="3"/>
  <c r="AI830" i="3"/>
  <c r="AH830" i="3"/>
  <c r="AG830" i="3"/>
  <c r="AN829" i="3"/>
  <c r="AM829" i="3"/>
  <c r="AL829" i="3"/>
  <c r="AK829" i="3"/>
  <c r="AJ829" i="3"/>
  <c r="AI829" i="3"/>
  <c r="AH829" i="3"/>
  <c r="AG829" i="3"/>
  <c r="AN828" i="3"/>
  <c r="AM828" i="3"/>
  <c r="AL828" i="3"/>
  <c r="AK828" i="3"/>
  <c r="AJ828" i="3"/>
  <c r="AI828" i="3"/>
  <c r="AH828" i="3"/>
  <c r="AG828" i="3"/>
  <c r="AN827" i="3"/>
  <c r="AM827" i="3"/>
  <c r="AL827" i="3"/>
  <c r="AK827" i="3"/>
  <c r="AJ827" i="3"/>
  <c r="AI827" i="3"/>
  <c r="AH827" i="3"/>
  <c r="AG827" i="3"/>
  <c r="AN826" i="3"/>
  <c r="AM826" i="3"/>
  <c r="AL826" i="3"/>
  <c r="AK826" i="3"/>
  <c r="AJ826" i="3"/>
  <c r="AI826" i="3"/>
  <c r="AH826" i="3"/>
  <c r="AG826" i="3"/>
  <c r="AN825" i="3"/>
  <c r="AM825" i="3"/>
  <c r="AL825" i="3"/>
  <c r="AK825" i="3"/>
  <c r="AJ825" i="3"/>
  <c r="AI825" i="3"/>
  <c r="AH825" i="3"/>
  <c r="AG825" i="3"/>
  <c r="AN824" i="3"/>
  <c r="AM824" i="3"/>
  <c r="AL824" i="3"/>
  <c r="AK824" i="3"/>
  <c r="AJ824" i="3"/>
  <c r="AI824" i="3"/>
  <c r="AH824" i="3"/>
  <c r="AG824" i="3"/>
  <c r="AN823" i="3"/>
  <c r="AM823" i="3"/>
  <c r="AL823" i="3"/>
  <c r="AK823" i="3"/>
  <c r="AJ823" i="3"/>
  <c r="AI823" i="3"/>
  <c r="AH823" i="3"/>
  <c r="AG823" i="3"/>
  <c r="AN822" i="3"/>
  <c r="AM822" i="3"/>
  <c r="AL822" i="3"/>
  <c r="AK822" i="3"/>
  <c r="AJ822" i="3"/>
  <c r="AI822" i="3"/>
  <c r="AH822" i="3"/>
  <c r="AG822" i="3"/>
  <c r="AN821" i="3"/>
  <c r="AM821" i="3"/>
  <c r="AL821" i="3"/>
  <c r="AK821" i="3"/>
  <c r="AJ821" i="3"/>
  <c r="AI821" i="3"/>
  <c r="AH821" i="3"/>
  <c r="AG821" i="3"/>
  <c r="AN820" i="3"/>
  <c r="AM820" i="3"/>
  <c r="AL820" i="3"/>
  <c r="AK820" i="3"/>
  <c r="AJ820" i="3"/>
  <c r="AI820" i="3"/>
  <c r="AH820" i="3"/>
  <c r="AG820" i="3"/>
  <c r="AN819" i="3"/>
  <c r="AM819" i="3"/>
  <c r="AL819" i="3"/>
  <c r="AK819" i="3"/>
  <c r="AJ819" i="3"/>
  <c r="AI819" i="3"/>
  <c r="AH819" i="3"/>
  <c r="AG819" i="3"/>
  <c r="AN818" i="3"/>
  <c r="AM818" i="3"/>
  <c r="AL818" i="3"/>
  <c r="AK818" i="3"/>
  <c r="AJ818" i="3"/>
  <c r="AI818" i="3"/>
  <c r="AH818" i="3"/>
  <c r="AG818" i="3"/>
  <c r="AN817" i="3"/>
  <c r="AM817" i="3"/>
  <c r="AL817" i="3"/>
  <c r="AK817" i="3"/>
  <c r="AJ817" i="3"/>
  <c r="AI817" i="3"/>
  <c r="AH817" i="3"/>
  <c r="AG817" i="3"/>
  <c r="AN816" i="3"/>
  <c r="AM816" i="3"/>
  <c r="AL816" i="3"/>
  <c r="AK816" i="3"/>
  <c r="AJ816" i="3"/>
  <c r="AI816" i="3"/>
  <c r="AH816" i="3"/>
  <c r="AG816" i="3"/>
  <c r="AN815" i="3"/>
  <c r="AM815" i="3"/>
  <c r="AL815" i="3"/>
  <c r="AK815" i="3"/>
  <c r="AJ815" i="3"/>
  <c r="AI815" i="3"/>
  <c r="AH815" i="3"/>
  <c r="AG815" i="3"/>
  <c r="AN814" i="3"/>
  <c r="AM814" i="3"/>
  <c r="AL814" i="3"/>
  <c r="AK814" i="3"/>
  <c r="AJ814" i="3"/>
  <c r="AI814" i="3"/>
  <c r="AH814" i="3"/>
  <c r="AG814" i="3"/>
  <c r="AN813" i="3"/>
  <c r="AM813" i="3"/>
  <c r="AL813" i="3"/>
  <c r="AK813" i="3"/>
  <c r="AJ813" i="3"/>
  <c r="AI813" i="3"/>
  <c r="AH813" i="3"/>
  <c r="AG813" i="3"/>
  <c r="AN812" i="3"/>
  <c r="AM812" i="3"/>
  <c r="AL812" i="3"/>
  <c r="AK812" i="3"/>
  <c r="AJ812" i="3"/>
  <c r="AI812" i="3"/>
  <c r="AH812" i="3"/>
  <c r="AG812" i="3"/>
  <c r="AN811" i="3"/>
  <c r="AM811" i="3"/>
  <c r="AL811" i="3"/>
  <c r="AK811" i="3"/>
  <c r="AJ811" i="3"/>
  <c r="AI811" i="3"/>
  <c r="AH811" i="3"/>
  <c r="AG811" i="3"/>
  <c r="AN810" i="3"/>
  <c r="AM810" i="3"/>
  <c r="AL810" i="3"/>
  <c r="AK810" i="3"/>
  <c r="AJ810" i="3"/>
  <c r="AI810" i="3"/>
  <c r="AH810" i="3"/>
  <c r="AG810" i="3"/>
  <c r="AN809" i="3"/>
  <c r="AM809" i="3"/>
  <c r="AL809" i="3"/>
  <c r="AK809" i="3"/>
  <c r="AJ809" i="3"/>
  <c r="AI809" i="3"/>
  <c r="AH809" i="3"/>
  <c r="AG809" i="3"/>
  <c r="AN808" i="3"/>
  <c r="AM808" i="3"/>
  <c r="AL808" i="3"/>
  <c r="AK808" i="3"/>
  <c r="AJ808" i="3"/>
  <c r="AI808" i="3"/>
  <c r="AH808" i="3"/>
  <c r="AG808" i="3"/>
  <c r="AN807" i="3"/>
  <c r="AM807" i="3"/>
  <c r="AL807" i="3"/>
  <c r="AK807" i="3"/>
  <c r="AJ807" i="3"/>
  <c r="AI807" i="3"/>
  <c r="AH807" i="3"/>
  <c r="AG807" i="3"/>
  <c r="AN806" i="3"/>
  <c r="AM806" i="3"/>
  <c r="AL806" i="3"/>
  <c r="AK806" i="3"/>
  <c r="AJ806" i="3"/>
  <c r="AI806" i="3"/>
  <c r="AH806" i="3"/>
  <c r="AG806" i="3"/>
  <c r="AN805" i="3"/>
  <c r="AM805" i="3"/>
  <c r="AL805" i="3"/>
  <c r="AK805" i="3"/>
  <c r="AJ805" i="3"/>
  <c r="AI805" i="3"/>
  <c r="AH805" i="3"/>
  <c r="AG805" i="3"/>
  <c r="AN804" i="3"/>
  <c r="AM804" i="3"/>
  <c r="AL804" i="3"/>
  <c r="AK804" i="3"/>
  <c r="AJ804" i="3"/>
  <c r="AI804" i="3"/>
  <c r="AH804" i="3"/>
  <c r="AG804" i="3"/>
  <c r="AN803" i="3"/>
  <c r="AM803" i="3"/>
  <c r="AL803" i="3"/>
  <c r="AK803" i="3"/>
  <c r="AJ803" i="3"/>
  <c r="AI803" i="3"/>
  <c r="AH803" i="3"/>
  <c r="AG803" i="3"/>
  <c r="AN802" i="3"/>
  <c r="AM802" i="3"/>
  <c r="AL802" i="3"/>
  <c r="AK802" i="3"/>
  <c r="AJ802" i="3"/>
  <c r="AI802" i="3"/>
  <c r="AH802" i="3"/>
  <c r="AG802" i="3"/>
  <c r="AN801" i="3"/>
  <c r="AM801" i="3"/>
  <c r="AL801" i="3"/>
  <c r="AK801" i="3"/>
  <c r="AJ801" i="3"/>
  <c r="AI801" i="3"/>
  <c r="AH801" i="3"/>
  <c r="AG801" i="3"/>
  <c r="AN800" i="3"/>
  <c r="AM800" i="3"/>
  <c r="AL800" i="3"/>
  <c r="AK800" i="3"/>
  <c r="AJ800" i="3"/>
  <c r="AI800" i="3"/>
  <c r="AH800" i="3"/>
  <c r="AG800" i="3"/>
  <c r="AN799" i="3"/>
  <c r="AM799" i="3"/>
  <c r="AL799" i="3"/>
  <c r="AK799" i="3"/>
  <c r="AJ799" i="3"/>
  <c r="AI799" i="3"/>
  <c r="AH799" i="3"/>
  <c r="AG799" i="3"/>
  <c r="AN798" i="3"/>
  <c r="AM798" i="3"/>
  <c r="AL798" i="3"/>
  <c r="AK798" i="3"/>
  <c r="AJ798" i="3"/>
  <c r="AI798" i="3"/>
  <c r="AH798" i="3"/>
  <c r="AG798" i="3"/>
  <c r="AN797" i="3"/>
  <c r="AM797" i="3"/>
  <c r="AL797" i="3"/>
  <c r="AK797" i="3"/>
  <c r="AJ797" i="3"/>
  <c r="AI797" i="3"/>
  <c r="AH797" i="3"/>
  <c r="AG797" i="3"/>
  <c r="AN796" i="3"/>
  <c r="AM796" i="3"/>
  <c r="AL796" i="3"/>
  <c r="AK796" i="3"/>
  <c r="AJ796" i="3"/>
  <c r="AI796" i="3"/>
  <c r="AH796" i="3"/>
  <c r="AG796" i="3"/>
  <c r="AN795" i="3"/>
  <c r="AM795" i="3"/>
  <c r="AL795" i="3"/>
  <c r="AK795" i="3"/>
  <c r="AJ795" i="3"/>
  <c r="AI795" i="3"/>
  <c r="AH795" i="3"/>
  <c r="AG795" i="3"/>
  <c r="AN794" i="3"/>
  <c r="AM794" i="3"/>
  <c r="AL794" i="3"/>
  <c r="AK794" i="3"/>
  <c r="AJ794" i="3"/>
  <c r="AI794" i="3"/>
  <c r="AH794" i="3"/>
  <c r="AG794" i="3"/>
  <c r="AN793" i="3"/>
  <c r="AM793" i="3"/>
  <c r="AL793" i="3"/>
  <c r="AK793" i="3"/>
  <c r="AJ793" i="3"/>
  <c r="AI793" i="3"/>
  <c r="AH793" i="3"/>
  <c r="AG793" i="3"/>
  <c r="AN792" i="3"/>
  <c r="AM792" i="3"/>
  <c r="AL792" i="3"/>
  <c r="AK792" i="3"/>
  <c r="AJ792" i="3"/>
  <c r="AI792" i="3"/>
  <c r="AH792" i="3"/>
  <c r="AG792" i="3"/>
  <c r="AN791" i="3"/>
  <c r="AM791" i="3"/>
  <c r="AL791" i="3"/>
  <c r="AK791" i="3"/>
  <c r="AJ791" i="3"/>
  <c r="AI791" i="3"/>
  <c r="AH791" i="3"/>
  <c r="AG791" i="3"/>
  <c r="AN790" i="3"/>
  <c r="AM790" i="3"/>
  <c r="AL790" i="3"/>
  <c r="AK790" i="3"/>
  <c r="AJ790" i="3"/>
  <c r="AI790" i="3"/>
  <c r="AH790" i="3"/>
  <c r="AG790" i="3"/>
  <c r="AN789" i="3"/>
  <c r="AM789" i="3"/>
  <c r="AL789" i="3"/>
  <c r="AK789" i="3"/>
  <c r="AJ789" i="3"/>
  <c r="AI789" i="3"/>
  <c r="AH789" i="3"/>
  <c r="AG789" i="3"/>
  <c r="AN788" i="3"/>
  <c r="AM788" i="3"/>
  <c r="AL788" i="3"/>
  <c r="AK788" i="3"/>
  <c r="AJ788" i="3"/>
  <c r="AI788" i="3"/>
  <c r="AH788" i="3"/>
  <c r="AG788" i="3"/>
  <c r="AN787" i="3"/>
  <c r="AM787" i="3"/>
  <c r="AL787" i="3"/>
  <c r="AK787" i="3"/>
  <c r="AJ787" i="3"/>
  <c r="AI787" i="3"/>
  <c r="AH787" i="3"/>
  <c r="AG787" i="3"/>
  <c r="AN786" i="3"/>
  <c r="AM786" i="3"/>
  <c r="AL786" i="3"/>
  <c r="AK786" i="3"/>
  <c r="AJ786" i="3"/>
  <c r="AI786" i="3"/>
  <c r="AH786" i="3"/>
  <c r="AG786" i="3"/>
  <c r="AN785" i="3"/>
  <c r="AM785" i="3"/>
  <c r="AL785" i="3"/>
  <c r="AK785" i="3"/>
  <c r="AJ785" i="3"/>
  <c r="AI785" i="3"/>
  <c r="AH785" i="3"/>
  <c r="AG785" i="3"/>
  <c r="AN784" i="3"/>
  <c r="AM784" i="3"/>
  <c r="AL784" i="3"/>
  <c r="AK784" i="3"/>
  <c r="AJ784" i="3"/>
  <c r="AI784" i="3"/>
  <c r="AH784" i="3"/>
  <c r="AG784" i="3"/>
  <c r="AN783" i="3"/>
  <c r="AM783" i="3"/>
  <c r="AL783" i="3"/>
  <c r="AK783" i="3"/>
  <c r="AJ783" i="3"/>
  <c r="AI783" i="3"/>
  <c r="AH783" i="3"/>
  <c r="AG783" i="3"/>
  <c r="AN782" i="3"/>
  <c r="AM782" i="3"/>
  <c r="AL782" i="3"/>
  <c r="AK782" i="3"/>
  <c r="AJ782" i="3"/>
  <c r="AI782" i="3"/>
  <c r="AH782" i="3"/>
  <c r="AG782" i="3"/>
  <c r="AN781" i="3"/>
  <c r="AM781" i="3"/>
  <c r="AL781" i="3"/>
  <c r="AK781" i="3"/>
  <c r="AJ781" i="3"/>
  <c r="AI781" i="3"/>
  <c r="AH781" i="3"/>
  <c r="AG781" i="3"/>
  <c r="AN780" i="3"/>
  <c r="AM780" i="3"/>
  <c r="AL780" i="3"/>
  <c r="AK780" i="3"/>
  <c r="AJ780" i="3"/>
  <c r="AI780" i="3"/>
  <c r="AH780" i="3"/>
  <c r="AG780" i="3"/>
  <c r="AN779" i="3"/>
  <c r="AM779" i="3"/>
  <c r="AL779" i="3"/>
  <c r="AK779" i="3"/>
  <c r="AJ779" i="3"/>
  <c r="AI779" i="3"/>
  <c r="AH779" i="3"/>
  <c r="AG779" i="3"/>
  <c r="AN778" i="3"/>
  <c r="AM778" i="3"/>
  <c r="AL778" i="3"/>
  <c r="AK778" i="3"/>
  <c r="AJ778" i="3"/>
  <c r="AI778" i="3"/>
  <c r="AH778" i="3"/>
  <c r="AG778" i="3"/>
  <c r="AN777" i="3"/>
  <c r="AM777" i="3"/>
  <c r="AL777" i="3"/>
  <c r="AK777" i="3"/>
  <c r="AJ777" i="3"/>
  <c r="AI777" i="3"/>
  <c r="AH777" i="3"/>
  <c r="AG777" i="3"/>
  <c r="AN776" i="3"/>
  <c r="AM776" i="3"/>
  <c r="AL776" i="3"/>
  <c r="AK776" i="3"/>
  <c r="AJ776" i="3"/>
  <c r="AI776" i="3"/>
  <c r="AH776" i="3"/>
  <c r="AG776" i="3"/>
  <c r="AN775" i="3"/>
  <c r="AM775" i="3"/>
  <c r="AL775" i="3"/>
  <c r="AK775" i="3"/>
  <c r="AJ775" i="3"/>
  <c r="AI775" i="3"/>
  <c r="AH775" i="3"/>
  <c r="AG775" i="3"/>
  <c r="AN774" i="3"/>
  <c r="AM774" i="3"/>
  <c r="AL774" i="3"/>
  <c r="AK774" i="3"/>
  <c r="AJ774" i="3"/>
  <c r="AI774" i="3"/>
  <c r="AH774" i="3"/>
  <c r="AG774" i="3"/>
  <c r="AN773" i="3"/>
  <c r="AM773" i="3"/>
  <c r="AL773" i="3"/>
  <c r="AK773" i="3"/>
  <c r="AJ773" i="3"/>
  <c r="AI773" i="3"/>
  <c r="AH773" i="3"/>
  <c r="AG773" i="3"/>
  <c r="AN772" i="3"/>
  <c r="AM772" i="3"/>
  <c r="AL772" i="3"/>
  <c r="AK772" i="3"/>
  <c r="AJ772" i="3"/>
  <c r="AI772" i="3"/>
  <c r="AH772" i="3"/>
  <c r="AG772" i="3"/>
  <c r="AN771" i="3"/>
  <c r="AM771" i="3"/>
  <c r="AL771" i="3"/>
  <c r="AK771" i="3"/>
  <c r="AJ771" i="3"/>
  <c r="AI771" i="3"/>
  <c r="AH771" i="3"/>
  <c r="AG771" i="3"/>
  <c r="AN770" i="3"/>
  <c r="AM770" i="3"/>
  <c r="AL770" i="3"/>
  <c r="AK770" i="3"/>
  <c r="AJ770" i="3"/>
  <c r="AI770" i="3"/>
  <c r="AH770" i="3"/>
  <c r="AG770" i="3"/>
  <c r="AN769" i="3"/>
  <c r="AM769" i="3"/>
  <c r="AL769" i="3"/>
  <c r="AK769" i="3"/>
  <c r="AJ769" i="3"/>
  <c r="AI769" i="3"/>
  <c r="AH769" i="3"/>
  <c r="AG769" i="3"/>
  <c r="AN768" i="3"/>
  <c r="AM768" i="3"/>
  <c r="AL768" i="3"/>
  <c r="AK768" i="3"/>
  <c r="AJ768" i="3"/>
  <c r="AI768" i="3"/>
  <c r="AH768" i="3"/>
  <c r="AG768" i="3"/>
  <c r="AN767" i="3"/>
  <c r="AM767" i="3"/>
  <c r="AL767" i="3"/>
  <c r="AK767" i="3"/>
  <c r="AJ767" i="3"/>
  <c r="AI767" i="3"/>
  <c r="AH767" i="3"/>
  <c r="AG767" i="3"/>
  <c r="AN766" i="3"/>
  <c r="AM766" i="3"/>
  <c r="AL766" i="3"/>
  <c r="AJ766" i="3"/>
  <c r="AI766" i="3"/>
  <c r="AH766" i="3"/>
  <c r="AG766" i="3"/>
  <c r="AN765" i="3"/>
  <c r="AM765" i="3"/>
  <c r="AL765" i="3"/>
  <c r="AJ765" i="3"/>
  <c r="AI765" i="3"/>
  <c r="AH765" i="3"/>
  <c r="AG765" i="3"/>
  <c r="AN764" i="3"/>
  <c r="AM764" i="3"/>
  <c r="AL764" i="3"/>
  <c r="AK764" i="3"/>
  <c r="AJ764" i="3"/>
  <c r="AI764" i="3"/>
  <c r="AH764" i="3"/>
  <c r="AG764" i="3"/>
  <c r="AN763" i="3"/>
  <c r="AM763" i="3"/>
  <c r="AL763" i="3"/>
  <c r="AK763" i="3"/>
  <c r="AJ763" i="3"/>
  <c r="AI763" i="3"/>
  <c r="AH763" i="3"/>
  <c r="AG763" i="3"/>
  <c r="AN762" i="3"/>
  <c r="AM762" i="3"/>
  <c r="AL762" i="3"/>
  <c r="AK762" i="3"/>
  <c r="AJ762" i="3"/>
  <c r="AI762" i="3"/>
  <c r="AH762" i="3"/>
  <c r="AG762" i="3"/>
  <c r="AN761" i="3"/>
  <c r="AM761" i="3"/>
  <c r="AL761" i="3"/>
  <c r="AK761" i="3"/>
  <c r="AJ761" i="3"/>
  <c r="AI761" i="3"/>
  <c r="AH761" i="3"/>
  <c r="AG761" i="3"/>
  <c r="AN760" i="3"/>
  <c r="AM760" i="3"/>
  <c r="AL760" i="3"/>
  <c r="AK760" i="3"/>
  <c r="AJ760" i="3"/>
  <c r="AI760" i="3"/>
  <c r="AH760" i="3"/>
  <c r="AG760" i="3"/>
  <c r="AN759" i="3"/>
  <c r="AM759" i="3"/>
  <c r="AL759" i="3"/>
  <c r="AJ759" i="3"/>
  <c r="AI759" i="3"/>
  <c r="AH759" i="3"/>
  <c r="AG759" i="3"/>
  <c r="AM758" i="3"/>
  <c r="AL758" i="3"/>
  <c r="AJ758" i="3"/>
  <c r="AI758" i="3"/>
  <c r="AH758" i="3"/>
  <c r="AG758" i="3"/>
  <c r="AN757" i="3"/>
  <c r="AM757" i="3"/>
  <c r="AL757" i="3"/>
  <c r="AK757" i="3"/>
  <c r="AJ757" i="3"/>
  <c r="AI757" i="3"/>
  <c r="AH757" i="3"/>
  <c r="AG757" i="3"/>
  <c r="AN756" i="3"/>
  <c r="AM756" i="3"/>
  <c r="AL756" i="3"/>
  <c r="AK756" i="3"/>
  <c r="AJ756" i="3"/>
  <c r="AI756" i="3"/>
  <c r="AH756" i="3"/>
  <c r="AG756" i="3"/>
  <c r="AN755" i="3"/>
  <c r="AM755" i="3"/>
  <c r="AL755" i="3"/>
  <c r="AK755" i="3"/>
  <c r="AJ755" i="3"/>
  <c r="AI755" i="3"/>
  <c r="AH755" i="3"/>
  <c r="AG755" i="3"/>
  <c r="AN754" i="3"/>
  <c r="AM754" i="3"/>
  <c r="AL754" i="3"/>
  <c r="AK754" i="3"/>
  <c r="AJ754" i="3"/>
  <c r="AI754" i="3"/>
  <c r="AH754" i="3"/>
  <c r="AG754" i="3"/>
  <c r="AN753" i="3"/>
  <c r="AM753" i="3"/>
  <c r="AL753" i="3"/>
  <c r="AK753" i="3"/>
  <c r="AJ753" i="3"/>
  <c r="AI753" i="3"/>
  <c r="AH753" i="3"/>
  <c r="AG753" i="3"/>
  <c r="AN752" i="3"/>
  <c r="AM752" i="3"/>
  <c r="AL752" i="3"/>
  <c r="AK752" i="3"/>
  <c r="AJ752" i="3"/>
  <c r="AI752" i="3"/>
  <c r="AH752" i="3"/>
  <c r="AG752" i="3"/>
  <c r="AN751" i="3"/>
  <c r="AM751" i="3"/>
  <c r="AL751" i="3"/>
  <c r="AK751" i="3"/>
  <c r="AJ751" i="3"/>
  <c r="AI751" i="3"/>
  <c r="AH751" i="3"/>
  <c r="AG751" i="3"/>
  <c r="AN750" i="3"/>
  <c r="AM750" i="3"/>
  <c r="AL750" i="3"/>
  <c r="AK750" i="3"/>
  <c r="AJ750" i="3"/>
  <c r="AI750" i="3"/>
  <c r="AH750" i="3"/>
  <c r="AG750" i="3"/>
  <c r="AN749" i="3"/>
  <c r="AM749" i="3"/>
  <c r="AL749" i="3"/>
  <c r="AK749" i="3"/>
  <c r="AJ749" i="3"/>
  <c r="AI749" i="3"/>
  <c r="AH749" i="3"/>
  <c r="AG749" i="3"/>
  <c r="AN748" i="3"/>
  <c r="AM748" i="3"/>
  <c r="AL748" i="3"/>
  <c r="AK748" i="3"/>
  <c r="AJ748" i="3"/>
  <c r="AI748" i="3"/>
  <c r="AH748" i="3"/>
  <c r="AG748" i="3"/>
  <c r="AN747" i="3"/>
  <c r="AM747" i="3"/>
  <c r="AL747" i="3"/>
  <c r="AK747" i="3"/>
  <c r="AJ747" i="3"/>
  <c r="AI747" i="3"/>
  <c r="AH747" i="3"/>
  <c r="AG747" i="3"/>
  <c r="AN746" i="3"/>
  <c r="AM746" i="3"/>
  <c r="AL746" i="3"/>
  <c r="AK746" i="3"/>
  <c r="AJ746" i="3"/>
  <c r="AI746" i="3"/>
  <c r="AH746" i="3"/>
  <c r="AG746" i="3"/>
  <c r="AN745" i="3"/>
  <c r="AM745" i="3"/>
  <c r="AL745" i="3"/>
  <c r="AK745" i="3"/>
  <c r="AJ745" i="3"/>
  <c r="AI745" i="3"/>
  <c r="AH745" i="3"/>
  <c r="AG745" i="3"/>
  <c r="AN744" i="3"/>
  <c r="AM744" i="3"/>
  <c r="AL744" i="3"/>
  <c r="AK744" i="3"/>
  <c r="AJ744" i="3"/>
  <c r="AI744" i="3"/>
  <c r="AH744" i="3"/>
  <c r="AG744" i="3"/>
  <c r="AN743" i="3"/>
  <c r="AM743" i="3"/>
  <c r="AL743" i="3"/>
  <c r="AK743" i="3"/>
  <c r="AJ743" i="3"/>
  <c r="AI743" i="3"/>
  <c r="AH743" i="3"/>
  <c r="AG743" i="3"/>
  <c r="AN742" i="3"/>
  <c r="AM742" i="3"/>
  <c r="AL742" i="3"/>
  <c r="AK742" i="3"/>
  <c r="AJ742" i="3"/>
  <c r="AI742" i="3"/>
  <c r="AH742" i="3"/>
  <c r="AG742" i="3"/>
  <c r="AN741" i="3"/>
  <c r="AM741" i="3"/>
  <c r="AL741" i="3"/>
  <c r="AK741" i="3"/>
  <c r="AJ741" i="3"/>
  <c r="AI741" i="3"/>
  <c r="AH741" i="3"/>
  <c r="AG741" i="3"/>
  <c r="AN740" i="3"/>
  <c r="AM740" i="3"/>
  <c r="AL740" i="3"/>
  <c r="AK740" i="3"/>
  <c r="AJ740" i="3"/>
  <c r="AI740" i="3"/>
  <c r="AH740" i="3"/>
  <c r="AG740" i="3"/>
  <c r="AN739" i="3"/>
  <c r="AM739" i="3"/>
  <c r="AL739" i="3"/>
  <c r="AK739" i="3"/>
  <c r="AJ739" i="3"/>
  <c r="AI739" i="3"/>
  <c r="AH739" i="3"/>
  <c r="AG739" i="3"/>
  <c r="AN738" i="3"/>
  <c r="AM738" i="3"/>
  <c r="AL738" i="3"/>
  <c r="AK738" i="3"/>
  <c r="AJ738" i="3"/>
  <c r="AI738" i="3"/>
  <c r="AH738" i="3"/>
  <c r="AG738" i="3"/>
  <c r="AN737" i="3"/>
  <c r="AM737" i="3"/>
  <c r="AL737" i="3"/>
  <c r="AK737" i="3"/>
  <c r="AJ737" i="3"/>
  <c r="AI737" i="3"/>
  <c r="AH737" i="3"/>
  <c r="AG737" i="3"/>
  <c r="AN736" i="3"/>
  <c r="AM736" i="3"/>
  <c r="AL736" i="3"/>
  <c r="AK736" i="3"/>
  <c r="AJ736" i="3"/>
  <c r="AI736" i="3"/>
  <c r="AH736" i="3"/>
  <c r="AG736" i="3"/>
  <c r="AN735" i="3"/>
  <c r="AM735" i="3"/>
  <c r="AL735" i="3"/>
  <c r="AK735" i="3"/>
  <c r="AJ735" i="3"/>
  <c r="AI735" i="3"/>
  <c r="AH735" i="3"/>
  <c r="AG735" i="3"/>
  <c r="AL734" i="3"/>
  <c r="AJ734" i="3"/>
  <c r="AI734" i="3"/>
  <c r="AH734" i="3"/>
  <c r="AG734" i="3"/>
  <c r="AM733" i="3"/>
  <c r="AJ733" i="3"/>
  <c r="AI733" i="3"/>
  <c r="AH733" i="3"/>
  <c r="AG733" i="3"/>
  <c r="AN732" i="3"/>
  <c r="AM732" i="3"/>
  <c r="AL732" i="3"/>
  <c r="AK732" i="3"/>
  <c r="AJ732" i="3"/>
  <c r="AI732" i="3"/>
  <c r="AH732" i="3"/>
  <c r="AG732" i="3"/>
  <c r="AN731" i="3"/>
  <c r="AM731" i="3"/>
  <c r="AL731" i="3"/>
  <c r="AK731" i="3"/>
  <c r="AJ731" i="3"/>
  <c r="AI731" i="3"/>
  <c r="AH731" i="3"/>
  <c r="AG731" i="3"/>
  <c r="AM730" i="3"/>
  <c r="AJ730" i="3"/>
  <c r="AI730" i="3"/>
  <c r="AH730" i="3"/>
  <c r="AG730" i="3"/>
  <c r="AN729" i="3"/>
  <c r="AM729" i="3"/>
  <c r="AL729" i="3"/>
  <c r="AK729" i="3"/>
  <c r="AJ729" i="3"/>
  <c r="AI729" i="3"/>
  <c r="AH729" i="3"/>
  <c r="AG729" i="3"/>
  <c r="AN728" i="3"/>
  <c r="AM728" i="3"/>
  <c r="AL728" i="3"/>
  <c r="AK728" i="3"/>
  <c r="AJ728" i="3"/>
  <c r="AI728" i="3"/>
  <c r="AH728" i="3"/>
  <c r="AG728" i="3"/>
  <c r="AN727" i="3"/>
  <c r="AM727" i="3"/>
  <c r="AL727" i="3"/>
  <c r="AK727" i="3"/>
  <c r="AJ727" i="3"/>
  <c r="AI727" i="3"/>
  <c r="AH727" i="3"/>
  <c r="AG727" i="3"/>
  <c r="AN726" i="3"/>
  <c r="AM726" i="3"/>
  <c r="AL726" i="3"/>
  <c r="AK726" i="3"/>
  <c r="AJ726" i="3"/>
  <c r="AI726" i="3"/>
  <c r="AH726" i="3"/>
  <c r="AG726" i="3"/>
  <c r="AN725" i="3"/>
  <c r="AM725" i="3"/>
  <c r="AL725" i="3"/>
  <c r="AK725" i="3"/>
  <c r="AJ725" i="3"/>
  <c r="AI725" i="3"/>
  <c r="AH725" i="3"/>
  <c r="AG725" i="3"/>
  <c r="AN724" i="3"/>
  <c r="AM724" i="3"/>
  <c r="AL724" i="3"/>
  <c r="AK724" i="3"/>
  <c r="AJ724" i="3"/>
  <c r="AI724" i="3"/>
  <c r="AH724" i="3"/>
  <c r="AG724" i="3"/>
  <c r="AN723" i="3"/>
  <c r="AM723" i="3"/>
  <c r="AL723" i="3"/>
  <c r="AK723" i="3"/>
  <c r="AJ723" i="3"/>
  <c r="AI723" i="3"/>
  <c r="AH723" i="3"/>
  <c r="AG723" i="3"/>
  <c r="AN722" i="3"/>
  <c r="AM722" i="3"/>
  <c r="AL722" i="3"/>
  <c r="AK722" i="3"/>
  <c r="AJ722" i="3"/>
  <c r="AI722" i="3"/>
  <c r="AH722" i="3"/>
  <c r="AG722" i="3"/>
  <c r="AN721" i="3"/>
  <c r="AM721" i="3"/>
  <c r="AL721" i="3"/>
  <c r="AK721" i="3"/>
  <c r="AJ721" i="3"/>
  <c r="AI721" i="3"/>
  <c r="AH721" i="3"/>
  <c r="AG721" i="3"/>
  <c r="AN720" i="3"/>
  <c r="AM720" i="3"/>
  <c r="AL720" i="3"/>
  <c r="AK720" i="3"/>
  <c r="AJ720" i="3"/>
  <c r="AI720" i="3"/>
  <c r="AH720" i="3"/>
  <c r="AG720" i="3"/>
  <c r="AN719" i="3"/>
  <c r="AM719" i="3"/>
  <c r="AL719" i="3"/>
  <c r="AK719" i="3"/>
  <c r="AJ719" i="3"/>
  <c r="AI719" i="3"/>
  <c r="AH719" i="3"/>
  <c r="AG719" i="3"/>
  <c r="AN718" i="3"/>
  <c r="AM718" i="3"/>
  <c r="AL718" i="3"/>
  <c r="AK718" i="3"/>
  <c r="AJ718" i="3"/>
  <c r="AI718" i="3"/>
  <c r="AH718" i="3"/>
  <c r="AG718" i="3"/>
  <c r="AN717" i="3"/>
  <c r="AM717" i="3"/>
  <c r="AL717" i="3"/>
  <c r="AK717" i="3"/>
  <c r="AJ717" i="3"/>
  <c r="AI717" i="3"/>
  <c r="AH717" i="3"/>
  <c r="AG717" i="3"/>
  <c r="AN716" i="3"/>
  <c r="AM716" i="3"/>
  <c r="AL716" i="3"/>
  <c r="AK716" i="3"/>
  <c r="AJ716" i="3"/>
  <c r="AI716" i="3"/>
  <c r="AH716" i="3"/>
  <c r="AG716" i="3"/>
  <c r="AN715" i="3"/>
  <c r="AM715" i="3"/>
  <c r="AL715" i="3"/>
  <c r="AK715" i="3"/>
  <c r="AJ715" i="3"/>
  <c r="AI715" i="3"/>
  <c r="AH715" i="3"/>
  <c r="AG715" i="3"/>
  <c r="AN714" i="3"/>
  <c r="AM714" i="3"/>
  <c r="AL714" i="3"/>
  <c r="AK714" i="3"/>
  <c r="AJ714" i="3"/>
  <c r="AI714" i="3"/>
  <c r="AH714" i="3"/>
  <c r="AG714" i="3"/>
  <c r="AN713" i="3"/>
  <c r="AM713" i="3"/>
  <c r="AL713" i="3"/>
  <c r="AK713" i="3"/>
  <c r="AJ713" i="3"/>
  <c r="AI713" i="3"/>
  <c r="AH713" i="3"/>
  <c r="AG713" i="3"/>
  <c r="AN712" i="3"/>
  <c r="AM712" i="3"/>
  <c r="AL712" i="3"/>
  <c r="AK712" i="3"/>
  <c r="AJ712" i="3"/>
  <c r="AI712" i="3"/>
  <c r="AH712" i="3"/>
  <c r="AG712" i="3"/>
  <c r="AN711" i="3"/>
  <c r="AM711" i="3"/>
  <c r="AL711" i="3"/>
  <c r="AK711" i="3"/>
  <c r="AJ711" i="3"/>
  <c r="AI711" i="3"/>
  <c r="AH711" i="3"/>
  <c r="AG711" i="3"/>
  <c r="AN710" i="3"/>
  <c r="AM710" i="3"/>
  <c r="AL710" i="3"/>
  <c r="AK710" i="3"/>
  <c r="AJ710" i="3"/>
  <c r="AI710" i="3"/>
  <c r="AH710" i="3"/>
  <c r="AG710" i="3"/>
  <c r="AN709" i="3"/>
  <c r="AM709" i="3"/>
  <c r="AL709" i="3"/>
  <c r="AK709" i="3"/>
  <c r="AJ709" i="3"/>
  <c r="AI709" i="3"/>
  <c r="AH709" i="3"/>
  <c r="AG709" i="3"/>
  <c r="AM708" i="3"/>
  <c r="AJ708" i="3"/>
  <c r="AI708" i="3"/>
  <c r="AH708" i="3"/>
  <c r="AG708" i="3"/>
  <c r="AJ707" i="3"/>
  <c r="AI707" i="3"/>
  <c r="AH707" i="3"/>
  <c r="AG707" i="3"/>
  <c r="AN706" i="3"/>
  <c r="AM706" i="3"/>
  <c r="AL706" i="3"/>
  <c r="AK706" i="3"/>
  <c r="AJ706" i="3"/>
  <c r="AI706" i="3"/>
  <c r="AH706" i="3"/>
  <c r="AG706" i="3"/>
  <c r="AN705" i="3"/>
  <c r="AM705" i="3"/>
  <c r="AL705" i="3"/>
  <c r="AK705" i="3"/>
  <c r="AJ705" i="3"/>
  <c r="AI705" i="3"/>
  <c r="AH705" i="3"/>
  <c r="AG705" i="3"/>
  <c r="AN704" i="3"/>
  <c r="AM704" i="3"/>
  <c r="AL704" i="3"/>
  <c r="AK704" i="3"/>
  <c r="AJ704" i="3"/>
  <c r="AI704" i="3"/>
  <c r="AH704" i="3"/>
  <c r="AG704" i="3"/>
  <c r="AN703" i="3"/>
  <c r="AM703" i="3"/>
  <c r="AL703" i="3"/>
  <c r="AK703" i="3"/>
  <c r="AJ703" i="3"/>
  <c r="AI703" i="3"/>
  <c r="AH703" i="3"/>
  <c r="AG703" i="3"/>
  <c r="AN702" i="3"/>
  <c r="AM702" i="3"/>
  <c r="AL702" i="3"/>
  <c r="AK702" i="3"/>
  <c r="AJ702" i="3"/>
  <c r="AI702" i="3"/>
  <c r="AH702" i="3"/>
  <c r="AG702" i="3"/>
  <c r="AN701" i="3"/>
  <c r="AM701" i="3"/>
  <c r="AL701" i="3"/>
  <c r="AK701" i="3"/>
  <c r="AJ701" i="3"/>
  <c r="AI701" i="3"/>
  <c r="AH701" i="3"/>
  <c r="AG701" i="3"/>
  <c r="AN700" i="3"/>
  <c r="AM700" i="3"/>
  <c r="AL700" i="3"/>
  <c r="AK700" i="3"/>
  <c r="AJ700" i="3"/>
  <c r="AI700" i="3"/>
  <c r="AH700" i="3"/>
  <c r="AG700" i="3"/>
  <c r="AN699" i="3"/>
  <c r="AM699" i="3"/>
  <c r="AL699" i="3"/>
  <c r="AK699" i="3"/>
  <c r="AJ699" i="3"/>
  <c r="AI699" i="3"/>
  <c r="AH699" i="3"/>
  <c r="AG699" i="3"/>
  <c r="AN698" i="3"/>
  <c r="AM698" i="3"/>
  <c r="AL698" i="3"/>
  <c r="AK698" i="3"/>
  <c r="AJ698" i="3"/>
  <c r="AI698" i="3"/>
  <c r="AH698" i="3"/>
  <c r="AG698" i="3"/>
  <c r="AN697" i="3"/>
  <c r="AM697" i="3"/>
  <c r="AL697" i="3"/>
  <c r="AK697" i="3"/>
  <c r="AJ697" i="3"/>
  <c r="AI697" i="3"/>
  <c r="AH697" i="3"/>
  <c r="AG697" i="3"/>
  <c r="AN696" i="3"/>
  <c r="AM696" i="3"/>
  <c r="AL696" i="3"/>
  <c r="AK696" i="3"/>
  <c r="AJ696" i="3"/>
  <c r="AI696" i="3"/>
  <c r="AH696" i="3"/>
  <c r="AG696" i="3"/>
  <c r="AN695" i="3"/>
  <c r="AJ695" i="3"/>
  <c r="AI695" i="3"/>
  <c r="AH695" i="3"/>
  <c r="AG695" i="3"/>
  <c r="AN694" i="3"/>
  <c r="AM694" i="3"/>
  <c r="AL694" i="3"/>
  <c r="AK694" i="3"/>
  <c r="AJ694" i="3"/>
  <c r="AI694" i="3"/>
  <c r="AH694" i="3"/>
  <c r="AG694" i="3"/>
  <c r="AN693" i="3"/>
  <c r="AM693" i="3"/>
  <c r="AL693" i="3"/>
  <c r="AK693" i="3"/>
  <c r="AJ693" i="3"/>
  <c r="AI693" i="3"/>
  <c r="AH693" i="3"/>
  <c r="AG693" i="3"/>
  <c r="AN692" i="3"/>
  <c r="AM692" i="3"/>
  <c r="AL692" i="3"/>
  <c r="AK692" i="3"/>
  <c r="AJ692" i="3"/>
  <c r="AI692" i="3"/>
  <c r="AH692" i="3"/>
  <c r="AG692" i="3"/>
  <c r="AN691" i="3"/>
  <c r="AM691" i="3"/>
  <c r="AL691" i="3"/>
  <c r="AK691" i="3"/>
  <c r="AJ691" i="3"/>
  <c r="AI691" i="3"/>
  <c r="AH691" i="3"/>
  <c r="AG691" i="3"/>
  <c r="AN690" i="3"/>
  <c r="AM690" i="3"/>
  <c r="AL690" i="3"/>
  <c r="AK690" i="3"/>
  <c r="AJ690" i="3"/>
  <c r="AI690" i="3"/>
  <c r="AH690" i="3"/>
  <c r="AG690" i="3"/>
  <c r="AN689" i="3"/>
  <c r="AM689" i="3"/>
  <c r="AL689" i="3"/>
  <c r="AK689" i="3"/>
  <c r="AJ689" i="3"/>
  <c r="AI689" i="3"/>
  <c r="AH689" i="3"/>
  <c r="AG689" i="3"/>
  <c r="AN688" i="3"/>
  <c r="AM688" i="3"/>
  <c r="AL688" i="3"/>
  <c r="AK688" i="3"/>
  <c r="AJ688" i="3"/>
  <c r="AI688" i="3"/>
  <c r="AH688" i="3"/>
  <c r="AG688" i="3"/>
  <c r="AN687" i="3"/>
  <c r="AM687" i="3"/>
  <c r="AL687" i="3"/>
  <c r="AK687" i="3"/>
  <c r="AJ687" i="3"/>
  <c r="AI687" i="3"/>
  <c r="AH687" i="3"/>
  <c r="AG687" i="3"/>
  <c r="AN686" i="3"/>
  <c r="AM686" i="3"/>
  <c r="AL686" i="3"/>
  <c r="AK686" i="3"/>
  <c r="AJ686" i="3"/>
  <c r="AI686" i="3"/>
  <c r="AH686" i="3"/>
  <c r="AG686" i="3"/>
  <c r="AN685" i="3"/>
  <c r="AM685" i="3"/>
  <c r="AL685" i="3"/>
  <c r="AK685" i="3"/>
  <c r="AJ685" i="3"/>
  <c r="AI685" i="3"/>
  <c r="AH685" i="3"/>
  <c r="AG685" i="3"/>
  <c r="AN684" i="3"/>
  <c r="AM684" i="3"/>
  <c r="AL684" i="3"/>
  <c r="AK684" i="3"/>
  <c r="AJ684" i="3"/>
  <c r="AI684" i="3"/>
  <c r="AH684" i="3"/>
  <c r="AG684" i="3"/>
  <c r="AN683" i="3"/>
  <c r="AM683" i="3"/>
  <c r="AL683" i="3"/>
  <c r="AK683" i="3"/>
  <c r="AJ683" i="3"/>
  <c r="AI683" i="3"/>
  <c r="AH683" i="3"/>
  <c r="AG683" i="3"/>
  <c r="AN682" i="3"/>
  <c r="AM682" i="3"/>
  <c r="AL682" i="3"/>
  <c r="AK682" i="3"/>
  <c r="AJ682" i="3"/>
  <c r="AI682" i="3"/>
  <c r="AH682" i="3"/>
  <c r="AG682" i="3"/>
  <c r="AN681" i="3"/>
  <c r="AM681" i="3"/>
  <c r="AL681" i="3"/>
  <c r="AK681" i="3"/>
  <c r="AJ681" i="3"/>
  <c r="AI681" i="3"/>
  <c r="AH681" i="3"/>
  <c r="AG681" i="3"/>
  <c r="AN680" i="3"/>
  <c r="AM680" i="3"/>
  <c r="AL680" i="3"/>
  <c r="AK680" i="3"/>
  <c r="AJ680" i="3"/>
  <c r="AI680" i="3"/>
  <c r="AH680" i="3"/>
  <c r="AG680" i="3"/>
  <c r="AN679" i="3"/>
  <c r="AM679" i="3"/>
  <c r="AL679" i="3"/>
  <c r="AK679" i="3"/>
  <c r="AJ679" i="3"/>
  <c r="AI679" i="3"/>
  <c r="AH679" i="3"/>
  <c r="AG679" i="3"/>
  <c r="AN678" i="3"/>
  <c r="AM678" i="3"/>
  <c r="AL678" i="3"/>
  <c r="AK678" i="3"/>
  <c r="AJ678" i="3"/>
  <c r="AI678" i="3"/>
  <c r="AH678" i="3"/>
  <c r="AG678" i="3"/>
  <c r="AN677" i="3"/>
  <c r="AM677" i="3"/>
  <c r="AL677" i="3"/>
  <c r="AK677" i="3"/>
  <c r="AJ677" i="3"/>
  <c r="AI677" i="3"/>
  <c r="AH677" i="3"/>
  <c r="AG677" i="3"/>
  <c r="AN676" i="3"/>
  <c r="AM676" i="3"/>
  <c r="AL676" i="3"/>
  <c r="AK676" i="3"/>
  <c r="AJ676" i="3"/>
  <c r="AI676" i="3"/>
  <c r="AH676" i="3"/>
  <c r="AG676" i="3"/>
  <c r="AN675" i="3"/>
  <c r="AM675" i="3"/>
  <c r="AL675" i="3"/>
  <c r="AK675" i="3"/>
  <c r="AJ675" i="3"/>
  <c r="AI675" i="3"/>
  <c r="AH675" i="3"/>
  <c r="AG675" i="3"/>
  <c r="AN674" i="3"/>
  <c r="AM674" i="3"/>
  <c r="AL674" i="3"/>
  <c r="AK674" i="3"/>
  <c r="AJ674" i="3"/>
  <c r="AI674" i="3"/>
  <c r="AH674" i="3"/>
  <c r="AG674" i="3"/>
  <c r="AN673" i="3"/>
  <c r="AM673" i="3"/>
  <c r="AL673" i="3"/>
  <c r="AK673" i="3"/>
  <c r="AJ673" i="3"/>
  <c r="AI673" i="3"/>
  <c r="AH673" i="3"/>
  <c r="AG673" i="3"/>
  <c r="AN672" i="3"/>
  <c r="AM672" i="3"/>
  <c r="AL672" i="3"/>
  <c r="AK672" i="3"/>
  <c r="AJ672" i="3"/>
  <c r="AI672" i="3"/>
  <c r="AH672" i="3"/>
  <c r="AG672" i="3"/>
  <c r="AN671" i="3"/>
  <c r="AM671" i="3"/>
  <c r="AL671" i="3"/>
  <c r="AK671" i="3"/>
  <c r="AJ671" i="3"/>
  <c r="AI671" i="3"/>
  <c r="AH671" i="3"/>
  <c r="AG671" i="3"/>
  <c r="AN670" i="3"/>
  <c r="AM670" i="3"/>
  <c r="AL670" i="3"/>
  <c r="AK670" i="3"/>
  <c r="AJ670" i="3"/>
  <c r="AI670" i="3"/>
  <c r="AH670" i="3"/>
  <c r="AG670" i="3"/>
  <c r="AN669" i="3"/>
  <c r="AM669" i="3"/>
  <c r="AL669" i="3"/>
  <c r="AK669" i="3"/>
  <c r="AJ669" i="3"/>
  <c r="AI669" i="3"/>
  <c r="AH669" i="3"/>
  <c r="AG669" i="3"/>
  <c r="AN668" i="3"/>
  <c r="AM668" i="3"/>
  <c r="AL668" i="3"/>
  <c r="AK668" i="3"/>
  <c r="AJ668" i="3"/>
  <c r="AI668" i="3"/>
  <c r="AH668" i="3"/>
  <c r="AG668" i="3"/>
  <c r="AN667" i="3"/>
  <c r="AM667" i="3"/>
  <c r="AL667" i="3"/>
  <c r="AK667" i="3"/>
  <c r="AJ667" i="3"/>
  <c r="AI667" i="3"/>
  <c r="AH667" i="3"/>
  <c r="AG667" i="3"/>
  <c r="AN666" i="3"/>
  <c r="AM666" i="3"/>
  <c r="AL666" i="3"/>
  <c r="AK666" i="3"/>
  <c r="AJ666" i="3"/>
  <c r="AI666" i="3"/>
  <c r="AH666" i="3"/>
  <c r="AG666" i="3"/>
  <c r="AN665" i="3"/>
  <c r="AM665" i="3"/>
  <c r="AL665" i="3"/>
  <c r="AK665" i="3"/>
  <c r="AJ665" i="3"/>
  <c r="AI665" i="3"/>
  <c r="AH665" i="3"/>
  <c r="AG665" i="3"/>
  <c r="AN664" i="3"/>
  <c r="AM664" i="3"/>
  <c r="AL664" i="3"/>
  <c r="AK664" i="3"/>
  <c r="AJ664" i="3"/>
  <c r="AI664" i="3"/>
  <c r="AH664" i="3"/>
  <c r="AG664" i="3"/>
  <c r="AN663" i="3"/>
  <c r="AM663" i="3"/>
  <c r="AL663" i="3"/>
  <c r="AK663" i="3"/>
  <c r="AJ663" i="3"/>
  <c r="AI663" i="3"/>
  <c r="AH663" i="3"/>
  <c r="AG663" i="3"/>
  <c r="AN662" i="3"/>
  <c r="AM662" i="3"/>
  <c r="AL662" i="3"/>
  <c r="AK662" i="3"/>
  <c r="AJ662" i="3"/>
  <c r="AI662" i="3"/>
  <c r="AH662" i="3"/>
  <c r="AG662" i="3"/>
  <c r="AJ661" i="3"/>
  <c r="AI661" i="3"/>
  <c r="AH661" i="3"/>
  <c r="AG661" i="3"/>
  <c r="AN660" i="3"/>
  <c r="AM660" i="3"/>
  <c r="AL660" i="3"/>
  <c r="AK660" i="3"/>
  <c r="AJ660" i="3"/>
  <c r="AI660" i="3"/>
  <c r="AH660" i="3"/>
  <c r="AG660" i="3"/>
  <c r="AN659" i="3"/>
  <c r="AM659" i="3"/>
  <c r="AL659" i="3"/>
  <c r="AK659" i="3"/>
  <c r="AJ659" i="3"/>
  <c r="AI659" i="3"/>
  <c r="AH659" i="3"/>
  <c r="AG659" i="3"/>
  <c r="AN658" i="3"/>
  <c r="AM658" i="3"/>
  <c r="AL658" i="3"/>
  <c r="AK658" i="3"/>
  <c r="AJ658" i="3"/>
  <c r="AI658" i="3"/>
  <c r="AH658" i="3"/>
  <c r="AG658" i="3"/>
  <c r="AN657" i="3"/>
  <c r="AJ657" i="3"/>
  <c r="AI657" i="3"/>
  <c r="AH657" i="3"/>
  <c r="AG657" i="3"/>
  <c r="AN656" i="3"/>
  <c r="AM656" i="3"/>
  <c r="AL656" i="3"/>
  <c r="AK656" i="3"/>
  <c r="AJ656" i="3"/>
  <c r="AI656" i="3"/>
  <c r="AH656" i="3"/>
  <c r="AG656" i="3"/>
  <c r="AN655" i="3"/>
  <c r="AM655" i="3"/>
  <c r="AL655" i="3"/>
  <c r="AK655" i="3"/>
  <c r="AJ655" i="3"/>
  <c r="AI655" i="3"/>
  <c r="AH655" i="3"/>
  <c r="AG655" i="3"/>
  <c r="AN654" i="3"/>
  <c r="AM654" i="3"/>
  <c r="AL654" i="3"/>
  <c r="AK654" i="3"/>
  <c r="AJ654" i="3"/>
  <c r="AI654" i="3"/>
  <c r="AH654" i="3"/>
  <c r="AG654" i="3"/>
  <c r="AN653" i="3"/>
  <c r="AJ653" i="3"/>
  <c r="AI653" i="3"/>
  <c r="AH653" i="3"/>
  <c r="AG653" i="3"/>
  <c r="AN652" i="3"/>
  <c r="AJ652" i="3"/>
  <c r="AI652" i="3"/>
  <c r="AH652" i="3"/>
  <c r="AG652" i="3"/>
  <c r="AN651" i="3"/>
  <c r="AM651" i="3"/>
  <c r="AL651" i="3"/>
  <c r="AK651" i="3"/>
  <c r="AJ651" i="3"/>
  <c r="AI651" i="3"/>
  <c r="AH651" i="3"/>
  <c r="AG651" i="3"/>
  <c r="AN650" i="3"/>
  <c r="AM650" i="3"/>
  <c r="AL650" i="3"/>
  <c r="AK650" i="3"/>
  <c r="AJ650" i="3"/>
  <c r="AI650" i="3"/>
  <c r="AH650" i="3"/>
  <c r="AG650" i="3"/>
  <c r="AN649" i="3"/>
  <c r="AM649" i="3"/>
  <c r="AL649" i="3"/>
  <c r="AK649" i="3"/>
  <c r="AJ649" i="3"/>
  <c r="AI649" i="3"/>
  <c r="AH649" i="3"/>
  <c r="AG649" i="3"/>
  <c r="AN648" i="3"/>
  <c r="AM648" i="3"/>
  <c r="AL648" i="3"/>
  <c r="AK648" i="3"/>
  <c r="AJ648" i="3"/>
  <c r="AI648" i="3"/>
  <c r="AH648" i="3"/>
  <c r="AG648" i="3"/>
  <c r="AN647" i="3"/>
  <c r="AM647" i="3"/>
  <c r="AL647" i="3"/>
  <c r="AK647" i="3"/>
  <c r="AJ647" i="3"/>
  <c r="AI647" i="3"/>
  <c r="AH647" i="3"/>
  <c r="AG647" i="3"/>
  <c r="AN646" i="3"/>
  <c r="AM646" i="3"/>
  <c r="AL646" i="3"/>
  <c r="AK646" i="3"/>
  <c r="AJ646" i="3"/>
  <c r="AI646" i="3"/>
  <c r="AH646" i="3"/>
  <c r="AG646" i="3"/>
  <c r="AN645" i="3"/>
  <c r="AM645" i="3"/>
  <c r="AL645" i="3"/>
  <c r="AK645" i="3"/>
  <c r="AJ645" i="3"/>
  <c r="AI645" i="3"/>
  <c r="AH645" i="3"/>
  <c r="AG645" i="3"/>
  <c r="AN644" i="3"/>
  <c r="AM644" i="3"/>
  <c r="AL644" i="3"/>
  <c r="AK644" i="3"/>
  <c r="AJ644" i="3"/>
  <c r="AI644" i="3"/>
  <c r="AH644" i="3"/>
  <c r="AG644" i="3"/>
  <c r="AN643" i="3"/>
  <c r="AM643" i="3"/>
  <c r="AL643" i="3"/>
  <c r="AK643" i="3"/>
  <c r="AJ643" i="3"/>
  <c r="AI643" i="3"/>
  <c r="AH643" i="3"/>
  <c r="AG643" i="3"/>
  <c r="AN642" i="3"/>
  <c r="AM642" i="3"/>
  <c r="AL642" i="3"/>
  <c r="AK642" i="3"/>
  <c r="AJ642" i="3"/>
  <c r="AI642" i="3"/>
  <c r="AH642" i="3"/>
  <c r="AG642" i="3"/>
  <c r="AN641" i="3"/>
  <c r="AM641" i="3"/>
  <c r="AL641" i="3"/>
  <c r="AK641" i="3"/>
  <c r="AJ641" i="3"/>
  <c r="AI641" i="3"/>
  <c r="AH641" i="3"/>
  <c r="AG641" i="3"/>
  <c r="AN640" i="3"/>
  <c r="AM640" i="3"/>
  <c r="AL640" i="3"/>
  <c r="AK640" i="3"/>
  <c r="AJ640" i="3"/>
  <c r="AI640" i="3"/>
  <c r="AH640" i="3"/>
  <c r="AG640" i="3"/>
  <c r="AN639" i="3"/>
  <c r="AM639" i="3"/>
  <c r="AL639" i="3"/>
  <c r="AK639" i="3"/>
  <c r="AJ639" i="3"/>
  <c r="AI639" i="3"/>
  <c r="AH639" i="3"/>
  <c r="AG639" i="3"/>
  <c r="AN638" i="3"/>
  <c r="AM638" i="3"/>
  <c r="AL638" i="3"/>
  <c r="AK638" i="3"/>
  <c r="AJ638" i="3"/>
  <c r="AI638" i="3"/>
  <c r="AH638" i="3"/>
  <c r="AG638" i="3"/>
  <c r="AN637" i="3"/>
  <c r="AM637" i="3"/>
  <c r="AL637" i="3"/>
  <c r="AK637" i="3"/>
  <c r="AJ637" i="3"/>
  <c r="AI637" i="3"/>
  <c r="AH637" i="3"/>
  <c r="AG637" i="3"/>
  <c r="AJ636" i="3"/>
  <c r="AI636" i="3"/>
  <c r="AH636" i="3"/>
  <c r="AG636" i="3"/>
  <c r="AN635" i="3"/>
  <c r="AM635" i="3"/>
  <c r="AL635" i="3"/>
  <c r="AK635" i="3"/>
  <c r="AJ635" i="3"/>
  <c r="AI635" i="3"/>
  <c r="AH635" i="3"/>
  <c r="AG635" i="3"/>
  <c r="AN634" i="3"/>
  <c r="AM634" i="3"/>
  <c r="AL634" i="3"/>
  <c r="AK634" i="3"/>
  <c r="AJ634" i="3"/>
  <c r="AI634" i="3"/>
  <c r="AH634" i="3"/>
  <c r="AG634" i="3"/>
  <c r="AN633" i="3"/>
  <c r="AM633" i="3"/>
  <c r="AL633" i="3"/>
  <c r="AK633" i="3"/>
  <c r="AJ633" i="3"/>
  <c r="AI633" i="3"/>
  <c r="AH633" i="3"/>
  <c r="AG633" i="3"/>
  <c r="AN632" i="3"/>
  <c r="AM632" i="3"/>
  <c r="AL632" i="3"/>
  <c r="AK632" i="3"/>
  <c r="AJ632" i="3"/>
  <c r="AI632" i="3"/>
  <c r="AH632" i="3"/>
  <c r="AG632" i="3"/>
  <c r="AN631" i="3"/>
  <c r="AM631" i="3"/>
  <c r="AL631" i="3"/>
  <c r="AK631" i="3"/>
  <c r="AJ631" i="3"/>
  <c r="AI631" i="3"/>
  <c r="AH631" i="3"/>
  <c r="AG631" i="3"/>
  <c r="AN630" i="3"/>
  <c r="AM630" i="3"/>
  <c r="AL630" i="3"/>
  <c r="AK630" i="3"/>
  <c r="AJ630" i="3"/>
  <c r="AI630" i="3"/>
  <c r="AH630" i="3"/>
  <c r="AG630" i="3"/>
  <c r="AN629" i="3"/>
  <c r="AM629" i="3"/>
  <c r="AL629" i="3"/>
  <c r="AK629" i="3"/>
  <c r="AJ629" i="3"/>
  <c r="AI629" i="3"/>
  <c r="AH629" i="3"/>
  <c r="AG629" i="3"/>
  <c r="AN628" i="3"/>
  <c r="AM628" i="3"/>
  <c r="AL628" i="3"/>
  <c r="AK628" i="3"/>
  <c r="AJ628" i="3"/>
  <c r="AI628" i="3"/>
  <c r="AH628" i="3"/>
  <c r="AG628" i="3"/>
  <c r="AN627" i="3"/>
  <c r="AM627" i="3"/>
  <c r="AL627" i="3"/>
  <c r="AK627" i="3"/>
  <c r="AJ627" i="3"/>
  <c r="AI627" i="3"/>
  <c r="AH627" i="3"/>
  <c r="AG627" i="3"/>
  <c r="AM626" i="3"/>
  <c r="AJ626" i="3"/>
  <c r="AI626" i="3"/>
  <c r="AH626" i="3"/>
  <c r="AG626" i="3"/>
  <c r="AN625" i="3"/>
  <c r="AM625" i="3"/>
  <c r="AL625" i="3"/>
  <c r="AK625" i="3"/>
  <c r="AJ625" i="3"/>
  <c r="AI625" i="3"/>
  <c r="AH625" i="3"/>
  <c r="AG625" i="3"/>
  <c r="AN624" i="3"/>
  <c r="AM624" i="3"/>
  <c r="AL624" i="3"/>
  <c r="AK624" i="3"/>
  <c r="AJ624" i="3"/>
  <c r="AI624" i="3"/>
  <c r="AH624" i="3"/>
  <c r="AG624" i="3"/>
  <c r="AJ623" i="3"/>
  <c r="AI623" i="3"/>
  <c r="AH623" i="3"/>
  <c r="AG623" i="3"/>
  <c r="AN622" i="3"/>
  <c r="AM622" i="3"/>
  <c r="AL622" i="3"/>
  <c r="AK622" i="3"/>
  <c r="AJ622" i="3"/>
  <c r="AI622" i="3"/>
  <c r="AH622" i="3"/>
  <c r="AG622" i="3"/>
  <c r="AN621" i="3"/>
  <c r="AM621" i="3"/>
  <c r="AL621" i="3"/>
  <c r="AK621" i="3"/>
  <c r="AJ621" i="3"/>
  <c r="AI621" i="3"/>
  <c r="AH621" i="3"/>
  <c r="AG621" i="3"/>
  <c r="AN620" i="3"/>
  <c r="AM620" i="3"/>
  <c r="AL620" i="3"/>
  <c r="AK620" i="3"/>
  <c r="AJ620" i="3"/>
  <c r="AI620" i="3"/>
  <c r="AH620" i="3"/>
  <c r="AG620" i="3"/>
  <c r="AN619" i="3"/>
  <c r="AM619" i="3"/>
  <c r="AL619" i="3"/>
  <c r="AK619" i="3"/>
  <c r="AJ619" i="3"/>
  <c r="AI619" i="3"/>
  <c r="AH619" i="3"/>
  <c r="AG619" i="3"/>
  <c r="AN618" i="3"/>
  <c r="AM618" i="3"/>
  <c r="AL618" i="3"/>
  <c r="AK618" i="3"/>
  <c r="AJ618" i="3"/>
  <c r="AI618" i="3"/>
  <c r="AH618" i="3"/>
  <c r="AG618" i="3"/>
  <c r="AN617" i="3"/>
  <c r="AM617" i="3"/>
  <c r="AL617" i="3"/>
  <c r="AK617" i="3"/>
  <c r="AJ617" i="3"/>
  <c r="AI617" i="3"/>
  <c r="AH617" i="3"/>
  <c r="AG617" i="3"/>
  <c r="AN616" i="3"/>
  <c r="AM616" i="3"/>
  <c r="AL616" i="3"/>
  <c r="AK616" i="3"/>
  <c r="AJ616" i="3"/>
  <c r="AI616" i="3"/>
  <c r="AH616" i="3"/>
  <c r="AG616" i="3"/>
  <c r="AN615" i="3"/>
  <c r="AM615" i="3"/>
  <c r="AL615" i="3"/>
  <c r="AK615" i="3"/>
  <c r="AJ615" i="3"/>
  <c r="AI615" i="3"/>
  <c r="AH615" i="3"/>
  <c r="AG615" i="3"/>
  <c r="AN614" i="3"/>
  <c r="AM614" i="3"/>
  <c r="AL614" i="3"/>
  <c r="AK614" i="3"/>
  <c r="AJ614" i="3"/>
  <c r="AI614" i="3"/>
  <c r="AH614" i="3"/>
  <c r="AG614" i="3"/>
  <c r="AN613" i="3"/>
  <c r="AM613" i="3"/>
  <c r="AL613" i="3"/>
  <c r="AK613" i="3"/>
  <c r="AJ613" i="3"/>
  <c r="AI613" i="3"/>
  <c r="AH613" i="3"/>
  <c r="AG613" i="3"/>
  <c r="AN612" i="3"/>
  <c r="AM612" i="3"/>
  <c r="AL612" i="3"/>
  <c r="AK612" i="3"/>
  <c r="AJ612" i="3"/>
  <c r="AI612" i="3"/>
  <c r="AH612" i="3"/>
  <c r="AG612" i="3"/>
  <c r="AN611" i="3"/>
  <c r="AM611" i="3"/>
  <c r="AL611" i="3"/>
  <c r="AK611" i="3"/>
  <c r="AJ611" i="3"/>
  <c r="AI611" i="3"/>
  <c r="AH611" i="3"/>
  <c r="AG611" i="3"/>
  <c r="AN610" i="3"/>
  <c r="AM610" i="3"/>
  <c r="AL610" i="3"/>
  <c r="AK610" i="3"/>
  <c r="AJ610" i="3"/>
  <c r="AI610" i="3"/>
  <c r="AH610" i="3"/>
  <c r="AG610" i="3"/>
  <c r="AN609" i="3"/>
  <c r="AM609" i="3"/>
  <c r="AL609" i="3"/>
  <c r="AK609" i="3"/>
  <c r="AJ609" i="3"/>
  <c r="AI609" i="3"/>
  <c r="AH609" i="3"/>
  <c r="AG609" i="3"/>
  <c r="AN608" i="3"/>
  <c r="AM608" i="3"/>
  <c r="AL608" i="3"/>
  <c r="AK608" i="3"/>
  <c r="AJ608" i="3"/>
  <c r="AI608" i="3"/>
  <c r="AH608" i="3"/>
  <c r="AG608" i="3"/>
  <c r="AN607" i="3"/>
  <c r="AM607" i="3"/>
  <c r="AL607" i="3"/>
  <c r="AK607" i="3"/>
  <c r="AJ607" i="3"/>
  <c r="AI607" i="3"/>
  <c r="AH607" i="3"/>
  <c r="AG607" i="3"/>
  <c r="AN606" i="3"/>
  <c r="AM606" i="3"/>
  <c r="AL606" i="3"/>
  <c r="AK606" i="3"/>
  <c r="AJ606" i="3"/>
  <c r="AI606" i="3"/>
  <c r="AH606" i="3"/>
  <c r="AG606" i="3"/>
  <c r="AN605" i="3"/>
  <c r="AM605" i="3"/>
  <c r="AL605" i="3"/>
  <c r="AK605" i="3"/>
  <c r="AJ605" i="3"/>
  <c r="AI605" i="3"/>
  <c r="AH605" i="3"/>
  <c r="AG605" i="3"/>
  <c r="AN604" i="3"/>
  <c r="AM604" i="3"/>
  <c r="AL604" i="3"/>
  <c r="AK604" i="3"/>
  <c r="AJ604" i="3"/>
  <c r="AI604" i="3"/>
  <c r="AH604" i="3"/>
  <c r="AG604" i="3"/>
  <c r="AN603" i="3"/>
  <c r="AM603" i="3"/>
  <c r="AL603" i="3"/>
  <c r="AK603" i="3"/>
  <c r="AJ603" i="3"/>
  <c r="AI603" i="3"/>
  <c r="AH603" i="3"/>
  <c r="AG603" i="3"/>
  <c r="AN602" i="3"/>
  <c r="AM602" i="3"/>
  <c r="AL602" i="3"/>
  <c r="AK602" i="3"/>
  <c r="AJ602" i="3"/>
  <c r="AI602" i="3"/>
  <c r="AH602" i="3"/>
  <c r="AG602" i="3"/>
  <c r="AN601" i="3"/>
  <c r="AM601" i="3"/>
  <c r="AL601" i="3"/>
  <c r="AK601" i="3"/>
  <c r="AJ601" i="3"/>
  <c r="AI601" i="3"/>
  <c r="AH601" i="3"/>
  <c r="AG601" i="3"/>
  <c r="AN600" i="3"/>
  <c r="AM600" i="3"/>
  <c r="AL600" i="3"/>
  <c r="AK600" i="3"/>
  <c r="AJ600" i="3"/>
  <c r="AI600" i="3"/>
  <c r="AH600" i="3"/>
  <c r="AG600" i="3"/>
  <c r="AN599" i="3"/>
  <c r="AM599" i="3"/>
  <c r="AL599" i="3"/>
  <c r="AK599" i="3"/>
  <c r="AJ599" i="3"/>
  <c r="AI599" i="3"/>
  <c r="AH599" i="3"/>
  <c r="AG599" i="3"/>
  <c r="AN598" i="3"/>
  <c r="AM598" i="3"/>
  <c r="AL598" i="3"/>
  <c r="AK598" i="3"/>
  <c r="AJ598" i="3"/>
  <c r="AI598" i="3"/>
  <c r="AH598" i="3"/>
  <c r="AG598" i="3"/>
  <c r="AN597" i="3"/>
  <c r="AM597" i="3"/>
  <c r="AL597" i="3"/>
  <c r="AK597" i="3"/>
  <c r="AJ597" i="3"/>
  <c r="AI597" i="3"/>
  <c r="AH597" i="3"/>
  <c r="AG597" i="3"/>
  <c r="AN596" i="3"/>
  <c r="AM596" i="3"/>
  <c r="AL596" i="3"/>
  <c r="AK596" i="3"/>
  <c r="AJ596" i="3"/>
  <c r="AI596" i="3"/>
  <c r="AH596" i="3"/>
  <c r="AG596" i="3"/>
  <c r="AN595" i="3"/>
  <c r="AM595" i="3"/>
  <c r="AL595" i="3"/>
  <c r="AK595" i="3"/>
  <c r="AJ595" i="3"/>
  <c r="AI595" i="3"/>
  <c r="AH595" i="3"/>
  <c r="AG595" i="3"/>
  <c r="AN594" i="3"/>
  <c r="AM594" i="3"/>
  <c r="AL594" i="3"/>
  <c r="AK594" i="3"/>
  <c r="AJ594" i="3"/>
  <c r="AI594" i="3"/>
  <c r="AH594" i="3"/>
  <c r="AG594" i="3"/>
  <c r="AN593" i="3"/>
  <c r="AJ593" i="3"/>
  <c r="AI593" i="3"/>
  <c r="AH593" i="3"/>
  <c r="AG593" i="3"/>
  <c r="AJ592" i="3"/>
  <c r="AI592" i="3"/>
  <c r="AH592" i="3"/>
  <c r="AG592" i="3"/>
  <c r="AN591" i="3"/>
  <c r="AM591" i="3"/>
  <c r="AL591" i="3"/>
  <c r="AK591" i="3"/>
  <c r="AJ591" i="3"/>
  <c r="AI591" i="3"/>
  <c r="AH591" i="3"/>
  <c r="AG591" i="3"/>
  <c r="AN590" i="3"/>
  <c r="AM590" i="3"/>
  <c r="AL590" i="3"/>
  <c r="AK590" i="3"/>
  <c r="AJ590" i="3"/>
  <c r="AI590" i="3"/>
  <c r="AH590" i="3"/>
  <c r="AG590" i="3"/>
  <c r="AN589" i="3"/>
  <c r="AM589" i="3"/>
  <c r="AL589" i="3"/>
  <c r="AK589" i="3"/>
  <c r="AJ589" i="3"/>
  <c r="AI589" i="3"/>
  <c r="AH589" i="3"/>
  <c r="AG589" i="3"/>
  <c r="AN588" i="3"/>
  <c r="AM588" i="3"/>
  <c r="AL588" i="3"/>
  <c r="AK588" i="3"/>
  <c r="AJ588" i="3"/>
  <c r="AI588" i="3"/>
  <c r="AH588" i="3"/>
  <c r="AG588" i="3"/>
  <c r="AN587" i="3"/>
  <c r="AM587" i="3"/>
  <c r="AL587" i="3"/>
  <c r="AK587" i="3"/>
  <c r="AJ587" i="3"/>
  <c r="AI587" i="3"/>
  <c r="AH587" i="3"/>
  <c r="AG587" i="3"/>
  <c r="AN586" i="3"/>
  <c r="AM586" i="3"/>
  <c r="AL586" i="3"/>
  <c r="AK586" i="3"/>
  <c r="AJ586" i="3"/>
  <c r="AI586" i="3"/>
  <c r="AH586" i="3"/>
  <c r="AG586" i="3"/>
  <c r="AN585" i="3"/>
  <c r="AJ585" i="3"/>
  <c r="AI585" i="3"/>
  <c r="AH585" i="3"/>
  <c r="AG585" i="3"/>
  <c r="AN584" i="3"/>
  <c r="AM584" i="3"/>
  <c r="AL584" i="3"/>
  <c r="AK584" i="3"/>
  <c r="AJ584" i="3"/>
  <c r="AI584" i="3"/>
  <c r="AH584" i="3"/>
  <c r="AG584" i="3"/>
  <c r="AN583" i="3"/>
  <c r="AM583" i="3"/>
  <c r="AL583" i="3"/>
  <c r="AK583" i="3"/>
  <c r="AJ583" i="3"/>
  <c r="AI583" i="3"/>
  <c r="AH583" i="3"/>
  <c r="AG583" i="3"/>
  <c r="AN582" i="3"/>
  <c r="AM582" i="3"/>
  <c r="AL582" i="3"/>
  <c r="AK582" i="3"/>
  <c r="AJ582" i="3"/>
  <c r="AI582" i="3"/>
  <c r="AH582" i="3"/>
  <c r="AG582" i="3"/>
  <c r="AN581" i="3"/>
  <c r="AM581" i="3"/>
  <c r="AL581" i="3"/>
  <c r="AK581" i="3"/>
  <c r="AJ581" i="3"/>
  <c r="AI581" i="3"/>
  <c r="AH581" i="3"/>
  <c r="AG581" i="3"/>
  <c r="AN580" i="3"/>
  <c r="AM580" i="3"/>
  <c r="AL580" i="3"/>
  <c r="AK580" i="3"/>
  <c r="AJ580" i="3"/>
  <c r="AI580" i="3"/>
  <c r="AH580" i="3"/>
  <c r="AG580" i="3"/>
  <c r="AN579" i="3"/>
  <c r="AM579" i="3"/>
  <c r="AL579" i="3"/>
  <c r="AK579" i="3"/>
  <c r="AJ579" i="3"/>
  <c r="AI579" i="3"/>
  <c r="AH579" i="3"/>
  <c r="AG579" i="3"/>
  <c r="AN578" i="3"/>
  <c r="AM578" i="3"/>
  <c r="AL578" i="3"/>
  <c r="AK578" i="3"/>
  <c r="AJ578" i="3"/>
  <c r="AI578" i="3"/>
  <c r="AH578" i="3"/>
  <c r="AG578" i="3"/>
  <c r="AN577" i="3"/>
  <c r="AM577" i="3"/>
  <c r="AL577" i="3"/>
  <c r="AK577" i="3"/>
  <c r="AJ577" i="3"/>
  <c r="AI577" i="3"/>
  <c r="AH577" i="3"/>
  <c r="AG577" i="3"/>
  <c r="AN576" i="3"/>
  <c r="AM576" i="3"/>
  <c r="AL576" i="3"/>
  <c r="AK576" i="3"/>
  <c r="AJ576" i="3"/>
  <c r="AI576" i="3"/>
  <c r="AH576" i="3"/>
  <c r="AG576" i="3"/>
  <c r="AN575" i="3"/>
  <c r="AM575" i="3"/>
  <c r="AL575" i="3"/>
  <c r="AK575" i="3"/>
  <c r="AJ575" i="3"/>
  <c r="AI575" i="3"/>
  <c r="AH575" i="3"/>
  <c r="AG575" i="3"/>
  <c r="AN574" i="3"/>
  <c r="AM574" i="3"/>
  <c r="AL574" i="3"/>
  <c r="AK574" i="3"/>
  <c r="AJ574" i="3"/>
  <c r="AI574" i="3"/>
  <c r="AH574" i="3"/>
  <c r="AG574" i="3"/>
  <c r="AJ573" i="3"/>
  <c r="AI573" i="3"/>
  <c r="AH573" i="3"/>
  <c r="AG573" i="3"/>
  <c r="AN572" i="3"/>
  <c r="AM572" i="3"/>
  <c r="AL572" i="3"/>
  <c r="AK572" i="3"/>
  <c r="AJ572" i="3"/>
  <c r="AI572" i="3"/>
  <c r="AH572" i="3"/>
  <c r="AG572" i="3"/>
  <c r="AN571" i="3"/>
  <c r="AM571" i="3"/>
  <c r="AL571" i="3"/>
  <c r="AK571" i="3"/>
  <c r="AJ571" i="3"/>
  <c r="AI571" i="3"/>
  <c r="AH571" i="3"/>
  <c r="AG571" i="3"/>
  <c r="AN570" i="3"/>
  <c r="AM570" i="3"/>
  <c r="AL570" i="3"/>
  <c r="AK570" i="3"/>
  <c r="AJ570" i="3"/>
  <c r="AI570" i="3"/>
  <c r="AH570" i="3"/>
  <c r="AG570" i="3"/>
  <c r="AJ569" i="3"/>
  <c r="AI569" i="3"/>
  <c r="AH569" i="3"/>
  <c r="AG569" i="3"/>
  <c r="AN568" i="3"/>
  <c r="AM568" i="3"/>
  <c r="AL568" i="3"/>
  <c r="AK568" i="3"/>
  <c r="AJ568" i="3"/>
  <c r="AI568" i="3"/>
  <c r="AH568" i="3"/>
  <c r="AG568" i="3"/>
  <c r="AN567" i="3"/>
  <c r="AM567" i="3"/>
  <c r="AL567" i="3"/>
  <c r="AK567" i="3"/>
  <c r="AJ567" i="3"/>
  <c r="AI567" i="3"/>
  <c r="AH567" i="3"/>
  <c r="AG567" i="3"/>
  <c r="AN566" i="3"/>
  <c r="AM566" i="3"/>
  <c r="AL566" i="3"/>
  <c r="AK566" i="3"/>
  <c r="AJ566" i="3"/>
  <c r="AI566" i="3"/>
  <c r="AH566" i="3"/>
  <c r="AG566" i="3"/>
  <c r="AN565" i="3"/>
  <c r="AM565" i="3"/>
  <c r="AL565" i="3"/>
  <c r="AK565" i="3"/>
  <c r="AJ565" i="3"/>
  <c r="AI565" i="3"/>
  <c r="AH565" i="3"/>
  <c r="AG565" i="3"/>
  <c r="AN564" i="3"/>
  <c r="AM564" i="3"/>
  <c r="AL564" i="3"/>
  <c r="AK564" i="3"/>
  <c r="AJ564" i="3"/>
  <c r="AI564" i="3"/>
  <c r="AH564" i="3"/>
  <c r="AG564" i="3"/>
  <c r="AN563" i="3"/>
  <c r="AM563" i="3"/>
  <c r="AL563" i="3"/>
  <c r="AK563" i="3"/>
  <c r="AJ563" i="3"/>
  <c r="AI563" i="3"/>
  <c r="AH563" i="3"/>
  <c r="AG563" i="3"/>
  <c r="AN562" i="3"/>
  <c r="AM562" i="3"/>
  <c r="AL562" i="3"/>
  <c r="AK562" i="3"/>
  <c r="AJ562" i="3"/>
  <c r="AI562" i="3"/>
  <c r="AH562" i="3"/>
  <c r="AG562" i="3"/>
  <c r="AN561" i="3"/>
  <c r="AM561" i="3"/>
  <c r="AL561" i="3"/>
  <c r="AK561" i="3"/>
  <c r="AJ561" i="3"/>
  <c r="AI561" i="3"/>
  <c r="AH561" i="3"/>
  <c r="AG561" i="3"/>
  <c r="AN560" i="3"/>
  <c r="AM560" i="3"/>
  <c r="AL560" i="3"/>
  <c r="AK560" i="3"/>
  <c r="AJ560" i="3"/>
  <c r="AI560" i="3"/>
  <c r="AH560" i="3"/>
  <c r="AG560" i="3"/>
  <c r="AN559" i="3"/>
  <c r="AM559" i="3"/>
  <c r="AL559" i="3"/>
  <c r="AK559" i="3"/>
  <c r="AJ559" i="3"/>
  <c r="AI559" i="3"/>
  <c r="AH559" i="3"/>
  <c r="AG559" i="3"/>
  <c r="AJ558" i="3"/>
  <c r="AI558" i="3"/>
  <c r="AH558" i="3"/>
  <c r="AG558" i="3"/>
  <c r="AN557" i="3"/>
  <c r="AM557" i="3"/>
  <c r="AL557" i="3"/>
  <c r="AK557" i="3"/>
  <c r="AJ557" i="3"/>
  <c r="AI557" i="3"/>
  <c r="AH557" i="3"/>
  <c r="AG557" i="3"/>
  <c r="AN556" i="3"/>
  <c r="AM556" i="3"/>
  <c r="AL556" i="3"/>
  <c r="AK556" i="3"/>
  <c r="AJ556" i="3"/>
  <c r="AI556" i="3"/>
  <c r="AH556" i="3"/>
  <c r="AG556" i="3"/>
  <c r="AN555" i="3"/>
  <c r="AM555" i="3"/>
  <c r="AL555" i="3"/>
  <c r="AK555" i="3"/>
  <c r="AJ555" i="3"/>
  <c r="AI555" i="3"/>
  <c r="AH555" i="3"/>
  <c r="AG555" i="3"/>
  <c r="AN554" i="3"/>
  <c r="AM554" i="3"/>
  <c r="AL554" i="3"/>
  <c r="AK554" i="3"/>
  <c r="AJ554" i="3"/>
  <c r="AI554" i="3"/>
  <c r="AH554" i="3"/>
  <c r="AG554" i="3"/>
  <c r="AN553" i="3"/>
  <c r="AM553" i="3"/>
  <c r="AL553" i="3"/>
  <c r="AK553" i="3"/>
  <c r="AJ553" i="3"/>
  <c r="AI553" i="3"/>
  <c r="AH553" i="3"/>
  <c r="AG553" i="3"/>
  <c r="AN552" i="3"/>
  <c r="AM552" i="3"/>
  <c r="AL552" i="3"/>
  <c r="AK552" i="3"/>
  <c r="AJ552" i="3"/>
  <c r="AI552" i="3"/>
  <c r="AH552" i="3"/>
  <c r="AG552" i="3"/>
  <c r="AN551" i="3"/>
  <c r="AM551" i="3"/>
  <c r="AL551" i="3"/>
  <c r="AK551" i="3"/>
  <c r="AJ551" i="3"/>
  <c r="AI551" i="3"/>
  <c r="AH551" i="3"/>
  <c r="AG551" i="3"/>
  <c r="AN550" i="3"/>
  <c r="AM550" i="3"/>
  <c r="AL550" i="3"/>
  <c r="AK550" i="3"/>
  <c r="AJ550" i="3"/>
  <c r="AI550" i="3"/>
  <c r="AH550" i="3"/>
  <c r="AG550" i="3"/>
  <c r="AN549" i="3"/>
  <c r="AM549" i="3"/>
  <c r="AL549" i="3"/>
  <c r="AK549" i="3"/>
  <c r="AJ549" i="3"/>
  <c r="AI549" i="3"/>
  <c r="AH549" i="3"/>
  <c r="AG549" i="3"/>
  <c r="AN548" i="3"/>
  <c r="AM548" i="3"/>
  <c r="AL548" i="3"/>
  <c r="AK548" i="3"/>
  <c r="AJ548" i="3"/>
  <c r="AI548" i="3"/>
  <c r="AH548" i="3"/>
  <c r="AG548" i="3"/>
  <c r="AN547" i="3"/>
  <c r="AM547" i="3"/>
  <c r="AL547" i="3"/>
  <c r="AK547" i="3"/>
  <c r="AJ547" i="3"/>
  <c r="AI547" i="3"/>
  <c r="AH547" i="3"/>
  <c r="AG547" i="3"/>
  <c r="AN546" i="3"/>
  <c r="AM546" i="3"/>
  <c r="AL546" i="3"/>
  <c r="AK546" i="3"/>
  <c r="AJ546" i="3"/>
  <c r="AI546" i="3"/>
  <c r="AH546" i="3"/>
  <c r="AG546" i="3"/>
  <c r="AN545" i="3"/>
  <c r="AJ545" i="3"/>
  <c r="AI545" i="3"/>
  <c r="AH545" i="3"/>
  <c r="AG545" i="3"/>
  <c r="AN544" i="3"/>
  <c r="AM544" i="3"/>
  <c r="AL544" i="3"/>
  <c r="AK544" i="3"/>
  <c r="AJ544" i="3"/>
  <c r="AI544" i="3"/>
  <c r="AH544" i="3"/>
  <c r="AG544" i="3"/>
  <c r="AN543" i="3"/>
  <c r="AM543" i="3"/>
  <c r="AL543" i="3"/>
  <c r="AK543" i="3"/>
  <c r="AJ543" i="3"/>
  <c r="AI543" i="3"/>
  <c r="AH543" i="3"/>
  <c r="AG543" i="3"/>
  <c r="AJ542" i="3"/>
  <c r="AI542" i="3"/>
  <c r="AH542" i="3"/>
  <c r="AG542" i="3"/>
  <c r="AN541" i="3"/>
  <c r="AM541" i="3"/>
  <c r="AL541" i="3"/>
  <c r="AK541" i="3"/>
  <c r="AJ541" i="3"/>
  <c r="AI541" i="3"/>
  <c r="AH541" i="3"/>
  <c r="AG541" i="3"/>
  <c r="AN540" i="3"/>
  <c r="AM540" i="3"/>
  <c r="AL540" i="3"/>
  <c r="AK540" i="3"/>
  <c r="AJ540" i="3"/>
  <c r="AI540" i="3"/>
  <c r="AH540" i="3"/>
  <c r="AG540" i="3"/>
  <c r="AN539" i="3"/>
  <c r="AM539" i="3"/>
  <c r="AL539" i="3"/>
  <c r="AK539" i="3"/>
  <c r="AJ539" i="3"/>
  <c r="AI539" i="3"/>
  <c r="AH539" i="3"/>
  <c r="AG539" i="3"/>
  <c r="AN538" i="3"/>
  <c r="AM538" i="3"/>
  <c r="AL538" i="3"/>
  <c r="AK538" i="3"/>
  <c r="AJ538" i="3"/>
  <c r="AI538" i="3"/>
  <c r="AH538" i="3"/>
  <c r="AG538" i="3"/>
  <c r="AN537" i="3"/>
  <c r="AM537" i="3"/>
  <c r="AL537" i="3"/>
  <c r="AK537" i="3"/>
  <c r="AJ537" i="3"/>
  <c r="AI537" i="3"/>
  <c r="AH537" i="3"/>
  <c r="AG537" i="3"/>
  <c r="AN536" i="3"/>
  <c r="AM536" i="3"/>
  <c r="AL536" i="3"/>
  <c r="AK536" i="3"/>
  <c r="AJ536" i="3"/>
  <c r="AI536" i="3"/>
  <c r="AH536" i="3"/>
  <c r="AG536" i="3"/>
  <c r="AN535" i="3"/>
  <c r="AM535" i="3"/>
  <c r="AL535" i="3"/>
  <c r="AK535" i="3"/>
  <c r="AJ535" i="3"/>
  <c r="AI535" i="3"/>
  <c r="AH535" i="3"/>
  <c r="AG535" i="3"/>
  <c r="AN534" i="3"/>
  <c r="AM534" i="3"/>
  <c r="AL534" i="3"/>
  <c r="AK534" i="3"/>
  <c r="AJ534" i="3"/>
  <c r="AI534" i="3"/>
  <c r="AH534" i="3"/>
  <c r="AG534" i="3"/>
  <c r="AN533" i="3"/>
  <c r="AM533" i="3"/>
  <c r="AL533" i="3"/>
  <c r="AK533" i="3"/>
  <c r="AJ533" i="3"/>
  <c r="AI533" i="3"/>
  <c r="AH533" i="3"/>
  <c r="AG533" i="3"/>
  <c r="AN532" i="3"/>
  <c r="AM532" i="3"/>
  <c r="AL532" i="3"/>
  <c r="AK532" i="3"/>
  <c r="AJ532" i="3"/>
  <c r="AI532" i="3"/>
  <c r="AH532" i="3"/>
  <c r="AG532" i="3"/>
  <c r="AN531" i="3"/>
  <c r="AM531" i="3"/>
  <c r="AL531" i="3"/>
  <c r="AK531" i="3"/>
  <c r="AJ531" i="3"/>
  <c r="AI531" i="3"/>
  <c r="AH531" i="3"/>
  <c r="AG531" i="3"/>
  <c r="AN530" i="3"/>
  <c r="AM530" i="3"/>
  <c r="AL530" i="3"/>
  <c r="AK530" i="3"/>
  <c r="AJ530" i="3"/>
  <c r="AI530" i="3"/>
  <c r="AH530" i="3"/>
  <c r="AG530" i="3"/>
  <c r="AN529" i="3"/>
  <c r="AM529" i="3"/>
  <c r="AL529" i="3"/>
  <c r="AK529" i="3"/>
  <c r="AJ529" i="3"/>
  <c r="AI529" i="3"/>
  <c r="AH529" i="3"/>
  <c r="AG529" i="3"/>
  <c r="AN528" i="3"/>
  <c r="AM528" i="3"/>
  <c r="AL528" i="3"/>
  <c r="AK528" i="3"/>
  <c r="AJ528" i="3"/>
  <c r="AI528" i="3"/>
  <c r="AH528" i="3"/>
  <c r="AG528" i="3"/>
  <c r="AN527" i="3"/>
  <c r="AM527" i="3"/>
  <c r="AL527" i="3"/>
  <c r="AK527" i="3"/>
  <c r="AJ527" i="3"/>
  <c r="AI527" i="3"/>
  <c r="AH527" i="3"/>
  <c r="AG527" i="3"/>
  <c r="AN526" i="3"/>
  <c r="AM526" i="3"/>
  <c r="AL526" i="3"/>
  <c r="AK526" i="3"/>
  <c r="AJ526" i="3"/>
  <c r="AI526" i="3"/>
  <c r="AH526" i="3"/>
  <c r="AG526" i="3"/>
  <c r="AN525" i="3"/>
  <c r="AM525" i="3"/>
  <c r="AL525" i="3"/>
  <c r="AK525" i="3"/>
  <c r="AJ525" i="3"/>
  <c r="AI525" i="3"/>
  <c r="AH525" i="3"/>
  <c r="AG525" i="3"/>
  <c r="AN524" i="3"/>
  <c r="AM524" i="3"/>
  <c r="AL524" i="3"/>
  <c r="AK524" i="3"/>
  <c r="AJ524" i="3"/>
  <c r="AI524" i="3"/>
  <c r="AH524" i="3"/>
  <c r="AG524" i="3"/>
  <c r="AN523" i="3"/>
  <c r="AM523" i="3"/>
  <c r="AK523" i="3"/>
  <c r="AJ523" i="3"/>
  <c r="AI523" i="3"/>
  <c r="AH523" i="3"/>
  <c r="AG523" i="3"/>
  <c r="AN522" i="3"/>
  <c r="AM522" i="3"/>
  <c r="AL522" i="3"/>
  <c r="AK522" i="3"/>
  <c r="AJ522" i="3"/>
  <c r="AI522" i="3"/>
  <c r="AH522" i="3"/>
  <c r="AG522" i="3"/>
  <c r="AN521" i="3"/>
  <c r="AM521" i="3"/>
  <c r="AL521" i="3"/>
  <c r="AK521" i="3"/>
  <c r="AJ521" i="3"/>
  <c r="AI521" i="3"/>
  <c r="AH521" i="3"/>
  <c r="AG521" i="3"/>
  <c r="AN520" i="3"/>
  <c r="AM520" i="3"/>
  <c r="AL520" i="3"/>
  <c r="AK520" i="3"/>
  <c r="AJ520" i="3"/>
  <c r="AI520" i="3"/>
  <c r="AH520" i="3"/>
  <c r="AG520" i="3"/>
  <c r="AN519" i="3"/>
  <c r="AM519" i="3"/>
  <c r="AL519" i="3"/>
  <c r="AK519" i="3"/>
  <c r="AJ519" i="3"/>
  <c r="AI519" i="3"/>
  <c r="AH519" i="3"/>
  <c r="AG519" i="3"/>
  <c r="AN518" i="3"/>
  <c r="AM518" i="3"/>
  <c r="AL518" i="3"/>
  <c r="AK518" i="3"/>
  <c r="AJ518" i="3"/>
  <c r="AI518" i="3"/>
  <c r="AH518" i="3"/>
  <c r="AG518" i="3"/>
  <c r="AN517" i="3"/>
  <c r="AM517" i="3"/>
  <c r="AL517" i="3"/>
  <c r="AK517" i="3"/>
  <c r="AJ517" i="3"/>
  <c r="AI517" i="3"/>
  <c r="AH517" i="3"/>
  <c r="AG517" i="3"/>
  <c r="AN516" i="3"/>
  <c r="AM516" i="3"/>
  <c r="AL516" i="3"/>
  <c r="AK516" i="3"/>
  <c r="AJ516" i="3"/>
  <c r="AI516" i="3"/>
  <c r="AH516" i="3"/>
  <c r="AG516" i="3"/>
  <c r="AN515" i="3"/>
  <c r="AM515" i="3"/>
  <c r="AL515" i="3"/>
  <c r="AK515" i="3"/>
  <c r="AJ515" i="3"/>
  <c r="AI515" i="3"/>
  <c r="AH515" i="3"/>
  <c r="AG515" i="3"/>
  <c r="AJ514" i="3"/>
  <c r="AI514" i="3"/>
  <c r="AH514" i="3"/>
  <c r="AG514" i="3"/>
  <c r="AN513" i="3"/>
  <c r="AM513" i="3"/>
  <c r="AL513" i="3"/>
  <c r="AK513" i="3"/>
  <c r="AJ513" i="3"/>
  <c r="AI513" i="3"/>
  <c r="AH513" i="3"/>
  <c r="AG513" i="3"/>
  <c r="AN512" i="3"/>
  <c r="AM512" i="3"/>
  <c r="AL512" i="3"/>
  <c r="AK512" i="3"/>
  <c r="AJ512" i="3"/>
  <c r="AI512" i="3"/>
  <c r="AH512" i="3"/>
  <c r="AG512" i="3"/>
  <c r="AN511" i="3"/>
  <c r="AM511" i="3"/>
  <c r="AL511" i="3"/>
  <c r="AK511" i="3"/>
  <c r="AJ511" i="3"/>
  <c r="AI511" i="3"/>
  <c r="AH511" i="3"/>
  <c r="AG511" i="3"/>
  <c r="AN510" i="3"/>
  <c r="AM510" i="3"/>
  <c r="AL510" i="3"/>
  <c r="AK510" i="3"/>
  <c r="AJ510" i="3"/>
  <c r="AI510" i="3"/>
  <c r="AH510" i="3"/>
  <c r="AG510" i="3"/>
  <c r="AN509" i="3"/>
  <c r="AM509" i="3"/>
  <c r="AL509" i="3"/>
  <c r="AK509" i="3"/>
  <c r="AJ509" i="3"/>
  <c r="AI509" i="3"/>
  <c r="AH509" i="3"/>
  <c r="AG509" i="3"/>
  <c r="AJ508" i="3"/>
  <c r="AI508" i="3"/>
  <c r="AH508" i="3"/>
  <c r="AG508" i="3"/>
  <c r="AN507" i="3"/>
  <c r="AM507" i="3"/>
  <c r="AL507" i="3"/>
  <c r="AK507" i="3"/>
  <c r="AJ507" i="3"/>
  <c r="AI507" i="3"/>
  <c r="AH507" i="3"/>
  <c r="AG507" i="3"/>
  <c r="AN506" i="3"/>
  <c r="AM506" i="3"/>
  <c r="AL506" i="3"/>
  <c r="AK506" i="3"/>
  <c r="AJ506" i="3"/>
  <c r="AI506" i="3"/>
  <c r="AH506" i="3"/>
  <c r="AG506" i="3"/>
  <c r="AN505" i="3"/>
  <c r="AL505" i="3"/>
  <c r="AK505" i="3"/>
  <c r="AJ505" i="3"/>
  <c r="AI505" i="3"/>
  <c r="AH505" i="3"/>
  <c r="AG505" i="3"/>
  <c r="AN504" i="3"/>
  <c r="AM504" i="3"/>
  <c r="AL504" i="3"/>
  <c r="AK504" i="3"/>
  <c r="AJ504" i="3"/>
  <c r="AI504" i="3"/>
  <c r="AH504" i="3"/>
  <c r="AG504" i="3"/>
  <c r="AN503" i="3"/>
  <c r="AM503" i="3"/>
  <c r="AL503" i="3"/>
  <c r="AK503" i="3"/>
  <c r="AJ503" i="3"/>
  <c r="AI503" i="3"/>
  <c r="AH503" i="3"/>
  <c r="AG503" i="3"/>
  <c r="AN502" i="3"/>
  <c r="AK502" i="3"/>
  <c r="AJ502" i="3"/>
  <c r="AI502" i="3"/>
  <c r="AH502" i="3"/>
  <c r="AG502" i="3"/>
  <c r="AN501" i="3"/>
  <c r="AM501" i="3"/>
  <c r="AL501" i="3"/>
  <c r="AK501" i="3"/>
  <c r="AJ501" i="3"/>
  <c r="AI501" i="3"/>
  <c r="AH501" i="3"/>
  <c r="AG501" i="3"/>
  <c r="AM500" i="3"/>
  <c r="AJ500" i="3"/>
  <c r="AI500" i="3"/>
  <c r="AH500" i="3"/>
  <c r="AG500" i="3"/>
  <c r="AN499" i="3"/>
  <c r="AM499" i="3"/>
  <c r="AL499" i="3"/>
  <c r="AK499" i="3"/>
  <c r="AJ499" i="3"/>
  <c r="AI499" i="3"/>
  <c r="AH499" i="3"/>
  <c r="AG499" i="3"/>
  <c r="AN498" i="3"/>
  <c r="AM498" i="3"/>
  <c r="AL498" i="3"/>
  <c r="AK498" i="3"/>
  <c r="AJ498" i="3"/>
  <c r="AI498" i="3"/>
  <c r="AH498" i="3"/>
  <c r="AG498" i="3"/>
  <c r="AN497" i="3"/>
  <c r="AM497" i="3"/>
  <c r="AL497" i="3"/>
  <c r="AK497" i="3"/>
  <c r="AJ497" i="3"/>
  <c r="AI497" i="3"/>
  <c r="AH497" i="3"/>
  <c r="AG497" i="3"/>
  <c r="AN496" i="3"/>
  <c r="AM496" i="3"/>
  <c r="AL496" i="3"/>
  <c r="AK496" i="3"/>
  <c r="AJ496" i="3"/>
  <c r="AI496" i="3"/>
  <c r="AH496" i="3"/>
  <c r="AG496" i="3"/>
  <c r="AN495" i="3"/>
  <c r="AM495" i="3"/>
  <c r="AL495" i="3"/>
  <c r="AK495" i="3"/>
  <c r="AJ495" i="3"/>
  <c r="AI495" i="3"/>
  <c r="AH495" i="3"/>
  <c r="AG495" i="3"/>
  <c r="AN494" i="3"/>
  <c r="AM494" i="3"/>
  <c r="AL494" i="3"/>
  <c r="AK494" i="3"/>
  <c r="AJ494" i="3"/>
  <c r="AI494" i="3"/>
  <c r="AH494" i="3"/>
  <c r="AG494" i="3"/>
  <c r="AN493" i="3"/>
  <c r="AM493" i="3"/>
  <c r="AL493" i="3"/>
  <c r="AK493" i="3"/>
  <c r="AJ493" i="3"/>
  <c r="AI493" i="3"/>
  <c r="AH493" i="3"/>
  <c r="AG493" i="3"/>
  <c r="AJ492" i="3"/>
  <c r="AI492" i="3"/>
  <c r="AH492" i="3"/>
  <c r="AG492" i="3"/>
  <c r="AN491" i="3"/>
  <c r="AM491" i="3"/>
  <c r="AL491" i="3"/>
  <c r="AK491" i="3"/>
  <c r="AJ491" i="3"/>
  <c r="AI491" i="3"/>
  <c r="AH491" i="3"/>
  <c r="AG491" i="3"/>
  <c r="AK490" i="3"/>
  <c r="AJ490" i="3"/>
  <c r="AI490" i="3"/>
  <c r="AH490" i="3"/>
  <c r="AG490" i="3"/>
  <c r="AN489" i="3"/>
  <c r="AM489" i="3"/>
  <c r="AL489" i="3"/>
  <c r="AK489" i="3"/>
  <c r="AJ489" i="3"/>
  <c r="AI489" i="3"/>
  <c r="AH489" i="3"/>
  <c r="AG489" i="3"/>
  <c r="AN488" i="3"/>
  <c r="AM488" i="3"/>
  <c r="AL488" i="3"/>
  <c r="AK488" i="3"/>
  <c r="AJ488" i="3"/>
  <c r="AI488" i="3"/>
  <c r="AH488" i="3"/>
  <c r="AG488" i="3"/>
  <c r="AN487" i="3"/>
  <c r="AM487" i="3"/>
  <c r="AL487" i="3"/>
  <c r="AK487" i="3"/>
  <c r="AJ487" i="3"/>
  <c r="AI487" i="3"/>
  <c r="AH487" i="3"/>
  <c r="AG487" i="3"/>
  <c r="AN486" i="3"/>
  <c r="AM486" i="3"/>
  <c r="AL486" i="3"/>
  <c r="AK486" i="3"/>
  <c r="AJ486" i="3"/>
  <c r="AI486" i="3"/>
  <c r="AH486" i="3"/>
  <c r="AG486" i="3"/>
  <c r="AN485" i="3"/>
  <c r="AM485" i="3"/>
  <c r="AL485" i="3"/>
  <c r="AK485" i="3"/>
  <c r="AJ485" i="3"/>
  <c r="AI485" i="3"/>
  <c r="AH485" i="3"/>
  <c r="AG485" i="3"/>
  <c r="AN484" i="3"/>
  <c r="AM484" i="3"/>
  <c r="AL484" i="3"/>
  <c r="AK484" i="3"/>
  <c r="AJ484" i="3"/>
  <c r="AI484" i="3"/>
  <c r="AH484" i="3"/>
  <c r="AG484" i="3"/>
  <c r="AN483" i="3"/>
  <c r="AM483" i="3"/>
  <c r="AL483" i="3"/>
  <c r="AK483" i="3"/>
  <c r="AJ483" i="3"/>
  <c r="AI483" i="3"/>
  <c r="AH483" i="3"/>
  <c r="AG483" i="3"/>
  <c r="AN482" i="3"/>
  <c r="AM482" i="3"/>
  <c r="AL482" i="3"/>
  <c r="AK482" i="3"/>
  <c r="AJ482" i="3"/>
  <c r="AI482" i="3"/>
  <c r="AH482" i="3"/>
  <c r="AG482" i="3"/>
  <c r="AN481" i="3"/>
  <c r="AM481" i="3"/>
  <c r="AL481" i="3"/>
  <c r="AK481" i="3"/>
  <c r="AJ481" i="3"/>
  <c r="AI481" i="3"/>
  <c r="AH481" i="3"/>
  <c r="AG481" i="3"/>
  <c r="AN480" i="3"/>
  <c r="AJ480" i="3"/>
  <c r="AI480" i="3"/>
  <c r="AH480" i="3"/>
  <c r="AG480" i="3"/>
  <c r="AN479" i="3"/>
  <c r="AM479" i="3"/>
  <c r="AL479" i="3"/>
  <c r="AK479" i="3"/>
  <c r="AJ479" i="3"/>
  <c r="AI479" i="3"/>
  <c r="AH479" i="3"/>
  <c r="AG479" i="3"/>
  <c r="AN478" i="3"/>
  <c r="AM478" i="3"/>
  <c r="AL478" i="3"/>
  <c r="AK478" i="3"/>
  <c r="AJ478" i="3"/>
  <c r="AI478" i="3"/>
  <c r="AH478" i="3"/>
  <c r="AG478" i="3"/>
  <c r="AM477" i="3"/>
  <c r="AJ477" i="3"/>
  <c r="AI477" i="3"/>
  <c r="AH477" i="3"/>
  <c r="AG477" i="3"/>
  <c r="AN476" i="3"/>
  <c r="AM476" i="3"/>
  <c r="AL476" i="3"/>
  <c r="AK476" i="3"/>
  <c r="AJ476" i="3"/>
  <c r="AI476" i="3"/>
  <c r="AH476" i="3"/>
  <c r="AG476" i="3"/>
  <c r="AN475" i="3"/>
  <c r="AM475" i="3"/>
  <c r="AL475" i="3"/>
  <c r="AK475" i="3"/>
  <c r="AJ475" i="3"/>
  <c r="AI475" i="3"/>
  <c r="AH475" i="3"/>
  <c r="AG475" i="3"/>
  <c r="AN474" i="3"/>
  <c r="AM474" i="3"/>
  <c r="AL474" i="3"/>
  <c r="AK474" i="3"/>
  <c r="AJ474" i="3"/>
  <c r="AI474" i="3"/>
  <c r="AH474" i="3"/>
  <c r="AG474" i="3"/>
  <c r="AN473" i="3"/>
  <c r="AM473" i="3"/>
  <c r="AL473" i="3"/>
  <c r="AK473" i="3"/>
  <c r="AJ473" i="3"/>
  <c r="AI473" i="3"/>
  <c r="AH473" i="3"/>
  <c r="AG473" i="3"/>
  <c r="AN472" i="3"/>
  <c r="AM472" i="3"/>
  <c r="AL472" i="3"/>
  <c r="AK472" i="3"/>
  <c r="AJ472" i="3"/>
  <c r="AI472" i="3"/>
  <c r="AH472" i="3"/>
  <c r="AG472" i="3"/>
  <c r="AN471" i="3"/>
  <c r="AM471" i="3"/>
  <c r="AK471" i="3"/>
  <c r="AJ471" i="3"/>
  <c r="AI471" i="3"/>
  <c r="AH471" i="3"/>
  <c r="AG471" i="3"/>
  <c r="AN470" i="3"/>
  <c r="AM470" i="3"/>
  <c r="AL470" i="3"/>
  <c r="AK470" i="3"/>
  <c r="AJ470" i="3"/>
  <c r="AI470" i="3"/>
  <c r="AH470" i="3"/>
  <c r="AG470" i="3"/>
  <c r="AN469" i="3"/>
  <c r="AM469" i="3"/>
  <c r="AL469" i="3"/>
  <c r="AK469" i="3"/>
  <c r="AJ469" i="3"/>
  <c r="AI469" i="3"/>
  <c r="AH469" i="3"/>
  <c r="AG469" i="3"/>
  <c r="AN468" i="3"/>
  <c r="AM468" i="3"/>
  <c r="AL468" i="3"/>
  <c r="AK468" i="3"/>
  <c r="AJ468" i="3"/>
  <c r="AI468" i="3"/>
  <c r="AH468" i="3"/>
  <c r="AG468" i="3"/>
  <c r="AJ467" i="3"/>
  <c r="AI467" i="3"/>
  <c r="AH467" i="3"/>
  <c r="AG467" i="3"/>
  <c r="AN466" i="3"/>
  <c r="AM466" i="3"/>
  <c r="AL466" i="3"/>
  <c r="AK466" i="3"/>
  <c r="AJ466" i="3"/>
  <c r="AI466" i="3"/>
  <c r="AH466" i="3"/>
  <c r="AG466" i="3"/>
  <c r="AM465" i="3"/>
  <c r="AJ465" i="3"/>
  <c r="AI465" i="3"/>
  <c r="AH465" i="3"/>
  <c r="AG465" i="3"/>
  <c r="AN464" i="3"/>
  <c r="AM464" i="3"/>
  <c r="AL464" i="3"/>
  <c r="AK464" i="3"/>
  <c r="AJ464" i="3"/>
  <c r="AI464" i="3"/>
  <c r="AH464" i="3"/>
  <c r="AG464" i="3"/>
  <c r="AN463" i="3"/>
  <c r="AM463" i="3"/>
  <c r="AL463" i="3"/>
  <c r="AK463" i="3"/>
  <c r="AJ463" i="3"/>
  <c r="AI463" i="3"/>
  <c r="AH463" i="3"/>
  <c r="AG463" i="3"/>
  <c r="AJ462" i="3"/>
  <c r="AI462" i="3"/>
  <c r="AH462" i="3"/>
  <c r="AG462" i="3"/>
  <c r="AN461" i="3"/>
  <c r="AM461" i="3"/>
  <c r="AL461" i="3"/>
  <c r="AK461" i="3"/>
  <c r="AJ461" i="3"/>
  <c r="AI461" i="3"/>
  <c r="AH461" i="3"/>
  <c r="AG461" i="3"/>
  <c r="AN460" i="3"/>
  <c r="AM460" i="3"/>
  <c r="AL460" i="3"/>
  <c r="AK460" i="3"/>
  <c r="AJ460" i="3"/>
  <c r="AI460" i="3"/>
  <c r="AH460" i="3"/>
  <c r="AG460" i="3"/>
  <c r="AN459" i="3"/>
  <c r="AM459" i="3"/>
  <c r="AL459" i="3"/>
  <c r="AK459" i="3"/>
  <c r="AJ459" i="3"/>
  <c r="AI459" i="3"/>
  <c r="AH459" i="3"/>
  <c r="AG459" i="3"/>
  <c r="AN458" i="3"/>
  <c r="AM458" i="3"/>
  <c r="AL458" i="3"/>
  <c r="AK458" i="3"/>
  <c r="AJ458" i="3"/>
  <c r="AI458" i="3"/>
  <c r="AH458" i="3"/>
  <c r="AG458" i="3"/>
  <c r="AN457" i="3"/>
  <c r="AM457" i="3"/>
  <c r="AL457" i="3"/>
  <c r="AK457" i="3"/>
  <c r="AJ457" i="3"/>
  <c r="AI457" i="3"/>
  <c r="AH457" i="3"/>
  <c r="AG457" i="3"/>
  <c r="AN456" i="3"/>
  <c r="AM456" i="3"/>
  <c r="AL456" i="3"/>
  <c r="AK456" i="3"/>
  <c r="AJ456" i="3"/>
  <c r="AI456" i="3"/>
  <c r="AH456" i="3"/>
  <c r="AG456" i="3"/>
  <c r="AN455" i="3"/>
  <c r="AM455" i="3"/>
  <c r="AL455" i="3"/>
  <c r="AK455" i="3"/>
  <c r="AJ455" i="3"/>
  <c r="AI455" i="3"/>
  <c r="AH455" i="3"/>
  <c r="AG455" i="3"/>
  <c r="AN454" i="3"/>
  <c r="AM454" i="3"/>
  <c r="AL454" i="3"/>
  <c r="AK454" i="3"/>
  <c r="AJ454" i="3"/>
  <c r="AI454" i="3"/>
  <c r="AH454" i="3"/>
  <c r="AG454" i="3"/>
  <c r="AN453" i="3"/>
  <c r="AM453" i="3"/>
  <c r="AL453" i="3"/>
  <c r="AK453" i="3"/>
  <c r="AJ453" i="3"/>
  <c r="AI453" i="3"/>
  <c r="AH453" i="3"/>
  <c r="AG453" i="3"/>
  <c r="AN452" i="3"/>
  <c r="AM452" i="3"/>
  <c r="AL452" i="3"/>
  <c r="AK452" i="3"/>
  <c r="AJ452" i="3"/>
  <c r="AI452" i="3"/>
  <c r="AH452" i="3"/>
  <c r="AG452" i="3"/>
  <c r="AN451" i="3"/>
  <c r="AM451" i="3"/>
  <c r="AL451" i="3"/>
  <c r="AK451" i="3"/>
  <c r="AJ451" i="3"/>
  <c r="AI451" i="3"/>
  <c r="AH451" i="3"/>
  <c r="AG451" i="3"/>
  <c r="AN450" i="3"/>
  <c r="AM450" i="3"/>
  <c r="AL450" i="3"/>
  <c r="AK450" i="3"/>
  <c r="AJ450" i="3"/>
  <c r="AI450" i="3"/>
  <c r="AH450" i="3"/>
  <c r="AG450" i="3"/>
  <c r="AN449" i="3"/>
  <c r="AM449" i="3"/>
  <c r="AL449" i="3"/>
  <c r="AK449" i="3"/>
  <c r="AJ449" i="3"/>
  <c r="AI449" i="3"/>
  <c r="AH449" i="3"/>
  <c r="AG449" i="3"/>
  <c r="AN448" i="3"/>
  <c r="AM448" i="3"/>
  <c r="AL448" i="3"/>
  <c r="AK448" i="3"/>
  <c r="AJ448" i="3"/>
  <c r="AI448" i="3"/>
  <c r="AH448" i="3"/>
  <c r="AG448" i="3"/>
  <c r="AN447" i="3"/>
  <c r="AM447" i="3"/>
  <c r="AL447" i="3"/>
  <c r="AK447" i="3"/>
  <c r="AJ447" i="3"/>
  <c r="AI447" i="3"/>
  <c r="AH447" i="3"/>
  <c r="AG447" i="3"/>
  <c r="AN446" i="3"/>
  <c r="AM446" i="3"/>
  <c r="AL446" i="3"/>
  <c r="AK446" i="3"/>
  <c r="AJ446" i="3"/>
  <c r="AI446" i="3"/>
  <c r="AH446" i="3"/>
  <c r="AG446" i="3"/>
  <c r="AM445" i="3"/>
  <c r="AJ445" i="3"/>
  <c r="AI445" i="3"/>
  <c r="AH445" i="3"/>
  <c r="AG445" i="3"/>
  <c r="AN444" i="3"/>
  <c r="AM444" i="3"/>
  <c r="AL444" i="3"/>
  <c r="AK444" i="3"/>
  <c r="AJ444" i="3"/>
  <c r="AI444" i="3"/>
  <c r="AH444" i="3"/>
  <c r="AG444" i="3"/>
  <c r="AN443" i="3"/>
  <c r="AM443" i="3"/>
  <c r="AL443" i="3"/>
  <c r="AK443" i="3"/>
  <c r="AJ443" i="3"/>
  <c r="AI443" i="3"/>
  <c r="AH443" i="3"/>
  <c r="AG443" i="3"/>
  <c r="AN442" i="3"/>
  <c r="AM442" i="3"/>
  <c r="AL442" i="3"/>
  <c r="AK442" i="3"/>
  <c r="AJ442" i="3"/>
  <c r="AI442" i="3"/>
  <c r="AH442" i="3"/>
  <c r="AG442" i="3"/>
  <c r="AN441" i="3"/>
  <c r="AM441" i="3"/>
  <c r="AL441" i="3"/>
  <c r="AK441" i="3"/>
  <c r="AJ441" i="3"/>
  <c r="AI441" i="3"/>
  <c r="AH441" i="3"/>
  <c r="AG441" i="3"/>
  <c r="AN440" i="3"/>
  <c r="AM440" i="3"/>
  <c r="AL440" i="3"/>
  <c r="AK440" i="3"/>
  <c r="AJ440" i="3"/>
  <c r="AI440" i="3"/>
  <c r="AH440" i="3"/>
  <c r="AG440" i="3"/>
  <c r="AN439" i="3"/>
  <c r="AM439" i="3"/>
  <c r="AL439" i="3"/>
  <c r="AK439" i="3"/>
  <c r="AJ439" i="3"/>
  <c r="AI439" i="3"/>
  <c r="AH439" i="3"/>
  <c r="AG439" i="3"/>
  <c r="AN438" i="3"/>
  <c r="AM438" i="3"/>
  <c r="AL438" i="3"/>
  <c r="AK438" i="3"/>
  <c r="AJ438" i="3"/>
  <c r="AI438" i="3"/>
  <c r="AH438" i="3"/>
  <c r="AG438" i="3"/>
  <c r="AN437" i="3"/>
  <c r="AM437" i="3"/>
  <c r="AL437" i="3"/>
  <c r="AK437" i="3"/>
  <c r="AJ437" i="3"/>
  <c r="AI437" i="3"/>
  <c r="AH437" i="3"/>
  <c r="AG437" i="3"/>
  <c r="AN436" i="3"/>
  <c r="AM436" i="3"/>
  <c r="AL436" i="3"/>
  <c r="AK436" i="3"/>
  <c r="AJ436" i="3"/>
  <c r="AI436" i="3"/>
  <c r="AH436" i="3"/>
  <c r="AG436" i="3"/>
  <c r="AN435" i="3"/>
  <c r="AM435" i="3"/>
  <c r="AJ435" i="3"/>
  <c r="AI435" i="3"/>
  <c r="AH435" i="3"/>
  <c r="AG435" i="3"/>
  <c r="AN434" i="3"/>
  <c r="AM434" i="3"/>
  <c r="AL434" i="3"/>
  <c r="AK434" i="3"/>
  <c r="AJ434" i="3"/>
  <c r="AI434" i="3"/>
  <c r="AH434" i="3"/>
  <c r="AG434" i="3"/>
  <c r="AN433" i="3"/>
  <c r="AM433" i="3"/>
  <c r="AL433" i="3"/>
  <c r="AK433" i="3"/>
  <c r="AJ433" i="3"/>
  <c r="AI433" i="3"/>
  <c r="AH433" i="3"/>
  <c r="AG433" i="3"/>
  <c r="AJ432" i="3"/>
  <c r="AI432" i="3"/>
  <c r="AH432" i="3"/>
  <c r="AG432" i="3"/>
  <c r="AN431" i="3"/>
  <c r="AM431" i="3"/>
  <c r="AL431" i="3"/>
  <c r="AK431" i="3"/>
  <c r="AJ431" i="3"/>
  <c r="AI431" i="3"/>
  <c r="AH431" i="3"/>
  <c r="AG431" i="3"/>
  <c r="AN430" i="3"/>
  <c r="AM430" i="3"/>
  <c r="AL430" i="3"/>
  <c r="AK430" i="3"/>
  <c r="AJ430" i="3"/>
  <c r="AI430" i="3"/>
  <c r="AH430" i="3"/>
  <c r="AG430" i="3"/>
  <c r="AN429" i="3"/>
  <c r="AM429" i="3"/>
  <c r="AL429" i="3"/>
  <c r="AK429" i="3"/>
  <c r="AJ429" i="3"/>
  <c r="AI429" i="3"/>
  <c r="AH429" i="3"/>
  <c r="AG429" i="3"/>
  <c r="AN428" i="3"/>
  <c r="AM428" i="3"/>
  <c r="AL428" i="3"/>
  <c r="AK428" i="3"/>
  <c r="AJ428" i="3"/>
  <c r="AI428" i="3"/>
  <c r="AH428" i="3"/>
  <c r="AG428" i="3"/>
  <c r="AN427" i="3"/>
  <c r="AM427" i="3"/>
  <c r="AL427" i="3"/>
  <c r="AK427" i="3"/>
  <c r="AJ427" i="3"/>
  <c r="AI427" i="3"/>
  <c r="AH427" i="3"/>
  <c r="AG427" i="3"/>
  <c r="AK426" i="3"/>
  <c r="AJ426" i="3"/>
  <c r="AI426" i="3"/>
  <c r="AH426" i="3"/>
  <c r="AG426" i="3"/>
  <c r="AN425" i="3"/>
  <c r="AM425" i="3"/>
  <c r="AL425" i="3"/>
  <c r="AK425" i="3"/>
  <c r="AJ425" i="3"/>
  <c r="AI425" i="3"/>
  <c r="AH425" i="3"/>
  <c r="AG425" i="3"/>
  <c r="AN424" i="3"/>
  <c r="AM424" i="3"/>
  <c r="AL424" i="3"/>
  <c r="AK424" i="3"/>
  <c r="AJ424" i="3"/>
  <c r="AI424" i="3"/>
  <c r="AH424" i="3"/>
  <c r="AG424" i="3"/>
  <c r="AN423" i="3"/>
  <c r="AM423" i="3"/>
  <c r="AL423" i="3"/>
  <c r="AK423" i="3"/>
  <c r="AJ423" i="3"/>
  <c r="AI423" i="3"/>
  <c r="AH423" i="3"/>
  <c r="AG423" i="3"/>
  <c r="AN422" i="3"/>
  <c r="AM422" i="3"/>
  <c r="AL422" i="3"/>
  <c r="AK422" i="3"/>
  <c r="AJ422" i="3"/>
  <c r="AI422" i="3"/>
  <c r="AH422" i="3"/>
  <c r="AG422" i="3"/>
  <c r="AN421" i="3"/>
  <c r="AM421" i="3"/>
  <c r="AL421" i="3"/>
  <c r="AK421" i="3"/>
  <c r="AJ421" i="3"/>
  <c r="AI421" i="3"/>
  <c r="AH421" i="3"/>
  <c r="AG421" i="3"/>
  <c r="AN420" i="3"/>
  <c r="AM420" i="3"/>
  <c r="AL420" i="3"/>
  <c r="AK420" i="3"/>
  <c r="AJ420" i="3"/>
  <c r="AI420" i="3"/>
  <c r="AH420" i="3"/>
  <c r="AG420" i="3"/>
  <c r="AL419" i="3"/>
  <c r="AJ419" i="3"/>
  <c r="AI419" i="3"/>
  <c r="AH419" i="3"/>
  <c r="AG419" i="3"/>
  <c r="AN418" i="3"/>
  <c r="AM418" i="3"/>
  <c r="AL418" i="3"/>
  <c r="AK418" i="3"/>
  <c r="AJ418" i="3"/>
  <c r="AI418" i="3"/>
  <c r="AH418" i="3"/>
  <c r="AG418" i="3"/>
  <c r="AN417" i="3"/>
  <c r="AM417" i="3"/>
  <c r="AL417" i="3"/>
  <c r="AK417" i="3"/>
  <c r="AJ417" i="3"/>
  <c r="AI417" i="3"/>
  <c r="AH417" i="3"/>
  <c r="AG417" i="3"/>
  <c r="AN416" i="3"/>
  <c r="AM416" i="3"/>
  <c r="AL416" i="3"/>
  <c r="AK416" i="3"/>
  <c r="AJ416" i="3"/>
  <c r="AI416" i="3"/>
  <c r="AH416" i="3"/>
  <c r="AG416" i="3"/>
  <c r="AN415" i="3"/>
  <c r="AM415" i="3"/>
  <c r="AL415" i="3"/>
  <c r="AK415" i="3"/>
  <c r="AJ415" i="3"/>
  <c r="AI415" i="3"/>
  <c r="AH415" i="3"/>
  <c r="AG415" i="3"/>
  <c r="AN414" i="3"/>
  <c r="AM414" i="3"/>
  <c r="AL414" i="3"/>
  <c r="AK414" i="3"/>
  <c r="AJ414" i="3"/>
  <c r="AI414" i="3"/>
  <c r="AH414" i="3"/>
  <c r="AG414" i="3"/>
  <c r="AN413" i="3"/>
  <c r="AM413" i="3"/>
  <c r="AL413" i="3"/>
  <c r="AK413" i="3"/>
  <c r="AJ413" i="3"/>
  <c r="AI413" i="3"/>
  <c r="AH413" i="3"/>
  <c r="AG413" i="3"/>
  <c r="AN412" i="3"/>
  <c r="AM412" i="3"/>
  <c r="AL412" i="3"/>
  <c r="AK412" i="3"/>
  <c r="AJ412" i="3"/>
  <c r="AI412" i="3"/>
  <c r="AH412" i="3"/>
  <c r="AG412" i="3"/>
  <c r="AN411" i="3"/>
  <c r="AM411" i="3"/>
  <c r="AL411" i="3"/>
  <c r="AK411" i="3"/>
  <c r="AJ411" i="3"/>
  <c r="AI411" i="3"/>
  <c r="AH411" i="3"/>
  <c r="AG411" i="3"/>
  <c r="AJ410" i="3"/>
  <c r="AI410" i="3"/>
  <c r="AH410" i="3"/>
  <c r="AG410" i="3"/>
  <c r="AN409" i="3"/>
  <c r="AM409" i="3"/>
  <c r="AL409" i="3"/>
  <c r="AK409" i="3"/>
  <c r="AJ409" i="3"/>
  <c r="AI409" i="3"/>
  <c r="AH409" i="3"/>
  <c r="AG409" i="3"/>
  <c r="AN408" i="3"/>
  <c r="AM408" i="3"/>
  <c r="AL408" i="3"/>
  <c r="AK408" i="3"/>
  <c r="AJ408" i="3"/>
  <c r="AI408" i="3"/>
  <c r="AH408" i="3"/>
  <c r="AG408" i="3"/>
  <c r="AN407" i="3"/>
  <c r="AM407" i="3"/>
  <c r="AL407" i="3"/>
  <c r="AK407" i="3"/>
  <c r="AJ407" i="3"/>
  <c r="AI407" i="3"/>
  <c r="AH407" i="3"/>
  <c r="AG407" i="3"/>
  <c r="AN406" i="3"/>
  <c r="AM406" i="3"/>
  <c r="AL406" i="3"/>
  <c r="AK406" i="3"/>
  <c r="AJ406" i="3"/>
  <c r="AI406" i="3"/>
  <c r="AH406" i="3"/>
  <c r="AG406" i="3"/>
  <c r="AN405" i="3"/>
  <c r="AM405" i="3"/>
  <c r="AL405" i="3"/>
  <c r="AK405" i="3"/>
  <c r="AJ405" i="3"/>
  <c r="AI405" i="3"/>
  <c r="AH405" i="3"/>
  <c r="AG405" i="3"/>
  <c r="AL404" i="3"/>
  <c r="AJ404" i="3"/>
  <c r="AI404" i="3"/>
  <c r="AH404" i="3"/>
  <c r="AG404" i="3"/>
  <c r="AN403" i="3"/>
  <c r="AM403" i="3"/>
  <c r="AL403" i="3"/>
  <c r="AK403" i="3"/>
  <c r="AJ403" i="3"/>
  <c r="AI403" i="3"/>
  <c r="AH403" i="3"/>
  <c r="AG403" i="3"/>
  <c r="AN402" i="3"/>
  <c r="AM402" i="3"/>
  <c r="AL402" i="3"/>
  <c r="AK402" i="3"/>
  <c r="AJ402" i="3"/>
  <c r="AI402" i="3"/>
  <c r="AH402" i="3"/>
  <c r="AG402" i="3"/>
  <c r="AN401" i="3"/>
  <c r="AM401" i="3"/>
  <c r="AL401" i="3"/>
  <c r="AK401" i="3"/>
  <c r="AJ401" i="3"/>
  <c r="AI401" i="3"/>
  <c r="AH401" i="3"/>
  <c r="AG401" i="3"/>
  <c r="AN400" i="3"/>
  <c r="AM400" i="3"/>
  <c r="AL400" i="3"/>
  <c r="AK400" i="3"/>
  <c r="AJ400" i="3"/>
  <c r="AI400" i="3"/>
  <c r="AH400" i="3"/>
  <c r="AG400" i="3"/>
  <c r="AM399" i="3"/>
  <c r="AJ399" i="3"/>
  <c r="AI399" i="3"/>
  <c r="AH399" i="3"/>
  <c r="AG399" i="3"/>
  <c r="AM398" i="3"/>
  <c r="AJ398" i="3"/>
  <c r="AI398" i="3"/>
  <c r="AH398" i="3"/>
  <c r="AG398" i="3"/>
  <c r="AN397" i="3"/>
  <c r="AM397" i="3"/>
  <c r="AL397" i="3"/>
  <c r="AK397" i="3"/>
  <c r="AJ397" i="3"/>
  <c r="AI397" i="3"/>
  <c r="AH397" i="3"/>
  <c r="AG397" i="3"/>
  <c r="AN396" i="3"/>
  <c r="AM396" i="3"/>
  <c r="AL396" i="3"/>
  <c r="AK396" i="3"/>
  <c r="AJ396" i="3"/>
  <c r="AI396" i="3"/>
  <c r="AH396" i="3"/>
  <c r="AG396" i="3"/>
  <c r="AN395" i="3"/>
  <c r="AM395" i="3"/>
  <c r="AL395" i="3"/>
  <c r="AK395" i="3"/>
  <c r="AJ395" i="3"/>
  <c r="AI395" i="3"/>
  <c r="AH395" i="3"/>
  <c r="AG395" i="3"/>
  <c r="AN394" i="3"/>
  <c r="AM394" i="3"/>
  <c r="AL394" i="3"/>
  <c r="AK394" i="3"/>
  <c r="AJ394" i="3"/>
  <c r="AI394" i="3"/>
  <c r="AH394" i="3"/>
  <c r="AG394" i="3"/>
  <c r="AN393" i="3"/>
  <c r="AM393" i="3"/>
  <c r="AL393" i="3"/>
  <c r="AK393" i="3"/>
  <c r="AJ393" i="3"/>
  <c r="AI393" i="3"/>
  <c r="AH393" i="3"/>
  <c r="AG393" i="3"/>
  <c r="AN392" i="3"/>
  <c r="AM392" i="3"/>
  <c r="AL392" i="3"/>
  <c r="AK392" i="3"/>
  <c r="AJ392" i="3"/>
  <c r="AI392" i="3"/>
  <c r="AH392" i="3"/>
  <c r="AG392" i="3"/>
  <c r="AN391" i="3"/>
  <c r="AM391" i="3"/>
  <c r="AL391" i="3"/>
  <c r="AK391" i="3"/>
  <c r="AJ391" i="3"/>
  <c r="AI391" i="3"/>
  <c r="AH391" i="3"/>
  <c r="AG391" i="3"/>
  <c r="AN390" i="3"/>
  <c r="AM390" i="3"/>
  <c r="AL390" i="3"/>
  <c r="AK390" i="3"/>
  <c r="AJ390" i="3"/>
  <c r="AI390" i="3"/>
  <c r="AH390" i="3"/>
  <c r="AG390" i="3"/>
  <c r="AN389" i="3"/>
  <c r="AM389" i="3"/>
  <c r="AL389" i="3"/>
  <c r="AK389" i="3"/>
  <c r="AJ389" i="3"/>
  <c r="AI389" i="3"/>
  <c r="AH389" i="3"/>
  <c r="AG389" i="3"/>
  <c r="AN388" i="3"/>
  <c r="AM388" i="3"/>
  <c r="AL388" i="3"/>
  <c r="AK388" i="3"/>
  <c r="AJ388" i="3"/>
  <c r="AI388" i="3"/>
  <c r="AH388" i="3"/>
  <c r="AG388" i="3"/>
  <c r="AN387" i="3"/>
  <c r="AM387" i="3"/>
  <c r="AL387" i="3"/>
  <c r="AK387" i="3"/>
  <c r="AJ387" i="3"/>
  <c r="AI387" i="3"/>
  <c r="AH387" i="3"/>
  <c r="AG387" i="3"/>
  <c r="AN386" i="3"/>
  <c r="AM386" i="3"/>
  <c r="AL386" i="3"/>
  <c r="AK386" i="3"/>
  <c r="AJ386" i="3"/>
  <c r="AI386" i="3"/>
  <c r="AH386" i="3"/>
  <c r="AG386" i="3"/>
  <c r="AN385" i="3"/>
  <c r="AM385" i="3"/>
  <c r="AL385" i="3"/>
  <c r="AK385" i="3"/>
  <c r="AJ385" i="3"/>
  <c r="AI385" i="3"/>
  <c r="AH385" i="3"/>
  <c r="AG385" i="3"/>
  <c r="AM384" i="3"/>
  <c r="AL384" i="3"/>
  <c r="AJ384" i="3"/>
  <c r="AI384" i="3"/>
  <c r="AH384" i="3"/>
  <c r="AG384" i="3"/>
  <c r="AN383" i="3"/>
  <c r="AM383" i="3"/>
  <c r="AL383" i="3"/>
  <c r="AK383" i="3"/>
  <c r="AJ383" i="3"/>
  <c r="AI383" i="3"/>
  <c r="AH383" i="3"/>
  <c r="AG383" i="3"/>
  <c r="AN382" i="3"/>
  <c r="AM382" i="3"/>
  <c r="AL382" i="3"/>
  <c r="AK382" i="3"/>
  <c r="AJ382" i="3"/>
  <c r="AI382" i="3"/>
  <c r="AH382" i="3"/>
  <c r="AG382" i="3"/>
  <c r="AN381" i="3"/>
  <c r="AM381" i="3"/>
  <c r="AL381" i="3"/>
  <c r="AK381" i="3"/>
  <c r="AJ381" i="3"/>
  <c r="AI381" i="3"/>
  <c r="AH381" i="3"/>
  <c r="AG381" i="3"/>
  <c r="AN380" i="3"/>
  <c r="AM380" i="3"/>
  <c r="AL380" i="3"/>
  <c r="AK380" i="3"/>
  <c r="AJ380" i="3"/>
  <c r="AI380" i="3"/>
  <c r="AH380" i="3"/>
  <c r="AG380" i="3"/>
  <c r="AN379" i="3"/>
  <c r="AM379" i="3"/>
  <c r="AL379" i="3"/>
  <c r="AK379" i="3"/>
  <c r="AJ379" i="3"/>
  <c r="AI379" i="3"/>
  <c r="AH379" i="3"/>
  <c r="AG379" i="3"/>
  <c r="AN378" i="3"/>
  <c r="AM378" i="3"/>
  <c r="AL378" i="3"/>
  <c r="AK378" i="3"/>
  <c r="AJ378" i="3"/>
  <c r="AI378" i="3"/>
  <c r="AH378" i="3"/>
  <c r="AG378" i="3"/>
  <c r="AL377" i="3"/>
  <c r="AJ377" i="3"/>
  <c r="AI377" i="3"/>
  <c r="AH377" i="3"/>
  <c r="AG377" i="3"/>
  <c r="AN376" i="3"/>
  <c r="AM376" i="3"/>
  <c r="AL376" i="3"/>
  <c r="AK376" i="3"/>
  <c r="AJ376" i="3"/>
  <c r="AI376" i="3"/>
  <c r="AH376" i="3"/>
  <c r="AG376" i="3"/>
  <c r="AN375" i="3"/>
  <c r="AM375" i="3"/>
  <c r="AL375" i="3"/>
  <c r="AK375" i="3"/>
  <c r="AJ375" i="3"/>
  <c r="AI375" i="3"/>
  <c r="AH375" i="3"/>
  <c r="AG375" i="3"/>
  <c r="AN374" i="3"/>
  <c r="AM374" i="3"/>
  <c r="AL374" i="3"/>
  <c r="AK374" i="3"/>
  <c r="AJ374" i="3"/>
  <c r="AI374" i="3"/>
  <c r="AH374" i="3"/>
  <c r="AG374" i="3"/>
  <c r="AN373" i="3"/>
  <c r="AM373" i="3"/>
  <c r="AL373" i="3"/>
  <c r="AK373" i="3"/>
  <c r="AJ373" i="3"/>
  <c r="AI373" i="3"/>
  <c r="AH373" i="3"/>
  <c r="AG373" i="3"/>
  <c r="AL372" i="3"/>
  <c r="AJ372" i="3"/>
  <c r="AI372" i="3"/>
  <c r="AH372" i="3"/>
  <c r="AG372" i="3"/>
  <c r="AN371" i="3"/>
  <c r="AM371" i="3"/>
  <c r="AL371" i="3"/>
  <c r="AK371" i="3"/>
  <c r="AJ371" i="3"/>
  <c r="AI371" i="3"/>
  <c r="AH371" i="3"/>
  <c r="AG371" i="3"/>
  <c r="AN370" i="3"/>
  <c r="AM370" i="3"/>
  <c r="AL370" i="3"/>
  <c r="AK370" i="3"/>
  <c r="AJ370" i="3"/>
  <c r="AI370" i="3"/>
  <c r="AH370" i="3"/>
  <c r="AG370" i="3"/>
  <c r="AN369" i="3"/>
  <c r="AM369" i="3"/>
  <c r="AL369" i="3"/>
  <c r="AK369" i="3"/>
  <c r="AJ369" i="3"/>
  <c r="AI369" i="3"/>
  <c r="AH369" i="3"/>
  <c r="AG369" i="3"/>
  <c r="AN368" i="3"/>
  <c r="AM368" i="3"/>
  <c r="AL368" i="3"/>
  <c r="AK368" i="3"/>
  <c r="AJ368" i="3"/>
  <c r="AI368" i="3"/>
  <c r="AH368" i="3"/>
  <c r="AG368" i="3"/>
  <c r="AN367" i="3"/>
  <c r="AM367" i="3"/>
  <c r="AL367" i="3"/>
  <c r="AK367" i="3"/>
  <c r="AJ367" i="3"/>
  <c r="AI367" i="3"/>
  <c r="AH367" i="3"/>
  <c r="AG367" i="3"/>
  <c r="AN366" i="3"/>
  <c r="AM366" i="3"/>
  <c r="AL366" i="3"/>
  <c r="AK366" i="3"/>
  <c r="AJ366" i="3"/>
  <c r="AI366" i="3"/>
  <c r="AH366" i="3"/>
  <c r="AG366" i="3"/>
  <c r="AN365" i="3"/>
  <c r="AM365" i="3"/>
  <c r="AL365" i="3"/>
  <c r="AK365" i="3"/>
  <c r="AJ365" i="3"/>
  <c r="AI365" i="3"/>
  <c r="AH365" i="3"/>
  <c r="AG365" i="3"/>
  <c r="AN364" i="3"/>
  <c r="AM364" i="3"/>
  <c r="AL364" i="3"/>
  <c r="AK364" i="3"/>
  <c r="AJ364" i="3"/>
  <c r="AI364" i="3"/>
  <c r="AH364" i="3"/>
  <c r="AG364" i="3"/>
  <c r="AN363" i="3"/>
  <c r="AM363" i="3"/>
  <c r="AL363" i="3"/>
  <c r="AK363" i="3"/>
  <c r="AJ363" i="3"/>
  <c r="AI363" i="3"/>
  <c r="AH363" i="3"/>
  <c r="AG363" i="3"/>
  <c r="AN362" i="3"/>
  <c r="AM362" i="3"/>
  <c r="AL362" i="3"/>
  <c r="AJ362" i="3"/>
  <c r="AI362" i="3"/>
  <c r="AH362" i="3"/>
  <c r="AG362" i="3"/>
  <c r="AK361" i="3"/>
  <c r="AJ361" i="3"/>
  <c r="AI361" i="3"/>
  <c r="AH361" i="3"/>
  <c r="AG361" i="3"/>
  <c r="AN360" i="3"/>
  <c r="AM360" i="3"/>
  <c r="AL360" i="3"/>
  <c r="AK360" i="3"/>
  <c r="AJ360" i="3"/>
  <c r="AI360" i="3"/>
  <c r="AH360" i="3"/>
  <c r="AG360" i="3"/>
  <c r="AN359" i="3"/>
  <c r="AM359" i="3"/>
  <c r="AL359" i="3"/>
  <c r="AK359" i="3"/>
  <c r="AJ359" i="3"/>
  <c r="AI359" i="3"/>
  <c r="AH359" i="3"/>
  <c r="AG359" i="3"/>
  <c r="AN358" i="3"/>
  <c r="AM358" i="3"/>
  <c r="AL358" i="3"/>
  <c r="AK358" i="3"/>
  <c r="AJ358" i="3"/>
  <c r="AI358" i="3"/>
  <c r="AH358" i="3"/>
  <c r="AG358" i="3"/>
  <c r="AN357" i="3"/>
  <c r="AM357" i="3"/>
  <c r="AL357" i="3"/>
  <c r="AK357" i="3"/>
  <c r="AJ357" i="3"/>
  <c r="AI357" i="3"/>
  <c r="AH357" i="3"/>
  <c r="AG357" i="3"/>
  <c r="AN356" i="3"/>
  <c r="AM356" i="3"/>
  <c r="AL356" i="3"/>
  <c r="AK356" i="3"/>
  <c r="AJ356" i="3"/>
  <c r="AI356" i="3"/>
  <c r="AH356" i="3"/>
  <c r="AG356" i="3"/>
  <c r="AN355" i="3"/>
  <c r="AJ355" i="3"/>
  <c r="AI355" i="3"/>
  <c r="AH355" i="3"/>
  <c r="AG355" i="3"/>
  <c r="AN354" i="3"/>
  <c r="AJ354" i="3"/>
  <c r="AI354" i="3"/>
  <c r="AH354" i="3"/>
  <c r="AG354" i="3"/>
  <c r="AN353" i="3"/>
  <c r="AM353" i="3"/>
  <c r="AL353" i="3"/>
  <c r="AK353" i="3"/>
  <c r="AJ353" i="3"/>
  <c r="AI353" i="3"/>
  <c r="AH353" i="3"/>
  <c r="AG353" i="3"/>
  <c r="AN352" i="3"/>
  <c r="AM352" i="3"/>
  <c r="AL352" i="3"/>
  <c r="AK352" i="3"/>
  <c r="AJ352" i="3"/>
  <c r="AI352" i="3"/>
  <c r="AH352" i="3"/>
  <c r="AG352" i="3"/>
  <c r="AN351" i="3"/>
  <c r="AM351" i="3"/>
  <c r="AL351" i="3"/>
  <c r="AK351" i="3"/>
  <c r="AJ351" i="3"/>
  <c r="AI351" i="3"/>
  <c r="AH351" i="3"/>
  <c r="AG351" i="3"/>
  <c r="AN350" i="3"/>
  <c r="AM350" i="3"/>
  <c r="AK350" i="3"/>
  <c r="AJ350" i="3"/>
  <c r="AI350" i="3"/>
  <c r="AH350" i="3"/>
  <c r="AG350" i="3"/>
  <c r="AN349" i="3"/>
  <c r="AM349" i="3"/>
  <c r="AL349" i="3"/>
  <c r="AK349" i="3"/>
  <c r="AJ349" i="3"/>
  <c r="AI349" i="3"/>
  <c r="AH349" i="3"/>
  <c r="AG349" i="3"/>
  <c r="AN348" i="3"/>
  <c r="AM348" i="3"/>
  <c r="AL348" i="3"/>
  <c r="AK348" i="3"/>
  <c r="AJ348" i="3"/>
  <c r="AI348" i="3"/>
  <c r="AH348" i="3"/>
  <c r="AG348" i="3"/>
  <c r="AM347" i="3"/>
  <c r="AJ347" i="3"/>
  <c r="AI347" i="3"/>
  <c r="AH347" i="3"/>
  <c r="AG347" i="3"/>
  <c r="AN346" i="3"/>
  <c r="AM346" i="3"/>
  <c r="AL346" i="3"/>
  <c r="AK346" i="3"/>
  <c r="AJ346" i="3"/>
  <c r="AI346" i="3"/>
  <c r="AH346" i="3"/>
  <c r="AG346" i="3"/>
  <c r="AN345" i="3"/>
  <c r="AM345" i="3"/>
  <c r="AL345" i="3"/>
  <c r="AK345" i="3"/>
  <c r="AJ345" i="3"/>
  <c r="AI345" i="3"/>
  <c r="AH345" i="3"/>
  <c r="AG345" i="3"/>
  <c r="AN344" i="3"/>
  <c r="AM344" i="3"/>
  <c r="AL344" i="3"/>
  <c r="AK344" i="3"/>
  <c r="AJ344" i="3"/>
  <c r="AI344" i="3"/>
  <c r="AH344" i="3"/>
  <c r="AG344" i="3"/>
  <c r="AM343" i="3"/>
  <c r="AJ343" i="3"/>
  <c r="AI343" i="3"/>
  <c r="AH343" i="3"/>
  <c r="AG343" i="3"/>
  <c r="AN342" i="3"/>
  <c r="AM342" i="3"/>
  <c r="AL342" i="3"/>
  <c r="AK342" i="3"/>
  <c r="AJ342" i="3"/>
  <c r="AI342" i="3"/>
  <c r="AH342" i="3"/>
  <c r="AG342" i="3"/>
  <c r="AN341" i="3"/>
  <c r="AM341" i="3"/>
  <c r="AL341" i="3"/>
  <c r="AK341" i="3"/>
  <c r="AJ341" i="3"/>
  <c r="AI341" i="3"/>
  <c r="AH341" i="3"/>
  <c r="AG341" i="3"/>
  <c r="AN340" i="3"/>
  <c r="AM340" i="3"/>
  <c r="AL340" i="3"/>
  <c r="AK340" i="3"/>
  <c r="AJ340" i="3"/>
  <c r="AI340" i="3"/>
  <c r="AH340" i="3"/>
  <c r="AG340" i="3"/>
  <c r="AN339" i="3"/>
  <c r="AM339" i="3"/>
  <c r="AL339" i="3"/>
  <c r="AK339" i="3"/>
  <c r="AJ339" i="3"/>
  <c r="AI339" i="3"/>
  <c r="AH339" i="3"/>
  <c r="AG339" i="3"/>
  <c r="AM338" i="3"/>
  <c r="AJ338" i="3"/>
  <c r="AI338" i="3"/>
  <c r="AH338" i="3"/>
  <c r="AG338" i="3"/>
  <c r="AL337" i="3"/>
  <c r="AK337" i="3"/>
  <c r="AJ337" i="3"/>
  <c r="AI337" i="3"/>
  <c r="AH337" i="3"/>
  <c r="AG337" i="3"/>
  <c r="AN336" i="3"/>
  <c r="AM336" i="3"/>
  <c r="AL336" i="3"/>
  <c r="AK336" i="3"/>
  <c r="AJ336" i="3"/>
  <c r="AI336" i="3"/>
  <c r="AH336" i="3"/>
  <c r="AG336" i="3"/>
  <c r="AN335" i="3"/>
  <c r="AM335" i="3"/>
  <c r="AL335" i="3"/>
  <c r="AK335" i="3"/>
  <c r="AJ335" i="3"/>
  <c r="AI335" i="3"/>
  <c r="AH335" i="3"/>
  <c r="AG335" i="3"/>
  <c r="AN334" i="3"/>
  <c r="AM334" i="3"/>
  <c r="AL334" i="3"/>
  <c r="AK334" i="3"/>
  <c r="AJ334" i="3"/>
  <c r="AI334" i="3"/>
  <c r="AH334" i="3"/>
  <c r="AG334" i="3"/>
  <c r="AN333" i="3"/>
  <c r="AM333" i="3"/>
  <c r="AL333" i="3"/>
  <c r="AK333" i="3"/>
  <c r="AJ333" i="3"/>
  <c r="AI333" i="3"/>
  <c r="AH333" i="3"/>
  <c r="AG333" i="3"/>
  <c r="AN332" i="3"/>
  <c r="AM332" i="3"/>
  <c r="AL332" i="3"/>
  <c r="AK332" i="3"/>
  <c r="AJ332" i="3"/>
  <c r="AI332" i="3"/>
  <c r="AH332" i="3"/>
  <c r="AG332" i="3"/>
  <c r="AN331" i="3"/>
  <c r="AM331" i="3"/>
  <c r="AL331" i="3"/>
  <c r="AK331" i="3"/>
  <c r="AJ331" i="3"/>
  <c r="AI331" i="3"/>
  <c r="AH331" i="3"/>
  <c r="AG331" i="3"/>
  <c r="AN330" i="3"/>
  <c r="AM330" i="3"/>
  <c r="AL330" i="3"/>
  <c r="AK330" i="3"/>
  <c r="AJ330" i="3"/>
  <c r="AI330" i="3"/>
  <c r="AH330" i="3"/>
  <c r="AG330" i="3"/>
  <c r="AN329" i="3"/>
  <c r="AM329" i="3"/>
  <c r="AL329" i="3"/>
  <c r="AK329" i="3"/>
  <c r="AJ329" i="3"/>
  <c r="AI329" i="3"/>
  <c r="AH329" i="3"/>
  <c r="AG329" i="3"/>
  <c r="AN328" i="3"/>
  <c r="AM328" i="3"/>
  <c r="AL328" i="3"/>
  <c r="AK328" i="3"/>
  <c r="AJ328" i="3"/>
  <c r="AI328" i="3"/>
  <c r="AH328" i="3"/>
  <c r="AG328" i="3"/>
  <c r="AN327" i="3"/>
  <c r="AM327" i="3"/>
  <c r="AL327" i="3"/>
  <c r="AK327" i="3"/>
  <c r="AJ327" i="3"/>
  <c r="AI327" i="3"/>
  <c r="AH327" i="3"/>
  <c r="AG327" i="3"/>
  <c r="AL326" i="3"/>
  <c r="AJ326" i="3"/>
  <c r="AI326" i="3"/>
  <c r="AH326" i="3"/>
  <c r="AG326" i="3"/>
  <c r="AN325" i="3"/>
  <c r="AK325" i="3"/>
  <c r="AJ325" i="3"/>
  <c r="AI325" i="3"/>
  <c r="AH325" i="3"/>
  <c r="AG325" i="3"/>
  <c r="AN324" i="3"/>
  <c r="AK324" i="3"/>
  <c r="AJ324" i="3"/>
  <c r="AI324" i="3"/>
  <c r="AH324" i="3"/>
  <c r="AG324" i="3"/>
  <c r="AN323" i="3"/>
  <c r="AJ323" i="3"/>
  <c r="AI323" i="3"/>
  <c r="AH323" i="3"/>
  <c r="AG323" i="3"/>
  <c r="AN322" i="3"/>
  <c r="AM322" i="3"/>
  <c r="AL322" i="3"/>
  <c r="AK322" i="3"/>
  <c r="AJ322" i="3"/>
  <c r="AI322" i="3"/>
  <c r="AH322" i="3"/>
  <c r="AG322" i="3"/>
  <c r="AJ321" i="3"/>
  <c r="AI321" i="3"/>
  <c r="AH321" i="3"/>
  <c r="AG321" i="3"/>
  <c r="AN320" i="3"/>
  <c r="AJ320" i="3"/>
  <c r="AI320" i="3"/>
  <c r="AH320" i="3"/>
  <c r="AG320" i="3"/>
  <c r="AN319" i="3"/>
  <c r="AM319" i="3"/>
  <c r="AL319" i="3"/>
  <c r="AK319" i="3"/>
  <c r="AJ319" i="3"/>
  <c r="AI319" i="3"/>
  <c r="AH319" i="3"/>
  <c r="AG319" i="3"/>
  <c r="AN318" i="3"/>
  <c r="AM318" i="3"/>
  <c r="AL318" i="3"/>
  <c r="AK318" i="3"/>
  <c r="AJ318" i="3"/>
  <c r="AI318" i="3"/>
  <c r="AH318" i="3"/>
  <c r="AG318" i="3"/>
  <c r="AN317" i="3"/>
  <c r="AM317" i="3"/>
  <c r="AL317" i="3"/>
  <c r="AK317" i="3"/>
  <c r="AJ317" i="3"/>
  <c r="AI317" i="3"/>
  <c r="AH317" i="3"/>
  <c r="AG317" i="3"/>
  <c r="AM316" i="3"/>
  <c r="AJ316" i="3"/>
  <c r="AI316" i="3"/>
  <c r="AH316" i="3"/>
  <c r="AG316" i="3"/>
  <c r="AM315" i="3"/>
  <c r="AJ315" i="3"/>
  <c r="AI315" i="3"/>
  <c r="AH315" i="3"/>
  <c r="AG315" i="3"/>
  <c r="AN314" i="3"/>
  <c r="AM314" i="3"/>
  <c r="AL314" i="3"/>
  <c r="AK314" i="3"/>
  <c r="AJ314" i="3"/>
  <c r="AI314" i="3"/>
  <c r="AH314" i="3"/>
  <c r="AG314" i="3"/>
  <c r="AK313" i="3"/>
  <c r="AJ313" i="3"/>
  <c r="AI313" i="3"/>
  <c r="AH313" i="3"/>
  <c r="AG313" i="3"/>
  <c r="AN312" i="3"/>
  <c r="AM312" i="3"/>
  <c r="AL312" i="3"/>
  <c r="AJ312" i="3"/>
  <c r="AI312" i="3"/>
  <c r="AH312" i="3"/>
  <c r="AG312" i="3"/>
  <c r="AN311" i="3"/>
  <c r="AM311" i="3"/>
  <c r="AL311" i="3"/>
  <c r="AJ311" i="3"/>
  <c r="AI311" i="3"/>
  <c r="AH311" i="3"/>
  <c r="AG311" i="3"/>
  <c r="AN310" i="3"/>
  <c r="AM310" i="3"/>
  <c r="AL310" i="3"/>
  <c r="AK310" i="3"/>
  <c r="AJ310" i="3"/>
  <c r="AI310" i="3"/>
  <c r="AH310" i="3"/>
  <c r="AG310" i="3"/>
  <c r="AN309" i="3"/>
  <c r="AM309" i="3"/>
  <c r="AL309" i="3"/>
  <c r="AK309" i="3"/>
  <c r="AJ309" i="3"/>
  <c r="AI309" i="3"/>
  <c r="AH309" i="3"/>
  <c r="AG309" i="3"/>
  <c r="AN308" i="3"/>
  <c r="AM308" i="3"/>
  <c r="AL308" i="3"/>
  <c r="AK308" i="3"/>
  <c r="AJ308" i="3"/>
  <c r="AI308" i="3"/>
  <c r="AH308" i="3"/>
  <c r="AG308" i="3"/>
  <c r="AN307" i="3"/>
  <c r="AM307" i="3"/>
  <c r="AL307" i="3"/>
  <c r="AJ307" i="3"/>
  <c r="AI307" i="3"/>
  <c r="AH307" i="3"/>
  <c r="AG307" i="3"/>
  <c r="AM306" i="3"/>
  <c r="AJ306" i="3"/>
  <c r="AI306" i="3"/>
  <c r="AH306" i="3"/>
  <c r="AG306" i="3"/>
  <c r="AJ305" i="3"/>
  <c r="AI305" i="3"/>
  <c r="AH305" i="3"/>
  <c r="AG305" i="3"/>
  <c r="AN304" i="3"/>
  <c r="AM304" i="3"/>
  <c r="AL304" i="3"/>
  <c r="AJ304" i="3"/>
  <c r="AI304" i="3"/>
  <c r="AH304" i="3"/>
  <c r="AG304" i="3"/>
  <c r="AN303" i="3"/>
  <c r="AM303" i="3"/>
  <c r="AL303" i="3"/>
  <c r="AK303" i="3"/>
  <c r="AJ303" i="3"/>
  <c r="AI303" i="3"/>
  <c r="AH303" i="3"/>
  <c r="AG303" i="3"/>
  <c r="AN302" i="3"/>
  <c r="AM302" i="3"/>
  <c r="AL302" i="3"/>
  <c r="AK302" i="3"/>
  <c r="AJ302" i="3"/>
  <c r="AI302" i="3"/>
  <c r="AH302" i="3"/>
  <c r="AG302" i="3"/>
  <c r="AK301" i="3"/>
  <c r="AJ301" i="3"/>
  <c r="AI301" i="3"/>
  <c r="AH301" i="3"/>
  <c r="AG301" i="3"/>
  <c r="AN300" i="3"/>
  <c r="AM300" i="3"/>
  <c r="AL300" i="3"/>
  <c r="AK300" i="3"/>
  <c r="AJ300" i="3"/>
  <c r="AI300" i="3"/>
  <c r="AH300" i="3"/>
  <c r="AG300" i="3"/>
  <c r="AN299" i="3"/>
  <c r="AM299" i="3"/>
  <c r="AL299" i="3"/>
  <c r="AK299" i="3"/>
  <c r="AJ299" i="3"/>
  <c r="AI299" i="3"/>
  <c r="AH299" i="3"/>
  <c r="AG299" i="3"/>
  <c r="AN298" i="3"/>
  <c r="AM298" i="3"/>
  <c r="AL298" i="3"/>
  <c r="AK298" i="3"/>
  <c r="AJ298" i="3"/>
  <c r="AI298" i="3"/>
  <c r="AH298" i="3"/>
  <c r="AG298" i="3"/>
  <c r="AN297" i="3"/>
  <c r="AM297" i="3"/>
  <c r="AL297" i="3"/>
  <c r="AK297" i="3"/>
  <c r="AJ297" i="3"/>
  <c r="AI297" i="3"/>
  <c r="AH297" i="3"/>
  <c r="AG297" i="3"/>
  <c r="AM296" i="3"/>
  <c r="AL296" i="3"/>
  <c r="AJ296" i="3"/>
  <c r="AI296" i="3"/>
  <c r="AH296" i="3"/>
  <c r="AG296" i="3"/>
  <c r="AN295" i="3"/>
  <c r="AM295" i="3"/>
  <c r="AL295" i="3"/>
  <c r="AK295" i="3"/>
  <c r="AJ295" i="3"/>
  <c r="AI295" i="3"/>
  <c r="AH295" i="3"/>
  <c r="AG295" i="3"/>
  <c r="AN294" i="3"/>
  <c r="AM294" i="3"/>
  <c r="AL294" i="3"/>
  <c r="AK294" i="3"/>
  <c r="AJ294" i="3"/>
  <c r="AI294" i="3"/>
  <c r="AH294" i="3"/>
  <c r="AG294" i="3"/>
  <c r="AN293" i="3"/>
  <c r="AM293" i="3"/>
  <c r="AL293" i="3"/>
  <c r="AK293" i="3"/>
  <c r="AJ293" i="3"/>
  <c r="AI293" i="3"/>
  <c r="AH293" i="3"/>
  <c r="AG293" i="3"/>
  <c r="AN292" i="3"/>
  <c r="AM292" i="3"/>
  <c r="AL292" i="3"/>
  <c r="AK292" i="3"/>
  <c r="AJ292" i="3"/>
  <c r="AI292" i="3"/>
  <c r="AH292" i="3"/>
  <c r="AG292" i="3"/>
  <c r="AN291" i="3"/>
  <c r="AM291" i="3"/>
  <c r="AL291" i="3"/>
  <c r="AK291" i="3"/>
  <c r="AJ291" i="3"/>
  <c r="AI291" i="3"/>
  <c r="AH291" i="3"/>
  <c r="AG291" i="3"/>
  <c r="AN290" i="3"/>
  <c r="AM290" i="3"/>
  <c r="AL290" i="3"/>
  <c r="AK290" i="3"/>
  <c r="AJ290" i="3"/>
  <c r="AI290" i="3"/>
  <c r="AH290" i="3"/>
  <c r="AG290" i="3"/>
  <c r="AN289" i="3"/>
  <c r="AM289" i="3"/>
  <c r="AL289" i="3"/>
  <c r="AK289" i="3"/>
  <c r="AJ289" i="3"/>
  <c r="AI289" i="3"/>
  <c r="AH289" i="3"/>
  <c r="AG289" i="3"/>
  <c r="AM288" i="3"/>
  <c r="AJ288" i="3"/>
  <c r="AI288" i="3"/>
  <c r="AH288" i="3"/>
  <c r="AG288" i="3"/>
  <c r="AN287" i="3"/>
  <c r="AJ287" i="3"/>
  <c r="AI287" i="3"/>
  <c r="AH287" i="3"/>
  <c r="AG287" i="3"/>
  <c r="AN286" i="3"/>
  <c r="AJ286" i="3"/>
  <c r="AI286" i="3"/>
  <c r="AH286" i="3"/>
  <c r="AG286" i="3"/>
  <c r="AN285" i="3"/>
  <c r="AJ285" i="3"/>
  <c r="AI285" i="3"/>
  <c r="AH285" i="3"/>
  <c r="AG285" i="3"/>
  <c r="AN284" i="3"/>
  <c r="AM284" i="3"/>
  <c r="AK284" i="3"/>
  <c r="AJ284" i="3"/>
  <c r="AI284" i="3"/>
  <c r="AH284" i="3"/>
  <c r="AG284" i="3"/>
  <c r="AN283" i="3"/>
  <c r="AM283" i="3"/>
  <c r="AK283" i="3"/>
  <c r="AJ283" i="3"/>
  <c r="AI283" i="3"/>
  <c r="AH283" i="3"/>
  <c r="AG283" i="3"/>
  <c r="AN282" i="3"/>
  <c r="AM282" i="3"/>
  <c r="AK282" i="3"/>
  <c r="AJ282" i="3"/>
  <c r="AI282" i="3"/>
  <c r="AH282" i="3"/>
  <c r="AG282" i="3"/>
  <c r="AN281" i="3"/>
  <c r="AM281" i="3"/>
  <c r="AJ281" i="3"/>
  <c r="AI281" i="3"/>
  <c r="AH281" i="3"/>
  <c r="AG281" i="3"/>
  <c r="AM280" i="3"/>
  <c r="AK280" i="3"/>
  <c r="AJ280" i="3"/>
  <c r="AI280" i="3"/>
  <c r="AH280" i="3"/>
  <c r="AG280" i="3"/>
  <c r="AJ279" i="3"/>
  <c r="AI279" i="3"/>
  <c r="AH279" i="3"/>
  <c r="AG279" i="3"/>
  <c r="AJ278" i="3"/>
  <c r="AI278" i="3"/>
  <c r="AH278" i="3"/>
  <c r="AG278" i="3"/>
  <c r="AJ277" i="3"/>
  <c r="AI277" i="3"/>
  <c r="AH277" i="3"/>
  <c r="AG277" i="3"/>
  <c r="AN276" i="3"/>
  <c r="AM276" i="3"/>
  <c r="AK276" i="3"/>
  <c r="AJ276" i="3"/>
  <c r="AI276" i="3"/>
  <c r="AH276" i="3"/>
  <c r="AG276" i="3"/>
  <c r="AJ275" i="3"/>
  <c r="AI275" i="3"/>
  <c r="AH275" i="3"/>
  <c r="AG275" i="3"/>
  <c r="AN274" i="3"/>
  <c r="AK274" i="3"/>
  <c r="AJ274" i="3"/>
  <c r="AI274" i="3"/>
  <c r="AH274" i="3"/>
  <c r="AG274" i="3"/>
  <c r="AN273" i="3"/>
  <c r="AM273" i="3"/>
  <c r="AJ273" i="3"/>
  <c r="AI273" i="3"/>
  <c r="AH273" i="3"/>
  <c r="AG273" i="3"/>
  <c r="AN272" i="3"/>
  <c r="AJ272" i="3"/>
  <c r="AI272" i="3"/>
  <c r="AH272" i="3"/>
  <c r="AG272" i="3"/>
  <c r="AM271" i="3"/>
  <c r="AJ271" i="3"/>
  <c r="AI271" i="3"/>
  <c r="AH271" i="3"/>
  <c r="AG271" i="3"/>
  <c r="AN270" i="3"/>
  <c r="AK270" i="3"/>
  <c r="AJ270" i="3"/>
  <c r="AI270" i="3"/>
  <c r="AH270" i="3"/>
  <c r="AG270" i="3"/>
  <c r="AJ269" i="3"/>
  <c r="AI269" i="3"/>
  <c r="AH269" i="3"/>
  <c r="AG269" i="3"/>
  <c r="AN268" i="3"/>
  <c r="AJ268" i="3"/>
  <c r="AI268" i="3"/>
  <c r="AH268" i="3"/>
  <c r="AG268" i="3"/>
  <c r="AM267" i="3"/>
  <c r="AK267" i="3"/>
  <c r="AJ267" i="3"/>
  <c r="AI267" i="3"/>
  <c r="AH267" i="3"/>
  <c r="AG267" i="3"/>
  <c r="AK266" i="3"/>
  <c r="AJ266" i="3"/>
  <c r="AI266" i="3"/>
  <c r="AH266" i="3"/>
  <c r="AG266" i="3"/>
  <c r="AN265" i="3"/>
  <c r="AM265" i="3"/>
  <c r="AJ265" i="3"/>
  <c r="AI265" i="3"/>
  <c r="AH265" i="3"/>
  <c r="AG265" i="3"/>
  <c r="AM264" i="3"/>
  <c r="AJ264" i="3"/>
  <c r="AI264" i="3"/>
  <c r="AH264" i="3"/>
  <c r="AG264" i="3"/>
  <c r="AM263" i="3"/>
  <c r="AJ263" i="3"/>
  <c r="AI263" i="3"/>
  <c r="AH263" i="3"/>
  <c r="AG263" i="3"/>
  <c r="AN262" i="3"/>
  <c r="AK262" i="3"/>
  <c r="AJ262" i="3"/>
  <c r="AI262" i="3"/>
  <c r="AH262" i="3"/>
  <c r="AG262" i="3"/>
  <c r="AN261" i="3"/>
  <c r="AJ261" i="3"/>
  <c r="AI261" i="3"/>
  <c r="AH261" i="3"/>
  <c r="AG261" i="3"/>
  <c r="AJ260" i="3"/>
  <c r="AI260" i="3"/>
  <c r="AH260" i="3"/>
  <c r="AG260" i="3"/>
  <c r="AJ259" i="3"/>
  <c r="AI259" i="3"/>
  <c r="AH259" i="3"/>
  <c r="AG259" i="3"/>
  <c r="AN258" i="3"/>
  <c r="AM258" i="3"/>
  <c r="AJ258" i="3"/>
  <c r="AI258" i="3"/>
  <c r="AH258" i="3"/>
  <c r="AG258" i="3"/>
  <c r="AJ257" i="3"/>
  <c r="AI257" i="3"/>
  <c r="AH257" i="3"/>
  <c r="AG257" i="3"/>
  <c r="AM256" i="3"/>
  <c r="AJ256" i="3"/>
  <c r="AI256" i="3"/>
  <c r="AH256" i="3"/>
  <c r="AG256" i="3"/>
  <c r="AJ255" i="3"/>
  <c r="AI255" i="3"/>
  <c r="AH255" i="3"/>
  <c r="AG255" i="3"/>
  <c r="AJ254" i="3"/>
  <c r="AI254" i="3"/>
  <c r="AH254" i="3"/>
  <c r="AG254" i="3"/>
  <c r="AJ253" i="3"/>
  <c r="AI253" i="3"/>
  <c r="AH253" i="3"/>
  <c r="AG253" i="3"/>
  <c r="AN252" i="3"/>
  <c r="AM252" i="3"/>
  <c r="AJ252" i="3"/>
  <c r="AI252" i="3"/>
  <c r="AH252" i="3"/>
  <c r="AG252" i="3"/>
  <c r="AJ251" i="3"/>
  <c r="AI251" i="3"/>
  <c r="AH251" i="3"/>
  <c r="AG251" i="3"/>
  <c r="AK250" i="3"/>
  <c r="AJ250" i="3"/>
  <c r="AI250" i="3"/>
  <c r="AH250" i="3"/>
  <c r="AG250" i="3"/>
  <c r="AJ249" i="3"/>
  <c r="AI249" i="3"/>
  <c r="AH249" i="3"/>
  <c r="AG249" i="3"/>
  <c r="AN248" i="3"/>
  <c r="AJ248" i="3"/>
  <c r="AI248" i="3"/>
  <c r="AH248" i="3"/>
  <c r="AG248" i="3"/>
  <c r="AK247" i="3"/>
  <c r="AJ247" i="3"/>
  <c r="AI247" i="3"/>
  <c r="AH247" i="3"/>
  <c r="AG247" i="3"/>
  <c r="AJ246" i="3"/>
  <c r="AI246" i="3"/>
  <c r="AH246" i="3"/>
  <c r="AG246" i="3"/>
  <c r="AN245" i="3"/>
  <c r="AJ245" i="3"/>
  <c r="AI245" i="3"/>
  <c r="AH245" i="3"/>
  <c r="AG245" i="3"/>
  <c r="AJ244" i="3"/>
  <c r="AI244" i="3"/>
  <c r="AH244" i="3"/>
  <c r="AG244" i="3"/>
  <c r="AJ243" i="3"/>
  <c r="AI243" i="3"/>
  <c r="AH243" i="3"/>
  <c r="AG243" i="3"/>
  <c r="AJ242" i="3"/>
  <c r="AI242" i="3"/>
  <c r="AH242" i="3"/>
  <c r="AG242" i="3"/>
  <c r="AJ241" i="3"/>
  <c r="AI241" i="3"/>
  <c r="AH241" i="3"/>
  <c r="AG241" i="3"/>
  <c r="AJ240" i="3"/>
  <c r="AI240" i="3"/>
  <c r="AH240" i="3"/>
  <c r="AG240" i="3"/>
  <c r="AJ239" i="3"/>
  <c r="AI239" i="3"/>
  <c r="AH239" i="3"/>
  <c r="AG239" i="3"/>
  <c r="AJ238" i="3"/>
  <c r="AI238" i="3"/>
  <c r="AH238" i="3"/>
  <c r="AG238" i="3"/>
  <c r="AJ237" i="3"/>
  <c r="AI237" i="3"/>
  <c r="AH237" i="3"/>
  <c r="AG237" i="3"/>
  <c r="AJ236" i="3"/>
  <c r="AI236" i="3"/>
  <c r="AH236" i="3"/>
  <c r="AG236" i="3"/>
  <c r="AJ235" i="3"/>
  <c r="AI235" i="3"/>
  <c r="AH235" i="3"/>
  <c r="AG235" i="3"/>
  <c r="AJ234" i="3"/>
  <c r="AI234" i="3"/>
  <c r="AH234" i="3"/>
  <c r="AG234" i="3"/>
  <c r="AJ233" i="3"/>
  <c r="AI233" i="3"/>
  <c r="AH233" i="3"/>
  <c r="AG233" i="3"/>
  <c r="AJ232" i="3"/>
  <c r="AI232" i="3"/>
  <c r="AH232" i="3"/>
  <c r="AG232" i="3"/>
  <c r="AJ231" i="3"/>
  <c r="AI231" i="3"/>
  <c r="AH231" i="3"/>
  <c r="AG231" i="3"/>
  <c r="AJ230" i="3"/>
  <c r="AI230" i="3"/>
  <c r="AH230" i="3"/>
  <c r="AG230" i="3"/>
  <c r="AJ229" i="3"/>
  <c r="AI229" i="3"/>
  <c r="AH229" i="3"/>
  <c r="AG229" i="3"/>
  <c r="AJ228" i="3"/>
  <c r="AI228" i="3"/>
  <c r="AH228" i="3"/>
  <c r="AG228" i="3"/>
  <c r="AJ227" i="3"/>
  <c r="AI227" i="3"/>
  <c r="AH227" i="3"/>
  <c r="AG227" i="3"/>
  <c r="AJ226" i="3"/>
  <c r="AI226" i="3"/>
  <c r="AH226" i="3"/>
  <c r="AG226" i="3"/>
  <c r="AJ225" i="3"/>
  <c r="AI225" i="3"/>
  <c r="AH225" i="3"/>
  <c r="AG225" i="3"/>
  <c r="AJ224" i="3"/>
  <c r="AI224" i="3"/>
  <c r="AH224" i="3"/>
  <c r="AG224" i="3"/>
  <c r="AJ223" i="3"/>
  <c r="AI223" i="3"/>
  <c r="AH223" i="3"/>
  <c r="AG223" i="3"/>
  <c r="AJ222" i="3"/>
  <c r="AI222" i="3"/>
  <c r="AH222" i="3"/>
  <c r="AG222" i="3"/>
  <c r="AJ221" i="3"/>
  <c r="AI221" i="3"/>
  <c r="AH221" i="3"/>
  <c r="AG221" i="3"/>
  <c r="AJ220" i="3"/>
  <c r="AI220" i="3"/>
  <c r="AH220" i="3"/>
  <c r="AG220" i="3"/>
  <c r="AJ219" i="3"/>
  <c r="AI219" i="3"/>
  <c r="AH219" i="3"/>
  <c r="AG219" i="3"/>
  <c r="AJ218" i="3"/>
  <c r="AI218" i="3"/>
  <c r="AH218" i="3"/>
  <c r="AG218" i="3"/>
  <c r="AJ217" i="3"/>
  <c r="AI217" i="3"/>
  <c r="AH217" i="3"/>
  <c r="AG217" i="3"/>
  <c r="AJ216" i="3"/>
  <c r="AI216" i="3"/>
  <c r="AH216" i="3"/>
  <c r="AG216" i="3"/>
  <c r="AJ215" i="3"/>
  <c r="AI215" i="3"/>
  <c r="AH215" i="3"/>
  <c r="AG215" i="3"/>
  <c r="AJ214" i="3"/>
  <c r="AI214" i="3"/>
  <c r="AH214" i="3"/>
  <c r="AG214" i="3"/>
  <c r="AJ213" i="3"/>
  <c r="AI213" i="3"/>
  <c r="AH213" i="3"/>
  <c r="AG213" i="3"/>
  <c r="AJ212" i="3"/>
  <c r="AI212" i="3"/>
  <c r="AH212" i="3"/>
  <c r="AG212" i="3"/>
  <c r="AJ211" i="3"/>
  <c r="AI211" i="3"/>
  <c r="AH211" i="3"/>
  <c r="AG211" i="3"/>
  <c r="AJ210" i="3"/>
  <c r="AI210" i="3"/>
  <c r="AH210" i="3"/>
  <c r="AG210" i="3"/>
  <c r="AJ209" i="3"/>
  <c r="AI209" i="3"/>
  <c r="AH209" i="3"/>
  <c r="AG209" i="3"/>
  <c r="AJ208" i="3"/>
  <c r="AI208" i="3"/>
  <c r="AH208" i="3"/>
  <c r="AG208" i="3"/>
  <c r="AJ207" i="3"/>
  <c r="AI207" i="3"/>
  <c r="AH207" i="3"/>
  <c r="AG207" i="3"/>
  <c r="AJ206" i="3"/>
  <c r="AI206" i="3"/>
  <c r="AH206" i="3"/>
  <c r="AG206" i="3"/>
  <c r="AJ205" i="3"/>
  <c r="AI205" i="3"/>
  <c r="AH205" i="3"/>
  <c r="AG205" i="3"/>
  <c r="AJ204" i="3"/>
  <c r="AI204" i="3"/>
  <c r="AH204" i="3"/>
  <c r="AG204" i="3"/>
  <c r="AJ203" i="3"/>
  <c r="AI203" i="3"/>
  <c r="AH203" i="3"/>
  <c r="AG203" i="3"/>
  <c r="AJ202" i="3"/>
  <c r="AI202" i="3"/>
  <c r="AH202" i="3"/>
  <c r="AG202" i="3"/>
  <c r="AJ201" i="3"/>
  <c r="AI201" i="3"/>
  <c r="AH201" i="3"/>
  <c r="AG201" i="3"/>
  <c r="AJ200" i="3"/>
  <c r="AI200" i="3"/>
  <c r="AH200" i="3"/>
  <c r="AG200" i="3"/>
  <c r="AJ199" i="3"/>
  <c r="AI199" i="3"/>
  <c r="AH199" i="3"/>
  <c r="AG199" i="3"/>
  <c r="AJ198" i="3"/>
  <c r="AI198" i="3"/>
  <c r="AH198" i="3"/>
  <c r="AG198" i="3"/>
  <c r="AJ197" i="3"/>
  <c r="AI197" i="3"/>
  <c r="AH197" i="3"/>
  <c r="AG197" i="3"/>
  <c r="AJ196" i="3"/>
  <c r="AI196" i="3"/>
  <c r="AH196" i="3"/>
  <c r="AG196" i="3"/>
  <c r="AJ195" i="3"/>
  <c r="AI195" i="3"/>
  <c r="AH195" i="3"/>
  <c r="AG195" i="3"/>
  <c r="AJ194" i="3"/>
  <c r="AI194" i="3"/>
  <c r="AH194" i="3"/>
  <c r="AG194" i="3"/>
  <c r="AJ193" i="3"/>
  <c r="AI193" i="3"/>
  <c r="AH193" i="3"/>
  <c r="AG193" i="3"/>
  <c r="AJ192" i="3"/>
  <c r="AI192" i="3"/>
  <c r="AH192" i="3"/>
  <c r="AG192" i="3"/>
  <c r="AJ191" i="3"/>
  <c r="AI191" i="3"/>
  <c r="AH191" i="3"/>
  <c r="AG191" i="3"/>
  <c r="AJ190" i="3"/>
  <c r="AI190" i="3"/>
  <c r="AH190" i="3"/>
  <c r="AG190" i="3"/>
  <c r="AJ189" i="3"/>
  <c r="AI189" i="3"/>
  <c r="AH189" i="3"/>
  <c r="AG189" i="3"/>
  <c r="AJ188" i="3"/>
  <c r="AI188" i="3"/>
  <c r="AH188" i="3"/>
  <c r="AG188" i="3"/>
  <c r="AJ187" i="3"/>
  <c r="AI187" i="3"/>
  <c r="AH187" i="3"/>
  <c r="AG187" i="3"/>
  <c r="AJ186" i="3"/>
  <c r="AI186" i="3"/>
  <c r="AH186" i="3"/>
  <c r="AG186" i="3"/>
  <c r="AJ185" i="3"/>
  <c r="AI185" i="3"/>
  <c r="AH185" i="3"/>
  <c r="AG185" i="3"/>
  <c r="AJ184" i="3"/>
  <c r="AI184" i="3"/>
  <c r="AH184" i="3"/>
  <c r="AG184" i="3"/>
  <c r="AJ183" i="3"/>
  <c r="AI183" i="3"/>
  <c r="AH183" i="3"/>
  <c r="AG183" i="3"/>
  <c r="AJ182" i="3"/>
  <c r="AI182" i="3"/>
  <c r="AH182" i="3"/>
  <c r="AG182" i="3"/>
  <c r="AJ181" i="3"/>
  <c r="AI181" i="3"/>
  <c r="AH181" i="3"/>
  <c r="AG181" i="3"/>
  <c r="AJ180" i="3"/>
  <c r="AI180" i="3"/>
  <c r="AH180" i="3"/>
  <c r="AG180" i="3"/>
  <c r="AJ179" i="3"/>
  <c r="AI179" i="3"/>
  <c r="AH179" i="3"/>
  <c r="AG179" i="3"/>
  <c r="AJ178" i="3"/>
  <c r="AI178" i="3"/>
  <c r="AH178" i="3"/>
  <c r="AG178" i="3"/>
  <c r="AJ177" i="3"/>
  <c r="AI177" i="3"/>
  <c r="AH177" i="3"/>
  <c r="AG177" i="3"/>
  <c r="AJ176" i="3"/>
  <c r="AI176" i="3"/>
  <c r="AH176" i="3"/>
  <c r="AG176" i="3"/>
  <c r="AJ175" i="3"/>
  <c r="AI175" i="3"/>
  <c r="AH175" i="3"/>
  <c r="AG175" i="3"/>
  <c r="AJ174" i="3"/>
  <c r="AI174" i="3"/>
  <c r="AH174" i="3"/>
  <c r="AG174" i="3"/>
  <c r="AJ173" i="3"/>
  <c r="AI173" i="3"/>
  <c r="AH173" i="3"/>
  <c r="AG173" i="3"/>
  <c r="AJ172" i="3"/>
  <c r="AI172" i="3"/>
  <c r="AH172" i="3"/>
  <c r="AG172" i="3"/>
  <c r="AJ171" i="3"/>
  <c r="AI171" i="3"/>
  <c r="AH171" i="3"/>
  <c r="AG171" i="3"/>
  <c r="AJ170" i="3"/>
  <c r="AI170" i="3"/>
  <c r="AH170" i="3"/>
  <c r="AG170" i="3"/>
  <c r="AJ169" i="3"/>
  <c r="AI169" i="3"/>
  <c r="AH169" i="3"/>
  <c r="AG169" i="3"/>
  <c r="AJ168" i="3"/>
  <c r="AI168" i="3"/>
  <c r="AH168" i="3"/>
  <c r="AG168" i="3"/>
  <c r="AJ167" i="3"/>
  <c r="AI167" i="3"/>
  <c r="AH167" i="3"/>
  <c r="AG167" i="3"/>
  <c r="AJ166" i="3"/>
  <c r="AI166" i="3"/>
  <c r="AH166" i="3"/>
  <c r="AG166" i="3"/>
  <c r="AJ165" i="3"/>
  <c r="AI165" i="3"/>
  <c r="AH165" i="3"/>
  <c r="AG165" i="3"/>
  <c r="AJ164" i="3"/>
  <c r="AI164" i="3"/>
  <c r="AH164" i="3"/>
  <c r="AG164" i="3"/>
  <c r="AJ163" i="3"/>
  <c r="AI163" i="3"/>
  <c r="AH163" i="3"/>
  <c r="AG163" i="3"/>
  <c r="AJ162" i="3"/>
  <c r="AI162" i="3"/>
  <c r="AH162" i="3"/>
  <c r="AG162" i="3"/>
  <c r="AJ161" i="3"/>
  <c r="AI161" i="3"/>
  <c r="AH161" i="3"/>
  <c r="AG161" i="3"/>
  <c r="AJ160" i="3"/>
  <c r="AI160" i="3"/>
  <c r="AH160" i="3"/>
  <c r="AG160" i="3"/>
  <c r="AJ159" i="3"/>
  <c r="AI159" i="3"/>
  <c r="AH159" i="3"/>
  <c r="AG159" i="3"/>
  <c r="AJ158" i="3"/>
  <c r="AI158" i="3"/>
  <c r="AH158" i="3"/>
  <c r="AG158" i="3"/>
  <c r="AJ157" i="3"/>
  <c r="AI157" i="3"/>
  <c r="AH157" i="3"/>
  <c r="AG157" i="3"/>
  <c r="AJ156" i="3"/>
  <c r="AI156" i="3"/>
  <c r="AH156" i="3"/>
  <c r="AG156" i="3"/>
  <c r="AJ155" i="3"/>
  <c r="AI155" i="3"/>
  <c r="AH155" i="3"/>
  <c r="AG155" i="3"/>
  <c r="AJ154" i="3"/>
  <c r="AI154" i="3"/>
  <c r="AH154" i="3"/>
  <c r="AG154" i="3"/>
  <c r="AJ153" i="3"/>
  <c r="AI153" i="3"/>
  <c r="AH153" i="3"/>
  <c r="AG153" i="3"/>
  <c r="AJ152" i="3"/>
  <c r="AI152" i="3"/>
  <c r="AH152" i="3"/>
  <c r="AG152" i="3"/>
  <c r="AJ151" i="3"/>
  <c r="AI151" i="3"/>
  <c r="AH151" i="3"/>
  <c r="AG151" i="3"/>
  <c r="AJ150" i="3"/>
  <c r="AI150" i="3"/>
  <c r="AH150" i="3"/>
  <c r="AG150" i="3"/>
  <c r="AJ149" i="3"/>
  <c r="AI149" i="3"/>
  <c r="AH149" i="3"/>
  <c r="AG149" i="3"/>
  <c r="AJ148" i="3"/>
  <c r="AI148" i="3"/>
  <c r="AH148" i="3"/>
  <c r="AG148" i="3"/>
  <c r="AJ147" i="3"/>
  <c r="AI147" i="3"/>
  <c r="AH147" i="3"/>
  <c r="AG147" i="3"/>
  <c r="AJ146" i="3"/>
  <c r="AI146" i="3"/>
  <c r="AH146" i="3"/>
  <c r="AG146" i="3"/>
  <c r="AJ145" i="3"/>
  <c r="AI145" i="3"/>
  <c r="AH145" i="3"/>
  <c r="AG145" i="3"/>
  <c r="AJ144" i="3"/>
  <c r="AI144" i="3"/>
  <c r="AH144" i="3"/>
  <c r="AG144" i="3"/>
  <c r="AJ143" i="3"/>
  <c r="AI143" i="3"/>
  <c r="AH143" i="3"/>
  <c r="AG143" i="3"/>
  <c r="AJ142" i="3"/>
  <c r="AI142" i="3"/>
  <c r="AH142" i="3"/>
  <c r="AG142" i="3"/>
  <c r="AJ141" i="3"/>
  <c r="AI141" i="3"/>
  <c r="AH141" i="3"/>
  <c r="AG141" i="3"/>
  <c r="AJ140" i="3"/>
  <c r="AI140" i="3"/>
  <c r="AH140" i="3"/>
  <c r="AG140" i="3"/>
  <c r="AJ139" i="3"/>
  <c r="AI139" i="3"/>
  <c r="AH139" i="3"/>
  <c r="AG139" i="3"/>
  <c r="AJ138" i="3"/>
  <c r="AI138" i="3"/>
  <c r="AH138" i="3"/>
  <c r="AG138" i="3"/>
  <c r="AJ137" i="3"/>
  <c r="AI137" i="3"/>
  <c r="AH137" i="3"/>
  <c r="AG137" i="3"/>
  <c r="AJ136" i="3"/>
  <c r="AI136" i="3"/>
  <c r="AH136" i="3"/>
  <c r="AG136" i="3"/>
  <c r="AJ135" i="3"/>
  <c r="AI135" i="3"/>
  <c r="AH135" i="3"/>
  <c r="AG135" i="3"/>
  <c r="AJ134" i="3"/>
  <c r="AI134" i="3"/>
  <c r="AH134" i="3"/>
  <c r="AG134" i="3"/>
  <c r="AJ133" i="3"/>
  <c r="AI133" i="3"/>
  <c r="AH133" i="3"/>
  <c r="AG133" i="3"/>
  <c r="AJ132" i="3"/>
  <c r="AI132" i="3"/>
  <c r="AH132" i="3"/>
  <c r="AG132" i="3"/>
  <c r="AJ131" i="3"/>
  <c r="AI131" i="3"/>
  <c r="AH131" i="3"/>
  <c r="AG131" i="3"/>
  <c r="AJ130" i="3"/>
  <c r="AI130" i="3"/>
  <c r="AH130" i="3"/>
  <c r="AG130" i="3"/>
  <c r="AJ129" i="3"/>
  <c r="AI129" i="3"/>
  <c r="AH129" i="3"/>
  <c r="AG129" i="3"/>
  <c r="AJ128" i="3"/>
  <c r="AI128" i="3"/>
  <c r="AH128" i="3"/>
  <c r="AG128" i="3"/>
  <c r="AJ127" i="3"/>
  <c r="AI127" i="3"/>
  <c r="AH127" i="3"/>
  <c r="AG127" i="3"/>
  <c r="AJ126" i="3"/>
  <c r="AI126" i="3"/>
  <c r="AH126" i="3"/>
  <c r="AG126" i="3"/>
  <c r="AJ125" i="3"/>
  <c r="AI125" i="3"/>
  <c r="AH125" i="3"/>
  <c r="AG125" i="3"/>
  <c r="AJ124" i="3"/>
  <c r="AI124" i="3"/>
  <c r="AH124" i="3"/>
  <c r="AG124" i="3"/>
  <c r="AJ123" i="3"/>
  <c r="AI123" i="3"/>
  <c r="AH123" i="3"/>
  <c r="AG123" i="3"/>
  <c r="AJ122" i="3"/>
  <c r="AI122" i="3"/>
  <c r="AH122" i="3"/>
  <c r="AG122" i="3"/>
  <c r="AJ121" i="3"/>
  <c r="AI121" i="3"/>
  <c r="AH121" i="3"/>
  <c r="AG121" i="3"/>
  <c r="AJ120" i="3"/>
  <c r="AI120" i="3"/>
  <c r="AH120" i="3"/>
  <c r="AG120" i="3"/>
  <c r="AJ119" i="3"/>
  <c r="AI119" i="3"/>
  <c r="AH119" i="3"/>
  <c r="AG119" i="3"/>
  <c r="AJ118" i="3"/>
  <c r="AI118" i="3"/>
  <c r="AH118" i="3"/>
  <c r="AG118" i="3"/>
  <c r="AJ117" i="3"/>
  <c r="AI117" i="3"/>
  <c r="AH117" i="3"/>
  <c r="AG117" i="3"/>
  <c r="AJ116" i="3"/>
  <c r="AI116" i="3"/>
  <c r="AH116" i="3"/>
  <c r="AG116" i="3"/>
  <c r="AJ115" i="3"/>
  <c r="AI115" i="3"/>
  <c r="AH115" i="3"/>
  <c r="AG115" i="3"/>
  <c r="AJ114" i="3"/>
  <c r="AI114" i="3"/>
  <c r="AH114" i="3"/>
  <c r="AG114" i="3"/>
  <c r="AJ113" i="3"/>
  <c r="AI113" i="3"/>
  <c r="AH113" i="3"/>
  <c r="AG113" i="3"/>
  <c r="AJ112" i="3"/>
  <c r="AI112" i="3"/>
  <c r="AH112" i="3"/>
  <c r="AG112" i="3"/>
  <c r="AJ111" i="3"/>
  <c r="AI111" i="3"/>
  <c r="AH111" i="3"/>
  <c r="AG111" i="3"/>
  <c r="AJ110" i="3"/>
  <c r="AI110" i="3"/>
  <c r="AH110" i="3"/>
  <c r="AG110" i="3"/>
  <c r="AJ109" i="3"/>
  <c r="AI109" i="3"/>
  <c r="AH109" i="3"/>
  <c r="AG109" i="3"/>
  <c r="AJ108" i="3"/>
  <c r="AI108" i="3"/>
  <c r="AH108" i="3"/>
  <c r="AG108" i="3"/>
  <c r="AJ107" i="3"/>
  <c r="AI107" i="3"/>
  <c r="AH107" i="3"/>
  <c r="AG107" i="3"/>
  <c r="AJ106" i="3"/>
  <c r="AI106" i="3"/>
  <c r="AH106" i="3"/>
  <c r="AG106" i="3"/>
  <c r="AJ105" i="3"/>
  <c r="AI105" i="3"/>
  <c r="AH105" i="3"/>
  <c r="AG105" i="3"/>
  <c r="AJ104" i="3"/>
  <c r="AI104" i="3"/>
  <c r="AH104" i="3"/>
  <c r="AG104" i="3"/>
  <c r="AJ103" i="3"/>
  <c r="AI103" i="3"/>
  <c r="AH103" i="3"/>
  <c r="AG103" i="3"/>
  <c r="AJ102" i="3"/>
  <c r="AI102" i="3"/>
  <c r="AH102" i="3"/>
  <c r="AG102" i="3"/>
  <c r="AJ101" i="3"/>
  <c r="AI101" i="3"/>
  <c r="AH101" i="3"/>
  <c r="AG101" i="3"/>
  <c r="AJ100" i="3"/>
  <c r="AI100" i="3"/>
  <c r="AH100" i="3"/>
  <c r="AG100" i="3"/>
  <c r="AJ99" i="3"/>
  <c r="AI99" i="3"/>
  <c r="AH99" i="3"/>
  <c r="AG99" i="3"/>
  <c r="AJ98" i="3"/>
  <c r="AI98" i="3"/>
  <c r="AH98" i="3"/>
  <c r="AG98" i="3"/>
  <c r="AJ97" i="3"/>
  <c r="AI97" i="3"/>
  <c r="AH97" i="3"/>
  <c r="AG97" i="3"/>
  <c r="AJ96" i="3"/>
  <c r="AI96" i="3"/>
  <c r="AH96" i="3"/>
  <c r="AG96" i="3"/>
  <c r="AJ95" i="3"/>
  <c r="AI95" i="3"/>
  <c r="AH95" i="3"/>
  <c r="AG95" i="3"/>
  <c r="AJ94" i="3"/>
  <c r="AI94" i="3"/>
  <c r="AH94" i="3"/>
  <c r="AG94" i="3"/>
  <c r="AJ93" i="3"/>
  <c r="AI93" i="3"/>
  <c r="AH93" i="3"/>
  <c r="AG93" i="3"/>
  <c r="AJ92" i="3"/>
  <c r="AI92" i="3"/>
  <c r="AH92" i="3"/>
  <c r="AG92" i="3"/>
  <c r="AJ91" i="3"/>
  <c r="AI91" i="3"/>
  <c r="AH91" i="3"/>
  <c r="AG91" i="3"/>
  <c r="AJ90" i="3"/>
  <c r="AI90" i="3"/>
  <c r="AH90" i="3"/>
  <c r="AG90" i="3"/>
  <c r="AJ89" i="3"/>
  <c r="AI89" i="3"/>
  <c r="AH89" i="3"/>
  <c r="AG89" i="3"/>
  <c r="AJ88" i="3"/>
  <c r="AI88" i="3"/>
  <c r="AH88" i="3"/>
  <c r="AG88" i="3"/>
  <c r="AJ87" i="3"/>
  <c r="AI87" i="3"/>
  <c r="AH87" i="3"/>
  <c r="AG87" i="3"/>
  <c r="AJ86" i="3"/>
  <c r="AI86" i="3"/>
  <c r="AH86" i="3"/>
  <c r="AG86" i="3"/>
  <c r="AJ85" i="3"/>
  <c r="AI85" i="3"/>
  <c r="AH85" i="3"/>
  <c r="AG85" i="3"/>
  <c r="AJ84" i="3"/>
  <c r="AI84" i="3"/>
  <c r="AH84" i="3"/>
  <c r="AG84" i="3"/>
  <c r="AJ83" i="3"/>
  <c r="AI83" i="3"/>
  <c r="AH83" i="3"/>
  <c r="AG83" i="3"/>
  <c r="AJ82" i="3"/>
  <c r="AI82" i="3"/>
  <c r="AH82" i="3"/>
  <c r="AG82" i="3"/>
  <c r="AJ81" i="3"/>
  <c r="AI81" i="3"/>
  <c r="AH81" i="3"/>
  <c r="AG81" i="3"/>
  <c r="AJ80" i="3"/>
  <c r="AI80" i="3"/>
  <c r="AH80" i="3"/>
  <c r="AG80" i="3"/>
  <c r="AJ79" i="3"/>
  <c r="AI79" i="3"/>
  <c r="AH79" i="3"/>
  <c r="AG79" i="3"/>
  <c r="AJ78" i="3"/>
  <c r="AI78" i="3"/>
  <c r="AH78" i="3"/>
  <c r="AG78" i="3"/>
  <c r="AJ77" i="3"/>
  <c r="AI77" i="3"/>
  <c r="AH77" i="3"/>
  <c r="AG77" i="3"/>
  <c r="AJ76" i="3"/>
  <c r="AI76" i="3"/>
  <c r="AH76" i="3"/>
  <c r="AG76" i="3"/>
  <c r="AJ75" i="3"/>
  <c r="AI75" i="3"/>
  <c r="AH75" i="3"/>
  <c r="AG75" i="3"/>
  <c r="AJ74" i="3"/>
  <c r="AI74" i="3"/>
  <c r="AH74" i="3"/>
  <c r="AG74" i="3"/>
  <c r="AJ73" i="3"/>
  <c r="AI73" i="3"/>
  <c r="AH73" i="3"/>
  <c r="AG73" i="3"/>
  <c r="AJ72" i="3"/>
  <c r="AI72" i="3"/>
  <c r="AH72" i="3"/>
  <c r="AG72" i="3"/>
  <c r="AJ71" i="3"/>
  <c r="AI71" i="3"/>
  <c r="AH71" i="3"/>
  <c r="AG71" i="3"/>
  <c r="AJ70" i="3"/>
  <c r="AI70" i="3"/>
  <c r="AH70" i="3"/>
  <c r="AG70" i="3"/>
  <c r="AJ69" i="3"/>
  <c r="AI69" i="3"/>
  <c r="AH69" i="3"/>
  <c r="AG69" i="3"/>
  <c r="AJ68" i="3"/>
  <c r="AI68" i="3"/>
  <c r="AH68" i="3"/>
  <c r="AG68" i="3"/>
  <c r="AJ67" i="3"/>
  <c r="AI67" i="3"/>
  <c r="AH67" i="3"/>
  <c r="AG67" i="3"/>
  <c r="AJ66" i="3"/>
  <c r="AI66" i="3"/>
  <c r="AH66" i="3"/>
  <c r="AG66" i="3"/>
  <c r="AJ65" i="3"/>
  <c r="AI65" i="3"/>
  <c r="AH65" i="3"/>
  <c r="AG65" i="3"/>
  <c r="AJ64" i="3"/>
  <c r="AI64" i="3"/>
  <c r="AH64" i="3"/>
  <c r="AG64" i="3"/>
  <c r="AJ63" i="3"/>
  <c r="AI63" i="3"/>
  <c r="AH63" i="3"/>
  <c r="AG63" i="3"/>
  <c r="AJ62" i="3"/>
  <c r="AI62" i="3"/>
  <c r="AH62" i="3"/>
  <c r="AG62" i="3"/>
  <c r="AJ61" i="3"/>
  <c r="AI61" i="3"/>
  <c r="AH61" i="3"/>
  <c r="AG61" i="3"/>
  <c r="AJ60" i="3"/>
  <c r="AI60" i="3"/>
  <c r="AH60" i="3"/>
  <c r="AG60" i="3"/>
  <c r="AJ59" i="3"/>
  <c r="AI59" i="3"/>
  <c r="AH59" i="3"/>
  <c r="AG59" i="3"/>
  <c r="AJ58" i="3"/>
  <c r="AI58" i="3"/>
  <c r="AH58" i="3"/>
  <c r="AG58" i="3"/>
  <c r="AJ57" i="3"/>
  <c r="AI57" i="3"/>
  <c r="AH57" i="3"/>
  <c r="AG57" i="3"/>
  <c r="AJ56" i="3"/>
  <c r="AI56" i="3"/>
  <c r="AH56" i="3"/>
  <c r="AG56" i="3"/>
  <c r="AJ55" i="3"/>
  <c r="AI55" i="3"/>
  <c r="AH55" i="3"/>
  <c r="AG55" i="3"/>
  <c r="AJ54" i="3"/>
  <c r="AI54" i="3"/>
  <c r="AH54" i="3"/>
  <c r="AG54" i="3"/>
  <c r="AJ53" i="3"/>
  <c r="AI53" i="3"/>
  <c r="AH53" i="3"/>
  <c r="AG53" i="3"/>
  <c r="AJ52" i="3"/>
  <c r="AI52" i="3"/>
  <c r="AH52" i="3"/>
  <c r="AG52" i="3"/>
  <c r="AJ51" i="3"/>
  <c r="AI51" i="3"/>
  <c r="AH51" i="3"/>
  <c r="AG51" i="3"/>
  <c r="AJ50" i="3"/>
  <c r="AI50" i="3"/>
  <c r="AH50" i="3"/>
  <c r="AG50" i="3"/>
  <c r="AJ49" i="3"/>
  <c r="AI49" i="3"/>
  <c r="AH49" i="3"/>
  <c r="AG49" i="3"/>
  <c r="AJ48" i="3"/>
  <c r="AI48" i="3"/>
  <c r="AH48" i="3"/>
  <c r="AG48" i="3"/>
  <c r="AJ47" i="3"/>
  <c r="AI47" i="3"/>
  <c r="AH47" i="3"/>
  <c r="AG47" i="3"/>
  <c r="AJ46" i="3"/>
  <c r="AI46" i="3"/>
  <c r="AH46" i="3"/>
  <c r="AG46" i="3"/>
  <c r="AJ45" i="3"/>
  <c r="AI45" i="3"/>
  <c r="AH45" i="3"/>
  <c r="AG45" i="3"/>
  <c r="AJ44" i="3"/>
  <c r="AI44" i="3"/>
  <c r="AH44" i="3"/>
  <c r="AG44" i="3"/>
  <c r="AJ43" i="3"/>
  <c r="AI43" i="3"/>
  <c r="AH43" i="3"/>
  <c r="AG43" i="3"/>
  <c r="AJ42" i="3"/>
  <c r="AI42" i="3"/>
  <c r="AH42" i="3"/>
  <c r="AG42" i="3"/>
  <c r="AJ41" i="3"/>
  <c r="AI41" i="3"/>
  <c r="AH41" i="3"/>
  <c r="AG41" i="3"/>
  <c r="AJ40" i="3"/>
  <c r="AI40" i="3"/>
  <c r="AH40" i="3"/>
  <c r="AG40" i="3"/>
  <c r="AJ39" i="3"/>
  <c r="AI39" i="3"/>
  <c r="AH39" i="3"/>
  <c r="AG39" i="3"/>
  <c r="AJ38" i="3"/>
  <c r="AI38" i="3"/>
  <c r="AH38" i="3"/>
  <c r="AG38" i="3"/>
  <c r="AJ37" i="3"/>
  <c r="AI37" i="3"/>
  <c r="AH37" i="3"/>
  <c r="AG37" i="3"/>
  <c r="AJ36" i="3"/>
  <c r="AI36" i="3"/>
  <c r="AH36" i="3"/>
  <c r="AG36" i="3"/>
  <c r="AJ35" i="3"/>
  <c r="AI35" i="3"/>
  <c r="AH35" i="3"/>
  <c r="AG35" i="3"/>
  <c r="AJ34" i="3"/>
  <c r="AI34" i="3"/>
  <c r="AH34" i="3"/>
  <c r="AG34" i="3"/>
  <c r="AJ33" i="3"/>
  <c r="AI33" i="3"/>
  <c r="AH33" i="3"/>
  <c r="AG33" i="3"/>
  <c r="AJ32" i="3"/>
  <c r="AI32" i="3"/>
  <c r="AH32" i="3"/>
  <c r="AG32" i="3"/>
  <c r="AJ31" i="3"/>
  <c r="AI31" i="3"/>
  <c r="AH31" i="3"/>
  <c r="AG31" i="3"/>
  <c r="AJ30" i="3"/>
  <c r="AI30" i="3"/>
  <c r="AH30" i="3"/>
  <c r="AG30" i="3"/>
  <c r="AJ29" i="3"/>
  <c r="AI29" i="3"/>
  <c r="AH29" i="3"/>
  <c r="AG29" i="3"/>
  <c r="AJ28" i="3"/>
  <c r="AI28" i="3"/>
  <c r="AH28" i="3"/>
  <c r="AG28" i="3"/>
  <c r="AJ27" i="3"/>
  <c r="AI27" i="3"/>
  <c r="AH27" i="3"/>
  <c r="AG27" i="3"/>
  <c r="AJ26" i="3"/>
  <c r="AI26" i="3"/>
  <c r="AH26" i="3"/>
  <c r="AG26" i="3"/>
  <c r="AJ25" i="3"/>
  <c r="AI25" i="3"/>
  <c r="AH25" i="3"/>
  <c r="AG25" i="3"/>
  <c r="AJ24" i="3"/>
  <c r="AI24" i="3"/>
  <c r="AH24" i="3"/>
  <c r="AG24" i="3"/>
  <c r="AJ23" i="3"/>
  <c r="AI23" i="3"/>
  <c r="AH23" i="3"/>
  <c r="AG23" i="3"/>
  <c r="AJ22" i="3"/>
  <c r="AI22" i="3"/>
  <c r="AH22" i="3"/>
  <c r="AG22" i="3"/>
  <c r="AJ21" i="3"/>
  <c r="AI21" i="3"/>
  <c r="AH21" i="3"/>
  <c r="AG21" i="3"/>
  <c r="AJ20" i="3"/>
  <c r="AI20" i="3"/>
  <c r="AH20" i="3"/>
  <c r="AG20" i="3"/>
  <c r="AJ19" i="3"/>
  <c r="AI19" i="3"/>
  <c r="AH19" i="3"/>
  <c r="AG19" i="3"/>
  <c r="AJ18" i="3"/>
  <c r="AI18" i="3"/>
  <c r="AH18" i="3"/>
  <c r="AG18" i="3"/>
  <c r="AJ17" i="3"/>
  <c r="AI17" i="3"/>
  <c r="AH17" i="3"/>
  <c r="AG17" i="3"/>
  <c r="AJ16" i="3"/>
  <c r="AI16" i="3"/>
  <c r="AH16" i="3"/>
  <c r="AG16" i="3"/>
  <c r="AJ15" i="3"/>
  <c r="AI15" i="3"/>
  <c r="AH15" i="3"/>
  <c r="AG15" i="3"/>
  <c r="AJ14" i="3"/>
  <c r="AI14" i="3"/>
  <c r="AH14" i="3"/>
  <c r="AG14" i="3"/>
  <c r="AJ13" i="3"/>
  <c r="AI13" i="3"/>
  <c r="AH13" i="3"/>
  <c r="AG13" i="3"/>
  <c r="AJ12" i="3"/>
  <c r="AI12" i="3"/>
  <c r="AH12" i="3"/>
  <c r="AG12" i="3"/>
  <c r="AJ11" i="3"/>
  <c r="AI11" i="3"/>
  <c r="AH11" i="3"/>
  <c r="AG11" i="3"/>
  <c r="AJ10" i="3"/>
  <c r="AI10" i="3"/>
  <c r="AH10" i="3"/>
  <c r="AG10" i="3"/>
  <c r="AJ9" i="3"/>
  <c r="AI9" i="3"/>
  <c r="AH9" i="3"/>
  <c r="AG9" i="3"/>
  <c r="AJ8" i="3"/>
  <c r="AI8" i="3"/>
  <c r="AH8" i="3"/>
  <c r="AG8" i="3"/>
  <c r="AJ7" i="3"/>
  <c r="AI7" i="3"/>
  <c r="AH7" i="3"/>
  <c r="AG7" i="3"/>
  <c r="AJ6" i="3"/>
  <c r="AI6" i="3"/>
  <c r="AH6" i="3"/>
  <c r="AG6" i="3"/>
  <c r="AJ5" i="3"/>
  <c r="AI5" i="3"/>
  <c r="AH5" i="3"/>
  <c r="AG5" i="3"/>
  <c r="AJ4" i="3"/>
  <c r="AI4" i="3"/>
  <c r="AH4" i="3"/>
  <c r="AG4" i="3"/>
  <c r="AJ3" i="3"/>
  <c r="AI3" i="3"/>
  <c r="AH3" i="3"/>
  <c r="AG3" i="3"/>
  <c r="AJ2" i="3"/>
  <c r="AI2" i="3"/>
  <c r="AH2" i="3"/>
  <c r="AG2" i="3"/>
  <c r="C48" i="1"/>
  <c r="C47" i="1"/>
  <c r="K47" i="1" s="1"/>
  <c r="K53" i="1" s="1"/>
  <c r="V7" i="1"/>
  <c r="AM462" i="3" l="1"/>
  <c r="AL477" i="3"/>
  <c r="AN490" i="3"/>
  <c r="AK125" i="3"/>
  <c r="AL130" i="3"/>
  <c r="AN135" i="3"/>
  <c r="AN136" i="3"/>
  <c r="AL138" i="3"/>
  <c r="AK141" i="3"/>
  <c r="AK142" i="3"/>
  <c r="AL146" i="3"/>
  <c r="AN151" i="3"/>
  <c r="AN152" i="3"/>
  <c r="AK157" i="3"/>
  <c r="AL162" i="3"/>
  <c r="AN167" i="3"/>
  <c r="AN168" i="3"/>
  <c r="AK173" i="3"/>
  <c r="AK174" i="3"/>
  <c r="AL178" i="3"/>
  <c r="AL179" i="3"/>
  <c r="AK181" i="3"/>
  <c r="AK197" i="3"/>
  <c r="AK202" i="3"/>
  <c r="AM204" i="3"/>
  <c r="AM207" i="3"/>
  <c r="AK209" i="3"/>
  <c r="AM212" i="3"/>
  <c r="AL213" i="3"/>
  <c r="AM214" i="3"/>
  <c r="AM216" i="3"/>
  <c r="AL218" i="3"/>
  <c r="AM220" i="3"/>
  <c r="AL221" i="3"/>
  <c r="AK224" i="3"/>
  <c r="AM226" i="3"/>
  <c r="AM227" i="3"/>
  <c r="AK228" i="3"/>
  <c r="AK229" i="3"/>
  <c r="AN230" i="3"/>
  <c r="AM231" i="3"/>
  <c r="AM232" i="3"/>
  <c r="AK233" i="3"/>
  <c r="AM235" i="3"/>
  <c r="AM236" i="3"/>
  <c r="AK237" i="3"/>
  <c r="AN238" i="3"/>
  <c r="AM239" i="3"/>
  <c r="AM240" i="3"/>
  <c r="AK241" i="3"/>
  <c r="AL242" i="3"/>
  <c r="AL243" i="3"/>
  <c r="AL245" i="3"/>
  <c r="AL246" i="3"/>
  <c r="AL247" i="3"/>
  <c r="AL248" i="3"/>
  <c r="AL250" i="3"/>
  <c r="AL251" i="3"/>
  <c r="AL252" i="3"/>
  <c r="AL253" i="3"/>
  <c r="AL254" i="3"/>
  <c r="AL255" i="3"/>
  <c r="AL256" i="3"/>
  <c r="AL257" i="3"/>
  <c r="AL258" i="3"/>
  <c r="AL259" i="3"/>
  <c r="AL261" i="3"/>
  <c r="AL262" i="3"/>
  <c r="AL263" i="3"/>
  <c r="AL264" i="3"/>
  <c r="AL265" i="3"/>
  <c r="AL266" i="3"/>
  <c r="AL267" i="3"/>
  <c r="AL268" i="3"/>
  <c r="AL269" i="3"/>
  <c r="AL270" i="3"/>
  <c r="AL271" i="3"/>
  <c r="AL272" i="3"/>
  <c r="AL273" i="3"/>
  <c r="AL274" i="3"/>
  <c r="AL275" i="3"/>
  <c r="AL276" i="3"/>
  <c r="AL277" i="3"/>
  <c r="AL278" i="3"/>
  <c r="AL279" i="3"/>
  <c r="AL280" i="3"/>
  <c r="AL281" i="3"/>
  <c r="AL282" i="3"/>
  <c r="AL283" i="3"/>
  <c r="AL284" i="3"/>
  <c r="AM323" i="3"/>
  <c r="AM324" i="3"/>
  <c r="AM325" i="3"/>
  <c r="AN337" i="3"/>
  <c r="AL343" i="3"/>
  <c r="AL347" i="3"/>
  <c r="AL350" i="3"/>
  <c r="AM354" i="3"/>
  <c r="AM355" i="3"/>
  <c r="AN361" i="3"/>
  <c r="AK362" i="3"/>
  <c r="AK372" i="3"/>
  <c r="AL398" i="3"/>
  <c r="AK404" i="3"/>
  <c r="AK419" i="3"/>
  <c r="AL445" i="3"/>
  <c r="AM652" i="3"/>
  <c r="AM653" i="3"/>
  <c r="AL115" i="3"/>
  <c r="AN119" i="3"/>
  <c r="AN120" i="3"/>
  <c r="AM657" i="3"/>
  <c r="AN103" i="3"/>
  <c r="AN104" i="3"/>
  <c r="AK109" i="3"/>
  <c r="AN111" i="3"/>
  <c r="AL114" i="3"/>
  <c r="AN61" i="3"/>
  <c r="AL63" i="3"/>
  <c r="AN65" i="3"/>
  <c r="AN68" i="3"/>
  <c r="AN73" i="3"/>
  <c r="AM76" i="3"/>
  <c r="AL79" i="3"/>
  <c r="AM88" i="3"/>
  <c r="AK93" i="3"/>
  <c r="AM60" i="3"/>
  <c r="AM71" i="3"/>
  <c r="AN81" i="3"/>
  <c r="AM84" i="3"/>
  <c r="AL11" i="3"/>
  <c r="AL15" i="3"/>
  <c r="AL18" i="3"/>
  <c r="AL23" i="3"/>
  <c r="AM28" i="3"/>
  <c r="AN33" i="3"/>
  <c r="AN36" i="3"/>
  <c r="AL47" i="3"/>
  <c r="AL55" i="3"/>
  <c r="AN57" i="3"/>
  <c r="AM695" i="3"/>
  <c r="AK734" i="3"/>
  <c r="AK758" i="3"/>
  <c r="AK759" i="3"/>
  <c r="AK765" i="3"/>
  <c r="AK766" i="3"/>
  <c r="AK835" i="3"/>
  <c r="AM854" i="3"/>
  <c r="AM875" i="3"/>
  <c r="AM876" i="3"/>
  <c r="AM898" i="3"/>
  <c r="AM918" i="3"/>
  <c r="AM922" i="3"/>
  <c r="AM932" i="3"/>
  <c r="AM948" i="3"/>
  <c r="AM973" i="3"/>
  <c r="AM4" i="3"/>
  <c r="AL7" i="3"/>
  <c r="AM16" i="3"/>
  <c r="AN17" i="3"/>
  <c r="AL39" i="3"/>
  <c r="AN41" i="3"/>
  <c r="AM44" i="3"/>
  <c r="AN49" i="3"/>
  <c r="AN9" i="3"/>
  <c r="AN12" i="3"/>
  <c r="AM20" i="3"/>
  <c r="AN25" i="3"/>
  <c r="AM31" i="3"/>
  <c r="AM32" i="3"/>
  <c r="AM52" i="3"/>
  <c r="AM1548" i="3"/>
  <c r="AM1571" i="3"/>
  <c r="AM1516" i="3"/>
  <c r="AL285" i="3"/>
  <c r="AL286" i="3"/>
  <c r="AL287" i="3"/>
  <c r="AK296" i="3"/>
  <c r="AK304" i="3"/>
  <c r="AK307" i="3"/>
  <c r="AK311" i="3"/>
  <c r="AK312" i="3"/>
  <c r="AN313" i="3"/>
  <c r="AL315" i="3"/>
  <c r="AM320" i="3"/>
  <c r="AM321" i="3"/>
  <c r="AN500" i="3"/>
  <c r="AM502" i="3"/>
  <c r="AM505" i="3"/>
  <c r="AM508" i="3"/>
  <c r="AM593" i="3"/>
  <c r="AK1037" i="3"/>
  <c r="AK1055" i="3"/>
  <c r="AK1066" i="3"/>
  <c r="AK1069" i="3"/>
  <c r="AN1071" i="3"/>
  <c r="AN1075" i="3"/>
  <c r="AK1080" i="3"/>
  <c r="AK1087" i="3"/>
  <c r="AK1093" i="3"/>
  <c r="AM1111" i="3"/>
  <c r="AM1116" i="3"/>
  <c r="AM1117" i="3"/>
  <c r="AM1124" i="3"/>
  <c r="AM1128" i="3"/>
  <c r="AK1132" i="3"/>
  <c r="AK1134" i="3"/>
  <c r="AM1156" i="3"/>
  <c r="AM1165" i="3"/>
  <c r="AM1173" i="3"/>
  <c r="AK1221" i="3"/>
  <c r="AK1337" i="3"/>
  <c r="AM1089" i="3"/>
  <c r="AM1096" i="3"/>
  <c r="AK1135" i="3"/>
  <c r="AL1147" i="3"/>
  <c r="AK1203" i="3"/>
  <c r="AK1204" i="3"/>
  <c r="AK1207" i="3"/>
  <c r="AN1247" i="3"/>
  <c r="AN260" i="3"/>
  <c r="AL316" i="3"/>
  <c r="AK326" i="3"/>
  <c r="AK377" i="3"/>
  <c r="AK384" i="3"/>
  <c r="AL399" i="3"/>
  <c r="AL435" i="3"/>
  <c r="AL471" i="3"/>
  <c r="AL523" i="3"/>
  <c r="AN264" i="3"/>
  <c r="AK354" i="3"/>
  <c r="AN398" i="3"/>
  <c r="AM419" i="3"/>
  <c r="AN445" i="3"/>
  <c r="AN253" i="3"/>
  <c r="AN259" i="3"/>
  <c r="AK285" i="3"/>
  <c r="AK287" i="3"/>
  <c r="AL320" i="3"/>
  <c r="AK343" i="3"/>
  <c r="AK347" i="3"/>
  <c r="AL354" i="3"/>
  <c r="AK398" i="3"/>
  <c r="AN404" i="3"/>
  <c r="AN419" i="3"/>
  <c r="AK445" i="3"/>
  <c r="AK477" i="3"/>
  <c r="AL502" i="3"/>
  <c r="AN266" i="3"/>
  <c r="AK320" i="3"/>
  <c r="AN343" i="3"/>
  <c r="AN347" i="3"/>
  <c r="AM404" i="3"/>
  <c r="AN477" i="3"/>
  <c r="AK264" i="3"/>
  <c r="AK271" i="3"/>
  <c r="AM285" i="3"/>
  <c r="AM287" i="3"/>
  <c r="AN426" i="3"/>
  <c r="AM426" i="3"/>
  <c r="AL623" i="3"/>
  <c r="AK623" i="3"/>
  <c r="AN623" i="3"/>
  <c r="AL626" i="3"/>
  <c r="AK626" i="3"/>
  <c r="AN626" i="3"/>
  <c r="AM661" i="3"/>
  <c r="AL661" i="3"/>
  <c r="AK661" i="3"/>
  <c r="AL707" i="3"/>
  <c r="AK707" i="3"/>
  <c r="AN707" i="3"/>
  <c r="AL730" i="3"/>
  <c r="AK730" i="3"/>
  <c r="AN730" i="3"/>
  <c r="AL733" i="3"/>
  <c r="AK733" i="3"/>
  <c r="AN733" i="3"/>
  <c r="AN301" i="3"/>
  <c r="AM301" i="3"/>
  <c r="AK305" i="3"/>
  <c r="AN305" i="3"/>
  <c r="AK306" i="3"/>
  <c r="AN306" i="3"/>
  <c r="AN410" i="3"/>
  <c r="AM410" i="3"/>
  <c r="AL467" i="3"/>
  <c r="AK467" i="3"/>
  <c r="AL492" i="3"/>
  <c r="AK492" i="3"/>
  <c r="AL514" i="3"/>
  <c r="AK514" i="3"/>
  <c r="AN514" i="3"/>
  <c r="AM545" i="3"/>
  <c r="AL545" i="3"/>
  <c r="AK545" i="3"/>
  <c r="AM558" i="3"/>
  <c r="AL558" i="3"/>
  <c r="AK558" i="3"/>
  <c r="AM569" i="3"/>
  <c r="AL569" i="3"/>
  <c r="AK569" i="3"/>
  <c r="AM573" i="3"/>
  <c r="AL573" i="3"/>
  <c r="AK573" i="3"/>
  <c r="AM585" i="3"/>
  <c r="AL585" i="3"/>
  <c r="AK585" i="3"/>
  <c r="AM592" i="3"/>
  <c r="AL592" i="3"/>
  <c r="AK592" i="3"/>
  <c r="AL636" i="3"/>
  <c r="AK636" i="3"/>
  <c r="AN636" i="3"/>
  <c r="AN558" i="3"/>
  <c r="AL288" i="3"/>
  <c r="AK288" i="3"/>
  <c r="AK338" i="3"/>
  <c r="AN338" i="3"/>
  <c r="AN432" i="3"/>
  <c r="AM432" i="3"/>
  <c r="AL465" i="3"/>
  <c r="AK465" i="3"/>
  <c r="AL500" i="3"/>
  <c r="AK500" i="3"/>
  <c r="AL321" i="3"/>
  <c r="AL426" i="3"/>
  <c r="AM636" i="3"/>
  <c r="AN661" i="3"/>
  <c r="AM305" i="3"/>
  <c r="AK410" i="3"/>
  <c r="AK432" i="3"/>
  <c r="AM467" i="3"/>
  <c r="AM492" i="3"/>
  <c r="AN569" i="3"/>
  <c r="AK321" i="3"/>
  <c r="AN321" i="3"/>
  <c r="AL462" i="3"/>
  <c r="AK462" i="3"/>
  <c r="AM480" i="3"/>
  <c r="AL480" i="3"/>
  <c r="AL508" i="3"/>
  <c r="AK508" i="3"/>
  <c r="AN508" i="3"/>
  <c r="AM542" i="3"/>
  <c r="AL542" i="3"/>
  <c r="AK542" i="3"/>
  <c r="AL708" i="3"/>
  <c r="AK708" i="3"/>
  <c r="AN708" i="3"/>
  <c r="AN288" i="3"/>
  <c r="AL301" i="3"/>
  <c r="AL305" i="3"/>
  <c r="AN465" i="3"/>
  <c r="AN592" i="3"/>
  <c r="AL306" i="3"/>
  <c r="AL338" i="3"/>
  <c r="AL410" i="3"/>
  <c r="AL432" i="3"/>
  <c r="AN462" i="3"/>
  <c r="AN467" i="3"/>
  <c r="AK480" i="3"/>
  <c r="AN492" i="3"/>
  <c r="AM514" i="3"/>
  <c r="AN542" i="3"/>
  <c r="AN573" i="3"/>
  <c r="AM623" i="3"/>
  <c r="AM707" i="3"/>
  <c r="AN758" i="3"/>
  <c r="AL223" i="3"/>
  <c r="AN316" i="3"/>
  <c r="AM377" i="3"/>
  <c r="AK316" i="3"/>
  <c r="AN377" i="3"/>
  <c r="AN384" i="3"/>
  <c r="AN315" i="3"/>
  <c r="AK355" i="3"/>
  <c r="AL490" i="3"/>
  <c r="AK652" i="3"/>
  <c r="AK653" i="3"/>
  <c r="AM734" i="3"/>
  <c r="AM835" i="3"/>
  <c r="AK973" i="3"/>
  <c r="AM1037" i="3"/>
  <c r="AM1055" i="3"/>
  <c r="AM1066" i="3"/>
  <c r="AL1071" i="3"/>
  <c r="AL1075" i="3"/>
  <c r="AM1093" i="3"/>
  <c r="AK272" i="3"/>
  <c r="AK315" i="3"/>
  <c r="AL355" i="3"/>
  <c r="AM490" i="3"/>
  <c r="AL652" i="3"/>
  <c r="AL653" i="3"/>
  <c r="AN734" i="3"/>
  <c r="AN835" i="3"/>
  <c r="AL973" i="3"/>
  <c r="AN1037" i="3"/>
  <c r="AN1055" i="3"/>
  <c r="AN1066" i="3"/>
  <c r="AM1071" i="3"/>
  <c r="AM1075" i="3"/>
  <c r="AN1093" i="3"/>
  <c r="AM272" i="3"/>
  <c r="AK854" i="3"/>
  <c r="AM277" i="3"/>
  <c r="AL361" i="3"/>
  <c r="AM372" i="3"/>
  <c r="AK593" i="3"/>
  <c r="AK657" i="3"/>
  <c r="AK695" i="3"/>
  <c r="AK875" i="3"/>
  <c r="AK876" i="3"/>
  <c r="AK898" i="3"/>
  <c r="AK918" i="3"/>
  <c r="AK922" i="3"/>
  <c r="AN277" i="3"/>
  <c r="AM361" i="3"/>
  <c r="AN372" i="3"/>
  <c r="AL593" i="3"/>
  <c r="AL657" i="3"/>
  <c r="AL695" i="3"/>
  <c r="AL854" i="3"/>
  <c r="AL875" i="3"/>
  <c r="AL876" i="3"/>
  <c r="AL898" i="3"/>
  <c r="AL918" i="3"/>
  <c r="AL922" i="3"/>
  <c r="AL932" i="3"/>
  <c r="AL948" i="3"/>
  <c r="AL313" i="3"/>
  <c r="AN254" i="3"/>
  <c r="AN255" i="3"/>
  <c r="AM313" i="3"/>
  <c r="AL324" i="3"/>
  <c r="AM337" i="3"/>
  <c r="AM261" i="3"/>
  <c r="AK263" i="3"/>
  <c r="AM326" i="3"/>
  <c r="AN399" i="3"/>
  <c r="AK222" i="3"/>
  <c r="AN234" i="3"/>
  <c r="AL260" i="3"/>
  <c r="AL85" i="3"/>
  <c r="AN326" i="3"/>
  <c r="AK399" i="3"/>
  <c r="AK435" i="3"/>
  <c r="AK279" i="3"/>
  <c r="AM269" i="3"/>
  <c r="AK268" i="3"/>
  <c r="AN269" i="3"/>
  <c r="AK275" i="3"/>
  <c r="AM279" i="3"/>
  <c r="AN280" i="3"/>
  <c r="AK286" i="3"/>
  <c r="AN296" i="3"/>
  <c r="AM268" i="3"/>
  <c r="AM275" i="3"/>
  <c r="AN279" i="3"/>
  <c r="AK281" i="3"/>
  <c r="AM286" i="3"/>
  <c r="AM1069" i="3"/>
  <c r="AM1080" i="3"/>
  <c r="AM1087" i="3"/>
  <c r="AK1111" i="3"/>
  <c r="AK1116" i="3"/>
  <c r="AK1117" i="3"/>
  <c r="AK1124" i="3"/>
  <c r="AK1128" i="3"/>
  <c r="AM1132" i="3"/>
  <c r="AM1134" i="3"/>
  <c r="AK1156" i="3"/>
  <c r="AK1165" i="3"/>
  <c r="AN1069" i="3"/>
  <c r="AN1080" i="3"/>
  <c r="AN1087" i="3"/>
  <c r="AL1111" i="3"/>
  <c r="AL1116" i="3"/>
  <c r="AL1117" i="3"/>
  <c r="AL1124" i="3"/>
  <c r="AL1128" i="3"/>
  <c r="AN1132" i="3"/>
  <c r="AN1134" i="3"/>
  <c r="AL1156" i="3"/>
  <c r="AK278" i="3"/>
  <c r="AN278" i="3"/>
  <c r="AL323" i="3"/>
  <c r="AL325" i="3"/>
  <c r="AK323" i="3"/>
  <c r="AL98" i="3"/>
  <c r="AL225" i="3"/>
  <c r="AL235" i="3"/>
  <c r="AL244" i="3"/>
  <c r="AL249" i="3"/>
  <c r="AN1089" i="3"/>
  <c r="AN1096" i="3"/>
  <c r="AL1135" i="3"/>
  <c r="AL1203" i="3"/>
  <c r="AL1204" i="3"/>
  <c r="AL1207" i="3"/>
  <c r="AK1089" i="3"/>
  <c r="AK1096" i="3"/>
  <c r="AM1135" i="3"/>
  <c r="AM1147" i="3"/>
  <c r="AM1203" i="3"/>
  <c r="AM1204" i="3"/>
  <c r="AM1207" i="3"/>
  <c r="AL1247" i="3"/>
  <c r="AK1147" i="3"/>
  <c r="AM1221" i="3"/>
  <c r="AM1337" i="3"/>
  <c r="AK1516" i="3"/>
  <c r="AK1548" i="3"/>
  <c r="AK1571" i="3"/>
  <c r="AN1221" i="3"/>
  <c r="AN1337" i="3"/>
  <c r="AL1516" i="3"/>
  <c r="AL1548" i="3"/>
  <c r="AL1571" i="3"/>
  <c r="AK243" i="3"/>
  <c r="AN249" i="3"/>
  <c r="AN257" i="3"/>
  <c r="AM260" i="3"/>
  <c r="AL239" i="3"/>
  <c r="AK242" i="3"/>
  <c r="AM247" i="3"/>
  <c r="AM251" i="3"/>
  <c r="AM254" i="3"/>
  <c r="AN256" i="3"/>
  <c r="AM259" i="3"/>
  <c r="AK261" i="3"/>
  <c r="AM262" i="3"/>
  <c r="AN263" i="3"/>
  <c r="AK265" i="3"/>
  <c r="AM266" i="3"/>
  <c r="AN267" i="3"/>
  <c r="AK269" i="3"/>
  <c r="AM270" i="3"/>
  <c r="AN271" i="3"/>
  <c r="AK273" i="3"/>
  <c r="AM274" i="3"/>
  <c r="AN275" i="3"/>
  <c r="AK277" i="3"/>
  <c r="AM278" i="3"/>
  <c r="AK236" i="3"/>
  <c r="AM244" i="3"/>
  <c r="AL231" i="3"/>
  <c r="AL241" i="3"/>
  <c r="AN244" i="3"/>
  <c r="AM248" i="3"/>
  <c r="AK251" i="3"/>
  <c r="AM253" i="3"/>
  <c r="AM255" i="3"/>
  <c r="AM257" i="3"/>
  <c r="I14" i="5"/>
  <c r="I15" i="5"/>
  <c r="AM243" i="3"/>
  <c r="AK246" i="3"/>
  <c r="AL237" i="3"/>
  <c r="AN243" i="3"/>
  <c r="AN247" i="3"/>
  <c r="AM250" i="3"/>
  <c r="AK253" i="3"/>
  <c r="AK259" i="3"/>
  <c r="AM223" i="3"/>
  <c r="AL233" i="3"/>
  <c r="AK240" i="3"/>
  <c r="AM242" i="3"/>
  <c r="AK245" i="3"/>
  <c r="AM246" i="3"/>
  <c r="AK249" i="3"/>
  <c r="AN251" i="3"/>
  <c r="AK254" i="3"/>
  <c r="AK255" i="3"/>
  <c r="AK256" i="3"/>
  <c r="AK257" i="3"/>
  <c r="AK258" i="3"/>
  <c r="AK260" i="3"/>
  <c r="AM228" i="3"/>
  <c r="AK234" i="3"/>
  <c r="AK238" i="3"/>
  <c r="AN242" i="3"/>
  <c r="AK244" i="3"/>
  <c r="AM245" i="3"/>
  <c r="AN246" i="3"/>
  <c r="AK248" i="3"/>
  <c r="AM249" i="3"/>
  <c r="AN250" i="3"/>
  <c r="AK252" i="3"/>
  <c r="AL229" i="3"/>
  <c r="AK232" i="3"/>
  <c r="AM234" i="3"/>
  <c r="AL238" i="3"/>
  <c r="AM218" i="3"/>
  <c r="AK226" i="3"/>
  <c r="AK230" i="3"/>
  <c r="AM238" i="3"/>
  <c r="AL230" i="3"/>
  <c r="AN183" i="3"/>
  <c r="AN184" i="3"/>
  <c r="AL186" i="3"/>
  <c r="AK189" i="3"/>
  <c r="AK190" i="3"/>
  <c r="AN191" i="3"/>
  <c r="AN192" i="3"/>
  <c r="AK193" i="3"/>
  <c r="AM194" i="3"/>
  <c r="AM195" i="3"/>
  <c r="AM196" i="3"/>
  <c r="AL197" i="3"/>
  <c r="AN198" i="3"/>
  <c r="AL199" i="3"/>
  <c r="AM200" i="3"/>
  <c r="AK201" i="3"/>
  <c r="AN202" i="3"/>
  <c r="AM203" i="3"/>
  <c r="AK204" i="3"/>
  <c r="AL205" i="3"/>
  <c r="AN206" i="3"/>
  <c r="AL207" i="3"/>
  <c r="AK208" i="3"/>
  <c r="AL209" i="3"/>
  <c r="AN210" i="3"/>
  <c r="AL211" i="3"/>
  <c r="AK213" i="3"/>
  <c r="AN214" i="3"/>
  <c r="AL215" i="3"/>
  <c r="AK216" i="3"/>
  <c r="AK217" i="3"/>
  <c r="AN218" i="3"/>
  <c r="AM219" i="3"/>
  <c r="AK220" i="3"/>
  <c r="AN222" i="3"/>
  <c r="AK225" i="3"/>
  <c r="AN226" i="3"/>
  <c r="AL227" i="3"/>
  <c r="AK1616" i="3"/>
  <c r="AK1005" i="3"/>
  <c r="AM1130" i="3"/>
  <c r="AK1486" i="3"/>
  <c r="AN1616" i="3"/>
  <c r="AM1616" i="3"/>
  <c r="AN1005" i="3"/>
  <c r="AL1130" i="3"/>
  <c r="AN1486" i="3"/>
  <c r="AK196" i="3"/>
  <c r="K43" i="1"/>
  <c r="W55" i="1"/>
  <c r="W42" i="1"/>
  <c r="T42" i="1"/>
  <c r="AM202" i="3"/>
  <c r="AL222" i="3"/>
  <c r="AM230" i="3"/>
  <c r="AL234" i="3"/>
  <c r="AM211" i="3"/>
  <c r="AN195" i="3"/>
  <c r="AK200" i="3"/>
  <c r="AK194" i="3"/>
  <c r="AL198" i="3"/>
  <c r="AL202" i="3"/>
  <c r="AL206" i="3"/>
  <c r="AL214" i="3"/>
  <c r="AM68" i="3"/>
  <c r="AL194" i="3"/>
  <c r="AM36" i="3"/>
  <c r="AL195" i="3"/>
  <c r="AK210" i="3"/>
  <c r="AK218" i="3"/>
  <c r="AL71" i="3"/>
  <c r="AL31" i="3"/>
  <c r="AM12" i="3"/>
  <c r="AN194" i="3"/>
  <c r="AN196" i="3"/>
  <c r="AM198" i="3"/>
  <c r="AK206" i="3"/>
  <c r="AM210" i="3"/>
  <c r="U7" i="1"/>
  <c r="R7" i="1"/>
  <c r="Q7" i="1"/>
  <c r="H18" i="1" s="1"/>
  <c r="H5" i="5" s="1"/>
  <c r="I4" i="5"/>
  <c r="I3" i="5"/>
  <c r="I8" i="5"/>
  <c r="Y3" i="1"/>
  <c r="S7" i="1"/>
  <c r="I18" i="1" s="1"/>
  <c r="O45" i="1"/>
  <c r="C53" i="1"/>
  <c r="K44" i="1"/>
  <c r="L44" i="1"/>
  <c r="O44" i="1" s="1"/>
  <c r="AK2" i="3"/>
  <c r="AN2" i="3"/>
  <c r="AM2" i="3"/>
  <c r="AK5" i="3"/>
  <c r="AM5" i="3"/>
  <c r="AL5" i="3"/>
  <c r="AK8" i="3"/>
  <c r="AL8" i="3"/>
  <c r="AK10" i="3"/>
  <c r="AN10" i="3"/>
  <c r="AM10" i="3"/>
  <c r="AK15" i="3"/>
  <c r="AN15" i="3"/>
  <c r="AK19" i="3"/>
  <c r="AN19" i="3"/>
  <c r="AK21" i="3"/>
  <c r="AM21" i="3"/>
  <c r="AL21" i="3"/>
  <c r="AK24" i="3"/>
  <c r="AL24" i="3"/>
  <c r="AK25" i="3"/>
  <c r="AM25" i="3"/>
  <c r="AL25" i="3"/>
  <c r="AK27" i="3"/>
  <c r="AN27" i="3"/>
  <c r="AK28" i="3"/>
  <c r="AL28" i="3"/>
  <c r="AK30" i="3"/>
  <c r="AN30" i="3"/>
  <c r="AM30" i="3"/>
  <c r="AK35" i="3"/>
  <c r="AN35" i="3"/>
  <c r="AK43" i="3"/>
  <c r="AN43" i="3"/>
  <c r="AK44" i="3"/>
  <c r="AL44" i="3"/>
  <c r="AK47" i="3"/>
  <c r="AN47" i="3"/>
  <c r="AK48" i="3"/>
  <c r="AL48" i="3"/>
  <c r="AK51" i="3"/>
  <c r="AN51" i="3"/>
  <c r="AK62" i="3"/>
  <c r="AN62" i="3"/>
  <c r="AM62" i="3"/>
  <c r="AK64" i="3"/>
  <c r="AL64" i="3"/>
  <c r="AK66" i="3"/>
  <c r="AN66" i="3"/>
  <c r="AM66" i="3"/>
  <c r="AK67" i="3"/>
  <c r="AN67" i="3"/>
  <c r="AK74" i="3"/>
  <c r="AN74" i="3"/>
  <c r="AM74" i="3"/>
  <c r="AK80" i="3"/>
  <c r="AL80" i="3"/>
  <c r="AK86" i="3"/>
  <c r="AN86" i="3"/>
  <c r="AL86" i="3"/>
  <c r="AM95" i="3"/>
  <c r="AK95" i="3"/>
  <c r="AL95" i="3"/>
  <c r="AM96" i="3"/>
  <c r="AL96" i="3"/>
  <c r="AK96" i="3"/>
  <c r="AM102" i="3"/>
  <c r="AN102" i="3"/>
  <c r="AL102" i="3"/>
  <c r="AM105" i="3"/>
  <c r="AN105" i="3"/>
  <c r="AL105" i="3"/>
  <c r="AK105" i="3"/>
  <c r="AM106" i="3"/>
  <c r="AN106" i="3"/>
  <c r="AK106" i="3"/>
  <c r="AM110" i="3"/>
  <c r="AN110" i="3"/>
  <c r="AL110" i="3"/>
  <c r="AM117" i="3"/>
  <c r="AN117" i="3"/>
  <c r="AL117" i="3"/>
  <c r="AM127" i="3"/>
  <c r="AK127" i="3"/>
  <c r="AL127" i="3"/>
  <c r="AM133" i="3"/>
  <c r="AN133" i="3"/>
  <c r="AL133" i="3"/>
  <c r="AM139" i="3"/>
  <c r="AK139" i="3"/>
  <c r="AN139" i="3"/>
  <c r="AM155" i="3"/>
  <c r="AK155" i="3"/>
  <c r="AN155" i="3"/>
  <c r="AM157" i="3"/>
  <c r="AN157" i="3"/>
  <c r="AL157" i="3"/>
  <c r="AM159" i="3"/>
  <c r="AK159" i="3"/>
  <c r="AL159" i="3"/>
  <c r="AM160" i="3"/>
  <c r="AL160" i="3"/>
  <c r="AK160" i="3"/>
  <c r="AM161" i="3"/>
  <c r="AN161" i="3"/>
  <c r="AL161" i="3"/>
  <c r="AK161" i="3"/>
  <c r="AM167" i="3"/>
  <c r="AK167" i="3"/>
  <c r="AL167" i="3"/>
  <c r="AM168" i="3"/>
  <c r="AL168" i="3"/>
  <c r="AK168" i="3"/>
  <c r="AM169" i="3"/>
  <c r="AN169" i="3"/>
  <c r="AL169" i="3"/>
  <c r="AK169" i="3"/>
  <c r="AM170" i="3"/>
  <c r="AN170" i="3"/>
  <c r="AK170" i="3"/>
  <c r="AM171" i="3"/>
  <c r="AK171" i="3"/>
  <c r="AN171" i="3"/>
  <c r="AM172" i="3"/>
  <c r="AL172" i="3"/>
  <c r="AK172" i="3"/>
  <c r="AN172" i="3"/>
  <c r="AM173" i="3"/>
  <c r="AN173" i="3"/>
  <c r="AL173" i="3"/>
  <c r="AM174" i="3"/>
  <c r="AN174" i="3"/>
  <c r="AL174" i="3"/>
  <c r="AM175" i="3"/>
  <c r="AK175" i="3"/>
  <c r="AL175" i="3"/>
  <c r="AM176" i="3"/>
  <c r="AL176" i="3"/>
  <c r="AK176" i="3"/>
  <c r="AM177" i="3"/>
  <c r="AN177" i="3"/>
  <c r="AL177" i="3"/>
  <c r="AK177" i="3"/>
  <c r="AM178" i="3"/>
  <c r="AN178" i="3"/>
  <c r="AK178" i="3"/>
  <c r="AM179" i="3"/>
  <c r="AK179" i="3"/>
  <c r="AN179" i="3"/>
  <c r="AM180" i="3"/>
  <c r="AL180" i="3"/>
  <c r="AK180" i="3"/>
  <c r="AN180" i="3"/>
  <c r="AM181" i="3"/>
  <c r="AN181" i="3"/>
  <c r="AL181" i="3"/>
  <c r="AM182" i="3"/>
  <c r="AN182" i="3"/>
  <c r="AL182" i="3"/>
  <c r="AM183" i="3"/>
  <c r="AK183" i="3"/>
  <c r="AL183" i="3"/>
  <c r="AM184" i="3"/>
  <c r="AL184" i="3"/>
  <c r="AK184" i="3"/>
  <c r="AM185" i="3"/>
  <c r="AN185" i="3"/>
  <c r="AL185" i="3"/>
  <c r="AK185" i="3"/>
  <c r="AM186" i="3"/>
  <c r="AN186" i="3"/>
  <c r="AK186" i="3"/>
  <c r="AM187" i="3"/>
  <c r="AK187" i="3"/>
  <c r="AN187" i="3"/>
  <c r="AM188" i="3"/>
  <c r="AL188" i="3"/>
  <c r="AK188" i="3"/>
  <c r="AN188" i="3"/>
  <c r="AM189" i="3"/>
  <c r="AN189" i="3"/>
  <c r="AL189" i="3"/>
  <c r="AM190" i="3"/>
  <c r="AN190" i="3"/>
  <c r="AL190" i="3"/>
  <c r="AM191" i="3"/>
  <c r="AK191" i="3"/>
  <c r="AL191" i="3"/>
  <c r="AK3" i="3"/>
  <c r="AN3" i="3"/>
  <c r="AK9" i="3"/>
  <c r="AM9" i="3"/>
  <c r="AL9" i="3"/>
  <c r="AK17" i="3"/>
  <c r="AM17" i="3"/>
  <c r="AL17" i="3"/>
  <c r="AK33" i="3"/>
  <c r="AM33" i="3"/>
  <c r="AL33" i="3"/>
  <c r="AK39" i="3"/>
  <c r="AN39" i="3"/>
  <c r="AK41" i="3"/>
  <c r="AM41" i="3"/>
  <c r="AL41" i="3"/>
  <c r="AK42" i="3"/>
  <c r="AN42" i="3"/>
  <c r="AM42" i="3"/>
  <c r="AK52" i="3"/>
  <c r="AL52" i="3"/>
  <c r="AK53" i="3"/>
  <c r="AM53" i="3"/>
  <c r="AL53" i="3"/>
  <c r="AK58" i="3"/>
  <c r="AN58" i="3"/>
  <c r="AM58" i="3"/>
  <c r="AK72" i="3"/>
  <c r="AL72" i="3"/>
  <c r="AK75" i="3"/>
  <c r="AN75" i="3"/>
  <c r="AK76" i="3"/>
  <c r="AL76" i="3"/>
  <c r="AK78" i="3"/>
  <c r="AN78" i="3"/>
  <c r="AM78" i="3"/>
  <c r="AK83" i="3"/>
  <c r="AN83" i="3"/>
  <c r="AK84" i="3"/>
  <c r="AN84" i="3"/>
  <c r="AL84" i="3"/>
  <c r="AK88" i="3"/>
  <c r="AN88" i="3"/>
  <c r="AL88" i="3"/>
  <c r="AM91" i="3"/>
  <c r="AK91" i="3"/>
  <c r="AN91" i="3"/>
  <c r="AM92" i="3"/>
  <c r="AL92" i="3"/>
  <c r="AK92" i="3"/>
  <c r="AN92" i="3"/>
  <c r="AM94" i="3"/>
  <c r="AN94" i="3"/>
  <c r="AL94" i="3"/>
  <c r="AM98" i="3"/>
  <c r="AN98" i="3"/>
  <c r="AK98" i="3"/>
  <c r="AM100" i="3"/>
  <c r="AL100" i="3"/>
  <c r="AK100" i="3"/>
  <c r="AN100" i="3"/>
  <c r="AM103" i="3"/>
  <c r="AK103" i="3"/>
  <c r="AL103" i="3"/>
  <c r="AM107" i="3"/>
  <c r="AK107" i="3"/>
  <c r="AN107" i="3"/>
  <c r="AM109" i="3"/>
  <c r="AN109" i="3"/>
  <c r="AL109" i="3"/>
  <c r="AM112" i="3"/>
  <c r="AL112" i="3"/>
  <c r="AK112" i="3"/>
  <c r="AM114" i="3"/>
  <c r="AN114" i="3"/>
  <c r="AK114" i="3"/>
  <c r="AM122" i="3"/>
  <c r="AN122" i="3"/>
  <c r="AK122" i="3"/>
  <c r="AM123" i="3"/>
  <c r="AK123" i="3"/>
  <c r="AN123" i="3"/>
  <c r="AM124" i="3"/>
  <c r="AL124" i="3"/>
  <c r="AK124" i="3"/>
  <c r="AN124" i="3"/>
  <c r="AM129" i="3"/>
  <c r="AN129" i="3"/>
  <c r="AL129" i="3"/>
  <c r="AK129" i="3"/>
  <c r="AM134" i="3"/>
  <c r="AN134" i="3"/>
  <c r="AL134" i="3"/>
  <c r="AM137" i="3"/>
  <c r="AN137" i="3"/>
  <c r="AL137" i="3"/>
  <c r="AK137" i="3"/>
  <c r="AM145" i="3"/>
  <c r="AN145" i="3"/>
  <c r="AL145" i="3"/>
  <c r="AK145" i="3"/>
  <c r="AM154" i="3"/>
  <c r="AN154" i="3"/>
  <c r="AK154" i="3"/>
  <c r="AM156" i="3"/>
  <c r="AL156" i="3"/>
  <c r="AK156" i="3"/>
  <c r="AN156" i="3"/>
  <c r="AM158" i="3"/>
  <c r="AN158" i="3"/>
  <c r="AL158" i="3"/>
  <c r="AM163" i="3"/>
  <c r="AK163" i="3"/>
  <c r="AN163" i="3"/>
  <c r="AM166" i="3"/>
  <c r="AN166" i="3"/>
  <c r="AL166" i="3"/>
  <c r="AL2" i="3"/>
  <c r="AL10" i="3"/>
  <c r="AN28" i="3"/>
  <c r="AL58" i="3"/>
  <c r="AK158" i="3"/>
  <c r="AK4" i="3"/>
  <c r="AL4" i="3"/>
  <c r="AK7" i="3"/>
  <c r="AN7" i="3"/>
  <c r="AK13" i="3"/>
  <c r="AM13" i="3"/>
  <c r="AL13" i="3"/>
  <c r="AK20" i="3"/>
  <c r="AL20" i="3"/>
  <c r="AK23" i="3"/>
  <c r="AN23" i="3"/>
  <c r="AK34" i="3"/>
  <c r="AN34" i="3"/>
  <c r="AM34" i="3"/>
  <c r="AK37" i="3"/>
  <c r="AM37" i="3"/>
  <c r="AL37" i="3"/>
  <c r="AK40" i="3"/>
  <c r="AL40" i="3"/>
  <c r="AK46" i="3"/>
  <c r="AN46" i="3"/>
  <c r="AM46" i="3"/>
  <c r="AK50" i="3"/>
  <c r="AN50" i="3"/>
  <c r="AM50" i="3"/>
  <c r="AK55" i="3"/>
  <c r="AN55" i="3"/>
  <c r="AK56" i="3"/>
  <c r="AL56" i="3"/>
  <c r="AK59" i="3"/>
  <c r="AN59" i="3"/>
  <c r="AK63" i="3"/>
  <c r="AN63" i="3"/>
  <c r="AK65" i="3"/>
  <c r="AM65" i="3"/>
  <c r="AL65" i="3"/>
  <c r="AK69" i="3"/>
  <c r="AM69" i="3"/>
  <c r="AL69" i="3"/>
  <c r="AK70" i="3"/>
  <c r="AN70" i="3"/>
  <c r="AM70" i="3"/>
  <c r="AK77" i="3"/>
  <c r="AM77" i="3"/>
  <c r="AL77" i="3"/>
  <c r="AK81" i="3"/>
  <c r="AM81" i="3"/>
  <c r="AL81" i="3"/>
  <c r="AK82" i="3"/>
  <c r="AN82" i="3"/>
  <c r="AM82" i="3"/>
  <c r="AK85" i="3"/>
  <c r="AN85" i="3"/>
  <c r="AM85" i="3"/>
  <c r="AM97" i="3"/>
  <c r="AN97" i="3"/>
  <c r="AL97" i="3"/>
  <c r="AK97" i="3"/>
  <c r="AM125" i="3"/>
  <c r="AN125" i="3"/>
  <c r="AL125" i="3"/>
  <c r="AM128" i="3"/>
  <c r="AL128" i="3"/>
  <c r="AK128" i="3"/>
  <c r="AM131" i="3"/>
  <c r="AK131" i="3"/>
  <c r="AN131" i="3"/>
  <c r="AM135" i="3"/>
  <c r="AK135" i="3"/>
  <c r="AL135" i="3"/>
  <c r="AM140" i="3"/>
  <c r="AL140" i="3"/>
  <c r="AK140" i="3"/>
  <c r="AN140" i="3"/>
  <c r="AM142" i="3"/>
  <c r="AN142" i="3"/>
  <c r="AL142" i="3"/>
  <c r="AM147" i="3"/>
  <c r="AK147" i="3"/>
  <c r="AN147" i="3"/>
  <c r="AM148" i="3"/>
  <c r="AL148" i="3"/>
  <c r="AK148" i="3"/>
  <c r="AN148" i="3"/>
  <c r="AM149" i="3"/>
  <c r="AN149" i="3"/>
  <c r="AL149" i="3"/>
  <c r="AM152" i="3"/>
  <c r="AL152" i="3"/>
  <c r="AK152" i="3"/>
  <c r="AM153" i="3"/>
  <c r="AN153" i="3"/>
  <c r="AL153" i="3"/>
  <c r="AK153" i="3"/>
  <c r="AM165" i="3"/>
  <c r="AN165" i="3"/>
  <c r="AL165" i="3"/>
  <c r="AN4" i="3"/>
  <c r="AN20" i="3"/>
  <c r="AM23" i="3"/>
  <c r="AM39" i="3"/>
  <c r="AL42" i="3"/>
  <c r="AL50" i="3"/>
  <c r="AM63" i="3"/>
  <c r="AL74" i="3"/>
  <c r="AL82" i="3"/>
  <c r="AL147" i="3"/>
  <c r="AL163" i="3"/>
  <c r="AL3" i="3"/>
  <c r="AL19" i="3"/>
  <c r="AM24" i="3"/>
  <c r="AL35" i="3"/>
  <c r="AM40" i="3"/>
  <c r="AM48" i="3"/>
  <c r="AL51" i="3"/>
  <c r="AL59" i="3"/>
  <c r="AN69" i="3"/>
  <c r="AL75" i="3"/>
  <c r="AN77" i="3"/>
  <c r="AL83" i="3"/>
  <c r="AN95" i="3"/>
  <c r="AL106" i="3"/>
  <c r="AL122" i="3"/>
  <c r="AN127" i="3"/>
  <c r="AK149" i="3"/>
  <c r="AK165" i="3"/>
  <c r="AK6" i="3"/>
  <c r="AN6" i="3"/>
  <c r="AM6" i="3"/>
  <c r="AK11" i="3"/>
  <c r="AN11" i="3"/>
  <c r="AK12" i="3"/>
  <c r="AL12" i="3"/>
  <c r="AK14" i="3"/>
  <c r="AN14" i="3"/>
  <c r="AM14" i="3"/>
  <c r="AK16" i="3"/>
  <c r="AL16" i="3"/>
  <c r="AK18" i="3"/>
  <c r="AN18" i="3"/>
  <c r="AM18" i="3"/>
  <c r="AK22" i="3"/>
  <c r="AN22" i="3"/>
  <c r="AM22" i="3"/>
  <c r="AK26" i="3"/>
  <c r="AN26" i="3"/>
  <c r="AM26" i="3"/>
  <c r="AK29" i="3"/>
  <c r="AM29" i="3"/>
  <c r="AL29" i="3"/>
  <c r="AK31" i="3"/>
  <c r="AN31" i="3"/>
  <c r="AK32" i="3"/>
  <c r="AL32" i="3"/>
  <c r="AK36" i="3"/>
  <c r="AL36" i="3"/>
  <c r="AK38" i="3"/>
  <c r="AN38" i="3"/>
  <c r="AM38" i="3"/>
  <c r="AK45" i="3"/>
  <c r="AM45" i="3"/>
  <c r="AL45" i="3"/>
  <c r="AK49" i="3"/>
  <c r="AM49" i="3"/>
  <c r="AL49" i="3"/>
  <c r="AK54" i="3"/>
  <c r="AN54" i="3"/>
  <c r="AM54" i="3"/>
  <c r="AK57" i="3"/>
  <c r="AM57" i="3"/>
  <c r="AL57" i="3"/>
  <c r="AK60" i="3"/>
  <c r="AL60" i="3"/>
  <c r="AK61" i="3"/>
  <c r="AM61" i="3"/>
  <c r="AL61" i="3"/>
  <c r="AK68" i="3"/>
  <c r="AL68" i="3"/>
  <c r="AK71" i="3"/>
  <c r="AN71" i="3"/>
  <c r="AK73" i="3"/>
  <c r="AM73" i="3"/>
  <c r="AL73" i="3"/>
  <c r="AK79" i="3"/>
  <c r="AN79" i="3"/>
  <c r="AK87" i="3"/>
  <c r="AN87" i="3"/>
  <c r="AM87" i="3"/>
  <c r="AK89" i="3"/>
  <c r="AN89" i="3"/>
  <c r="AM89" i="3"/>
  <c r="AK90" i="3"/>
  <c r="AN90" i="3"/>
  <c r="AL90" i="3"/>
  <c r="AM93" i="3"/>
  <c r="AN93" i="3"/>
  <c r="AL93" i="3"/>
  <c r="AM99" i="3"/>
  <c r="AK99" i="3"/>
  <c r="AN99" i="3"/>
  <c r="AM101" i="3"/>
  <c r="AN101" i="3"/>
  <c r="AL101" i="3"/>
  <c r="AM104" i="3"/>
  <c r="AL104" i="3"/>
  <c r="AK104" i="3"/>
  <c r="AM108" i="3"/>
  <c r="AL108" i="3"/>
  <c r="AK108" i="3"/>
  <c r="AN108" i="3"/>
  <c r="AM111" i="3"/>
  <c r="AK111" i="3"/>
  <c r="AL111" i="3"/>
  <c r="AM113" i="3"/>
  <c r="AN113" i="3"/>
  <c r="AL113" i="3"/>
  <c r="AK113" i="3"/>
  <c r="AM115" i="3"/>
  <c r="AK115" i="3"/>
  <c r="AN115" i="3"/>
  <c r="AM116" i="3"/>
  <c r="AL116" i="3"/>
  <c r="AK116" i="3"/>
  <c r="AN116" i="3"/>
  <c r="AM118" i="3"/>
  <c r="AN118" i="3"/>
  <c r="AL118" i="3"/>
  <c r="AM119" i="3"/>
  <c r="AK119" i="3"/>
  <c r="AL119" i="3"/>
  <c r="AM120" i="3"/>
  <c r="AL120" i="3"/>
  <c r="AK120" i="3"/>
  <c r="AM121" i="3"/>
  <c r="AN121" i="3"/>
  <c r="AL121" i="3"/>
  <c r="AK121" i="3"/>
  <c r="AM126" i="3"/>
  <c r="AN126" i="3"/>
  <c r="AL126" i="3"/>
  <c r="AM130" i="3"/>
  <c r="AN130" i="3"/>
  <c r="AK130" i="3"/>
  <c r="AM132" i="3"/>
  <c r="AL132" i="3"/>
  <c r="AK132" i="3"/>
  <c r="AN132" i="3"/>
  <c r="AM136" i="3"/>
  <c r="AL136" i="3"/>
  <c r="AK136" i="3"/>
  <c r="AM138" i="3"/>
  <c r="AN138" i="3"/>
  <c r="AK138" i="3"/>
  <c r="AM141" i="3"/>
  <c r="AN141" i="3"/>
  <c r="AL141" i="3"/>
  <c r="AM143" i="3"/>
  <c r="AK143" i="3"/>
  <c r="AL143" i="3"/>
  <c r="AM144" i="3"/>
  <c r="AL144" i="3"/>
  <c r="AK144" i="3"/>
  <c r="AM146" i="3"/>
  <c r="AN146" i="3"/>
  <c r="AK146" i="3"/>
  <c r="AM150" i="3"/>
  <c r="AN150" i="3"/>
  <c r="AL150" i="3"/>
  <c r="AM151" i="3"/>
  <c r="AK151" i="3"/>
  <c r="AL151" i="3"/>
  <c r="AM162" i="3"/>
  <c r="AN162" i="3"/>
  <c r="AK162" i="3"/>
  <c r="AM164" i="3"/>
  <c r="AL164" i="3"/>
  <c r="AK164" i="3"/>
  <c r="AN164" i="3"/>
  <c r="AM7" i="3"/>
  <c r="AM15" i="3"/>
  <c r="AL26" i="3"/>
  <c r="AL34" i="3"/>
  <c r="AN44" i="3"/>
  <c r="AM47" i="3"/>
  <c r="AN52" i="3"/>
  <c r="AM55" i="3"/>
  <c r="AN60" i="3"/>
  <c r="AL66" i="3"/>
  <c r="AN76" i="3"/>
  <c r="AM79" i="3"/>
  <c r="AL89" i="3"/>
  <c r="AK94" i="3"/>
  <c r="AL99" i="3"/>
  <c r="AK110" i="3"/>
  <c r="AK126" i="3"/>
  <c r="AL131" i="3"/>
  <c r="AN5" i="3"/>
  <c r="AM8" i="3"/>
  <c r="AN13" i="3"/>
  <c r="AN21" i="3"/>
  <c r="AL27" i="3"/>
  <c r="AN29" i="3"/>
  <c r="AN37" i="3"/>
  <c r="AL43" i="3"/>
  <c r="AN45" i="3"/>
  <c r="AN53" i="3"/>
  <c r="AM56" i="3"/>
  <c r="AM64" i="3"/>
  <c r="AL67" i="3"/>
  <c r="AM72" i="3"/>
  <c r="AM80" i="3"/>
  <c r="AM86" i="3"/>
  <c r="AM90" i="3"/>
  <c r="AK101" i="3"/>
  <c r="AK117" i="3"/>
  <c r="AK133" i="3"/>
  <c r="AN143" i="3"/>
  <c r="AL154" i="3"/>
  <c r="AN159" i="3"/>
  <c r="AL170" i="3"/>
  <c r="AN175" i="3"/>
  <c r="L48" i="1"/>
  <c r="O48" i="1" s="1"/>
  <c r="K48" i="1"/>
  <c r="T55" i="1"/>
  <c r="M48" i="1"/>
  <c r="N48" i="1" s="1"/>
  <c r="AM3" i="3"/>
  <c r="AL6" i="3"/>
  <c r="AN8" i="3"/>
  <c r="AM11" i="3"/>
  <c r="AL14" i="3"/>
  <c r="AN16" i="3"/>
  <c r="AM19" i="3"/>
  <c r="AL22" i="3"/>
  <c r="AN24" i="3"/>
  <c r="AM27" i="3"/>
  <c r="AL30" i="3"/>
  <c r="AN32" i="3"/>
  <c r="AM35" i="3"/>
  <c r="AL38" i="3"/>
  <c r="AN40" i="3"/>
  <c r="AM43" i="3"/>
  <c r="AL46" i="3"/>
  <c r="AN48" i="3"/>
  <c r="AM51" i="3"/>
  <c r="AL54" i="3"/>
  <c r="AN56" i="3"/>
  <c r="AM59" i="3"/>
  <c r="AL62" i="3"/>
  <c r="AN64" i="3"/>
  <c r="AM67" i="3"/>
  <c r="AL70" i="3"/>
  <c r="AN72" i="3"/>
  <c r="AM75" i="3"/>
  <c r="AL78" i="3"/>
  <c r="AN80" i="3"/>
  <c r="AM83" i="3"/>
  <c r="AL87" i="3"/>
  <c r="AL91" i="3"/>
  <c r="AN96" i="3"/>
  <c r="AK102" i="3"/>
  <c r="AL107" i="3"/>
  <c r="AN112" i="3"/>
  <c r="AK118" i="3"/>
  <c r="AL123" i="3"/>
  <c r="AN128" i="3"/>
  <c r="AK134" i="3"/>
  <c r="AL139" i="3"/>
  <c r="AN144" i="3"/>
  <c r="AK150" i="3"/>
  <c r="AL155" i="3"/>
  <c r="AN160" i="3"/>
  <c r="AK166" i="3"/>
  <c r="AL171" i="3"/>
  <c r="AN176" i="3"/>
  <c r="AK182" i="3"/>
  <c r="AL187" i="3"/>
  <c r="AM192" i="3"/>
  <c r="AL192" i="3"/>
  <c r="AK192" i="3"/>
  <c r="AM193" i="3"/>
  <c r="AN193" i="3"/>
  <c r="AL193" i="3"/>
  <c r="L43" i="1"/>
  <c r="O43" i="1" s="1"/>
  <c r="L47" i="1"/>
  <c r="O47" i="1" s="1"/>
  <c r="M47" i="1"/>
  <c r="N47" i="1" s="1"/>
  <c r="M43" i="1"/>
  <c r="N43" i="1" s="1"/>
  <c r="AN197" i="3"/>
  <c r="AM197" i="3"/>
  <c r="AN199" i="3"/>
  <c r="AK199" i="3"/>
  <c r="AN200" i="3"/>
  <c r="AL200" i="3"/>
  <c r="AN201" i="3"/>
  <c r="AM201" i="3"/>
  <c r="AN203" i="3"/>
  <c r="AK203" i="3"/>
  <c r="AN204" i="3"/>
  <c r="AL204" i="3"/>
  <c r="AN205" i="3"/>
  <c r="AM205" i="3"/>
  <c r="AN207" i="3"/>
  <c r="AK207" i="3"/>
  <c r="AN208" i="3"/>
  <c r="AL208" i="3"/>
  <c r="AN209" i="3"/>
  <c r="AM209" i="3"/>
  <c r="AN211" i="3"/>
  <c r="AK211" i="3"/>
  <c r="AN212" i="3"/>
  <c r="AL212" i="3"/>
  <c r="AN213" i="3"/>
  <c r="AM213" i="3"/>
  <c r="AN215" i="3"/>
  <c r="AK215" i="3"/>
  <c r="AN216" i="3"/>
  <c r="AL216" i="3"/>
  <c r="AN217" i="3"/>
  <c r="AM217" i="3"/>
  <c r="AN219" i="3"/>
  <c r="AK219" i="3"/>
  <c r="AN220" i="3"/>
  <c r="AL220" i="3"/>
  <c r="AN221" i="3"/>
  <c r="AM221" i="3"/>
  <c r="AN223" i="3"/>
  <c r="AK223" i="3"/>
  <c r="AN224" i="3"/>
  <c r="AL224" i="3"/>
  <c r="AN225" i="3"/>
  <c r="AM225" i="3"/>
  <c r="AN227" i="3"/>
  <c r="AK227" i="3"/>
  <c r="AN228" i="3"/>
  <c r="AL228" i="3"/>
  <c r="AN229" i="3"/>
  <c r="AM229" i="3"/>
  <c r="AN231" i="3"/>
  <c r="AK231" i="3"/>
  <c r="AN232" i="3"/>
  <c r="AL232" i="3"/>
  <c r="AN233" i="3"/>
  <c r="AM233" i="3"/>
  <c r="AN235" i="3"/>
  <c r="AK235" i="3"/>
  <c r="AN236" i="3"/>
  <c r="AL236" i="3"/>
  <c r="AN237" i="3"/>
  <c r="AM237" i="3"/>
  <c r="AN239" i="3"/>
  <c r="AK239" i="3"/>
  <c r="AN240" i="3"/>
  <c r="AL240" i="3"/>
  <c r="AN241" i="3"/>
  <c r="AM241" i="3"/>
  <c r="N44" i="1"/>
  <c r="L46" i="1"/>
  <c r="O46" i="1" s="1"/>
  <c r="K46" i="1"/>
  <c r="AK195" i="3"/>
  <c r="AL196" i="3"/>
  <c r="AK198" i="3"/>
  <c r="AM199" i="3"/>
  <c r="AL201" i="3"/>
  <c r="AL203" i="3"/>
  <c r="AK205" i="3"/>
  <c r="AM206" i="3"/>
  <c r="AM208" i="3"/>
  <c r="AL210" i="3"/>
  <c r="AK212" i="3"/>
  <c r="AK214" i="3"/>
  <c r="AM215" i="3"/>
  <c r="AL217" i="3"/>
  <c r="AL219" i="3"/>
  <c r="AK221" i="3"/>
  <c r="AM222" i="3"/>
  <c r="AM224" i="3"/>
  <c r="AL226" i="3"/>
  <c r="M45" i="1"/>
  <c r="N45" i="1" s="1"/>
  <c r="K45" i="1"/>
  <c r="M46" i="1"/>
  <c r="N46" i="1" s="1"/>
  <c r="H6" i="5" l="1"/>
  <c r="H17" i="5"/>
  <c r="H7" i="5"/>
  <c r="H9" i="5"/>
  <c r="H10" i="5"/>
  <c r="O53" i="1"/>
  <c r="L53" i="1"/>
  <c r="M53" i="1" s="1"/>
  <c r="K18" i="1"/>
  <c r="K17" i="5"/>
  <c r="K6" i="5"/>
  <c r="K3" i="5"/>
  <c r="K14" i="5"/>
  <c r="K7" i="5"/>
  <c r="W5" i="1"/>
  <c r="K50" i="1"/>
  <c r="C50" i="1"/>
  <c r="O50" i="1" s="1"/>
  <c r="K52" i="1"/>
  <c r="C52" i="1"/>
  <c r="O52" i="1" s="1"/>
  <c r="C49" i="1"/>
  <c r="O49" i="1" s="1"/>
  <c r="K49" i="1"/>
  <c r="C54" i="1"/>
  <c r="O54" i="1" s="1"/>
  <c r="K54" i="1"/>
  <c r="K51" i="1"/>
  <c r="C51" i="1"/>
  <c r="O51" i="1" s="1"/>
  <c r="N53" i="1" l="1"/>
  <c r="W7" i="1"/>
  <c r="P18" i="1" s="1"/>
  <c r="Y5" i="1"/>
  <c r="L50" i="1"/>
  <c r="M50" i="1" s="1"/>
  <c r="N50" i="1" s="1"/>
  <c r="L52" i="1"/>
  <c r="M52" i="1" s="1"/>
  <c r="N52" i="1" s="1"/>
  <c r="L51" i="1"/>
  <c r="M51" i="1" s="1"/>
  <c r="N51" i="1" s="1"/>
  <c r="L54" i="1"/>
  <c r="M54" i="1" s="1"/>
  <c r="N54" i="1" s="1"/>
  <c r="L49" i="1"/>
  <c r="M49" i="1" s="1"/>
  <c r="N49" i="1" s="1"/>
  <c r="C38" i="1" l="1"/>
  <c r="D38" i="1" s="1"/>
  <c r="S18" i="1"/>
  <c r="C40" i="1"/>
  <c r="D40" i="1" s="1"/>
  <c r="C36" i="1"/>
  <c r="D36" i="1" s="1"/>
  <c r="E36" i="1" s="1"/>
  <c r="C39" i="1"/>
  <c r="D39" i="1" s="1"/>
  <c r="C37" i="1"/>
  <c r="D37" i="1" s="1"/>
  <c r="T18" i="1"/>
  <c r="U18" i="1"/>
  <c r="W18" i="1"/>
  <c r="V18" i="1"/>
  <c r="Y7" i="1"/>
  <c r="C31" i="1" l="1"/>
  <c r="D31" i="1" s="1"/>
  <c r="F31" i="1" s="1"/>
  <c r="H31" i="1" s="1"/>
  <c r="J31" i="1" s="1"/>
  <c r="C29" i="1"/>
  <c r="D29" i="1" s="1"/>
  <c r="F29" i="1" s="1"/>
  <c r="H29" i="1" s="1"/>
  <c r="C32" i="1"/>
  <c r="D32" i="1" s="1"/>
  <c r="E32" i="1" s="1"/>
  <c r="G32" i="1" s="1"/>
  <c r="I32" i="1" s="1"/>
  <c r="K32" i="1" s="1"/>
  <c r="M32" i="1" s="1"/>
  <c r="C25" i="1"/>
  <c r="D25" i="1" s="1"/>
  <c r="E25" i="1" s="1"/>
  <c r="G25" i="1" s="1"/>
  <c r="I25" i="1" s="1"/>
  <c r="C28" i="1"/>
  <c r="D28" i="1" s="1"/>
  <c r="C30" i="1"/>
  <c r="D30" i="1" s="1"/>
  <c r="C27" i="1"/>
  <c r="D27" i="1" s="1"/>
  <c r="F27" i="1" s="1"/>
  <c r="H27" i="1" s="1"/>
  <c r="C26" i="1"/>
  <c r="D26" i="1" s="1"/>
  <c r="C21" i="1"/>
  <c r="D21" i="1" s="1"/>
  <c r="E37" i="1"/>
  <c r="G37" i="1" s="1"/>
  <c r="I37" i="1" s="1"/>
  <c r="K37" i="1" s="1"/>
  <c r="F37" i="1"/>
  <c r="H37" i="1" s="1"/>
  <c r="J37" i="1" s="1"/>
  <c r="G36" i="1"/>
  <c r="I36" i="1" s="1"/>
  <c r="K36" i="1" s="1"/>
  <c r="F36" i="1"/>
  <c r="H36" i="1" s="1"/>
  <c r="J36" i="1" s="1"/>
  <c r="N36" i="1" s="1"/>
  <c r="Q18" i="1"/>
  <c r="R18" i="1"/>
  <c r="E40" i="1"/>
  <c r="G40" i="1" s="1"/>
  <c r="F40" i="1"/>
  <c r="F38" i="1"/>
  <c r="E38" i="1"/>
  <c r="G38" i="1" s="1"/>
  <c r="X18" i="1"/>
  <c r="Y18" i="1"/>
  <c r="E39" i="1"/>
  <c r="G39" i="1" s="1"/>
  <c r="F39" i="1"/>
  <c r="O36" i="1" l="1"/>
  <c r="Q36" i="1" s="1"/>
  <c r="S36" i="1" s="1"/>
  <c r="W36" i="1" s="1"/>
  <c r="Y36" i="1" s="1"/>
  <c r="M36" i="1"/>
  <c r="N37" i="1"/>
  <c r="P37" i="1" s="1"/>
  <c r="R37" i="1" s="1"/>
  <c r="V37" i="1" s="1"/>
  <c r="X37" i="1" s="1"/>
  <c r="L37" i="1"/>
  <c r="O37" i="1"/>
  <c r="Q37" i="1" s="1"/>
  <c r="S37" i="1" s="1"/>
  <c r="W37" i="1" s="1"/>
  <c r="Y37" i="1" s="1"/>
  <c r="M37" i="1"/>
  <c r="P36" i="1"/>
  <c r="R36" i="1" s="1"/>
  <c r="T36" i="1" s="1"/>
  <c r="L36" i="1"/>
  <c r="L31" i="1"/>
  <c r="N31" i="1" s="1"/>
  <c r="P31" i="1" s="1"/>
  <c r="R31" i="1" s="1"/>
  <c r="C22" i="1"/>
  <c r="D22" i="1" s="1"/>
  <c r="E31" i="1"/>
  <c r="G31" i="1" s="1"/>
  <c r="I31" i="1" s="1"/>
  <c r="K31" i="1" s="1"/>
  <c r="M31" i="1" s="1"/>
  <c r="E29" i="1"/>
  <c r="G29" i="1" s="1"/>
  <c r="I29" i="1" s="1"/>
  <c r="K29" i="1" s="1"/>
  <c r="M29" i="1" s="1"/>
  <c r="O29" i="1" s="1"/>
  <c r="F32" i="1"/>
  <c r="H32" i="1" s="1"/>
  <c r="J32" i="1" s="1"/>
  <c r="F25" i="1"/>
  <c r="H25" i="1" s="1"/>
  <c r="J25" i="1" s="1"/>
  <c r="C23" i="1"/>
  <c r="D23" i="1" s="1"/>
  <c r="E23" i="1" s="1"/>
  <c r="J29" i="1"/>
  <c r="K25" i="1"/>
  <c r="M25" i="1" s="1"/>
  <c r="O25" i="1" s="1"/>
  <c r="Q25" i="1" s="1"/>
  <c r="S25" i="1" s="1"/>
  <c r="J27" i="1"/>
  <c r="F28" i="1"/>
  <c r="H28" i="1" s="1"/>
  <c r="E28" i="1"/>
  <c r="G28" i="1" s="1"/>
  <c r="I28" i="1" s="1"/>
  <c r="F30" i="1"/>
  <c r="H30" i="1" s="1"/>
  <c r="E30" i="1"/>
  <c r="G30" i="1" s="1"/>
  <c r="I30" i="1" s="1"/>
  <c r="C24" i="1"/>
  <c r="D24" i="1" s="1"/>
  <c r="F24" i="1" s="1"/>
  <c r="H24" i="1" s="1"/>
  <c r="E27" i="1"/>
  <c r="G27" i="1" s="1"/>
  <c r="I27" i="1" s="1"/>
  <c r="E26" i="1"/>
  <c r="G26" i="1" s="1"/>
  <c r="I26" i="1" s="1"/>
  <c r="F26" i="1"/>
  <c r="H26" i="1" s="1"/>
  <c r="I40" i="1"/>
  <c r="K40" i="1" s="1"/>
  <c r="H40" i="1"/>
  <c r="J40" i="1" s="1"/>
  <c r="H39" i="1"/>
  <c r="J39" i="1" s="1"/>
  <c r="I38" i="1"/>
  <c r="K38" i="1" s="1"/>
  <c r="I39" i="1"/>
  <c r="K39" i="1" s="1"/>
  <c r="H38" i="1"/>
  <c r="J38" i="1" s="1"/>
  <c r="E21" i="1"/>
  <c r="G21" i="1" s="1"/>
  <c r="F21" i="1"/>
  <c r="H21" i="1" s="1"/>
  <c r="G23" i="1" l="1"/>
  <c r="I23" i="1" s="1"/>
  <c r="K23" i="1" s="1"/>
  <c r="M23" i="1" s="1"/>
  <c r="O23" i="1" s="1"/>
  <c r="Q23" i="1" s="1"/>
  <c r="S23" i="1" s="1"/>
  <c r="U23" i="1" s="1"/>
  <c r="W23" i="1" s="1"/>
  <c r="Y23" i="1" s="1"/>
  <c r="I21" i="1"/>
  <c r="K21" i="1" s="1"/>
  <c r="M21" i="1" s="1"/>
  <c r="O21" i="1" s="1"/>
  <c r="Q21" i="1" s="1"/>
  <c r="S21" i="1" s="1"/>
  <c r="U36" i="1"/>
  <c r="V36" i="1"/>
  <c r="X36" i="1" s="1"/>
  <c r="T56" i="1" s="1"/>
  <c r="U37" i="1"/>
  <c r="T37" i="1"/>
  <c r="O38" i="1"/>
  <c r="Q38" i="1" s="1"/>
  <c r="S38" i="1" s="1"/>
  <c r="W38" i="1" s="1"/>
  <c r="Y38" i="1" s="1"/>
  <c r="M38" i="1"/>
  <c r="N39" i="1"/>
  <c r="P39" i="1" s="1"/>
  <c r="R39" i="1" s="1"/>
  <c r="V39" i="1" s="1"/>
  <c r="X39" i="1" s="1"/>
  <c r="L39" i="1"/>
  <c r="N38" i="1"/>
  <c r="P38" i="1" s="1"/>
  <c r="R38" i="1" s="1"/>
  <c r="V38" i="1" s="1"/>
  <c r="X38" i="1" s="1"/>
  <c r="L38" i="1"/>
  <c r="N40" i="1"/>
  <c r="P40" i="1" s="1"/>
  <c r="R40" i="1" s="1"/>
  <c r="V40" i="1" s="1"/>
  <c r="X40" i="1" s="1"/>
  <c r="L40" i="1"/>
  <c r="L32" i="1"/>
  <c r="N32" i="1" s="1"/>
  <c r="P32" i="1" s="1"/>
  <c r="R32" i="1" s="1"/>
  <c r="O39" i="1"/>
  <c r="Q39" i="1" s="1"/>
  <c r="S39" i="1" s="1"/>
  <c r="U39" i="1" s="1"/>
  <c r="M39" i="1"/>
  <c r="O40" i="1"/>
  <c r="Q40" i="1" s="1"/>
  <c r="S40" i="1" s="1"/>
  <c r="U40" i="1" s="1"/>
  <c r="M40" i="1"/>
  <c r="L29" i="1"/>
  <c r="N29" i="1" s="1"/>
  <c r="P29" i="1" s="1"/>
  <c r="R29" i="1" s="1"/>
  <c r="L27" i="1"/>
  <c r="N27" i="1" s="1"/>
  <c r="P27" i="1" s="1"/>
  <c r="R27" i="1" s="1"/>
  <c r="L25" i="1"/>
  <c r="N25" i="1" s="1"/>
  <c r="P25" i="1" s="1"/>
  <c r="R25" i="1" s="1"/>
  <c r="U25" i="1"/>
  <c r="W25" i="1" s="1"/>
  <c r="Y25" i="1" s="1"/>
  <c r="Q29" i="1"/>
  <c r="S29" i="1" s="1"/>
  <c r="T31" i="1"/>
  <c r="V31" i="1" s="1"/>
  <c r="X31" i="1" s="1"/>
  <c r="F23" i="1"/>
  <c r="H23" i="1" s="1"/>
  <c r="J23" i="1" s="1"/>
  <c r="J21" i="1"/>
  <c r="L21" i="1" s="1"/>
  <c r="N21" i="1" s="1"/>
  <c r="P21" i="1" s="1"/>
  <c r="R21" i="1" s="1"/>
  <c r="K26" i="1"/>
  <c r="M26" i="1" s="1"/>
  <c r="O26" i="1" s="1"/>
  <c r="Q26" i="1" s="1"/>
  <c r="S26" i="1" s="1"/>
  <c r="J28" i="1"/>
  <c r="K27" i="1"/>
  <c r="M27" i="1" s="1"/>
  <c r="O27" i="1" s="1"/>
  <c r="Q27" i="1" s="1"/>
  <c r="S27" i="1" s="1"/>
  <c r="J24" i="1"/>
  <c r="K30" i="1"/>
  <c r="M30" i="1" s="1"/>
  <c r="O30" i="1" s="1"/>
  <c r="J30" i="1"/>
  <c r="J26" i="1"/>
  <c r="K28" i="1"/>
  <c r="M28" i="1" s="1"/>
  <c r="O28" i="1" s="1"/>
  <c r="E24" i="1"/>
  <c r="G24" i="1" s="1"/>
  <c r="I24" i="1" s="1"/>
  <c r="Y57" i="1"/>
  <c r="V57" i="1"/>
  <c r="W57" i="1"/>
  <c r="T57" i="1"/>
  <c r="Y56" i="1"/>
  <c r="V56" i="1"/>
  <c r="E22" i="1"/>
  <c r="G22" i="1" s="1"/>
  <c r="I22" i="1" s="1"/>
  <c r="F22" i="1"/>
  <c r="H22" i="1" s="1"/>
  <c r="S57" i="1"/>
  <c r="Q57" i="1"/>
  <c r="S56" i="1"/>
  <c r="S47" i="1" l="1"/>
  <c r="V47" i="1"/>
  <c r="Y47" i="1"/>
  <c r="Q53" i="1"/>
  <c r="T53" i="1"/>
  <c r="W53" i="1"/>
  <c r="S45" i="1"/>
  <c r="Y45" i="1"/>
  <c r="V45" i="1"/>
  <c r="W39" i="1"/>
  <c r="Y39" i="1" s="1"/>
  <c r="Y59" i="1" s="1"/>
  <c r="U38" i="1"/>
  <c r="W56" i="1"/>
  <c r="Q56" i="1"/>
  <c r="U29" i="1"/>
  <c r="W29" i="1" s="1"/>
  <c r="Y29" i="1" s="1"/>
  <c r="T40" i="1"/>
  <c r="T38" i="1"/>
  <c r="T39" i="1"/>
  <c r="W40" i="1"/>
  <c r="Y40" i="1" s="1"/>
  <c r="S60" i="1" s="1"/>
  <c r="L28" i="1"/>
  <c r="N28" i="1" s="1"/>
  <c r="P28" i="1" s="1"/>
  <c r="R28" i="1" s="1"/>
  <c r="L26" i="1"/>
  <c r="N26" i="1" s="1"/>
  <c r="P26" i="1" s="1"/>
  <c r="R26" i="1" s="1"/>
  <c r="L24" i="1"/>
  <c r="N24" i="1" s="1"/>
  <c r="P24" i="1" s="1"/>
  <c r="R24" i="1" s="1"/>
  <c r="L30" i="1"/>
  <c r="N30" i="1" s="1"/>
  <c r="L23" i="1"/>
  <c r="N23" i="1" s="1"/>
  <c r="P23" i="1" s="1"/>
  <c r="R23" i="1" s="1"/>
  <c r="U27" i="1"/>
  <c r="W27" i="1" s="1"/>
  <c r="Y27" i="1" s="1"/>
  <c r="U21" i="1"/>
  <c r="W21" i="1" s="1"/>
  <c r="Y21" i="1" s="1"/>
  <c r="Q28" i="1"/>
  <c r="S28" i="1" s="1"/>
  <c r="Q30" i="1"/>
  <c r="S30" i="1" s="1"/>
  <c r="U26" i="1"/>
  <c r="W26" i="1" s="1"/>
  <c r="Y26" i="1" s="1"/>
  <c r="T32" i="1"/>
  <c r="V32" i="1" s="1"/>
  <c r="X32" i="1" s="1"/>
  <c r="T27" i="1"/>
  <c r="V27" i="1" s="1"/>
  <c r="X27" i="1" s="1"/>
  <c r="T25" i="1"/>
  <c r="V25" i="1" s="1"/>
  <c r="X25" i="1" s="1"/>
  <c r="T29" i="1"/>
  <c r="V29" i="1" s="1"/>
  <c r="X29" i="1" s="1"/>
  <c r="P30" i="1"/>
  <c r="R30" i="1" s="1"/>
  <c r="J22" i="1"/>
  <c r="L22" i="1" s="1"/>
  <c r="N22" i="1" s="1"/>
  <c r="P22" i="1" s="1"/>
  <c r="R22" i="1" s="1"/>
  <c r="K24" i="1"/>
  <c r="M24" i="1" s="1"/>
  <c r="O24" i="1" s="1"/>
  <c r="Q24" i="1" s="1"/>
  <c r="S24" i="1" s="1"/>
  <c r="K22" i="1"/>
  <c r="M22" i="1" s="1"/>
  <c r="O22" i="1" s="1"/>
  <c r="Q22" i="1" s="1"/>
  <c r="S22" i="1" s="1"/>
  <c r="Q58" i="1"/>
  <c r="T58" i="1"/>
  <c r="W58" i="1"/>
  <c r="S58" i="1"/>
  <c r="Y58" i="1"/>
  <c r="V58" i="1"/>
  <c r="W60" i="1"/>
  <c r="T60" i="1"/>
  <c r="W59" i="1"/>
  <c r="T59" i="1"/>
  <c r="S59" i="1"/>
  <c r="V59" i="1"/>
  <c r="Q59" i="1"/>
  <c r="Q60" i="1"/>
  <c r="Q49" i="1" l="1"/>
  <c r="T49" i="1"/>
  <c r="W49" i="1"/>
  <c r="S51" i="1"/>
  <c r="V51" i="1"/>
  <c r="Y51" i="1"/>
  <c r="Q51" i="1"/>
  <c r="W51" i="1"/>
  <c r="T51" i="1"/>
  <c r="Q47" i="1"/>
  <c r="T47" i="1"/>
  <c r="W47" i="1"/>
  <c r="Q54" i="1"/>
  <c r="W54" i="1"/>
  <c r="T54" i="1"/>
  <c r="S48" i="1"/>
  <c r="Y48" i="1"/>
  <c r="V48" i="1"/>
  <c r="S49" i="1"/>
  <c r="Y49" i="1"/>
  <c r="V49" i="1"/>
  <c r="S43" i="1"/>
  <c r="Y43" i="1"/>
  <c r="V43" i="1"/>
  <c r="U28" i="1"/>
  <c r="W28" i="1" s="1"/>
  <c r="Y28" i="1" s="1"/>
  <c r="U30" i="1"/>
  <c r="W30" i="1" s="1"/>
  <c r="Y30" i="1" s="1"/>
  <c r="Y60" i="1"/>
  <c r="V60" i="1"/>
  <c r="T21" i="1"/>
  <c r="V21" i="1" s="1"/>
  <c r="X21" i="1" s="1"/>
  <c r="U22" i="1"/>
  <c r="W22" i="1" s="1"/>
  <c r="Y22" i="1" s="1"/>
  <c r="U24" i="1"/>
  <c r="W24" i="1" s="1"/>
  <c r="Y24" i="1" s="1"/>
  <c r="T28" i="1"/>
  <c r="V28" i="1" s="1"/>
  <c r="X28" i="1" s="1"/>
  <c r="T24" i="1"/>
  <c r="V24" i="1" s="1"/>
  <c r="X24" i="1" s="1"/>
  <c r="T30" i="1"/>
  <c r="V30" i="1" s="1"/>
  <c r="X30" i="1" s="1"/>
  <c r="T26" i="1"/>
  <c r="V26" i="1" s="1"/>
  <c r="X26" i="1" s="1"/>
  <c r="T23" i="1"/>
  <c r="V23" i="1" s="1"/>
  <c r="X23" i="1" s="1"/>
  <c r="Q52" i="1" l="1"/>
  <c r="T52" i="1"/>
  <c r="W52" i="1"/>
  <c r="S52" i="1"/>
  <c r="Y52" i="1"/>
  <c r="V52" i="1"/>
  <c r="S50" i="1"/>
  <c r="V50" i="1"/>
  <c r="Y50" i="1"/>
  <c r="Q50" i="1"/>
  <c r="W50" i="1"/>
  <c r="T50" i="1"/>
  <c r="S44" i="1"/>
  <c r="V44" i="1"/>
  <c r="Y44" i="1"/>
  <c r="Q46" i="1"/>
  <c r="W46" i="1"/>
  <c r="T46" i="1"/>
  <c r="S46" i="1"/>
  <c r="V46" i="1"/>
  <c r="Y46" i="1"/>
  <c r="Q43" i="1"/>
  <c r="T43" i="1"/>
  <c r="W43" i="1"/>
  <c r="Q45" i="1"/>
  <c r="T45" i="1"/>
  <c r="W45" i="1"/>
  <c r="Q48" i="1"/>
  <c r="T48" i="1"/>
  <c r="W48" i="1"/>
  <c r="O31" i="1"/>
  <c r="Q31" i="1" s="1"/>
  <c r="S31" i="1" s="1"/>
  <c r="U31" i="1" s="1"/>
  <c r="W31" i="1" s="1"/>
  <c r="Y31" i="1" s="1"/>
  <c r="T22" i="1"/>
  <c r="V22" i="1" s="1"/>
  <c r="X22" i="1" s="1"/>
  <c r="Q44" i="1" l="1"/>
  <c r="T44" i="1"/>
  <c r="W44" i="1"/>
  <c r="S53" i="1"/>
  <c r="V53" i="1"/>
  <c r="Y53" i="1"/>
  <c r="O32" i="1"/>
  <c r="Q32" i="1" s="1"/>
  <c r="S32" i="1" s="1"/>
  <c r="U32" i="1" s="1"/>
  <c r="W32" i="1" s="1"/>
  <c r="Y32" i="1" s="1"/>
  <c r="S54" i="1" l="1"/>
  <c r="Y54" i="1"/>
  <c r="V54" i="1"/>
</calcChain>
</file>

<file path=xl/sharedStrings.xml><?xml version="1.0" encoding="utf-8"?>
<sst xmlns="http://schemas.openxmlformats.org/spreadsheetml/2006/main" count="18039" uniqueCount="3961">
  <si>
    <t>名前</t>
    <rPh sb="0" eb="2">
      <t>ナマエ</t>
    </rPh>
    <phoneticPr fontId="5"/>
  </si>
  <si>
    <t>キーマン</t>
  </si>
  <si>
    <t>性別</t>
  </si>
  <si>
    <t>属性</t>
    <rPh sb="0" eb="2">
      <t>ゾクセイ</t>
    </rPh>
    <phoneticPr fontId="5"/>
  </si>
  <si>
    <t>POS</t>
  </si>
  <si>
    <t>GP</t>
  </si>
  <si>
    <t>TP</t>
  </si>
  <si>
    <t>Kic</t>
  </si>
  <si>
    <t>Bod</t>
  </si>
  <si>
    <t>Con</t>
  </si>
  <si>
    <t>Gua</t>
  </si>
  <si>
    <t>Spe</t>
  </si>
  <si>
    <t>Sta</t>
  </si>
  <si>
    <t>Gut</t>
  </si>
  <si>
    <t>Fre</t>
  </si>
  <si>
    <t>SUM</t>
  </si>
  <si>
    <t>たちむかい</t>
  </si>
  <si>
    <t>DF</t>
  </si>
  <si>
    <t>男</t>
  </si>
  <si>
    <t>林</t>
  </si>
  <si>
    <t>GK</t>
  </si>
  <si>
    <t>装備</t>
    <rPh sb="0" eb="2">
      <t>ソウビ</t>
    </rPh>
    <phoneticPr fontId="5"/>
  </si>
  <si>
    <t>シューズ</t>
  </si>
  <si>
    <t>ペンダント</t>
  </si>
  <si>
    <t>ミサンガ</t>
  </si>
  <si>
    <t>グローブ</t>
  </si>
  <si>
    <t>秘伝書枠</t>
    <rPh sb="0" eb="3">
      <t>ヒデンショ</t>
    </rPh>
    <rPh sb="3" eb="4">
      <t>ワク</t>
    </rPh>
    <phoneticPr fontId="5"/>
  </si>
  <si>
    <t>闇</t>
    <rPh sb="0" eb="1">
      <t>ヤミ</t>
    </rPh>
    <phoneticPr fontId="5"/>
  </si>
  <si>
    <t>最強</t>
    <rPh sb="0" eb="2">
      <t>サイキョウ</t>
    </rPh>
    <phoneticPr fontId="5"/>
  </si>
  <si>
    <t>伝説</t>
    <rPh sb="0" eb="2">
      <t>デンセツ</t>
    </rPh>
    <phoneticPr fontId="5"/>
  </si>
  <si>
    <t>キーパープラス</t>
  </si>
  <si>
    <t>ちょうわざ！</t>
  </si>
  <si>
    <t>強化スキル</t>
    <rPh sb="0" eb="2">
      <t>キョウカ</t>
    </rPh>
    <phoneticPr fontId="5"/>
  </si>
  <si>
    <t>プラス</t>
  </si>
  <si>
    <t>シュート</t>
  </si>
  <si>
    <t>オフェンス</t>
  </si>
  <si>
    <t>ディフェンス</t>
  </si>
  <si>
    <t>フォース</t>
  </si>
  <si>
    <t>OFF</t>
  </si>
  <si>
    <t>ON</t>
  </si>
  <si>
    <t>その他
強化補正</t>
    <rPh sb="2" eb="3">
      <t>タ</t>
    </rPh>
    <rPh sb="4" eb="6">
      <t>キョウカ</t>
    </rPh>
    <rPh sb="6" eb="8">
      <t>ホセイ</t>
    </rPh>
    <phoneticPr fontId="5"/>
  </si>
  <si>
    <t>イケイケ！</t>
  </si>
  <si>
    <t>みんなイケイケ！</t>
  </si>
  <si>
    <t>ネバーギブアップ</t>
  </si>
  <si>
    <t>点差</t>
    <rPh sb="0" eb="2">
      <t>テンサ</t>
    </rPh>
    <phoneticPr fontId="5"/>
  </si>
  <si>
    <t>←点差は
-99～99まで</t>
    <rPh sb="1" eb="3">
      <t>テンサ</t>
    </rPh>
    <phoneticPr fontId="5"/>
  </si>
  <si>
    <t>クリティカル！（スキル）</t>
  </si>
  <si>
    <t>疫病神</t>
    <rPh sb="0" eb="3">
      <t>ヤクビョウガミ</t>
    </rPh>
    <phoneticPr fontId="5"/>
  </si>
  <si>
    <t>ラッキー！</t>
  </si>
  <si>
    <t>バーニングフェーズ</t>
  </si>
  <si>
    <t>計算</t>
    <rPh sb="0" eb="2">
      <t>ケイサン</t>
    </rPh>
    <phoneticPr fontId="5"/>
  </si>
  <si>
    <t>Key player</t>
  </si>
  <si>
    <t>FW</t>
  </si>
  <si>
    <t>MF</t>
  </si>
  <si>
    <t>Base
technique</t>
  </si>
  <si>
    <t>NS</t>
  </si>
  <si>
    <t>LS</t>
  </si>
  <si>
    <t>SC</t>
  </si>
  <si>
    <t>BS</t>
  </si>
  <si>
    <t>DR</t>
  </si>
  <si>
    <t>BL</t>
  </si>
  <si>
    <t>BB</t>
  </si>
  <si>
    <t>CA</t>
  </si>
  <si>
    <t>P1</t>
  </si>
  <si>
    <t>P2</t>
  </si>
  <si>
    <t>技威力</t>
    <rPh sb="0" eb="1">
      <t>ワザ</t>
    </rPh>
    <rPh sb="1" eb="3">
      <t>イリョク</t>
    </rPh>
    <phoneticPr fontId="5"/>
  </si>
  <si>
    <t>行動補正</t>
    <rPh sb="0" eb="2">
      <t>コウドウ</t>
    </rPh>
    <rPh sb="2" eb="4">
      <t>ホセイ</t>
    </rPh>
    <phoneticPr fontId="5"/>
  </si>
  <si>
    <t>乱数上限</t>
    <rPh sb="0" eb="2">
      <t>ランスウ</t>
    </rPh>
    <rPh sb="2" eb="4">
      <t>ジョウゲン</t>
    </rPh>
    <phoneticPr fontId="5"/>
  </si>
  <si>
    <t>シュート補正</t>
    <rPh sb="4" eb="6">
      <t>ホセイ</t>
    </rPh>
    <phoneticPr fontId="5"/>
  </si>
  <si>
    <t>属性一致補正</t>
    <rPh sb="0" eb="2">
      <t>ゾクセイ</t>
    </rPh>
    <rPh sb="2" eb="4">
      <t>イッチ</t>
    </rPh>
    <rPh sb="4" eb="6">
      <t>ホセイ</t>
    </rPh>
    <phoneticPr fontId="5"/>
  </si>
  <si>
    <t>DFP,DFF補正</t>
    <rPh sb="7" eb="9">
      <t>ホセイ</t>
    </rPh>
    <phoneticPr fontId="5"/>
  </si>
  <si>
    <t>OFP,OFF補正</t>
    <rPh sb="7" eb="9">
      <t>ホセイ</t>
    </rPh>
    <phoneticPr fontId="5"/>
  </si>
  <si>
    <t>KPP補正</t>
    <rPh sb="3" eb="5">
      <t>ホセイ</t>
    </rPh>
    <phoneticPr fontId="5"/>
  </si>
  <si>
    <t>イケイケ</t>
  </si>
  <si>
    <t>下限</t>
    <rPh sb="0" eb="2">
      <t>カゲン</t>
    </rPh>
    <phoneticPr fontId="5"/>
  </si>
  <si>
    <t>上限</t>
    <rPh sb="0" eb="2">
      <t>ジョウゲン</t>
    </rPh>
    <phoneticPr fontId="5"/>
  </si>
  <si>
    <t>通常コマンドバトル</t>
    <rPh sb="0" eb="2">
      <t>ツウジョウ</t>
    </rPh>
    <phoneticPr fontId="5"/>
  </si>
  <si>
    <t>Base</t>
  </si>
  <si>
    <t>必殺技</t>
    <rPh sb="0" eb="3">
      <t>ヒッサツワザ</t>
    </rPh>
    <phoneticPr fontId="5"/>
  </si>
  <si>
    <t>技名</t>
    <rPh sb="0" eb="1">
      <t>ワザ</t>
    </rPh>
    <rPh sb="1" eb="2">
      <t>メイ</t>
    </rPh>
    <phoneticPr fontId="5"/>
  </si>
  <si>
    <t>技種</t>
    <rPh sb="0" eb="1">
      <t>ワザ</t>
    </rPh>
    <rPh sb="1" eb="2">
      <t>シュ</t>
    </rPh>
    <phoneticPr fontId="5"/>
  </si>
  <si>
    <t>威力</t>
    <rPh sb="0" eb="2">
      <t>イリョク</t>
    </rPh>
    <phoneticPr fontId="5"/>
  </si>
  <si>
    <t>消費</t>
    <rPh sb="0" eb="2">
      <t>ショウヒ</t>
    </rPh>
    <phoneticPr fontId="5"/>
  </si>
  <si>
    <t>属性一致</t>
    <rPh sb="0" eb="2">
      <t>ゾクセイ</t>
    </rPh>
    <rPh sb="2" eb="4">
      <t>イッチ</t>
    </rPh>
    <phoneticPr fontId="5"/>
  </si>
  <si>
    <t>トータルテクニック</t>
  </si>
  <si>
    <t>～</t>
  </si>
  <si>
    <t>マジン・ザ・ハンド（林）</t>
  </si>
  <si>
    <t>オオウチワ</t>
  </si>
  <si>
    <t>風</t>
  </si>
  <si>
    <t>ムゲン・ザ・ハンド</t>
  </si>
  <si>
    <t>－</t>
  </si>
  <si>
    <t>必殺技未使用時</t>
    <rPh sb="0" eb="3">
      <t>ヒッサツワザ</t>
    </rPh>
    <rPh sb="3" eb="7">
      <t>ミシヨウジ</t>
    </rPh>
    <phoneticPr fontId="5"/>
  </si>
  <si>
    <t>コマンドタイプ</t>
  </si>
  <si>
    <t>ドリブル</t>
  </si>
  <si>
    <t>ブロック</t>
  </si>
  <si>
    <t>キャッチ</t>
  </si>
  <si>
    <t>スキル</t>
  </si>
  <si>
    <t>イナズマ</t>
  </si>
  <si>
    <t>守金</t>
    <rPh sb="0" eb="1">
      <t>マモ</t>
    </rPh>
    <rPh sb="1" eb="2">
      <t>キン</t>
    </rPh>
    <phoneticPr fontId="5"/>
  </si>
  <si>
    <t>コスモ</t>
  </si>
  <si>
    <t>力金</t>
    <rPh sb="0" eb="1">
      <t>チカラ</t>
    </rPh>
    <rPh sb="1" eb="2">
      <t>キン</t>
    </rPh>
    <phoneticPr fontId="5"/>
  </si>
  <si>
    <t>異国</t>
    <rPh sb="0" eb="2">
      <t>イコク</t>
    </rPh>
    <phoneticPr fontId="5"/>
  </si>
  <si>
    <t>なし</t>
  </si>
  <si>
    <t>メイズ</t>
  </si>
  <si>
    <t>No</t>
  </si>
  <si>
    <t>略名</t>
    <rPh sb="0" eb="1">
      <t>リャク</t>
    </rPh>
    <rPh sb="1" eb="2">
      <t>メイ</t>
    </rPh>
    <phoneticPr fontId="5"/>
  </si>
  <si>
    <t>性別</t>
    <rPh sb="0" eb="2">
      <t>セイベツ</t>
    </rPh>
    <phoneticPr fontId="5"/>
  </si>
  <si>
    <t>技1</t>
    <rPh sb="0" eb="1">
      <t>ワザ</t>
    </rPh>
    <phoneticPr fontId="5"/>
  </si>
  <si>
    <t>技2</t>
    <rPh sb="0" eb="1">
      <t>ワザ</t>
    </rPh>
    <phoneticPr fontId="5"/>
  </si>
  <si>
    <t>技3</t>
    <rPh sb="0" eb="1">
      <t>ワザ</t>
    </rPh>
    <phoneticPr fontId="5"/>
  </si>
  <si>
    <t>技4</t>
    <rPh sb="0" eb="1">
      <t>ワザ</t>
    </rPh>
    <phoneticPr fontId="5"/>
  </si>
  <si>
    <t>検索用1</t>
    <rPh sb="0" eb="3">
      <t>ケンサクヨウ</t>
    </rPh>
    <phoneticPr fontId="5"/>
  </si>
  <si>
    <t>検索用2</t>
    <rPh sb="0" eb="3">
      <t>ケンサクヨウ</t>
    </rPh>
    <phoneticPr fontId="5"/>
  </si>
  <si>
    <t>検索用3</t>
    <rPh sb="0" eb="3">
      <t>ケンサクヨウ</t>
    </rPh>
    <phoneticPr fontId="5"/>
  </si>
  <si>
    <t>検索用4</t>
    <rPh sb="0" eb="3">
      <t>ケンサクヨウ</t>
    </rPh>
    <phoneticPr fontId="5"/>
  </si>
  <si>
    <t>検索用5</t>
    <rPh sb="0" eb="3">
      <t>ケンサクヨウ</t>
    </rPh>
    <phoneticPr fontId="5"/>
  </si>
  <si>
    <t>検索用6</t>
    <rPh sb="0" eb="3">
      <t>ケンサクヨウ</t>
    </rPh>
    <phoneticPr fontId="5"/>
  </si>
  <si>
    <t>検索用7</t>
    <rPh sb="0" eb="3">
      <t>ケンサクヨウ</t>
    </rPh>
    <phoneticPr fontId="5"/>
  </si>
  <si>
    <t>検索用8</t>
    <rPh sb="0" eb="3">
      <t>ケンサクヨウ</t>
    </rPh>
    <phoneticPr fontId="5"/>
  </si>
  <si>
    <t>円堂　守</t>
  </si>
  <si>
    <t>えんどう</t>
  </si>
  <si>
    <t>山</t>
  </si>
  <si>
    <t>ゴッドハンド（山）</t>
  </si>
  <si>
    <t>せいぎのてっけん</t>
  </si>
  <si>
    <t>ジ・アース</t>
  </si>
  <si>
    <t>風丸　一郎太</t>
  </si>
  <si>
    <t>かぜまる</t>
  </si>
  <si>
    <t>しっぷうダッシュ</t>
  </si>
  <si>
    <t>ぶんしんフェイント</t>
  </si>
  <si>
    <t>ぶんしんディフェンス</t>
  </si>
  <si>
    <t>ほのおのかざみどり</t>
  </si>
  <si>
    <t>壁山　塀吾郎</t>
  </si>
  <si>
    <t>かべやま</t>
  </si>
  <si>
    <t>ザ・ウォール</t>
  </si>
  <si>
    <t>スーパーアルマジロ</t>
  </si>
  <si>
    <t>モグラフェイント</t>
  </si>
  <si>
    <t>ロックウォールダム</t>
  </si>
  <si>
    <t>影野　仁</t>
  </si>
  <si>
    <t>じん</t>
  </si>
  <si>
    <t>コイルターン</t>
  </si>
  <si>
    <t>うしろのしょうめん</t>
  </si>
  <si>
    <t>かげぬい</t>
  </si>
  <si>
    <t>かごめかごめ</t>
  </si>
  <si>
    <t>栗松　鉄平</t>
  </si>
  <si>
    <t>くりまつ</t>
  </si>
  <si>
    <t>火</t>
  </si>
  <si>
    <t>モンキーターン</t>
  </si>
  <si>
    <t>すいせいシュート</t>
  </si>
  <si>
    <t>ドこんじょうバット</t>
  </si>
  <si>
    <t>アルマジロサーカス</t>
  </si>
  <si>
    <t>半田　真一</t>
  </si>
  <si>
    <t>はんだ</t>
  </si>
  <si>
    <t>ジグザグスパーク</t>
  </si>
  <si>
    <t>ローリングキック</t>
  </si>
  <si>
    <t>シューティングスター</t>
  </si>
  <si>
    <t>シュートフォース</t>
  </si>
  <si>
    <t>少林寺　歩</t>
  </si>
  <si>
    <t>しょうりん</t>
  </si>
  <si>
    <t>たつまきせんぷう</t>
  </si>
  <si>
    <t>クルクルヘッド</t>
  </si>
  <si>
    <t>クンフーアタック</t>
  </si>
  <si>
    <t>宍戸　佐吉</t>
  </si>
  <si>
    <t>ししど</t>
  </si>
  <si>
    <t>グレネードショット</t>
  </si>
  <si>
    <t>ごりむちゅう</t>
  </si>
  <si>
    <t>フェイクボール</t>
  </si>
  <si>
    <t>イナズマおとし</t>
  </si>
  <si>
    <t>松野　空介</t>
  </si>
  <si>
    <t>マックス</t>
  </si>
  <si>
    <t>クイックドロウ</t>
  </si>
  <si>
    <t>スピードフォース</t>
  </si>
  <si>
    <t>イリュージョンボール</t>
  </si>
  <si>
    <t>ダッシュストーム</t>
  </si>
  <si>
    <t>豪炎寺　修也</t>
  </si>
  <si>
    <t>ごうえんじ</t>
  </si>
  <si>
    <t>ファイアトルネード</t>
  </si>
  <si>
    <t>ヒートタックル</t>
  </si>
  <si>
    <t>ばくねつストーム</t>
  </si>
  <si>
    <t>染岡　竜吾</t>
  </si>
  <si>
    <t>そめおか</t>
  </si>
  <si>
    <t>ドラゴンクラッシュ</t>
  </si>
  <si>
    <t>ドラゴントルネード</t>
  </si>
  <si>
    <t>ワイバーンクラッシュ</t>
  </si>
  <si>
    <t>ワイバーンブリザード</t>
  </si>
  <si>
    <t>目金　欠流</t>
  </si>
  <si>
    <t>メガネ</t>
  </si>
  <si>
    <t>やくびょうがみ</t>
  </si>
  <si>
    <t>のろい</t>
  </si>
  <si>
    <t>スーパースキャン（Ｄ）</t>
  </si>
  <si>
    <t>ゴッドブレイク</t>
  </si>
  <si>
    <t>雷門　夏未</t>
  </si>
  <si>
    <t>なつみ</t>
  </si>
  <si>
    <t>女</t>
  </si>
  <si>
    <t>おいろけUP!</t>
  </si>
  <si>
    <t>ファントムシュート</t>
  </si>
  <si>
    <t>ローズスプラッシュ</t>
  </si>
  <si>
    <t>音無　春奈</t>
  </si>
  <si>
    <t>おとなし</t>
  </si>
  <si>
    <t>ラッキー!</t>
  </si>
  <si>
    <t>スピニングカット</t>
  </si>
  <si>
    <t>デスゾーン２</t>
  </si>
  <si>
    <t>木野　秋</t>
  </si>
  <si>
    <t>きの</t>
  </si>
  <si>
    <t>ねっけつパンチ</t>
  </si>
  <si>
    <t>源田　幸次郎</t>
  </si>
  <si>
    <t>げんおう</t>
  </si>
  <si>
    <t>クリティカル!</t>
  </si>
  <si>
    <t>パワーシールド</t>
  </si>
  <si>
    <t>フルパワーシールド</t>
  </si>
  <si>
    <t>ビーストファング</t>
  </si>
  <si>
    <t>大野　伝助</t>
  </si>
  <si>
    <t>だいでん</t>
  </si>
  <si>
    <t>ジャイアントスピン</t>
  </si>
  <si>
    <t>アースクェイク</t>
  </si>
  <si>
    <t>リフレクトバスター</t>
  </si>
  <si>
    <t>メガクェイク</t>
  </si>
  <si>
    <t>万丈　一道</t>
  </si>
  <si>
    <t>ばんじょう</t>
  </si>
  <si>
    <t>ジャッジスルー</t>
  </si>
  <si>
    <t>サイクロン</t>
  </si>
  <si>
    <t>ダブルサイクロン</t>
  </si>
  <si>
    <t>成神　健也</t>
  </si>
  <si>
    <t>なるかみ</t>
  </si>
  <si>
    <t>キラースライド</t>
  </si>
  <si>
    <t>ダイナマイトシュート</t>
  </si>
  <si>
    <t>五条　勝</t>
  </si>
  <si>
    <t>ごじょう</t>
  </si>
  <si>
    <t>スーパースキャン（Ｂ）</t>
  </si>
  <si>
    <t>辺見　渡</t>
  </si>
  <si>
    <t>へんみ</t>
  </si>
  <si>
    <t>フリーズショット</t>
  </si>
  <si>
    <t>デスゾーン</t>
  </si>
  <si>
    <t>咲山　修二</t>
  </si>
  <si>
    <t>さきやま</t>
  </si>
  <si>
    <t>イカサマ!</t>
  </si>
  <si>
    <t>ひゃくれつショット</t>
  </si>
  <si>
    <t>ジャッジスルー２</t>
  </si>
  <si>
    <t>洞面　秀一郎</t>
  </si>
  <si>
    <t>どうめん</t>
  </si>
  <si>
    <t>寺門　大貴</t>
  </si>
  <si>
    <t>じもん</t>
  </si>
  <si>
    <t>カマイタチ</t>
  </si>
  <si>
    <t>にひゃくれつショット</t>
  </si>
  <si>
    <t>佐久間　次郎</t>
  </si>
  <si>
    <t>さくま</t>
  </si>
  <si>
    <t>オフェンスフォース</t>
  </si>
  <si>
    <t>こうていペンギン２ごう</t>
  </si>
  <si>
    <t>こうていペンギン１ごう</t>
  </si>
  <si>
    <t>兵藤　雄平</t>
  </si>
  <si>
    <t>ひょうどう</t>
  </si>
  <si>
    <t>ねっけつヘッド</t>
  </si>
  <si>
    <t>恵那　和樹</t>
  </si>
  <si>
    <t>えな</t>
  </si>
  <si>
    <t>ツインブースト</t>
  </si>
  <si>
    <t>椋本　圭</t>
  </si>
  <si>
    <t>むくもと</t>
  </si>
  <si>
    <t>スパイラルショット</t>
  </si>
  <si>
    <t>コロドラシュート</t>
  </si>
  <si>
    <t>渋木　翔大</t>
  </si>
  <si>
    <t>しぶき</t>
  </si>
  <si>
    <t>クンフーヘッド</t>
  </si>
  <si>
    <t>大楠　星士</t>
  </si>
  <si>
    <t>おおくす</t>
  </si>
  <si>
    <t>かみかくし</t>
  </si>
  <si>
    <t>おんりょう</t>
  </si>
  <si>
    <t>ホークショット</t>
  </si>
  <si>
    <t>鉈　十三</t>
  </si>
  <si>
    <t>じゅうぞう</t>
  </si>
  <si>
    <t>セツヤク!</t>
  </si>
  <si>
    <t>キラーブレード</t>
  </si>
  <si>
    <t>ゆがむくうかん</t>
  </si>
  <si>
    <t>かえんほうしゃ</t>
  </si>
  <si>
    <t>三途　渡</t>
  </si>
  <si>
    <t>さんず</t>
  </si>
  <si>
    <t>柳田　しげる</t>
  </si>
  <si>
    <t>やなぎだ</t>
  </si>
  <si>
    <t>ドッペルゲンガー</t>
  </si>
  <si>
    <t>マジック</t>
  </si>
  <si>
    <t>不乱　拳</t>
  </si>
  <si>
    <t>フランケン</t>
  </si>
  <si>
    <t>ロケットこぶし</t>
  </si>
  <si>
    <t>ばくれつパンチ</t>
  </si>
  <si>
    <t>カウンターストライク</t>
  </si>
  <si>
    <t>屍　藤美</t>
  </si>
  <si>
    <t>ふじみ</t>
  </si>
  <si>
    <t>霊幻　道久</t>
  </si>
  <si>
    <t>れいげん</t>
  </si>
  <si>
    <t>木乃伊　魔美</t>
  </si>
  <si>
    <t>ミイラ</t>
  </si>
  <si>
    <t>どくぎりのじゅつ</t>
  </si>
  <si>
    <t>くものいと</t>
  </si>
  <si>
    <t>八墓　祟</t>
  </si>
  <si>
    <t>やつはか</t>
  </si>
  <si>
    <t>幽谷　博之</t>
  </si>
  <si>
    <t>ゆうこく</t>
  </si>
  <si>
    <t>ディバインアロー</t>
  </si>
  <si>
    <t>月村　憲一</t>
  </si>
  <si>
    <t>つきむら</t>
  </si>
  <si>
    <t>ムーンサルト</t>
  </si>
  <si>
    <t>武羅渡　牙</t>
  </si>
  <si>
    <t>ブラッド</t>
  </si>
  <si>
    <t>むぞくせい</t>
  </si>
  <si>
    <t>不死　祀</t>
  </si>
  <si>
    <t>ふし</t>
  </si>
  <si>
    <t>しこふみ</t>
  </si>
  <si>
    <t>ホーントレイン</t>
  </si>
  <si>
    <t>人形　幻</t>
  </si>
  <si>
    <t>にんぎょう</t>
  </si>
  <si>
    <t>あいきどう</t>
  </si>
  <si>
    <t>円谷　未知</t>
  </si>
  <si>
    <t>つぶらや</t>
  </si>
  <si>
    <t>黒上　呪</t>
  </si>
  <si>
    <t>くろがみ</t>
  </si>
  <si>
    <t>サイコショット</t>
  </si>
  <si>
    <t>魔界　崇雄</t>
  </si>
  <si>
    <t>まかい</t>
  </si>
  <si>
    <t>じごくぐるま</t>
  </si>
  <si>
    <t>猪口　兵吾</t>
  </si>
  <si>
    <t>イノシシ</t>
  </si>
  <si>
    <t>リカバリー</t>
  </si>
  <si>
    <t>ワイルドクロー</t>
  </si>
  <si>
    <t>ちゃぶだいがえし</t>
  </si>
  <si>
    <t>鶏井　亮太</t>
  </si>
  <si>
    <t>ニワトリ</t>
  </si>
  <si>
    <t>ダッシュアクセル</t>
  </si>
  <si>
    <t>コンドルダイブ</t>
  </si>
  <si>
    <t>ブーストグライダー</t>
  </si>
  <si>
    <t>魚住　拓人</t>
  </si>
  <si>
    <t>サカナ</t>
  </si>
  <si>
    <t>たまのりピエロ</t>
  </si>
  <si>
    <t>ラン・ボール・ラン</t>
  </si>
  <si>
    <t>蛙田　達士</t>
  </si>
  <si>
    <t>カエル</t>
  </si>
  <si>
    <t>獅子王　吼</t>
  </si>
  <si>
    <t>ライオン</t>
  </si>
  <si>
    <t>香芽　レオン</t>
  </si>
  <si>
    <t>カメレオン</t>
  </si>
  <si>
    <t>イケメンUP!</t>
  </si>
  <si>
    <t>とうめいフェイント</t>
  </si>
  <si>
    <t>大鷲　誠次</t>
  </si>
  <si>
    <t>ワシ</t>
  </si>
  <si>
    <t>イーグルバスター</t>
  </si>
  <si>
    <t>猿田　登</t>
  </si>
  <si>
    <t>サル</t>
  </si>
  <si>
    <t>ターザンキック</t>
  </si>
  <si>
    <t>五利　真吾</t>
  </si>
  <si>
    <t>ゴリラ</t>
  </si>
  <si>
    <t>蛇丸　彰真</t>
  </si>
  <si>
    <t>ヘビ</t>
  </si>
  <si>
    <t>スネークショット</t>
  </si>
  <si>
    <t>クロスドライブ</t>
  </si>
  <si>
    <t>ドラゴングランド</t>
  </si>
  <si>
    <t>水前寺　馳威太</t>
  </si>
  <si>
    <t>チーター</t>
  </si>
  <si>
    <t>ぶんしんシュート</t>
  </si>
  <si>
    <t>小荒　登</t>
  </si>
  <si>
    <t>コアラ</t>
  </si>
  <si>
    <t>判　竹夫</t>
  </si>
  <si>
    <t>パンダ</t>
  </si>
  <si>
    <t>荒井川　熊巳</t>
  </si>
  <si>
    <t>アライグマ</t>
  </si>
  <si>
    <t>根津　光夫</t>
  </si>
  <si>
    <t>ネズミ</t>
  </si>
  <si>
    <t>ざんぞう</t>
  </si>
  <si>
    <t>牛尾　空也</t>
  </si>
  <si>
    <t>ウシ</t>
  </si>
  <si>
    <t>タフネスブロック</t>
  </si>
  <si>
    <t>杉森　威</t>
  </si>
  <si>
    <t>たけし</t>
  </si>
  <si>
    <t>シュートポケット</t>
  </si>
  <si>
    <t>ダブルロケット</t>
  </si>
  <si>
    <t>弘山　誘</t>
  </si>
  <si>
    <t>ゆう</t>
  </si>
  <si>
    <t>パトリオットシュート</t>
  </si>
  <si>
    <t>花岡　強</t>
  </si>
  <si>
    <t>つよし</t>
  </si>
  <si>
    <t>室伏　恐</t>
  </si>
  <si>
    <t>きょう</t>
  </si>
  <si>
    <t>稲田　則</t>
  </si>
  <si>
    <t>のり</t>
  </si>
  <si>
    <t>寺川　巌</t>
  </si>
  <si>
    <t>いわお</t>
  </si>
  <si>
    <t>藤丸　啓</t>
  </si>
  <si>
    <t>けい</t>
  </si>
  <si>
    <t>山郷　暴</t>
  </si>
  <si>
    <t>ばく</t>
  </si>
  <si>
    <t>山岸　迫</t>
  </si>
  <si>
    <t>せり</t>
  </si>
  <si>
    <t>大部　信</t>
  </si>
  <si>
    <t>しん</t>
  </si>
  <si>
    <t>下鶴　改</t>
  </si>
  <si>
    <t>あらた</t>
  </si>
  <si>
    <t>アサルトシュート</t>
  </si>
  <si>
    <t>真下　乏</t>
  </si>
  <si>
    <t>ましも</t>
  </si>
  <si>
    <t>都築　静</t>
  </si>
  <si>
    <t>つづき</t>
  </si>
  <si>
    <t>メテオアタック</t>
  </si>
  <si>
    <t>平生　仁</t>
  </si>
  <si>
    <t>ひらお</t>
  </si>
  <si>
    <t>長友　喪</t>
  </si>
  <si>
    <t>ながとも</t>
  </si>
  <si>
    <t>水淵　無</t>
  </si>
  <si>
    <t>みずぶち</t>
  </si>
  <si>
    <t>相戸留　捜</t>
  </si>
  <si>
    <t>アイドル</t>
  </si>
  <si>
    <t>ゴールずらし</t>
  </si>
  <si>
    <t>ドこんじょうキャッチ</t>
  </si>
  <si>
    <t>線路　鉄雄</t>
  </si>
  <si>
    <t>てっちゃん</t>
  </si>
  <si>
    <t>野部流　来人</t>
  </si>
  <si>
    <t>ノベル</t>
  </si>
  <si>
    <t>無敵　英雄</t>
  </si>
  <si>
    <t>ヒーロー</t>
  </si>
  <si>
    <t>仮沢　装</t>
  </si>
  <si>
    <t>コスプレ</t>
  </si>
  <si>
    <t>御良　一輝</t>
  </si>
  <si>
    <t>オンライン</t>
  </si>
  <si>
    <t>自作　派流　</t>
  </si>
  <si>
    <t>じさくは</t>
  </si>
  <si>
    <t>呂簿　合機</t>
  </si>
  <si>
    <t>ロボ</t>
  </si>
  <si>
    <t>芸夢　好武</t>
  </si>
  <si>
    <t>ゲームき</t>
  </si>
  <si>
    <t>シャインドライブ</t>
  </si>
  <si>
    <t>漫画　萌</t>
  </si>
  <si>
    <t>まんがか</t>
  </si>
  <si>
    <t>ブレードアタック</t>
  </si>
  <si>
    <t>明井戸　達人</t>
  </si>
  <si>
    <t>アーケード</t>
  </si>
  <si>
    <t>木内　努</t>
  </si>
  <si>
    <t>きうち</t>
  </si>
  <si>
    <t>造形　製雄</t>
  </si>
  <si>
    <t>フィギュア</t>
  </si>
  <si>
    <t>闘馬　草太</t>
  </si>
  <si>
    <t>とうま</t>
  </si>
  <si>
    <t>スワンダイブ</t>
  </si>
  <si>
    <t>プレッシャーパンチ</t>
  </si>
  <si>
    <t>声模　索太</t>
  </si>
  <si>
    <t>せいゆう</t>
  </si>
  <si>
    <t>熱斗　探李</t>
  </si>
  <si>
    <t>ネット</t>
  </si>
  <si>
    <t>百地　三太</t>
  </si>
  <si>
    <t>ももち</t>
  </si>
  <si>
    <t>ちょうわざ!</t>
  </si>
  <si>
    <t>つむじ</t>
  </si>
  <si>
    <t>ぶんしんブロック</t>
  </si>
  <si>
    <t>藤林　長門</t>
  </si>
  <si>
    <t>ふじばやし</t>
  </si>
  <si>
    <t>つちだるま</t>
  </si>
  <si>
    <t>高坂　仁</t>
  </si>
  <si>
    <t>こうさか</t>
  </si>
  <si>
    <t>児雷也　蟇助</t>
  </si>
  <si>
    <t>じらいや</t>
  </si>
  <si>
    <t>石川　五衛太</t>
  </si>
  <si>
    <t>ゴエモン</t>
  </si>
  <si>
    <t>風魔　小平太</t>
  </si>
  <si>
    <t>ふうま</t>
  </si>
  <si>
    <t>ハリケーンアロー</t>
  </si>
  <si>
    <t>甲賀　幻</t>
  </si>
  <si>
    <t>こうが</t>
  </si>
  <si>
    <t>猿飛　佐之助</t>
  </si>
  <si>
    <t>さるとび</t>
  </si>
  <si>
    <t>柳生　十郎</t>
  </si>
  <si>
    <t>やぎゅう</t>
  </si>
  <si>
    <t>初鳥　伴三</t>
  </si>
  <si>
    <t>はつとり</t>
  </si>
  <si>
    <t>霧隠　才次</t>
  </si>
  <si>
    <t>きりがくれ</t>
  </si>
  <si>
    <t>スピードプラス</t>
  </si>
  <si>
    <t>鉢屋　也三郎</t>
  </si>
  <si>
    <t>はちや</t>
  </si>
  <si>
    <t>加藤　段</t>
  </si>
  <si>
    <t>かとう</t>
  </si>
  <si>
    <t>出浦　清盛</t>
  </si>
  <si>
    <t>いでうら</t>
  </si>
  <si>
    <t>ハーヴェスト</t>
  </si>
  <si>
    <t>滝川　一馬</t>
  </si>
  <si>
    <t>たきがわ</t>
  </si>
  <si>
    <t>城戸　弥門</t>
  </si>
  <si>
    <t>きど</t>
  </si>
  <si>
    <t>こがらし</t>
  </si>
  <si>
    <t>綾野　勇一</t>
  </si>
  <si>
    <t>あやの</t>
  </si>
  <si>
    <t>まきわりチョップ</t>
  </si>
  <si>
    <t>むげんのかべ</t>
  </si>
  <si>
    <t>炭野　詠輔</t>
  </si>
  <si>
    <t>すみの</t>
  </si>
  <si>
    <t>ノーエスケイプ</t>
  </si>
  <si>
    <t>芹沢　和憲</t>
  </si>
  <si>
    <t>せりざわ</t>
  </si>
  <si>
    <t>牧谷　寛</t>
  </si>
  <si>
    <t>まきや</t>
  </si>
  <si>
    <t>塩谷　ヒロ</t>
  </si>
  <si>
    <t>しおたに</t>
  </si>
  <si>
    <t>山根　羊</t>
  </si>
  <si>
    <t>やまね</t>
  </si>
  <si>
    <t>育井　庄児</t>
  </si>
  <si>
    <t>いくい</t>
  </si>
  <si>
    <t>大鯉　昇</t>
  </si>
  <si>
    <t>おおごい</t>
  </si>
  <si>
    <t>原野　徹</t>
  </si>
  <si>
    <t>はらの</t>
  </si>
  <si>
    <t>根上　大地</t>
  </si>
  <si>
    <t>だいち</t>
  </si>
  <si>
    <t>田主丸　茂樹</t>
  </si>
  <si>
    <t>たぬしまる</t>
  </si>
  <si>
    <t>草生　久志</t>
  </si>
  <si>
    <t>くさお</t>
  </si>
  <si>
    <t>米山　植人</t>
  </si>
  <si>
    <t>よねやま</t>
  </si>
  <si>
    <t>犬飼　茂樹</t>
  </si>
  <si>
    <t>いぬかい</t>
  </si>
  <si>
    <t>福井　咲平</t>
  </si>
  <si>
    <t>ふくい</t>
  </si>
  <si>
    <t>富士　地洋</t>
  </si>
  <si>
    <t>ふじ</t>
  </si>
  <si>
    <t>軟山　弱</t>
  </si>
  <si>
    <t>なんざん</t>
  </si>
  <si>
    <t>ギガントウォール</t>
  </si>
  <si>
    <t>西垣　守</t>
  </si>
  <si>
    <t>にしがき</t>
  </si>
  <si>
    <t>ダブルグレネード</t>
  </si>
  <si>
    <t>トライペガサス</t>
  </si>
  <si>
    <t>女川　映日</t>
  </si>
  <si>
    <t>めがわ</t>
  </si>
  <si>
    <t>光宗　団</t>
  </si>
  <si>
    <t>みつむね</t>
  </si>
  <si>
    <t>黒部　立樹</t>
  </si>
  <si>
    <t>くろべ</t>
  </si>
  <si>
    <t>バックトルネード</t>
  </si>
  <si>
    <t>跳山　段</t>
  </si>
  <si>
    <t>とびやま</t>
  </si>
  <si>
    <t>スピニングシュート</t>
  </si>
  <si>
    <t>屋形　直人</t>
  </si>
  <si>
    <t>やかた</t>
  </si>
  <si>
    <t>茂木　沙樹都</t>
  </si>
  <si>
    <t>もぎ</t>
  </si>
  <si>
    <t>武方　勝</t>
  </si>
  <si>
    <t>まさる</t>
  </si>
  <si>
    <t>イケイケ!</t>
  </si>
  <si>
    <t>トライアングルＺ</t>
  </si>
  <si>
    <t>武方　友</t>
  </si>
  <si>
    <t>とも</t>
  </si>
  <si>
    <t>武方　努</t>
  </si>
  <si>
    <t>つとむ</t>
  </si>
  <si>
    <t>段堂　正憲</t>
  </si>
  <si>
    <t>だんどう</t>
  </si>
  <si>
    <t>れっぷうダッシュ</t>
  </si>
  <si>
    <t>深沢　念司</t>
  </si>
  <si>
    <t>ふかざわ</t>
  </si>
  <si>
    <t>守野　優一</t>
  </si>
  <si>
    <t>まもりの</t>
  </si>
  <si>
    <t>中井　陽介</t>
  </si>
  <si>
    <t>なかい</t>
  </si>
  <si>
    <t>石井　清気</t>
  </si>
  <si>
    <t>いしい</t>
  </si>
  <si>
    <t>歩星　呑一</t>
  </si>
  <si>
    <t>ポセイドン</t>
  </si>
  <si>
    <t>つなみウォール</t>
  </si>
  <si>
    <t>阿保露　光</t>
  </si>
  <si>
    <t>アポロン</t>
  </si>
  <si>
    <t>さばきのてっつい</t>
  </si>
  <si>
    <t>部灰　炎</t>
  </si>
  <si>
    <t>ヘパイス</t>
  </si>
  <si>
    <t>荒須　乱</t>
  </si>
  <si>
    <t>アレス</t>
  </si>
  <si>
    <t>手魚　激　</t>
  </si>
  <si>
    <t>ディオ</t>
  </si>
  <si>
    <t>在手　実弓</t>
  </si>
  <si>
    <t>アルテミス</t>
  </si>
  <si>
    <t>ヘブンズタイム</t>
  </si>
  <si>
    <t>経目　須商</t>
  </si>
  <si>
    <t>ヘルメス</t>
  </si>
  <si>
    <t>明天名　智</t>
  </si>
  <si>
    <t>アテナ</t>
  </si>
  <si>
    <t>出右手　豊</t>
  </si>
  <si>
    <t>デメテル</t>
  </si>
  <si>
    <t>シュートプラス</t>
  </si>
  <si>
    <t>亜風炉　照美</t>
  </si>
  <si>
    <t>アフロディ</t>
  </si>
  <si>
    <t>ゴッドノウズ</t>
  </si>
  <si>
    <t>平良　貞</t>
  </si>
  <si>
    <t>ヘラ</t>
  </si>
  <si>
    <t>位家　路主</t>
  </si>
  <si>
    <t>イカロス</t>
  </si>
  <si>
    <t>安芸　玲須</t>
  </si>
  <si>
    <t>アキレス</t>
  </si>
  <si>
    <t>経洛　玲州</t>
  </si>
  <si>
    <t>ヘラクレス</t>
  </si>
  <si>
    <t>黒野　時夫</t>
  </si>
  <si>
    <t>クロノス</t>
  </si>
  <si>
    <t>目戸　宇左</t>
  </si>
  <si>
    <t>メドゥーサ</t>
  </si>
  <si>
    <t>宗像　大翔</t>
  </si>
  <si>
    <t>ひろと</t>
  </si>
  <si>
    <t>英山　海人</t>
  </si>
  <si>
    <t>かいと</t>
  </si>
  <si>
    <t>北垣　亮太</t>
  </si>
  <si>
    <t>りょうた</t>
  </si>
  <si>
    <t>瀬島　樹</t>
  </si>
  <si>
    <t>いつき</t>
  </si>
  <si>
    <t>新竹　颯太</t>
  </si>
  <si>
    <t>そうた</t>
  </si>
  <si>
    <t>池尻　陽</t>
  </si>
  <si>
    <t>はる</t>
  </si>
  <si>
    <t>寺坂　響</t>
  </si>
  <si>
    <t>てらさか</t>
  </si>
  <si>
    <t>興津　蒼空</t>
  </si>
  <si>
    <t>そら</t>
  </si>
  <si>
    <t>フーセンガム</t>
  </si>
  <si>
    <t>間　竜介</t>
  </si>
  <si>
    <t>りゅうすけ</t>
  </si>
  <si>
    <t>がくしゅう</t>
  </si>
  <si>
    <t>森元　陸斗</t>
  </si>
  <si>
    <t>りくと</t>
  </si>
  <si>
    <t>如月　まこ</t>
  </si>
  <si>
    <t>まこ</t>
  </si>
  <si>
    <t>青島　薫</t>
  </si>
  <si>
    <t>あおしま</t>
  </si>
  <si>
    <t>甘井　一哉</t>
  </si>
  <si>
    <t>あまい</t>
  </si>
  <si>
    <t>平田　兼</t>
  </si>
  <si>
    <t>ひらた</t>
  </si>
  <si>
    <t>長谷部　精児</t>
  </si>
  <si>
    <t>はせべ</t>
  </si>
  <si>
    <t>巨島　祐一</t>
  </si>
  <si>
    <t>おおしま</t>
  </si>
  <si>
    <t>生垣　冗</t>
  </si>
  <si>
    <t>じょう</t>
  </si>
  <si>
    <t>トルネードキャッチ</t>
  </si>
  <si>
    <t>姫島　極</t>
  </si>
  <si>
    <t>ひめじま</t>
  </si>
  <si>
    <t>菊池　康志</t>
  </si>
  <si>
    <t>きくち</t>
  </si>
  <si>
    <t>野馬　運</t>
  </si>
  <si>
    <t>のま</t>
  </si>
  <si>
    <t>向山　恭吾</t>
  </si>
  <si>
    <t>むかいやま</t>
  </si>
  <si>
    <t>茶木　椎斗</t>
  </si>
  <si>
    <t>ちゃき</t>
  </si>
  <si>
    <t>加納　輪介</t>
  </si>
  <si>
    <t>かのう</t>
  </si>
  <si>
    <t>立野　誠一</t>
  </si>
  <si>
    <t>たちの</t>
  </si>
  <si>
    <t>出前　洋</t>
  </si>
  <si>
    <t>でまえ</t>
  </si>
  <si>
    <t>安永　英嗣</t>
  </si>
  <si>
    <t>やすなが</t>
  </si>
  <si>
    <t>水口　精司</t>
  </si>
  <si>
    <t>みずぐち</t>
  </si>
  <si>
    <t>堤　広司</t>
  </si>
  <si>
    <t>つつみ</t>
  </si>
  <si>
    <t>友岡　愛斗</t>
  </si>
  <si>
    <t>ともおか</t>
  </si>
  <si>
    <t>丸出　為夫</t>
  </si>
  <si>
    <t>まるで</t>
  </si>
  <si>
    <t>石崎　満</t>
  </si>
  <si>
    <t>いしざき</t>
  </si>
  <si>
    <t>小塚　勇介</t>
  </si>
  <si>
    <t>こづか</t>
  </si>
  <si>
    <t>八百野　スミ子</t>
  </si>
  <si>
    <t>やおの</t>
  </si>
  <si>
    <t>筆山　トメ</t>
  </si>
  <si>
    <t>トメ</t>
  </si>
  <si>
    <t>なまける</t>
  </si>
  <si>
    <t>大玉　好美</t>
  </si>
  <si>
    <t>おおたま</t>
  </si>
  <si>
    <t>骨盤　整</t>
  </si>
  <si>
    <t>こつばん</t>
  </si>
  <si>
    <t>執刀　直</t>
  </si>
  <si>
    <t>しっとう</t>
  </si>
  <si>
    <t>立見　律子</t>
  </si>
  <si>
    <t>りつこ</t>
  </si>
  <si>
    <t>店街　隠典</t>
  </si>
  <si>
    <t>ごいんきょ</t>
  </si>
  <si>
    <t>歌川　誠</t>
  </si>
  <si>
    <t>うたがわ</t>
  </si>
  <si>
    <t>如月　沙理奈</t>
  </si>
  <si>
    <t>サリー</t>
  </si>
  <si>
    <t>プリマドンナ</t>
  </si>
  <si>
    <t>バタフライドリーム</t>
  </si>
  <si>
    <t>三河屋　三郎</t>
  </si>
  <si>
    <t>サブちゃん</t>
  </si>
  <si>
    <t>あびせげり</t>
  </si>
  <si>
    <t>符呂暮　岩生</t>
  </si>
  <si>
    <t>プログレ</t>
  </si>
  <si>
    <t>家守　優司</t>
  </si>
  <si>
    <t>いえもり</t>
  </si>
  <si>
    <t>戎　正義</t>
  </si>
  <si>
    <t>えびす</t>
  </si>
  <si>
    <t>ドこんじょうクラブ</t>
  </si>
  <si>
    <t>生地　釜雄</t>
  </si>
  <si>
    <t>いくじ</t>
  </si>
  <si>
    <t>衛士　展也</t>
  </si>
  <si>
    <t>えじ</t>
  </si>
  <si>
    <t>田辺　さやか</t>
  </si>
  <si>
    <t>さやか</t>
  </si>
  <si>
    <t>アイスグランド</t>
  </si>
  <si>
    <t>グッドスメル</t>
  </si>
  <si>
    <t>国木田　俳人</t>
  </si>
  <si>
    <t>はいじん</t>
  </si>
  <si>
    <t>道場　亮治</t>
  </si>
  <si>
    <t>みちば</t>
  </si>
  <si>
    <t>土盛　工司</t>
  </si>
  <si>
    <t>こうじ</t>
  </si>
  <si>
    <t>賭山　流</t>
  </si>
  <si>
    <t>かけやま</t>
  </si>
  <si>
    <t>厚田　直</t>
  </si>
  <si>
    <t>あつた</t>
  </si>
  <si>
    <t>速水　真刃</t>
  </si>
  <si>
    <t>マッハ</t>
  </si>
  <si>
    <t>ザ・ギャラクシー</t>
  </si>
  <si>
    <t>黄田　嵐</t>
  </si>
  <si>
    <t>おうだ</t>
  </si>
  <si>
    <t>たつまきどくぎり</t>
  </si>
  <si>
    <t>デュアルストーム</t>
  </si>
  <si>
    <t>兜　角雄</t>
  </si>
  <si>
    <t>かぶと</t>
  </si>
  <si>
    <t>ブロックサーカス</t>
  </si>
  <si>
    <t>調　半次</t>
  </si>
  <si>
    <t>しらべ</t>
  </si>
  <si>
    <t>玄武　冬樹</t>
  </si>
  <si>
    <t>げんぶ</t>
  </si>
  <si>
    <t>ダークフェニックス</t>
  </si>
  <si>
    <t>土野　小太郎</t>
  </si>
  <si>
    <t>つちの</t>
  </si>
  <si>
    <t>蝶野　真宇</t>
  </si>
  <si>
    <t>ちょうの</t>
  </si>
  <si>
    <t>ボルケイノカット</t>
  </si>
  <si>
    <t>前田　剛</t>
  </si>
  <si>
    <t>ごう</t>
  </si>
  <si>
    <t>フェイクボンバー</t>
  </si>
  <si>
    <t>槍野　育生</t>
  </si>
  <si>
    <t>やりの</t>
  </si>
  <si>
    <t>ドラゴンキャノン</t>
  </si>
  <si>
    <t>彩雲　強</t>
  </si>
  <si>
    <t>さいうん</t>
  </si>
  <si>
    <t>スーパーしこふみ</t>
  </si>
  <si>
    <t>桑形　刃</t>
  </si>
  <si>
    <t>くわがた</t>
  </si>
  <si>
    <t>オーロラドリブル</t>
  </si>
  <si>
    <t>矢野　球児</t>
  </si>
  <si>
    <t>きゅうじ</t>
  </si>
  <si>
    <t>伊能　忠</t>
  </si>
  <si>
    <t>いのう</t>
  </si>
  <si>
    <t>団土　弾</t>
  </si>
  <si>
    <t>だん</t>
  </si>
  <si>
    <t>雷鳴　仁</t>
  </si>
  <si>
    <t>らいめい</t>
  </si>
  <si>
    <t>フレイムダンス</t>
  </si>
  <si>
    <t>有海　直央</t>
  </si>
  <si>
    <t>アルミ</t>
  </si>
  <si>
    <t>大久保　俊生</t>
  </si>
  <si>
    <t>おおくぼ</t>
  </si>
  <si>
    <t>小手川　練</t>
  </si>
  <si>
    <t>こてがわ</t>
  </si>
  <si>
    <t>まぼろしドリブル</t>
  </si>
  <si>
    <t>亀田　ぽん太</t>
  </si>
  <si>
    <t>ぽんた</t>
  </si>
  <si>
    <t>羽生　辰巳</t>
  </si>
  <si>
    <t>はぶ</t>
  </si>
  <si>
    <t>高杉　晋太郎</t>
  </si>
  <si>
    <t>たかすぎ</t>
  </si>
  <si>
    <t>楠木　昌成</t>
  </si>
  <si>
    <t>くすのき</t>
  </si>
  <si>
    <t>トカチェフボンバー</t>
  </si>
  <si>
    <t>信濃　望</t>
  </si>
  <si>
    <t>しなの</t>
  </si>
  <si>
    <t>伊賀　栗之助</t>
  </si>
  <si>
    <t>いが</t>
  </si>
  <si>
    <t>鎌井　達夫</t>
  </si>
  <si>
    <t>かまい</t>
  </si>
  <si>
    <t>那須　与一</t>
  </si>
  <si>
    <t>よいち</t>
  </si>
  <si>
    <t>金剛　新</t>
  </si>
  <si>
    <t>こんごう</t>
  </si>
  <si>
    <t>風向　拓斗</t>
  </si>
  <si>
    <t>かざむかい</t>
  </si>
  <si>
    <t>オーロラカーテン</t>
  </si>
  <si>
    <t>鎌桐　蒼人</t>
  </si>
  <si>
    <t>かまきり</t>
  </si>
  <si>
    <t>毛利　元気</t>
  </si>
  <si>
    <t>もうり</t>
  </si>
  <si>
    <t>写楽　庄司</t>
  </si>
  <si>
    <t>しゃらく</t>
  </si>
  <si>
    <t>定規　頑</t>
  </si>
  <si>
    <t>じょうぎ</t>
  </si>
  <si>
    <t>東　昇</t>
  </si>
  <si>
    <t>ひがし</t>
  </si>
  <si>
    <t>羅城門　藤次</t>
  </si>
  <si>
    <t>らじょう</t>
  </si>
  <si>
    <t>西郷　隆</t>
  </si>
  <si>
    <t>さいごう</t>
  </si>
  <si>
    <t>坂本　良</t>
  </si>
  <si>
    <t>さかもと</t>
  </si>
  <si>
    <t>師走　洋次</t>
  </si>
  <si>
    <t>しわす</t>
  </si>
  <si>
    <t>布袋　一人</t>
  </si>
  <si>
    <t>ほてい</t>
  </si>
  <si>
    <t>蜂須賀　シン</t>
  </si>
  <si>
    <t>はちすが</t>
  </si>
  <si>
    <t>三国　賢士</t>
  </si>
  <si>
    <t>みくに</t>
  </si>
  <si>
    <t>石倉　輝信</t>
  </si>
  <si>
    <t>いしくら</t>
  </si>
  <si>
    <t>風来　康太</t>
  </si>
  <si>
    <t>ふうらい</t>
  </si>
  <si>
    <t>海皇　星児</t>
  </si>
  <si>
    <t>かいおう</t>
  </si>
  <si>
    <t>阿蘇　燃</t>
  </si>
  <si>
    <t>あそ</t>
  </si>
  <si>
    <t>冷泉　錐</t>
  </si>
  <si>
    <t>れいぜん</t>
  </si>
  <si>
    <t>向日葵　まこと</t>
  </si>
  <si>
    <t>ひまわり</t>
  </si>
  <si>
    <t>モグラシャッフル</t>
  </si>
  <si>
    <t>三宅　力丸</t>
  </si>
  <si>
    <t>りきまる</t>
  </si>
  <si>
    <t>常磐　勝男</t>
  </si>
  <si>
    <t>かつお</t>
  </si>
  <si>
    <t>龍野　寵児</t>
  </si>
  <si>
    <t>りゅうの</t>
  </si>
  <si>
    <t>卯月　一</t>
  </si>
  <si>
    <t>うづき</t>
  </si>
  <si>
    <t>近藤　勇夫</t>
  </si>
  <si>
    <t>こんどう</t>
  </si>
  <si>
    <t>千手　孝史</t>
  </si>
  <si>
    <t>せんじゅ</t>
  </si>
  <si>
    <t>デュアルスマッシュ</t>
  </si>
  <si>
    <t>富良野　紫苑</t>
  </si>
  <si>
    <t>ふらの</t>
  </si>
  <si>
    <t>宇院　武流人</t>
  </si>
  <si>
    <t>ういん</t>
  </si>
  <si>
    <t>勝　海次</t>
  </si>
  <si>
    <t>かつ</t>
  </si>
  <si>
    <t>紫電　戒</t>
  </si>
  <si>
    <t>シデン</t>
  </si>
  <si>
    <t>聖徳　泰治</t>
  </si>
  <si>
    <t>しょうとく</t>
  </si>
  <si>
    <t>成田　覚</t>
  </si>
  <si>
    <t>なりた</t>
  </si>
  <si>
    <t>雷電　真太郎</t>
  </si>
  <si>
    <t>らいでん</t>
  </si>
  <si>
    <t>大矢　慢太郎</t>
  </si>
  <si>
    <t>おおや</t>
  </si>
  <si>
    <t>中山　律</t>
  </si>
  <si>
    <t>なかやま</t>
  </si>
  <si>
    <t>秋水　貴之</t>
  </si>
  <si>
    <t>しゅうすい</t>
  </si>
  <si>
    <t>赤川　翼</t>
  </si>
  <si>
    <t>つばさ</t>
  </si>
  <si>
    <t>裁原　正義</t>
  </si>
  <si>
    <t>さいばら</t>
  </si>
  <si>
    <t>霜月　直輔</t>
  </si>
  <si>
    <t>しもつき</t>
  </si>
  <si>
    <t>仲間田　太助</t>
  </si>
  <si>
    <t>たすけ</t>
  </si>
  <si>
    <t>光明寺　聡明</t>
  </si>
  <si>
    <t>そうめい</t>
  </si>
  <si>
    <t>臼引　十兵衛</t>
  </si>
  <si>
    <t>じゅうべえ</t>
  </si>
  <si>
    <t>レインボーループ</t>
  </si>
  <si>
    <t>近辺　十馬</t>
  </si>
  <si>
    <t>こんぺいと</t>
  </si>
  <si>
    <t>月光　満</t>
  </si>
  <si>
    <t>まんげつ</t>
  </si>
  <si>
    <t>阿修羅　三夫</t>
  </si>
  <si>
    <t>あしゅら</t>
  </si>
  <si>
    <t>波田野　漣</t>
  </si>
  <si>
    <t>はたの</t>
  </si>
  <si>
    <t>天野　雨彦</t>
  </si>
  <si>
    <t>あめひこ</t>
  </si>
  <si>
    <t>平　和人</t>
  </si>
  <si>
    <t>たいら</t>
  </si>
  <si>
    <t>ダークトルネード</t>
  </si>
  <si>
    <t>デュアルストライク</t>
  </si>
  <si>
    <t>地蔵　久夢</t>
  </si>
  <si>
    <t>じぞう</t>
  </si>
  <si>
    <t>鷹桐　凱</t>
  </si>
  <si>
    <t>タカ</t>
  </si>
  <si>
    <t>細井　高</t>
  </si>
  <si>
    <t>ほそい</t>
  </si>
  <si>
    <t>天正　叡一</t>
  </si>
  <si>
    <t>てんしょう</t>
  </si>
  <si>
    <t>ロードローラタックル</t>
  </si>
  <si>
    <t>大和　進</t>
  </si>
  <si>
    <t>やまと</t>
  </si>
  <si>
    <t>津曲　勉</t>
  </si>
  <si>
    <t>がり</t>
  </si>
  <si>
    <t>世良　一期</t>
  </si>
  <si>
    <t>いちご</t>
  </si>
  <si>
    <t>沖田　創</t>
  </si>
  <si>
    <t>おきた</t>
  </si>
  <si>
    <t>長崎　紀一</t>
  </si>
  <si>
    <t>ながさき</t>
  </si>
  <si>
    <t>鴨川　武一</t>
  </si>
  <si>
    <t>かも</t>
  </si>
  <si>
    <t>仏　良夫</t>
  </si>
  <si>
    <t>ほとけ</t>
  </si>
  <si>
    <t>箸井　邦明</t>
  </si>
  <si>
    <t>ハシ</t>
  </si>
  <si>
    <t>明智　光</t>
  </si>
  <si>
    <t>あけち</t>
  </si>
  <si>
    <t>雉端　練人</t>
  </si>
  <si>
    <t>きじはた</t>
  </si>
  <si>
    <t>神野　啓司</t>
  </si>
  <si>
    <t>じんの</t>
  </si>
  <si>
    <t>富嶽　厚志</t>
  </si>
  <si>
    <t>ふがく</t>
  </si>
  <si>
    <t>白間　涼</t>
  </si>
  <si>
    <t>しろま</t>
  </si>
  <si>
    <t>黒川　真夜</t>
  </si>
  <si>
    <t>くろかわ</t>
  </si>
  <si>
    <t>菖蒲　畠也</t>
  </si>
  <si>
    <t>しょうぶ</t>
  </si>
  <si>
    <t>赤城　正馬</t>
  </si>
  <si>
    <t>あかぎ</t>
  </si>
  <si>
    <t>プロファイルゾーン</t>
  </si>
  <si>
    <t>天野　陽介</t>
  </si>
  <si>
    <t>ようすけ</t>
  </si>
  <si>
    <t>ひとりワンツー</t>
  </si>
  <si>
    <t>坂山　金太郎</t>
  </si>
  <si>
    <t>きんたろう</t>
  </si>
  <si>
    <t>朝露　音夢</t>
  </si>
  <si>
    <t>あさつゆ</t>
  </si>
  <si>
    <t>横浜　英二</t>
  </si>
  <si>
    <t>よこはま</t>
  </si>
  <si>
    <t>弁天　正市</t>
  </si>
  <si>
    <t>べんてん</t>
  </si>
  <si>
    <t>氷室　剛勇</t>
  </si>
  <si>
    <t>ごうゆう</t>
  </si>
  <si>
    <t>新間　読</t>
  </si>
  <si>
    <t>しんま</t>
  </si>
  <si>
    <t>水田　流</t>
  </si>
  <si>
    <t>ながる</t>
  </si>
  <si>
    <t>座敷　童</t>
  </si>
  <si>
    <t>ざしき</t>
  </si>
  <si>
    <t>国定　忠次郎</t>
  </si>
  <si>
    <t>くにさだ</t>
  </si>
  <si>
    <t>枚田　影夫</t>
  </si>
  <si>
    <t>まいたん</t>
  </si>
  <si>
    <t>御坊　研人</t>
  </si>
  <si>
    <t>ごぼう</t>
  </si>
  <si>
    <t>大鉄　茂</t>
  </si>
  <si>
    <t>だいてつ</t>
  </si>
  <si>
    <t>布村　触</t>
  </si>
  <si>
    <t>ぬのむら</t>
  </si>
  <si>
    <t>伏木　動矢</t>
  </si>
  <si>
    <t>ふしき</t>
  </si>
  <si>
    <t>ニニンサンキャク</t>
  </si>
  <si>
    <t>日武　禄郎</t>
  </si>
  <si>
    <t>ひむろ</t>
  </si>
  <si>
    <t>福士　宏行</t>
  </si>
  <si>
    <t>ふくし</t>
  </si>
  <si>
    <t>小車　巡</t>
  </si>
  <si>
    <t>こぐるま</t>
  </si>
  <si>
    <t>熱井　羽之</t>
  </si>
  <si>
    <t>あつい</t>
  </si>
  <si>
    <t>相原　談</t>
  </si>
  <si>
    <t>そうだん</t>
  </si>
  <si>
    <t>手札　来斗</t>
  </si>
  <si>
    <t>てふだ</t>
  </si>
  <si>
    <t>金堅　護</t>
  </si>
  <si>
    <t>きんこ</t>
  </si>
  <si>
    <t>玉川　当</t>
  </si>
  <si>
    <t>たまがわ</t>
  </si>
  <si>
    <t>僧野　景市</t>
  </si>
  <si>
    <t>そうの</t>
  </si>
  <si>
    <t>亜鉛　栄</t>
  </si>
  <si>
    <t>あえん</t>
  </si>
  <si>
    <t>明井　評吾</t>
  </si>
  <si>
    <t>あかい</t>
  </si>
  <si>
    <t>有里　労人</t>
  </si>
  <si>
    <t>アリ</t>
  </si>
  <si>
    <t>湧口　鉄馬</t>
  </si>
  <si>
    <t>ゆぐち</t>
  </si>
  <si>
    <t>鳴門　潮</t>
  </si>
  <si>
    <t>なると</t>
  </si>
  <si>
    <t>六甲　嵐</t>
  </si>
  <si>
    <t>ろっこう</t>
  </si>
  <si>
    <t>遠山　金太</t>
  </si>
  <si>
    <t>とおやま</t>
  </si>
  <si>
    <t>空原　誘</t>
  </si>
  <si>
    <t>そらはら</t>
  </si>
  <si>
    <t>鈴鹿　走</t>
  </si>
  <si>
    <t>すずか</t>
  </si>
  <si>
    <t>金井　満</t>
  </si>
  <si>
    <t>かない</t>
  </si>
  <si>
    <t>金沢　努</t>
  </si>
  <si>
    <t>かねざわ</t>
  </si>
  <si>
    <t>天戸　建</t>
  </si>
  <si>
    <t>テント</t>
  </si>
  <si>
    <t>真田　幸夫</t>
  </si>
  <si>
    <t>さなだ</t>
  </si>
  <si>
    <t>水渡　長流</t>
  </si>
  <si>
    <t>みずわたり</t>
  </si>
  <si>
    <t>高胡　菜生</t>
  </si>
  <si>
    <t>こうこ</t>
  </si>
  <si>
    <t>白金　希</t>
  </si>
  <si>
    <t>はっきん</t>
  </si>
  <si>
    <t>隼　駿介</t>
  </si>
  <si>
    <t>はやぶさ</t>
  </si>
  <si>
    <t>桐技　躍馬</t>
  </si>
  <si>
    <t>きりあや</t>
  </si>
  <si>
    <t>間宮　林三</t>
  </si>
  <si>
    <t>まみや</t>
  </si>
  <si>
    <t>出田　優士</t>
  </si>
  <si>
    <t>いでた</t>
  </si>
  <si>
    <t>音尾　風雅</t>
  </si>
  <si>
    <t>ねお</t>
  </si>
  <si>
    <t>塗壁　保</t>
  </si>
  <si>
    <t>ぬりかべ</t>
  </si>
  <si>
    <t>笠原　竜也</t>
  </si>
  <si>
    <t>かさはら</t>
  </si>
  <si>
    <t>水巻　開平</t>
  </si>
  <si>
    <t>みずまき</t>
  </si>
  <si>
    <t>宮城　錦</t>
  </si>
  <si>
    <t>みやぎ</t>
  </si>
  <si>
    <t>歌場　創人</t>
  </si>
  <si>
    <t>うたば</t>
  </si>
  <si>
    <t>八重樫　智</t>
  </si>
  <si>
    <t>やえがし</t>
  </si>
  <si>
    <t>花庭　蒔志</t>
  </si>
  <si>
    <t>はなにわ</t>
  </si>
  <si>
    <t>貼野　哲郎</t>
  </si>
  <si>
    <t>はるの</t>
  </si>
  <si>
    <t>山形　信洋</t>
  </si>
  <si>
    <t>やまがた</t>
  </si>
  <si>
    <t>押井　解</t>
  </si>
  <si>
    <t>おしい</t>
  </si>
  <si>
    <t>菜乃　常則</t>
  </si>
  <si>
    <t>ナノ</t>
  </si>
  <si>
    <t>吹越　一徳</t>
  </si>
  <si>
    <t>ふきこし</t>
  </si>
  <si>
    <t>松田　正敏</t>
  </si>
  <si>
    <t>まつだ</t>
  </si>
  <si>
    <t>大垣　純章</t>
  </si>
  <si>
    <t>おおがき</t>
  </si>
  <si>
    <t>新井　超</t>
  </si>
  <si>
    <t>あらい</t>
  </si>
  <si>
    <t>町田　禄郎</t>
  </si>
  <si>
    <t>まちだ</t>
  </si>
  <si>
    <t>北原　幸一</t>
  </si>
  <si>
    <t>きたはら</t>
  </si>
  <si>
    <t>入来　徹</t>
  </si>
  <si>
    <t>いりき</t>
  </si>
  <si>
    <t>江田　俊二</t>
  </si>
  <si>
    <t>しゅんじ</t>
  </si>
  <si>
    <t>西尾　信輔</t>
  </si>
  <si>
    <t>にしお</t>
  </si>
  <si>
    <t>服部　陸</t>
  </si>
  <si>
    <t>トリック</t>
  </si>
  <si>
    <t>天道　陽光</t>
  </si>
  <si>
    <t>てんとう</t>
  </si>
  <si>
    <t>質屋　流</t>
  </si>
  <si>
    <t>しちや</t>
  </si>
  <si>
    <t>銭形　芳生</t>
  </si>
  <si>
    <t>ぜにがた</t>
  </si>
  <si>
    <t>金子　一樹</t>
  </si>
  <si>
    <t>かねこ</t>
  </si>
  <si>
    <t>伝法　平介</t>
  </si>
  <si>
    <t>でんぽう</t>
  </si>
  <si>
    <t>中園　康文</t>
  </si>
  <si>
    <t>なかぞの</t>
  </si>
  <si>
    <t>阿賀　預利</t>
  </si>
  <si>
    <t>あが</t>
  </si>
  <si>
    <t>海原　浴</t>
  </si>
  <si>
    <t>うみはら</t>
  </si>
  <si>
    <t>牛頭　忠太</t>
  </si>
  <si>
    <t>ごず</t>
  </si>
  <si>
    <t>河伯　童子</t>
  </si>
  <si>
    <t>かはく</t>
  </si>
  <si>
    <t>細江　茂志</t>
  </si>
  <si>
    <t>ほそえ</t>
  </si>
  <si>
    <t>北雄　石英</t>
  </si>
  <si>
    <t>せきえい</t>
  </si>
  <si>
    <t>二宮　金次</t>
  </si>
  <si>
    <t>にのみや</t>
  </si>
  <si>
    <t>鮭川　昇</t>
  </si>
  <si>
    <t>シャケ</t>
  </si>
  <si>
    <t>水原　弘也</t>
  </si>
  <si>
    <t>みずはら</t>
  </si>
  <si>
    <t>芝　生夫</t>
  </si>
  <si>
    <t>しばふ</t>
  </si>
  <si>
    <t>西嶋　路美</t>
  </si>
  <si>
    <t>にしじま</t>
  </si>
  <si>
    <t>劉備　玄</t>
  </si>
  <si>
    <t>りゅうび</t>
  </si>
  <si>
    <t>福島　初志</t>
  </si>
  <si>
    <t>ふくしま</t>
  </si>
  <si>
    <t>羅馬　久輝</t>
  </si>
  <si>
    <t>ローマ</t>
  </si>
  <si>
    <t>灰谷　直</t>
  </si>
  <si>
    <t>はいたに</t>
  </si>
  <si>
    <t>符川　芳正</t>
  </si>
  <si>
    <t>ふかわ</t>
  </si>
  <si>
    <t>栃木　光</t>
  </si>
  <si>
    <t>とちぎ</t>
  </si>
  <si>
    <t>張飛　益斗</t>
  </si>
  <si>
    <t>ちょうひ</t>
  </si>
  <si>
    <t>鎧　護人</t>
  </si>
  <si>
    <t>よろい</t>
  </si>
  <si>
    <t>高知　勇士</t>
  </si>
  <si>
    <t>こうち</t>
  </si>
  <si>
    <t>関羽　長人</t>
  </si>
  <si>
    <t>かんう</t>
  </si>
  <si>
    <t>札幌　澄太</t>
  </si>
  <si>
    <t>さっぽろ</t>
  </si>
  <si>
    <t>韓信　潜</t>
  </si>
  <si>
    <t>かんしん</t>
  </si>
  <si>
    <t>井口　満</t>
  </si>
  <si>
    <t>いぐち</t>
  </si>
  <si>
    <t>森下　返</t>
  </si>
  <si>
    <t>もりした</t>
  </si>
  <si>
    <t>袋崎　拓路</t>
  </si>
  <si>
    <t>ふくろさき</t>
  </si>
  <si>
    <t>倉橋　大</t>
  </si>
  <si>
    <t>くらはし</t>
  </si>
  <si>
    <t>今村　修生</t>
  </si>
  <si>
    <t>いまむら</t>
  </si>
  <si>
    <t>革嶋　磨</t>
  </si>
  <si>
    <t>かわしま</t>
  </si>
  <si>
    <t>川崎　大志郎</t>
  </si>
  <si>
    <t>かわさき</t>
  </si>
  <si>
    <t>登川　光</t>
  </si>
  <si>
    <t>のぼりかわ</t>
  </si>
  <si>
    <t>開川　路也</t>
  </si>
  <si>
    <t>かいかわ</t>
  </si>
  <si>
    <t>菊丸　一休</t>
  </si>
  <si>
    <t>いっきゅう</t>
  </si>
  <si>
    <t>デュアルパス</t>
  </si>
  <si>
    <t>矢形　王星</t>
  </si>
  <si>
    <t>やがた</t>
  </si>
  <si>
    <t>鈴虫　月彦</t>
  </si>
  <si>
    <t>すずむし</t>
  </si>
  <si>
    <t>彦　牽牛</t>
  </si>
  <si>
    <t>ヒコ</t>
  </si>
  <si>
    <t>寿老　仁</t>
  </si>
  <si>
    <t>じゅろう</t>
  </si>
  <si>
    <t>南陸　極</t>
  </si>
  <si>
    <t>なんりく</t>
  </si>
  <si>
    <t>井頭　針次</t>
  </si>
  <si>
    <t>いがしら</t>
  </si>
  <si>
    <t>伊勢　隼人</t>
  </si>
  <si>
    <t>いせ</t>
  </si>
  <si>
    <t>長門　司</t>
  </si>
  <si>
    <t>ながと</t>
  </si>
  <si>
    <t>派鶴　解斗</t>
  </si>
  <si>
    <t>パズル</t>
  </si>
  <si>
    <t>札野　蝶司</t>
  </si>
  <si>
    <t>いの</t>
  </si>
  <si>
    <t>永長　千里</t>
  </si>
  <si>
    <t>ながおさ</t>
  </si>
  <si>
    <t>前園　航平</t>
  </si>
  <si>
    <t>まえぞの</t>
  </si>
  <si>
    <t>草薙　剣</t>
  </si>
  <si>
    <t>くさなぎ</t>
  </si>
  <si>
    <t>宇枝　歴人</t>
  </si>
  <si>
    <t>うえだ</t>
  </si>
  <si>
    <t>加賀　裕太</t>
  </si>
  <si>
    <t>かが</t>
  </si>
  <si>
    <t>野沢　公顕</t>
  </si>
  <si>
    <t>のざわ</t>
  </si>
  <si>
    <t>源　義雄</t>
  </si>
  <si>
    <t>みなもと</t>
  </si>
  <si>
    <t>長刀　睦人</t>
  </si>
  <si>
    <t>なぎなた</t>
  </si>
  <si>
    <t>長月　九</t>
  </si>
  <si>
    <t>ながつき</t>
  </si>
  <si>
    <t>日向　光伸</t>
  </si>
  <si>
    <t>ひゅうが</t>
  </si>
  <si>
    <t>玉井　央一</t>
  </si>
  <si>
    <t>たま</t>
  </si>
  <si>
    <t>大文字　文人</t>
  </si>
  <si>
    <t>だいもんじ</t>
  </si>
  <si>
    <t>烈風　金道</t>
  </si>
  <si>
    <t>れっぷう</t>
  </si>
  <si>
    <t>伊波　登</t>
  </si>
  <si>
    <t>いなみ</t>
  </si>
  <si>
    <t>ツナミブースト</t>
  </si>
  <si>
    <t>広島　紅</t>
  </si>
  <si>
    <t>ひろしま</t>
  </si>
  <si>
    <t>占部　智人</t>
  </si>
  <si>
    <t>うらべ</t>
  </si>
  <si>
    <t>榎本　武</t>
  </si>
  <si>
    <t>えのもと</t>
  </si>
  <si>
    <t>砲羽　陽介</t>
  </si>
  <si>
    <t>ほうば</t>
  </si>
  <si>
    <t>徳井　種延</t>
  </si>
  <si>
    <t>とくい</t>
  </si>
  <si>
    <t>高雄　みのる</t>
  </si>
  <si>
    <t>たかお</t>
  </si>
  <si>
    <t>折田　造</t>
  </si>
  <si>
    <t>おりた</t>
  </si>
  <si>
    <t>淡島　空</t>
  </si>
  <si>
    <t>あわしま</t>
  </si>
  <si>
    <t>宮崎　太陽</t>
  </si>
  <si>
    <t>みやざき</t>
  </si>
  <si>
    <t>大丸　遠</t>
  </si>
  <si>
    <t>だいまる</t>
  </si>
  <si>
    <t>芥川　治</t>
  </si>
  <si>
    <t>あくたがわ</t>
  </si>
  <si>
    <t>薬師寺　健</t>
  </si>
  <si>
    <t>やくしじ</t>
  </si>
  <si>
    <t>香元　薫</t>
  </si>
  <si>
    <t>こうもと</t>
  </si>
  <si>
    <t>星見　透馬</t>
  </si>
  <si>
    <t>ほしみ</t>
  </si>
  <si>
    <t>大黒　弘樹</t>
  </si>
  <si>
    <t>だいこく</t>
  </si>
  <si>
    <t>十字　導昭</t>
  </si>
  <si>
    <t>じゅうじ</t>
  </si>
  <si>
    <t>電光　則武</t>
  </si>
  <si>
    <t>でんこう</t>
  </si>
  <si>
    <t>大分　温夫</t>
  </si>
  <si>
    <t>おおいた</t>
  </si>
  <si>
    <t>由馬　グレイ</t>
  </si>
  <si>
    <t>ぐれい</t>
  </si>
  <si>
    <t>山梨　不二夫</t>
  </si>
  <si>
    <t>やまなし</t>
  </si>
  <si>
    <t>セーフティプロテクト</t>
  </si>
  <si>
    <t>髪切　徹也</t>
  </si>
  <si>
    <t>かみきり</t>
  </si>
  <si>
    <t>坂上　幹生</t>
  </si>
  <si>
    <t>みきお</t>
  </si>
  <si>
    <t>伊達　竜</t>
  </si>
  <si>
    <t>だて</t>
  </si>
  <si>
    <t>音下　重樹</t>
  </si>
  <si>
    <t>おとした</t>
  </si>
  <si>
    <t>山口　洞</t>
  </si>
  <si>
    <t>やまぐち</t>
  </si>
  <si>
    <t>香川　明央</t>
  </si>
  <si>
    <t>かがわ</t>
  </si>
  <si>
    <t>恩田　心太郎</t>
  </si>
  <si>
    <t>おんだ</t>
  </si>
  <si>
    <t>ボディシールド</t>
  </si>
  <si>
    <t>彗星　槙矢</t>
  </si>
  <si>
    <t>すいせい</t>
  </si>
  <si>
    <t>児田　山彦</t>
  </si>
  <si>
    <t>やまひこ</t>
  </si>
  <si>
    <t>畳田　和夫</t>
  </si>
  <si>
    <t>たたみだ</t>
  </si>
  <si>
    <t>徳川　康夫</t>
  </si>
  <si>
    <t>とくがわ</t>
  </si>
  <si>
    <t>大久　史也</t>
  </si>
  <si>
    <t>おおひさ</t>
  </si>
  <si>
    <t>埴輪　宇一</t>
  </si>
  <si>
    <t>はにわ</t>
  </si>
  <si>
    <t>弓　すぐる</t>
  </si>
  <si>
    <t>ゆみ</t>
  </si>
  <si>
    <t>山椒　宇城人</t>
  </si>
  <si>
    <t>さんしょう</t>
  </si>
  <si>
    <t>久家　君麻呂</t>
  </si>
  <si>
    <t>くげ</t>
  </si>
  <si>
    <t>セキュリティショット</t>
  </si>
  <si>
    <t>皿山　秀貴</t>
  </si>
  <si>
    <t>さらやま</t>
  </si>
  <si>
    <t>雨宮　長宏</t>
  </si>
  <si>
    <t>あまみや</t>
  </si>
  <si>
    <t>紅　伸樹</t>
  </si>
  <si>
    <t>くれない</t>
  </si>
  <si>
    <t>忍田　歳三</t>
  </si>
  <si>
    <t>としぞう</t>
  </si>
  <si>
    <t>柄崎　大吾</t>
  </si>
  <si>
    <t>つかざき</t>
  </si>
  <si>
    <t>レボリューションＶ</t>
  </si>
  <si>
    <t>砂　皇司</t>
  </si>
  <si>
    <t>まさご</t>
  </si>
  <si>
    <t>森　石松</t>
  </si>
  <si>
    <t>いしまつ</t>
  </si>
  <si>
    <t>福津　朔也</t>
  </si>
  <si>
    <t>ふくつ</t>
  </si>
  <si>
    <t>床尾　宗次</t>
  </si>
  <si>
    <t>そうじ</t>
  </si>
  <si>
    <t>陸奥　大吾</t>
  </si>
  <si>
    <t>むつ</t>
  </si>
  <si>
    <t>近井　未来</t>
  </si>
  <si>
    <t>ちかい</t>
  </si>
  <si>
    <t>歌田　澄人</t>
  </si>
  <si>
    <t>うただ</t>
  </si>
  <si>
    <t>雪山　岳治</t>
  </si>
  <si>
    <t>ゆきやま</t>
  </si>
  <si>
    <t>猫野　亮太</t>
  </si>
  <si>
    <t>ねこの</t>
  </si>
  <si>
    <t>戌井　太郎</t>
  </si>
  <si>
    <t>いぬい</t>
  </si>
  <si>
    <t>末野　紅</t>
  </si>
  <si>
    <t>すえの</t>
  </si>
  <si>
    <t>海東　衛</t>
  </si>
  <si>
    <t>かいとう</t>
  </si>
  <si>
    <t>中村　夢千代</t>
  </si>
  <si>
    <t>ゆめちよ</t>
  </si>
  <si>
    <t>上杉　謙吾</t>
  </si>
  <si>
    <t>うえすぎ</t>
  </si>
  <si>
    <t>江古　貴生</t>
  </si>
  <si>
    <t>エコ</t>
  </si>
  <si>
    <t>土方　歳</t>
  </si>
  <si>
    <t>ひじかた</t>
  </si>
  <si>
    <t>豊臣　秀紀</t>
  </si>
  <si>
    <t>とよとみ</t>
  </si>
  <si>
    <t>平賀　源</t>
  </si>
  <si>
    <t>ひらが</t>
  </si>
  <si>
    <t>岩永　鉱介</t>
  </si>
  <si>
    <t>いわなが</t>
  </si>
  <si>
    <t>白菊　悠人</t>
  </si>
  <si>
    <t>しらぎく</t>
  </si>
  <si>
    <t>宝田　中</t>
  </si>
  <si>
    <t>あたる</t>
  </si>
  <si>
    <t>鍋山　海人</t>
  </si>
  <si>
    <t>なべ</t>
  </si>
  <si>
    <t>響　恭一</t>
  </si>
  <si>
    <t>きょういち</t>
  </si>
  <si>
    <t>幸田　大吉</t>
  </si>
  <si>
    <t>だいきち</t>
  </si>
  <si>
    <t>福岡　武雄</t>
  </si>
  <si>
    <t>ふくおか</t>
  </si>
  <si>
    <t>鮫島　嵐人</t>
  </si>
  <si>
    <t>さめじま</t>
  </si>
  <si>
    <t>尾泉　平介</t>
  </si>
  <si>
    <t>おいずみ</t>
  </si>
  <si>
    <t>黄金　丸雄</t>
  </si>
  <si>
    <t>こがね</t>
  </si>
  <si>
    <t>飛龍　仁</t>
  </si>
  <si>
    <t>ひりゅう</t>
  </si>
  <si>
    <t>寺野　竜</t>
  </si>
  <si>
    <t>てらの</t>
  </si>
  <si>
    <t>トリプルディフェンス</t>
  </si>
  <si>
    <t>器島　改太</t>
  </si>
  <si>
    <t>きじま</t>
  </si>
  <si>
    <t>納屋　粘</t>
  </si>
  <si>
    <t>なや</t>
  </si>
  <si>
    <t>形　創</t>
  </si>
  <si>
    <t>かた</t>
  </si>
  <si>
    <t>矢地　伊久夫</t>
  </si>
  <si>
    <t>やじ</t>
  </si>
  <si>
    <t>汐崎　怜央</t>
  </si>
  <si>
    <t>しおざき</t>
  </si>
  <si>
    <t>地内　雅彦</t>
  </si>
  <si>
    <t>ちうち</t>
  </si>
  <si>
    <t>風切　彰</t>
  </si>
  <si>
    <t>かざきり</t>
  </si>
  <si>
    <t>赤江　王星</t>
  </si>
  <si>
    <t>あかえ</t>
  </si>
  <si>
    <t>牧場　羊一</t>
  </si>
  <si>
    <t>まきば</t>
  </si>
  <si>
    <t>橘花　直弘</t>
  </si>
  <si>
    <t>きっか</t>
  </si>
  <si>
    <t>水草　陽之</t>
  </si>
  <si>
    <t>みずくさ</t>
  </si>
  <si>
    <t>安倍　晴昭</t>
  </si>
  <si>
    <t>あべ</t>
  </si>
  <si>
    <t>恵比寿原　始</t>
  </si>
  <si>
    <t>はじめ</t>
  </si>
  <si>
    <t>与木　奏</t>
  </si>
  <si>
    <t>よぎ</t>
  </si>
  <si>
    <t>雲野　久斗</t>
  </si>
  <si>
    <t>うんの</t>
  </si>
  <si>
    <t>蝉本　圭輔</t>
  </si>
  <si>
    <t>せみもと</t>
  </si>
  <si>
    <t>日々原　納</t>
  </si>
  <si>
    <t>ひびはら</t>
  </si>
  <si>
    <t>目黒　和久</t>
  </si>
  <si>
    <t>めぐろ</t>
  </si>
  <si>
    <t>高野　瑠偉</t>
  </si>
  <si>
    <t>たかの</t>
  </si>
  <si>
    <t>伊集院　満</t>
  </si>
  <si>
    <t>みちる</t>
  </si>
  <si>
    <t>竜巻　渡</t>
  </si>
  <si>
    <t>たつまき</t>
  </si>
  <si>
    <t>鳩山　永人</t>
  </si>
  <si>
    <t>はとやま</t>
  </si>
  <si>
    <t>眠井　俊郎</t>
  </si>
  <si>
    <t>ねむい</t>
  </si>
  <si>
    <t>海渡　壮介</t>
  </si>
  <si>
    <t>うみわたり</t>
  </si>
  <si>
    <t>綿矢　針次</t>
  </si>
  <si>
    <t>わたや</t>
  </si>
  <si>
    <t>竹田　合馬</t>
  </si>
  <si>
    <t>たけだ</t>
  </si>
  <si>
    <t>仲　義人</t>
  </si>
  <si>
    <t>なか</t>
  </si>
  <si>
    <t>明星　すばる</t>
  </si>
  <si>
    <t>すばる</t>
  </si>
  <si>
    <t>愛宕　達平</t>
  </si>
  <si>
    <t>あたご</t>
  </si>
  <si>
    <t>蕪木　金光</t>
  </si>
  <si>
    <t>かぶらぎ</t>
  </si>
  <si>
    <t>太鼓田　保</t>
  </si>
  <si>
    <t>ドラム</t>
  </si>
  <si>
    <t>滋賀　圭作</t>
  </si>
  <si>
    <t>しが</t>
  </si>
  <si>
    <t>古武　合気</t>
  </si>
  <si>
    <t>あいき</t>
  </si>
  <si>
    <t>岩手　民和</t>
  </si>
  <si>
    <t>いわて</t>
  </si>
  <si>
    <t>卓野　球太</t>
  </si>
  <si>
    <t>たっきゅう</t>
  </si>
  <si>
    <t>犬神　司</t>
  </si>
  <si>
    <t>いぬがみ</t>
  </si>
  <si>
    <t>辰己　検</t>
  </si>
  <si>
    <t>たつみ</t>
  </si>
  <si>
    <t>雀野　京平</t>
  </si>
  <si>
    <t>すずめ</t>
  </si>
  <si>
    <t>掘高　才介</t>
  </si>
  <si>
    <t>ほりたか</t>
  </si>
  <si>
    <t>安功　守之</t>
  </si>
  <si>
    <t>あんこう</t>
  </si>
  <si>
    <t>博多　商次</t>
  </si>
  <si>
    <t>はかた</t>
  </si>
  <si>
    <t>トリプルブースト</t>
  </si>
  <si>
    <t>奈々星　典斗</t>
  </si>
  <si>
    <t>ななほし</t>
  </si>
  <si>
    <t>遊佐　紺平</t>
  </si>
  <si>
    <t>ゆさ</t>
  </si>
  <si>
    <t>保志野　光</t>
  </si>
  <si>
    <t>プリンス</t>
  </si>
  <si>
    <t>藤原　道長</t>
  </si>
  <si>
    <t>ふじわら</t>
  </si>
  <si>
    <t>海老名　安弘</t>
  </si>
  <si>
    <t>エビ</t>
  </si>
  <si>
    <t>大根　成弥</t>
  </si>
  <si>
    <t>おおね</t>
  </si>
  <si>
    <t>杉山　敬次郎</t>
  </si>
  <si>
    <t>すぎ</t>
  </si>
  <si>
    <t>青葉　清吾</t>
  </si>
  <si>
    <t>あおば</t>
  </si>
  <si>
    <t>花神　蔵六</t>
  </si>
  <si>
    <t>かしん</t>
  </si>
  <si>
    <t>新潟　越光</t>
  </si>
  <si>
    <t>にいがた</t>
  </si>
  <si>
    <t>満仁　亜斗夢</t>
  </si>
  <si>
    <t>まに</t>
  </si>
  <si>
    <t>西　月彦</t>
  </si>
  <si>
    <t>にし</t>
  </si>
  <si>
    <t>寺務　育生</t>
  </si>
  <si>
    <t>じむ</t>
  </si>
  <si>
    <t>田中　太郎</t>
  </si>
  <si>
    <t>たなか</t>
  </si>
  <si>
    <t>五月　晴彦</t>
  </si>
  <si>
    <t>さつき</t>
  </si>
  <si>
    <t>静岡　久志</t>
  </si>
  <si>
    <t>しずおか</t>
  </si>
  <si>
    <t>植木　繁治</t>
  </si>
  <si>
    <t>うえき</t>
  </si>
  <si>
    <t>七色　声司</t>
  </si>
  <si>
    <t>なないろ</t>
  </si>
  <si>
    <t>トン　ニーノ</t>
  </si>
  <si>
    <t>トンニーノ</t>
  </si>
  <si>
    <t>屋上　遊</t>
  </si>
  <si>
    <t>おがみ</t>
  </si>
  <si>
    <t>三ツ葉　葵</t>
  </si>
  <si>
    <t>みつば</t>
  </si>
  <si>
    <t>窪田　護</t>
  </si>
  <si>
    <t>くぼた</t>
  </si>
  <si>
    <t>時枝　哲矢</t>
  </si>
  <si>
    <t>ときえだ</t>
  </si>
  <si>
    <t>蝉丸　智人</t>
  </si>
  <si>
    <t>せみまる</t>
  </si>
  <si>
    <t>幹田　重人</t>
  </si>
  <si>
    <t>みきた</t>
  </si>
  <si>
    <t>探田　偵人</t>
  </si>
  <si>
    <t>たんてい</t>
  </si>
  <si>
    <t>愛甲　大介</t>
  </si>
  <si>
    <t>あいこう</t>
  </si>
  <si>
    <t>地道　彰</t>
  </si>
  <si>
    <t>じみち</t>
  </si>
  <si>
    <t>飛田　玲二</t>
  </si>
  <si>
    <t>ひきゃく</t>
  </si>
  <si>
    <t>恐山　零</t>
  </si>
  <si>
    <t>おそれやま</t>
  </si>
  <si>
    <t>阿久　鋭矢</t>
  </si>
  <si>
    <t>あく</t>
  </si>
  <si>
    <t>唐松　正豪</t>
  </si>
  <si>
    <t>からまつ</t>
  </si>
  <si>
    <t>鳥取　雄吾</t>
  </si>
  <si>
    <t>とっとり</t>
  </si>
  <si>
    <t>薬原　椋人</t>
  </si>
  <si>
    <t>むくと</t>
  </si>
  <si>
    <t>葱野　刻</t>
  </si>
  <si>
    <t>ねぎの</t>
  </si>
  <si>
    <t>弱気田　静也</t>
  </si>
  <si>
    <t>しずや</t>
  </si>
  <si>
    <t>扇谷　享</t>
  </si>
  <si>
    <t>おうぎや</t>
  </si>
  <si>
    <t>手力　崇男</t>
  </si>
  <si>
    <t>たぢから</t>
  </si>
  <si>
    <t>回法　文夫</t>
  </si>
  <si>
    <t>かいほう</t>
  </si>
  <si>
    <t>吉備　桃太郎</t>
  </si>
  <si>
    <t>ももたろう</t>
  </si>
  <si>
    <t>風間　弦</t>
  </si>
  <si>
    <t>かざま</t>
  </si>
  <si>
    <t>時任　信</t>
  </si>
  <si>
    <t>ときとう</t>
  </si>
  <si>
    <t>手崎　清矢</t>
  </si>
  <si>
    <t>てざき</t>
  </si>
  <si>
    <t>トリプルダッシュ</t>
  </si>
  <si>
    <t>絵嶋　裕斗</t>
  </si>
  <si>
    <t>えじま</t>
  </si>
  <si>
    <t>文殊　紀一</t>
  </si>
  <si>
    <t>もんじゅ</t>
  </si>
  <si>
    <t>上月　邦宏</t>
  </si>
  <si>
    <t>にんじん</t>
  </si>
  <si>
    <t>院法　歩</t>
  </si>
  <si>
    <t>いんぽう</t>
  </si>
  <si>
    <t>尾浦　玲歩</t>
  </si>
  <si>
    <t>レポ</t>
  </si>
  <si>
    <t>富良　民吾</t>
  </si>
  <si>
    <t>フラミンゴ</t>
  </si>
  <si>
    <t>馬頭　鋭気</t>
  </si>
  <si>
    <t>ばとう</t>
  </si>
  <si>
    <t>弥生　比奈太</t>
  </si>
  <si>
    <t>やよい</t>
  </si>
  <si>
    <t>佐賀　三兵</t>
  </si>
  <si>
    <t>さが</t>
  </si>
  <si>
    <t>舞谷　染五郎</t>
  </si>
  <si>
    <t>まいたに</t>
  </si>
  <si>
    <t>天山　吉行</t>
  </si>
  <si>
    <t>てんざん</t>
  </si>
  <si>
    <t>メガウォール</t>
  </si>
  <si>
    <t>鯨山　広</t>
  </si>
  <si>
    <t>くじら</t>
  </si>
  <si>
    <t>井砂　卓司</t>
  </si>
  <si>
    <t>いすな</t>
  </si>
  <si>
    <t>夜森　音夢</t>
  </si>
  <si>
    <t>やもり</t>
  </si>
  <si>
    <t>法蓮　草矢</t>
  </si>
  <si>
    <t>ほうれん</t>
  </si>
  <si>
    <t>久慈　孝彦</t>
  </si>
  <si>
    <t>クジ</t>
  </si>
  <si>
    <t>樋川　幹太</t>
  </si>
  <si>
    <t>といかわ</t>
  </si>
  <si>
    <t>弥勒　知</t>
  </si>
  <si>
    <t>みろく</t>
  </si>
  <si>
    <t>印旛　鑑次</t>
  </si>
  <si>
    <t>インカン</t>
  </si>
  <si>
    <t>火山　希一</t>
  </si>
  <si>
    <t>ひやま</t>
  </si>
  <si>
    <t>大福　笑介</t>
  </si>
  <si>
    <t>だいふく</t>
  </si>
  <si>
    <t>蛍原　鉄洋</t>
  </si>
  <si>
    <t>ほとはら</t>
  </si>
  <si>
    <t>陽炎　千晶</t>
  </si>
  <si>
    <t>かげろう</t>
  </si>
  <si>
    <t>園田　三保</t>
  </si>
  <si>
    <t>さんぽ</t>
  </si>
  <si>
    <t>白石　輝</t>
  </si>
  <si>
    <t>しらいし</t>
  </si>
  <si>
    <t>蛸田　轟大</t>
  </si>
  <si>
    <t>たこた</t>
  </si>
  <si>
    <t>奈良　清吾</t>
  </si>
  <si>
    <t>なら</t>
  </si>
  <si>
    <t>浦島　無我</t>
  </si>
  <si>
    <t>うらしま</t>
  </si>
  <si>
    <t>軟野　翔太</t>
  </si>
  <si>
    <t>なんの</t>
  </si>
  <si>
    <t>太古　弘晴</t>
  </si>
  <si>
    <t>こうせい</t>
  </si>
  <si>
    <t>湯浅　洸</t>
  </si>
  <si>
    <t>ゆあさ</t>
  </si>
  <si>
    <t>岐阜　悠紀</t>
  </si>
  <si>
    <t>ぎふ</t>
  </si>
  <si>
    <t>小椋　晋也</t>
  </si>
  <si>
    <t>おぐら</t>
  </si>
  <si>
    <t>雪舟　水墨</t>
  </si>
  <si>
    <t>せっしゅう</t>
  </si>
  <si>
    <t>小野　妹古</t>
  </si>
  <si>
    <t>いもこ</t>
  </si>
  <si>
    <t>白菜　望彦</t>
  </si>
  <si>
    <t>しらな</t>
  </si>
  <si>
    <t>加部　蒼甫</t>
  </si>
  <si>
    <t>かべ</t>
  </si>
  <si>
    <t>貫地谷　紀久</t>
  </si>
  <si>
    <t>かんじや</t>
  </si>
  <si>
    <t>化野　実</t>
  </si>
  <si>
    <t>あだしの</t>
  </si>
  <si>
    <t>久米　龍吉</t>
  </si>
  <si>
    <t>くめ</t>
  </si>
  <si>
    <t>徳島　渓</t>
  </si>
  <si>
    <t>とくしま</t>
  </si>
  <si>
    <t>陸山　望晴</t>
  </si>
  <si>
    <t>むつやま</t>
  </si>
  <si>
    <t>地辺　克希</t>
  </si>
  <si>
    <t>ちべ</t>
  </si>
  <si>
    <t>鳴滝　晴彦</t>
  </si>
  <si>
    <t>なるたき</t>
  </si>
  <si>
    <t>山岡　洋</t>
  </si>
  <si>
    <t>やまおか</t>
  </si>
  <si>
    <t>宮坂　了</t>
  </si>
  <si>
    <t>みやさか</t>
  </si>
  <si>
    <t>瓜生　飾</t>
  </si>
  <si>
    <t>うりゅう</t>
  </si>
  <si>
    <t>愛媛　安春</t>
  </si>
  <si>
    <t>えひめ</t>
  </si>
  <si>
    <t>海音寺　勇一</t>
  </si>
  <si>
    <t>ヨット</t>
  </si>
  <si>
    <t>米沢　義弘</t>
  </si>
  <si>
    <t>よねざわ</t>
  </si>
  <si>
    <t>宝来　凪人</t>
  </si>
  <si>
    <t>ほうらい</t>
  </si>
  <si>
    <t>奥村　康文</t>
  </si>
  <si>
    <t>おくむら</t>
  </si>
  <si>
    <t>名島　税</t>
  </si>
  <si>
    <t>なじま</t>
  </si>
  <si>
    <t>駅道　満</t>
  </si>
  <si>
    <t>えきみち</t>
  </si>
  <si>
    <t>風流　厘</t>
  </si>
  <si>
    <t>ぷりん</t>
  </si>
  <si>
    <t>雑道　旋</t>
  </si>
  <si>
    <t>かずみち</t>
  </si>
  <si>
    <t>新谷　広司</t>
  </si>
  <si>
    <t>あらや</t>
  </si>
  <si>
    <t>煎野　正秋</t>
  </si>
  <si>
    <t>せんの</t>
  </si>
  <si>
    <t>彫木　右京</t>
  </si>
  <si>
    <t>ほりき</t>
  </si>
  <si>
    <t>包木　宏明</t>
  </si>
  <si>
    <t>ひろあき</t>
  </si>
  <si>
    <t>宇那木　養</t>
  </si>
  <si>
    <t>うなぎ</t>
  </si>
  <si>
    <t>清涼　瑞章</t>
  </si>
  <si>
    <t>せいりょう</t>
  </si>
  <si>
    <t>小関　塁</t>
  </si>
  <si>
    <t>こぜき</t>
  </si>
  <si>
    <t>関口　将一</t>
  </si>
  <si>
    <t>せきぐち</t>
  </si>
  <si>
    <t>榊原　努</t>
  </si>
  <si>
    <t>さかきばら</t>
  </si>
  <si>
    <t>札名　聡</t>
  </si>
  <si>
    <t>ふだな</t>
  </si>
  <si>
    <t>流山　宏行</t>
  </si>
  <si>
    <t>りゅうこう</t>
  </si>
  <si>
    <t>鳴海　伸行</t>
  </si>
  <si>
    <t>なるみ</t>
  </si>
  <si>
    <t>椋尾　亮介</t>
  </si>
  <si>
    <t>むくお</t>
  </si>
  <si>
    <t>四川　才介</t>
  </si>
  <si>
    <t>しせん</t>
  </si>
  <si>
    <t>波村　豊</t>
  </si>
  <si>
    <t>なみむら</t>
  </si>
  <si>
    <t>松原　浩介</t>
  </si>
  <si>
    <t>まつばら</t>
  </si>
  <si>
    <t>栗林　明</t>
  </si>
  <si>
    <t>くりばやし</t>
  </si>
  <si>
    <t>小林　操</t>
  </si>
  <si>
    <t>こばやし</t>
  </si>
  <si>
    <t>草部　栄一</t>
  </si>
  <si>
    <t>くさべ</t>
  </si>
  <si>
    <t>貨平　健</t>
  </si>
  <si>
    <t>かひら</t>
  </si>
  <si>
    <t>花山　造　</t>
  </si>
  <si>
    <t>はなやま</t>
  </si>
  <si>
    <t>筏柴　槙也</t>
  </si>
  <si>
    <t>はつしば</t>
  </si>
  <si>
    <t>刑部　楠生</t>
  </si>
  <si>
    <t>おさかべ</t>
  </si>
  <si>
    <t>寺本　豊</t>
  </si>
  <si>
    <t>ゆたか</t>
  </si>
  <si>
    <t>香堂　調</t>
  </si>
  <si>
    <t>こうどう</t>
  </si>
  <si>
    <t>手瑞　徹</t>
  </si>
  <si>
    <t>てみず</t>
  </si>
  <si>
    <t>岩佐　洋介</t>
  </si>
  <si>
    <t>いわさ</t>
  </si>
  <si>
    <t>曹操　孟</t>
  </si>
  <si>
    <t>そうそう</t>
  </si>
  <si>
    <t>訳嶋　英樹</t>
  </si>
  <si>
    <t>やくしま</t>
  </si>
  <si>
    <t>古式　博嗣</t>
  </si>
  <si>
    <t>こしき</t>
  </si>
  <si>
    <t>重田　光臣</t>
  </si>
  <si>
    <t>しげた</t>
  </si>
  <si>
    <t>軽井沢　啓</t>
  </si>
  <si>
    <t>かるいざわ</t>
  </si>
  <si>
    <t>島根　神</t>
  </si>
  <si>
    <t>しまね</t>
  </si>
  <si>
    <t>草下　元樹</t>
  </si>
  <si>
    <t>くさか</t>
  </si>
  <si>
    <t>鹿島　精児</t>
  </si>
  <si>
    <t>かしま</t>
  </si>
  <si>
    <t>久士田　結人</t>
  </si>
  <si>
    <t>くじた</t>
  </si>
  <si>
    <t>今田　波音</t>
  </si>
  <si>
    <t>いまだ</t>
  </si>
  <si>
    <t>茶山　充裕</t>
  </si>
  <si>
    <t>ちゃやま</t>
  </si>
  <si>
    <t>酒井　敏康</t>
  </si>
  <si>
    <t>さかい</t>
  </si>
  <si>
    <t>山上　扶樹</t>
  </si>
  <si>
    <t>やまがみ</t>
  </si>
  <si>
    <t>岩城　真一</t>
  </si>
  <si>
    <t>いわき</t>
  </si>
  <si>
    <t>継田　要</t>
  </si>
  <si>
    <t>ままだ</t>
  </si>
  <si>
    <t>井出　龍吉</t>
  </si>
  <si>
    <t>いで</t>
  </si>
  <si>
    <t>日色　慎之介</t>
  </si>
  <si>
    <t>ひいろ</t>
  </si>
  <si>
    <t>銀輪　純明</t>
  </si>
  <si>
    <t>ぎんわ</t>
  </si>
  <si>
    <t>宅間　頼太</t>
  </si>
  <si>
    <t>たくま</t>
  </si>
  <si>
    <t>七瀬　昭治</t>
  </si>
  <si>
    <t>ななせ</t>
  </si>
  <si>
    <t>南島　建</t>
  </si>
  <si>
    <t>みなみしま</t>
  </si>
  <si>
    <t>熊本　幾太郎</t>
  </si>
  <si>
    <t>くまもと</t>
  </si>
  <si>
    <t>姿田　刻</t>
  </si>
  <si>
    <t>きざむ</t>
  </si>
  <si>
    <t>密島　隆介</t>
  </si>
  <si>
    <t>みつしま</t>
  </si>
  <si>
    <t>鱈見　文太</t>
  </si>
  <si>
    <t>たらみ</t>
  </si>
  <si>
    <t>松岡　晋也</t>
  </si>
  <si>
    <t>まつおか</t>
  </si>
  <si>
    <t>井川　豊</t>
  </si>
  <si>
    <t>いがわ</t>
  </si>
  <si>
    <t>筆田　隆</t>
  </si>
  <si>
    <t>ふでた</t>
  </si>
  <si>
    <t>小出石　力丸</t>
  </si>
  <si>
    <t>おでいし</t>
  </si>
  <si>
    <t>豆葉　有起哉</t>
  </si>
  <si>
    <t>まめは</t>
  </si>
  <si>
    <t>岩沢　碧海</t>
  </si>
  <si>
    <t>いわさわ</t>
  </si>
  <si>
    <t>派田　裕司</t>
  </si>
  <si>
    <t>はだ</t>
  </si>
  <si>
    <t>宇佐美　将也</t>
  </si>
  <si>
    <t>うさみ</t>
  </si>
  <si>
    <t>国立　梅三郎</t>
  </si>
  <si>
    <t>くにたち</t>
  </si>
  <si>
    <t>勝又　一輝</t>
  </si>
  <si>
    <t>かつまた</t>
  </si>
  <si>
    <t>海崎　清美</t>
  </si>
  <si>
    <t>うみさき</t>
  </si>
  <si>
    <t>打崎　達士</t>
  </si>
  <si>
    <t>うちざき</t>
  </si>
  <si>
    <t>柘植　成樹</t>
  </si>
  <si>
    <t>つげ</t>
  </si>
  <si>
    <t>道力　鉄二</t>
  </si>
  <si>
    <t>どうりき</t>
  </si>
  <si>
    <t>粧司　浩介</t>
  </si>
  <si>
    <t>しょうじ</t>
  </si>
  <si>
    <t>茨城　渉</t>
  </si>
  <si>
    <t>いばらき</t>
  </si>
  <si>
    <t>北条　新九郎</t>
  </si>
  <si>
    <t>ほうじょう</t>
  </si>
  <si>
    <t>対崎　暇</t>
  </si>
  <si>
    <t>ついざき</t>
  </si>
  <si>
    <t>大井川　剛</t>
  </si>
  <si>
    <t>おおいがわ</t>
  </si>
  <si>
    <t>桑原　直巳</t>
  </si>
  <si>
    <t>くわはら</t>
  </si>
  <si>
    <t>段田　正義</t>
  </si>
  <si>
    <t>だんだ</t>
  </si>
  <si>
    <t>街野　開矢</t>
  </si>
  <si>
    <t>まちの</t>
  </si>
  <si>
    <t>高柳　丈二</t>
  </si>
  <si>
    <t>たかやなぎ</t>
  </si>
  <si>
    <t>須賀原　巡</t>
  </si>
  <si>
    <t>すがわら</t>
  </si>
  <si>
    <t>釜戸　親生</t>
  </si>
  <si>
    <t>かまど</t>
  </si>
  <si>
    <t>末武　安人</t>
  </si>
  <si>
    <t>すえたけ</t>
  </si>
  <si>
    <t>片畑　尚</t>
  </si>
  <si>
    <t>かたはた</t>
  </si>
  <si>
    <t>緑川　定</t>
  </si>
  <si>
    <t>みどりかわ</t>
  </si>
  <si>
    <t>毘沙門　海里</t>
  </si>
  <si>
    <t>びしゃもん</t>
  </si>
  <si>
    <t>王円　弾</t>
  </si>
  <si>
    <t>おうえん</t>
  </si>
  <si>
    <t>赤道　直元</t>
  </si>
  <si>
    <t>せきどう</t>
  </si>
  <si>
    <t>北海　道伸</t>
  </si>
  <si>
    <t>ほっかい</t>
  </si>
  <si>
    <t>観葉　植</t>
  </si>
  <si>
    <t>かんよう</t>
  </si>
  <si>
    <t>江幡　葉</t>
  </si>
  <si>
    <t>えばた</t>
  </si>
  <si>
    <t>暮連　勤</t>
  </si>
  <si>
    <t>くれん</t>
  </si>
  <si>
    <t>鴉山　天</t>
  </si>
  <si>
    <t>からす</t>
  </si>
  <si>
    <t>姫宮　雅美</t>
  </si>
  <si>
    <t>ひめみや</t>
  </si>
  <si>
    <t>衣留花　充昭</t>
  </si>
  <si>
    <t>いるか</t>
  </si>
  <si>
    <t>百舌　晶人</t>
  </si>
  <si>
    <t>もず</t>
  </si>
  <si>
    <t>生田　字郎</t>
  </si>
  <si>
    <t>いくた</t>
  </si>
  <si>
    <t>栄田　養士</t>
  </si>
  <si>
    <t>えいようし</t>
  </si>
  <si>
    <t>鋼鉄　城</t>
  </si>
  <si>
    <t>こうてつ</t>
  </si>
  <si>
    <t>秋田　尚也</t>
  </si>
  <si>
    <t>あきた</t>
  </si>
  <si>
    <t>井形　芳生</t>
  </si>
  <si>
    <t>いがた</t>
  </si>
  <si>
    <t>藍染　郁次</t>
  </si>
  <si>
    <t>あいぞめ</t>
  </si>
  <si>
    <t>手出　作郎</t>
  </si>
  <si>
    <t>てづくり</t>
  </si>
  <si>
    <t>仲泉　遊</t>
  </si>
  <si>
    <t>なかいずみ</t>
  </si>
  <si>
    <t>龍造　寺男</t>
  </si>
  <si>
    <t>りゅうぞう</t>
  </si>
  <si>
    <t>建森　解</t>
  </si>
  <si>
    <t>たてもり</t>
  </si>
  <si>
    <t>鶴田　時朗</t>
  </si>
  <si>
    <t>つるた</t>
  </si>
  <si>
    <t>花村　広之</t>
  </si>
  <si>
    <t>はなむら</t>
  </si>
  <si>
    <t>山村　明</t>
  </si>
  <si>
    <t>やまむら</t>
  </si>
  <si>
    <t>織田　信央</t>
  </si>
  <si>
    <t>おだ</t>
  </si>
  <si>
    <t>赤鯛　誠史</t>
  </si>
  <si>
    <t>あかだい</t>
  </si>
  <si>
    <t>灰島　啓二</t>
  </si>
  <si>
    <t>はいじま</t>
  </si>
  <si>
    <t>古屋　延</t>
  </si>
  <si>
    <t>ふるや</t>
  </si>
  <si>
    <t>海道　貞一</t>
  </si>
  <si>
    <t>うみみち</t>
  </si>
  <si>
    <t>越間　巨樹</t>
  </si>
  <si>
    <t>えつま</t>
  </si>
  <si>
    <t>流衣　洗</t>
  </si>
  <si>
    <t>るい</t>
  </si>
  <si>
    <t>虹野　克</t>
  </si>
  <si>
    <t>にじの</t>
  </si>
  <si>
    <t>犬原　雅之</t>
  </si>
  <si>
    <t>いぬはら</t>
  </si>
  <si>
    <t>縄手　万作</t>
  </si>
  <si>
    <t>なわて</t>
  </si>
  <si>
    <t>寺井　入道</t>
  </si>
  <si>
    <t>てらい</t>
  </si>
  <si>
    <t>上坂　納</t>
  </si>
  <si>
    <t>うえさか</t>
  </si>
  <si>
    <t>和歌山　慶</t>
  </si>
  <si>
    <t>わかやま</t>
  </si>
  <si>
    <t>飛鳥　健</t>
  </si>
  <si>
    <t>あすか</t>
  </si>
  <si>
    <t>栗山　澄太</t>
  </si>
  <si>
    <t>くりやま</t>
  </si>
  <si>
    <t>川蝉　育俊</t>
  </si>
  <si>
    <t>カワセミ</t>
  </si>
  <si>
    <t>宇田川　光臣</t>
  </si>
  <si>
    <t>うだがわ</t>
  </si>
  <si>
    <t>壬生　大将</t>
  </si>
  <si>
    <t>みぶ</t>
  </si>
  <si>
    <t>茜　広明</t>
  </si>
  <si>
    <t>あかね</t>
  </si>
  <si>
    <t>啄木　才輔</t>
  </si>
  <si>
    <t>きつつき</t>
  </si>
  <si>
    <t>群馬　草彦</t>
  </si>
  <si>
    <t>ぐんま</t>
  </si>
  <si>
    <t>天井　遥</t>
  </si>
  <si>
    <t>そらい</t>
  </si>
  <si>
    <t>家永　章</t>
  </si>
  <si>
    <t>いえなが</t>
  </si>
  <si>
    <t>山西　浩正</t>
  </si>
  <si>
    <t>やまにし</t>
  </si>
  <si>
    <t>流　周一</t>
  </si>
  <si>
    <t>ながれ</t>
  </si>
  <si>
    <t>名鏡　拓夢</t>
  </si>
  <si>
    <t>めいきょう</t>
  </si>
  <si>
    <t>日隠　影樹</t>
  </si>
  <si>
    <t>ひかげ</t>
  </si>
  <si>
    <t>岡田　孝太郎</t>
  </si>
  <si>
    <t>おかだ</t>
  </si>
  <si>
    <t>小玉　信輔</t>
  </si>
  <si>
    <t>こだま</t>
  </si>
  <si>
    <t>深道　秋生</t>
  </si>
  <si>
    <t>ふかみち</t>
  </si>
  <si>
    <t>折野　創</t>
  </si>
  <si>
    <t>おりの</t>
  </si>
  <si>
    <t>水戸　邦光</t>
  </si>
  <si>
    <t>みと</t>
  </si>
  <si>
    <t>猫田　歩</t>
  </si>
  <si>
    <t>あゆむ</t>
  </si>
  <si>
    <t>南場　恋次</t>
  </si>
  <si>
    <t>なんば</t>
  </si>
  <si>
    <t>向野　征二</t>
  </si>
  <si>
    <t>むかいの</t>
  </si>
  <si>
    <t>浦田　聡</t>
  </si>
  <si>
    <t>うらた</t>
  </si>
  <si>
    <t>青出　伸吾</t>
  </si>
  <si>
    <t>しんご</t>
  </si>
  <si>
    <t>工藤　駆</t>
  </si>
  <si>
    <t>くどう</t>
  </si>
  <si>
    <t>柿川　実</t>
  </si>
  <si>
    <t>かきがわ</t>
  </si>
  <si>
    <t>賀夢　健太郎</t>
  </si>
  <si>
    <t>ガム</t>
  </si>
  <si>
    <t>高原　竜也</t>
  </si>
  <si>
    <t>たかはら</t>
  </si>
  <si>
    <t>水仙　稔基</t>
  </si>
  <si>
    <t>すいせん</t>
  </si>
  <si>
    <t>新見　主税</t>
  </si>
  <si>
    <t>にいみ</t>
  </si>
  <si>
    <t>合方　調</t>
  </si>
  <si>
    <t>あいかた</t>
  </si>
  <si>
    <t>守久　要</t>
  </si>
  <si>
    <t>もりひさ</t>
  </si>
  <si>
    <t>高城　貞人</t>
  </si>
  <si>
    <t>たかぎ</t>
  </si>
  <si>
    <t>大石　良雄</t>
  </si>
  <si>
    <t>おおいし</t>
  </si>
  <si>
    <t>大凧　昇</t>
  </si>
  <si>
    <t>おおだこ</t>
  </si>
  <si>
    <t>子鹿　森也</t>
  </si>
  <si>
    <t>こじか</t>
  </si>
  <si>
    <t>葵　健太</t>
  </si>
  <si>
    <t>あおい</t>
  </si>
  <si>
    <t>寿　太郎</t>
  </si>
  <si>
    <t>ことぶき</t>
  </si>
  <si>
    <t>浦片　佳彦</t>
  </si>
  <si>
    <t>うらかた</t>
  </si>
  <si>
    <t>稲子　芳信</t>
  </si>
  <si>
    <t>いなご</t>
  </si>
  <si>
    <t>南瓜　敬作</t>
  </si>
  <si>
    <t>かぼちゃ</t>
  </si>
  <si>
    <t>橋口　慎之介</t>
  </si>
  <si>
    <t>はしぐち</t>
  </si>
  <si>
    <t>海堂　脩平</t>
  </si>
  <si>
    <t>かいどう</t>
  </si>
  <si>
    <t>高沢　一樹</t>
  </si>
  <si>
    <t>たかさわ</t>
  </si>
  <si>
    <t>岩田　剛基</t>
  </si>
  <si>
    <t>いわた</t>
  </si>
  <si>
    <t>院野　翔太</t>
  </si>
  <si>
    <t>いんの</t>
  </si>
  <si>
    <t>坂下　雅功</t>
  </si>
  <si>
    <t>さかした</t>
  </si>
  <si>
    <t>玉月　瞬</t>
  </si>
  <si>
    <t>たまつき</t>
  </si>
  <si>
    <t>水上　渡</t>
  </si>
  <si>
    <t>みずかみ</t>
  </si>
  <si>
    <t>五味　一樹</t>
  </si>
  <si>
    <t>ごみ</t>
  </si>
  <si>
    <t>二瓶　晶</t>
  </si>
  <si>
    <t>にへい</t>
  </si>
  <si>
    <t>滝沢　敏也</t>
  </si>
  <si>
    <t>たきざわ</t>
  </si>
  <si>
    <t>清原　光良</t>
  </si>
  <si>
    <t>てるよし</t>
  </si>
  <si>
    <t>針辻　大五郎</t>
  </si>
  <si>
    <t>はりつじ</t>
  </si>
  <si>
    <t>唐　拓郎</t>
  </si>
  <si>
    <t>とう</t>
  </si>
  <si>
    <t>砂川　碧海</t>
  </si>
  <si>
    <t>すなかわ</t>
  </si>
  <si>
    <t>品川　隆博</t>
  </si>
  <si>
    <t>しながわ</t>
  </si>
  <si>
    <t>沼口　司</t>
  </si>
  <si>
    <t>ぬまぐち</t>
  </si>
  <si>
    <t>岡野　一輝</t>
  </si>
  <si>
    <t>おかの</t>
  </si>
  <si>
    <t>孫吾　乱</t>
  </si>
  <si>
    <t>ごくう</t>
  </si>
  <si>
    <t>山中　圭</t>
  </si>
  <si>
    <t>やまなか</t>
  </si>
  <si>
    <t>布原　ヒロ</t>
  </si>
  <si>
    <t>ぬのはら</t>
  </si>
  <si>
    <t>兵庫　陽明</t>
  </si>
  <si>
    <t>ひょうご</t>
  </si>
  <si>
    <t>鉄野　洋平</t>
  </si>
  <si>
    <t>ようへい</t>
  </si>
  <si>
    <t>今川　義基</t>
  </si>
  <si>
    <t>いまがわ</t>
  </si>
  <si>
    <t>鉄山　啓作</t>
  </si>
  <si>
    <t>てつやま</t>
  </si>
  <si>
    <t>真野　有起哉</t>
  </si>
  <si>
    <t>まの</t>
  </si>
  <si>
    <t>鯉真　精児</t>
  </si>
  <si>
    <t>こいま</t>
  </si>
  <si>
    <t>榎戸　敦</t>
  </si>
  <si>
    <t>えのきど</t>
  </si>
  <si>
    <t>青森　潤</t>
  </si>
  <si>
    <t>あおもり</t>
  </si>
  <si>
    <t>川野　めだか</t>
  </si>
  <si>
    <t>めだか</t>
  </si>
  <si>
    <t>広瀬　芳正</t>
  </si>
  <si>
    <t>ひろせ</t>
  </si>
  <si>
    <t>定岡　堅</t>
  </si>
  <si>
    <t>さだおか</t>
  </si>
  <si>
    <t>大道　聡一</t>
  </si>
  <si>
    <t>おおみち</t>
  </si>
  <si>
    <t>野家　広貼</t>
  </si>
  <si>
    <t>のいえ</t>
  </si>
  <si>
    <t>大岡　善</t>
  </si>
  <si>
    <t>おおおか</t>
  </si>
  <si>
    <t>振端　敦</t>
  </si>
  <si>
    <t>ふるはた</t>
  </si>
  <si>
    <t>岩淵　晃司</t>
  </si>
  <si>
    <t>いわぶち</t>
  </si>
  <si>
    <t>大江戸　結</t>
  </si>
  <si>
    <t>おおえど</t>
  </si>
  <si>
    <t>荒川　浩正</t>
  </si>
  <si>
    <t>あらかわ</t>
  </si>
  <si>
    <t>牛原　蒼甫</t>
  </si>
  <si>
    <t>うしはら</t>
  </si>
  <si>
    <t>梵天　哲士</t>
  </si>
  <si>
    <t>ぼんてん</t>
  </si>
  <si>
    <t>比嘉　大樹</t>
  </si>
  <si>
    <t>ひが</t>
  </si>
  <si>
    <t>オフ　斎藤</t>
  </si>
  <si>
    <t>さいとう</t>
  </si>
  <si>
    <t>ドン　リンゴ</t>
  </si>
  <si>
    <t>ドン</t>
  </si>
  <si>
    <t>安川　慎之介</t>
  </si>
  <si>
    <t>やすかわ</t>
  </si>
  <si>
    <t>新村　海洋</t>
  </si>
  <si>
    <t>かいよう</t>
  </si>
  <si>
    <t>堀口　将志</t>
  </si>
  <si>
    <t>ほりぐち</t>
  </si>
  <si>
    <t>英嶋　新士</t>
  </si>
  <si>
    <t>ひでじま</t>
  </si>
  <si>
    <t>漁火　三省</t>
  </si>
  <si>
    <t>いさりび</t>
  </si>
  <si>
    <t>錬山　術</t>
  </si>
  <si>
    <t>ねりやま</t>
  </si>
  <si>
    <t>天川　光博</t>
  </si>
  <si>
    <t>あまかわ</t>
  </si>
  <si>
    <t>桜井　広司</t>
  </si>
  <si>
    <t>さくらい</t>
  </si>
  <si>
    <t>岡山　太朗</t>
  </si>
  <si>
    <t>おかやま</t>
  </si>
  <si>
    <t>三村　貴嶺</t>
  </si>
  <si>
    <t>みむら</t>
  </si>
  <si>
    <t>小西　努</t>
  </si>
  <si>
    <t>こにし</t>
  </si>
  <si>
    <t>永井　照生</t>
  </si>
  <si>
    <t>ながい</t>
  </si>
  <si>
    <t>永田　修</t>
  </si>
  <si>
    <t>ながた</t>
  </si>
  <si>
    <t>亀井　慢太郎</t>
  </si>
  <si>
    <t>かめい</t>
  </si>
  <si>
    <t>羽縞　勇太</t>
  </si>
  <si>
    <t>うじま</t>
  </si>
  <si>
    <t>計良　電</t>
  </si>
  <si>
    <t>けいら</t>
  </si>
  <si>
    <t>小泉　涼</t>
  </si>
  <si>
    <t>こいずみ</t>
  </si>
  <si>
    <t>発田　三郎</t>
  </si>
  <si>
    <t>ほった</t>
  </si>
  <si>
    <t>永島　寿明</t>
  </si>
  <si>
    <t>としあき</t>
  </si>
  <si>
    <t>酒田　達士</t>
  </si>
  <si>
    <t>さかた</t>
  </si>
  <si>
    <t>吉永　陽介</t>
  </si>
  <si>
    <t>よしなが</t>
  </si>
  <si>
    <t>総細　建</t>
  </si>
  <si>
    <t>そうざい</t>
  </si>
  <si>
    <t>小川　孝太郎</t>
  </si>
  <si>
    <t>おがわ</t>
  </si>
  <si>
    <t>縄代　亮</t>
  </si>
  <si>
    <t>りょう</t>
  </si>
  <si>
    <t>三木　俊介</t>
  </si>
  <si>
    <t>みき</t>
  </si>
  <si>
    <t>玉田　康文</t>
  </si>
  <si>
    <t>たまだ</t>
  </si>
  <si>
    <t>吉岡　瞬</t>
  </si>
  <si>
    <t>よしおか</t>
  </si>
  <si>
    <t>浜崎　克哉</t>
  </si>
  <si>
    <t>はまさき</t>
  </si>
  <si>
    <t>市松　竜也</t>
  </si>
  <si>
    <t>いちまつ</t>
  </si>
  <si>
    <t>安斎　友也</t>
  </si>
  <si>
    <t>ともや</t>
  </si>
  <si>
    <t>石原　高史</t>
  </si>
  <si>
    <t>いしはら</t>
  </si>
  <si>
    <t>大高　光洋</t>
  </si>
  <si>
    <t>おおだか</t>
  </si>
  <si>
    <t>柱谷　守</t>
  </si>
  <si>
    <t>はしらたに</t>
  </si>
  <si>
    <t>高岡　憲史</t>
  </si>
  <si>
    <t>たかおか</t>
  </si>
  <si>
    <t>永野　幸平</t>
  </si>
  <si>
    <t>ながの</t>
  </si>
  <si>
    <t>冷粋　翔</t>
  </si>
  <si>
    <t>しょう</t>
  </si>
  <si>
    <t>墨道　達哉</t>
  </si>
  <si>
    <t>すみみち</t>
  </si>
  <si>
    <t>根来　獅童</t>
  </si>
  <si>
    <t>ねごろ</t>
  </si>
  <si>
    <t>越智　貞夫</t>
  </si>
  <si>
    <t>さだお</t>
  </si>
  <si>
    <t>盤屋　三郎</t>
  </si>
  <si>
    <t>ばんや</t>
  </si>
  <si>
    <t>堅山　真</t>
  </si>
  <si>
    <t>かたやま</t>
  </si>
  <si>
    <t>河田　健</t>
  </si>
  <si>
    <t>かわた</t>
  </si>
  <si>
    <t>松下　祐基</t>
  </si>
  <si>
    <t>まつした</t>
  </si>
  <si>
    <t>模寺　仁晶</t>
  </si>
  <si>
    <t>モデラー</t>
  </si>
  <si>
    <t>伯林　独</t>
  </si>
  <si>
    <t>ベルリン</t>
  </si>
  <si>
    <t>青野　穂高</t>
  </si>
  <si>
    <t>あおの</t>
  </si>
  <si>
    <t>花園　精児</t>
  </si>
  <si>
    <t>はなぞの</t>
  </si>
  <si>
    <t>船田　光洋</t>
  </si>
  <si>
    <t>ふなだ</t>
  </si>
  <si>
    <t>細田　啓介</t>
  </si>
  <si>
    <t>ほそだ</t>
  </si>
  <si>
    <t>映内　正樹</t>
  </si>
  <si>
    <t>ひでうち</t>
  </si>
  <si>
    <t>藤波　貴真</t>
  </si>
  <si>
    <t>ふじなみ</t>
  </si>
  <si>
    <t>花田　誠治</t>
  </si>
  <si>
    <t>はなだ</t>
  </si>
  <si>
    <t>古賀　獅童</t>
  </si>
  <si>
    <t>こが</t>
  </si>
  <si>
    <t>埼玉　礼央</t>
  </si>
  <si>
    <t>さいたま</t>
  </si>
  <si>
    <t>粉川　悦</t>
  </si>
  <si>
    <t>こながわ</t>
  </si>
  <si>
    <t>原沢　耕司</t>
  </si>
  <si>
    <t>はらさわ</t>
  </si>
  <si>
    <t>千葉　朗人</t>
  </si>
  <si>
    <t>ちば</t>
  </si>
  <si>
    <t>東京　明志</t>
  </si>
  <si>
    <t>とうきょう</t>
  </si>
  <si>
    <t>臼田　隆太</t>
  </si>
  <si>
    <t>うすだ</t>
  </si>
  <si>
    <t>桂　菊生</t>
  </si>
  <si>
    <t>かつら</t>
  </si>
  <si>
    <t>大場　充則</t>
  </si>
  <si>
    <t>おおば</t>
  </si>
  <si>
    <t>沖縄　清志</t>
  </si>
  <si>
    <t>おきなわ</t>
  </si>
  <si>
    <t>棒迫　満</t>
  </si>
  <si>
    <t>ぼうさこ</t>
  </si>
  <si>
    <t>小池　暦</t>
  </si>
  <si>
    <t>こいけ</t>
  </si>
  <si>
    <t>針羅　憲史</t>
  </si>
  <si>
    <t>しんら</t>
  </si>
  <si>
    <t>谷村　刀麻</t>
  </si>
  <si>
    <t>たにむら</t>
  </si>
  <si>
    <t>小幡　竜也</t>
  </si>
  <si>
    <t>おばた</t>
  </si>
  <si>
    <t>極路　大作</t>
  </si>
  <si>
    <t>きわみち</t>
  </si>
  <si>
    <t>細径　塁</t>
  </si>
  <si>
    <t>ほそみち</t>
  </si>
  <si>
    <t>宮地　弘也</t>
  </si>
  <si>
    <t>みやち</t>
  </si>
  <si>
    <t>伊東　真一</t>
  </si>
  <si>
    <t>イトー</t>
  </si>
  <si>
    <t>美球　丈雄</t>
  </si>
  <si>
    <t>みたま</t>
  </si>
  <si>
    <t>神奈川　航介</t>
  </si>
  <si>
    <t>かながわ</t>
  </si>
  <si>
    <t>正目　光一</t>
  </si>
  <si>
    <t>しょうめい</t>
  </si>
  <si>
    <t>小平　暖</t>
  </si>
  <si>
    <t>こひら</t>
  </si>
  <si>
    <t>ヒロシ　ドット</t>
  </si>
  <si>
    <t>ヒロシ</t>
  </si>
  <si>
    <t>小木　徹</t>
  </si>
  <si>
    <t>おぎ</t>
  </si>
  <si>
    <t>長山　赤彦</t>
  </si>
  <si>
    <t>あかひこ</t>
  </si>
  <si>
    <t>録田　寛治</t>
  </si>
  <si>
    <t>ろくた</t>
  </si>
  <si>
    <t>声野　亮介</t>
  </si>
  <si>
    <t>こえの</t>
  </si>
  <si>
    <t>五十嵐　明</t>
  </si>
  <si>
    <t>いがらし</t>
  </si>
  <si>
    <t>警固　鉄洋</t>
  </si>
  <si>
    <t>けご</t>
  </si>
  <si>
    <t>吹石　光太郎</t>
  </si>
  <si>
    <t>ふきいし</t>
  </si>
  <si>
    <t>大丹羽　魁士</t>
  </si>
  <si>
    <t>おおにわ</t>
  </si>
  <si>
    <t>大阪　奈央彦</t>
  </si>
  <si>
    <t>おおさか</t>
  </si>
  <si>
    <t>梶原　朝夫</t>
  </si>
  <si>
    <t>かじわら</t>
  </si>
  <si>
    <t>柔　光良</t>
  </si>
  <si>
    <t>やわら</t>
  </si>
  <si>
    <t>京都　倭一</t>
  </si>
  <si>
    <t>きょうと</t>
  </si>
  <si>
    <t>三重　泰輔</t>
  </si>
  <si>
    <t>みえ</t>
  </si>
  <si>
    <t>吉野　大</t>
  </si>
  <si>
    <t>よしの</t>
  </si>
  <si>
    <t>横田　ケンイチ</t>
  </si>
  <si>
    <t>よこた</t>
  </si>
  <si>
    <t>縦　演明</t>
  </si>
  <si>
    <t>たて</t>
  </si>
  <si>
    <t>界戸　瞬</t>
  </si>
  <si>
    <t>しゅん</t>
  </si>
  <si>
    <t>末久　朗</t>
  </si>
  <si>
    <t>すえひさ</t>
  </si>
  <si>
    <t>真爪　雅彦</t>
  </si>
  <si>
    <t>まづめ</t>
  </si>
  <si>
    <t>筋原　俊二</t>
  </si>
  <si>
    <t>すじはら</t>
  </si>
  <si>
    <t>神田　基祐</t>
  </si>
  <si>
    <t>かんだ</t>
  </si>
  <si>
    <t>円輪　豊</t>
  </si>
  <si>
    <t>まるわ</t>
  </si>
  <si>
    <t>森林　進</t>
  </si>
  <si>
    <t>もりばやし</t>
  </si>
  <si>
    <t>若井　哲平</t>
  </si>
  <si>
    <t>てっぺい</t>
  </si>
  <si>
    <t>古文　次元</t>
  </si>
  <si>
    <t>ふるふみ</t>
  </si>
  <si>
    <t>舞鶴　浩正</t>
  </si>
  <si>
    <t>まいづる</t>
  </si>
  <si>
    <t>橘　フミヤ</t>
  </si>
  <si>
    <t>たちばな</t>
  </si>
  <si>
    <t>若杉　洋</t>
  </si>
  <si>
    <t>わかすぎ</t>
  </si>
  <si>
    <t>塩田　道之介</t>
  </si>
  <si>
    <t>しおた</t>
  </si>
  <si>
    <t>外山　大樹</t>
  </si>
  <si>
    <t>そとやま</t>
  </si>
  <si>
    <t>西谷　研二</t>
  </si>
  <si>
    <t>にしや</t>
  </si>
  <si>
    <t>池州　宗彦</t>
  </si>
  <si>
    <t>いけす</t>
  </si>
  <si>
    <t>請川　渡志</t>
  </si>
  <si>
    <t>うけがわ</t>
  </si>
  <si>
    <t>早津　愛輝</t>
  </si>
  <si>
    <t>はやつ</t>
  </si>
  <si>
    <t>角　努</t>
  </si>
  <si>
    <t>すみ</t>
  </si>
  <si>
    <t>中館　ヒロ</t>
  </si>
  <si>
    <t>なかだて</t>
  </si>
  <si>
    <t>今井　扶樹</t>
  </si>
  <si>
    <t>いまい</t>
  </si>
  <si>
    <t>塗谷　貞哉</t>
  </si>
  <si>
    <t>ぬりたに</t>
  </si>
  <si>
    <t>大和田　隆太</t>
  </si>
  <si>
    <t>おおわだ</t>
  </si>
  <si>
    <t>幸原　一徳</t>
  </si>
  <si>
    <t>いっとく</t>
  </si>
  <si>
    <t>大崎　練</t>
  </si>
  <si>
    <t>おおさき</t>
  </si>
  <si>
    <t>騎藤　瞬士</t>
  </si>
  <si>
    <t>きとう</t>
  </si>
  <si>
    <t>島袋　誠治</t>
  </si>
  <si>
    <t>しまぶくろ</t>
  </si>
  <si>
    <t>松本　はやと</t>
  </si>
  <si>
    <t>はやと</t>
  </si>
  <si>
    <t>夕霧　　爽也</t>
  </si>
  <si>
    <t>ゆうぎり</t>
  </si>
  <si>
    <t>渡辺　映宏</t>
  </si>
  <si>
    <t>わたなべ</t>
  </si>
  <si>
    <t>赤羽　隼士</t>
  </si>
  <si>
    <t>あかばね</t>
  </si>
  <si>
    <t>乗松　響平</t>
  </si>
  <si>
    <t>のりまつ</t>
  </si>
  <si>
    <t>馬場　信輔</t>
  </si>
  <si>
    <t>ばば</t>
  </si>
  <si>
    <t>旅本　明宏</t>
  </si>
  <si>
    <t>たびもと</t>
  </si>
  <si>
    <t>加持　徹</t>
  </si>
  <si>
    <t>かじ</t>
  </si>
  <si>
    <t>上条　時生</t>
  </si>
  <si>
    <t>ときお</t>
  </si>
  <si>
    <t>門上　捻治</t>
  </si>
  <si>
    <t>かどがみ</t>
  </si>
  <si>
    <t>エイ　キング</t>
  </si>
  <si>
    <t>エイ</t>
  </si>
  <si>
    <t>西原　裕次郎</t>
  </si>
  <si>
    <t>にしはら</t>
  </si>
  <si>
    <t>山道　大樹</t>
  </si>
  <si>
    <t>やまみち</t>
  </si>
  <si>
    <t>西部　鷹也　</t>
  </si>
  <si>
    <t>せいぶ</t>
  </si>
  <si>
    <t>鼻本　丈雄</t>
  </si>
  <si>
    <t>はなもと</t>
  </si>
  <si>
    <t>藤村　刃</t>
  </si>
  <si>
    <t>ふじむら</t>
  </si>
  <si>
    <t>大林　たかお</t>
  </si>
  <si>
    <t>おおばやし</t>
  </si>
  <si>
    <t>板橋　真</t>
  </si>
  <si>
    <t>いたばし</t>
  </si>
  <si>
    <t>宇賀　士郎</t>
  </si>
  <si>
    <t>うが</t>
  </si>
  <si>
    <t>沢村　瞬</t>
  </si>
  <si>
    <t>さわむら</t>
  </si>
  <si>
    <t>八田　秀隆</t>
  </si>
  <si>
    <t>やつだ</t>
  </si>
  <si>
    <t>氷山　有起哉</t>
  </si>
  <si>
    <t>こおりやま</t>
  </si>
  <si>
    <t>森田　英雄</t>
  </si>
  <si>
    <t>えいゆう</t>
  </si>
  <si>
    <t>大将　拳</t>
  </si>
  <si>
    <t>おおまさ</t>
  </si>
  <si>
    <t>藤崎　三省</t>
  </si>
  <si>
    <t>ふじさき</t>
  </si>
  <si>
    <t>帆市　輝明</t>
  </si>
  <si>
    <t>スター</t>
  </si>
  <si>
    <t>号田　具流</t>
  </si>
  <si>
    <t>ゴーグル</t>
  </si>
  <si>
    <t>勝喜　快翔</t>
  </si>
  <si>
    <t>カイト</t>
  </si>
  <si>
    <t>空野　ルイ</t>
  </si>
  <si>
    <t>クール</t>
  </si>
  <si>
    <t>自亜　米佳</t>
  </si>
  <si>
    <t>マイカ</t>
  </si>
  <si>
    <t>みんなイケイケ!</t>
  </si>
  <si>
    <t>車谷　曲男</t>
  </si>
  <si>
    <t>くるるん</t>
  </si>
  <si>
    <t>阿後　大三</t>
  </si>
  <si>
    <t>あごん</t>
  </si>
  <si>
    <t>木田　悠翔</t>
  </si>
  <si>
    <t>ユウト</t>
  </si>
  <si>
    <t>波　乗輔</t>
  </si>
  <si>
    <t>なみのり</t>
  </si>
  <si>
    <t>駒込　豆太</t>
  </si>
  <si>
    <t>こままめ</t>
  </si>
  <si>
    <t>一之瀬　一哉</t>
  </si>
  <si>
    <t>いちのせ</t>
  </si>
  <si>
    <t>ザ・フェニックス</t>
  </si>
  <si>
    <t>土門　飛鳥</t>
  </si>
  <si>
    <t>どもん</t>
  </si>
  <si>
    <t>多摩野　五郎</t>
  </si>
  <si>
    <t>たまごろう</t>
  </si>
  <si>
    <t>角馬　圭太</t>
  </si>
  <si>
    <t>けいた</t>
  </si>
  <si>
    <t>サガミネーター</t>
  </si>
  <si>
    <t>サガミネタ</t>
  </si>
  <si>
    <t>鬼道　有人</t>
  </si>
  <si>
    <t>きどう</t>
  </si>
  <si>
    <t>イナズマブレイク</t>
  </si>
  <si>
    <t>闇野　カゲト</t>
  </si>
  <si>
    <t>シャドウ</t>
  </si>
  <si>
    <t>ウルフレジェンド</t>
  </si>
  <si>
    <t>ゴルレオ</t>
  </si>
  <si>
    <t>ブラックホール</t>
  </si>
  <si>
    <t>ドリルスマッシャー</t>
  </si>
  <si>
    <t>コラル</t>
  </si>
  <si>
    <t>アステロイドベルト</t>
  </si>
  <si>
    <t>フォトンフラッシュ</t>
  </si>
  <si>
    <t>プロキオンネット</t>
  </si>
  <si>
    <t>ギグ</t>
  </si>
  <si>
    <t>グラビテイション</t>
  </si>
  <si>
    <t>ワープドライブ</t>
  </si>
  <si>
    <t>ガニメデ</t>
  </si>
  <si>
    <t>ヘビーベイビー</t>
  </si>
  <si>
    <t>ガニメデプロトン</t>
  </si>
  <si>
    <t>カロン</t>
  </si>
  <si>
    <t>アストロブレイク</t>
  </si>
  <si>
    <t>パンドラ</t>
  </si>
  <si>
    <t>ワームホール</t>
  </si>
  <si>
    <t>じくうのかべ</t>
  </si>
  <si>
    <t>グリンゴ</t>
  </si>
  <si>
    <t>グングニル</t>
  </si>
  <si>
    <t>イオ</t>
  </si>
  <si>
    <t>りゅうせいブレード</t>
  </si>
  <si>
    <t>リーム</t>
  </si>
  <si>
    <t>ユニバースブラスト</t>
  </si>
  <si>
    <t>スペースペンギン</t>
  </si>
  <si>
    <t>レーゼ</t>
  </si>
  <si>
    <t>ガイアブレイク</t>
  </si>
  <si>
    <t>ディアム</t>
  </si>
  <si>
    <t>デザーム</t>
  </si>
  <si>
    <t>デザームＧ</t>
  </si>
  <si>
    <t>ケンビル</t>
  </si>
  <si>
    <t>モール</t>
  </si>
  <si>
    <t>ケイソン</t>
  </si>
  <si>
    <t>タイタン</t>
  </si>
  <si>
    <t>プラネットシールド</t>
  </si>
  <si>
    <t>ファドラ</t>
  </si>
  <si>
    <t>メテオシャワー</t>
  </si>
  <si>
    <t>クリプト</t>
  </si>
  <si>
    <t>サザンクロスカット</t>
  </si>
  <si>
    <t>スオーム</t>
  </si>
  <si>
    <t>マキュア</t>
  </si>
  <si>
    <t>メトロン</t>
  </si>
  <si>
    <t>ゼル</t>
  </si>
  <si>
    <t>デザームＦ</t>
  </si>
  <si>
    <t>ネロ</t>
  </si>
  <si>
    <t>ゲイル</t>
  </si>
  <si>
    <t>シグマゾーン</t>
  </si>
  <si>
    <t>ライトニングアクセル</t>
  </si>
  <si>
    <t>キーブ</t>
  </si>
  <si>
    <t>ゾーハン</t>
  </si>
  <si>
    <t>ハウザー</t>
  </si>
  <si>
    <t>コーマ</t>
  </si>
  <si>
    <t>クィール</t>
  </si>
  <si>
    <t>アーク</t>
  </si>
  <si>
    <t>ウィーズ</t>
  </si>
  <si>
    <t>スーパーノヴァ</t>
  </si>
  <si>
    <t>ウルビダ</t>
  </si>
  <si>
    <t>グラン</t>
  </si>
  <si>
    <t>グレント</t>
  </si>
  <si>
    <t>バーンアウト</t>
  </si>
  <si>
    <t>イグナイトスティール</t>
  </si>
  <si>
    <t>バーラ</t>
  </si>
  <si>
    <t>バクレー</t>
  </si>
  <si>
    <t>サトス</t>
  </si>
  <si>
    <t>ボンバ</t>
  </si>
  <si>
    <t>ヒート</t>
  </si>
  <si>
    <t>ツインブーストＦ</t>
  </si>
  <si>
    <t>レアン</t>
  </si>
  <si>
    <t>アトミックフレア</t>
  </si>
  <si>
    <t>ボニトナ</t>
  </si>
  <si>
    <t>フレイムベール</t>
  </si>
  <si>
    <t>サイデン</t>
  </si>
  <si>
    <t>南雲　晴矢</t>
  </si>
  <si>
    <t>バーン</t>
  </si>
  <si>
    <t>ぞくせいきょうか</t>
  </si>
  <si>
    <t>ファイアブリザード（火）</t>
    <rPh sb="10" eb="11">
      <t>ヒ</t>
    </rPh>
    <phoneticPr fontId="5"/>
  </si>
  <si>
    <t>ネッパー</t>
  </si>
  <si>
    <t>ベルガ</t>
  </si>
  <si>
    <t>アイスブロック</t>
  </si>
  <si>
    <t>フローズンスティール</t>
  </si>
  <si>
    <t>アイキュー</t>
  </si>
  <si>
    <t>クララ</t>
  </si>
  <si>
    <t>ウォーターベール</t>
  </si>
  <si>
    <t>ゴッカ</t>
  </si>
  <si>
    <t>アイシー</t>
  </si>
  <si>
    <t>ノーザンインパクト</t>
  </si>
  <si>
    <t>バレン</t>
  </si>
  <si>
    <t>ドロル</t>
  </si>
  <si>
    <t>リオーネ</t>
  </si>
  <si>
    <t>ジャンピングサンダー</t>
  </si>
  <si>
    <t>ブロウ</t>
  </si>
  <si>
    <t>涼野　風介</t>
  </si>
  <si>
    <t>ガゼル</t>
  </si>
  <si>
    <t>ファイアブリザード（風）</t>
    <rPh sb="10" eb="11">
      <t>カゼ</t>
    </rPh>
    <phoneticPr fontId="5"/>
  </si>
  <si>
    <t>フロスト</t>
  </si>
  <si>
    <t>鉄壁　堅</t>
  </si>
  <si>
    <t>てつかべ</t>
  </si>
  <si>
    <t>五洋　武</t>
  </si>
  <si>
    <t>ごよう</t>
  </si>
  <si>
    <t>疾風　隼人</t>
  </si>
  <si>
    <t>はやて</t>
  </si>
  <si>
    <t>桜　多聞</t>
  </si>
  <si>
    <t>さくら</t>
  </si>
  <si>
    <t>角巣　英二</t>
  </si>
  <si>
    <t>スミス</t>
  </si>
  <si>
    <t>極火　務</t>
  </si>
  <si>
    <t>ごくひ</t>
  </si>
  <si>
    <t>館野　舞</t>
  </si>
  <si>
    <t>まい</t>
  </si>
  <si>
    <t>先手　勝</t>
  </si>
  <si>
    <t>さきて</t>
  </si>
  <si>
    <t>加賀美　法子</t>
  </si>
  <si>
    <t>かがみ</t>
  </si>
  <si>
    <t>財前　塔子</t>
  </si>
  <si>
    <t>とうこ</t>
  </si>
  <si>
    <t>ザ・タワー</t>
  </si>
  <si>
    <t>パーフェクト・タワー</t>
  </si>
  <si>
    <t>木曽久　順</t>
  </si>
  <si>
    <t>きそく</t>
  </si>
  <si>
    <t>弾倉　撃</t>
  </si>
  <si>
    <t>たまくら</t>
  </si>
  <si>
    <t>特部　遂行</t>
  </si>
  <si>
    <t>とくべ</t>
  </si>
  <si>
    <t>電受　集</t>
  </si>
  <si>
    <t>でんじゅ</t>
  </si>
  <si>
    <t>日影　リンダ</t>
  </si>
  <si>
    <t>リンダ</t>
  </si>
  <si>
    <t>身辺　保</t>
  </si>
  <si>
    <t>みのべ</t>
  </si>
  <si>
    <t>函田　鉄</t>
  </si>
  <si>
    <t>はこだ</t>
  </si>
  <si>
    <t>真都路　珠香</t>
  </si>
  <si>
    <t>まとろ</t>
  </si>
  <si>
    <t>押矢　万部</t>
  </si>
  <si>
    <t>おしや</t>
  </si>
  <si>
    <t>目深　宗司</t>
  </si>
  <si>
    <t>まぶか</t>
  </si>
  <si>
    <t>雪野　星也</t>
  </si>
  <si>
    <t>ゆきの</t>
  </si>
  <si>
    <t>荒谷　紺子</t>
  </si>
  <si>
    <t>居屋　真降</t>
  </si>
  <si>
    <t>いや</t>
  </si>
  <si>
    <t>空野　礼文</t>
  </si>
  <si>
    <t>そらの</t>
  </si>
  <si>
    <t>吹雪　士郎</t>
  </si>
  <si>
    <t>ふぶきＤ</t>
  </si>
  <si>
    <t>氷上　烈斗</t>
  </si>
  <si>
    <t>れつと</t>
  </si>
  <si>
    <t>エターナルブリザード</t>
  </si>
  <si>
    <t>喜多海　流</t>
  </si>
  <si>
    <t>きたみ</t>
  </si>
  <si>
    <t>炭谷　達磨</t>
  </si>
  <si>
    <t>すみたに</t>
  </si>
  <si>
    <t>白熊　氷司</t>
  </si>
  <si>
    <t>しろくま</t>
  </si>
  <si>
    <t>湿原　然</t>
  </si>
  <si>
    <t>しつはら</t>
  </si>
  <si>
    <t>五稜　武揚</t>
  </si>
  <si>
    <t>ごりょう</t>
  </si>
  <si>
    <t>地平　広大</t>
  </si>
  <si>
    <t>ちひら</t>
  </si>
  <si>
    <t>ふぶきＦ</t>
  </si>
  <si>
    <t>垣田　大将</t>
  </si>
  <si>
    <t>かきた</t>
  </si>
  <si>
    <t>悟里　開</t>
  </si>
  <si>
    <t>さとり</t>
  </si>
  <si>
    <t>宝玉　光</t>
  </si>
  <si>
    <t>ほうぎょく</t>
  </si>
  <si>
    <t>福見　観邑</t>
  </si>
  <si>
    <t>ふくみ</t>
  </si>
  <si>
    <t>真仮名井　承</t>
  </si>
  <si>
    <t>まかない</t>
  </si>
  <si>
    <t>高夢　宗一</t>
  </si>
  <si>
    <t>こむそう</t>
  </si>
  <si>
    <t>学舎　一筋</t>
  </si>
  <si>
    <t>まなびや</t>
  </si>
  <si>
    <t>市川　太衛門</t>
  </si>
  <si>
    <t>いちかわ</t>
  </si>
  <si>
    <t>天神　阿太郎</t>
  </si>
  <si>
    <t>あたろう</t>
  </si>
  <si>
    <t>影田　巡</t>
  </si>
  <si>
    <t>かげた</t>
  </si>
  <si>
    <t>天神　吽助</t>
  </si>
  <si>
    <t>うすけ</t>
  </si>
  <si>
    <t>木暮　夕弥</t>
  </si>
  <si>
    <t>こぐれＤ</t>
  </si>
  <si>
    <t>せんぷうじん</t>
  </si>
  <si>
    <t>五重　学</t>
  </si>
  <si>
    <t>いつしげ</t>
  </si>
  <si>
    <t>賀茂　歓行</t>
  </si>
  <si>
    <t>五山　送</t>
  </si>
  <si>
    <t>ござん</t>
  </si>
  <si>
    <t>総本　号</t>
  </si>
  <si>
    <t>おさもと</t>
  </si>
  <si>
    <t>こぐれＦ</t>
  </si>
  <si>
    <t>帯屋　歴人</t>
  </si>
  <si>
    <t>たいや</t>
  </si>
  <si>
    <t>弥谷　剣五</t>
  </si>
  <si>
    <t>いやたに</t>
  </si>
  <si>
    <t>郷院　猛</t>
  </si>
  <si>
    <t>ごういん</t>
  </si>
  <si>
    <t>竺和　了</t>
  </si>
  <si>
    <t>じくわ</t>
  </si>
  <si>
    <t>目座　相斗</t>
  </si>
  <si>
    <t>めざ</t>
  </si>
  <si>
    <t>日柄　美照</t>
  </si>
  <si>
    <t>ひから</t>
  </si>
  <si>
    <t>小鳥遊　忍</t>
  </si>
  <si>
    <t>たかなし</t>
  </si>
  <si>
    <t>比得　呂介</t>
  </si>
  <si>
    <t>ひえ</t>
  </si>
  <si>
    <t>不動　明王</t>
  </si>
  <si>
    <t>ふどう</t>
  </si>
  <si>
    <t>片倉　慈音</t>
  </si>
  <si>
    <t>かたくら</t>
  </si>
  <si>
    <t>相馬　善鬼</t>
  </si>
  <si>
    <t>そうま</t>
  </si>
  <si>
    <t>少弐　暁</t>
  </si>
  <si>
    <t>しょうに</t>
  </si>
  <si>
    <t>戸次　弘佑</t>
  </si>
  <si>
    <t>べつき</t>
  </si>
  <si>
    <t>一色　真砂士</t>
  </si>
  <si>
    <t>いっしき</t>
  </si>
  <si>
    <t>立向居　勇気</t>
  </si>
  <si>
    <t>ゴッドハンド（林）</t>
    <rPh sb="7" eb="8">
      <t>ハヤシ</t>
    </rPh>
    <phoneticPr fontId="5"/>
  </si>
  <si>
    <t>筑紫　国光</t>
  </si>
  <si>
    <t>ちくし</t>
  </si>
  <si>
    <t>大濠　満敬</t>
  </si>
  <si>
    <t>おおほり</t>
  </si>
  <si>
    <t>玄界　波人</t>
  </si>
  <si>
    <t>げんかい</t>
  </si>
  <si>
    <t>石山　防仁</t>
  </si>
  <si>
    <t>いしやま</t>
  </si>
  <si>
    <t>志賀　金印</t>
  </si>
  <si>
    <t>しか</t>
  </si>
  <si>
    <t>道端　詠</t>
  </si>
  <si>
    <t>みちはた</t>
  </si>
  <si>
    <t>祭利田　我暑衣</t>
  </si>
  <si>
    <t>まつりだ</t>
  </si>
  <si>
    <t>黒田　槍道</t>
  </si>
  <si>
    <t>くろだ</t>
  </si>
  <si>
    <t>戸田　雄一郎</t>
  </si>
  <si>
    <t>とだ</t>
  </si>
  <si>
    <t>松林　躍</t>
  </si>
  <si>
    <t>まつばやし</t>
  </si>
  <si>
    <t>仁若　芸知</t>
  </si>
  <si>
    <t>にわか</t>
  </si>
  <si>
    <t>親富　孝</t>
  </si>
  <si>
    <t>おやとみ</t>
  </si>
  <si>
    <t>長浜　細道</t>
  </si>
  <si>
    <t>ながはま</t>
  </si>
  <si>
    <t>太宰　梅吉</t>
  </si>
  <si>
    <t>だざい</t>
  </si>
  <si>
    <t>沖ノ島　宗</t>
  </si>
  <si>
    <t>おきのしま</t>
  </si>
  <si>
    <t>首里　巌</t>
  </si>
  <si>
    <t>しゅり</t>
  </si>
  <si>
    <t>平良　潜</t>
  </si>
  <si>
    <t>ダイバー</t>
  </si>
  <si>
    <t>宜保　兼勝</t>
  </si>
  <si>
    <t>ぎぼ</t>
  </si>
  <si>
    <t>綱海　条介</t>
  </si>
  <si>
    <t>つなみ</t>
  </si>
  <si>
    <t>ホエールガード</t>
  </si>
  <si>
    <t>赤嶺　宏昭</t>
  </si>
  <si>
    <t>あかみね</t>
  </si>
  <si>
    <t>渡具知　雅洋</t>
  </si>
  <si>
    <t>とぐち</t>
  </si>
  <si>
    <t>音村　楽也</t>
  </si>
  <si>
    <t>おとむら</t>
  </si>
  <si>
    <t>喜屋武　梨花</t>
  </si>
  <si>
    <t>キャン</t>
  </si>
  <si>
    <t>古謝　秀範</t>
  </si>
  <si>
    <t>こじゃ</t>
  </si>
  <si>
    <t>東江　矢須雄</t>
  </si>
  <si>
    <t>あがりえ</t>
  </si>
  <si>
    <t>池宮城　波留</t>
  </si>
  <si>
    <t>シャーク</t>
  </si>
  <si>
    <t>安室　幹生</t>
  </si>
  <si>
    <t>あむろ</t>
  </si>
  <si>
    <t>親泊　永星</t>
  </si>
  <si>
    <t>おやどまり</t>
  </si>
  <si>
    <t>瑞慶覧　礼人</t>
  </si>
  <si>
    <t>ずけらん</t>
  </si>
  <si>
    <t>知念　直輝</t>
  </si>
  <si>
    <t>ちねん</t>
  </si>
  <si>
    <t>謝花　サンゴ</t>
  </si>
  <si>
    <t>サンゴ</t>
  </si>
  <si>
    <t>土州　恋</t>
  </si>
  <si>
    <t>コイ</t>
  </si>
  <si>
    <t>はなふぶき</t>
  </si>
  <si>
    <t>スラッシュネイル</t>
  </si>
  <si>
    <t>虎浜　甲子</t>
  </si>
  <si>
    <t>堀　道子</t>
  </si>
  <si>
    <t>みちこ</t>
  </si>
  <si>
    <t>梅田　陽海</t>
  </si>
  <si>
    <t>はるみ</t>
  </si>
  <si>
    <t>リボンシャワー</t>
  </si>
  <si>
    <t>串田　香津世</t>
  </si>
  <si>
    <t>かつよ</t>
  </si>
  <si>
    <t>万　博美</t>
  </si>
  <si>
    <t>ひろみ</t>
  </si>
  <si>
    <t>蛸谷　紀子</t>
  </si>
  <si>
    <t>のっこ</t>
  </si>
  <si>
    <t>浪川　花子</t>
  </si>
  <si>
    <t>はなこ</t>
  </si>
  <si>
    <t>天王寺　万里</t>
  </si>
  <si>
    <t>まり</t>
  </si>
  <si>
    <t>浦部　リカ</t>
  </si>
  <si>
    <t>リカ</t>
  </si>
  <si>
    <t>つうてんかくシュート</t>
  </si>
  <si>
    <t>御堂　玲華</t>
  </si>
  <si>
    <t>れいか</t>
  </si>
  <si>
    <t>根切　ともえ</t>
  </si>
  <si>
    <t>ともえ</t>
  </si>
  <si>
    <t>通天　光里</t>
  </si>
  <si>
    <t>ひかり</t>
  </si>
  <si>
    <t>船場　銀子</t>
  </si>
  <si>
    <t>おぎん</t>
  </si>
  <si>
    <t>岸和田　祭</t>
  </si>
  <si>
    <t>まつり</t>
  </si>
  <si>
    <t>難波　花枝</t>
  </si>
  <si>
    <t>はなえ</t>
  </si>
  <si>
    <t>芙愛　瑠宇</t>
  </si>
  <si>
    <t>ファイル</t>
  </si>
  <si>
    <t>郭　張箔</t>
  </si>
  <si>
    <t>パック</t>
  </si>
  <si>
    <t>角塚　王是</t>
  </si>
  <si>
    <t>カード</t>
  </si>
  <si>
    <t>関谷　名人</t>
  </si>
  <si>
    <t>セキヤン</t>
  </si>
  <si>
    <t>小龍　翼</t>
  </si>
  <si>
    <t>ツバサ</t>
  </si>
  <si>
    <t>髪丸　速人</t>
  </si>
  <si>
    <t>かみまる</t>
  </si>
  <si>
    <t>赤坂　だるま</t>
  </si>
  <si>
    <t>だるま</t>
  </si>
  <si>
    <t>黒崎　一悶侍</t>
  </si>
  <si>
    <t>いちもんじ</t>
  </si>
  <si>
    <t>大谷　つくし</t>
  </si>
  <si>
    <t>おおたに</t>
  </si>
  <si>
    <t>円堂　カノン</t>
  </si>
  <si>
    <t>カノン</t>
  </si>
  <si>
    <t>豪炎寺　真人</t>
  </si>
  <si>
    <t>まさと</t>
  </si>
  <si>
    <t>土方　雷電</t>
  </si>
  <si>
    <t>ライデン</t>
  </si>
  <si>
    <t>中田　英寿</t>
  </si>
  <si>
    <t>ヒデナカタ</t>
  </si>
  <si>
    <t>ネオ・ギャラクシー</t>
  </si>
  <si>
    <t>田尾　大二郎</t>
  </si>
  <si>
    <t>たお</t>
  </si>
  <si>
    <t>笹本　慎二</t>
  </si>
  <si>
    <t>ささもと</t>
  </si>
  <si>
    <t>浅水　祥次</t>
  </si>
  <si>
    <t>あさみず</t>
  </si>
  <si>
    <t>奥泉　平</t>
  </si>
  <si>
    <t>おくいずみ</t>
  </si>
  <si>
    <t>砂子　律夫</t>
  </si>
  <si>
    <t>すなご</t>
  </si>
  <si>
    <t>花形　栄治</t>
  </si>
  <si>
    <t>はながた</t>
  </si>
  <si>
    <t>日方　紀緒</t>
  </si>
  <si>
    <t>タキオー</t>
  </si>
  <si>
    <t>村部　貴弘</t>
  </si>
  <si>
    <t>ムラーベ</t>
  </si>
  <si>
    <t>吉竹　英利</t>
  </si>
  <si>
    <t>よしたけ</t>
  </si>
  <si>
    <t>赤渕　敬次郎</t>
  </si>
  <si>
    <t>ブッチー</t>
  </si>
  <si>
    <t>飯田　公一</t>
  </si>
  <si>
    <t>いいだ</t>
  </si>
  <si>
    <t>高間　歩唯</t>
  </si>
  <si>
    <t>あいちゃん</t>
  </si>
  <si>
    <t>大月　修作</t>
  </si>
  <si>
    <t>おおつき</t>
  </si>
  <si>
    <t>金矢　昌玄</t>
  </si>
  <si>
    <t>かなや</t>
  </si>
  <si>
    <t>佐々木　年秀</t>
  </si>
  <si>
    <t>ささき</t>
  </si>
  <si>
    <t>須和　文章</t>
  </si>
  <si>
    <t>すわ</t>
  </si>
  <si>
    <t>中谷　真之</t>
  </si>
  <si>
    <t>なかたに</t>
  </si>
  <si>
    <t>橋本　兼司</t>
  </si>
  <si>
    <t>はしもと</t>
  </si>
  <si>
    <t>広部　悟</t>
  </si>
  <si>
    <t>ひろべ</t>
  </si>
  <si>
    <t>古山　真実</t>
  </si>
  <si>
    <t>ふるやま</t>
  </si>
  <si>
    <t>丸尾　愛葉</t>
  </si>
  <si>
    <t>まるお</t>
  </si>
  <si>
    <t>門間　省吾</t>
  </si>
  <si>
    <t>もんま</t>
  </si>
  <si>
    <t>山崎　咲音</t>
  </si>
  <si>
    <t>やまざき</t>
  </si>
  <si>
    <t>和久井　祐子</t>
  </si>
  <si>
    <t>わくい</t>
  </si>
  <si>
    <t>秋元　聖</t>
  </si>
  <si>
    <t>あきもと</t>
  </si>
  <si>
    <t>石田　宏臣</t>
  </si>
  <si>
    <t>いしだ</t>
  </si>
  <si>
    <t>及川　勝信</t>
  </si>
  <si>
    <t>カツノブ</t>
  </si>
  <si>
    <t>祖母井　博実</t>
  </si>
  <si>
    <t>うばがい</t>
  </si>
  <si>
    <t>組村　淳弘</t>
  </si>
  <si>
    <t>くみむら</t>
  </si>
  <si>
    <t>迫田　麻美</t>
  </si>
  <si>
    <t>さこた</t>
  </si>
  <si>
    <t>エビリーナ</t>
  </si>
  <si>
    <t>副島　健人</t>
  </si>
  <si>
    <t>ケント</t>
  </si>
  <si>
    <t>綱森　恭介</t>
  </si>
  <si>
    <t>つなもり</t>
  </si>
  <si>
    <t>中尾　祇晶</t>
  </si>
  <si>
    <t>なかお</t>
  </si>
  <si>
    <t>野口　学人</t>
  </si>
  <si>
    <t>のぐち</t>
  </si>
  <si>
    <t>藤田　太</t>
  </si>
  <si>
    <t>ふじた</t>
  </si>
  <si>
    <t>村木　拓馬</t>
  </si>
  <si>
    <t>タクマ</t>
  </si>
  <si>
    <t>望月　透修</t>
  </si>
  <si>
    <t>もちづき</t>
  </si>
  <si>
    <t>横路　朋久</t>
  </si>
  <si>
    <t>よこみち</t>
  </si>
  <si>
    <t>浅野　色葉</t>
  </si>
  <si>
    <t>いろは</t>
  </si>
  <si>
    <t>我孫子　郁洋</t>
  </si>
  <si>
    <t>アビー</t>
  </si>
  <si>
    <t>安東　道典</t>
  </si>
  <si>
    <t>あんどう</t>
  </si>
  <si>
    <t>石毛　良仁</t>
  </si>
  <si>
    <t>いしげ</t>
  </si>
  <si>
    <t>猪俣　晃次</t>
  </si>
  <si>
    <t>いのまた</t>
  </si>
  <si>
    <t>梅崎　健大</t>
  </si>
  <si>
    <t>ケンタ</t>
  </si>
  <si>
    <t>江本　征典</t>
  </si>
  <si>
    <t>えもと</t>
  </si>
  <si>
    <t>小埜田　領平</t>
  </si>
  <si>
    <t>おのだ</t>
  </si>
  <si>
    <t>菅野　周</t>
  </si>
  <si>
    <t>かんの</t>
  </si>
  <si>
    <t>古坂　荘六</t>
  </si>
  <si>
    <t>こさか</t>
  </si>
  <si>
    <t>左久　亮介</t>
  </si>
  <si>
    <t>さく</t>
  </si>
  <si>
    <t>柴垣　昌浩</t>
  </si>
  <si>
    <t>マサ</t>
  </si>
  <si>
    <t>清水　忠志</t>
  </si>
  <si>
    <t>しみず</t>
  </si>
  <si>
    <t>尾威　主人　</t>
  </si>
  <si>
    <t>ビースト</t>
  </si>
  <si>
    <t>高崎　雅彦</t>
  </si>
  <si>
    <t>たかさき</t>
  </si>
  <si>
    <t>竹中　敏晃</t>
  </si>
  <si>
    <t>たけなか</t>
  </si>
  <si>
    <t>常谷　直之</t>
  </si>
  <si>
    <t>つねや</t>
  </si>
  <si>
    <t>野田　岳</t>
  </si>
  <si>
    <t>ノダッタ</t>
  </si>
  <si>
    <t>須加　守</t>
  </si>
  <si>
    <t>スカル</t>
  </si>
  <si>
    <t>支倉　美月</t>
  </si>
  <si>
    <t>はぜくら</t>
  </si>
  <si>
    <t>平沢　雅也</t>
  </si>
  <si>
    <t>ひらさわ</t>
  </si>
  <si>
    <t>藤本　久雄</t>
  </si>
  <si>
    <t>ふじもと</t>
  </si>
  <si>
    <t>堀江　文一</t>
  </si>
  <si>
    <t>ほりえ</t>
  </si>
  <si>
    <t>谷木　圭介</t>
  </si>
  <si>
    <t>たにき</t>
  </si>
  <si>
    <t>松倉　真史</t>
  </si>
  <si>
    <t>まつくら</t>
  </si>
  <si>
    <t>万司　拓光</t>
  </si>
  <si>
    <t>まんじ</t>
  </si>
  <si>
    <t>宮永　竜介</t>
  </si>
  <si>
    <t>みやなが</t>
  </si>
  <si>
    <t>村山　昇治</t>
  </si>
  <si>
    <t>むらやま</t>
  </si>
  <si>
    <t>八幡　友佳子</t>
  </si>
  <si>
    <t>ゆかこ</t>
  </si>
  <si>
    <t>矢吹　為男</t>
  </si>
  <si>
    <t>やぶき</t>
  </si>
  <si>
    <t>弓家　礼司</t>
  </si>
  <si>
    <t>ゆげ</t>
  </si>
  <si>
    <t>渡　克明</t>
  </si>
  <si>
    <t>わたり</t>
  </si>
  <si>
    <t>和田　勇士</t>
  </si>
  <si>
    <t>わだ</t>
  </si>
  <si>
    <t>愛須　英流沙</t>
  </si>
  <si>
    <t>エルザ</t>
  </si>
  <si>
    <t>粟野　夢加</t>
  </si>
  <si>
    <t>ゆめか</t>
  </si>
  <si>
    <t>磯野　加奈恵</t>
  </si>
  <si>
    <t>かなえ</t>
  </si>
  <si>
    <t>宇恵野　可愛</t>
  </si>
  <si>
    <t>うえの</t>
  </si>
  <si>
    <t>大出　アキ</t>
  </si>
  <si>
    <t>アキ</t>
  </si>
  <si>
    <t>鹿角　結衣</t>
  </si>
  <si>
    <t>ゆい</t>
  </si>
  <si>
    <t>北形　神音</t>
  </si>
  <si>
    <t>きたがた</t>
  </si>
  <si>
    <t>見城　彩希</t>
  </si>
  <si>
    <t>サキ</t>
  </si>
  <si>
    <t>小寺　恒之</t>
  </si>
  <si>
    <t>こでら</t>
  </si>
  <si>
    <t>金色　庄七</t>
  </si>
  <si>
    <t>こんじき</t>
  </si>
  <si>
    <t>佐保　吾一</t>
  </si>
  <si>
    <t>さほ</t>
  </si>
  <si>
    <t>須田　理人</t>
  </si>
  <si>
    <t>すだ</t>
  </si>
  <si>
    <t>曽根　ちひろ</t>
  </si>
  <si>
    <t>ちひろ</t>
  </si>
  <si>
    <t>武部　紅乃</t>
  </si>
  <si>
    <t>くれの</t>
  </si>
  <si>
    <t>土屋　恵斗</t>
  </si>
  <si>
    <t>ケイト</t>
  </si>
  <si>
    <t>名倉　俊夫</t>
  </si>
  <si>
    <t>なくら</t>
  </si>
  <si>
    <t>西川　昌枝</t>
  </si>
  <si>
    <t>にしかわ</t>
  </si>
  <si>
    <t>沼上　泥江</t>
  </si>
  <si>
    <t>ピエローヌ</t>
  </si>
  <si>
    <t>主野　崇</t>
  </si>
  <si>
    <t>ぬしの</t>
  </si>
  <si>
    <t>深村　慎太郎</t>
  </si>
  <si>
    <t>シンシン</t>
  </si>
  <si>
    <t>房川　小梅</t>
  </si>
  <si>
    <t>うめちゃん</t>
  </si>
  <si>
    <t>細谷　悦司</t>
  </si>
  <si>
    <t>ほそや</t>
  </si>
  <si>
    <t>真杉　琴羽</t>
  </si>
  <si>
    <t>ことは</t>
  </si>
  <si>
    <t>寺西　富美子</t>
  </si>
  <si>
    <t>アネサン</t>
  </si>
  <si>
    <t>ディフェンスフォース</t>
  </si>
  <si>
    <t>水沼　志帆</t>
  </si>
  <si>
    <t>ピエロン</t>
  </si>
  <si>
    <t>道原　小夜</t>
  </si>
  <si>
    <t>こより</t>
  </si>
  <si>
    <t>村上　栄里子</t>
  </si>
  <si>
    <t>むらかみ</t>
  </si>
  <si>
    <t>目抜　冴火</t>
  </si>
  <si>
    <t>さえか</t>
  </si>
  <si>
    <t>青木　将海</t>
  </si>
  <si>
    <t>ジェット</t>
  </si>
  <si>
    <t>五十部　絵里花</t>
  </si>
  <si>
    <t>プリンセス</t>
  </si>
  <si>
    <t>井本　紗由美</t>
  </si>
  <si>
    <t>いもと</t>
  </si>
  <si>
    <t>臼木　由香里</t>
  </si>
  <si>
    <t>ゆかり</t>
  </si>
  <si>
    <t>牛島　理恵</t>
  </si>
  <si>
    <t>りえ</t>
  </si>
  <si>
    <t>古家　更沙</t>
  </si>
  <si>
    <t>さらさ</t>
  </si>
  <si>
    <t>下矢　仁美</t>
  </si>
  <si>
    <t>しもや</t>
  </si>
  <si>
    <t>高森　さおり</t>
  </si>
  <si>
    <t>さおり</t>
  </si>
  <si>
    <t>多村　志奈美</t>
  </si>
  <si>
    <t>たむら</t>
  </si>
  <si>
    <t>津田　珠音</t>
  </si>
  <si>
    <t>ジュネ</t>
  </si>
  <si>
    <t>千曲　由美</t>
  </si>
  <si>
    <t>ちくま</t>
  </si>
  <si>
    <t>手島　新子</t>
  </si>
  <si>
    <t>てしま</t>
  </si>
  <si>
    <t>土井　純香</t>
  </si>
  <si>
    <t>すみか</t>
  </si>
  <si>
    <t>仲辻　紀元</t>
  </si>
  <si>
    <t>なかつじ</t>
  </si>
  <si>
    <t>新川　夏姫</t>
  </si>
  <si>
    <t>ナッキー</t>
  </si>
  <si>
    <t>西脇　星来</t>
  </si>
  <si>
    <t>せいら</t>
  </si>
  <si>
    <t>羽柴　佳夏</t>
  </si>
  <si>
    <t>かなつ</t>
  </si>
  <si>
    <t>羽生　志恵里</t>
  </si>
  <si>
    <t>しえり</t>
  </si>
  <si>
    <t>原　瞳</t>
  </si>
  <si>
    <t>ひとみ</t>
  </si>
  <si>
    <t>広岡　千早花</t>
  </si>
  <si>
    <t>ちさか</t>
  </si>
  <si>
    <t>藤内　真弓</t>
  </si>
  <si>
    <t>まゆみ</t>
  </si>
  <si>
    <t>古川　友</t>
  </si>
  <si>
    <t>ともちゃん</t>
  </si>
  <si>
    <t>星原　月海</t>
  </si>
  <si>
    <t>つぐみ</t>
  </si>
  <si>
    <t>本郷　久美</t>
  </si>
  <si>
    <t>ほんごう</t>
  </si>
  <si>
    <t>増谷　乃流</t>
  </si>
  <si>
    <t>ないる</t>
  </si>
  <si>
    <t>周　舞々</t>
  </si>
  <si>
    <t>マイマイ</t>
  </si>
  <si>
    <t>村越　紀洋</t>
  </si>
  <si>
    <t>むらこし</t>
  </si>
  <si>
    <t>守谷　稔</t>
  </si>
  <si>
    <t>もりや</t>
  </si>
  <si>
    <t>八代　桃子</t>
  </si>
  <si>
    <t>やしろ</t>
  </si>
  <si>
    <t>吉本　和希</t>
  </si>
  <si>
    <t>よしもと</t>
  </si>
  <si>
    <t>米谷　砂絵</t>
  </si>
  <si>
    <t>サエ</t>
  </si>
  <si>
    <t>秋山　海里</t>
  </si>
  <si>
    <t>かいり</t>
  </si>
  <si>
    <t>荒木　俊児</t>
  </si>
  <si>
    <t>あらき</t>
  </si>
  <si>
    <t>今崎　恵一</t>
  </si>
  <si>
    <t>いまざき</t>
  </si>
  <si>
    <t>馬見　おさむ</t>
  </si>
  <si>
    <t>うまみ</t>
  </si>
  <si>
    <t>小笠原　宏紀</t>
  </si>
  <si>
    <t>おがさわら</t>
  </si>
  <si>
    <t>桶谷　平太</t>
  </si>
  <si>
    <t>おけたに</t>
  </si>
  <si>
    <t>亀石　久朋</t>
  </si>
  <si>
    <t>かめいし</t>
  </si>
  <si>
    <t>ディフェンスプラス</t>
  </si>
  <si>
    <t>木葉　伸年</t>
  </si>
  <si>
    <t>キバ</t>
  </si>
  <si>
    <t>見野　百合香</t>
  </si>
  <si>
    <t>ゆりか</t>
  </si>
  <si>
    <t>小門　珠美</t>
  </si>
  <si>
    <t>たまみ</t>
  </si>
  <si>
    <t>沢田　千早花</t>
  </si>
  <si>
    <t>さわだ</t>
  </si>
  <si>
    <t>世田　妙美</t>
  </si>
  <si>
    <t>タエミー</t>
  </si>
  <si>
    <t>竹之内　波恵</t>
  </si>
  <si>
    <t>なみえ</t>
  </si>
  <si>
    <t>塚本　波美</t>
  </si>
  <si>
    <t>つかもと</t>
  </si>
  <si>
    <t>照橋　昧歌</t>
  </si>
  <si>
    <t>まいか</t>
  </si>
  <si>
    <t>千鳥　八重奈</t>
  </si>
  <si>
    <t>ちどり</t>
  </si>
  <si>
    <t>束田　羽衣音</t>
  </si>
  <si>
    <t>ハイネ</t>
  </si>
  <si>
    <t>内藤　有人</t>
  </si>
  <si>
    <t>ドウ</t>
  </si>
  <si>
    <t>野崎　利洋</t>
  </si>
  <si>
    <t>ノザック</t>
  </si>
  <si>
    <t>船島　紘通</t>
  </si>
  <si>
    <t>ナッシー</t>
  </si>
  <si>
    <t>縁川　将大</t>
  </si>
  <si>
    <t>へりかわ</t>
  </si>
  <si>
    <t>本多　康平</t>
  </si>
  <si>
    <t>コーヘー</t>
  </si>
  <si>
    <t>矢木　尚史</t>
  </si>
  <si>
    <t>カプリコ</t>
  </si>
  <si>
    <t>山内　兼久</t>
  </si>
  <si>
    <t>やまうち</t>
  </si>
  <si>
    <t>輪島　俊則</t>
  </si>
  <si>
    <t>ワジ</t>
  </si>
  <si>
    <t>浅井　博視</t>
  </si>
  <si>
    <t>サイヒーロ</t>
  </si>
  <si>
    <t>路母東　二八</t>
  </si>
  <si>
    <t>ロボット</t>
  </si>
  <si>
    <t>大鹿　伸吾</t>
  </si>
  <si>
    <t>おおしか</t>
  </si>
  <si>
    <t>尾崎　佳知</t>
  </si>
  <si>
    <t>ザック</t>
  </si>
  <si>
    <t>川上　昌也</t>
  </si>
  <si>
    <t>かわかみ</t>
  </si>
  <si>
    <t>方岡　伸一郎</t>
  </si>
  <si>
    <t>ヘッド</t>
  </si>
  <si>
    <t>宇宙　航</t>
  </si>
  <si>
    <t>ギャラク</t>
  </si>
  <si>
    <t>冴木　保則</t>
  </si>
  <si>
    <t>サエッキー</t>
  </si>
  <si>
    <t>下川原　卓</t>
  </si>
  <si>
    <t>しもがわら</t>
  </si>
  <si>
    <t>高田　心菜</t>
  </si>
  <si>
    <t>ココナ</t>
  </si>
  <si>
    <t>田頭　友好</t>
  </si>
  <si>
    <t>たがしら</t>
  </si>
  <si>
    <t>中原　寿司</t>
  </si>
  <si>
    <t>なかはら</t>
  </si>
  <si>
    <t>長坂　彰人</t>
  </si>
  <si>
    <t>ながさか</t>
  </si>
  <si>
    <t>能島　政和</t>
  </si>
  <si>
    <t>のじま</t>
  </si>
  <si>
    <t>宇智田　七郎</t>
  </si>
  <si>
    <t>セブン</t>
  </si>
  <si>
    <t>河口　丈裕</t>
  </si>
  <si>
    <t>かわぐち</t>
  </si>
  <si>
    <t>岸　尚徳</t>
  </si>
  <si>
    <t>きし</t>
  </si>
  <si>
    <t>熊谷　丈武</t>
  </si>
  <si>
    <t>くまがい</t>
  </si>
  <si>
    <t>神部　貴</t>
  </si>
  <si>
    <t>かんべ</t>
  </si>
  <si>
    <t>古都　紬</t>
  </si>
  <si>
    <t>つむぎ</t>
  </si>
  <si>
    <t>西井　とおる</t>
  </si>
  <si>
    <t>にしい</t>
  </si>
  <si>
    <t>孝橋　来夏</t>
  </si>
  <si>
    <t>らいか</t>
  </si>
  <si>
    <t>田代　若葉</t>
  </si>
  <si>
    <t>わかば</t>
  </si>
  <si>
    <t>能登　郁海</t>
  </si>
  <si>
    <t>のと</t>
  </si>
  <si>
    <t>文月　育緒</t>
  </si>
  <si>
    <t>ふみづき</t>
  </si>
  <si>
    <t>本条　宝冠</t>
  </si>
  <si>
    <t>ティア</t>
  </si>
  <si>
    <t>牧口　匠</t>
  </si>
  <si>
    <t>まきぐち</t>
  </si>
  <si>
    <t>松村　綺依</t>
  </si>
  <si>
    <t>まつむら</t>
  </si>
  <si>
    <t>宮池　椎奈</t>
  </si>
  <si>
    <t>しーちゃん</t>
  </si>
  <si>
    <t>向井　秀司</t>
  </si>
  <si>
    <t>メロン</t>
  </si>
  <si>
    <t>村松　諒</t>
  </si>
  <si>
    <t>バイソン</t>
  </si>
  <si>
    <t>安森　信也</t>
  </si>
  <si>
    <t>やすもり</t>
  </si>
  <si>
    <t>山本　鉄平</t>
  </si>
  <si>
    <t>やまもと</t>
  </si>
  <si>
    <t>吉川　基史</t>
  </si>
  <si>
    <t>よしかわ</t>
  </si>
  <si>
    <t>芦田　美智久</t>
  </si>
  <si>
    <t>あしだ</t>
  </si>
  <si>
    <t>石橋　真也</t>
  </si>
  <si>
    <t>シンヤ</t>
  </si>
  <si>
    <t>越前　冬夏</t>
  </si>
  <si>
    <t>とうか</t>
  </si>
  <si>
    <t>岡室　明久</t>
  </si>
  <si>
    <t>おかむろ</t>
  </si>
  <si>
    <t>小山　千枝里</t>
  </si>
  <si>
    <t>こやま</t>
  </si>
  <si>
    <t>坂口　新奈</t>
  </si>
  <si>
    <t>ニーナ</t>
  </si>
  <si>
    <t>茂野　久彦</t>
  </si>
  <si>
    <t>しげの</t>
  </si>
  <si>
    <t>新田　一久</t>
  </si>
  <si>
    <t>にった</t>
  </si>
  <si>
    <t>富岡　雪歌</t>
  </si>
  <si>
    <t>せつか</t>
  </si>
  <si>
    <t>聖山　七夕</t>
  </si>
  <si>
    <t>なゆ</t>
  </si>
  <si>
    <t>池田　秀章</t>
  </si>
  <si>
    <t>いけだ</t>
  </si>
  <si>
    <t>朝倉　良平</t>
  </si>
  <si>
    <t>あさくら</t>
  </si>
  <si>
    <t>海川　佳典</t>
  </si>
  <si>
    <t>うみかわ</t>
  </si>
  <si>
    <t>荻野　哲郎</t>
  </si>
  <si>
    <t>おぎの</t>
  </si>
  <si>
    <t>斉田　将光</t>
  </si>
  <si>
    <t>さいた</t>
  </si>
  <si>
    <t>作世　秀光</t>
  </si>
  <si>
    <t>させ</t>
  </si>
  <si>
    <t>多田　雄太</t>
  </si>
  <si>
    <t>ただ</t>
  </si>
  <si>
    <t>名香野　真登</t>
  </si>
  <si>
    <t>ピエロー</t>
  </si>
  <si>
    <t>鳥山　忠晴</t>
  </si>
  <si>
    <t>とりやま</t>
  </si>
  <si>
    <t>新井田　文和</t>
  </si>
  <si>
    <t>クラウン</t>
  </si>
  <si>
    <t>中島　史寿</t>
  </si>
  <si>
    <t>なかしま</t>
  </si>
  <si>
    <t>西村　和幸</t>
  </si>
  <si>
    <t>にしむら</t>
  </si>
  <si>
    <t>庭山　重雄</t>
  </si>
  <si>
    <t>にわやま</t>
  </si>
  <si>
    <t>火浦　祥太</t>
  </si>
  <si>
    <t>ひうら</t>
  </si>
  <si>
    <t>白山　恭男</t>
  </si>
  <si>
    <t>はくさん</t>
  </si>
  <si>
    <t>浜本　塁</t>
  </si>
  <si>
    <t>バッハ</t>
  </si>
  <si>
    <t>長谷川　美杏</t>
  </si>
  <si>
    <t>ビアン</t>
  </si>
  <si>
    <t>林　由哉</t>
  </si>
  <si>
    <t>はやし</t>
  </si>
  <si>
    <t>日笠　和希</t>
  </si>
  <si>
    <t>ひがさ</t>
  </si>
  <si>
    <t>肘井　靖洋</t>
  </si>
  <si>
    <t>ひじい</t>
  </si>
  <si>
    <t>平岩　竜太郎</t>
  </si>
  <si>
    <t>ひらいわ</t>
  </si>
  <si>
    <t>樋口　厚治郎</t>
  </si>
  <si>
    <t>ひぐち</t>
  </si>
  <si>
    <t>平松　銀次</t>
  </si>
  <si>
    <t>ひらまつ</t>
  </si>
  <si>
    <t>福田　光久</t>
  </si>
  <si>
    <t>ふくだ</t>
  </si>
  <si>
    <t>舟山　省二</t>
  </si>
  <si>
    <t>ふなやま</t>
  </si>
  <si>
    <t>部島　亨</t>
  </si>
  <si>
    <t>へじま</t>
  </si>
  <si>
    <t>本間　美雨</t>
  </si>
  <si>
    <t>みう</t>
  </si>
  <si>
    <t>政池　祥多</t>
  </si>
  <si>
    <t>まさいけ</t>
  </si>
  <si>
    <t>増田　忠節</t>
  </si>
  <si>
    <t>ますだ</t>
  </si>
  <si>
    <t>松浦　義人</t>
  </si>
  <si>
    <t>まつうら</t>
  </si>
  <si>
    <t>森越　易之</t>
  </si>
  <si>
    <t>もりこし</t>
  </si>
  <si>
    <t>畑山　有</t>
  </si>
  <si>
    <t>はたけやま</t>
  </si>
  <si>
    <t>丸山　里咲</t>
  </si>
  <si>
    <t>りさ</t>
  </si>
  <si>
    <t>八十島　音彩</t>
  </si>
  <si>
    <t>ネイロン</t>
  </si>
  <si>
    <t>オフェンスプラス</t>
  </si>
  <si>
    <t>山田　栄斗</t>
  </si>
  <si>
    <t>やまだ</t>
  </si>
  <si>
    <t>横山　圭介</t>
  </si>
  <si>
    <t>よこやま</t>
  </si>
  <si>
    <t>吉田　数人</t>
  </si>
  <si>
    <t>よしだ</t>
  </si>
  <si>
    <t>相山　尚美</t>
  </si>
  <si>
    <t>なおみ</t>
  </si>
  <si>
    <t>阿保　初花</t>
  </si>
  <si>
    <t>アップル</t>
  </si>
  <si>
    <t>宇野　希望</t>
  </si>
  <si>
    <t>のぞみ</t>
  </si>
  <si>
    <t>押本　久仁恵</t>
  </si>
  <si>
    <t>ボニー</t>
  </si>
  <si>
    <t>加治間　水蓮</t>
  </si>
  <si>
    <t>かじま</t>
  </si>
  <si>
    <t>門岡　秀悟</t>
  </si>
  <si>
    <t>かどおか</t>
  </si>
  <si>
    <t>河高　敬作</t>
  </si>
  <si>
    <t>かわたか</t>
  </si>
  <si>
    <t>岸川　速香</t>
  </si>
  <si>
    <t>きしかわ</t>
  </si>
  <si>
    <t>釘谷　久</t>
  </si>
  <si>
    <t>くぎや</t>
  </si>
  <si>
    <t>後関　尚生</t>
  </si>
  <si>
    <t>ゴショウ</t>
  </si>
  <si>
    <t>猿渡　智哉</t>
  </si>
  <si>
    <t>さるわたり</t>
  </si>
  <si>
    <t>白坂　映</t>
  </si>
  <si>
    <t>ホリー</t>
  </si>
  <si>
    <t>曽田　一徳</t>
  </si>
  <si>
    <t>そだ</t>
  </si>
  <si>
    <t>染宮　月香</t>
  </si>
  <si>
    <t>そめみや</t>
  </si>
  <si>
    <t>竹谷　八千穂</t>
  </si>
  <si>
    <t>たけたに</t>
  </si>
  <si>
    <t>田元　寿紀</t>
  </si>
  <si>
    <t>たもと</t>
  </si>
  <si>
    <t>新宅　妃早子</t>
  </si>
  <si>
    <t>しんたく</t>
  </si>
  <si>
    <t>堂上　健太</t>
  </si>
  <si>
    <t>どうがみ</t>
  </si>
  <si>
    <t>中里　貴</t>
  </si>
  <si>
    <t>なかさと</t>
  </si>
  <si>
    <t>白王　拳士</t>
  </si>
  <si>
    <t>はくおう</t>
  </si>
  <si>
    <t>救世　功徳</t>
  </si>
  <si>
    <t>きゅうせい</t>
  </si>
  <si>
    <t>華吹　宏作</t>
  </si>
  <si>
    <t>はなぶき</t>
  </si>
  <si>
    <t>藤枝　布花</t>
  </si>
  <si>
    <t>ぬのか</t>
  </si>
  <si>
    <t>斧山　峰生</t>
  </si>
  <si>
    <t>ふやま</t>
  </si>
  <si>
    <t>浜田　一二夫</t>
  </si>
  <si>
    <t>かずお</t>
  </si>
  <si>
    <t>真中　成一</t>
  </si>
  <si>
    <t>まなか</t>
  </si>
  <si>
    <t>光木　淳志</t>
  </si>
  <si>
    <t>みつき</t>
  </si>
  <si>
    <t>朱雀　夏彦</t>
  </si>
  <si>
    <t>すざく</t>
  </si>
  <si>
    <t>三輪　星妃</t>
  </si>
  <si>
    <t>みわ</t>
  </si>
  <si>
    <t>持丸　光四郎</t>
  </si>
  <si>
    <t>モチコー</t>
  </si>
  <si>
    <t>結城　昭吾</t>
  </si>
  <si>
    <t>ユウキィ</t>
  </si>
  <si>
    <t>吉見　久敏</t>
  </si>
  <si>
    <t>よしみ</t>
  </si>
  <si>
    <t>竜洋　喜八</t>
  </si>
  <si>
    <t>りゅうよう</t>
  </si>
  <si>
    <t>淡口　真亜奈</t>
  </si>
  <si>
    <t>マーにゃん</t>
  </si>
  <si>
    <t>江波　静恵</t>
  </si>
  <si>
    <t>しずちゃん</t>
  </si>
  <si>
    <t>奥宮　宣士</t>
  </si>
  <si>
    <t>おくみや</t>
  </si>
  <si>
    <t>石堂　修光</t>
  </si>
  <si>
    <t>いしどう</t>
  </si>
  <si>
    <t>君波　好正</t>
  </si>
  <si>
    <t>きみなみ</t>
  </si>
  <si>
    <t>倉島　麻緒</t>
  </si>
  <si>
    <t>まお</t>
  </si>
  <si>
    <t>佐田　展和</t>
  </si>
  <si>
    <t>さだ</t>
  </si>
  <si>
    <t>秀宝　滋弥</t>
  </si>
  <si>
    <t>しゅうほう</t>
  </si>
  <si>
    <t>正津　弘也</t>
  </si>
  <si>
    <t>しょうづ</t>
  </si>
  <si>
    <t>大上　為男</t>
  </si>
  <si>
    <t>だいがみ</t>
  </si>
  <si>
    <t>知里　神衣</t>
  </si>
  <si>
    <t>かむい</t>
  </si>
  <si>
    <t>鳥原　剛基</t>
  </si>
  <si>
    <t>とりはら</t>
  </si>
  <si>
    <t>仲根　吹美</t>
  </si>
  <si>
    <t>なかね</t>
  </si>
  <si>
    <t>仁平　信平</t>
  </si>
  <si>
    <t>にほら</t>
  </si>
  <si>
    <t>波留　竜之介</t>
  </si>
  <si>
    <t>ハルドラ</t>
  </si>
  <si>
    <t>福川　陽子</t>
  </si>
  <si>
    <t>ふくかわ</t>
  </si>
  <si>
    <t>古市　猛斗</t>
  </si>
  <si>
    <t>ふるいち</t>
  </si>
  <si>
    <t>牧　有以子</t>
  </si>
  <si>
    <t>ゆいこ</t>
  </si>
  <si>
    <t>正岡　利春</t>
  </si>
  <si>
    <t>まさおか</t>
  </si>
  <si>
    <t>宮丸　誉彦</t>
  </si>
  <si>
    <t>みやまる</t>
  </si>
  <si>
    <t>鹿内　英文</t>
  </si>
  <si>
    <t>シカ</t>
  </si>
  <si>
    <t>芳国　政一</t>
  </si>
  <si>
    <t>よしくに</t>
  </si>
  <si>
    <t>虎西　白次</t>
  </si>
  <si>
    <t>タイガー</t>
  </si>
  <si>
    <t>雀南　朱美</t>
  </si>
  <si>
    <t>フェニクス</t>
  </si>
  <si>
    <t>竜東　青士郎</t>
  </si>
  <si>
    <t>ドラゴン</t>
  </si>
  <si>
    <t>武北　玄宗</t>
  </si>
  <si>
    <t>タートス</t>
  </si>
  <si>
    <t>角丸　照文</t>
  </si>
  <si>
    <t>かくまる</t>
  </si>
  <si>
    <t>中登　邦三</t>
  </si>
  <si>
    <t>なかと</t>
  </si>
  <si>
    <t>王仁　禅竹</t>
  </si>
  <si>
    <t>わに</t>
  </si>
  <si>
    <t>升山　童子</t>
  </si>
  <si>
    <t>わらし</t>
  </si>
  <si>
    <t>宮北　昭修</t>
  </si>
  <si>
    <t>みやきた</t>
  </si>
  <si>
    <t>森滝　恭史</t>
  </si>
  <si>
    <t>もりたき</t>
  </si>
  <si>
    <t>吉　勝美</t>
  </si>
  <si>
    <t>よし</t>
  </si>
  <si>
    <t>谷之浦　和彦</t>
  </si>
  <si>
    <t>やのうら</t>
  </si>
  <si>
    <t>依田　博治</t>
  </si>
  <si>
    <t>よだ</t>
  </si>
  <si>
    <t>荒場　憲章</t>
  </si>
  <si>
    <t>あらば</t>
  </si>
  <si>
    <t>飯谷　泰司</t>
  </si>
  <si>
    <t>いいたに</t>
  </si>
  <si>
    <t>貝塚　桂次</t>
  </si>
  <si>
    <t>かいづか</t>
  </si>
  <si>
    <t>河原　大二郎</t>
  </si>
  <si>
    <t>かわら</t>
  </si>
  <si>
    <t>黒沢　賢人</t>
  </si>
  <si>
    <t>ジャック</t>
  </si>
  <si>
    <t>小松　四十四</t>
  </si>
  <si>
    <t>こまつ</t>
  </si>
  <si>
    <t>佐竹　正二</t>
  </si>
  <si>
    <t>さたけ</t>
  </si>
  <si>
    <t>志田　英佳</t>
  </si>
  <si>
    <t>しだ</t>
  </si>
  <si>
    <t>瀬川　流留</t>
  </si>
  <si>
    <t>ルル</t>
  </si>
  <si>
    <t>高江　万里夢</t>
  </si>
  <si>
    <t>まりむ</t>
  </si>
  <si>
    <t>高峰　瑛里沙</t>
  </si>
  <si>
    <t>えりさ</t>
  </si>
  <si>
    <t>田野倉　安志</t>
  </si>
  <si>
    <t>たのくら</t>
  </si>
  <si>
    <t>千原　桂花</t>
  </si>
  <si>
    <t>ちはら</t>
  </si>
  <si>
    <t>照川　大成</t>
  </si>
  <si>
    <t>てるかわ</t>
  </si>
  <si>
    <t>豊見山　世津</t>
  </si>
  <si>
    <t>とみやま</t>
  </si>
  <si>
    <t>浜田　二三男</t>
  </si>
  <si>
    <t>ふみお</t>
  </si>
  <si>
    <t>深谷　竜人</t>
  </si>
  <si>
    <t>カヤート</t>
  </si>
  <si>
    <t>日根　次郎</t>
  </si>
  <si>
    <t>ひね</t>
  </si>
  <si>
    <t>益川　弥瑞生</t>
  </si>
  <si>
    <t>ますかわ</t>
  </si>
  <si>
    <t>羅本　昭二</t>
  </si>
  <si>
    <t>らもと</t>
  </si>
  <si>
    <t>朝久保　允彦</t>
  </si>
  <si>
    <t>あさくぼ</t>
  </si>
  <si>
    <t>池戸　天音</t>
  </si>
  <si>
    <t>てんねん</t>
  </si>
  <si>
    <t>伊奈　合歓子</t>
  </si>
  <si>
    <t>ねむこ</t>
  </si>
  <si>
    <t>神水流　美映</t>
  </si>
  <si>
    <t>かみずる</t>
  </si>
  <si>
    <t>鉄北　園子</t>
  </si>
  <si>
    <t>てつきた</t>
  </si>
  <si>
    <t>倉持　紅葉</t>
  </si>
  <si>
    <t>くらもち</t>
  </si>
  <si>
    <t>執行　美紀</t>
  </si>
  <si>
    <t>しぎょう</t>
  </si>
  <si>
    <t>高津　和史</t>
  </si>
  <si>
    <t>たかつ</t>
  </si>
  <si>
    <t>田所　智徳</t>
  </si>
  <si>
    <t>たどころ</t>
  </si>
  <si>
    <t>津野　軍治</t>
  </si>
  <si>
    <t>寺下　新三郎</t>
  </si>
  <si>
    <t>デビル</t>
  </si>
  <si>
    <t>透川　隆人</t>
  </si>
  <si>
    <t>とおるがわ</t>
  </si>
  <si>
    <t>戸羽　要</t>
  </si>
  <si>
    <t>とわ</t>
  </si>
  <si>
    <t>南部　比呂文</t>
  </si>
  <si>
    <t>なんぶ</t>
  </si>
  <si>
    <t>葉月　芽亜里</t>
  </si>
  <si>
    <t>メアリー</t>
  </si>
  <si>
    <t>浜名　刻菓</t>
  </si>
  <si>
    <t>ときか</t>
  </si>
  <si>
    <t>久本　重明</t>
  </si>
  <si>
    <t>ひさもと</t>
  </si>
  <si>
    <t>福留　乙美</t>
  </si>
  <si>
    <t>ふくどめ</t>
  </si>
  <si>
    <t>三瀬　芽理衣</t>
  </si>
  <si>
    <t>メリィ</t>
  </si>
  <si>
    <t>乱橋　胡杏</t>
  </si>
  <si>
    <t>らんばし</t>
  </si>
  <si>
    <t>足立　悦雄</t>
  </si>
  <si>
    <t>エツオー</t>
  </si>
  <si>
    <t>有沢　恋音</t>
  </si>
  <si>
    <t>ありさわ</t>
  </si>
  <si>
    <t>大脇　和司</t>
  </si>
  <si>
    <t>おおわき</t>
  </si>
  <si>
    <t>無双　千仙</t>
  </si>
  <si>
    <t>むそう</t>
  </si>
  <si>
    <t>蓮台　文宗</t>
  </si>
  <si>
    <t>れんだい</t>
  </si>
  <si>
    <t>白虎　秋人</t>
  </si>
  <si>
    <t>びゃっこ</t>
  </si>
  <si>
    <t>桂本　健四郎</t>
  </si>
  <si>
    <t>かつらもと</t>
  </si>
  <si>
    <t>君島　友紀</t>
  </si>
  <si>
    <t>きみしま</t>
  </si>
  <si>
    <t>国頭　貴賀</t>
  </si>
  <si>
    <t>くにがみ</t>
  </si>
  <si>
    <t>ヒデ　キング</t>
  </si>
  <si>
    <t>ヒデ</t>
  </si>
  <si>
    <t>清家　苑香</t>
  </si>
  <si>
    <t>そのか</t>
  </si>
  <si>
    <t>代田　日出夫</t>
  </si>
  <si>
    <t>だいだ</t>
  </si>
  <si>
    <t>武上　勇吉</t>
  </si>
  <si>
    <t>たけがみ</t>
  </si>
  <si>
    <t>竹葉　貞朗</t>
  </si>
  <si>
    <t>たけば</t>
  </si>
  <si>
    <t>団野　昭南</t>
  </si>
  <si>
    <t>だんの</t>
  </si>
  <si>
    <t>堂垣　時沙</t>
  </si>
  <si>
    <t>ときさ</t>
  </si>
  <si>
    <t>長倉　悠</t>
  </si>
  <si>
    <t>ながくら</t>
  </si>
  <si>
    <t>仁村　和史</t>
  </si>
  <si>
    <t>にむら</t>
  </si>
  <si>
    <t>平本　盛道</t>
  </si>
  <si>
    <t>ひらもと</t>
  </si>
  <si>
    <t>普久原　野枝美</t>
  </si>
  <si>
    <t>のえみ</t>
  </si>
  <si>
    <t>双瀬　萌未</t>
  </si>
  <si>
    <t>ふたせ</t>
  </si>
  <si>
    <t>塙　帆志美</t>
  </si>
  <si>
    <t>はなちゃん</t>
  </si>
  <si>
    <t>横地　佳主也</t>
  </si>
  <si>
    <t>よこち</t>
  </si>
  <si>
    <t>赤空　真宏</t>
  </si>
  <si>
    <t>レッド</t>
  </si>
  <si>
    <t>緑木　忠紀</t>
  </si>
  <si>
    <t>グリーン</t>
  </si>
  <si>
    <t>青海　幸正</t>
  </si>
  <si>
    <t>ブルー</t>
  </si>
  <si>
    <t>桃河　愛</t>
  </si>
  <si>
    <t>ピンク</t>
  </si>
  <si>
    <t>黄池　善三</t>
  </si>
  <si>
    <t>イエロー</t>
  </si>
  <si>
    <t>和木　圭一郎</t>
  </si>
  <si>
    <t>レッドＤ</t>
  </si>
  <si>
    <t>明山　茂</t>
  </si>
  <si>
    <t>グリーンＤ</t>
  </si>
  <si>
    <t>川成　富生</t>
  </si>
  <si>
    <t>ブルーＤ</t>
  </si>
  <si>
    <t>高世　保奈美</t>
  </si>
  <si>
    <t>ピンクＤ</t>
  </si>
  <si>
    <t>荒馬　克洋</t>
  </si>
  <si>
    <t>イエローＤ</t>
  </si>
  <si>
    <t>田口　吉穂</t>
  </si>
  <si>
    <t>たぐち</t>
  </si>
  <si>
    <t>種田　望都</t>
  </si>
  <si>
    <t>たねだ</t>
  </si>
  <si>
    <t>津谷　友歩</t>
  </si>
  <si>
    <t>つや</t>
  </si>
  <si>
    <t>東条　宰</t>
  </si>
  <si>
    <t>とうじょう</t>
  </si>
  <si>
    <t>筒井　灯</t>
  </si>
  <si>
    <t>あかり</t>
  </si>
  <si>
    <t>徳永　悦郎</t>
  </si>
  <si>
    <t>とくなが</t>
  </si>
  <si>
    <t>深尾　虹気</t>
  </si>
  <si>
    <t>ふかお</t>
  </si>
  <si>
    <t>松谷　和穂</t>
  </si>
  <si>
    <t>まつたに</t>
  </si>
  <si>
    <t>細見　咲枝里</t>
  </si>
  <si>
    <t>さえり</t>
  </si>
  <si>
    <t>山流　邦夫</t>
  </si>
  <si>
    <t>やまりゅう</t>
  </si>
  <si>
    <t>浜夏　天衣</t>
  </si>
  <si>
    <t>なっちゃん</t>
  </si>
  <si>
    <t>阿部島　格郎</t>
  </si>
  <si>
    <t>あべしま</t>
  </si>
  <si>
    <t>勝武　洋三</t>
  </si>
  <si>
    <t>かつたけ</t>
  </si>
  <si>
    <t>押尾　栄吉</t>
  </si>
  <si>
    <t>おしお</t>
  </si>
  <si>
    <t>笹山　寛生</t>
  </si>
  <si>
    <t>ささやま</t>
  </si>
  <si>
    <t>大河　誠剛</t>
  </si>
  <si>
    <t>たいが</t>
  </si>
  <si>
    <t>丹野　立彦</t>
  </si>
  <si>
    <t>たんの</t>
  </si>
  <si>
    <t>野林　茂有</t>
  </si>
  <si>
    <t>のばやし</t>
  </si>
  <si>
    <t>青龍　春紀</t>
  </si>
  <si>
    <t>せいりゅう</t>
  </si>
  <si>
    <t>本木　忠美</t>
  </si>
  <si>
    <t>もとき</t>
  </si>
  <si>
    <t>若泉　政基</t>
  </si>
  <si>
    <t>わかいずみ</t>
  </si>
  <si>
    <t>有働　澄也</t>
  </si>
  <si>
    <t>うどう</t>
  </si>
  <si>
    <t>安次嶺　ティナ</t>
  </si>
  <si>
    <t>ティナ</t>
  </si>
  <si>
    <t>笠山　走</t>
  </si>
  <si>
    <t>かさやま</t>
  </si>
  <si>
    <t>閃光寺　修一</t>
  </si>
  <si>
    <t>レッドＳ</t>
  </si>
  <si>
    <t>光名寺　龍二</t>
  </si>
  <si>
    <t>グリーンＳ</t>
  </si>
  <si>
    <t>風庵寺　三駈郎</t>
  </si>
  <si>
    <t>ブルーＳ</t>
  </si>
  <si>
    <t>伊豆寺　四葉</t>
  </si>
  <si>
    <t>ピンクＳ</t>
  </si>
  <si>
    <t>無頼寺　五郎蔵</t>
  </si>
  <si>
    <t>イエローＳ</t>
  </si>
  <si>
    <t>亀野　幻児</t>
  </si>
  <si>
    <t>げんじ</t>
  </si>
  <si>
    <t>我王　剛鉄</t>
  </si>
  <si>
    <t>かおてつ</t>
  </si>
  <si>
    <t>比路　保久</t>
  </si>
  <si>
    <t>コロ</t>
  </si>
  <si>
    <t>柴礼　朝雄</t>
  </si>
  <si>
    <t>シバレル</t>
  </si>
  <si>
    <t>宮院　満理子</t>
  </si>
  <si>
    <t>クイーン</t>
  </si>
  <si>
    <t>久仁　統</t>
  </si>
  <si>
    <t>キング</t>
  </si>
  <si>
    <t>城金　光留</t>
  </si>
  <si>
    <t>プラチナ</t>
  </si>
  <si>
    <t>財方　探二</t>
  </si>
  <si>
    <t>ざいほう</t>
  </si>
  <si>
    <t>欧後　欽介</t>
  </si>
  <si>
    <t>ゴールド</t>
  </si>
  <si>
    <t>宇奈本　義一</t>
  </si>
  <si>
    <t>ウナギ</t>
  </si>
  <si>
    <t>平留　九朗</t>
  </si>
  <si>
    <t>ピラルク</t>
  </si>
  <si>
    <t>熱田　実</t>
  </si>
  <si>
    <t>パッション</t>
  </si>
  <si>
    <t>雲酒　実花</t>
  </si>
  <si>
    <t>みかん</t>
  </si>
  <si>
    <t>粟生　林檎</t>
  </si>
  <si>
    <t>りんご</t>
  </si>
  <si>
    <t>代部　多恵</t>
  </si>
  <si>
    <t>しろべ</t>
  </si>
  <si>
    <t>桜島　黒兵衛</t>
  </si>
  <si>
    <t>クロブタ</t>
  </si>
  <si>
    <t>イン　チキータ</t>
  </si>
  <si>
    <t>チキータ</t>
  </si>
  <si>
    <t>鹿毛姫　呪理</t>
  </si>
  <si>
    <t>ジュリ</t>
  </si>
  <si>
    <t>安刻　真男</t>
  </si>
  <si>
    <t>サタン</t>
  </si>
  <si>
    <t>遠鳴　走市</t>
  </si>
  <si>
    <t>ハウンド</t>
  </si>
  <si>
    <t>王井　一郎</t>
  </si>
  <si>
    <t>わんちゃん</t>
  </si>
  <si>
    <t>歌舞天寺　洋</t>
  </si>
  <si>
    <t>キャプテン</t>
  </si>
  <si>
    <t>名前</t>
  </si>
  <si>
    <t>基本威力</t>
    <rPh sb="0" eb="2">
      <t>キホン</t>
    </rPh>
    <rPh sb="2" eb="4">
      <t>イリョク</t>
    </rPh>
    <phoneticPr fontId="5"/>
  </si>
  <si>
    <t>最終進化</t>
    <rPh sb="0" eb="2">
      <t>サイシュウ</t>
    </rPh>
    <rPh sb="2" eb="4">
      <t>シンカ</t>
    </rPh>
    <phoneticPr fontId="5"/>
  </si>
  <si>
    <t>属性</t>
  </si>
  <si>
    <t>特性</t>
  </si>
  <si>
    <t>F率</t>
  </si>
  <si>
    <t>習得条件</t>
  </si>
  <si>
    <t>パートナー(条件)</t>
  </si>
  <si>
    <t>タイプ</t>
  </si>
  <si>
    <t>成長</t>
  </si>
  <si>
    <t>Element</t>
  </si>
  <si>
    <t>Secondary
Type</t>
  </si>
  <si>
    <t>Evolution
Type</t>
  </si>
  <si>
    <t>Growth
Rates</t>
  </si>
  <si>
    <t>クロスファイア（風）</t>
    <rPh sb="8" eb="9">
      <t>カゼ</t>
    </rPh>
    <phoneticPr fontId="5"/>
  </si>
  <si>
    <t>風属性</t>
  </si>
  <si>
    <t>2人(火属性)</t>
  </si>
  <si>
    <t>真</t>
  </si>
  <si>
    <t>普</t>
  </si>
  <si>
    <t>クロスファイア（火）</t>
    <rPh sb="8" eb="9">
      <t>ヒ</t>
    </rPh>
    <phoneticPr fontId="5"/>
  </si>
  <si>
    <t>火属性</t>
  </si>
  <si>
    <t>2人</t>
  </si>
  <si>
    <t>3人</t>
  </si>
  <si>
    <t>G</t>
  </si>
  <si>
    <t>早</t>
  </si>
  <si>
    <t>V</t>
  </si>
  <si>
    <t>Supernova</t>
  </si>
  <si>
    <t>Space Penguins</t>
  </si>
  <si>
    <t>2人(風属性)</t>
  </si>
  <si>
    <t>イナズマ１ごうおとし</t>
  </si>
  <si>
    <t>Lサイズ</t>
  </si>
  <si>
    <t>Inazuma-1 Drop</t>
  </si>
  <si>
    <t>遅</t>
  </si>
  <si>
    <t>Dark Phoenix</t>
  </si>
  <si>
    <t>God Break</t>
  </si>
  <si>
    <t>Death Zone 2</t>
  </si>
  <si>
    <t>Northern Impact</t>
  </si>
  <si>
    <t>ゴッドハンドトリプル</t>
  </si>
  <si>
    <t>女性</t>
  </si>
  <si>
    <t>マッドエクスプレス</t>
  </si>
  <si>
    <t>Legendary Wolf</t>
  </si>
  <si>
    <t>Emperor Penguin No.1</t>
  </si>
  <si>
    <t>2人(ファイアトルネード)</t>
  </si>
  <si>
    <t>Tri-Pegasus</t>
  </si>
  <si>
    <t>2人(エターナルブリザード)</t>
  </si>
  <si>
    <t>Wyvern Blizzard</t>
  </si>
  <si>
    <t>M/Sサイズ</t>
  </si>
  <si>
    <t>2人(Lサイズ)</t>
  </si>
  <si>
    <t>Inazuma Drop</t>
  </si>
  <si>
    <t>3人(Mサイズ2人)</t>
  </si>
  <si>
    <t>Inazuma Break</t>
  </si>
  <si>
    <t>Gungnir</t>
  </si>
  <si>
    <t>God Knows</t>
  </si>
  <si>
    <t>ダブルトルネード</t>
  </si>
  <si>
    <t>2人(バックトルネード)</t>
  </si>
  <si>
    <t>Double Tornado</t>
  </si>
  <si>
    <t>Death Zone</t>
  </si>
  <si>
    <t>Emperor Penguin No.2</t>
  </si>
  <si>
    <t>Divine Arrows</t>
  </si>
  <si>
    <t>Cosmic Blast</t>
  </si>
  <si>
    <t>りゅうせいブレード（秘伝書）</t>
    <rPh sb="10" eb="13">
      <t>ヒデンショ</t>
    </rPh>
    <phoneticPr fontId="5"/>
  </si>
  <si>
    <t>Revolution V</t>
  </si>
  <si>
    <t>Wyvern Crash</t>
  </si>
  <si>
    <t>Ganymede Ray</t>
  </si>
  <si>
    <t>Tsunami Boost</t>
  </si>
  <si>
    <t>イナズマ１ごう</t>
  </si>
  <si>
    <t>Inazuma-1</t>
  </si>
  <si>
    <t>M/Lサイズ</t>
  </si>
  <si>
    <t>Double Wrath Shot</t>
  </si>
  <si>
    <t>Clone Shot</t>
  </si>
  <si>
    <t>メガトンヘッド</t>
  </si>
  <si>
    <t>Mサイズ</t>
  </si>
  <si>
    <t>2人(Mサイズ)</t>
  </si>
  <si>
    <t>2人(スーパーアルマジロ)</t>
  </si>
  <si>
    <t>マジン・ザ・ハンド（林）</t>
    <rPh sb="10" eb="11">
      <t>ハヤシ</t>
    </rPh>
    <phoneticPr fontId="5"/>
  </si>
  <si>
    <t>マジン・ザ・ハンド（山）</t>
    <rPh sb="10" eb="11">
      <t>ヤマ</t>
    </rPh>
    <phoneticPr fontId="5"/>
  </si>
  <si>
    <t>Astro Break</t>
  </si>
  <si>
    <t>Security Shot</t>
  </si>
  <si>
    <t>メガネクラッシュ</t>
  </si>
  <si>
    <t>Dark Tornado</t>
  </si>
  <si>
    <t>Acrobat Bomber</t>
  </si>
  <si>
    <t>Hawk Shot</t>
  </si>
  <si>
    <t>Kung Fu Header</t>
  </si>
  <si>
    <t>Sサイズ</t>
  </si>
  <si>
    <t>Baby Dragon</t>
  </si>
  <si>
    <t>Back Tornado</t>
  </si>
  <si>
    <t>Bed of Roses</t>
  </si>
  <si>
    <t>Cross Drive</t>
  </si>
  <si>
    <t>Dragon Crash</t>
  </si>
  <si>
    <t>Freeze Shot</t>
  </si>
  <si>
    <t>Run Ball Run</t>
  </si>
  <si>
    <t>Condor Dive</t>
  </si>
  <si>
    <t>Wrath Shot</t>
  </si>
  <si>
    <t>ゴッドハンド（山）</t>
    <rPh sb="7" eb="8">
      <t>ヤマ</t>
    </rPh>
    <phoneticPr fontId="5"/>
  </si>
  <si>
    <t>Comet Shot</t>
  </si>
  <si>
    <t>Phantom Shot</t>
  </si>
  <si>
    <t>Psycho Shot</t>
  </si>
  <si>
    <t>Spiral Shot</t>
  </si>
  <si>
    <t>Spinning Shot</t>
  </si>
  <si>
    <t>Rolling Kick</t>
  </si>
  <si>
    <t>イカサマ！</t>
  </si>
  <si>
    <t>おいろけUP！</t>
  </si>
  <si>
    <t>イケメンUP！</t>
  </si>
  <si>
    <t>セツヤク！</t>
  </si>
  <si>
    <t>クリティカル！</t>
  </si>
  <si>
    <t>tag</t>
  </si>
  <si>
    <t>limit</t>
  </si>
  <si>
    <t>magnification</t>
  </si>
  <si>
    <t>randam_width</t>
  </si>
  <si>
    <t>burning</t>
  </si>
  <si>
    <t>shoot</t>
  </si>
  <si>
    <t>power</t>
  </si>
  <si>
    <t>kick</t>
  </si>
  <si>
    <t>body</t>
  </si>
  <si>
    <t>guard</t>
  </si>
  <si>
    <t>cont</t>
  </si>
  <si>
    <t>speed</t>
  </si>
  <si>
    <t>guts</t>
  </si>
  <si>
    <t>stamina</t>
  </si>
  <si>
    <t>flag</t>
  </si>
  <si>
    <t>tag2</t>
  </si>
  <si>
    <t>-</t>
  </si>
  <si>
    <t>NormalDR</t>
  </si>
  <si>
    <t>NormalBL</t>
  </si>
  <si>
    <t>NormalSH</t>
  </si>
  <si>
    <t>LoopSH</t>
  </si>
  <si>
    <t>VolleySH</t>
  </si>
  <si>
    <t>NormalCA</t>
  </si>
  <si>
    <t>ボレーシュート</t>
    <phoneticPr fontId="7"/>
  </si>
  <si>
    <t>ゴッドブレイク</t>
    <phoneticPr fontId="7"/>
  </si>
  <si>
    <t>The Earth</t>
  </si>
  <si>
    <t>Neo Galaxy</t>
  </si>
  <si>
    <t>Gaia Break</t>
  </si>
  <si>
    <t>The Galaxy</t>
  </si>
  <si>
    <t>Atomic Flare</t>
  </si>
  <si>
    <t>Triple Boost</t>
  </si>
  <si>
    <t>Bamboo Pattern</t>
  </si>
  <si>
    <t>Triple God Hand</t>
  </si>
  <si>
    <t>Temporal Wall</t>
  </si>
  <si>
    <t>Fist of Justice</t>
  </si>
  <si>
    <t>Triple Dash</t>
  </si>
  <si>
    <t>Perfect Tower</t>
  </si>
  <si>
    <t>Hurricane Arrows</t>
  </si>
  <si>
    <t>Beast Fang</t>
  </si>
  <si>
    <t>Boost Glider</t>
  </si>
  <si>
    <t>Body Shield</t>
  </si>
  <si>
    <t>Mad Express</t>
  </si>
  <si>
    <t>Mugen The Hand</t>
  </si>
  <si>
    <t>Infinite Wall</t>
  </si>
  <si>
    <t>The Phoenix</t>
  </si>
  <si>
    <t>Twin Boost F</t>
  </si>
  <si>
    <t>Fireball Storm</t>
  </si>
  <si>
    <t>Eagle Buster</t>
  </si>
  <si>
    <t>Sigma Zone</t>
  </si>
  <si>
    <t>Triangle Z</t>
  </si>
  <si>
    <t>Ignite Steal</t>
  </si>
  <si>
    <t>Frozen Steal</t>
  </si>
  <si>
    <t>Stone Wall</t>
  </si>
  <si>
    <t>Land Dragon</t>
  </si>
  <si>
    <t>Butterfly Trance</t>
  </si>
  <si>
    <t>Fire Rooster</t>
  </si>
  <si>
    <t>Ice Block</t>
  </si>
  <si>
    <t>Water Veil</t>
  </si>
  <si>
    <t>Gigant Wall</t>
  </si>
  <si>
    <t>Triple Defence</t>
  </si>
  <si>
    <t>Drill Smasher</t>
  </si>
  <si>
    <t>Burnout</t>
  </si>
  <si>
    <t>Flame Veil</t>
  </si>
  <si>
    <t>Procyon Net</t>
  </si>
  <si>
    <t>No Escape</t>
  </si>
  <si>
    <t>Harvest</t>
  </si>
  <si>
    <t>Whale Guard</t>
  </si>
  <si>
    <t>Mega Wall</t>
  </si>
  <si>
    <t>Assault Shot</t>
  </si>
  <si>
    <t>Southern Cross</t>
  </si>
  <si>
    <t>Breakthrough 2</t>
  </si>
  <si>
    <t>Dual Strike</t>
  </si>
  <si>
    <t>Dual Pass</t>
  </si>
  <si>
    <t>Three Legged Rush</t>
  </si>
  <si>
    <t>Heaven's Time</t>
  </si>
  <si>
    <t>Reflect Buster</t>
  </si>
  <si>
    <t>Asteroid Belt</t>
  </si>
  <si>
    <t>Whirlwind Force</t>
  </si>
  <si>
    <t>Double Rocket</t>
  </si>
  <si>
    <t>Dual Smash</t>
  </si>
  <si>
    <t>Planet Shield</t>
  </si>
  <si>
    <t>Clone Block</t>
  </si>
  <si>
    <t>Road Roller</t>
  </si>
  <si>
    <t>Utter Gutsiness Club</t>
  </si>
  <si>
    <t>Dragon Cannon</t>
  </si>
  <si>
    <t>Dragon Tornado</t>
  </si>
  <si>
    <t>Megaton Head</t>
  </si>
  <si>
    <t>Shooting Star</t>
  </si>
  <si>
    <t>Dash Storm</t>
  </si>
  <si>
    <t>Dual Storm</t>
  </si>
  <si>
    <t>Circus Block</t>
  </si>
  <si>
    <t>Aikido</t>
  </si>
  <si>
    <t>Armadillo Circus</t>
  </si>
  <si>
    <t>Counter Strike</t>
  </si>
  <si>
    <t>Rolling Hell</t>
  </si>
  <si>
    <t>Safety First</t>
  </si>
  <si>
    <t>Majin the Hand (Wood)</t>
  </si>
  <si>
    <t>Mole Shuffle</t>
  </si>
  <si>
    <t>Lightning Sprint</t>
  </si>
  <si>
    <t>Twin Boost</t>
  </si>
  <si>
    <t>Steeple Shot</t>
  </si>
  <si>
    <t>Spectacle Crash</t>
  </si>
  <si>
    <t>Sleeping Dust</t>
  </si>
  <si>
    <t>The Tower</t>
  </si>
  <si>
    <t>Divine Stamp</t>
  </si>
  <si>
    <t>Mega Quake</t>
  </si>
  <si>
    <t>Kung Fu Fighting</t>
  </si>
  <si>
    <t>Shine Drive</t>
  </si>
  <si>
    <t>Leaping Thunder</t>
  </si>
  <si>
    <t>Utter Gutsiness Bat</t>
  </si>
  <si>
    <t>Big Fan</t>
  </si>
  <si>
    <t>Flame Breath</t>
  </si>
  <si>
    <t>Table-Turner</t>
  </si>
  <si>
    <t>Tsunami Wall</t>
  </si>
  <si>
    <t>Invisible Fake</t>
  </si>
  <si>
    <t>Clone Faker</t>
  </si>
  <si>
    <t>Gale Dash</t>
  </si>
  <si>
    <t>Wormhole</t>
  </si>
  <si>
    <t>Perimeter Zone</t>
  </si>
  <si>
    <t>Clone Defence</t>
  </si>
  <si>
    <t>Heavy Mettle</t>
  </si>
  <si>
    <t>Volcano Cut</t>
  </si>
  <si>
    <t>Dynamite Shot</t>
  </si>
  <si>
    <t>Double Grenade</t>
  </si>
  <si>
    <t>Rainbow Arc</t>
  </si>
  <si>
    <t>Aurora Curtain</t>
  </si>
  <si>
    <t>Aurora Dribble</t>
  </si>
  <si>
    <t>Gyro Head</t>
  </si>
  <si>
    <t>Utter Gutsiness Catch</t>
  </si>
  <si>
    <t>Blazing Knuckle</t>
  </si>
  <si>
    <t>Patriot Shot</t>
  </si>
  <si>
    <t>Black Hole</t>
  </si>
  <si>
    <t>Prima Donna</t>
  </si>
  <si>
    <t>Deceptor Dribble</t>
  </si>
  <si>
    <t>Meteor Shower</t>
  </si>
  <si>
    <t>Shadow Stitch</t>
  </si>
  <si>
    <t>Gravitation</t>
  </si>
  <si>
    <t>Cyclone</t>
  </si>
  <si>
    <t>Flame Dance</t>
  </si>
  <si>
    <t>Whirlwind Cut</t>
  </si>
  <si>
    <t>Sliding Goal</t>
  </si>
  <si>
    <t>Breakthrough</t>
  </si>
  <si>
    <t>Claw Slash</t>
  </si>
  <si>
    <t>Dark Whirlwind</t>
  </si>
  <si>
    <t>Whirlwind</t>
  </si>
  <si>
    <t>Full Power Shield</t>
  </si>
  <si>
    <t>Mole Fake</t>
  </si>
  <si>
    <t>Warp Drive</t>
  </si>
  <si>
    <t>Dirt Ball</t>
  </si>
  <si>
    <t>Meteor Attack</t>
  </si>
  <si>
    <t>Earthquake</t>
  </si>
  <si>
    <t>Spider Web</t>
  </si>
  <si>
    <t>Spinning Cut</t>
  </si>
  <si>
    <t>Fake Bomber</t>
  </si>
  <si>
    <t>Afterimage</t>
  </si>
  <si>
    <t>Ribbon Shower</t>
  </si>
  <si>
    <t>Illusion Ball</t>
  </si>
  <si>
    <t>Bewildered</t>
  </si>
  <si>
    <t>Zigzag Spark</t>
  </si>
  <si>
    <t>Heat Tackle</t>
  </si>
  <si>
    <t>Land of Ice</t>
  </si>
  <si>
    <t>God Hand (Wood)</t>
  </si>
  <si>
    <t>The Wall</t>
  </si>
  <si>
    <t>Shot Pocket</t>
  </si>
  <si>
    <t>Super Sumo Stomp</t>
  </si>
  <si>
    <t>Fireball Head</t>
  </si>
  <si>
    <t>Flower Power</t>
  </si>
  <si>
    <t>Fake Ball</t>
  </si>
  <si>
    <t>Heel Kick</t>
  </si>
  <si>
    <t>Teleport Shot</t>
  </si>
  <si>
    <t>Mistral</t>
  </si>
  <si>
    <t>Power Shield</t>
  </si>
  <si>
    <t>Rocket Kobushi</t>
  </si>
  <si>
    <t>Wild Claw</t>
  </si>
  <si>
    <t>About Face</t>
  </si>
  <si>
    <t>Defence Scan</t>
  </si>
  <si>
    <t>Photon Crash</t>
  </si>
  <si>
    <t>Blade Attack</t>
  </si>
  <si>
    <t>Attack Scan</t>
  </si>
  <si>
    <t>Bubble Gum</t>
  </si>
  <si>
    <t>Moonsault</t>
  </si>
  <si>
    <t>Tarzan Kick</t>
  </si>
  <si>
    <t>Grenade Shot</t>
  </si>
  <si>
    <t>Snake Shot</t>
  </si>
  <si>
    <t>Poison Fog</t>
  </si>
  <si>
    <t>Magic</t>
  </si>
  <si>
    <t>Whirlwind Twister</t>
  </si>
  <si>
    <t>Black Magic</t>
  </si>
  <si>
    <t>Double Touch</t>
  </si>
  <si>
    <t>Monkey Turn</t>
  </si>
  <si>
    <t>Ghost Pull</t>
  </si>
  <si>
    <t>Supreme Spin</t>
  </si>
  <si>
    <t>Doppelganger</t>
  </si>
  <si>
    <t>Horn Train</t>
  </si>
  <si>
    <t>Tornado Catch</t>
  </si>
  <si>
    <t>Pressure Punch</t>
  </si>
  <si>
    <t>Wood Chopper</t>
  </si>
  <si>
    <t>Warp Space</t>
  </si>
  <si>
    <t>Killer Slide</t>
  </si>
  <si>
    <t>Killer Blade</t>
  </si>
  <si>
    <t>Quick Draw</t>
  </si>
  <si>
    <t>Coil Turn</t>
  </si>
  <si>
    <t>Sumo Stomp</t>
  </si>
  <si>
    <t>Flurry Dash</t>
  </si>
  <si>
    <t>Swan Dive</t>
  </si>
  <si>
    <t>Dash Accelerator</t>
  </si>
  <si>
    <t>Toughness Block</t>
  </si>
  <si>
    <t>Rodeo Clown</t>
  </si>
  <si>
    <t>Fireball Knuckle</t>
  </si>
  <si>
    <t/>
  </si>
  <si>
    <t>Long</t>
  </si>
  <si>
    <t>Panching-2</t>
  </si>
  <si>
    <t>Panching-1</t>
  </si>
  <si>
    <t>Shin</t>
  </si>
  <si>
    <t>Medium</t>
  </si>
  <si>
    <t>Fast</t>
  </si>
  <si>
    <t>Slow</t>
  </si>
  <si>
    <t>Meteor Blade</t>
    <phoneticPr fontId="7"/>
  </si>
  <si>
    <t>Meteor Blade (Secret Text)</t>
    <phoneticPr fontId="7"/>
  </si>
  <si>
    <t>Majin the Hand (Earth)</t>
    <phoneticPr fontId="7"/>
  </si>
  <si>
    <t>Cross Fire (Wind)</t>
    <phoneticPr fontId="7"/>
  </si>
  <si>
    <t>Cross Fire (Fire)</t>
    <phoneticPr fontId="7"/>
  </si>
  <si>
    <t>Fire Blizzard (Wind)</t>
    <phoneticPr fontId="7"/>
  </si>
  <si>
    <t>Fire Blizzard (Fire)</t>
    <phoneticPr fontId="7"/>
  </si>
  <si>
    <t>Wind</t>
  </si>
  <si>
    <t>Fire</t>
  </si>
  <si>
    <t>Earth</t>
  </si>
  <si>
    <t>Wood</t>
  </si>
  <si>
    <t>Move Name</t>
    <phoneticPr fontId="7"/>
  </si>
  <si>
    <t>2 people</t>
  </si>
  <si>
    <t>3 people</t>
  </si>
  <si>
    <t>Partner</t>
    <phoneticPr fontId="7"/>
  </si>
  <si>
    <t>Eternal Blizzard</t>
    <phoneticPr fontId="7"/>
  </si>
  <si>
    <t>Fire Tornado</t>
    <phoneticPr fontId="7"/>
  </si>
  <si>
    <t>Super Armadillo</t>
    <phoneticPr fontId="7"/>
  </si>
  <si>
    <t>God Hand (Earth)</t>
    <phoneticPr fontId="7"/>
  </si>
  <si>
    <t>LS</t>
    <phoneticPr fontId="7"/>
  </si>
  <si>
    <t>備考</t>
    <rPh sb="0" eb="2">
      <t>ビコウ</t>
    </rPh>
    <phoneticPr fontId="7"/>
  </si>
  <si>
    <t>育成結果の入力欄</t>
    <rPh sb="0" eb="2">
      <t>イクセイ</t>
    </rPh>
    <rPh sb="2" eb="4">
      <t>ケッカ</t>
    </rPh>
    <rPh sb="5" eb="7">
      <t>ニュウリョク</t>
    </rPh>
    <rPh sb="7" eb="8">
      <t>ラン</t>
    </rPh>
    <phoneticPr fontId="7"/>
  </si>
  <si>
    <t>育成結果</t>
    <rPh sb="0" eb="2">
      <t>イクセイ</t>
    </rPh>
    <rPh sb="2" eb="4">
      <t>ケッカ</t>
    </rPh>
    <phoneticPr fontId="7"/>
  </si>
  <si>
    <t>マジン・ザ・ハンド（山）</t>
    <rPh sb="10" eb="11">
      <t>ヤマ</t>
    </rPh>
    <phoneticPr fontId="7"/>
  </si>
  <si>
    <t>マジン・ザ・ハンド（山）</t>
    <phoneticPr fontId="7"/>
  </si>
  <si>
    <t>オオウチワ</t>
    <phoneticPr fontId="7"/>
  </si>
  <si>
    <t>マジン・ザ・ハンド（山）</t>
    <phoneticPr fontId="7"/>
  </si>
  <si>
    <t>装備やバグを考慮した最終ステータス</t>
    <rPh sb="6" eb="8">
      <t>コウリョ</t>
    </rPh>
    <rPh sb="10" eb="12">
      <t>サイシュウ</t>
    </rPh>
    <phoneticPr fontId="7"/>
  </si>
  <si>
    <t>名前、キーマンを設定→</t>
    <rPh sb="0" eb="2">
      <t>ナマエ</t>
    </rPh>
    <rPh sb="8" eb="10">
      <t>セッテイ</t>
    </rPh>
    <phoneticPr fontId="7"/>
  </si>
  <si>
    <t>育成結果を入力→</t>
    <rPh sb="0" eb="2">
      <t>イクセイ</t>
    </rPh>
    <rPh sb="2" eb="4">
      <t>ケッカ</t>
    </rPh>
    <rPh sb="5" eb="7">
      <t>ニュウリョク</t>
    </rPh>
    <phoneticPr fontId="7"/>
  </si>
  <si>
    <t>何も入力しなくてもOK→</t>
    <rPh sb="0" eb="1">
      <t>ナニ</t>
    </rPh>
    <rPh sb="2" eb="4">
      <t>ニュウリョク</t>
    </rPh>
    <phoneticPr fontId="7"/>
  </si>
  <si>
    <t>装備を選択すれば変動します→</t>
    <rPh sb="0" eb="2">
      <t>ソウビ</t>
    </rPh>
    <rPh sb="3" eb="5">
      <t>センタク</t>
    </rPh>
    <rPh sb="8" eb="10">
      <t>ヘンドウ</t>
    </rPh>
    <phoneticPr fontId="7"/>
  </si>
  <si>
    <t>装備品、秘伝書を選択→</t>
    <rPh sb="0" eb="3">
      <t>ソウビヒン</t>
    </rPh>
    <rPh sb="4" eb="7">
      <t>ヒデンショ</t>
    </rPh>
    <rPh sb="8" eb="10">
      <t>センタク</t>
    </rPh>
    <phoneticPr fontId="7"/>
  </si>
  <si>
    <t>必要なスキルをONにする→</t>
    <rPh sb="0" eb="2">
      <t>ヒツヨウ</t>
    </rPh>
    <phoneticPr fontId="7"/>
  </si>
  <si>
    <t>点差も設定する必要あり→</t>
    <rPh sb="0" eb="2">
      <t>テンサ</t>
    </rPh>
    <rPh sb="3" eb="5">
      <t>セッテイ</t>
    </rPh>
    <rPh sb="7" eb="9">
      <t>ヒツヨウ</t>
    </rPh>
    <phoneticPr fontId="7"/>
  </si>
  <si>
    <t>Base
Power</t>
  </si>
  <si>
    <t>Limit of
Growth</t>
  </si>
  <si>
    <t>2 people (Fire Element)</t>
  </si>
  <si>
    <t>2 people (Wind Element)</t>
  </si>
  <si>
    <t>ShootBlock</t>
  </si>
  <si>
    <t>2 people (Fire Tornado)</t>
  </si>
  <si>
    <t>2 people (Eternal Blizzard)</t>
  </si>
  <si>
    <t>2 people (Large size)</t>
  </si>
  <si>
    <t>3 people (Midium size 2 people)</t>
  </si>
  <si>
    <t>2 people (Back Tornado)</t>
  </si>
  <si>
    <t>2 people (God Hand (Earth))</t>
  </si>
  <si>
    <t>2 people (Midium size)</t>
  </si>
  <si>
    <t>2 people (Super Armadillo)</t>
  </si>
  <si>
    <t>キーマン</t>
    <phoneticPr fontId="7"/>
  </si>
  <si>
    <t>DF</t>
    <phoneticPr fontId="7"/>
  </si>
  <si>
    <t>SHP,SHF補正</t>
    <rPh sb="7" eb="9">
      <t>ホセイ</t>
    </rPh>
    <phoneticPr fontId="5"/>
  </si>
  <si>
    <r>
      <t>募集側バグによる加算値　</t>
    </r>
    <r>
      <rPr>
        <sz val="9"/>
        <color rgb="FFFF0000"/>
        <rFont val="ＭＳ ゴシック"/>
        <family val="3"/>
        <charset val="128"/>
      </rPr>
      <t>※１</t>
    </r>
    <rPh sb="0" eb="2">
      <t>ボシュウ</t>
    </rPh>
    <rPh sb="2" eb="3">
      <t>ガワ</t>
    </rPh>
    <rPh sb="8" eb="10">
      <t>カサン</t>
    </rPh>
    <rPh sb="10" eb="11">
      <t>アタイ</t>
    </rPh>
    <phoneticPr fontId="5"/>
  </si>
  <si>
    <t>その他</t>
    <rPh sb="2" eb="3">
      <t>タ</t>
    </rPh>
    <phoneticPr fontId="7"/>
  </si>
  <si>
    <t>ちょうわざ！</t>
    <phoneticPr fontId="7"/>
  </si>
  <si>
    <t>えんどう</t>
    <phoneticPr fontId="7"/>
  </si>
  <si>
    <t>■極限育成開始時期判定機</t>
    <rPh sb="1" eb="3">
      <t>キョクゲン</t>
    </rPh>
    <rPh sb="3" eb="5">
      <t>イクセイ</t>
    </rPh>
    <rPh sb="5" eb="7">
      <t>カイシ</t>
    </rPh>
    <rPh sb="7" eb="9">
      <t>ジキ</t>
    </rPh>
    <rPh sb="9" eb="12">
      <t>ハンテイキ</t>
    </rPh>
    <phoneticPr fontId="12"/>
  </si>
  <si>
    <t>選手名</t>
    <rPh sb="0" eb="3">
      <t>センシュメイ</t>
    </rPh>
    <phoneticPr fontId="7"/>
  </si>
  <si>
    <t>ステータス</t>
    <phoneticPr fontId="12"/>
  </si>
  <si>
    <t>現在値</t>
    <rPh sb="0" eb="2">
      <t>ゲンザイ</t>
    </rPh>
    <rPh sb="2" eb="3">
      <t>アタイ</t>
    </rPh>
    <phoneticPr fontId="12"/>
  </si>
  <si>
    <t>Lv99</t>
    <phoneticPr fontId="12"/>
  </si>
  <si>
    <t>目標値</t>
    <rPh sb="0" eb="2">
      <t>モクヒョウ</t>
    </rPh>
    <rPh sb="2" eb="3">
      <t>アタイ</t>
    </rPh>
    <phoneticPr fontId="12"/>
  </si>
  <si>
    <t>残A</t>
    <rPh sb="0" eb="1">
      <t>ノコ</t>
    </rPh>
    <phoneticPr fontId="12"/>
  </si>
  <si>
    <t>Kic</t>
    <phoneticPr fontId="7"/>
  </si>
  <si>
    <t>Bod</t>
    <phoneticPr fontId="7"/>
  </si>
  <si>
    <t>Bod</t>
    <phoneticPr fontId="7"/>
  </si>
  <si>
    <t>Con</t>
    <phoneticPr fontId="7"/>
  </si>
  <si>
    <t>Con</t>
    <phoneticPr fontId="7"/>
  </si>
  <si>
    <t>残B</t>
    <rPh sb="0" eb="1">
      <t>ザン</t>
    </rPh>
    <phoneticPr fontId="12"/>
  </si>
  <si>
    <t>Gua</t>
    <phoneticPr fontId="7"/>
  </si>
  <si>
    <t>Spe</t>
    <phoneticPr fontId="7"/>
  </si>
  <si>
    <t>Sta</t>
    <phoneticPr fontId="7"/>
  </si>
  <si>
    <t>残C</t>
    <rPh sb="0" eb="1">
      <t>ザン</t>
    </rPh>
    <phoneticPr fontId="12"/>
  </si>
  <si>
    <t>Gut</t>
    <phoneticPr fontId="7"/>
  </si>
  <si>
    <t>Fre</t>
    <phoneticPr fontId="7"/>
  </si>
  <si>
    <t>合計</t>
    <rPh sb="0" eb="2">
      <t>ゴウケイ</t>
    </rPh>
    <phoneticPr fontId="7"/>
  </si>
  <si>
    <t>SUM</t>
    <phoneticPr fontId="7"/>
  </si>
  <si>
    <t>差</t>
    <rPh sb="0" eb="1">
      <t>サ</t>
    </rPh>
    <phoneticPr fontId="7"/>
  </si>
  <si>
    <t>極限育成の開始時期かどうかを判定します。
選手の装備を全て外して、以下の手順で使ってください。
　1.選手名に育成する選手の名前を入力してください。Lv99の欄に選手のステータスが表示されます。
　2.目標値のKicからGutの欄に極限育成後の目標とするステータスを入力します。
　　Lv99の値を基準に目標値を入力しましょう。
　　SUMと合計の差が0になるように調整してください。
　3.現在値に現在のステータスを入力します。
　4.残A、残B、残CにAカテ、Bカテ、Cカテにステータスをいくつ割り振ればいいかが表示されます。
　　このとき、残りの値が5未満になると数値が赤字で表示されます。</t>
    <rPh sb="0" eb="2">
      <t>キョクゲン</t>
    </rPh>
    <rPh sb="2" eb="4">
      <t>イクセイ</t>
    </rPh>
    <rPh sb="5" eb="7">
      <t>カイシ</t>
    </rPh>
    <rPh sb="7" eb="9">
      <t>ジキ</t>
    </rPh>
    <rPh sb="14" eb="16">
      <t>ハンテイ</t>
    </rPh>
    <rPh sb="21" eb="23">
      <t>センシュ</t>
    </rPh>
    <rPh sb="24" eb="26">
      <t>ソウビ</t>
    </rPh>
    <rPh sb="27" eb="28">
      <t>スベ</t>
    </rPh>
    <rPh sb="29" eb="30">
      <t>ハズ</t>
    </rPh>
    <rPh sb="33" eb="35">
      <t>イカ</t>
    </rPh>
    <rPh sb="36" eb="38">
      <t>テジュン</t>
    </rPh>
    <rPh sb="39" eb="40">
      <t>ツカ</t>
    </rPh>
    <rPh sb="51" eb="54">
      <t>センシュメイ</t>
    </rPh>
    <rPh sb="55" eb="57">
      <t>イクセイ</t>
    </rPh>
    <rPh sb="59" eb="61">
      <t>センシュ</t>
    </rPh>
    <rPh sb="62" eb="64">
      <t>ナマエ</t>
    </rPh>
    <rPh sb="65" eb="67">
      <t>ニュウリョク</t>
    </rPh>
    <rPh sb="79" eb="80">
      <t>ラン</t>
    </rPh>
    <rPh sb="81" eb="83">
      <t>センシュ</t>
    </rPh>
    <rPh sb="90" eb="92">
      <t>ヒョウジ</t>
    </rPh>
    <rPh sb="101" eb="103">
      <t>モクヒョウ</t>
    </rPh>
    <rPh sb="103" eb="104">
      <t>アタイ</t>
    </rPh>
    <rPh sb="114" eb="115">
      <t>ラン</t>
    </rPh>
    <rPh sb="116" eb="118">
      <t>キョクゲン</t>
    </rPh>
    <rPh sb="118" eb="120">
      <t>イクセイ</t>
    </rPh>
    <rPh sb="120" eb="121">
      <t>アト</t>
    </rPh>
    <rPh sb="122" eb="124">
      <t>モクヒョウ</t>
    </rPh>
    <rPh sb="133" eb="135">
      <t>ニュウリョク</t>
    </rPh>
    <rPh sb="147" eb="148">
      <t>アタイ</t>
    </rPh>
    <rPh sb="149" eb="151">
      <t>キジュン</t>
    </rPh>
    <rPh sb="152" eb="154">
      <t>モクヒョウ</t>
    </rPh>
    <rPh sb="154" eb="155">
      <t>アタイ</t>
    </rPh>
    <rPh sb="156" eb="158">
      <t>ニュウリョク</t>
    </rPh>
    <rPh sb="171" eb="173">
      <t>ゴウケイ</t>
    </rPh>
    <rPh sb="174" eb="175">
      <t>サ</t>
    </rPh>
    <rPh sb="183" eb="185">
      <t>チョウセイ</t>
    </rPh>
    <rPh sb="200" eb="202">
      <t>ゲンザイ</t>
    </rPh>
    <rPh sb="209" eb="211">
      <t>ニュウリョク</t>
    </rPh>
    <rPh sb="219" eb="220">
      <t>ザン</t>
    </rPh>
    <rPh sb="222" eb="223">
      <t>ザン</t>
    </rPh>
    <rPh sb="225" eb="226">
      <t>ザン</t>
    </rPh>
    <rPh sb="249" eb="250">
      <t>ワ</t>
    </rPh>
    <rPh sb="251" eb="252">
      <t>フ</t>
    </rPh>
    <rPh sb="258" eb="260">
      <t>ヒョウジ</t>
    </rPh>
    <rPh sb="273" eb="274">
      <t>ザン</t>
    </rPh>
    <rPh sb="276" eb="277">
      <t>アタイ</t>
    </rPh>
    <rPh sb="279" eb="281">
      <t>ミマン</t>
    </rPh>
    <rPh sb="285" eb="287">
      <t>スウチ</t>
    </rPh>
    <rPh sb="288" eb="290">
      <t>アカジ</t>
    </rPh>
    <rPh sb="291" eb="293">
      <t>ヒョウジ</t>
    </rPh>
    <phoneticPr fontId="12"/>
  </si>
  <si>
    <t>Ver1.1</t>
    <phoneticPr fontId="7"/>
  </si>
  <si>
    <t>Ver1.2</t>
    <phoneticPr fontId="7"/>
  </si>
  <si>
    <t>ディフェンスプラス、キーパープラスの参照先に誤りがあったため修正。</t>
    <rPh sb="18" eb="20">
      <t>サンショウ</t>
    </rPh>
    <rPh sb="20" eb="21">
      <t>サキ</t>
    </rPh>
    <rPh sb="22" eb="23">
      <t>アヤマ</t>
    </rPh>
    <rPh sb="30" eb="32">
      <t>シュウセイ</t>
    </rPh>
    <phoneticPr fontId="7"/>
  </si>
  <si>
    <t>バージョン</t>
    <phoneticPr fontId="7"/>
  </si>
  <si>
    <t>修正内容</t>
    <rPh sb="0" eb="2">
      <t>シュウセイ</t>
    </rPh>
    <rPh sb="2" eb="4">
      <t>ナイヨウ</t>
    </rPh>
    <phoneticPr fontId="7"/>
  </si>
  <si>
    <t>シュートブロックにディフェンスプラス、ディフェンスフォースを適用していた誤りを修正。</t>
    <rPh sb="30" eb="32">
      <t>テキヨウ</t>
    </rPh>
    <rPh sb="36" eb="37">
      <t>アヤマ</t>
    </rPh>
    <rPh sb="39" eb="41">
      <t>シュウセイ</t>
    </rPh>
    <phoneticPr fontId="7"/>
  </si>
  <si>
    <t>シュートプラス、シュートフォースに対応。</t>
    <rPh sb="17" eb="19">
      <t>タイオウ</t>
    </rPh>
    <phoneticPr fontId="7"/>
  </si>
  <si>
    <t>ボディシールド</t>
    <phoneticPr fontId="7"/>
  </si>
  <si>
    <t>Ver1.3</t>
    <phoneticPr fontId="7"/>
  </si>
  <si>
    <t xml:space="preserve">「名前」にシート「選手リスト」の「略名」を入力すると、性別から自由値までを自動で設定します。
「技種」が「BS」、「BB」のものはシュートブロック時のものです。
これらの技の通常時のトータルテクニックは「技名(通常)」として表示します。
　→シュートブロック時には適用されないスキルを適用されないように修正しました。(2019/3/9)
　　シュートブロック時には以下のスキルは適用されないそうです。
　　修正対象はシュートプラス、シュートフォース、ディフェンスプラス、ディフェンスフォースです。
※１「募集側バグ」とは、通信対戦で募集側のみステータスの一部が上昇するバグです。
　　いわゆる「キャプテン補正バグ」を意味します。
　　キャプテン補正バグの詳細はこちらをご覧ください。
　　http://ch.nicovideo.jp/niku-q_memo/blomaga/ar1233988
　　「募集側バグによる加算値」には、このときに加算される数値を入力してください。
シュートプラス、シュートフォースは現在、効果発動条件が不明なため未対応です。
　→シュートプラス、シュートフォースに対応しました。(2019/3/9)
シュートブロックの技種[BB]側のトータルテクニック値に誤りがありました。
「125/100」から「100/75」に修正しました。
「パワーダウンの可能性があるシュートのトータルテクニック」になります。(2025/10/29)
クリティカル！やラッキー！には未対応です。
</t>
    <rPh sb="1" eb="3">
      <t>ナマエ</t>
    </rPh>
    <rPh sb="9" eb="11">
      <t>センシュ</t>
    </rPh>
    <rPh sb="17" eb="18">
      <t>リャク</t>
    </rPh>
    <rPh sb="18" eb="19">
      <t>メイ</t>
    </rPh>
    <rPh sb="21" eb="23">
      <t>ニュウリョク</t>
    </rPh>
    <rPh sb="27" eb="29">
      <t>セイベツ</t>
    </rPh>
    <rPh sb="31" eb="33">
      <t>ジユウ</t>
    </rPh>
    <rPh sb="33" eb="34">
      <t>アタイ</t>
    </rPh>
    <rPh sb="37" eb="39">
      <t>ジドウ</t>
    </rPh>
    <rPh sb="40" eb="42">
      <t>セッテイ</t>
    </rPh>
    <rPh sb="130" eb="131">
      <t>ジ</t>
    </rPh>
    <rPh sb="133" eb="135">
      <t>テキヨウ</t>
    </rPh>
    <rPh sb="143" eb="145">
      <t>テキヨウ</t>
    </rPh>
    <rPh sb="152" eb="154">
      <t>シュウセイ</t>
    </rPh>
    <rPh sb="180" eb="181">
      <t>ジ</t>
    </rPh>
    <rPh sb="183" eb="185">
      <t>イカ</t>
    </rPh>
    <rPh sb="190" eb="192">
      <t>テキヨウ</t>
    </rPh>
    <rPh sb="254" eb="256">
      <t>ボシュウ</t>
    </rPh>
    <rPh sb="256" eb="257">
      <t>ガワ</t>
    </rPh>
    <rPh sb="263" eb="265">
      <t>ツウシン</t>
    </rPh>
    <rPh sb="265" eb="267">
      <t>タイセン</t>
    </rPh>
    <rPh sb="268" eb="270">
      <t>ボシュウ</t>
    </rPh>
    <rPh sb="270" eb="271">
      <t>ガワ</t>
    </rPh>
    <rPh sb="279" eb="281">
      <t>イチブ</t>
    </rPh>
    <rPh sb="282" eb="284">
      <t>ジョウショウ</t>
    </rPh>
    <rPh sb="304" eb="306">
      <t>ホセイ</t>
    </rPh>
    <rPh sb="310" eb="312">
      <t>イミ</t>
    </rPh>
    <rPh sb="324" eb="326">
      <t>ホセイ</t>
    </rPh>
    <rPh sb="423" eb="425">
      <t>カサン</t>
    </rPh>
    <rPh sb="428" eb="430">
      <t>スウチ</t>
    </rPh>
    <rPh sb="431" eb="433">
      <t>ニュウリョク</t>
    </rPh>
    <rPh sb="459" eb="461">
      <t>ゲンザイ</t>
    </rPh>
    <rPh sb="462" eb="464">
      <t>コウカ</t>
    </rPh>
    <rPh sb="464" eb="466">
      <t>ハツドウ</t>
    </rPh>
    <rPh sb="466" eb="468">
      <t>ジョウケン</t>
    </rPh>
    <rPh sb="469" eb="471">
      <t>フメイ</t>
    </rPh>
    <rPh sb="474" eb="477">
      <t>ミタイオウ</t>
    </rPh>
    <rPh sb="500" eb="502">
      <t>タイオウ</t>
    </rPh>
    <rPh sb="545" eb="546">
      <t>アタイ</t>
    </rPh>
    <rPh sb="547" eb="548">
      <t>アヤマ</t>
    </rPh>
    <rPh sb="649" eb="652">
      <t>ミタイオウ</t>
    </rPh>
    <phoneticPr fontId="7"/>
  </si>
  <si>
    <t>シュートブロックの技種[BB]側のトータルテクニック値の補正値を「125/100」から「100/75」に修正。</t>
    <rPh sb="28" eb="31">
      <t>ホセイアタイ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</si>
</sst>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ＭＳ Ｐゴシック"/>
      <family val="3"/>
      <charset val="128"/>
    </font>
    <font>
      <sz val="11"/>
      <color rgb="FF000000"/>
      <name val="ＭＳ Ｐゴシック"/>
      <family val="3"/>
      <charset val="128"/>
    </font>
    <font>
      <sz val="10"/>
      <color rgb="FF000000"/>
      <name val="ＭＳ Ｐゴシック"/>
      <family val="3"/>
      <charset val="128"/>
    </font>
    <font>
      <sz val="11"/>
      <color rgb="FFFF0000"/>
      <name val="ＭＳ Ｐゴシック"/>
      <family val="3"/>
      <charset val="128"/>
    </font>
    <font>
      <sz val="9"/>
      <color rgb="FF000000"/>
      <name val="ＭＳ ゴシック"/>
      <family val="3"/>
      <charset val="128"/>
    </font>
    <font>
      <sz val="6"/>
      <color rgb="FF000000"/>
      <name val="ＭＳ Ｐゴシック"/>
      <family val="3"/>
      <charset val="128"/>
    </font>
    <font>
      <sz val="9"/>
      <color rgb="FFFF0000"/>
      <name val="ＭＳ ゴシック"/>
      <family val="3"/>
      <charset val="128"/>
    </font>
    <font>
      <sz val="6"/>
      <name val="ＭＳ Ｐゴシック"/>
      <family val="3"/>
      <charset val="128"/>
    </font>
    <font>
      <sz val="9"/>
      <color rgb="FF000000"/>
      <name val="ＭＳ Ｐゴシック"/>
      <family val="3"/>
      <charset val="128"/>
    </font>
    <font>
      <sz val="10"/>
      <color rgb="FF000000"/>
      <name val="Arial"/>
      <family val="2"/>
    </font>
    <font>
      <sz val="11"/>
      <color theme="1"/>
      <name val="ＭＳ Ｐゴシック"/>
      <family val="3"/>
      <charset val="128"/>
      <scheme val="minor"/>
    </font>
    <font>
      <sz val="9"/>
      <color theme="1"/>
      <name val="ＭＳ ゴシック"/>
      <family val="3"/>
      <charset val="128"/>
    </font>
    <font>
      <sz val="6"/>
      <name val="ＭＳ Ｐゴシック"/>
      <family val="3"/>
      <charset val="128"/>
      <scheme val="minor"/>
    </font>
    <font>
      <b/>
      <sz val="9"/>
      <color theme="1"/>
      <name val="ＭＳ ゴシック"/>
      <family val="3"/>
      <charset val="128"/>
    </font>
  </fonts>
  <fills count="8">
    <fill>
      <patternFill patternType="none"/>
    </fill>
    <fill>
      <patternFill patternType="gray125"/>
    </fill>
    <fill>
      <patternFill patternType="solid">
        <fgColor rgb="FFBFBFBF"/>
        <bgColor rgb="FFBFBFBF"/>
      </patternFill>
    </fill>
    <fill>
      <patternFill patternType="solid">
        <fgColor rgb="FFC6E0B4"/>
        <bgColor rgb="FFC6E0B4"/>
      </patternFill>
    </fill>
    <fill>
      <patternFill patternType="solid">
        <fgColor rgb="FFE2EFDA"/>
        <bgColor rgb="FFE2EFDA"/>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top/>
      <bottom/>
      <diagonal/>
    </border>
    <border diagonalUp="1">
      <left style="thin">
        <color indexed="64"/>
      </left>
      <right style="thin">
        <color indexed="64"/>
      </right>
      <top style="thin">
        <color indexed="64"/>
      </top>
      <bottom style="thin">
        <color indexed="64"/>
      </bottom>
      <diagonal style="thin">
        <color rgb="FF000000"/>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
      <left/>
      <right style="thin">
        <color rgb="FF000000"/>
      </right>
      <top/>
      <bottom/>
      <diagonal/>
    </border>
    <border>
      <left style="thin">
        <color indexed="64"/>
      </left>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7">
    <xf numFmtId="0" fontId="0" fillId="0" borderId="0">
      <alignment vertical="center"/>
    </xf>
    <xf numFmtId="0" fontId="2" fillId="0" borderId="0" applyNumberFormat="0" applyBorder="0" applyProtection="0"/>
    <xf numFmtId="0" fontId="3" fillId="0" borderId="0" applyNumberFormat="0" applyFill="0" applyBorder="0" applyAlignment="0" applyProtection="0">
      <alignment vertical="center"/>
    </xf>
    <xf numFmtId="0" fontId="1" fillId="2" borderId="0" applyNumberFormat="0" applyFont="0" applyBorder="0" applyAlignment="0" applyProtection="0">
      <alignment vertical="center"/>
    </xf>
    <xf numFmtId="0" fontId="1" fillId="2" borderId="0" applyNumberFormat="0" applyFont="0" applyBorder="0" applyAlignment="0" applyProtection="0">
      <alignment vertical="center"/>
    </xf>
    <xf numFmtId="0" fontId="1" fillId="2" borderId="0" applyNumberFormat="0" applyBorder="0" applyAlignment="0" applyProtection="0">
      <alignment vertical="center"/>
    </xf>
    <xf numFmtId="0" fontId="10" fillId="0" borderId="0">
      <alignment vertical="center"/>
    </xf>
  </cellStyleXfs>
  <cellXfs count="108">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lignment vertical="center"/>
    </xf>
    <xf numFmtId="0" fontId="6" fillId="0" borderId="2" xfId="0" applyFont="1" applyBorder="1" applyAlignment="1">
      <alignment horizontal="center" vertical="center"/>
    </xf>
    <xf numFmtId="0" fontId="4" fillId="0" borderId="3" xfId="0" applyFont="1" applyBorder="1" applyAlignment="1">
      <alignment horizontal="center" vertical="center"/>
    </xf>
    <xf numFmtId="0" fontId="6" fillId="0" borderId="4" xfId="0" applyFont="1" applyBorder="1" applyAlignment="1">
      <alignment horizontal="center" vertical="center"/>
    </xf>
    <xf numFmtId="0" fontId="0" fillId="3" borderId="1" xfId="0" applyFill="1" applyBorder="1">
      <alignment vertical="center"/>
    </xf>
    <xf numFmtId="0" fontId="0" fillId="3" borderId="2" xfId="0" applyFill="1" applyBorder="1">
      <alignment vertical="center"/>
    </xf>
    <xf numFmtId="0" fontId="0" fillId="0" borderId="2" xfId="0" applyBorder="1">
      <alignment vertical="center"/>
    </xf>
    <xf numFmtId="0" fontId="0" fillId="0" borderId="1" xfId="0" applyBorder="1">
      <alignment vertical="center"/>
    </xf>
    <xf numFmtId="0" fontId="8" fillId="4" borderId="5" xfId="0" applyFont="1" applyFill="1" applyBorder="1">
      <alignment vertical="center"/>
    </xf>
    <xf numFmtId="0" fontId="4" fillId="0" borderId="1" xfId="0" applyFont="1" applyBorder="1">
      <alignment vertical="center"/>
    </xf>
    <xf numFmtId="0" fontId="4" fillId="0" borderId="1" xfId="0" applyFont="1" applyBorder="1" applyAlignment="1">
      <alignment vertical="center" shrinkToFit="1"/>
    </xf>
    <xf numFmtId="0" fontId="9" fillId="4" borderId="1" xfId="1" applyFont="1" applyFill="1" applyBorder="1" applyAlignment="1">
      <alignment horizontal="right"/>
    </xf>
    <xf numFmtId="0" fontId="9" fillId="4" borderId="1" xfId="1" applyFont="1" applyFill="1" applyBorder="1" applyAlignment="1">
      <alignment horizontal="center"/>
    </xf>
    <xf numFmtId="0" fontId="9" fillId="0" borderId="0" xfId="1" applyFont="1" applyAlignment="1">
      <alignment horizontal="center"/>
    </xf>
    <xf numFmtId="0" fontId="2" fillId="0" borderId="1" xfId="1" applyBorder="1" applyAlignment="1">
      <alignment horizontal="right"/>
    </xf>
    <xf numFmtId="0" fontId="2" fillId="0" borderId="1" xfId="1" applyBorder="1"/>
    <xf numFmtId="0" fontId="2" fillId="0" borderId="0" xfId="1"/>
    <xf numFmtId="0" fontId="2" fillId="0" borderId="0" xfId="1" applyAlignment="1">
      <alignment horizontal="right"/>
    </xf>
    <xf numFmtId="0" fontId="6" fillId="0" borderId="3" xfId="0" applyFont="1" applyBorder="1" applyAlignment="1">
      <alignment horizontal="center" vertical="center"/>
    </xf>
    <xf numFmtId="0" fontId="4"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4" fillId="0" borderId="10" xfId="0" applyFont="1" applyBorder="1" applyAlignment="1">
      <alignment horizontal="center" vertical="center"/>
    </xf>
    <xf numFmtId="0" fontId="6" fillId="0" borderId="10" xfId="0" applyFont="1" applyBorder="1" applyAlignment="1">
      <alignment horizontal="center" vertical="center"/>
    </xf>
    <xf numFmtId="0" fontId="4"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4" fillId="0" borderId="6" xfId="0" applyFont="1" applyBorder="1" applyAlignment="1">
      <alignment horizontal="center" vertical="center"/>
    </xf>
    <xf numFmtId="0" fontId="4" fillId="0" borderId="17" xfId="0" applyFont="1" applyBorder="1" applyAlignment="1">
      <alignment horizontal="center" vertical="center"/>
    </xf>
    <xf numFmtId="0" fontId="4" fillId="6" borderId="6" xfId="0" applyFont="1" applyFill="1" applyBorder="1" applyAlignment="1">
      <alignment horizontal="center" vertical="center"/>
    </xf>
    <xf numFmtId="0" fontId="4" fillId="6" borderId="17" xfId="0" applyFont="1" applyFill="1" applyBorder="1" applyAlignment="1">
      <alignment horizontal="center" vertical="center"/>
    </xf>
    <xf numFmtId="0" fontId="4" fillId="0" borderId="0" xfId="0" applyFont="1" applyAlignment="1">
      <alignment horizontal="right" vertical="center"/>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shrinkToFit="1"/>
    </xf>
    <xf numFmtId="0" fontId="4" fillId="3" borderId="17" xfId="0" applyFont="1" applyFill="1" applyBorder="1" applyAlignment="1">
      <alignment horizontal="center" vertical="center"/>
    </xf>
    <xf numFmtId="0" fontId="4" fillId="4" borderId="6" xfId="0" applyFont="1" applyFill="1" applyBorder="1" applyAlignment="1">
      <alignment horizontal="center" vertical="center" shrinkToFit="1"/>
    </xf>
    <xf numFmtId="0" fontId="4" fillId="4" borderId="6" xfId="0" applyFont="1" applyFill="1" applyBorder="1" applyAlignment="1">
      <alignment horizontal="center" vertical="center"/>
    </xf>
    <xf numFmtId="0" fontId="4" fillId="3" borderId="6" xfId="0" applyFont="1" applyFill="1" applyBorder="1">
      <alignment vertical="center"/>
    </xf>
    <xf numFmtId="0" fontId="4" fillId="4" borderId="6" xfId="0" applyFont="1" applyFill="1" applyBorder="1" applyAlignment="1">
      <alignment horizontal="right" vertical="center" wrapText="1" shrinkToFit="1"/>
    </xf>
    <xf numFmtId="0" fontId="4" fillId="4" borderId="6" xfId="0" applyFont="1" applyFill="1" applyBorder="1" applyAlignment="1">
      <alignment horizontal="right" vertical="center" shrinkToFit="1"/>
    </xf>
    <xf numFmtId="0" fontId="4" fillId="4" borderId="6" xfId="0" applyFont="1" applyFill="1" applyBorder="1" applyAlignment="1">
      <alignment horizontal="right" vertical="center"/>
    </xf>
    <xf numFmtId="0" fontId="4" fillId="4" borderId="6" xfId="0" applyFont="1" applyFill="1" applyBorder="1" applyAlignment="1">
      <alignment vertical="center" wrapText="1" shrinkToFit="1"/>
    </xf>
    <xf numFmtId="0" fontId="11" fillId="0" borderId="0" xfId="6" applyFont="1" applyAlignment="1">
      <alignment horizontal="center" vertical="center"/>
    </xf>
    <xf numFmtId="0" fontId="11" fillId="5" borderId="6" xfId="6" applyFont="1" applyFill="1" applyBorder="1" applyAlignment="1">
      <alignment horizontal="center" vertical="center"/>
    </xf>
    <xf numFmtId="0" fontId="11" fillId="0" borderId="6" xfId="6" applyFont="1" applyBorder="1" applyAlignment="1">
      <alignment horizontal="center" vertical="center"/>
    </xf>
    <xf numFmtId="0" fontId="11" fillId="7" borderId="6" xfId="6" applyFont="1" applyFill="1" applyBorder="1" applyAlignment="1">
      <alignment horizontal="center" vertical="center"/>
    </xf>
    <xf numFmtId="0" fontId="13" fillId="5" borderId="6" xfId="6" applyFont="1" applyFill="1" applyBorder="1" applyAlignment="1">
      <alignment horizontal="center" vertical="center"/>
    </xf>
    <xf numFmtId="0" fontId="13" fillId="7" borderId="6" xfId="6" applyFont="1" applyFill="1" applyBorder="1" applyAlignment="1">
      <alignment horizontal="center" vertical="center"/>
    </xf>
    <xf numFmtId="0" fontId="4" fillId="3" borderId="25" xfId="0" applyFont="1" applyFill="1" applyBorder="1" applyAlignment="1">
      <alignment horizontal="center" vertical="center"/>
    </xf>
    <xf numFmtId="0" fontId="4" fillId="4" borderId="25" xfId="0" applyFont="1" applyFill="1" applyBorder="1" applyAlignment="1">
      <alignment vertical="center" wrapText="1" shrinkToFit="1"/>
    </xf>
    <xf numFmtId="0" fontId="6" fillId="6" borderId="24" xfId="0" applyFont="1" applyFill="1" applyBorder="1" applyAlignment="1">
      <alignment horizontal="center" vertical="center"/>
    </xf>
    <xf numFmtId="0" fontId="4"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4" fillId="0" borderId="0" xfId="0" applyFont="1">
      <alignment vertical="center"/>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shrinkToFit="1"/>
    </xf>
    <xf numFmtId="0" fontId="4" fillId="5" borderId="6" xfId="0" applyFont="1" applyFill="1" applyBorder="1" applyAlignment="1">
      <alignment horizontal="center" vertical="center" textRotation="255"/>
    </xf>
    <xf numFmtId="0" fontId="4" fillId="3" borderId="6" xfId="0" applyFont="1" applyFill="1" applyBorder="1" applyAlignment="1">
      <alignment vertical="center" wrapText="1"/>
    </xf>
    <xf numFmtId="0" fontId="4" fillId="3" borderId="6" xfId="0" applyFont="1" applyFill="1" applyBorder="1" applyAlignment="1">
      <alignment vertical="center" shrinkToFit="1"/>
    </xf>
    <xf numFmtId="0" fontId="4" fillId="0" borderId="6" xfId="0" applyFont="1" applyBorder="1" applyAlignment="1">
      <alignment horizontal="center" vertical="center"/>
    </xf>
    <xf numFmtId="0" fontId="4" fillId="3" borderId="6" xfId="0" applyFont="1" applyFill="1" applyBorder="1" applyAlignment="1">
      <alignment horizontal="center" vertical="center" wrapText="1"/>
    </xf>
    <xf numFmtId="0" fontId="4" fillId="0" borderId="6" xfId="0" applyFont="1" applyBorder="1" applyAlignment="1">
      <alignment horizontal="center" vertical="center" shrinkToFit="1"/>
    </xf>
    <xf numFmtId="0" fontId="4" fillId="0" borderId="17" xfId="0" applyFont="1" applyBorder="1">
      <alignment vertical="center"/>
    </xf>
    <xf numFmtId="0" fontId="4" fillId="0" borderId="24" xfId="0" applyFont="1" applyBorder="1" applyAlignment="1">
      <alignment horizontal="center" vertical="center" shrinkToFit="1"/>
    </xf>
    <xf numFmtId="0" fontId="4" fillId="0" borderId="7" xfId="0" applyFont="1" applyBorder="1" applyAlignment="1">
      <alignment horizontal="center" vertical="center" shrinkToFit="1"/>
    </xf>
    <xf numFmtId="0" fontId="4" fillId="0" borderId="8" xfId="0" applyFont="1" applyBorder="1" applyAlignment="1">
      <alignment horizontal="center" vertical="center" shrinkToFit="1"/>
    </xf>
    <xf numFmtId="0" fontId="4" fillId="3" borderId="6" xfId="0" applyFont="1" applyFill="1" applyBorder="1" applyAlignment="1">
      <alignment horizontal="center" vertical="center" wrapText="1" shrinkToFit="1"/>
    </xf>
    <xf numFmtId="0" fontId="4" fillId="3" borderId="25" xfId="0" applyFont="1" applyFill="1" applyBorder="1" applyAlignment="1">
      <alignment horizontal="center" vertical="center" shrinkToFit="1"/>
    </xf>
    <xf numFmtId="0" fontId="4" fillId="6" borderId="6" xfId="0" applyFont="1" applyFill="1" applyBorder="1" applyAlignment="1">
      <alignment vertical="center" shrinkToFit="1"/>
    </xf>
    <xf numFmtId="0" fontId="4" fillId="6" borderId="6" xfId="0" applyFont="1" applyFill="1" applyBorder="1" applyAlignment="1">
      <alignment horizontal="center" vertical="center"/>
    </xf>
    <xf numFmtId="0" fontId="4" fillId="3" borderId="6" xfId="0" applyFont="1" applyFill="1" applyBorder="1">
      <alignment vertical="center"/>
    </xf>
    <xf numFmtId="0" fontId="4" fillId="0" borderId="14" xfId="0" applyFont="1" applyBorder="1" applyAlignment="1">
      <alignment vertical="top" wrapText="1"/>
    </xf>
    <xf numFmtId="0" fontId="4" fillId="0" borderId="12" xfId="0" applyFont="1" applyBorder="1" applyAlignment="1">
      <alignment vertical="top" wrapText="1"/>
    </xf>
    <xf numFmtId="0" fontId="4" fillId="0" borderId="13" xfId="0" applyFont="1" applyBorder="1" applyAlignment="1">
      <alignment vertical="top" wrapText="1"/>
    </xf>
    <xf numFmtId="0" fontId="4" fillId="0" borderId="16" xfId="0" applyFont="1" applyBorder="1" applyAlignment="1">
      <alignment vertical="top" wrapText="1"/>
    </xf>
    <xf numFmtId="0" fontId="4" fillId="0" borderId="0" xfId="0" applyFont="1" applyAlignment="1">
      <alignment vertical="top" wrapText="1"/>
    </xf>
    <xf numFmtId="0" fontId="4" fillId="0" borderId="19" xfId="0" applyFont="1" applyBorder="1" applyAlignment="1">
      <alignment vertical="top" wrapText="1"/>
    </xf>
    <xf numFmtId="0" fontId="4" fillId="0" borderId="20" xfId="0" applyFont="1" applyBorder="1" applyAlignment="1">
      <alignment vertical="top" wrapText="1"/>
    </xf>
    <xf numFmtId="0" fontId="4" fillId="0" borderId="18" xfId="0" applyFont="1" applyBorder="1" applyAlignment="1">
      <alignment vertical="top" wrapText="1"/>
    </xf>
    <xf numFmtId="0" fontId="4" fillId="0" borderId="21" xfId="0" applyFont="1" applyBorder="1" applyAlignment="1">
      <alignment vertical="top" wrapText="1"/>
    </xf>
    <xf numFmtId="0" fontId="4" fillId="5" borderId="6" xfId="0" applyFont="1" applyFill="1" applyBorder="1">
      <alignment vertical="center"/>
    </xf>
    <xf numFmtId="0" fontId="4" fillId="0" borderId="1" xfId="0" applyFont="1" applyBorder="1" applyAlignment="1">
      <alignment vertical="center" shrinkToFit="1"/>
    </xf>
    <xf numFmtId="0" fontId="4" fillId="3" borderId="15"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15" xfId="0" applyFont="1" applyFill="1" applyBorder="1">
      <alignment vertical="center"/>
    </xf>
    <xf numFmtId="0" fontId="4" fillId="3" borderId="15" xfId="0" applyFont="1" applyFill="1" applyBorder="1" applyAlignment="1">
      <alignment horizontal="center" vertical="center" shrinkToFit="1"/>
    </xf>
    <xf numFmtId="0" fontId="4" fillId="3" borderId="22" xfId="0" applyFont="1" applyFill="1" applyBorder="1" applyAlignment="1">
      <alignment horizontal="center" vertical="center" shrinkToFit="1"/>
    </xf>
    <xf numFmtId="0" fontId="4" fillId="3" borderId="0" xfId="0" applyFont="1" applyFill="1" applyAlignment="1">
      <alignment horizontal="center" vertical="center" shrinkToFit="1"/>
    </xf>
    <xf numFmtId="0" fontId="4" fillId="3" borderId="23" xfId="0" applyFont="1" applyFill="1" applyBorder="1" applyAlignment="1">
      <alignment horizontal="center" vertical="center" shrinkToFit="1"/>
    </xf>
    <xf numFmtId="0" fontId="4" fillId="0" borderId="5" xfId="0" applyFont="1" applyBorder="1" applyAlignment="1">
      <alignment vertical="center" shrinkToFit="1"/>
    </xf>
    <xf numFmtId="0" fontId="11" fillId="0" borderId="18" xfId="6" applyFont="1" applyBorder="1">
      <alignment vertical="center"/>
    </xf>
    <xf numFmtId="0" fontId="13" fillId="5" borderId="6" xfId="6" applyFont="1" applyFill="1" applyBorder="1" applyAlignment="1">
      <alignment horizontal="center" vertical="center"/>
    </xf>
    <xf numFmtId="0" fontId="11" fillId="5" borderId="6" xfId="6" applyFont="1" applyFill="1" applyBorder="1" applyAlignment="1">
      <alignment horizontal="center" vertical="center"/>
    </xf>
    <xf numFmtId="0" fontId="4" fillId="0" borderId="24" xfId="0" applyFont="1" applyBorder="1" applyAlignment="1">
      <alignment horizontal="center" vertical="center"/>
    </xf>
    <xf numFmtId="0" fontId="4" fillId="0" borderId="8" xfId="0" applyFont="1" applyBorder="1" applyAlignment="1">
      <alignment horizontal="center" vertical="center"/>
    </xf>
    <xf numFmtId="0" fontId="11" fillId="0" borderId="0" xfId="6" applyFont="1" applyAlignment="1">
      <alignment vertical="center" wrapText="1"/>
    </xf>
    <xf numFmtId="0" fontId="11" fillId="5" borderId="14" xfId="6" applyFont="1" applyFill="1" applyBorder="1">
      <alignment vertical="center"/>
    </xf>
    <xf numFmtId="0" fontId="11" fillId="5" borderId="13" xfId="6" applyFont="1" applyFill="1" applyBorder="1">
      <alignment vertical="center"/>
    </xf>
    <xf numFmtId="0" fontId="11" fillId="5" borderId="20" xfId="6" applyFont="1" applyFill="1" applyBorder="1">
      <alignment vertical="center"/>
    </xf>
    <xf numFmtId="0" fontId="11" fillId="5" borderId="21" xfId="6" applyFont="1" applyFill="1" applyBorder="1">
      <alignment vertical="center"/>
    </xf>
    <xf numFmtId="0" fontId="11" fillId="7" borderId="6" xfId="6" applyFont="1" applyFill="1" applyBorder="1" applyAlignment="1">
      <alignment horizontal="center" vertical="center"/>
    </xf>
  </cellXfs>
  <cellStyles count="7">
    <cellStyle name="cf1" xfId="2" xr:uid="{00000000-0005-0000-0000-000000000000}"/>
    <cellStyle name="cf2" xfId="3" xr:uid="{00000000-0005-0000-0000-000001000000}"/>
    <cellStyle name="cf3" xfId="4" xr:uid="{00000000-0005-0000-0000-000002000000}"/>
    <cellStyle name="cf4" xfId="5" xr:uid="{00000000-0005-0000-0000-000003000000}"/>
    <cellStyle name="標準" xfId="0" builtinId="0" customBuiltin="1"/>
    <cellStyle name="標準 2" xfId="1" xr:uid="{00000000-0005-0000-0000-000005000000}"/>
    <cellStyle name="標準 3" xfId="6" xr:uid="{00000000-0005-0000-0000-000006000000}"/>
  </cellStyles>
  <dxfs count="27">
    <dxf>
      <font>
        <b/>
        <i val="0"/>
        <color rgb="FFFF0000"/>
      </font>
    </dxf>
    <dxf>
      <font>
        <color rgb="FF000000"/>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000000"/>
      </font>
      <fill>
        <patternFill patternType="solid">
          <fgColor rgb="FFBFBFBF"/>
          <bgColor rgb="FFBFBFBF"/>
        </patternFill>
      </fill>
    </dxf>
    <dxf>
      <font>
        <color rgb="FFFF0000"/>
      </font>
    </dxf>
    <dxf>
      <font>
        <color rgb="FF000000"/>
      </font>
      <fill>
        <patternFill patternType="solid">
          <fgColor rgb="FFBFBFBF"/>
          <bgColor theme="0" tint="-0.24994659260841701"/>
        </patternFill>
      </fill>
    </dxf>
    <dxf>
      <fill>
        <patternFill>
          <bgColor theme="0" tint="-0.34998626667073579"/>
        </patternFill>
      </fill>
    </dxf>
    <dxf>
      <fill>
        <patternFill>
          <bgColor theme="0" tint="-0.24994659260841701"/>
        </patternFill>
      </fill>
    </dxf>
    <dxf>
      <font>
        <color theme="1"/>
      </font>
      <fill>
        <patternFill>
          <bgColor theme="0" tint="-0.24994659260841701"/>
        </patternFill>
      </fill>
    </dxf>
    <dxf>
      <fill>
        <patternFill patternType="solid">
          <fgColor rgb="FFBFBFBF"/>
          <bgColor rgb="FFBFBFBF"/>
        </patternFill>
      </fill>
    </dxf>
    <dxf>
      <font>
        <color theme="1"/>
      </font>
      <fill>
        <patternFill>
          <bgColor theme="0" tint="-0.24994659260841701"/>
        </patternFill>
      </fill>
    </dxf>
    <dxf>
      <fill>
        <patternFill patternType="solid">
          <fgColor rgb="FFBFBFBF"/>
          <bgColor rgb="FFBFBFBF"/>
        </patternFill>
      </fill>
    </dxf>
    <dxf>
      <font>
        <color rgb="FFFF0000"/>
      </font>
    </dxf>
    <dxf>
      <font>
        <color rgb="FFFF0000"/>
      </font>
    </dxf>
    <dxf>
      <font>
        <color rgb="FF000000"/>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000000"/>
      </font>
      <fill>
        <patternFill patternType="solid">
          <fgColor rgb="FFBFBFBF"/>
          <bgColor rgb="FFBFBFBF"/>
        </patternFill>
      </fill>
    </dxf>
    <dxf>
      <font>
        <color rgb="FF000000"/>
      </font>
      <fill>
        <patternFill patternType="solid">
          <fgColor rgb="FFBFBFBF"/>
          <bgColor rgb="FFBFBFBF"/>
        </patternFill>
      </fill>
    </dxf>
    <dxf>
      <font>
        <color rgb="FFFF0000"/>
      </font>
    </dxf>
    <dxf>
      <font>
        <color rgb="FFFF0000"/>
      </font>
    </dxf>
    <dxf>
      <font>
        <color rgb="FFFF0000"/>
      </font>
    </dxf>
    <dxf>
      <font>
        <color rgb="FFFF0000"/>
      </font>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satoh/Documents/work/IE_Excel/&#12452;&#12490;&#12474;&#12510;&#12452;&#12524;&#12502;&#12531;2and3&#12488;&#12540;&#12479;&#12523;&#12486;&#12463;&#12491;&#12483;&#12463;&#31777;&#26131;&#35336;&#31639;&#27231;/&#12452;&#12490;&#12474;&#12510;&#12452;&#12524;&#12502;&#12531;2and3&#12488;&#12540;&#12479;&#12523;&#12486;&#12463;&#12491;&#12483;&#12463;&#31777;&#26131;&#35336;&#31639;&#27231;/&#12452;&#12490;&#12474;&#12510;&#12452;&#12524;&#12502;&#12531;3%20&#12488;&#12540;&#12479;&#12523;&#12486;&#12463;&#12491;&#12483;&#12463;&#31777;&#26131;&#35336;&#31639;&#27231;_ver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satoh/Documents/work/IE3&#20415;&#21033;&#12484;&#12540;&#1252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asatoh/Documents/work/IE_Excel/IE3&#12488;&#12540;&#12479;&#12523;&#12486;&#12463;&#12491;&#12483;&#12463;&#31777;&#26131;&#35336;&#31639;&#272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計算機"/>
      <sheetName val="極限育成開始時期判定機"/>
      <sheetName val="選手能力"/>
      <sheetName val="技まとめ"/>
      <sheetName val="リスト"/>
    </sheetNames>
    <sheetDataSet>
      <sheetData sheetId="0"/>
      <sheetData sheetId="1"/>
      <sheetData sheetId="2">
        <row r="3">
          <cell r="C3" t="str">
            <v>えんどう</v>
          </cell>
        </row>
        <row r="4">
          <cell r="C4" t="str">
            <v>かぜまる</v>
          </cell>
        </row>
        <row r="5">
          <cell r="C5" t="str">
            <v>かべやま</v>
          </cell>
        </row>
        <row r="6">
          <cell r="C6" t="str">
            <v>じん</v>
          </cell>
        </row>
        <row r="7">
          <cell r="C7" t="str">
            <v>くりまつ</v>
          </cell>
        </row>
        <row r="8">
          <cell r="C8" t="str">
            <v>はんだ</v>
          </cell>
        </row>
        <row r="9">
          <cell r="C9" t="str">
            <v>しょうりん</v>
          </cell>
        </row>
        <row r="10">
          <cell r="C10" t="str">
            <v>ししど</v>
          </cell>
        </row>
        <row r="11">
          <cell r="C11" t="str">
            <v>マックス</v>
          </cell>
        </row>
        <row r="12">
          <cell r="C12" t="str">
            <v>ごうえんじ</v>
          </cell>
        </row>
        <row r="13">
          <cell r="C13" t="str">
            <v>そめおか</v>
          </cell>
        </row>
        <row r="14">
          <cell r="C14" t="str">
            <v>メガネ</v>
          </cell>
        </row>
        <row r="15">
          <cell r="C15" t="str">
            <v>げんおう</v>
          </cell>
        </row>
        <row r="16">
          <cell r="C16" t="str">
            <v>だいでん</v>
          </cell>
        </row>
        <row r="17">
          <cell r="C17" t="str">
            <v>ばんじょう</v>
          </cell>
        </row>
        <row r="18">
          <cell r="C18" t="str">
            <v>なるかみ</v>
          </cell>
        </row>
        <row r="19">
          <cell r="C19" t="str">
            <v>ごじょう</v>
          </cell>
        </row>
        <row r="20">
          <cell r="C20" t="str">
            <v>へんみ</v>
          </cell>
        </row>
        <row r="21">
          <cell r="C21" t="str">
            <v>さきやま</v>
          </cell>
        </row>
        <row r="22">
          <cell r="C22" t="str">
            <v>どうめん</v>
          </cell>
        </row>
        <row r="23">
          <cell r="C23" t="str">
            <v>じもん</v>
          </cell>
        </row>
        <row r="24">
          <cell r="C24" t="str">
            <v>きどう</v>
          </cell>
        </row>
        <row r="25">
          <cell r="C25" t="str">
            <v>さくま</v>
          </cell>
        </row>
        <row r="26">
          <cell r="C26" t="str">
            <v>ひょうどう</v>
          </cell>
        </row>
        <row r="27">
          <cell r="C27" t="str">
            <v>えな</v>
          </cell>
        </row>
        <row r="28">
          <cell r="C28" t="str">
            <v>むくもと</v>
          </cell>
        </row>
        <row r="29">
          <cell r="C29" t="str">
            <v>しぶき</v>
          </cell>
        </row>
        <row r="30">
          <cell r="C30" t="str">
            <v>おおくす</v>
          </cell>
        </row>
        <row r="31">
          <cell r="C31" t="str">
            <v>じゅうぞう</v>
          </cell>
        </row>
        <row r="32">
          <cell r="C32" t="str">
            <v>さんず</v>
          </cell>
        </row>
        <row r="33">
          <cell r="C33" t="str">
            <v>やなぎだ</v>
          </cell>
        </row>
        <row r="34">
          <cell r="C34" t="str">
            <v>フランケン</v>
          </cell>
        </row>
        <row r="35">
          <cell r="C35" t="str">
            <v>ふじみ</v>
          </cell>
        </row>
        <row r="36">
          <cell r="C36" t="str">
            <v>れいげん</v>
          </cell>
        </row>
        <row r="37">
          <cell r="C37" t="str">
            <v>ミイラ</v>
          </cell>
        </row>
        <row r="38">
          <cell r="C38" t="str">
            <v>やつはか</v>
          </cell>
        </row>
        <row r="39">
          <cell r="C39" t="str">
            <v>ゆうこく</v>
          </cell>
        </row>
        <row r="40">
          <cell r="C40" t="str">
            <v>つきむら</v>
          </cell>
        </row>
        <row r="41">
          <cell r="C41" t="str">
            <v>ブラッド</v>
          </cell>
        </row>
        <row r="42">
          <cell r="C42" t="str">
            <v>ふし</v>
          </cell>
        </row>
        <row r="43">
          <cell r="C43" t="str">
            <v>にんぎょう</v>
          </cell>
        </row>
        <row r="44">
          <cell r="C44" t="str">
            <v>つぶらや</v>
          </cell>
        </row>
        <row r="45">
          <cell r="C45" t="str">
            <v>くろがみ</v>
          </cell>
        </row>
        <row r="46">
          <cell r="C46" t="str">
            <v>まかい</v>
          </cell>
        </row>
        <row r="47">
          <cell r="C47" t="str">
            <v>イノシシ</v>
          </cell>
        </row>
        <row r="48">
          <cell r="C48" t="str">
            <v>ニワトリ</v>
          </cell>
        </row>
        <row r="49">
          <cell r="C49" t="str">
            <v>サカナ</v>
          </cell>
        </row>
        <row r="50">
          <cell r="C50" t="str">
            <v>カエル</v>
          </cell>
        </row>
        <row r="51">
          <cell r="C51" t="str">
            <v>ライオン</v>
          </cell>
        </row>
        <row r="52">
          <cell r="C52" t="str">
            <v>カメレオン</v>
          </cell>
        </row>
        <row r="53">
          <cell r="C53" t="str">
            <v>ワシ</v>
          </cell>
        </row>
        <row r="54">
          <cell r="C54" t="str">
            <v>サル</v>
          </cell>
        </row>
        <row r="55">
          <cell r="C55" t="str">
            <v>ゴリラ</v>
          </cell>
        </row>
        <row r="56">
          <cell r="C56" t="str">
            <v>ヘビ</v>
          </cell>
        </row>
        <row r="57">
          <cell r="C57" t="str">
            <v>チーター</v>
          </cell>
        </row>
        <row r="58">
          <cell r="C58" t="str">
            <v>コアラ</v>
          </cell>
        </row>
        <row r="59">
          <cell r="C59" t="str">
            <v>パンダ</v>
          </cell>
        </row>
        <row r="60">
          <cell r="C60" t="str">
            <v>アライグマ</v>
          </cell>
        </row>
        <row r="61">
          <cell r="C61" t="str">
            <v>ネズミ</v>
          </cell>
        </row>
        <row r="62">
          <cell r="C62" t="str">
            <v>ウシ</v>
          </cell>
        </row>
        <row r="63">
          <cell r="C63" t="str">
            <v>たけし</v>
          </cell>
        </row>
        <row r="64">
          <cell r="C64" t="str">
            <v>ゆう</v>
          </cell>
        </row>
        <row r="65">
          <cell r="C65" t="str">
            <v>つよし</v>
          </cell>
        </row>
        <row r="66">
          <cell r="C66" t="str">
            <v>きょう</v>
          </cell>
        </row>
        <row r="67">
          <cell r="C67" t="str">
            <v>のり</v>
          </cell>
        </row>
        <row r="68">
          <cell r="C68" t="str">
            <v>いわお</v>
          </cell>
        </row>
        <row r="69">
          <cell r="C69" t="str">
            <v>けい</v>
          </cell>
        </row>
        <row r="70">
          <cell r="C70" t="str">
            <v>ばく</v>
          </cell>
        </row>
        <row r="71">
          <cell r="C71" t="str">
            <v>せり</v>
          </cell>
        </row>
        <row r="72">
          <cell r="C72" t="str">
            <v>しん</v>
          </cell>
        </row>
        <row r="73">
          <cell r="C73" t="str">
            <v>あらた</v>
          </cell>
        </row>
        <row r="74">
          <cell r="C74" t="str">
            <v>ましも</v>
          </cell>
        </row>
        <row r="75">
          <cell r="C75" t="str">
            <v>つづき</v>
          </cell>
        </row>
        <row r="76">
          <cell r="C76" t="str">
            <v>ひらお</v>
          </cell>
        </row>
        <row r="77">
          <cell r="C77" t="str">
            <v>ながとも</v>
          </cell>
        </row>
        <row r="78">
          <cell r="C78" t="str">
            <v>みずぶち</v>
          </cell>
        </row>
        <row r="79">
          <cell r="C79" t="str">
            <v>アイドル</v>
          </cell>
        </row>
        <row r="80">
          <cell r="C80" t="str">
            <v>てっちゃん</v>
          </cell>
        </row>
        <row r="81">
          <cell r="C81" t="str">
            <v>ノベル</v>
          </cell>
        </row>
        <row r="82">
          <cell r="C82" t="str">
            <v>ヒーロー</v>
          </cell>
        </row>
        <row r="83">
          <cell r="C83" t="str">
            <v>コスプレ</v>
          </cell>
        </row>
        <row r="84">
          <cell r="C84" t="str">
            <v>オンライン</v>
          </cell>
        </row>
        <row r="85">
          <cell r="C85" t="str">
            <v>じさくは</v>
          </cell>
        </row>
        <row r="86">
          <cell r="C86" t="str">
            <v>ロボ</v>
          </cell>
        </row>
        <row r="87">
          <cell r="C87" t="str">
            <v>ゲームき</v>
          </cell>
        </row>
        <row r="88">
          <cell r="C88" t="str">
            <v>まんがか</v>
          </cell>
        </row>
        <row r="89">
          <cell r="C89" t="str">
            <v>アーケード</v>
          </cell>
        </row>
        <row r="90">
          <cell r="C90" t="str">
            <v>きうち</v>
          </cell>
        </row>
        <row r="91">
          <cell r="C91" t="str">
            <v>フィギュア</v>
          </cell>
        </row>
        <row r="92">
          <cell r="C92" t="str">
            <v>とうま</v>
          </cell>
        </row>
        <row r="93">
          <cell r="C93" t="str">
            <v>せいゆう</v>
          </cell>
        </row>
        <row r="94">
          <cell r="C94" t="str">
            <v>ネット</v>
          </cell>
        </row>
        <row r="95">
          <cell r="C95" t="str">
            <v>ももち</v>
          </cell>
        </row>
        <row r="96">
          <cell r="C96" t="str">
            <v>ふじばやし</v>
          </cell>
        </row>
        <row r="97">
          <cell r="C97" t="str">
            <v>こうさか</v>
          </cell>
        </row>
        <row r="98">
          <cell r="C98" t="str">
            <v>じらいや</v>
          </cell>
        </row>
        <row r="99">
          <cell r="C99" t="str">
            <v>ゴエモン</v>
          </cell>
        </row>
        <row r="100">
          <cell r="C100" t="str">
            <v>ふうま</v>
          </cell>
        </row>
        <row r="101">
          <cell r="C101" t="str">
            <v>こうが</v>
          </cell>
        </row>
        <row r="102">
          <cell r="C102" t="str">
            <v>さるとび</v>
          </cell>
        </row>
        <row r="103">
          <cell r="C103" t="str">
            <v>やぎゅう</v>
          </cell>
        </row>
        <row r="104">
          <cell r="C104" t="str">
            <v>はつとり</v>
          </cell>
        </row>
        <row r="105">
          <cell r="C105" t="str">
            <v>きりがくれ</v>
          </cell>
        </row>
        <row r="106">
          <cell r="C106" t="str">
            <v>はちや</v>
          </cell>
        </row>
        <row r="107">
          <cell r="C107" t="str">
            <v>かとう</v>
          </cell>
        </row>
        <row r="108">
          <cell r="C108" t="str">
            <v>いでうら</v>
          </cell>
        </row>
        <row r="109">
          <cell r="C109" t="str">
            <v>たきがわ</v>
          </cell>
        </row>
        <row r="110">
          <cell r="C110" t="str">
            <v>きど</v>
          </cell>
        </row>
        <row r="111">
          <cell r="C111" t="str">
            <v>あやの</v>
          </cell>
        </row>
        <row r="112">
          <cell r="C112" t="str">
            <v>すみの</v>
          </cell>
        </row>
        <row r="113">
          <cell r="C113" t="str">
            <v>せりざわ</v>
          </cell>
        </row>
        <row r="114">
          <cell r="C114" t="str">
            <v>まきや</v>
          </cell>
        </row>
        <row r="115">
          <cell r="C115" t="str">
            <v>しおたに</v>
          </cell>
        </row>
        <row r="116">
          <cell r="C116" t="str">
            <v>やまね</v>
          </cell>
        </row>
        <row r="117">
          <cell r="C117" t="str">
            <v>いくい</v>
          </cell>
        </row>
        <row r="118">
          <cell r="C118" t="str">
            <v>おおごい</v>
          </cell>
        </row>
        <row r="119">
          <cell r="C119" t="str">
            <v>はらの</v>
          </cell>
        </row>
        <row r="120">
          <cell r="C120" t="str">
            <v>だいち</v>
          </cell>
        </row>
        <row r="121">
          <cell r="C121" t="str">
            <v>たぬしまる</v>
          </cell>
        </row>
        <row r="122">
          <cell r="C122" t="str">
            <v>くさお</v>
          </cell>
        </row>
        <row r="123">
          <cell r="C123" t="str">
            <v>よねやま</v>
          </cell>
        </row>
        <row r="124">
          <cell r="C124" t="str">
            <v>いぬかい</v>
          </cell>
        </row>
        <row r="125">
          <cell r="C125" t="str">
            <v>ふくい</v>
          </cell>
        </row>
        <row r="126">
          <cell r="C126" t="str">
            <v>ふじ</v>
          </cell>
        </row>
        <row r="127">
          <cell r="C127" t="str">
            <v>なんざん</v>
          </cell>
        </row>
        <row r="128">
          <cell r="C128" t="str">
            <v>にしがき</v>
          </cell>
        </row>
        <row r="129">
          <cell r="C129" t="str">
            <v>めがわ</v>
          </cell>
        </row>
        <row r="130">
          <cell r="C130" t="str">
            <v>みつむね</v>
          </cell>
        </row>
        <row r="131">
          <cell r="C131" t="str">
            <v>くろべ</v>
          </cell>
        </row>
        <row r="132">
          <cell r="C132" t="str">
            <v>とびやま</v>
          </cell>
        </row>
        <row r="133">
          <cell r="C133" t="str">
            <v>やかた</v>
          </cell>
        </row>
        <row r="134">
          <cell r="C134" t="str">
            <v>もぎ</v>
          </cell>
        </row>
        <row r="135">
          <cell r="C135" t="str">
            <v>まさる</v>
          </cell>
        </row>
        <row r="136">
          <cell r="C136" t="str">
            <v>とも</v>
          </cell>
        </row>
        <row r="137">
          <cell r="C137" t="str">
            <v>つとむ</v>
          </cell>
        </row>
        <row r="138">
          <cell r="C138" t="str">
            <v>だんどう</v>
          </cell>
        </row>
        <row r="139">
          <cell r="C139" t="str">
            <v>ふかざわ</v>
          </cell>
        </row>
        <row r="140">
          <cell r="C140" t="str">
            <v>まもりの</v>
          </cell>
        </row>
        <row r="141">
          <cell r="C141" t="str">
            <v>なかい</v>
          </cell>
        </row>
        <row r="142">
          <cell r="C142" t="str">
            <v>いしい</v>
          </cell>
        </row>
        <row r="143">
          <cell r="C143" t="str">
            <v>ポセイドン</v>
          </cell>
        </row>
        <row r="144">
          <cell r="C144" t="str">
            <v>アポロン</v>
          </cell>
        </row>
        <row r="145">
          <cell r="C145" t="str">
            <v>ヘパイス</v>
          </cell>
        </row>
        <row r="146">
          <cell r="C146" t="str">
            <v>アレス</v>
          </cell>
        </row>
        <row r="147">
          <cell r="C147" t="str">
            <v>ディオ</v>
          </cell>
        </row>
        <row r="148">
          <cell r="C148" t="str">
            <v>アルテミス</v>
          </cell>
        </row>
        <row r="149">
          <cell r="C149" t="str">
            <v>ヘルメス</v>
          </cell>
        </row>
        <row r="150">
          <cell r="C150" t="str">
            <v>アテナ</v>
          </cell>
        </row>
        <row r="151">
          <cell r="C151" t="str">
            <v>デメテル</v>
          </cell>
        </row>
        <row r="152">
          <cell r="C152" t="str">
            <v>アフロディ２</v>
          </cell>
        </row>
        <row r="153">
          <cell r="C153" t="str">
            <v>ヘラ</v>
          </cell>
        </row>
        <row r="154">
          <cell r="C154" t="str">
            <v>イカロス</v>
          </cell>
        </row>
        <row r="155">
          <cell r="C155" t="str">
            <v>アキレス</v>
          </cell>
        </row>
        <row r="156">
          <cell r="C156" t="str">
            <v>ヘラクレス</v>
          </cell>
        </row>
        <row r="157">
          <cell r="C157" t="str">
            <v>クロノス</v>
          </cell>
        </row>
        <row r="158">
          <cell r="C158" t="str">
            <v>メドゥーサ</v>
          </cell>
        </row>
        <row r="159">
          <cell r="C159" t="str">
            <v>ひろと</v>
          </cell>
        </row>
        <row r="160">
          <cell r="C160" t="str">
            <v>かいと</v>
          </cell>
        </row>
        <row r="161">
          <cell r="C161" t="str">
            <v>りょうた</v>
          </cell>
        </row>
        <row r="162">
          <cell r="C162" t="str">
            <v>いつき</v>
          </cell>
        </row>
        <row r="163">
          <cell r="C163" t="str">
            <v>そうた</v>
          </cell>
        </row>
        <row r="164">
          <cell r="C164" t="str">
            <v>はる</v>
          </cell>
        </row>
        <row r="165">
          <cell r="C165" t="str">
            <v>てらさか</v>
          </cell>
        </row>
        <row r="166">
          <cell r="C166" t="str">
            <v>そら</v>
          </cell>
        </row>
        <row r="167">
          <cell r="C167" t="str">
            <v>りゅうすけ</v>
          </cell>
        </row>
        <row r="168">
          <cell r="C168" t="str">
            <v>りくと</v>
          </cell>
        </row>
        <row r="169">
          <cell r="C169" t="str">
            <v>まこ</v>
          </cell>
        </row>
        <row r="170">
          <cell r="C170" t="str">
            <v>あおしま</v>
          </cell>
        </row>
        <row r="171">
          <cell r="C171" t="str">
            <v>あまい</v>
          </cell>
        </row>
        <row r="172">
          <cell r="C172" t="str">
            <v>ひらた</v>
          </cell>
        </row>
        <row r="173">
          <cell r="C173" t="str">
            <v>はせべ</v>
          </cell>
        </row>
        <row r="174">
          <cell r="C174" t="str">
            <v>おおしま</v>
          </cell>
        </row>
        <row r="175">
          <cell r="C175" t="str">
            <v>じょう</v>
          </cell>
        </row>
        <row r="176">
          <cell r="C176" t="str">
            <v>ひめじま</v>
          </cell>
        </row>
        <row r="177">
          <cell r="C177" t="str">
            <v>きくち</v>
          </cell>
        </row>
        <row r="178">
          <cell r="C178" t="str">
            <v>のま</v>
          </cell>
        </row>
        <row r="179">
          <cell r="C179" t="str">
            <v>むかいやま</v>
          </cell>
        </row>
        <row r="180">
          <cell r="C180" t="str">
            <v>ちゃき</v>
          </cell>
        </row>
        <row r="181">
          <cell r="C181" t="str">
            <v>かのう</v>
          </cell>
        </row>
        <row r="182">
          <cell r="C182" t="str">
            <v>たちの</v>
          </cell>
        </row>
        <row r="183">
          <cell r="C183" t="str">
            <v>でまえ</v>
          </cell>
        </row>
        <row r="184">
          <cell r="C184" t="str">
            <v>やすなが</v>
          </cell>
        </row>
        <row r="185">
          <cell r="C185" t="str">
            <v>みずぐち</v>
          </cell>
        </row>
        <row r="186">
          <cell r="C186" t="str">
            <v>つつみ</v>
          </cell>
        </row>
        <row r="187">
          <cell r="C187" t="str">
            <v>ともおか</v>
          </cell>
        </row>
        <row r="188">
          <cell r="C188" t="str">
            <v>まるで</v>
          </cell>
        </row>
        <row r="189">
          <cell r="C189" t="str">
            <v>いしざき</v>
          </cell>
        </row>
        <row r="190">
          <cell r="C190" t="str">
            <v>こづか</v>
          </cell>
        </row>
        <row r="191">
          <cell r="C191" t="str">
            <v>やおの</v>
          </cell>
        </row>
        <row r="192">
          <cell r="C192" t="str">
            <v>トメ</v>
          </cell>
        </row>
        <row r="193">
          <cell r="C193" t="str">
            <v>おおたま</v>
          </cell>
        </row>
        <row r="194">
          <cell r="C194" t="str">
            <v>こつばん</v>
          </cell>
        </row>
        <row r="195">
          <cell r="C195" t="str">
            <v>しっとう</v>
          </cell>
        </row>
        <row r="196">
          <cell r="C196" t="str">
            <v>りつこ</v>
          </cell>
        </row>
        <row r="197">
          <cell r="C197" t="str">
            <v>ごいんきょ</v>
          </cell>
        </row>
        <row r="198">
          <cell r="C198" t="str">
            <v>うたがわ</v>
          </cell>
        </row>
        <row r="199">
          <cell r="C199" t="str">
            <v>サリー</v>
          </cell>
        </row>
        <row r="200">
          <cell r="C200" t="str">
            <v>サブちゃん</v>
          </cell>
        </row>
        <row r="201">
          <cell r="C201" t="str">
            <v>プログレ</v>
          </cell>
        </row>
        <row r="202">
          <cell r="C202" t="str">
            <v>いえもり</v>
          </cell>
        </row>
        <row r="203">
          <cell r="C203" t="str">
            <v>えびす</v>
          </cell>
        </row>
        <row r="204">
          <cell r="C204" t="str">
            <v>いくじ</v>
          </cell>
        </row>
        <row r="205">
          <cell r="C205" t="str">
            <v>えじ</v>
          </cell>
        </row>
        <row r="206">
          <cell r="C206" t="str">
            <v>さやか</v>
          </cell>
        </row>
        <row r="207">
          <cell r="C207" t="str">
            <v>はいじん</v>
          </cell>
        </row>
        <row r="208">
          <cell r="C208" t="str">
            <v>みちば</v>
          </cell>
        </row>
        <row r="209">
          <cell r="C209" t="str">
            <v>こうじ</v>
          </cell>
        </row>
        <row r="210">
          <cell r="C210" t="str">
            <v>かけやま</v>
          </cell>
        </row>
        <row r="211">
          <cell r="C211" t="str">
            <v>あつた</v>
          </cell>
        </row>
        <row r="212">
          <cell r="C212" t="str">
            <v>マッハ</v>
          </cell>
        </row>
        <row r="213">
          <cell r="C213" t="str">
            <v>おうだ</v>
          </cell>
        </row>
        <row r="214">
          <cell r="C214" t="str">
            <v>かぶと</v>
          </cell>
        </row>
        <row r="215">
          <cell r="C215" t="str">
            <v>しらべ</v>
          </cell>
        </row>
        <row r="216">
          <cell r="C216" t="str">
            <v>げんぶ</v>
          </cell>
        </row>
        <row r="217">
          <cell r="C217" t="str">
            <v>つちの</v>
          </cell>
        </row>
        <row r="218">
          <cell r="C218" t="str">
            <v>ちょうの</v>
          </cell>
        </row>
        <row r="219">
          <cell r="C219" t="str">
            <v>ごう</v>
          </cell>
        </row>
        <row r="220">
          <cell r="C220" t="str">
            <v>やりの</v>
          </cell>
        </row>
        <row r="221">
          <cell r="C221" t="str">
            <v>さいうん</v>
          </cell>
        </row>
        <row r="222">
          <cell r="C222" t="str">
            <v>くわがた</v>
          </cell>
        </row>
        <row r="223">
          <cell r="C223" t="str">
            <v>きゅうじ</v>
          </cell>
        </row>
        <row r="224">
          <cell r="C224" t="str">
            <v>いのう</v>
          </cell>
        </row>
        <row r="225">
          <cell r="C225" t="str">
            <v>だん</v>
          </cell>
        </row>
        <row r="226">
          <cell r="C226" t="str">
            <v>らいめい</v>
          </cell>
        </row>
        <row r="227">
          <cell r="C227" t="str">
            <v>アルミ</v>
          </cell>
        </row>
        <row r="228">
          <cell r="C228" t="str">
            <v>おおくぼ</v>
          </cell>
        </row>
        <row r="229">
          <cell r="C229" t="str">
            <v>こてがわ</v>
          </cell>
        </row>
        <row r="230">
          <cell r="C230" t="str">
            <v>ぽんた</v>
          </cell>
        </row>
        <row r="231">
          <cell r="C231" t="str">
            <v>はぶ</v>
          </cell>
        </row>
        <row r="232">
          <cell r="C232" t="str">
            <v>たかすぎ</v>
          </cell>
        </row>
        <row r="233">
          <cell r="C233" t="str">
            <v>くすのき</v>
          </cell>
        </row>
        <row r="234">
          <cell r="C234" t="str">
            <v>しなの</v>
          </cell>
        </row>
        <row r="235">
          <cell r="C235" t="str">
            <v>いが</v>
          </cell>
        </row>
        <row r="236">
          <cell r="C236" t="str">
            <v>かまい</v>
          </cell>
        </row>
        <row r="237">
          <cell r="C237" t="str">
            <v>よいち</v>
          </cell>
        </row>
        <row r="238">
          <cell r="C238" t="str">
            <v>こんごう</v>
          </cell>
        </row>
        <row r="239">
          <cell r="C239" t="str">
            <v>かざむかい</v>
          </cell>
        </row>
        <row r="240">
          <cell r="C240" t="str">
            <v>かまきり</v>
          </cell>
        </row>
        <row r="241">
          <cell r="C241" t="str">
            <v>もうり</v>
          </cell>
        </row>
        <row r="242">
          <cell r="C242" t="str">
            <v>しゃらく</v>
          </cell>
        </row>
        <row r="243">
          <cell r="C243" t="str">
            <v>じょうぎ</v>
          </cell>
        </row>
        <row r="244">
          <cell r="C244" t="str">
            <v>ひがし</v>
          </cell>
        </row>
        <row r="245">
          <cell r="C245" t="str">
            <v>らじょう</v>
          </cell>
        </row>
        <row r="246">
          <cell r="C246" t="str">
            <v>さいごう</v>
          </cell>
        </row>
        <row r="247">
          <cell r="C247" t="str">
            <v>さかもと</v>
          </cell>
        </row>
        <row r="248">
          <cell r="C248" t="str">
            <v>しわす</v>
          </cell>
        </row>
        <row r="249">
          <cell r="C249" t="str">
            <v>ほてい</v>
          </cell>
        </row>
        <row r="250">
          <cell r="C250" t="str">
            <v>はちすが</v>
          </cell>
        </row>
        <row r="251">
          <cell r="C251" t="str">
            <v>みくに</v>
          </cell>
        </row>
        <row r="252">
          <cell r="C252" t="str">
            <v>いしくら</v>
          </cell>
        </row>
        <row r="253">
          <cell r="C253" t="str">
            <v>ふうらい</v>
          </cell>
        </row>
        <row r="254">
          <cell r="C254" t="str">
            <v>かいおう</v>
          </cell>
        </row>
        <row r="255">
          <cell r="C255" t="str">
            <v>あそ</v>
          </cell>
        </row>
        <row r="256">
          <cell r="C256" t="str">
            <v>れいぜん</v>
          </cell>
        </row>
        <row r="257">
          <cell r="C257" t="str">
            <v>ひまわり</v>
          </cell>
        </row>
        <row r="258">
          <cell r="C258" t="str">
            <v>りきまる</v>
          </cell>
        </row>
        <row r="259">
          <cell r="C259" t="str">
            <v>かつお</v>
          </cell>
        </row>
        <row r="260">
          <cell r="C260" t="str">
            <v>りゅうの</v>
          </cell>
        </row>
        <row r="261">
          <cell r="C261" t="str">
            <v>うづき</v>
          </cell>
        </row>
        <row r="262">
          <cell r="C262" t="str">
            <v>こんどう</v>
          </cell>
        </row>
        <row r="263">
          <cell r="C263" t="str">
            <v>せんじゅ</v>
          </cell>
        </row>
        <row r="264">
          <cell r="C264" t="str">
            <v>ふらの</v>
          </cell>
        </row>
        <row r="265">
          <cell r="C265" t="str">
            <v>ういん</v>
          </cell>
        </row>
        <row r="266">
          <cell r="C266" t="str">
            <v>かつ</v>
          </cell>
        </row>
        <row r="267">
          <cell r="C267" t="str">
            <v>シデン</v>
          </cell>
        </row>
        <row r="268">
          <cell r="C268" t="str">
            <v>しょうとく</v>
          </cell>
        </row>
        <row r="269">
          <cell r="C269" t="str">
            <v>なりた</v>
          </cell>
        </row>
        <row r="270">
          <cell r="C270" t="str">
            <v>らいでん</v>
          </cell>
        </row>
        <row r="271">
          <cell r="C271" t="str">
            <v>おおや</v>
          </cell>
        </row>
        <row r="272">
          <cell r="C272" t="str">
            <v>なかやま</v>
          </cell>
        </row>
        <row r="273">
          <cell r="C273" t="str">
            <v>しゅうすい</v>
          </cell>
        </row>
        <row r="274">
          <cell r="C274" t="str">
            <v>つばさ</v>
          </cell>
        </row>
        <row r="275">
          <cell r="C275" t="str">
            <v>さいばら</v>
          </cell>
        </row>
        <row r="276">
          <cell r="C276" t="str">
            <v>しもつき</v>
          </cell>
        </row>
        <row r="277">
          <cell r="C277" t="str">
            <v>たすけ</v>
          </cell>
        </row>
        <row r="278">
          <cell r="C278" t="str">
            <v>そうめい</v>
          </cell>
        </row>
        <row r="279">
          <cell r="C279" t="str">
            <v>じゅうべえ</v>
          </cell>
        </row>
        <row r="280">
          <cell r="C280" t="str">
            <v>こんぺいと</v>
          </cell>
        </row>
        <row r="281">
          <cell r="C281" t="str">
            <v>まんげつ</v>
          </cell>
        </row>
        <row r="282">
          <cell r="C282" t="str">
            <v>あしゅら</v>
          </cell>
        </row>
        <row r="283">
          <cell r="C283" t="str">
            <v>はたの</v>
          </cell>
        </row>
        <row r="284">
          <cell r="C284" t="str">
            <v>あめひこ</v>
          </cell>
        </row>
        <row r="285">
          <cell r="C285" t="str">
            <v>たいら</v>
          </cell>
        </row>
        <row r="286">
          <cell r="C286" t="str">
            <v>じぞう</v>
          </cell>
        </row>
        <row r="287">
          <cell r="C287" t="str">
            <v>タカ</v>
          </cell>
        </row>
        <row r="288">
          <cell r="C288" t="str">
            <v>ほそい</v>
          </cell>
        </row>
        <row r="289">
          <cell r="C289" t="str">
            <v>てんしょう</v>
          </cell>
        </row>
        <row r="290">
          <cell r="C290" t="str">
            <v>やまと</v>
          </cell>
        </row>
        <row r="291">
          <cell r="C291" t="str">
            <v>がり</v>
          </cell>
        </row>
        <row r="292">
          <cell r="C292" t="str">
            <v>いちご</v>
          </cell>
        </row>
        <row r="293">
          <cell r="C293" t="str">
            <v>おきた</v>
          </cell>
        </row>
        <row r="294">
          <cell r="C294" t="str">
            <v>ながさき</v>
          </cell>
        </row>
        <row r="295">
          <cell r="C295" t="str">
            <v>かも (愛媛)</v>
          </cell>
        </row>
        <row r="296">
          <cell r="C296" t="str">
            <v>ほとけ</v>
          </cell>
        </row>
        <row r="297">
          <cell r="C297" t="str">
            <v>ハシ</v>
          </cell>
        </row>
        <row r="298">
          <cell r="C298" t="str">
            <v>あけち</v>
          </cell>
        </row>
        <row r="299">
          <cell r="C299" t="str">
            <v>きじはた</v>
          </cell>
        </row>
        <row r="300">
          <cell r="C300" t="str">
            <v>じんの</v>
          </cell>
        </row>
        <row r="301">
          <cell r="C301" t="str">
            <v>ふがく</v>
          </cell>
        </row>
        <row r="302">
          <cell r="C302" t="str">
            <v>しろま</v>
          </cell>
        </row>
        <row r="303">
          <cell r="C303" t="str">
            <v>くろかわ</v>
          </cell>
        </row>
        <row r="304">
          <cell r="C304" t="str">
            <v>しょうぶ</v>
          </cell>
        </row>
        <row r="305">
          <cell r="C305" t="str">
            <v>あかぎ</v>
          </cell>
        </row>
        <row r="306">
          <cell r="C306" t="str">
            <v>ようすけ</v>
          </cell>
        </row>
        <row r="307">
          <cell r="C307" t="str">
            <v>きんたろう</v>
          </cell>
        </row>
        <row r="308">
          <cell r="C308" t="str">
            <v>あさつゆ</v>
          </cell>
        </row>
        <row r="309">
          <cell r="C309" t="str">
            <v>よこはま</v>
          </cell>
        </row>
        <row r="310">
          <cell r="C310" t="str">
            <v>べんてん</v>
          </cell>
        </row>
        <row r="311">
          <cell r="C311" t="str">
            <v>ごうゆう</v>
          </cell>
        </row>
        <row r="312">
          <cell r="C312" t="str">
            <v>しんま</v>
          </cell>
        </row>
        <row r="313">
          <cell r="C313" t="str">
            <v>ながる</v>
          </cell>
        </row>
        <row r="314">
          <cell r="C314" t="str">
            <v>ざしき</v>
          </cell>
        </row>
        <row r="315">
          <cell r="C315" t="str">
            <v>くにさだ</v>
          </cell>
        </row>
        <row r="316">
          <cell r="C316" t="str">
            <v>まいたん</v>
          </cell>
        </row>
        <row r="317">
          <cell r="C317" t="str">
            <v>ごぼう</v>
          </cell>
        </row>
        <row r="318">
          <cell r="C318" t="str">
            <v>だいてつ</v>
          </cell>
        </row>
        <row r="319">
          <cell r="C319" t="str">
            <v>ぬのむら</v>
          </cell>
        </row>
        <row r="320">
          <cell r="C320" t="str">
            <v>ふしき</v>
          </cell>
        </row>
        <row r="321">
          <cell r="C321" t="str">
            <v>ひむろ</v>
          </cell>
        </row>
        <row r="322">
          <cell r="C322" t="str">
            <v>ふくし</v>
          </cell>
        </row>
        <row r="323">
          <cell r="C323" t="str">
            <v>こぐるま</v>
          </cell>
        </row>
        <row r="324">
          <cell r="C324" t="str">
            <v>あつい</v>
          </cell>
        </row>
        <row r="325">
          <cell r="C325" t="str">
            <v>そうだん</v>
          </cell>
        </row>
        <row r="326">
          <cell r="C326" t="str">
            <v>てふだ</v>
          </cell>
        </row>
        <row r="327">
          <cell r="C327" t="str">
            <v>きんこ</v>
          </cell>
        </row>
        <row r="328">
          <cell r="C328" t="str">
            <v>たまがわ</v>
          </cell>
        </row>
        <row r="329">
          <cell r="C329" t="str">
            <v>そうの</v>
          </cell>
        </row>
        <row r="330">
          <cell r="C330" t="str">
            <v>あえん</v>
          </cell>
        </row>
        <row r="331">
          <cell r="C331" t="str">
            <v>あかい</v>
          </cell>
        </row>
        <row r="332">
          <cell r="C332" t="str">
            <v>アリ</v>
          </cell>
        </row>
        <row r="333">
          <cell r="C333" t="str">
            <v>ゆぐち</v>
          </cell>
        </row>
        <row r="334">
          <cell r="C334" t="str">
            <v>なると</v>
          </cell>
        </row>
        <row r="335">
          <cell r="C335" t="str">
            <v>ろっこう</v>
          </cell>
        </row>
        <row r="336">
          <cell r="C336" t="str">
            <v>とおやま</v>
          </cell>
        </row>
        <row r="337">
          <cell r="C337" t="str">
            <v>そらはら</v>
          </cell>
        </row>
        <row r="338">
          <cell r="C338" t="str">
            <v>すずか</v>
          </cell>
        </row>
        <row r="339">
          <cell r="C339" t="str">
            <v>かない</v>
          </cell>
        </row>
        <row r="340">
          <cell r="C340" t="str">
            <v>かねざわ</v>
          </cell>
        </row>
        <row r="341">
          <cell r="C341" t="str">
            <v>テント</v>
          </cell>
        </row>
        <row r="342">
          <cell r="C342" t="str">
            <v>さなだ</v>
          </cell>
        </row>
        <row r="343">
          <cell r="C343" t="str">
            <v>みずわたり</v>
          </cell>
        </row>
        <row r="344">
          <cell r="C344" t="str">
            <v>こうこ (ウミガメ島)</v>
          </cell>
        </row>
        <row r="345">
          <cell r="C345" t="str">
            <v>はっきん</v>
          </cell>
        </row>
        <row r="346">
          <cell r="C346" t="str">
            <v>はやぶさ</v>
          </cell>
        </row>
        <row r="347">
          <cell r="C347" t="str">
            <v>きりあや</v>
          </cell>
        </row>
        <row r="348">
          <cell r="C348" t="str">
            <v>まみや</v>
          </cell>
        </row>
        <row r="349">
          <cell r="C349" t="str">
            <v>いでた</v>
          </cell>
        </row>
        <row r="350">
          <cell r="C350" t="str">
            <v>ねお</v>
          </cell>
        </row>
        <row r="351">
          <cell r="C351" t="str">
            <v>ぬりかべ</v>
          </cell>
        </row>
        <row r="352">
          <cell r="C352" t="str">
            <v>かさはら</v>
          </cell>
        </row>
        <row r="353">
          <cell r="C353" t="str">
            <v>みずまき</v>
          </cell>
        </row>
        <row r="354">
          <cell r="C354" t="str">
            <v>みやぎ</v>
          </cell>
        </row>
        <row r="355">
          <cell r="C355" t="str">
            <v>うたば</v>
          </cell>
        </row>
        <row r="356">
          <cell r="C356" t="str">
            <v>やえがし</v>
          </cell>
        </row>
        <row r="357">
          <cell r="C357" t="str">
            <v>はなにわ</v>
          </cell>
        </row>
        <row r="358">
          <cell r="C358" t="str">
            <v>はるの</v>
          </cell>
        </row>
        <row r="359">
          <cell r="C359" t="str">
            <v>やまがた</v>
          </cell>
        </row>
        <row r="360">
          <cell r="C360" t="str">
            <v>おしい</v>
          </cell>
        </row>
        <row r="361">
          <cell r="C361" t="str">
            <v>ナノ</v>
          </cell>
        </row>
        <row r="362">
          <cell r="C362" t="str">
            <v>ふきこし</v>
          </cell>
        </row>
        <row r="363">
          <cell r="C363" t="str">
            <v>まつだ</v>
          </cell>
        </row>
        <row r="364">
          <cell r="C364" t="str">
            <v>おおがき</v>
          </cell>
        </row>
        <row r="365">
          <cell r="C365" t="str">
            <v>あらい</v>
          </cell>
        </row>
        <row r="366">
          <cell r="C366" t="str">
            <v>まちだ</v>
          </cell>
        </row>
        <row r="367">
          <cell r="C367" t="str">
            <v>きたはら</v>
          </cell>
        </row>
        <row r="368">
          <cell r="C368" t="str">
            <v>いりき</v>
          </cell>
        </row>
        <row r="369">
          <cell r="C369" t="str">
            <v>しゅんじ</v>
          </cell>
        </row>
        <row r="370">
          <cell r="C370" t="str">
            <v>にしお</v>
          </cell>
        </row>
        <row r="371">
          <cell r="C371" t="str">
            <v>トリック</v>
          </cell>
        </row>
        <row r="372">
          <cell r="C372" t="str">
            <v>てんとう</v>
          </cell>
        </row>
        <row r="373">
          <cell r="C373" t="str">
            <v>しちや</v>
          </cell>
        </row>
        <row r="374">
          <cell r="C374" t="str">
            <v>ぜにがた</v>
          </cell>
        </row>
        <row r="375">
          <cell r="C375" t="str">
            <v>かねこ</v>
          </cell>
        </row>
        <row r="376">
          <cell r="C376" t="str">
            <v>でんぽう</v>
          </cell>
        </row>
        <row r="377">
          <cell r="C377" t="str">
            <v>なかぞの</v>
          </cell>
        </row>
        <row r="378">
          <cell r="C378" t="str">
            <v>あが</v>
          </cell>
        </row>
        <row r="379">
          <cell r="C379" t="str">
            <v>うみはら</v>
          </cell>
        </row>
        <row r="380">
          <cell r="C380" t="str">
            <v>ごず</v>
          </cell>
        </row>
        <row r="381">
          <cell r="C381" t="str">
            <v>かはく</v>
          </cell>
        </row>
        <row r="382">
          <cell r="C382" t="str">
            <v>ほそえ</v>
          </cell>
        </row>
        <row r="383">
          <cell r="C383" t="str">
            <v>せきえい</v>
          </cell>
        </row>
        <row r="384">
          <cell r="C384" t="str">
            <v>にのみや</v>
          </cell>
        </row>
        <row r="385">
          <cell r="C385" t="str">
            <v>シャケ</v>
          </cell>
        </row>
        <row r="386">
          <cell r="C386" t="str">
            <v>みずはら</v>
          </cell>
        </row>
        <row r="387">
          <cell r="C387" t="str">
            <v>しばふ</v>
          </cell>
        </row>
        <row r="388">
          <cell r="C388" t="str">
            <v>にしじま</v>
          </cell>
        </row>
        <row r="389">
          <cell r="C389" t="str">
            <v>りゅうび</v>
          </cell>
        </row>
        <row r="390">
          <cell r="C390" t="str">
            <v>ふくしま</v>
          </cell>
        </row>
        <row r="391">
          <cell r="C391" t="str">
            <v>ローマ</v>
          </cell>
        </row>
        <row r="392">
          <cell r="C392" t="str">
            <v>はいたに</v>
          </cell>
        </row>
        <row r="393">
          <cell r="C393" t="str">
            <v>ふかわ</v>
          </cell>
        </row>
        <row r="394">
          <cell r="C394" t="str">
            <v>とちぎ</v>
          </cell>
        </row>
        <row r="395">
          <cell r="C395" t="str">
            <v>ちょうひ</v>
          </cell>
        </row>
        <row r="396">
          <cell r="C396" t="str">
            <v>よろい</v>
          </cell>
        </row>
        <row r="397">
          <cell r="C397" t="str">
            <v>こうち</v>
          </cell>
        </row>
        <row r="398">
          <cell r="C398" t="str">
            <v>かんう</v>
          </cell>
        </row>
        <row r="399">
          <cell r="C399" t="str">
            <v>さっぽろ</v>
          </cell>
        </row>
        <row r="400">
          <cell r="C400" t="str">
            <v>かんしん</v>
          </cell>
        </row>
        <row r="401">
          <cell r="C401" t="str">
            <v>いぐち</v>
          </cell>
        </row>
        <row r="402">
          <cell r="C402" t="str">
            <v>もりした</v>
          </cell>
        </row>
        <row r="403">
          <cell r="C403" t="str">
            <v>ふくろさき</v>
          </cell>
        </row>
        <row r="404">
          <cell r="C404" t="str">
            <v>くらはし</v>
          </cell>
        </row>
        <row r="405">
          <cell r="C405" t="str">
            <v>いまむら</v>
          </cell>
        </row>
        <row r="406">
          <cell r="C406" t="str">
            <v>かわしま</v>
          </cell>
        </row>
        <row r="407">
          <cell r="C407" t="str">
            <v>かわさき</v>
          </cell>
        </row>
        <row r="408">
          <cell r="C408" t="str">
            <v>のぼりかわ</v>
          </cell>
        </row>
        <row r="409">
          <cell r="C409" t="str">
            <v>かいかわ</v>
          </cell>
        </row>
        <row r="410">
          <cell r="C410" t="str">
            <v>いっきゅう</v>
          </cell>
        </row>
        <row r="411">
          <cell r="C411" t="str">
            <v>やがた</v>
          </cell>
        </row>
        <row r="412">
          <cell r="C412" t="str">
            <v>すずむし</v>
          </cell>
        </row>
        <row r="413">
          <cell r="C413" t="str">
            <v>ヒコ</v>
          </cell>
        </row>
        <row r="414">
          <cell r="C414" t="str">
            <v>じゅろう</v>
          </cell>
        </row>
        <row r="415">
          <cell r="C415" t="str">
            <v>なんりく</v>
          </cell>
        </row>
        <row r="416">
          <cell r="C416" t="str">
            <v>いがしら</v>
          </cell>
        </row>
        <row r="417">
          <cell r="C417" t="str">
            <v>いせ</v>
          </cell>
        </row>
        <row r="418">
          <cell r="C418" t="str">
            <v>ながと</v>
          </cell>
        </row>
        <row r="419">
          <cell r="C419" t="str">
            <v>パズル</v>
          </cell>
        </row>
        <row r="420">
          <cell r="C420" t="str">
            <v>いの</v>
          </cell>
        </row>
        <row r="421">
          <cell r="C421" t="str">
            <v>ながおさ</v>
          </cell>
        </row>
        <row r="422">
          <cell r="C422" t="str">
            <v>まえぞの</v>
          </cell>
        </row>
        <row r="423">
          <cell r="C423" t="str">
            <v>くさなぎ</v>
          </cell>
        </row>
        <row r="424">
          <cell r="C424" t="str">
            <v>うえだ</v>
          </cell>
        </row>
        <row r="425">
          <cell r="C425" t="str">
            <v>かが</v>
          </cell>
        </row>
        <row r="426">
          <cell r="C426" t="str">
            <v>のざわ</v>
          </cell>
        </row>
        <row r="427">
          <cell r="C427" t="str">
            <v>みなもと</v>
          </cell>
        </row>
        <row r="428">
          <cell r="C428" t="str">
            <v>なぎなた</v>
          </cell>
        </row>
        <row r="429">
          <cell r="C429" t="str">
            <v>ながつき</v>
          </cell>
        </row>
        <row r="430">
          <cell r="C430" t="str">
            <v>ひゅうが</v>
          </cell>
        </row>
        <row r="431">
          <cell r="C431" t="str">
            <v>たま</v>
          </cell>
        </row>
        <row r="432">
          <cell r="C432" t="str">
            <v>だいもんじ</v>
          </cell>
        </row>
        <row r="433">
          <cell r="C433" t="str">
            <v>れっぷう</v>
          </cell>
        </row>
        <row r="434">
          <cell r="C434" t="str">
            <v>いなみ</v>
          </cell>
        </row>
        <row r="435">
          <cell r="C435" t="str">
            <v>ひろしま</v>
          </cell>
        </row>
        <row r="436">
          <cell r="C436" t="str">
            <v>うらべ</v>
          </cell>
        </row>
        <row r="437">
          <cell r="C437" t="str">
            <v>えのもと</v>
          </cell>
        </row>
        <row r="438">
          <cell r="C438" t="str">
            <v>ほうば</v>
          </cell>
        </row>
        <row r="439">
          <cell r="C439" t="str">
            <v>とくい</v>
          </cell>
        </row>
        <row r="440">
          <cell r="C440" t="str">
            <v>たかお</v>
          </cell>
        </row>
        <row r="441">
          <cell r="C441" t="str">
            <v>おりた</v>
          </cell>
        </row>
        <row r="442">
          <cell r="C442" t="str">
            <v>あわしま</v>
          </cell>
        </row>
        <row r="443">
          <cell r="C443" t="str">
            <v>みやざき</v>
          </cell>
        </row>
        <row r="444">
          <cell r="C444" t="str">
            <v>だいまる</v>
          </cell>
        </row>
        <row r="445">
          <cell r="C445" t="str">
            <v>あくたがわ</v>
          </cell>
        </row>
        <row r="446">
          <cell r="C446" t="str">
            <v>やくしじ</v>
          </cell>
        </row>
        <row r="447">
          <cell r="C447" t="str">
            <v>こうもと</v>
          </cell>
        </row>
        <row r="448">
          <cell r="C448" t="str">
            <v>ほしみ</v>
          </cell>
        </row>
        <row r="449">
          <cell r="C449" t="str">
            <v>だいこく</v>
          </cell>
        </row>
        <row r="450">
          <cell r="C450" t="str">
            <v>じゅうじ</v>
          </cell>
        </row>
        <row r="451">
          <cell r="C451" t="str">
            <v>でんこう</v>
          </cell>
        </row>
        <row r="452">
          <cell r="C452" t="str">
            <v>おおいた</v>
          </cell>
        </row>
        <row r="453">
          <cell r="C453" t="str">
            <v>ぐれい</v>
          </cell>
        </row>
        <row r="454">
          <cell r="C454" t="str">
            <v>やまなし</v>
          </cell>
        </row>
        <row r="455">
          <cell r="C455" t="str">
            <v>かみきり</v>
          </cell>
        </row>
        <row r="456">
          <cell r="C456" t="str">
            <v>みきお</v>
          </cell>
        </row>
        <row r="457">
          <cell r="C457" t="str">
            <v>だて</v>
          </cell>
        </row>
        <row r="458">
          <cell r="C458" t="str">
            <v>おとした</v>
          </cell>
        </row>
        <row r="459">
          <cell r="C459" t="str">
            <v>やまぐち</v>
          </cell>
        </row>
        <row r="460">
          <cell r="C460" t="str">
            <v>かがわ</v>
          </cell>
        </row>
        <row r="461">
          <cell r="C461" t="str">
            <v>おんだ</v>
          </cell>
        </row>
        <row r="462">
          <cell r="C462" t="str">
            <v>すいせい</v>
          </cell>
        </row>
        <row r="463">
          <cell r="C463" t="str">
            <v>やまひこ</v>
          </cell>
        </row>
        <row r="464">
          <cell r="C464" t="str">
            <v>たたみだ</v>
          </cell>
        </row>
        <row r="465">
          <cell r="C465" t="str">
            <v>とくがわ</v>
          </cell>
        </row>
        <row r="466">
          <cell r="C466" t="str">
            <v>おおひさ</v>
          </cell>
        </row>
        <row r="467">
          <cell r="C467" t="str">
            <v>はにわ</v>
          </cell>
        </row>
        <row r="468">
          <cell r="C468" t="str">
            <v>ゆみ</v>
          </cell>
        </row>
        <row r="469">
          <cell r="C469" t="str">
            <v>さんしょう</v>
          </cell>
        </row>
        <row r="470">
          <cell r="C470" t="str">
            <v>くげ</v>
          </cell>
        </row>
        <row r="471">
          <cell r="C471" t="str">
            <v>さらやま</v>
          </cell>
        </row>
        <row r="472">
          <cell r="C472" t="str">
            <v>あまみや</v>
          </cell>
        </row>
        <row r="473">
          <cell r="C473" t="str">
            <v>くれない</v>
          </cell>
        </row>
        <row r="474">
          <cell r="C474" t="str">
            <v>としぞう</v>
          </cell>
        </row>
        <row r="475">
          <cell r="C475" t="str">
            <v>つかざき</v>
          </cell>
        </row>
        <row r="476">
          <cell r="C476" t="str">
            <v>まさご</v>
          </cell>
        </row>
        <row r="477">
          <cell r="C477" t="str">
            <v>いしまつ</v>
          </cell>
        </row>
        <row r="478">
          <cell r="C478" t="str">
            <v>ふくつ</v>
          </cell>
        </row>
        <row r="479">
          <cell r="C479" t="str">
            <v>そうじ</v>
          </cell>
        </row>
        <row r="480">
          <cell r="C480" t="str">
            <v>むつ</v>
          </cell>
        </row>
        <row r="481">
          <cell r="C481" t="str">
            <v>ちかい</v>
          </cell>
        </row>
        <row r="482">
          <cell r="C482" t="str">
            <v>うただ</v>
          </cell>
        </row>
        <row r="483">
          <cell r="C483" t="str">
            <v>ゆきやま</v>
          </cell>
        </row>
        <row r="484">
          <cell r="C484" t="str">
            <v>ねこの</v>
          </cell>
        </row>
        <row r="485">
          <cell r="C485" t="str">
            <v>いぬい</v>
          </cell>
        </row>
        <row r="486">
          <cell r="C486" t="str">
            <v>すえの</v>
          </cell>
        </row>
        <row r="487">
          <cell r="C487" t="str">
            <v>かいとう</v>
          </cell>
        </row>
        <row r="488">
          <cell r="C488" t="str">
            <v>ゆめちよ</v>
          </cell>
        </row>
        <row r="489">
          <cell r="C489" t="str">
            <v>うえすぎ</v>
          </cell>
        </row>
        <row r="490">
          <cell r="C490" t="str">
            <v>エコ</v>
          </cell>
        </row>
        <row r="491">
          <cell r="C491" t="str">
            <v>ひじかた</v>
          </cell>
        </row>
        <row r="492">
          <cell r="C492" t="str">
            <v>とよとみ</v>
          </cell>
        </row>
        <row r="493">
          <cell r="C493" t="str">
            <v>ひらが</v>
          </cell>
        </row>
        <row r="494">
          <cell r="C494" t="str">
            <v>いわなが</v>
          </cell>
        </row>
        <row r="495">
          <cell r="C495" t="str">
            <v>しらぎく</v>
          </cell>
        </row>
        <row r="496">
          <cell r="C496" t="str">
            <v>あたる</v>
          </cell>
        </row>
        <row r="497">
          <cell r="C497" t="str">
            <v>なべ</v>
          </cell>
        </row>
        <row r="498">
          <cell r="C498" t="str">
            <v>きょういち</v>
          </cell>
        </row>
        <row r="499">
          <cell r="C499" t="str">
            <v>だいきち</v>
          </cell>
        </row>
        <row r="500">
          <cell r="C500" t="str">
            <v>ふくおか</v>
          </cell>
        </row>
        <row r="501">
          <cell r="C501" t="str">
            <v>さめじま</v>
          </cell>
        </row>
        <row r="502">
          <cell r="C502" t="str">
            <v>おいずみ</v>
          </cell>
        </row>
        <row r="503">
          <cell r="C503" t="str">
            <v>こがね</v>
          </cell>
        </row>
        <row r="504">
          <cell r="C504" t="str">
            <v>ひりゅう</v>
          </cell>
        </row>
        <row r="505">
          <cell r="C505" t="str">
            <v>てらの</v>
          </cell>
        </row>
        <row r="506">
          <cell r="C506" t="str">
            <v>きじま</v>
          </cell>
        </row>
        <row r="507">
          <cell r="C507" t="str">
            <v>なや</v>
          </cell>
        </row>
        <row r="508">
          <cell r="C508" t="str">
            <v>かた</v>
          </cell>
        </row>
        <row r="509">
          <cell r="C509" t="str">
            <v>やじ</v>
          </cell>
        </row>
        <row r="510">
          <cell r="C510" t="str">
            <v>しおざき</v>
          </cell>
        </row>
        <row r="511">
          <cell r="C511" t="str">
            <v>ちうち</v>
          </cell>
        </row>
        <row r="512">
          <cell r="C512" t="str">
            <v>かざきり</v>
          </cell>
        </row>
        <row r="513">
          <cell r="C513" t="str">
            <v>あかえ</v>
          </cell>
        </row>
        <row r="514">
          <cell r="C514" t="str">
            <v>まきば</v>
          </cell>
        </row>
        <row r="515">
          <cell r="C515" t="str">
            <v>きっか</v>
          </cell>
        </row>
        <row r="516">
          <cell r="C516" t="str">
            <v>みずくさ</v>
          </cell>
        </row>
        <row r="517">
          <cell r="C517" t="str">
            <v>あべ</v>
          </cell>
        </row>
        <row r="518">
          <cell r="C518" t="str">
            <v>はじめ</v>
          </cell>
        </row>
        <row r="519">
          <cell r="C519" t="str">
            <v>よぎ</v>
          </cell>
        </row>
        <row r="520">
          <cell r="C520" t="str">
            <v>うんの</v>
          </cell>
        </row>
        <row r="521">
          <cell r="C521" t="str">
            <v>せみもと</v>
          </cell>
        </row>
        <row r="522">
          <cell r="C522" t="str">
            <v>ひびはら</v>
          </cell>
        </row>
        <row r="523">
          <cell r="C523" t="str">
            <v>めぐろ</v>
          </cell>
        </row>
        <row r="524">
          <cell r="C524" t="str">
            <v>たかの</v>
          </cell>
        </row>
        <row r="525">
          <cell r="C525" t="str">
            <v>みちる</v>
          </cell>
        </row>
        <row r="526">
          <cell r="C526" t="str">
            <v>たつまき</v>
          </cell>
        </row>
        <row r="527">
          <cell r="C527" t="str">
            <v>はとやま</v>
          </cell>
        </row>
        <row r="528">
          <cell r="C528" t="str">
            <v>ねむい</v>
          </cell>
        </row>
        <row r="529">
          <cell r="C529" t="str">
            <v>うみわたり</v>
          </cell>
        </row>
        <row r="530">
          <cell r="C530" t="str">
            <v>わたや</v>
          </cell>
        </row>
        <row r="531">
          <cell r="C531" t="str">
            <v>たけだ</v>
          </cell>
        </row>
        <row r="532">
          <cell r="C532" t="str">
            <v>なか</v>
          </cell>
        </row>
        <row r="533">
          <cell r="C533" t="str">
            <v>すばる</v>
          </cell>
        </row>
        <row r="534">
          <cell r="C534" t="str">
            <v>あたご</v>
          </cell>
        </row>
        <row r="535">
          <cell r="C535" t="str">
            <v>かぶらぎ</v>
          </cell>
        </row>
        <row r="536">
          <cell r="C536" t="str">
            <v>ドラム</v>
          </cell>
        </row>
        <row r="537">
          <cell r="C537" t="str">
            <v>しが</v>
          </cell>
        </row>
        <row r="538">
          <cell r="C538" t="str">
            <v>あいき</v>
          </cell>
        </row>
        <row r="539">
          <cell r="C539" t="str">
            <v>いわて</v>
          </cell>
        </row>
        <row r="540">
          <cell r="C540" t="str">
            <v>たっきゅう</v>
          </cell>
        </row>
        <row r="541">
          <cell r="C541" t="str">
            <v>いぬがみ</v>
          </cell>
        </row>
        <row r="542">
          <cell r="C542" t="str">
            <v>たつみ</v>
          </cell>
        </row>
        <row r="543">
          <cell r="C543" t="str">
            <v>すずめ</v>
          </cell>
        </row>
        <row r="544">
          <cell r="C544" t="str">
            <v>ほりたか</v>
          </cell>
        </row>
        <row r="545">
          <cell r="C545" t="str">
            <v>あんこう</v>
          </cell>
        </row>
        <row r="546">
          <cell r="C546" t="str">
            <v>はかた</v>
          </cell>
        </row>
        <row r="547">
          <cell r="C547" t="str">
            <v>ななほし</v>
          </cell>
        </row>
        <row r="548">
          <cell r="C548" t="str">
            <v>ゆさ</v>
          </cell>
        </row>
        <row r="549">
          <cell r="C549" t="str">
            <v>プリンス</v>
          </cell>
        </row>
        <row r="550">
          <cell r="C550" t="str">
            <v>ふじわら</v>
          </cell>
        </row>
        <row r="551">
          <cell r="C551" t="str">
            <v>エビ</v>
          </cell>
        </row>
        <row r="552">
          <cell r="C552" t="str">
            <v>おおね</v>
          </cell>
        </row>
        <row r="553">
          <cell r="C553" t="str">
            <v>すぎ</v>
          </cell>
        </row>
        <row r="554">
          <cell r="C554" t="str">
            <v>あおば</v>
          </cell>
        </row>
        <row r="555">
          <cell r="C555" t="str">
            <v>かしん</v>
          </cell>
        </row>
        <row r="556">
          <cell r="C556" t="str">
            <v>にいがた</v>
          </cell>
        </row>
        <row r="557">
          <cell r="C557" t="str">
            <v>まに</v>
          </cell>
        </row>
        <row r="558">
          <cell r="C558" t="str">
            <v>にし</v>
          </cell>
        </row>
        <row r="559">
          <cell r="C559" t="str">
            <v>じむ</v>
          </cell>
        </row>
        <row r="560">
          <cell r="C560" t="str">
            <v>たなか</v>
          </cell>
        </row>
        <row r="561">
          <cell r="C561" t="str">
            <v>さつき</v>
          </cell>
        </row>
        <row r="562">
          <cell r="C562" t="str">
            <v>しずおか</v>
          </cell>
        </row>
        <row r="563">
          <cell r="C563" t="str">
            <v>うえき</v>
          </cell>
        </row>
        <row r="564">
          <cell r="C564" t="str">
            <v>なないろ</v>
          </cell>
        </row>
        <row r="565">
          <cell r="C565" t="str">
            <v>トンニーノ</v>
          </cell>
        </row>
        <row r="566">
          <cell r="C566" t="str">
            <v>おがみ</v>
          </cell>
        </row>
        <row r="567">
          <cell r="C567" t="str">
            <v>みつば</v>
          </cell>
        </row>
        <row r="568">
          <cell r="C568" t="str">
            <v>くぼた</v>
          </cell>
        </row>
        <row r="569">
          <cell r="C569" t="str">
            <v>ときえだ</v>
          </cell>
        </row>
        <row r="570">
          <cell r="C570" t="str">
            <v>せみまる</v>
          </cell>
        </row>
        <row r="571">
          <cell r="C571" t="str">
            <v>みきた</v>
          </cell>
        </row>
        <row r="572">
          <cell r="C572" t="str">
            <v>たんてい</v>
          </cell>
        </row>
        <row r="573">
          <cell r="C573" t="str">
            <v>あいこう</v>
          </cell>
        </row>
        <row r="574">
          <cell r="C574" t="str">
            <v>じみち</v>
          </cell>
        </row>
        <row r="575">
          <cell r="C575" t="str">
            <v>ひきゃく</v>
          </cell>
        </row>
        <row r="576">
          <cell r="C576" t="str">
            <v>おそれやま</v>
          </cell>
        </row>
        <row r="577">
          <cell r="C577" t="str">
            <v>あく</v>
          </cell>
        </row>
        <row r="578">
          <cell r="C578" t="str">
            <v>からまつ</v>
          </cell>
        </row>
        <row r="579">
          <cell r="C579" t="str">
            <v>とっとり</v>
          </cell>
        </row>
        <row r="580">
          <cell r="C580" t="str">
            <v>むくと</v>
          </cell>
        </row>
        <row r="581">
          <cell r="C581" t="str">
            <v>ねぎの</v>
          </cell>
        </row>
        <row r="582">
          <cell r="C582" t="str">
            <v>しずや</v>
          </cell>
        </row>
        <row r="583">
          <cell r="C583" t="str">
            <v>おうぎや</v>
          </cell>
        </row>
        <row r="584">
          <cell r="C584" t="str">
            <v>たぢから</v>
          </cell>
        </row>
        <row r="585">
          <cell r="C585" t="str">
            <v>かいほう</v>
          </cell>
        </row>
        <row r="586">
          <cell r="C586" t="str">
            <v>ももたろう</v>
          </cell>
        </row>
        <row r="587">
          <cell r="C587" t="str">
            <v>かざま</v>
          </cell>
        </row>
        <row r="588">
          <cell r="C588" t="str">
            <v>ときとう</v>
          </cell>
        </row>
        <row r="589">
          <cell r="C589" t="str">
            <v>てざき</v>
          </cell>
        </row>
        <row r="590">
          <cell r="C590" t="str">
            <v>えじま</v>
          </cell>
        </row>
        <row r="591">
          <cell r="C591" t="str">
            <v>もんじゅ</v>
          </cell>
        </row>
        <row r="592">
          <cell r="C592" t="str">
            <v>にんじん</v>
          </cell>
        </row>
        <row r="593">
          <cell r="C593" t="str">
            <v>いんぽう</v>
          </cell>
        </row>
        <row r="594">
          <cell r="C594" t="str">
            <v>レポ</v>
          </cell>
        </row>
        <row r="595">
          <cell r="C595" t="str">
            <v>フラミンゴ</v>
          </cell>
        </row>
        <row r="596">
          <cell r="C596" t="str">
            <v>ばとう</v>
          </cell>
        </row>
        <row r="597">
          <cell r="C597" t="str">
            <v>やよい</v>
          </cell>
        </row>
        <row r="598">
          <cell r="C598" t="str">
            <v>さが</v>
          </cell>
        </row>
        <row r="599">
          <cell r="C599" t="str">
            <v>まいたに</v>
          </cell>
        </row>
        <row r="600">
          <cell r="C600" t="str">
            <v>てんざん</v>
          </cell>
        </row>
        <row r="601">
          <cell r="C601" t="str">
            <v>くじら</v>
          </cell>
        </row>
        <row r="602">
          <cell r="C602" t="str">
            <v>いすな</v>
          </cell>
        </row>
        <row r="603">
          <cell r="C603" t="str">
            <v>やもり</v>
          </cell>
        </row>
        <row r="604">
          <cell r="C604" t="str">
            <v>ほうれん</v>
          </cell>
        </row>
        <row r="605">
          <cell r="C605" t="str">
            <v>クジ</v>
          </cell>
        </row>
        <row r="606">
          <cell r="C606" t="str">
            <v>といかわ</v>
          </cell>
        </row>
        <row r="607">
          <cell r="C607" t="str">
            <v>みろく</v>
          </cell>
        </row>
        <row r="608">
          <cell r="C608" t="str">
            <v>インカン</v>
          </cell>
        </row>
        <row r="609">
          <cell r="C609" t="str">
            <v>ひやま</v>
          </cell>
        </row>
        <row r="610">
          <cell r="C610" t="str">
            <v>だいふく</v>
          </cell>
        </row>
        <row r="611">
          <cell r="C611" t="str">
            <v>ほとはら</v>
          </cell>
        </row>
        <row r="612">
          <cell r="C612" t="str">
            <v>かげろう</v>
          </cell>
        </row>
        <row r="613">
          <cell r="C613" t="str">
            <v>さんぽ</v>
          </cell>
        </row>
        <row r="614">
          <cell r="C614" t="str">
            <v>しらいし</v>
          </cell>
        </row>
        <row r="615">
          <cell r="C615" t="str">
            <v>たこた</v>
          </cell>
        </row>
        <row r="616">
          <cell r="C616" t="str">
            <v>なら</v>
          </cell>
        </row>
        <row r="617">
          <cell r="C617" t="str">
            <v>うらしま</v>
          </cell>
        </row>
        <row r="618">
          <cell r="C618" t="str">
            <v>なんの</v>
          </cell>
        </row>
        <row r="619">
          <cell r="C619" t="str">
            <v>こうせい</v>
          </cell>
        </row>
        <row r="620">
          <cell r="C620" t="str">
            <v>ゆあさ</v>
          </cell>
        </row>
        <row r="621">
          <cell r="C621" t="str">
            <v>ぎふ</v>
          </cell>
        </row>
        <row r="622">
          <cell r="C622" t="str">
            <v>おぐら</v>
          </cell>
        </row>
        <row r="623">
          <cell r="C623" t="str">
            <v>せっしゅう</v>
          </cell>
        </row>
        <row r="624">
          <cell r="C624" t="str">
            <v>いもこ</v>
          </cell>
        </row>
        <row r="625">
          <cell r="C625" t="str">
            <v>しらな</v>
          </cell>
        </row>
        <row r="626">
          <cell r="C626" t="str">
            <v>かべ</v>
          </cell>
        </row>
        <row r="627">
          <cell r="C627" t="str">
            <v>かんじや</v>
          </cell>
        </row>
        <row r="628">
          <cell r="C628" t="str">
            <v>あだしの</v>
          </cell>
        </row>
        <row r="629">
          <cell r="C629" t="str">
            <v>くめ</v>
          </cell>
        </row>
        <row r="630">
          <cell r="C630" t="str">
            <v>とくしま</v>
          </cell>
        </row>
        <row r="631">
          <cell r="C631" t="str">
            <v>むつやま</v>
          </cell>
        </row>
        <row r="632">
          <cell r="C632" t="str">
            <v>ちべ</v>
          </cell>
        </row>
        <row r="633">
          <cell r="C633" t="str">
            <v>なるたき</v>
          </cell>
        </row>
        <row r="634">
          <cell r="C634" t="str">
            <v>やまおか</v>
          </cell>
        </row>
        <row r="635">
          <cell r="C635" t="str">
            <v>みやさか</v>
          </cell>
        </row>
        <row r="636">
          <cell r="C636" t="str">
            <v>うりゅう</v>
          </cell>
        </row>
        <row r="637">
          <cell r="C637" t="str">
            <v>えひめ</v>
          </cell>
        </row>
        <row r="638">
          <cell r="C638" t="str">
            <v>ヨット</v>
          </cell>
        </row>
        <row r="639">
          <cell r="C639" t="str">
            <v>よねざわ</v>
          </cell>
        </row>
        <row r="640">
          <cell r="C640" t="str">
            <v>ほうらい</v>
          </cell>
        </row>
        <row r="641">
          <cell r="C641" t="str">
            <v>おくむら</v>
          </cell>
        </row>
        <row r="642">
          <cell r="C642" t="str">
            <v>なじま</v>
          </cell>
        </row>
        <row r="643">
          <cell r="C643" t="str">
            <v>えきみち</v>
          </cell>
        </row>
        <row r="644">
          <cell r="C644" t="str">
            <v>ぷりん</v>
          </cell>
        </row>
        <row r="645">
          <cell r="C645" t="str">
            <v>かずみち</v>
          </cell>
        </row>
        <row r="646">
          <cell r="C646" t="str">
            <v>あらや (コンドル島)</v>
          </cell>
        </row>
        <row r="647">
          <cell r="C647" t="str">
            <v>せんの</v>
          </cell>
        </row>
        <row r="648">
          <cell r="C648" t="str">
            <v>ほりき</v>
          </cell>
        </row>
        <row r="649">
          <cell r="C649" t="str">
            <v>ひろあき</v>
          </cell>
        </row>
        <row r="650">
          <cell r="C650" t="str">
            <v>うなぎ</v>
          </cell>
        </row>
        <row r="651">
          <cell r="C651" t="str">
            <v>せいりょう</v>
          </cell>
        </row>
        <row r="652">
          <cell r="C652" t="str">
            <v>こぜき</v>
          </cell>
        </row>
        <row r="653">
          <cell r="C653" t="str">
            <v>せきぐち</v>
          </cell>
        </row>
        <row r="654">
          <cell r="C654" t="str">
            <v>さかきばら</v>
          </cell>
        </row>
        <row r="655">
          <cell r="C655" t="str">
            <v>ふだな</v>
          </cell>
        </row>
        <row r="656">
          <cell r="C656" t="str">
            <v>りゅうこう</v>
          </cell>
        </row>
        <row r="657">
          <cell r="C657" t="str">
            <v>なるみ</v>
          </cell>
        </row>
        <row r="658">
          <cell r="C658" t="str">
            <v>むくお</v>
          </cell>
        </row>
        <row r="659">
          <cell r="C659" t="str">
            <v>しせん</v>
          </cell>
        </row>
        <row r="660">
          <cell r="C660" t="str">
            <v>なみむら</v>
          </cell>
        </row>
        <row r="661">
          <cell r="C661" t="str">
            <v>まつばら</v>
          </cell>
        </row>
        <row r="662">
          <cell r="C662" t="str">
            <v>くりばやし</v>
          </cell>
        </row>
        <row r="663">
          <cell r="C663" t="str">
            <v>こばやし</v>
          </cell>
        </row>
        <row r="664">
          <cell r="C664" t="str">
            <v>くさべ</v>
          </cell>
        </row>
        <row r="665">
          <cell r="C665" t="str">
            <v>かひら</v>
          </cell>
        </row>
        <row r="666">
          <cell r="C666" t="str">
            <v>はなやま</v>
          </cell>
        </row>
        <row r="667">
          <cell r="C667" t="str">
            <v>はつしば</v>
          </cell>
        </row>
        <row r="668">
          <cell r="C668" t="str">
            <v>おさかべ</v>
          </cell>
        </row>
        <row r="669">
          <cell r="C669" t="str">
            <v>ゆたか</v>
          </cell>
        </row>
        <row r="670">
          <cell r="C670" t="str">
            <v>こうどう</v>
          </cell>
        </row>
        <row r="671">
          <cell r="C671" t="str">
            <v>てみず</v>
          </cell>
        </row>
        <row r="672">
          <cell r="C672" t="str">
            <v>いわさ</v>
          </cell>
        </row>
        <row r="673">
          <cell r="C673" t="str">
            <v>そうそう</v>
          </cell>
        </row>
        <row r="674">
          <cell r="C674" t="str">
            <v>やくしま</v>
          </cell>
        </row>
        <row r="675">
          <cell r="C675" t="str">
            <v>こしき</v>
          </cell>
        </row>
        <row r="676">
          <cell r="C676" t="str">
            <v>しげた</v>
          </cell>
        </row>
        <row r="677">
          <cell r="C677" t="str">
            <v>かるいざわ</v>
          </cell>
        </row>
        <row r="678">
          <cell r="C678" t="str">
            <v>しまね</v>
          </cell>
        </row>
        <row r="679">
          <cell r="C679" t="str">
            <v>くさか</v>
          </cell>
        </row>
        <row r="680">
          <cell r="C680" t="str">
            <v>かしま</v>
          </cell>
        </row>
        <row r="681">
          <cell r="C681" t="str">
            <v>くじた</v>
          </cell>
        </row>
        <row r="682">
          <cell r="C682" t="str">
            <v>いまだ</v>
          </cell>
        </row>
        <row r="683">
          <cell r="C683" t="str">
            <v>ちゃやま</v>
          </cell>
        </row>
        <row r="684">
          <cell r="C684" t="str">
            <v>さかい</v>
          </cell>
        </row>
        <row r="685">
          <cell r="C685" t="str">
            <v>やまがみ</v>
          </cell>
        </row>
        <row r="686">
          <cell r="C686" t="str">
            <v>いわき</v>
          </cell>
        </row>
        <row r="687">
          <cell r="C687" t="str">
            <v>ままだ</v>
          </cell>
        </row>
        <row r="688">
          <cell r="C688" t="str">
            <v>いで</v>
          </cell>
        </row>
        <row r="689">
          <cell r="C689" t="str">
            <v>ひいろ</v>
          </cell>
        </row>
        <row r="690">
          <cell r="C690" t="str">
            <v>ぎんわ</v>
          </cell>
        </row>
        <row r="691">
          <cell r="C691" t="str">
            <v>たくま</v>
          </cell>
        </row>
        <row r="692">
          <cell r="C692" t="str">
            <v>ななせ</v>
          </cell>
        </row>
        <row r="693">
          <cell r="C693" t="str">
            <v>みなみしま</v>
          </cell>
        </row>
        <row r="694">
          <cell r="C694" t="str">
            <v>くまもと</v>
          </cell>
        </row>
        <row r="695">
          <cell r="C695" t="str">
            <v>きざむ</v>
          </cell>
        </row>
        <row r="696">
          <cell r="C696" t="str">
            <v>みつしま</v>
          </cell>
        </row>
        <row r="697">
          <cell r="C697" t="str">
            <v>たらみ</v>
          </cell>
        </row>
        <row r="698">
          <cell r="C698" t="str">
            <v>まつおか</v>
          </cell>
        </row>
        <row r="699">
          <cell r="C699" t="str">
            <v>いがわ</v>
          </cell>
        </row>
        <row r="700">
          <cell r="C700" t="str">
            <v>ふでた</v>
          </cell>
        </row>
        <row r="701">
          <cell r="C701" t="str">
            <v>おでいし</v>
          </cell>
        </row>
        <row r="702">
          <cell r="C702" t="str">
            <v>まめは</v>
          </cell>
        </row>
        <row r="703">
          <cell r="C703" t="str">
            <v>いわさわ</v>
          </cell>
        </row>
        <row r="704">
          <cell r="C704" t="str">
            <v>はだ</v>
          </cell>
        </row>
        <row r="705">
          <cell r="C705" t="str">
            <v>うさみ</v>
          </cell>
        </row>
        <row r="706">
          <cell r="C706" t="str">
            <v>くにたち</v>
          </cell>
        </row>
        <row r="707">
          <cell r="C707" t="str">
            <v>かつまた</v>
          </cell>
        </row>
        <row r="708">
          <cell r="C708" t="str">
            <v>うみさき</v>
          </cell>
        </row>
        <row r="709">
          <cell r="C709" t="str">
            <v>うちざき</v>
          </cell>
        </row>
        <row r="710">
          <cell r="C710" t="str">
            <v>つげ</v>
          </cell>
        </row>
        <row r="711">
          <cell r="C711" t="str">
            <v>どうりき</v>
          </cell>
        </row>
        <row r="712">
          <cell r="C712" t="str">
            <v>しょうじ</v>
          </cell>
        </row>
        <row r="713">
          <cell r="C713" t="str">
            <v>いばらき</v>
          </cell>
        </row>
        <row r="714">
          <cell r="C714" t="str">
            <v>ほうじょう</v>
          </cell>
        </row>
        <row r="715">
          <cell r="C715" t="str">
            <v>ついざき</v>
          </cell>
        </row>
        <row r="716">
          <cell r="C716" t="str">
            <v>おおいがわ</v>
          </cell>
        </row>
        <row r="717">
          <cell r="C717" t="str">
            <v>くわはら</v>
          </cell>
        </row>
        <row r="718">
          <cell r="C718" t="str">
            <v>だんだ</v>
          </cell>
        </row>
        <row r="719">
          <cell r="C719" t="str">
            <v>まちの</v>
          </cell>
        </row>
        <row r="720">
          <cell r="C720" t="str">
            <v>たかやなぎ</v>
          </cell>
        </row>
        <row r="721">
          <cell r="C721" t="str">
            <v>すがわら</v>
          </cell>
        </row>
        <row r="722">
          <cell r="C722" t="str">
            <v>かまど</v>
          </cell>
        </row>
        <row r="723">
          <cell r="C723" t="str">
            <v>すえたけ</v>
          </cell>
        </row>
        <row r="724">
          <cell r="C724" t="str">
            <v>かたはた</v>
          </cell>
        </row>
        <row r="725">
          <cell r="C725" t="str">
            <v>みどりかわ（大阪）</v>
          </cell>
        </row>
        <row r="726">
          <cell r="C726" t="str">
            <v>びしゃもん</v>
          </cell>
        </row>
        <row r="727">
          <cell r="C727" t="str">
            <v>おうえん</v>
          </cell>
        </row>
        <row r="728">
          <cell r="C728" t="str">
            <v>せきどう</v>
          </cell>
        </row>
        <row r="729">
          <cell r="C729" t="str">
            <v>ほっかい</v>
          </cell>
        </row>
        <row r="730">
          <cell r="C730" t="str">
            <v>かんよう</v>
          </cell>
        </row>
        <row r="731">
          <cell r="C731" t="str">
            <v>えばた</v>
          </cell>
        </row>
        <row r="732">
          <cell r="C732" t="str">
            <v>くれん</v>
          </cell>
        </row>
        <row r="733">
          <cell r="C733" t="str">
            <v>からす</v>
          </cell>
        </row>
        <row r="734">
          <cell r="C734" t="str">
            <v>ひめみや</v>
          </cell>
        </row>
        <row r="735">
          <cell r="C735" t="str">
            <v>いるか</v>
          </cell>
        </row>
        <row r="736">
          <cell r="C736" t="str">
            <v>もず</v>
          </cell>
        </row>
        <row r="737">
          <cell r="C737" t="str">
            <v>いくた</v>
          </cell>
        </row>
        <row r="738">
          <cell r="C738" t="str">
            <v>えいようし</v>
          </cell>
        </row>
        <row r="739">
          <cell r="C739" t="str">
            <v>こうてつ</v>
          </cell>
        </row>
        <row r="740">
          <cell r="C740" t="str">
            <v>あきた</v>
          </cell>
        </row>
        <row r="741">
          <cell r="C741" t="str">
            <v>いがた</v>
          </cell>
        </row>
        <row r="742">
          <cell r="C742" t="str">
            <v>あいぞめ</v>
          </cell>
        </row>
        <row r="743">
          <cell r="C743" t="str">
            <v>てづくり</v>
          </cell>
        </row>
        <row r="744">
          <cell r="C744" t="str">
            <v>なかいずみ</v>
          </cell>
        </row>
        <row r="745">
          <cell r="C745" t="str">
            <v>りゅうぞう</v>
          </cell>
        </row>
        <row r="746">
          <cell r="C746" t="str">
            <v>たてもり</v>
          </cell>
        </row>
        <row r="747">
          <cell r="C747" t="str">
            <v>つるた</v>
          </cell>
        </row>
        <row r="748">
          <cell r="C748" t="str">
            <v>はなむら</v>
          </cell>
        </row>
        <row r="749">
          <cell r="C749" t="str">
            <v>やまむら</v>
          </cell>
        </row>
        <row r="750">
          <cell r="C750" t="str">
            <v>おだ</v>
          </cell>
        </row>
        <row r="751">
          <cell r="C751" t="str">
            <v>あかだい</v>
          </cell>
        </row>
        <row r="752">
          <cell r="C752" t="str">
            <v>はいじま</v>
          </cell>
        </row>
        <row r="753">
          <cell r="C753" t="str">
            <v>ふるや</v>
          </cell>
        </row>
        <row r="754">
          <cell r="C754" t="str">
            <v>うみみち</v>
          </cell>
        </row>
        <row r="755">
          <cell r="C755" t="str">
            <v>えつま</v>
          </cell>
        </row>
        <row r="756">
          <cell r="C756" t="str">
            <v>るい</v>
          </cell>
        </row>
        <row r="757">
          <cell r="C757" t="str">
            <v>にじの</v>
          </cell>
        </row>
        <row r="758">
          <cell r="C758" t="str">
            <v>いぬはら</v>
          </cell>
        </row>
        <row r="759">
          <cell r="C759" t="str">
            <v>なわて</v>
          </cell>
        </row>
        <row r="760">
          <cell r="C760" t="str">
            <v>てらい</v>
          </cell>
        </row>
        <row r="761">
          <cell r="C761" t="str">
            <v>うえさか</v>
          </cell>
        </row>
        <row r="762">
          <cell r="C762" t="str">
            <v>わかやま</v>
          </cell>
        </row>
        <row r="763">
          <cell r="C763" t="str">
            <v>あすか</v>
          </cell>
        </row>
        <row r="764">
          <cell r="C764" t="str">
            <v>くりやま</v>
          </cell>
        </row>
        <row r="765">
          <cell r="C765" t="str">
            <v>カワセミ</v>
          </cell>
        </row>
        <row r="766">
          <cell r="C766" t="str">
            <v>うだがわ</v>
          </cell>
        </row>
        <row r="767">
          <cell r="C767" t="str">
            <v>みぶ</v>
          </cell>
        </row>
        <row r="768">
          <cell r="C768" t="str">
            <v>あかね</v>
          </cell>
        </row>
        <row r="769">
          <cell r="C769" t="str">
            <v>きつつき</v>
          </cell>
        </row>
        <row r="770">
          <cell r="C770" t="str">
            <v>ぐんま</v>
          </cell>
        </row>
        <row r="771">
          <cell r="C771" t="str">
            <v>そらい</v>
          </cell>
        </row>
        <row r="772">
          <cell r="C772" t="str">
            <v>いえなが</v>
          </cell>
        </row>
        <row r="773">
          <cell r="C773" t="str">
            <v>やまにし</v>
          </cell>
        </row>
        <row r="774">
          <cell r="C774" t="str">
            <v>ながれ</v>
          </cell>
        </row>
        <row r="775">
          <cell r="C775" t="str">
            <v>めいきょう</v>
          </cell>
        </row>
        <row r="776">
          <cell r="C776" t="str">
            <v>ひかげ</v>
          </cell>
        </row>
        <row r="777">
          <cell r="C777" t="str">
            <v>おかだ</v>
          </cell>
        </row>
        <row r="778">
          <cell r="C778" t="str">
            <v>こだま</v>
          </cell>
        </row>
        <row r="779">
          <cell r="C779" t="str">
            <v>ふかみち</v>
          </cell>
        </row>
        <row r="780">
          <cell r="C780" t="str">
            <v>おりの</v>
          </cell>
        </row>
        <row r="781">
          <cell r="C781" t="str">
            <v>みと</v>
          </cell>
        </row>
        <row r="782">
          <cell r="C782" t="str">
            <v>あゆむ</v>
          </cell>
        </row>
        <row r="783">
          <cell r="C783" t="str">
            <v>なんば</v>
          </cell>
        </row>
        <row r="784">
          <cell r="C784" t="str">
            <v>むかいの</v>
          </cell>
        </row>
        <row r="785">
          <cell r="C785" t="str">
            <v>うらた</v>
          </cell>
        </row>
        <row r="786">
          <cell r="C786" t="str">
            <v>しんご</v>
          </cell>
        </row>
        <row r="787">
          <cell r="C787" t="str">
            <v>くどう</v>
          </cell>
        </row>
        <row r="788">
          <cell r="C788" t="str">
            <v>かきがわ</v>
          </cell>
        </row>
        <row r="789">
          <cell r="C789" t="str">
            <v>ガム</v>
          </cell>
        </row>
        <row r="790">
          <cell r="C790" t="str">
            <v>たかはら</v>
          </cell>
        </row>
        <row r="791">
          <cell r="C791" t="str">
            <v>すいせん</v>
          </cell>
        </row>
        <row r="792">
          <cell r="C792" t="str">
            <v>にいみ</v>
          </cell>
        </row>
        <row r="793">
          <cell r="C793" t="str">
            <v>あいかた</v>
          </cell>
        </row>
        <row r="794">
          <cell r="C794" t="str">
            <v>もりひさ</v>
          </cell>
        </row>
        <row r="795">
          <cell r="C795" t="str">
            <v>たかぎ</v>
          </cell>
        </row>
        <row r="796">
          <cell r="C796" t="str">
            <v>おおいし</v>
          </cell>
        </row>
        <row r="797">
          <cell r="C797" t="str">
            <v>おおだこ</v>
          </cell>
        </row>
        <row r="798">
          <cell r="C798" t="str">
            <v>こじか</v>
          </cell>
        </row>
        <row r="799">
          <cell r="C799" t="str">
            <v>あおい</v>
          </cell>
        </row>
        <row r="800">
          <cell r="C800" t="str">
            <v>ことぶき</v>
          </cell>
        </row>
        <row r="801">
          <cell r="C801" t="str">
            <v>うらかた</v>
          </cell>
        </row>
        <row r="802">
          <cell r="C802" t="str">
            <v>いなご</v>
          </cell>
        </row>
        <row r="803">
          <cell r="C803" t="str">
            <v>かぼちゃ</v>
          </cell>
        </row>
        <row r="804">
          <cell r="C804" t="str">
            <v>はしぐち</v>
          </cell>
        </row>
        <row r="805">
          <cell r="C805" t="str">
            <v>かいどう</v>
          </cell>
        </row>
        <row r="806">
          <cell r="C806" t="str">
            <v>たかさわ</v>
          </cell>
        </row>
        <row r="807">
          <cell r="C807" t="str">
            <v>いわた</v>
          </cell>
        </row>
        <row r="808">
          <cell r="C808" t="str">
            <v>いんの</v>
          </cell>
        </row>
        <row r="809">
          <cell r="C809" t="str">
            <v>さかした</v>
          </cell>
        </row>
        <row r="810">
          <cell r="C810" t="str">
            <v>たまつき</v>
          </cell>
        </row>
        <row r="811">
          <cell r="C811" t="str">
            <v>みずかみ</v>
          </cell>
        </row>
        <row r="812">
          <cell r="C812" t="str">
            <v>ごみ</v>
          </cell>
        </row>
        <row r="813">
          <cell r="C813" t="str">
            <v>にへい</v>
          </cell>
        </row>
        <row r="814">
          <cell r="C814" t="str">
            <v>たきざわ</v>
          </cell>
        </row>
        <row r="815">
          <cell r="C815" t="str">
            <v>てるよし</v>
          </cell>
        </row>
        <row r="816">
          <cell r="C816" t="str">
            <v>はりつじ</v>
          </cell>
        </row>
        <row r="817">
          <cell r="C817" t="str">
            <v>とう</v>
          </cell>
        </row>
        <row r="818">
          <cell r="C818" t="str">
            <v>すなかわ</v>
          </cell>
        </row>
        <row r="819">
          <cell r="C819" t="str">
            <v>しながわ</v>
          </cell>
        </row>
        <row r="820">
          <cell r="C820" t="str">
            <v>ぬまぐち</v>
          </cell>
        </row>
        <row r="821">
          <cell r="C821" t="str">
            <v>おかの</v>
          </cell>
        </row>
        <row r="822">
          <cell r="C822" t="str">
            <v>ごくう</v>
          </cell>
        </row>
        <row r="823">
          <cell r="C823" t="str">
            <v>やまなか</v>
          </cell>
        </row>
        <row r="824">
          <cell r="C824" t="str">
            <v>ぬのはら</v>
          </cell>
        </row>
        <row r="825">
          <cell r="C825" t="str">
            <v>ひょうご</v>
          </cell>
        </row>
        <row r="826">
          <cell r="C826" t="str">
            <v>ようへい</v>
          </cell>
        </row>
        <row r="827">
          <cell r="C827" t="str">
            <v>いまがわ</v>
          </cell>
        </row>
        <row r="828">
          <cell r="C828" t="str">
            <v>てつやま</v>
          </cell>
        </row>
        <row r="829">
          <cell r="C829" t="str">
            <v>まの</v>
          </cell>
        </row>
        <row r="830">
          <cell r="C830" t="str">
            <v>こいま</v>
          </cell>
        </row>
        <row r="831">
          <cell r="C831" t="str">
            <v>えのきど</v>
          </cell>
        </row>
        <row r="832">
          <cell r="C832" t="str">
            <v>あおもり</v>
          </cell>
        </row>
        <row r="833">
          <cell r="C833" t="str">
            <v>めだか</v>
          </cell>
        </row>
        <row r="834">
          <cell r="C834" t="str">
            <v>ひろせ</v>
          </cell>
        </row>
        <row r="835">
          <cell r="C835" t="str">
            <v>さだおか</v>
          </cell>
        </row>
        <row r="836">
          <cell r="C836" t="str">
            <v>おおみち</v>
          </cell>
        </row>
        <row r="837">
          <cell r="C837" t="str">
            <v>のいえ</v>
          </cell>
        </row>
        <row r="838">
          <cell r="C838" t="str">
            <v>おおおか</v>
          </cell>
        </row>
        <row r="839">
          <cell r="C839" t="str">
            <v>ふるはた</v>
          </cell>
        </row>
        <row r="840">
          <cell r="C840" t="str">
            <v>いわぶち</v>
          </cell>
        </row>
        <row r="841">
          <cell r="C841" t="str">
            <v>おおえど</v>
          </cell>
        </row>
        <row r="842">
          <cell r="C842" t="str">
            <v>あらかわ</v>
          </cell>
        </row>
        <row r="843">
          <cell r="C843" t="str">
            <v>うしはら</v>
          </cell>
        </row>
        <row r="844">
          <cell r="C844" t="str">
            <v>ぼんてん</v>
          </cell>
        </row>
        <row r="845">
          <cell r="C845" t="str">
            <v>ひが</v>
          </cell>
        </row>
        <row r="846">
          <cell r="C846" t="str">
            <v>さいとう</v>
          </cell>
        </row>
        <row r="847">
          <cell r="C847" t="str">
            <v>やすかわ</v>
          </cell>
        </row>
        <row r="848">
          <cell r="C848" t="str">
            <v>かいよう</v>
          </cell>
        </row>
        <row r="849">
          <cell r="C849" t="str">
            <v>ほりぐち</v>
          </cell>
        </row>
        <row r="850">
          <cell r="C850" t="str">
            <v>ひでじま</v>
          </cell>
        </row>
        <row r="851">
          <cell r="C851" t="str">
            <v>いさりび</v>
          </cell>
        </row>
        <row r="852">
          <cell r="C852" t="str">
            <v>ねりやま</v>
          </cell>
        </row>
        <row r="853">
          <cell r="C853" t="str">
            <v>あまかわ</v>
          </cell>
        </row>
        <row r="854">
          <cell r="C854" t="str">
            <v>さくらい</v>
          </cell>
        </row>
        <row r="855">
          <cell r="C855" t="str">
            <v>おかやま</v>
          </cell>
        </row>
        <row r="856">
          <cell r="C856" t="str">
            <v>みむら</v>
          </cell>
        </row>
        <row r="857">
          <cell r="C857" t="str">
            <v>こにし</v>
          </cell>
        </row>
        <row r="858">
          <cell r="C858" t="str">
            <v>ながい</v>
          </cell>
        </row>
        <row r="859">
          <cell r="C859" t="str">
            <v>ながた</v>
          </cell>
        </row>
        <row r="860">
          <cell r="C860" t="str">
            <v>かめい</v>
          </cell>
        </row>
        <row r="861">
          <cell r="C861" t="str">
            <v>うじま</v>
          </cell>
        </row>
        <row r="862">
          <cell r="C862" t="str">
            <v>けいら</v>
          </cell>
        </row>
        <row r="863">
          <cell r="C863" t="str">
            <v>こいずみ</v>
          </cell>
        </row>
        <row r="864">
          <cell r="C864" t="str">
            <v>ほった</v>
          </cell>
        </row>
        <row r="865">
          <cell r="C865" t="str">
            <v>としあき</v>
          </cell>
        </row>
        <row r="866">
          <cell r="C866" t="str">
            <v>さかた</v>
          </cell>
        </row>
        <row r="867">
          <cell r="C867" t="str">
            <v>よしなが</v>
          </cell>
        </row>
        <row r="868">
          <cell r="C868" t="str">
            <v>そうざい</v>
          </cell>
        </row>
        <row r="869">
          <cell r="C869" t="str">
            <v>おがわ</v>
          </cell>
        </row>
        <row r="870">
          <cell r="C870" t="str">
            <v>りょう</v>
          </cell>
        </row>
        <row r="871">
          <cell r="C871" t="str">
            <v>みき</v>
          </cell>
        </row>
        <row r="872">
          <cell r="C872" t="str">
            <v>たまだ</v>
          </cell>
        </row>
        <row r="873">
          <cell r="C873" t="str">
            <v>よしおか</v>
          </cell>
        </row>
        <row r="874">
          <cell r="C874" t="str">
            <v>はまさき</v>
          </cell>
        </row>
        <row r="875">
          <cell r="C875" t="str">
            <v>いちまつ</v>
          </cell>
        </row>
        <row r="876">
          <cell r="C876" t="str">
            <v>ともや</v>
          </cell>
        </row>
        <row r="877">
          <cell r="C877" t="str">
            <v>いしはら</v>
          </cell>
        </row>
        <row r="878">
          <cell r="C878" t="str">
            <v>おおだか</v>
          </cell>
        </row>
        <row r="879">
          <cell r="C879" t="str">
            <v>はしらたに</v>
          </cell>
        </row>
        <row r="880">
          <cell r="C880" t="str">
            <v>たかおか</v>
          </cell>
        </row>
        <row r="881">
          <cell r="C881" t="str">
            <v>ながの</v>
          </cell>
        </row>
        <row r="882">
          <cell r="C882" t="str">
            <v>しょう</v>
          </cell>
        </row>
        <row r="883">
          <cell r="C883" t="str">
            <v>すみみち</v>
          </cell>
        </row>
        <row r="884">
          <cell r="C884" t="str">
            <v>ねごろ</v>
          </cell>
        </row>
        <row r="885">
          <cell r="C885" t="str">
            <v>さだお</v>
          </cell>
        </row>
        <row r="886">
          <cell r="C886" t="str">
            <v>ばんや</v>
          </cell>
        </row>
        <row r="887">
          <cell r="C887" t="str">
            <v>かたやま</v>
          </cell>
        </row>
        <row r="888">
          <cell r="C888" t="str">
            <v>かわた</v>
          </cell>
        </row>
        <row r="889">
          <cell r="C889" t="str">
            <v>まつした</v>
          </cell>
        </row>
        <row r="890">
          <cell r="C890" t="str">
            <v>モデラー</v>
          </cell>
        </row>
        <row r="891">
          <cell r="C891" t="str">
            <v>ベルリン</v>
          </cell>
        </row>
        <row r="892">
          <cell r="C892" t="str">
            <v>あおの</v>
          </cell>
        </row>
        <row r="893">
          <cell r="C893" t="str">
            <v>はなぞの</v>
          </cell>
        </row>
        <row r="894">
          <cell r="C894" t="str">
            <v>ふなだ</v>
          </cell>
        </row>
        <row r="895">
          <cell r="C895" t="str">
            <v>ほそだ</v>
          </cell>
        </row>
        <row r="896">
          <cell r="C896" t="str">
            <v>ひでうち</v>
          </cell>
        </row>
        <row r="897">
          <cell r="C897" t="str">
            <v>ふじなみ</v>
          </cell>
        </row>
        <row r="898">
          <cell r="C898" t="str">
            <v>はなだ</v>
          </cell>
        </row>
        <row r="899">
          <cell r="C899" t="str">
            <v>こが</v>
          </cell>
        </row>
        <row r="900">
          <cell r="C900" t="str">
            <v>さいたま</v>
          </cell>
        </row>
        <row r="901">
          <cell r="C901" t="str">
            <v>こながわ</v>
          </cell>
        </row>
        <row r="902">
          <cell r="C902" t="str">
            <v>はらさわ</v>
          </cell>
        </row>
        <row r="903">
          <cell r="C903" t="str">
            <v>ちば</v>
          </cell>
        </row>
        <row r="904">
          <cell r="C904" t="str">
            <v>とうきょう</v>
          </cell>
        </row>
        <row r="905">
          <cell r="C905" t="str">
            <v>うすだ</v>
          </cell>
        </row>
        <row r="906">
          <cell r="C906" t="str">
            <v>かつら</v>
          </cell>
        </row>
        <row r="907">
          <cell r="C907" t="str">
            <v>おおば</v>
          </cell>
        </row>
        <row r="908">
          <cell r="C908" t="str">
            <v>おきなわ</v>
          </cell>
        </row>
        <row r="909">
          <cell r="C909" t="str">
            <v>ぼうさこ</v>
          </cell>
        </row>
        <row r="910">
          <cell r="C910" t="str">
            <v>こいけ</v>
          </cell>
        </row>
        <row r="911">
          <cell r="C911" t="str">
            <v>しんら</v>
          </cell>
        </row>
        <row r="912">
          <cell r="C912" t="str">
            <v>たにむら</v>
          </cell>
        </row>
        <row r="913">
          <cell r="C913" t="str">
            <v>おばた</v>
          </cell>
        </row>
        <row r="914">
          <cell r="C914" t="str">
            <v>きわみち</v>
          </cell>
        </row>
        <row r="915">
          <cell r="C915" t="str">
            <v>ほそみち</v>
          </cell>
        </row>
        <row r="916">
          <cell r="C916" t="str">
            <v>みやち</v>
          </cell>
        </row>
        <row r="917">
          <cell r="C917" t="str">
            <v>イトー</v>
          </cell>
        </row>
        <row r="918">
          <cell r="C918" t="str">
            <v>みたま</v>
          </cell>
        </row>
        <row r="919">
          <cell r="C919" t="str">
            <v>かながわ</v>
          </cell>
        </row>
        <row r="920">
          <cell r="C920" t="str">
            <v>しょうめい</v>
          </cell>
        </row>
        <row r="921">
          <cell r="C921" t="str">
            <v>こひら</v>
          </cell>
        </row>
        <row r="922">
          <cell r="C922" t="str">
            <v>ヒロシ</v>
          </cell>
        </row>
        <row r="923">
          <cell r="C923" t="str">
            <v>おぎ</v>
          </cell>
        </row>
        <row r="924">
          <cell r="C924" t="str">
            <v>あかひこ</v>
          </cell>
        </row>
        <row r="925">
          <cell r="C925" t="str">
            <v>ろくた</v>
          </cell>
        </row>
        <row r="926">
          <cell r="C926" t="str">
            <v>こえの</v>
          </cell>
        </row>
        <row r="927">
          <cell r="C927" t="str">
            <v>いがらし</v>
          </cell>
        </row>
        <row r="928">
          <cell r="C928" t="str">
            <v>けご</v>
          </cell>
        </row>
        <row r="929">
          <cell r="C929" t="str">
            <v>ふきいし</v>
          </cell>
        </row>
        <row r="930">
          <cell r="C930" t="str">
            <v>おおにわ</v>
          </cell>
        </row>
        <row r="931">
          <cell r="C931" t="str">
            <v>おおさか</v>
          </cell>
        </row>
        <row r="932">
          <cell r="C932" t="str">
            <v>かじわら</v>
          </cell>
        </row>
        <row r="933">
          <cell r="C933" t="str">
            <v>やわら</v>
          </cell>
        </row>
        <row r="934">
          <cell r="C934" t="str">
            <v>きょうと</v>
          </cell>
        </row>
        <row r="935">
          <cell r="C935" t="str">
            <v>みえ</v>
          </cell>
        </row>
        <row r="936">
          <cell r="C936" t="str">
            <v>よしの</v>
          </cell>
        </row>
        <row r="937">
          <cell r="C937" t="str">
            <v>よこた</v>
          </cell>
        </row>
        <row r="938">
          <cell r="C938" t="str">
            <v>たて</v>
          </cell>
        </row>
        <row r="939">
          <cell r="C939" t="str">
            <v>しゅん</v>
          </cell>
        </row>
        <row r="940">
          <cell r="C940" t="str">
            <v>すえひさ</v>
          </cell>
        </row>
        <row r="941">
          <cell r="C941" t="str">
            <v>まづめ</v>
          </cell>
        </row>
        <row r="942">
          <cell r="C942" t="str">
            <v>すじはら</v>
          </cell>
        </row>
        <row r="943">
          <cell r="C943" t="str">
            <v>かんだ</v>
          </cell>
        </row>
        <row r="944">
          <cell r="C944" t="str">
            <v>まるわ</v>
          </cell>
        </row>
        <row r="945">
          <cell r="C945" t="str">
            <v>もりばやし</v>
          </cell>
        </row>
        <row r="946">
          <cell r="C946" t="str">
            <v>てっぺい</v>
          </cell>
        </row>
        <row r="947">
          <cell r="C947" t="str">
            <v>ふるふみ</v>
          </cell>
        </row>
        <row r="948">
          <cell r="C948" t="str">
            <v>まいづる</v>
          </cell>
        </row>
        <row r="949">
          <cell r="C949" t="str">
            <v>たちばな</v>
          </cell>
        </row>
        <row r="950">
          <cell r="C950" t="str">
            <v>わかすぎ</v>
          </cell>
        </row>
        <row r="951">
          <cell r="C951" t="str">
            <v>しおた</v>
          </cell>
        </row>
        <row r="952">
          <cell r="C952" t="str">
            <v>そとやま</v>
          </cell>
        </row>
        <row r="953">
          <cell r="C953" t="str">
            <v>にしや</v>
          </cell>
        </row>
        <row r="954">
          <cell r="C954" t="str">
            <v>いけす</v>
          </cell>
        </row>
        <row r="955">
          <cell r="C955" t="str">
            <v>うけがわ</v>
          </cell>
        </row>
        <row r="956">
          <cell r="C956" t="str">
            <v>はやつ</v>
          </cell>
        </row>
        <row r="957">
          <cell r="C957" t="str">
            <v>すみ</v>
          </cell>
        </row>
        <row r="958">
          <cell r="C958" t="str">
            <v>なかだて</v>
          </cell>
        </row>
        <row r="959">
          <cell r="C959" t="str">
            <v>いまい</v>
          </cell>
        </row>
        <row r="960">
          <cell r="C960" t="str">
            <v>ぬりたに</v>
          </cell>
        </row>
        <row r="961">
          <cell r="C961" t="str">
            <v>おおわだ</v>
          </cell>
        </row>
        <row r="962">
          <cell r="C962" t="str">
            <v>いっとく</v>
          </cell>
        </row>
        <row r="963">
          <cell r="C963" t="str">
            <v>おおさき</v>
          </cell>
        </row>
        <row r="964">
          <cell r="C964" t="str">
            <v>きとう</v>
          </cell>
        </row>
        <row r="965">
          <cell r="C965" t="str">
            <v>しまぶくろ</v>
          </cell>
        </row>
        <row r="966">
          <cell r="C966" t="str">
            <v>はやと</v>
          </cell>
        </row>
        <row r="967">
          <cell r="C967" t="str">
            <v>ゆうぎり</v>
          </cell>
        </row>
        <row r="968">
          <cell r="C968" t="str">
            <v>わたなべ</v>
          </cell>
        </row>
        <row r="969">
          <cell r="C969" t="str">
            <v>あかばね</v>
          </cell>
        </row>
        <row r="970">
          <cell r="C970" t="str">
            <v>のりまつ</v>
          </cell>
        </row>
        <row r="971">
          <cell r="C971" t="str">
            <v>ばば</v>
          </cell>
        </row>
        <row r="972">
          <cell r="C972" t="str">
            <v>たびもと</v>
          </cell>
        </row>
        <row r="973">
          <cell r="C973" t="str">
            <v>かじ</v>
          </cell>
        </row>
        <row r="974">
          <cell r="C974" t="str">
            <v>ときお</v>
          </cell>
        </row>
        <row r="975">
          <cell r="C975" t="str">
            <v>かどがみ</v>
          </cell>
        </row>
        <row r="976">
          <cell r="C976" t="str">
            <v>エイ</v>
          </cell>
        </row>
        <row r="977">
          <cell r="C977" t="str">
            <v>にしはら</v>
          </cell>
        </row>
        <row r="978">
          <cell r="C978" t="str">
            <v>やまみち</v>
          </cell>
        </row>
        <row r="979">
          <cell r="C979" t="str">
            <v>せいぶ</v>
          </cell>
        </row>
        <row r="980">
          <cell r="C980" t="str">
            <v>はなもと</v>
          </cell>
        </row>
        <row r="981">
          <cell r="C981" t="str">
            <v>ふじむら</v>
          </cell>
        </row>
        <row r="982">
          <cell r="C982" t="str">
            <v>おおばやし</v>
          </cell>
        </row>
        <row r="983">
          <cell r="C983" t="str">
            <v>いたばし</v>
          </cell>
        </row>
        <row r="984">
          <cell r="C984" t="str">
            <v>うが</v>
          </cell>
        </row>
        <row r="985">
          <cell r="C985" t="str">
            <v>さわむら</v>
          </cell>
        </row>
        <row r="986">
          <cell r="C986" t="str">
            <v>やつだ</v>
          </cell>
        </row>
        <row r="987">
          <cell r="C987" t="str">
            <v>こおりやま</v>
          </cell>
        </row>
        <row r="988">
          <cell r="C988" t="str">
            <v>えいゆう</v>
          </cell>
        </row>
        <row r="989">
          <cell r="C989" t="str">
            <v>おおまさ</v>
          </cell>
        </row>
        <row r="990">
          <cell r="C990" t="str">
            <v>ふじさき</v>
          </cell>
        </row>
        <row r="991">
          <cell r="C991" t="str">
            <v>スター</v>
          </cell>
        </row>
        <row r="992">
          <cell r="C992" t="str">
            <v>ゴーグル</v>
          </cell>
        </row>
        <row r="993">
          <cell r="C993" t="str">
            <v>カイト</v>
          </cell>
        </row>
        <row r="994">
          <cell r="C994" t="str">
            <v>クール</v>
          </cell>
        </row>
        <row r="995">
          <cell r="C995" t="str">
            <v>マイカ</v>
          </cell>
        </row>
        <row r="996">
          <cell r="C996" t="str">
            <v>くるるん</v>
          </cell>
        </row>
        <row r="997">
          <cell r="C997" t="str">
            <v>あごん</v>
          </cell>
        </row>
        <row r="998">
          <cell r="C998" t="str">
            <v>ユウト</v>
          </cell>
        </row>
        <row r="999">
          <cell r="C999" t="str">
            <v>なみのり</v>
          </cell>
        </row>
        <row r="1000">
          <cell r="C1000" t="str">
            <v>こままめ</v>
          </cell>
        </row>
        <row r="1001">
          <cell r="C1001" t="str">
            <v>いちのせ２</v>
          </cell>
        </row>
        <row r="1002">
          <cell r="C1002" t="str">
            <v>どもん２</v>
          </cell>
        </row>
        <row r="1003">
          <cell r="C1003" t="str">
            <v>たまごろう</v>
          </cell>
        </row>
        <row r="1004">
          <cell r="C1004" t="str">
            <v>けいた</v>
          </cell>
        </row>
        <row r="1005">
          <cell r="C1005" t="str">
            <v>サガミネタ</v>
          </cell>
        </row>
        <row r="1006">
          <cell r="C1006" t="str">
            <v>きどう２</v>
          </cell>
        </row>
        <row r="1007">
          <cell r="C1007" t="str">
            <v>シャドウ</v>
          </cell>
        </row>
        <row r="1008">
          <cell r="C1008" t="str">
            <v>ゴルレオ</v>
          </cell>
        </row>
        <row r="1009">
          <cell r="C1009" t="str">
            <v>コラル</v>
          </cell>
        </row>
        <row r="1010">
          <cell r="C1010" t="str">
            <v>ギグ</v>
          </cell>
        </row>
        <row r="1011">
          <cell r="C1011" t="str">
            <v>ガニメデ</v>
          </cell>
        </row>
        <row r="1012">
          <cell r="C1012" t="str">
            <v>カロン</v>
          </cell>
        </row>
        <row r="1013">
          <cell r="C1013" t="str">
            <v>パンドラ</v>
          </cell>
        </row>
        <row r="1014">
          <cell r="C1014" t="str">
            <v>グリンゴ</v>
          </cell>
        </row>
        <row r="1015">
          <cell r="C1015" t="str">
            <v>イオ</v>
          </cell>
        </row>
        <row r="1016">
          <cell r="C1016" t="str">
            <v>リーム</v>
          </cell>
        </row>
        <row r="1017">
          <cell r="C1017" t="str">
            <v>レーゼ</v>
          </cell>
        </row>
        <row r="1018">
          <cell r="C1018" t="str">
            <v>ディアム</v>
          </cell>
        </row>
        <row r="1019">
          <cell r="C1019" t="str">
            <v>デザーム</v>
          </cell>
        </row>
        <row r="1020">
          <cell r="C1020" t="str">
            <v>ケンビル</v>
          </cell>
        </row>
        <row r="1021">
          <cell r="C1021" t="str">
            <v>モール</v>
          </cell>
        </row>
        <row r="1022">
          <cell r="C1022" t="str">
            <v>ケイソン</v>
          </cell>
        </row>
        <row r="1023">
          <cell r="C1023" t="str">
            <v>タイタン</v>
          </cell>
        </row>
        <row r="1024">
          <cell r="C1024" t="str">
            <v>ファドラ</v>
          </cell>
        </row>
        <row r="1025">
          <cell r="C1025" t="str">
            <v>クリプト</v>
          </cell>
        </row>
        <row r="1026">
          <cell r="C1026" t="str">
            <v>スオーム</v>
          </cell>
        </row>
        <row r="1027">
          <cell r="C1027" t="str">
            <v>マキュア</v>
          </cell>
        </row>
        <row r="1028">
          <cell r="C1028" t="str">
            <v>メトロン</v>
          </cell>
        </row>
        <row r="1029">
          <cell r="C1029" t="str">
            <v>ゼル</v>
          </cell>
        </row>
        <row r="1030">
          <cell r="C1030" t="str">
            <v>ネロ</v>
          </cell>
        </row>
        <row r="1031">
          <cell r="C1031" t="str">
            <v>ゲイル</v>
          </cell>
        </row>
        <row r="1032">
          <cell r="C1032" t="str">
            <v>キーブ</v>
          </cell>
        </row>
        <row r="1033">
          <cell r="C1033" t="str">
            <v>ゾーハン</v>
          </cell>
        </row>
        <row r="1034">
          <cell r="C1034" t="str">
            <v>ハウザー</v>
          </cell>
        </row>
        <row r="1035">
          <cell r="C1035" t="str">
            <v>コーマ</v>
          </cell>
        </row>
        <row r="1036">
          <cell r="C1036" t="str">
            <v>クィール</v>
          </cell>
        </row>
        <row r="1037">
          <cell r="C1037" t="str">
            <v>アーク</v>
          </cell>
        </row>
        <row r="1038">
          <cell r="C1038" t="str">
            <v>ウィーズ</v>
          </cell>
        </row>
        <row r="1039">
          <cell r="C1039" t="str">
            <v>ウルビダ</v>
          </cell>
        </row>
        <row r="1040">
          <cell r="C1040" t="str">
            <v>グラン</v>
          </cell>
        </row>
        <row r="1041">
          <cell r="C1041" t="str">
            <v>ブン</v>
          </cell>
        </row>
        <row r="1042">
          <cell r="C1042" t="str">
            <v>トッフェン</v>
          </cell>
        </row>
        <row r="1043">
          <cell r="C1043" t="str">
            <v>スターガ</v>
          </cell>
        </row>
        <row r="1044">
          <cell r="C1044" t="str">
            <v>シャン</v>
          </cell>
        </row>
        <row r="1045">
          <cell r="C1045" t="str">
            <v>ゲンスン</v>
          </cell>
        </row>
        <row r="1046">
          <cell r="C1046" t="str">
            <v>ルッサイ</v>
          </cell>
        </row>
        <row r="1047">
          <cell r="C1047" t="str">
            <v>アッサイ</v>
          </cell>
        </row>
        <row r="1048">
          <cell r="C1048" t="str">
            <v>ラシプレー</v>
          </cell>
        </row>
        <row r="1049">
          <cell r="C1049" t="str">
            <v>ヴィークス</v>
          </cell>
        </row>
        <row r="1050">
          <cell r="C1050" t="str">
            <v>ロアル</v>
          </cell>
        </row>
        <row r="1051">
          <cell r="C1051" t="str">
            <v>マンソン</v>
          </cell>
        </row>
        <row r="1052">
          <cell r="C1052" t="str">
            <v>ひびき</v>
          </cell>
        </row>
        <row r="1053">
          <cell r="C1053" t="str">
            <v>うきしま</v>
          </cell>
        </row>
        <row r="1054">
          <cell r="C1054" t="str">
            <v>かみむら</v>
          </cell>
        </row>
        <row r="1055">
          <cell r="C1055" t="str">
            <v>あいだ</v>
          </cell>
        </row>
        <row r="1056">
          <cell r="C1056" t="str">
            <v>バトラー</v>
          </cell>
        </row>
        <row r="1057">
          <cell r="C1057" t="str">
            <v>なかま</v>
          </cell>
        </row>
        <row r="1058">
          <cell r="C1058" t="str">
            <v>いかり</v>
          </cell>
        </row>
        <row r="1059">
          <cell r="C1059" t="str">
            <v>テーラー</v>
          </cell>
        </row>
        <row r="1060">
          <cell r="C1060" t="str">
            <v>マスター</v>
          </cell>
        </row>
        <row r="1061">
          <cell r="C1061" t="str">
            <v>すがた</v>
          </cell>
        </row>
        <row r="1062">
          <cell r="C1062" t="str">
            <v>ビルダー</v>
          </cell>
        </row>
        <row r="1063">
          <cell r="C1063" t="str">
            <v>グレント</v>
          </cell>
        </row>
        <row r="1064">
          <cell r="C1064" t="str">
            <v>バーラ</v>
          </cell>
        </row>
        <row r="1065">
          <cell r="C1065" t="str">
            <v>バクレー</v>
          </cell>
        </row>
        <row r="1066">
          <cell r="C1066" t="str">
            <v>サトス</v>
          </cell>
        </row>
        <row r="1067">
          <cell r="C1067" t="str">
            <v>ボンバ</v>
          </cell>
        </row>
        <row r="1068">
          <cell r="C1068" t="str">
            <v>ヒート</v>
          </cell>
        </row>
        <row r="1069">
          <cell r="C1069" t="str">
            <v>レアン</v>
          </cell>
        </row>
        <row r="1070">
          <cell r="C1070" t="str">
            <v>ボニトナ</v>
          </cell>
        </row>
        <row r="1071">
          <cell r="C1071" t="str">
            <v>サイデン</v>
          </cell>
        </row>
        <row r="1072">
          <cell r="C1072" t="str">
            <v>ネッパー</v>
          </cell>
        </row>
        <row r="1073">
          <cell r="C1073" t="str">
            <v>ベルガ</v>
          </cell>
        </row>
        <row r="1074">
          <cell r="C1074" t="str">
            <v>アイキュー</v>
          </cell>
        </row>
        <row r="1075">
          <cell r="C1075" t="str">
            <v>クララ</v>
          </cell>
        </row>
        <row r="1076">
          <cell r="C1076" t="str">
            <v>ゴッカ</v>
          </cell>
        </row>
        <row r="1077">
          <cell r="C1077" t="str">
            <v>アイシー</v>
          </cell>
        </row>
        <row r="1078">
          <cell r="C1078" t="str">
            <v>バレン</v>
          </cell>
        </row>
        <row r="1079">
          <cell r="C1079" t="str">
            <v>ドロル</v>
          </cell>
        </row>
        <row r="1080">
          <cell r="C1080" t="str">
            <v>リオーネ</v>
          </cell>
        </row>
        <row r="1081">
          <cell r="C1081" t="str">
            <v>ブロウ</v>
          </cell>
        </row>
        <row r="1082">
          <cell r="C1082" t="str">
            <v>フロスト</v>
          </cell>
        </row>
        <row r="1083">
          <cell r="C1083" t="str">
            <v>てつかべ</v>
          </cell>
        </row>
        <row r="1084">
          <cell r="C1084" t="str">
            <v>ごよう</v>
          </cell>
        </row>
        <row r="1085">
          <cell r="C1085" t="str">
            <v>はやて</v>
          </cell>
        </row>
        <row r="1086">
          <cell r="C1086" t="str">
            <v>さくら</v>
          </cell>
        </row>
        <row r="1087">
          <cell r="C1087" t="str">
            <v>スミス</v>
          </cell>
        </row>
        <row r="1088">
          <cell r="C1088" t="str">
            <v>ごくひ</v>
          </cell>
        </row>
        <row r="1089">
          <cell r="C1089" t="str">
            <v>まい</v>
          </cell>
        </row>
        <row r="1090">
          <cell r="C1090" t="str">
            <v>さきて</v>
          </cell>
        </row>
        <row r="1091">
          <cell r="C1091" t="str">
            <v>かがみ</v>
          </cell>
        </row>
        <row r="1092">
          <cell r="C1092" t="str">
            <v>とうこ</v>
          </cell>
        </row>
        <row r="1093">
          <cell r="C1093" t="str">
            <v>きそく</v>
          </cell>
        </row>
        <row r="1094">
          <cell r="C1094" t="str">
            <v>たまくら</v>
          </cell>
        </row>
        <row r="1095">
          <cell r="C1095" t="str">
            <v>とくべ</v>
          </cell>
        </row>
        <row r="1096">
          <cell r="C1096" t="str">
            <v>でんじゅ</v>
          </cell>
        </row>
        <row r="1097">
          <cell r="C1097" t="str">
            <v>リンダ</v>
          </cell>
        </row>
        <row r="1098">
          <cell r="C1098" t="str">
            <v>みのべ</v>
          </cell>
        </row>
        <row r="1099">
          <cell r="C1099" t="str">
            <v>はこだ</v>
          </cell>
        </row>
        <row r="1100">
          <cell r="C1100" t="str">
            <v>まとろ</v>
          </cell>
        </row>
        <row r="1101">
          <cell r="C1101" t="str">
            <v>おしや</v>
          </cell>
        </row>
        <row r="1102">
          <cell r="C1102" t="str">
            <v>まぶか</v>
          </cell>
        </row>
        <row r="1103">
          <cell r="C1103" t="str">
            <v>ゆきの</v>
          </cell>
        </row>
        <row r="1104">
          <cell r="C1104" t="str">
            <v>あらや</v>
          </cell>
        </row>
        <row r="1105">
          <cell r="C1105" t="str">
            <v>いや</v>
          </cell>
        </row>
        <row r="1106">
          <cell r="C1106" t="str">
            <v>そらの</v>
          </cell>
        </row>
        <row r="1107">
          <cell r="C1107" t="str">
            <v>ふぶき２Ｄ</v>
          </cell>
        </row>
        <row r="1108">
          <cell r="C1108" t="str">
            <v>れつと</v>
          </cell>
        </row>
        <row r="1109">
          <cell r="C1109" t="str">
            <v>きたみ</v>
          </cell>
        </row>
        <row r="1110">
          <cell r="C1110" t="str">
            <v>すみたに</v>
          </cell>
        </row>
        <row r="1111">
          <cell r="C1111" t="str">
            <v>しろくま</v>
          </cell>
        </row>
        <row r="1112">
          <cell r="C1112" t="str">
            <v>しつはら</v>
          </cell>
        </row>
        <row r="1113">
          <cell r="C1113" t="str">
            <v>ごりょう</v>
          </cell>
        </row>
        <row r="1114">
          <cell r="C1114" t="str">
            <v>ちひら</v>
          </cell>
        </row>
        <row r="1115">
          <cell r="C1115" t="str">
            <v>ふぶき２Ｆ</v>
          </cell>
        </row>
        <row r="1116">
          <cell r="C1116" t="str">
            <v>ふぶき</v>
          </cell>
        </row>
        <row r="1117">
          <cell r="C1117" t="str">
            <v>かきた</v>
          </cell>
        </row>
        <row r="1118">
          <cell r="C1118" t="str">
            <v>さとり</v>
          </cell>
        </row>
        <row r="1119">
          <cell r="C1119" t="str">
            <v>ほうぎょく</v>
          </cell>
        </row>
        <row r="1120">
          <cell r="C1120" t="str">
            <v>ふくみ</v>
          </cell>
        </row>
        <row r="1121">
          <cell r="C1121" t="str">
            <v>まかない</v>
          </cell>
        </row>
        <row r="1122">
          <cell r="C1122" t="str">
            <v>こむそう</v>
          </cell>
        </row>
        <row r="1123">
          <cell r="C1123" t="str">
            <v>まなびや</v>
          </cell>
        </row>
        <row r="1124">
          <cell r="C1124" t="str">
            <v>いちかわ</v>
          </cell>
        </row>
        <row r="1125">
          <cell r="C1125" t="str">
            <v>あたろう</v>
          </cell>
        </row>
        <row r="1126">
          <cell r="C1126" t="str">
            <v>かげた</v>
          </cell>
        </row>
        <row r="1127">
          <cell r="C1127" t="str">
            <v>うすけ</v>
          </cell>
        </row>
        <row r="1128">
          <cell r="C1128" t="str">
            <v>こぐれ</v>
          </cell>
        </row>
        <row r="1129">
          <cell r="C1129" t="str">
            <v>いつしげ</v>
          </cell>
        </row>
        <row r="1130">
          <cell r="C1130" t="str">
            <v>かも</v>
          </cell>
        </row>
        <row r="1131">
          <cell r="C1131" t="str">
            <v>ござん</v>
          </cell>
        </row>
        <row r="1132">
          <cell r="C1132" t="str">
            <v>おさもと</v>
          </cell>
        </row>
        <row r="1133">
          <cell r="C1133" t="str">
            <v>こぐれ２</v>
          </cell>
        </row>
        <row r="1134">
          <cell r="C1134" t="str">
            <v>げんおう２</v>
          </cell>
        </row>
        <row r="1135">
          <cell r="C1135" t="str">
            <v>たいや</v>
          </cell>
        </row>
        <row r="1136">
          <cell r="C1136" t="str">
            <v>いやたに</v>
          </cell>
        </row>
        <row r="1137">
          <cell r="C1137" t="str">
            <v>ごういん</v>
          </cell>
        </row>
        <row r="1138">
          <cell r="C1138" t="str">
            <v>じくわ</v>
          </cell>
        </row>
        <row r="1139">
          <cell r="C1139" t="str">
            <v>めざ</v>
          </cell>
        </row>
        <row r="1140">
          <cell r="C1140" t="str">
            <v>ひから</v>
          </cell>
        </row>
        <row r="1141">
          <cell r="C1141" t="str">
            <v>たかなし</v>
          </cell>
        </row>
        <row r="1142">
          <cell r="C1142" t="str">
            <v>ひえ</v>
          </cell>
        </row>
        <row r="1143">
          <cell r="C1143" t="str">
            <v>ふどう２</v>
          </cell>
        </row>
        <row r="1144">
          <cell r="C1144" t="str">
            <v>さくま２</v>
          </cell>
        </row>
        <row r="1145">
          <cell r="C1145" t="str">
            <v>かたくら</v>
          </cell>
        </row>
        <row r="1146">
          <cell r="C1146" t="str">
            <v>そうま</v>
          </cell>
        </row>
        <row r="1147">
          <cell r="C1147" t="str">
            <v>しょうに</v>
          </cell>
        </row>
        <row r="1148">
          <cell r="C1148" t="str">
            <v>べつき</v>
          </cell>
        </row>
        <row r="1149">
          <cell r="C1149" t="str">
            <v>いっしき</v>
          </cell>
        </row>
        <row r="1150">
          <cell r="C1150" t="str">
            <v>たちむかい</v>
          </cell>
        </row>
        <row r="1151">
          <cell r="C1151" t="str">
            <v>ちくし</v>
          </cell>
        </row>
        <row r="1152">
          <cell r="C1152" t="str">
            <v>おおほり</v>
          </cell>
        </row>
        <row r="1153">
          <cell r="C1153" t="str">
            <v>げんかい</v>
          </cell>
        </row>
        <row r="1154">
          <cell r="C1154" t="str">
            <v>いしやま</v>
          </cell>
        </row>
        <row r="1155">
          <cell r="C1155" t="str">
            <v>しか</v>
          </cell>
        </row>
        <row r="1156">
          <cell r="C1156" t="str">
            <v>みちはた</v>
          </cell>
        </row>
        <row r="1157">
          <cell r="C1157" t="str">
            <v>まつりだ</v>
          </cell>
        </row>
        <row r="1158">
          <cell r="C1158" t="str">
            <v>くろだ</v>
          </cell>
        </row>
        <row r="1159">
          <cell r="C1159" t="str">
            <v>とだ</v>
          </cell>
        </row>
        <row r="1160">
          <cell r="C1160" t="str">
            <v>まつばやし</v>
          </cell>
        </row>
        <row r="1161">
          <cell r="C1161" t="str">
            <v>にわか</v>
          </cell>
        </row>
        <row r="1162">
          <cell r="C1162" t="str">
            <v>おやとみ</v>
          </cell>
        </row>
        <row r="1163">
          <cell r="C1163" t="str">
            <v>ながはま</v>
          </cell>
        </row>
        <row r="1164">
          <cell r="C1164" t="str">
            <v>だざい</v>
          </cell>
        </row>
        <row r="1165">
          <cell r="C1165" t="str">
            <v>おきのしま</v>
          </cell>
        </row>
        <row r="1166">
          <cell r="C1166" t="str">
            <v>しゅり</v>
          </cell>
        </row>
        <row r="1167">
          <cell r="C1167" t="str">
            <v>ダイバー</v>
          </cell>
        </row>
        <row r="1168">
          <cell r="C1168" t="str">
            <v>ぎぼ</v>
          </cell>
        </row>
        <row r="1169">
          <cell r="C1169" t="str">
            <v>つなみ</v>
          </cell>
        </row>
        <row r="1170">
          <cell r="C1170" t="str">
            <v>あかみね</v>
          </cell>
        </row>
        <row r="1171">
          <cell r="C1171" t="str">
            <v>とぐち</v>
          </cell>
        </row>
        <row r="1172">
          <cell r="C1172" t="str">
            <v>おとむら</v>
          </cell>
        </row>
        <row r="1173">
          <cell r="C1173" t="str">
            <v>キャン</v>
          </cell>
        </row>
        <row r="1174">
          <cell r="C1174" t="str">
            <v>こじゃ</v>
          </cell>
        </row>
        <row r="1175">
          <cell r="C1175" t="str">
            <v>あがりえ</v>
          </cell>
        </row>
        <row r="1176">
          <cell r="C1176" t="str">
            <v>シャーク</v>
          </cell>
        </row>
        <row r="1177">
          <cell r="C1177" t="str">
            <v>あむろ</v>
          </cell>
        </row>
        <row r="1178">
          <cell r="C1178" t="str">
            <v>おやどまり</v>
          </cell>
        </row>
        <row r="1179">
          <cell r="C1179" t="str">
            <v>ずけらん</v>
          </cell>
        </row>
        <row r="1180">
          <cell r="C1180" t="str">
            <v>ちねん</v>
          </cell>
        </row>
        <row r="1181">
          <cell r="C1181" t="str">
            <v>サンゴ</v>
          </cell>
        </row>
        <row r="1182">
          <cell r="C1182" t="str">
            <v>たけし２</v>
          </cell>
        </row>
        <row r="1183">
          <cell r="C1183" t="str">
            <v>にしがき２</v>
          </cell>
        </row>
        <row r="1184">
          <cell r="C1184" t="str">
            <v>シャドウ２</v>
          </cell>
        </row>
        <row r="1185">
          <cell r="C1185" t="str">
            <v>じん２</v>
          </cell>
        </row>
        <row r="1186">
          <cell r="C1186" t="str">
            <v>くりまつ２</v>
          </cell>
        </row>
        <row r="1187">
          <cell r="C1187" t="str">
            <v>はんだ２</v>
          </cell>
        </row>
        <row r="1188">
          <cell r="C1188" t="str">
            <v>しょうりん２</v>
          </cell>
        </row>
        <row r="1189">
          <cell r="C1189" t="str">
            <v>ししど２</v>
          </cell>
        </row>
        <row r="1190">
          <cell r="C1190" t="str">
            <v>マックス２</v>
          </cell>
        </row>
        <row r="1191">
          <cell r="C1191" t="str">
            <v>かぜまる２</v>
          </cell>
        </row>
        <row r="1192">
          <cell r="C1192" t="str">
            <v>そめおか２</v>
          </cell>
        </row>
        <row r="1193">
          <cell r="C1193" t="str">
            <v>コイ</v>
          </cell>
        </row>
        <row r="1194">
          <cell r="C1194" t="str">
            <v>こうこ</v>
          </cell>
        </row>
        <row r="1195">
          <cell r="C1195" t="str">
            <v>みちこ</v>
          </cell>
        </row>
        <row r="1196">
          <cell r="C1196" t="str">
            <v>はるみ</v>
          </cell>
        </row>
        <row r="1197">
          <cell r="C1197" t="str">
            <v>かつよ</v>
          </cell>
        </row>
        <row r="1198">
          <cell r="C1198" t="str">
            <v>ひろみ</v>
          </cell>
        </row>
        <row r="1199">
          <cell r="C1199" t="str">
            <v>のっこ</v>
          </cell>
        </row>
        <row r="1200">
          <cell r="C1200" t="str">
            <v>はなこ</v>
          </cell>
        </row>
        <row r="1201">
          <cell r="C1201" t="str">
            <v>まり</v>
          </cell>
        </row>
        <row r="1202">
          <cell r="C1202" t="str">
            <v>リカ</v>
          </cell>
        </row>
        <row r="1203">
          <cell r="C1203" t="str">
            <v>れいか</v>
          </cell>
        </row>
        <row r="1204">
          <cell r="C1204" t="str">
            <v>ともえ</v>
          </cell>
        </row>
        <row r="1205">
          <cell r="C1205" t="str">
            <v>ひかり</v>
          </cell>
        </row>
        <row r="1206">
          <cell r="C1206" t="str">
            <v>おぎん</v>
          </cell>
        </row>
        <row r="1207">
          <cell r="C1207" t="str">
            <v>まつり</v>
          </cell>
        </row>
        <row r="1208">
          <cell r="C1208" t="str">
            <v>はなえ</v>
          </cell>
        </row>
        <row r="1209">
          <cell r="C1209" t="str">
            <v>ファイル</v>
          </cell>
        </row>
        <row r="1210">
          <cell r="C1210" t="str">
            <v>パック</v>
          </cell>
        </row>
        <row r="1211">
          <cell r="C1211" t="str">
            <v>カード</v>
          </cell>
        </row>
        <row r="1212">
          <cell r="C1212" t="str">
            <v>セキヤン</v>
          </cell>
        </row>
        <row r="1213">
          <cell r="C1213" t="str">
            <v>ツバサ</v>
          </cell>
        </row>
        <row r="1214">
          <cell r="C1214" t="str">
            <v>かみまる</v>
          </cell>
        </row>
        <row r="1215">
          <cell r="C1215" t="str">
            <v>だるま</v>
          </cell>
        </row>
        <row r="1216">
          <cell r="C1216" t="str">
            <v>いちもんじ</v>
          </cell>
        </row>
        <row r="1217">
          <cell r="C1217" t="str">
            <v>おおたに</v>
          </cell>
        </row>
        <row r="1218">
          <cell r="C1218" t="str">
            <v>カノン</v>
          </cell>
        </row>
        <row r="1219">
          <cell r="C1219" t="str">
            <v>まさと</v>
          </cell>
        </row>
        <row r="1220">
          <cell r="C1220" t="str">
            <v>ライデン</v>
          </cell>
        </row>
        <row r="1221">
          <cell r="C1221" t="str">
            <v>なつみ</v>
          </cell>
        </row>
        <row r="1222">
          <cell r="C1222" t="str">
            <v>おとなし</v>
          </cell>
        </row>
        <row r="1223">
          <cell r="C1223" t="str">
            <v>きの</v>
          </cell>
        </row>
        <row r="1224">
          <cell r="C1224" t="str">
            <v>ヒデナカタ</v>
          </cell>
        </row>
        <row r="1225">
          <cell r="C1225" t="str">
            <v>たお</v>
          </cell>
        </row>
        <row r="1226">
          <cell r="C1226" t="str">
            <v>ささもと</v>
          </cell>
        </row>
        <row r="1227">
          <cell r="C1227" t="str">
            <v>あさみず</v>
          </cell>
        </row>
        <row r="1228">
          <cell r="C1228" t="str">
            <v>おくいずみ</v>
          </cell>
        </row>
        <row r="1229">
          <cell r="C1229" t="str">
            <v>すなご</v>
          </cell>
        </row>
        <row r="1230">
          <cell r="C1230" t="str">
            <v>はながた</v>
          </cell>
        </row>
        <row r="1231">
          <cell r="C1231" t="str">
            <v>タキオー</v>
          </cell>
        </row>
        <row r="1232">
          <cell r="C1232" t="str">
            <v>ムラーベ</v>
          </cell>
        </row>
        <row r="1233">
          <cell r="C1233" t="str">
            <v>よしたけ</v>
          </cell>
        </row>
        <row r="1234">
          <cell r="C1234" t="str">
            <v>ブッチー</v>
          </cell>
        </row>
        <row r="1235">
          <cell r="C1235" t="str">
            <v>いいだ</v>
          </cell>
        </row>
        <row r="1236">
          <cell r="C1236" t="str">
            <v>あいちゃん</v>
          </cell>
        </row>
        <row r="1237">
          <cell r="C1237" t="str">
            <v>おおつき</v>
          </cell>
        </row>
        <row r="1238">
          <cell r="C1238" t="str">
            <v>かなや</v>
          </cell>
        </row>
        <row r="1239">
          <cell r="C1239" t="str">
            <v>ささき</v>
          </cell>
        </row>
        <row r="1240">
          <cell r="C1240" t="str">
            <v>すわ</v>
          </cell>
        </row>
        <row r="1241">
          <cell r="C1241" t="str">
            <v>なかたに</v>
          </cell>
        </row>
        <row r="1242">
          <cell r="C1242" t="str">
            <v>はしもと</v>
          </cell>
        </row>
        <row r="1243">
          <cell r="C1243" t="str">
            <v>ひろべ</v>
          </cell>
        </row>
        <row r="1244">
          <cell r="C1244" t="str">
            <v>ふるやま</v>
          </cell>
        </row>
        <row r="1245">
          <cell r="C1245" t="str">
            <v>まるお</v>
          </cell>
        </row>
        <row r="1246">
          <cell r="C1246" t="str">
            <v>もんま</v>
          </cell>
        </row>
        <row r="1247">
          <cell r="C1247" t="str">
            <v>やまざき</v>
          </cell>
        </row>
        <row r="1248">
          <cell r="C1248" t="str">
            <v>わくい</v>
          </cell>
        </row>
        <row r="1249">
          <cell r="C1249" t="str">
            <v>あきもと</v>
          </cell>
        </row>
        <row r="1250">
          <cell r="C1250" t="str">
            <v>いしだ</v>
          </cell>
        </row>
        <row r="1251">
          <cell r="C1251" t="str">
            <v>カツノブ</v>
          </cell>
        </row>
        <row r="1252">
          <cell r="C1252" t="str">
            <v>うばがい</v>
          </cell>
        </row>
        <row r="1253">
          <cell r="C1253" t="str">
            <v>くみむら</v>
          </cell>
        </row>
        <row r="1254">
          <cell r="C1254" t="str">
            <v>さこた</v>
          </cell>
        </row>
        <row r="1255">
          <cell r="C1255" t="str">
            <v>エビリーナ</v>
          </cell>
        </row>
        <row r="1256">
          <cell r="C1256" t="str">
            <v>ケント</v>
          </cell>
        </row>
        <row r="1257">
          <cell r="C1257" t="str">
            <v>つなもり</v>
          </cell>
        </row>
        <row r="1258">
          <cell r="C1258" t="str">
            <v>なかお</v>
          </cell>
        </row>
        <row r="1259">
          <cell r="C1259" t="str">
            <v>のぐち</v>
          </cell>
        </row>
        <row r="1260">
          <cell r="C1260" t="str">
            <v>ふじた</v>
          </cell>
        </row>
        <row r="1261">
          <cell r="C1261" t="str">
            <v>タクマ</v>
          </cell>
        </row>
        <row r="1262">
          <cell r="C1262" t="str">
            <v>もちづき</v>
          </cell>
        </row>
        <row r="1263">
          <cell r="C1263" t="str">
            <v>よこみち</v>
          </cell>
        </row>
        <row r="1264">
          <cell r="C1264" t="str">
            <v>いろは</v>
          </cell>
        </row>
        <row r="1265">
          <cell r="C1265" t="str">
            <v>アビー</v>
          </cell>
        </row>
        <row r="1266">
          <cell r="C1266" t="str">
            <v>あんどう</v>
          </cell>
        </row>
        <row r="1267">
          <cell r="C1267" t="str">
            <v>いしげ</v>
          </cell>
        </row>
        <row r="1268">
          <cell r="C1268" t="str">
            <v>いのまた</v>
          </cell>
        </row>
        <row r="1269">
          <cell r="C1269" t="str">
            <v>ケンタ</v>
          </cell>
        </row>
        <row r="1270">
          <cell r="C1270" t="str">
            <v>えもと</v>
          </cell>
        </row>
        <row r="1271">
          <cell r="C1271" t="str">
            <v>おのだ</v>
          </cell>
        </row>
        <row r="1272">
          <cell r="C1272" t="str">
            <v>かんの</v>
          </cell>
        </row>
        <row r="1273">
          <cell r="C1273" t="str">
            <v>こさか</v>
          </cell>
        </row>
        <row r="1274">
          <cell r="C1274" t="str">
            <v>さく</v>
          </cell>
        </row>
        <row r="1275">
          <cell r="C1275" t="str">
            <v>マサ</v>
          </cell>
        </row>
        <row r="1276">
          <cell r="C1276" t="str">
            <v>しみず</v>
          </cell>
        </row>
        <row r="1277">
          <cell r="C1277" t="str">
            <v>ビースト</v>
          </cell>
        </row>
        <row r="1278">
          <cell r="C1278" t="str">
            <v>たかさき</v>
          </cell>
        </row>
        <row r="1279">
          <cell r="C1279" t="str">
            <v>たけなか</v>
          </cell>
        </row>
        <row r="1280">
          <cell r="C1280" t="str">
            <v>つねや</v>
          </cell>
        </row>
        <row r="1281">
          <cell r="C1281" t="str">
            <v>ノダッタ</v>
          </cell>
        </row>
        <row r="1282">
          <cell r="C1282" t="str">
            <v>スカル</v>
          </cell>
        </row>
        <row r="1283">
          <cell r="C1283" t="str">
            <v>はぜくら</v>
          </cell>
        </row>
        <row r="1284">
          <cell r="C1284" t="str">
            <v>ひらさわ</v>
          </cell>
        </row>
        <row r="1285">
          <cell r="C1285" t="str">
            <v>ふじもと</v>
          </cell>
        </row>
        <row r="1286">
          <cell r="C1286" t="str">
            <v>ほりえ</v>
          </cell>
        </row>
        <row r="1287">
          <cell r="C1287" t="str">
            <v>たにき</v>
          </cell>
        </row>
        <row r="1288">
          <cell r="C1288" t="str">
            <v>まつくら</v>
          </cell>
        </row>
        <row r="1289">
          <cell r="C1289" t="str">
            <v>まんじ</v>
          </cell>
        </row>
        <row r="1290">
          <cell r="C1290" t="str">
            <v>みやなが</v>
          </cell>
        </row>
        <row r="1291">
          <cell r="C1291" t="str">
            <v>むらやま</v>
          </cell>
        </row>
        <row r="1292">
          <cell r="C1292" t="str">
            <v>ゆかこ</v>
          </cell>
        </row>
        <row r="1293">
          <cell r="C1293" t="str">
            <v>やぶき</v>
          </cell>
        </row>
        <row r="1294">
          <cell r="C1294" t="str">
            <v>ゆげ</v>
          </cell>
        </row>
        <row r="1295">
          <cell r="C1295" t="str">
            <v>わたり</v>
          </cell>
        </row>
        <row r="1296">
          <cell r="C1296" t="str">
            <v>わだ</v>
          </cell>
        </row>
        <row r="1297">
          <cell r="C1297" t="str">
            <v>エルザ</v>
          </cell>
        </row>
        <row r="1298">
          <cell r="C1298" t="str">
            <v>ゆめか</v>
          </cell>
        </row>
        <row r="1299">
          <cell r="C1299" t="str">
            <v>かなえ</v>
          </cell>
        </row>
        <row r="1300">
          <cell r="C1300" t="str">
            <v>うえの</v>
          </cell>
        </row>
        <row r="1301">
          <cell r="C1301" t="str">
            <v>アキ</v>
          </cell>
        </row>
        <row r="1302">
          <cell r="C1302" t="str">
            <v>ゆい</v>
          </cell>
        </row>
        <row r="1303">
          <cell r="C1303" t="str">
            <v>きたがた</v>
          </cell>
        </row>
        <row r="1304">
          <cell r="C1304" t="str">
            <v>サキ</v>
          </cell>
        </row>
        <row r="1305">
          <cell r="C1305" t="str">
            <v>こでら</v>
          </cell>
        </row>
        <row r="1306">
          <cell r="C1306" t="str">
            <v>こんじき</v>
          </cell>
        </row>
        <row r="1307">
          <cell r="C1307" t="str">
            <v>さほ</v>
          </cell>
        </row>
        <row r="1308">
          <cell r="C1308" t="str">
            <v>すだ</v>
          </cell>
        </row>
        <row r="1309">
          <cell r="C1309" t="str">
            <v>ちひろ</v>
          </cell>
        </row>
        <row r="1310">
          <cell r="C1310" t="str">
            <v>くれの</v>
          </cell>
        </row>
        <row r="1311">
          <cell r="C1311" t="str">
            <v>ケイト</v>
          </cell>
        </row>
        <row r="1312">
          <cell r="C1312" t="str">
            <v>なくら</v>
          </cell>
        </row>
        <row r="1313">
          <cell r="C1313" t="str">
            <v>にしかわ</v>
          </cell>
        </row>
        <row r="1314">
          <cell r="C1314" t="str">
            <v>ピエローヌ</v>
          </cell>
        </row>
        <row r="1315">
          <cell r="C1315" t="str">
            <v>ぬしの</v>
          </cell>
        </row>
        <row r="1316">
          <cell r="C1316" t="str">
            <v>シンシン</v>
          </cell>
        </row>
        <row r="1317">
          <cell r="C1317" t="str">
            <v>うめちゃん</v>
          </cell>
        </row>
        <row r="1318">
          <cell r="C1318" t="str">
            <v>ほそや</v>
          </cell>
        </row>
        <row r="1319">
          <cell r="C1319" t="str">
            <v>ことは</v>
          </cell>
        </row>
        <row r="1320">
          <cell r="C1320" t="str">
            <v>アネサン</v>
          </cell>
        </row>
        <row r="1321">
          <cell r="C1321" t="str">
            <v>ピエロン</v>
          </cell>
        </row>
        <row r="1322">
          <cell r="C1322" t="str">
            <v>こより</v>
          </cell>
        </row>
        <row r="1323">
          <cell r="C1323" t="str">
            <v>むらかみ</v>
          </cell>
        </row>
        <row r="1324">
          <cell r="C1324" t="str">
            <v>さえか</v>
          </cell>
        </row>
        <row r="1325">
          <cell r="C1325" t="str">
            <v>ジェット</v>
          </cell>
        </row>
        <row r="1326">
          <cell r="C1326" t="str">
            <v>プリンセス</v>
          </cell>
        </row>
        <row r="1327">
          <cell r="C1327" t="str">
            <v>いもと</v>
          </cell>
        </row>
        <row r="1328">
          <cell r="C1328" t="str">
            <v>ゆかり</v>
          </cell>
        </row>
        <row r="1329">
          <cell r="C1329" t="str">
            <v>りえ</v>
          </cell>
        </row>
        <row r="1330">
          <cell r="C1330" t="str">
            <v>さらさ</v>
          </cell>
        </row>
        <row r="1331">
          <cell r="C1331" t="str">
            <v>しもや</v>
          </cell>
        </row>
        <row r="1332">
          <cell r="C1332" t="str">
            <v>さおり</v>
          </cell>
        </row>
        <row r="1333">
          <cell r="C1333" t="str">
            <v>たむら</v>
          </cell>
        </row>
        <row r="1334">
          <cell r="C1334" t="str">
            <v>ジュネ</v>
          </cell>
        </row>
        <row r="1335">
          <cell r="C1335" t="str">
            <v>ちくま</v>
          </cell>
        </row>
        <row r="1336">
          <cell r="C1336" t="str">
            <v>てしま</v>
          </cell>
        </row>
        <row r="1337">
          <cell r="C1337" t="str">
            <v>すみか</v>
          </cell>
        </row>
        <row r="1338">
          <cell r="C1338" t="str">
            <v>なかつじ</v>
          </cell>
        </row>
        <row r="1339">
          <cell r="C1339" t="str">
            <v>ナッキー</v>
          </cell>
        </row>
        <row r="1340">
          <cell r="C1340" t="str">
            <v>せいら</v>
          </cell>
        </row>
        <row r="1341">
          <cell r="C1341" t="str">
            <v>かなつ</v>
          </cell>
        </row>
        <row r="1342">
          <cell r="C1342" t="str">
            <v>しえり</v>
          </cell>
        </row>
        <row r="1343">
          <cell r="C1343" t="str">
            <v>ひとみ</v>
          </cell>
        </row>
        <row r="1344">
          <cell r="C1344" t="str">
            <v>ちさか</v>
          </cell>
        </row>
        <row r="1345">
          <cell r="C1345" t="str">
            <v>まゆみ</v>
          </cell>
        </row>
        <row r="1346">
          <cell r="C1346" t="str">
            <v>ともちゃん</v>
          </cell>
        </row>
        <row r="1347">
          <cell r="C1347" t="str">
            <v>つぐみ</v>
          </cell>
        </row>
        <row r="1348">
          <cell r="C1348" t="str">
            <v>ほんごう</v>
          </cell>
        </row>
        <row r="1349">
          <cell r="C1349" t="str">
            <v>ないる</v>
          </cell>
        </row>
        <row r="1350">
          <cell r="C1350" t="str">
            <v>マイマイ</v>
          </cell>
        </row>
        <row r="1351">
          <cell r="C1351" t="str">
            <v>むらこし</v>
          </cell>
        </row>
        <row r="1352">
          <cell r="C1352" t="str">
            <v>もりや</v>
          </cell>
        </row>
        <row r="1353">
          <cell r="C1353" t="str">
            <v>やしろ</v>
          </cell>
        </row>
        <row r="1354">
          <cell r="C1354" t="str">
            <v>よしもと</v>
          </cell>
        </row>
        <row r="1355">
          <cell r="C1355" t="str">
            <v>サエ</v>
          </cell>
        </row>
        <row r="1356">
          <cell r="C1356" t="str">
            <v>かいり</v>
          </cell>
        </row>
        <row r="1357">
          <cell r="C1357" t="str">
            <v>あらき</v>
          </cell>
        </row>
        <row r="1358">
          <cell r="C1358" t="str">
            <v>いまざき</v>
          </cell>
        </row>
        <row r="1359">
          <cell r="C1359" t="str">
            <v>うまみ</v>
          </cell>
        </row>
        <row r="1360">
          <cell r="C1360" t="str">
            <v>おがさわら</v>
          </cell>
        </row>
        <row r="1361">
          <cell r="C1361" t="str">
            <v>おけたに</v>
          </cell>
        </row>
        <row r="1362">
          <cell r="C1362" t="str">
            <v>かめいし</v>
          </cell>
        </row>
        <row r="1363">
          <cell r="C1363" t="str">
            <v>キバ</v>
          </cell>
        </row>
        <row r="1364">
          <cell r="C1364" t="str">
            <v>ゆりか</v>
          </cell>
        </row>
        <row r="1365">
          <cell r="C1365" t="str">
            <v>たまみ</v>
          </cell>
        </row>
        <row r="1366">
          <cell r="C1366" t="str">
            <v>さわだ</v>
          </cell>
        </row>
        <row r="1367">
          <cell r="C1367" t="str">
            <v>タエミー</v>
          </cell>
        </row>
        <row r="1368">
          <cell r="C1368" t="str">
            <v>なみえ</v>
          </cell>
        </row>
        <row r="1369">
          <cell r="C1369" t="str">
            <v>つかもと</v>
          </cell>
        </row>
        <row r="1370">
          <cell r="C1370" t="str">
            <v>まいか</v>
          </cell>
        </row>
        <row r="1371">
          <cell r="C1371" t="str">
            <v>ちどり</v>
          </cell>
        </row>
        <row r="1372">
          <cell r="C1372" t="str">
            <v>ハイネ</v>
          </cell>
        </row>
        <row r="1373">
          <cell r="C1373" t="str">
            <v>ドウ</v>
          </cell>
        </row>
        <row r="1374">
          <cell r="C1374" t="str">
            <v>ノザック</v>
          </cell>
        </row>
        <row r="1375">
          <cell r="C1375" t="str">
            <v>ナッシー</v>
          </cell>
        </row>
        <row r="1376">
          <cell r="C1376" t="str">
            <v>へりかわ</v>
          </cell>
        </row>
        <row r="1377">
          <cell r="C1377" t="str">
            <v>コーヘー</v>
          </cell>
        </row>
        <row r="1378">
          <cell r="C1378" t="str">
            <v>カプリコ</v>
          </cell>
        </row>
        <row r="1379">
          <cell r="C1379" t="str">
            <v>やまうち</v>
          </cell>
        </row>
        <row r="1380">
          <cell r="C1380" t="str">
            <v>ワジ</v>
          </cell>
        </row>
        <row r="1381">
          <cell r="C1381" t="str">
            <v>サイヒーロ</v>
          </cell>
        </row>
        <row r="1382">
          <cell r="C1382" t="str">
            <v>ロボット</v>
          </cell>
        </row>
        <row r="1383">
          <cell r="C1383" t="str">
            <v>おおしか</v>
          </cell>
        </row>
        <row r="1384">
          <cell r="C1384" t="str">
            <v>ザック (北東京)</v>
          </cell>
        </row>
        <row r="1385">
          <cell r="C1385" t="str">
            <v>かわかみ</v>
          </cell>
        </row>
        <row r="1386">
          <cell r="C1386" t="str">
            <v>ヘッド</v>
          </cell>
        </row>
        <row r="1387">
          <cell r="C1387" t="str">
            <v>ギャラク</v>
          </cell>
        </row>
        <row r="1388">
          <cell r="C1388" t="str">
            <v>サエッキー</v>
          </cell>
        </row>
        <row r="1389">
          <cell r="C1389" t="str">
            <v>しもがわら</v>
          </cell>
        </row>
        <row r="1390">
          <cell r="C1390" t="str">
            <v>ココナ</v>
          </cell>
        </row>
        <row r="1391">
          <cell r="C1391" t="str">
            <v>たがしら</v>
          </cell>
        </row>
        <row r="1392">
          <cell r="C1392" t="str">
            <v>なかはら</v>
          </cell>
        </row>
        <row r="1393">
          <cell r="C1393" t="str">
            <v>ながさか</v>
          </cell>
        </row>
        <row r="1394">
          <cell r="C1394" t="str">
            <v>のじま</v>
          </cell>
        </row>
        <row r="1395">
          <cell r="C1395" t="str">
            <v>セブン</v>
          </cell>
        </row>
        <row r="1396">
          <cell r="C1396" t="str">
            <v>かわぐち</v>
          </cell>
        </row>
        <row r="1397">
          <cell r="C1397" t="str">
            <v>きし</v>
          </cell>
        </row>
        <row r="1398">
          <cell r="C1398" t="str">
            <v>くまがい</v>
          </cell>
        </row>
        <row r="1399">
          <cell r="C1399" t="str">
            <v>かんべ</v>
          </cell>
        </row>
        <row r="1400">
          <cell r="C1400" t="str">
            <v>つむぎ</v>
          </cell>
        </row>
        <row r="1401">
          <cell r="C1401" t="str">
            <v>にしい</v>
          </cell>
        </row>
        <row r="1402">
          <cell r="C1402" t="str">
            <v>らいか</v>
          </cell>
        </row>
        <row r="1403">
          <cell r="C1403" t="str">
            <v>わかば</v>
          </cell>
        </row>
        <row r="1404">
          <cell r="C1404" t="str">
            <v>のと</v>
          </cell>
        </row>
        <row r="1405">
          <cell r="C1405" t="str">
            <v>ふみづき</v>
          </cell>
        </row>
        <row r="1406">
          <cell r="C1406" t="str">
            <v>ティア</v>
          </cell>
        </row>
        <row r="1407">
          <cell r="C1407" t="str">
            <v>まきぐち</v>
          </cell>
        </row>
        <row r="1408">
          <cell r="C1408" t="str">
            <v>まつむら</v>
          </cell>
        </row>
        <row r="1409">
          <cell r="C1409" t="str">
            <v>しーちゃん</v>
          </cell>
        </row>
        <row r="1410">
          <cell r="C1410" t="str">
            <v>メロン</v>
          </cell>
        </row>
        <row r="1411">
          <cell r="C1411" t="str">
            <v>バイソン</v>
          </cell>
        </row>
        <row r="1412">
          <cell r="C1412" t="str">
            <v>やすもり</v>
          </cell>
        </row>
        <row r="1413">
          <cell r="C1413" t="str">
            <v>やまもと</v>
          </cell>
        </row>
        <row r="1414">
          <cell r="C1414" t="str">
            <v>よしかわ</v>
          </cell>
        </row>
        <row r="1415">
          <cell r="C1415" t="str">
            <v>あしだ</v>
          </cell>
        </row>
        <row r="1416">
          <cell r="C1416" t="str">
            <v>シンヤ</v>
          </cell>
        </row>
        <row r="1417">
          <cell r="C1417" t="str">
            <v>とうか</v>
          </cell>
        </row>
        <row r="1418">
          <cell r="C1418" t="str">
            <v>おかむろ</v>
          </cell>
        </row>
        <row r="1419">
          <cell r="C1419" t="str">
            <v>こやま</v>
          </cell>
        </row>
        <row r="1420">
          <cell r="C1420" t="str">
            <v>ニーナ</v>
          </cell>
        </row>
        <row r="1421">
          <cell r="C1421" t="str">
            <v>しげの</v>
          </cell>
        </row>
        <row r="1422">
          <cell r="C1422" t="str">
            <v>にった</v>
          </cell>
        </row>
        <row r="1423">
          <cell r="C1423" t="str">
            <v>せつか</v>
          </cell>
        </row>
        <row r="1424">
          <cell r="C1424" t="str">
            <v>なゆ</v>
          </cell>
        </row>
        <row r="1425">
          <cell r="C1425" t="str">
            <v>いけだ</v>
          </cell>
        </row>
        <row r="1426">
          <cell r="C1426" t="str">
            <v>あさくら</v>
          </cell>
        </row>
        <row r="1427">
          <cell r="C1427" t="str">
            <v>うみかわ</v>
          </cell>
        </row>
        <row r="1428">
          <cell r="C1428" t="str">
            <v>おぎの</v>
          </cell>
        </row>
        <row r="1429">
          <cell r="C1429" t="str">
            <v>さいた</v>
          </cell>
        </row>
        <row r="1430">
          <cell r="C1430" t="str">
            <v>させ</v>
          </cell>
        </row>
        <row r="1431">
          <cell r="C1431" t="str">
            <v>ただ</v>
          </cell>
        </row>
        <row r="1432">
          <cell r="C1432" t="str">
            <v>ピエロー</v>
          </cell>
        </row>
        <row r="1433">
          <cell r="C1433" t="str">
            <v>とりやま</v>
          </cell>
        </row>
        <row r="1434">
          <cell r="C1434" t="str">
            <v>クラウン</v>
          </cell>
        </row>
        <row r="1435">
          <cell r="C1435" t="str">
            <v>なかしま</v>
          </cell>
        </row>
        <row r="1436">
          <cell r="C1436" t="str">
            <v>にしむら</v>
          </cell>
        </row>
        <row r="1437">
          <cell r="C1437" t="str">
            <v>にわやま</v>
          </cell>
        </row>
        <row r="1438">
          <cell r="C1438" t="str">
            <v>ひうら</v>
          </cell>
        </row>
        <row r="1439">
          <cell r="C1439" t="str">
            <v>はくさん</v>
          </cell>
        </row>
        <row r="1440">
          <cell r="C1440" t="str">
            <v>バッハ</v>
          </cell>
        </row>
        <row r="1441">
          <cell r="C1441" t="str">
            <v>ビアン</v>
          </cell>
        </row>
        <row r="1442">
          <cell r="C1442" t="str">
            <v>はやし</v>
          </cell>
        </row>
        <row r="1443">
          <cell r="C1443" t="str">
            <v>ひがさ</v>
          </cell>
        </row>
        <row r="1444">
          <cell r="C1444" t="str">
            <v>ひじい</v>
          </cell>
        </row>
        <row r="1445">
          <cell r="C1445" t="str">
            <v>ひらいわ</v>
          </cell>
        </row>
        <row r="1446">
          <cell r="C1446" t="str">
            <v>ひぐち</v>
          </cell>
        </row>
        <row r="1447">
          <cell r="C1447" t="str">
            <v>ひらまつ</v>
          </cell>
        </row>
        <row r="1448">
          <cell r="C1448" t="str">
            <v>ふくだ</v>
          </cell>
        </row>
        <row r="1449">
          <cell r="C1449" t="str">
            <v>ふなやま</v>
          </cell>
        </row>
        <row r="1450">
          <cell r="C1450" t="str">
            <v>へじま</v>
          </cell>
        </row>
        <row r="1451">
          <cell r="C1451" t="str">
            <v>みう</v>
          </cell>
        </row>
        <row r="1452">
          <cell r="C1452" t="str">
            <v>まさいけ</v>
          </cell>
        </row>
        <row r="1453">
          <cell r="C1453" t="str">
            <v>ますだ</v>
          </cell>
        </row>
        <row r="1454">
          <cell r="C1454" t="str">
            <v>まつうら</v>
          </cell>
        </row>
        <row r="1455">
          <cell r="C1455" t="str">
            <v>もりこし</v>
          </cell>
        </row>
        <row r="1456">
          <cell r="C1456" t="str">
            <v>はたけやま</v>
          </cell>
        </row>
        <row r="1457">
          <cell r="C1457" t="str">
            <v>りさ</v>
          </cell>
        </row>
        <row r="1458">
          <cell r="C1458" t="str">
            <v>ネイロン</v>
          </cell>
        </row>
        <row r="1459">
          <cell r="C1459" t="str">
            <v>やまだ</v>
          </cell>
        </row>
        <row r="1460">
          <cell r="C1460" t="str">
            <v>よこやま</v>
          </cell>
        </row>
        <row r="1461">
          <cell r="C1461" t="str">
            <v>よしだ</v>
          </cell>
        </row>
        <row r="1462">
          <cell r="C1462" t="str">
            <v>なおみ</v>
          </cell>
        </row>
        <row r="1463">
          <cell r="C1463" t="str">
            <v>アップル</v>
          </cell>
        </row>
        <row r="1464">
          <cell r="C1464" t="str">
            <v>のぞみ</v>
          </cell>
        </row>
        <row r="1465">
          <cell r="C1465" t="str">
            <v>ボニー</v>
          </cell>
        </row>
        <row r="1466">
          <cell r="C1466" t="str">
            <v>かじま</v>
          </cell>
        </row>
        <row r="1467">
          <cell r="C1467" t="str">
            <v>かどおか</v>
          </cell>
        </row>
        <row r="1468">
          <cell r="C1468" t="str">
            <v>かわたか</v>
          </cell>
        </row>
        <row r="1469">
          <cell r="C1469" t="str">
            <v>きしかわ</v>
          </cell>
        </row>
        <row r="1470">
          <cell r="C1470" t="str">
            <v>くぎや</v>
          </cell>
        </row>
        <row r="1471">
          <cell r="C1471" t="str">
            <v>ゴショウ</v>
          </cell>
        </row>
        <row r="1472">
          <cell r="C1472" t="str">
            <v>さるわたり</v>
          </cell>
        </row>
        <row r="1473">
          <cell r="C1473" t="str">
            <v>ホリー</v>
          </cell>
        </row>
        <row r="1474">
          <cell r="C1474" t="str">
            <v>そだ</v>
          </cell>
        </row>
        <row r="1475">
          <cell r="C1475" t="str">
            <v>そめみや</v>
          </cell>
        </row>
        <row r="1476">
          <cell r="C1476" t="str">
            <v>たけたに</v>
          </cell>
        </row>
        <row r="1477">
          <cell r="C1477" t="str">
            <v>たもと</v>
          </cell>
        </row>
        <row r="1478">
          <cell r="C1478" t="str">
            <v>しんたく</v>
          </cell>
        </row>
        <row r="1479">
          <cell r="C1479" t="str">
            <v>どうがみ</v>
          </cell>
        </row>
        <row r="1480">
          <cell r="C1480" t="str">
            <v>なかさと</v>
          </cell>
        </row>
        <row r="1481">
          <cell r="C1481" t="str">
            <v>はくおう</v>
          </cell>
        </row>
        <row r="1482">
          <cell r="C1482" t="str">
            <v>きゅうせい</v>
          </cell>
        </row>
        <row r="1483">
          <cell r="C1483" t="str">
            <v>はなぶき</v>
          </cell>
        </row>
        <row r="1484">
          <cell r="C1484" t="str">
            <v>ぬのか</v>
          </cell>
        </row>
        <row r="1485">
          <cell r="C1485" t="str">
            <v>ふやま</v>
          </cell>
        </row>
        <row r="1486">
          <cell r="C1486" t="str">
            <v>かずお</v>
          </cell>
        </row>
        <row r="1487">
          <cell r="C1487" t="str">
            <v>まなか</v>
          </cell>
        </row>
        <row r="1488">
          <cell r="C1488" t="str">
            <v>みつき</v>
          </cell>
        </row>
        <row r="1489">
          <cell r="C1489" t="str">
            <v>すざく</v>
          </cell>
        </row>
        <row r="1490">
          <cell r="C1490" t="str">
            <v>みわ</v>
          </cell>
        </row>
        <row r="1491">
          <cell r="C1491" t="str">
            <v>モチコー</v>
          </cell>
        </row>
        <row r="1492">
          <cell r="C1492" t="str">
            <v>ユウキィ</v>
          </cell>
        </row>
        <row r="1493">
          <cell r="C1493" t="str">
            <v>よしみ</v>
          </cell>
        </row>
        <row r="1494">
          <cell r="C1494" t="str">
            <v>りゅうよう</v>
          </cell>
        </row>
        <row r="1495">
          <cell r="C1495" t="str">
            <v>マーにゃん</v>
          </cell>
        </row>
        <row r="1496">
          <cell r="C1496" t="str">
            <v>しずちゃん</v>
          </cell>
        </row>
        <row r="1497">
          <cell r="C1497" t="str">
            <v>おくみや</v>
          </cell>
        </row>
        <row r="1498">
          <cell r="C1498" t="str">
            <v>いしどう</v>
          </cell>
        </row>
        <row r="1499">
          <cell r="C1499" t="str">
            <v>きみなみ</v>
          </cell>
        </row>
        <row r="1500">
          <cell r="C1500" t="str">
            <v>まお</v>
          </cell>
        </row>
        <row r="1501">
          <cell r="C1501" t="str">
            <v>さだ</v>
          </cell>
        </row>
        <row r="1502">
          <cell r="C1502" t="str">
            <v>しゅうほう</v>
          </cell>
        </row>
        <row r="1503">
          <cell r="C1503" t="str">
            <v>しょうづ</v>
          </cell>
        </row>
        <row r="1504">
          <cell r="C1504" t="str">
            <v>だいがみ</v>
          </cell>
        </row>
        <row r="1505">
          <cell r="C1505" t="str">
            <v>かむい</v>
          </cell>
        </row>
        <row r="1506">
          <cell r="C1506" t="str">
            <v>とりはら</v>
          </cell>
        </row>
        <row r="1507">
          <cell r="C1507" t="str">
            <v>なかね</v>
          </cell>
        </row>
        <row r="1508">
          <cell r="C1508" t="str">
            <v>にほら</v>
          </cell>
        </row>
        <row r="1509">
          <cell r="C1509" t="str">
            <v>ハルドラ</v>
          </cell>
        </row>
        <row r="1510">
          <cell r="C1510" t="str">
            <v>ふくかわ</v>
          </cell>
        </row>
        <row r="1511">
          <cell r="C1511" t="str">
            <v>ふるいち</v>
          </cell>
        </row>
        <row r="1512">
          <cell r="C1512" t="str">
            <v>ゆいこ</v>
          </cell>
        </row>
        <row r="1513">
          <cell r="C1513" t="str">
            <v>まさおか</v>
          </cell>
        </row>
        <row r="1514">
          <cell r="C1514" t="str">
            <v>みやまる</v>
          </cell>
        </row>
        <row r="1515">
          <cell r="C1515" t="str">
            <v>シカ</v>
          </cell>
        </row>
        <row r="1516">
          <cell r="C1516" t="str">
            <v>よしくに</v>
          </cell>
        </row>
        <row r="1517">
          <cell r="C1517" t="str">
            <v>タイガー</v>
          </cell>
        </row>
        <row r="1518">
          <cell r="C1518" t="str">
            <v>フェニクス</v>
          </cell>
        </row>
        <row r="1519">
          <cell r="C1519" t="str">
            <v>ドラゴン</v>
          </cell>
        </row>
        <row r="1520">
          <cell r="C1520" t="str">
            <v>タートス</v>
          </cell>
        </row>
        <row r="1521">
          <cell r="C1521" t="str">
            <v>かくまる</v>
          </cell>
        </row>
        <row r="1522">
          <cell r="C1522" t="str">
            <v>なかと</v>
          </cell>
        </row>
        <row r="1523">
          <cell r="C1523" t="str">
            <v>わに</v>
          </cell>
        </row>
        <row r="1524">
          <cell r="C1524" t="str">
            <v>わらし</v>
          </cell>
        </row>
        <row r="1525">
          <cell r="C1525" t="str">
            <v>みやきた</v>
          </cell>
        </row>
        <row r="1526">
          <cell r="C1526" t="str">
            <v>もりたき</v>
          </cell>
        </row>
        <row r="1527">
          <cell r="C1527" t="str">
            <v>よし</v>
          </cell>
        </row>
        <row r="1528">
          <cell r="C1528" t="str">
            <v>やのうら</v>
          </cell>
        </row>
        <row r="1529">
          <cell r="C1529" t="str">
            <v>よだ</v>
          </cell>
        </row>
        <row r="1530">
          <cell r="C1530" t="str">
            <v>あらば</v>
          </cell>
        </row>
        <row r="1531">
          <cell r="C1531" t="str">
            <v>いいたに</v>
          </cell>
        </row>
        <row r="1532">
          <cell r="C1532" t="str">
            <v>かいづか</v>
          </cell>
        </row>
        <row r="1533">
          <cell r="C1533" t="str">
            <v>かわら</v>
          </cell>
        </row>
        <row r="1534">
          <cell r="C1534" t="str">
            <v>ジャック</v>
          </cell>
        </row>
        <row r="1535">
          <cell r="C1535" t="str">
            <v>こまつ</v>
          </cell>
        </row>
        <row r="1536">
          <cell r="C1536" t="str">
            <v>さたけ</v>
          </cell>
        </row>
        <row r="1537">
          <cell r="C1537" t="str">
            <v>しだ</v>
          </cell>
        </row>
        <row r="1538">
          <cell r="C1538" t="str">
            <v>ルル</v>
          </cell>
        </row>
        <row r="1539">
          <cell r="C1539" t="str">
            <v>まりむ</v>
          </cell>
        </row>
        <row r="1540">
          <cell r="C1540" t="str">
            <v>えりさ</v>
          </cell>
        </row>
        <row r="1541">
          <cell r="C1541" t="str">
            <v>たのくら</v>
          </cell>
        </row>
        <row r="1542">
          <cell r="C1542" t="str">
            <v>ちはら</v>
          </cell>
        </row>
        <row r="1543">
          <cell r="C1543" t="str">
            <v>てるかわ</v>
          </cell>
        </row>
        <row r="1544">
          <cell r="C1544" t="str">
            <v>とみやま</v>
          </cell>
        </row>
        <row r="1545">
          <cell r="C1545" t="str">
            <v>ふみお</v>
          </cell>
        </row>
        <row r="1546">
          <cell r="C1546" t="str">
            <v>カヤート</v>
          </cell>
        </row>
        <row r="1547">
          <cell r="C1547" t="str">
            <v>ひね</v>
          </cell>
        </row>
        <row r="1548">
          <cell r="C1548" t="str">
            <v>ますかわ</v>
          </cell>
        </row>
        <row r="1549">
          <cell r="C1549" t="str">
            <v>らもと</v>
          </cell>
        </row>
        <row r="1550">
          <cell r="C1550" t="str">
            <v>あさくぼ</v>
          </cell>
        </row>
        <row r="1551">
          <cell r="C1551" t="str">
            <v>てんねん</v>
          </cell>
        </row>
        <row r="1552">
          <cell r="C1552" t="str">
            <v>ねむこ</v>
          </cell>
        </row>
        <row r="1553">
          <cell r="C1553" t="str">
            <v>かみずる</v>
          </cell>
        </row>
        <row r="1554">
          <cell r="C1554" t="str">
            <v>てつきた</v>
          </cell>
        </row>
        <row r="1555">
          <cell r="C1555" t="str">
            <v>くらもち</v>
          </cell>
        </row>
        <row r="1556">
          <cell r="C1556" t="str">
            <v>しぎょう</v>
          </cell>
        </row>
        <row r="1557">
          <cell r="C1557" t="str">
            <v>たかつ</v>
          </cell>
        </row>
        <row r="1558">
          <cell r="C1558" t="str">
            <v>たどころ</v>
          </cell>
        </row>
        <row r="1559">
          <cell r="C1559" t="str">
            <v>フォース</v>
          </cell>
        </row>
        <row r="1560">
          <cell r="C1560" t="str">
            <v>デビル</v>
          </cell>
        </row>
        <row r="1561">
          <cell r="C1561" t="str">
            <v>とおるがわ</v>
          </cell>
        </row>
        <row r="1562">
          <cell r="C1562" t="str">
            <v>とわ</v>
          </cell>
        </row>
        <row r="1563">
          <cell r="C1563" t="str">
            <v>なんぶ</v>
          </cell>
        </row>
        <row r="1564">
          <cell r="C1564" t="str">
            <v>メアリー</v>
          </cell>
        </row>
        <row r="1565">
          <cell r="C1565" t="str">
            <v>ときか</v>
          </cell>
        </row>
        <row r="1566">
          <cell r="C1566" t="str">
            <v>ひさもと</v>
          </cell>
        </row>
        <row r="1567">
          <cell r="C1567" t="str">
            <v>ふくどめ</v>
          </cell>
        </row>
        <row r="1568">
          <cell r="C1568" t="str">
            <v>メリィ</v>
          </cell>
        </row>
        <row r="1569">
          <cell r="C1569" t="str">
            <v>らんばし</v>
          </cell>
        </row>
        <row r="1570">
          <cell r="C1570" t="str">
            <v>エツオー</v>
          </cell>
        </row>
        <row r="1571">
          <cell r="C1571" t="str">
            <v>ありさわ</v>
          </cell>
        </row>
        <row r="1572">
          <cell r="C1572" t="str">
            <v>おおわき</v>
          </cell>
        </row>
        <row r="1573">
          <cell r="C1573" t="str">
            <v>むそう</v>
          </cell>
        </row>
        <row r="1574">
          <cell r="C1574" t="str">
            <v>れんだい</v>
          </cell>
        </row>
        <row r="1575">
          <cell r="C1575" t="str">
            <v>びゃっこ</v>
          </cell>
        </row>
        <row r="1576">
          <cell r="C1576" t="str">
            <v>かつらもと</v>
          </cell>
        </row>
        <row r="1577">
          <cell r="C1577" t="str">
            <v>きみしま</v>
          </cell>
        </row>
        <row r="1578">
          <cell r="C1578" t="str">
            <v>くにがみ</v>
          </cell>
        </row>
        <row r="1579">
          <cell r="C1579" t="str">
            <v>ヒデ</v>
          </cell>
        </row>
        <row r="1580">
          <cell r="C1580" t="str">
            <v>そのか</v>
          </cell>
        </row>
        <row r="1581">
          <cell r="C1581" t="str">
            <v>だいだ</v>
          </cell>
        </row>
        <row r="1582">
          <cell r="C1582" t="str">
            <v>たけがみ</v>
          </cell>
        </row>
        <row r="1583">
          <cell r="C1583" t="str">
            <v>たけば</v>
          </cell>
        </row>
        <row r="1584">
          <cell r="C1584" t="str">
            <v>だんの</v>
          </cell>
        </row>
        <row r="1585">
          <cell r="C1585" t="str">
            <v>ときさ</v>
          </cell>
        </row>
        <row r="1586">
          <cell r="C1586" t="str">
            <v>ながくら</v>
          </cell>
        </row>
        <row r="1587">
          <cell r="C1587" t="str">
            <v>にむら</v>
          </cell>
        </row>
        <row r="1588">
          <cell r="C1588" t="str">
            <v>ひらもと</v>
          </cell>
        </row>
        <row r="1589">
          <cell r="C1589" t="str">
            <v>のえみ</v>
          </cell>
        </row>
        <row r="1590">
          <cell r="C1590" t="str">
            <v>ふたせ</v>
          </cell>
        </row>
        <row r="1591">
          <cell r="C1591" t="str">
            <v>はなちゃん</v>
          </cell>
        </row>
        <row r="1592">
          <cell r="C1592" t="str">
            <v>よこち</v>
          </cell>
        </row>
        <row r="1593">
          <cell r="C1593" t="str">
            <v>レッド</v>
          </cell>
        </row>
        <row r="1594">
          <cell r="C1594" t="str">
            <v>グリーン</v>
          </cell>
        </row>
        <row r="1595">
          <cell r="C1595" t="str">
            <v>ブルー</v>
          </cell>
        </row>
        <row r="1596">
          <cell r="C1596" t="str">
            <v>ピンク</v>
          </cell>
        </row>
        <row r="1597">
          <cell r="C1597" t="str">
            <v>イエロー</v>
          </cell>
        </row>
        <row r="1598">
          <cell r="C1598" t="str">
            <v>レッドＤ</v>
          </cell>
        </row>
        <row r="1599">
          <cell r="C1599" t="str">
            <v>グリーンＤ</v>
          </cell>
        </row>
        <row r="1600">
          <cell r="C1600" t="str">
            <v>ブルーＤ</v>
          </cell>
        </row>
        <row r="1601">
          <cell r="C1601" t="str">
            <v>ピンクＤ</v>
          </cell>
        </row>
        <row r="1602">
          <cell r="C1602" t="str">
            <v>イエローＤ</v>
          </cell>
        </row>
        <row r="1603">
          <cell r="C1603" t="str">
            <v>たぐち</v>
          </cell>
        </row>
        <row r="1604">
          <cell r="C1604" t="str">
            <v>たねだ</v>
          </cell>
        </row>
        <row r="1605">
          <cell r="C1605" t="str">
            <v>つや</v>
          </cell>
        </row>
        <row r="1606">
          <cell r="C1606" t="str">
            <v>とうじょう</v>
          </cell>
        </row>
        <row r="1607">
          <cell r="C1607" t="str">
            <v>あかり</v>
          </cell>
        </row>
        <row r="1608">
          <cell r="C1608" t="str">
            <v>とくなが</v>
          </cell>
        </row>
        <row r="1609">
          <cell r="C1609" t="str">
            <v>ふかお</v>
          </cell>
        </row>
        <row r="1610">
          <cell r="C1610" t="str">
            <v>まつたに</v>
          </cell>
        </row>
        <row r="1611">
          <cell r="C1611" t="str">
            <v>さえり</v>
          </cell>
        </row>
        <row r="1612">
          <cell r="C1612" t="str">
            <v>やまりゅう</v>
          </cell>
        </row>
        <row r="1613">
          <cell r="C1613" t="str">
            <v>なっちゃん</v>
          </cell>
        </row>
        <row r="1614">
          <cell r="C1614" t="str">
            <v>あべしま</v>
          </cell>
        </row>
        <row r="1615">
          <cell r="C1615" t="str">
            <v>かつたけ</v>
          </cell>
        </row>
        <row r="1616">
          <cell r="C1616" t="str">
            <v>おしお</v>
          </cell>
        </row>
        <row r="1617">
          <cell r="C1617" t="str">
            <v>ささやま</v>
          </cell>
        </row>
        <row r="1618">
          <cell r="C1618" t="str">
            <v>たいが</v>
          </cell>
        </row>
        <row r="1619">
          <cell r="C1619" t="str">
            <v>たんの</v>
          </cell>
        </row>
        <row r="1620">
          <cell r="C1620" t="str">
            <v>のばやし</v>
          </cell>
        </row>
        <row r="1621">
          <cell r="C1621" t="str">
            <v>せいりゅう</v>
          </cell>
        </row>
        <row r="1622">
          <cell r="C1622" t="str">
            <v>もとき</v>
          </cell>
        </row>
        <row r="1623">
          <cell r="C1623" t="str">
            <v>わかいずみ</v>
          </cell>
        </row>
        <row r="1624">
          <cell r="C1624" t="str">
            <v>うどう</v>
          </cell>
        </row>
        <row r="1625">
          <cell r="C1625" t="str">
            <v>ティナ</v>
          </cell>
        </row>
        <row r="1626">
          <cell r="C1626" t="str">
            <v>かさやま</v>
          </cell>
        </row>
        <row r="1627">
          <cell r="C1627" t="str">
            <v>レッドＳ</v>
          </cell>
        </row>
        <row r="1628">
          <cell r="C1628" t="str">
            <v>グリーンＳ</v>
          </cell>
        </row>
        <row r="1629">
          <cell r="C1629" t="str">
            <v>ブルーＳ</v>
          </cell>
        </row>
        <row r="1630">
          <cell r="C1630" t="str">
            <v>ピンクＳ</v>
          </cell>
        </row>
        <row r="1631">
          <cell r="C1631" t="str">
            <v>イエローＳ</v>
          </cell>
        </row>
        <row r="1632">
          <cell r="C1632" t="str">
            <v>げんじ</v>
          </cell>
        </row>
        <row r="1633">
          <cell r="C1633" t="str">
            <v>かおてつ</v>
          </cell>
        </row>
        <row r="1634">
          <cell r="C1634" t="str">
            <v>コロ</v>
          </cell>
        </row>
        <row r="1635">
          <cell r="C1635" t="str">
            <v>シバレル</v>
          </cell>
        </row>
        <row r="1636">
          <cell r="C1636" t="str">
            <v>クイーン</v>
          </cell>
        </row>
        <row r="1637">
          <cell r="C1637" t="str">
            <v>キング</v>
          </cell>
        </row>
        <row r="1638">
          <cell r="C1638" t="str">
            <v>プラチナ</v>
          </cell>
        </row>
        <row r="1639">
          <cell r="C1639" t="str">
            <v>ざいほう</v>
          </cell>
        </row>
        <row r="1640">
          <cell r="C1640" t="str">
            <v>ゴールド</v>
          </cell>
        </row>
        <row r="1641">
          <cell r="C1641" t="str">
            <v>ウナギ</v>
          </cell>
        </row>
        <row r="1642">
          <cell r="C1642" t="str">
            <v>ピラルク</v>
          </cell>
        </row>
        <row r="1643">
          <cell r="C1643" t="str">
            <v>パッション</v>
          </cell>
        </row>
        <row r="1644">
          <cell r="C1644" t="str">
            <v>みかん</v>
          </cell>
        </row>
        <row r="1645">
          <cell r="C1645" t="str">
            <v>りんご</v>
          </cell>
        </row>
        <row r="1646">
          <cell r="C1646" t="str">
            <v>しろべ</v>
          </cell>
        </row>
        <row r="1647">
          <cell r="C1647" t="str">
            <v>クロブタ</v>
          </cell>
        </row>
        <row r="1648">
          <cell r="C1648" t="str">
            <v>チキータ</v>
          </cell>
        </row>
        <row r="1649">
          <cell r="C1649" t="str">
            <v>ジュリ</v>
          </cell>
        </row>
        <row r="1650">
          <cell r="C1650" t="str">
            <v>サタン</v>
          </cell>
        </row>
        <row r="1651">
          <cell r="C1651" t="str">
            <v>ハウンド</v>
          </cell>
        </row>
        <row r="1652">
          <cell r="C1652" t="str">
            <v>わんちゃん</v>
          </cell>
        </row>
        <row r="1653">
          <cell r="C1653" t="str">
            <v>キャプテン</v>
          </cell>
        </row>
        <row r="1654">
          <cell r="C1654" t="str">
            <v>とらまる</v>
          </cell>
        </row>
        <row r="1655">
          <cell r="C1655" t="str">
            <v>とびたか</v>
          </cell>
        </row>
        <row r="1656">
          <cell r="C1656" t="str">
            <v>かずと</v>
          </cell>
        </row>
        <row r="1657">
          <cell r="C1657" t="str">
            <v>ヒロト</v>
          </cell>
        </row>
        <row r="1658">
          <cell r="C1658" t="str">
            <v>ふどう</v>
          </cell>
        </row>
        <row r="1659">
          <cell r="C1659" t="str">
            <v>みどりかわ</v>
          </cell>
        </row>
        <row r="1660">
          <cell r="C1660" t="str">
            <v>さぎぬま</v>
          </cell>
        </row>
        <row r="1661">
          <cell r="C1661" t="str">
            <v>ふゆか</v>
          </cell>
        </row>
        <row r="1662">
          <cell r="C1662" t="str">
            <v>あずま</v>
          </cell>
        </row>
        <row r="1663">
          <cell r="C1663" t="str">
            <v>ロココ(子供)</v>
          </cell>
        </row>
        <row r="1664">
          <cell r="C1664" t="str">
            <v>パンツ</v>
          </cell>
        </row>
        <row r="1665">
          <cell r="C1665" t="str">
            <v>ゆうた</v>
          </cell>
        </row>
        <row r="1666">
          <cell r="C1666" t="str">
            <v>かっちゃん</v>
          </cell>
        </row>
        <row r="1667">
          <cell r="C1667" t="str">
            <v>リュウ</v>
          </cell>
        </row>
        <row r="1668">
          <cell r="C1668" t="str">
            <v>ジンベイ</v>
          </cell>
        </row>
        <row r="1669">
          <cell r="C1669" t="str">
            <v>ウォーター</v>
          </cell>
        </row>
        <row r="1670">
          <cell r="C1670" t="str">
            <v>ビーチ</v>
          </cell>
        </row>
        <row r="1671">
          <cell r="C1671" t="str">
            <v>タートル</v>
          </cell>
        </row>
        <row r="1672">
          <cell r="C1672" t="str">
            <v>クラーケン</v>
          </cell>
        </row>
        <row r="1673">
          <cell r="C1673" t="str">
            <v>シュリンプ</v>
          </cell>
        </row>
        <row r="1674">
          <cell r="C1674" t="str">
            <v>アングラー</v>
          </cell>
        </row>
        <row r="1675">
          <cell r="C1675" t="str">
            <v>サーフィン</v>
          </cell>
        </row>
        <row r="1676">
          <cell r="C1676" t="str">
            <v>ドルフィン</v>
          </cell>
        </row>
        <row r="1677">
          <cell r="C1677" t="str">
            <v>リーフ</v>
          </cell>
        </row>
        <row r="1678">
          <cell r="C1678" t="str">
            <v>ジョーズ</v>
          </cell>
        </row>
        <row r="1679">
          <cell r="C1679" t="str">
            <v>シーホース</v>
          </cell>
        </row>
        <row r="1680">
          <cell r="C1680" t="str">
            <v>サマー</v>
          </cell>
        </row>
        <row r="1681">
          <cell r="C1681" t="str">
            <v>クラブ</v>
          </cell>
        </row>
        <row r="1682">
          <cell r="C1682" t="str">
            <v>バラクーダ</v>
          </cell>
        </row>
        <row r="1683">
          <cell r="C1683" t="str">
            <v>マーリン</v>
          </cell>
        </row>
        <row r="1684">
          <cell r="C1684" t="str">
            <v>ナセル</v>
          </cell>
        </row>
        <row r="1685">
          <cell r="C1685" t="str">
            <v>ファル</v>
          </cell>
        </row>
        <row r="1686">
          <cell r="C1686" t="str">
            <v>ビヨン</v>
          </cell>
        </row>
        <row r="1687">
          <cell r="C1687" t="str">
            <v>ジャメル</v>
          </cell>
        </row>
        <row r="1688">
          <cell r="C1688" t="str">
            <v>ムサ</v>
          </cell>
        </row>
        <row r="1689">
          <cell r="C1689" t="str">
            <v>ユスフ</v>
          </cell>
        </row>
        <row r="1690">
          <cell r="C1690" t="str">
            <v>スライ</v>
          </cell>
        </row>
        <row r="1691">
          <cell r="C1691" t="str">
            <v>セイド</v>
          </cell>
        </row>
        <row r="1692">
          <cell r="C1692" t="str">
            <v>メッサー</v>
          </cell>
        </row>
        <row r="1693">
          <cell r="C1693" t="str">
            <v>ザック</v>
          </cell>
        </row>
        <row r="1694">
          <cell r="C1694" t="str">
            <v>マジディ</v>
          </cell>
        </row>
        <row r="1695">
          <cell r="C1695" t="str">
            <v>タラル</v>
          </cell>
        </row>
        <row r="1696">
          <cell r="C1696" t="str">
            <v>ハッサン</v>
          </cell>
        </row>
        <row r="1697">
          <cell r="C1697" t="str">
            <v>ハルファン</v>
          </cell>
        </row>
        <row r="1698">
          <cell r="C1698" t="str">
            <v>ラジャブ</v>
          </cell>
        </row>
        <row r="1699">
          <cell r="C1699" t="str">
            <v>アデル</v>
          </cell>
        </row>
        <row r="1700">
          <cell r="C1700" t="str">
            <v>ジョンス</v>
          </cell>
        </row>
        <row r="1701">
          <cell r="C1701" t="str">
            <v>ウミャン</v>
          </cell>
        </row>
        <row r="1702">
          <cell r="C1702" t="str">
            <v>ドゥユン</v>
          </cell>
        </row>
        <row r="1703">
          <cell r="C1703" t="str">
            <v>ミョンホ</v>
          </cell>
        </row>
        <row r="1704">
          <cell r="C1704" t="str">
            <v>ソンファン</v>
          </cell>
        </row>
        <row r="1705">
          <cell r="C1705" t="str">
            <v>ペクヨン</v>
          </cell>
        </row>
        <row r="1706">
          <cell r="C1706" t="str">
            <v>アフロディ</v>
          </cell>
        </row>
        <row r="1707">
          <cell r="C1707" t="str">
            <v>ウンヨン</v>
          </cell>
        </row>
        <row r="1708">
          <cell r="C1708" t="str">
            <v>バーン</v>
          </cell>
        </row>
        <row r="1709">
          <cell r="C1709" t="str">
            <v>チャンスウ</v>
          </cell>
        </row>
        <row r="1710">
          <cell r="C1710" t="str">
            <v>ガゼル</v>
          </cell>
        </row>
        <row r="1711">
          <cell r="C1711" t="str">
            <v>チナン</v>
          </cell>
        </row>
        <row r="1712">
          <cell r="C1712" t="str">
            <v>ヒョンデ</v>
          </cell>
        </row>
        <row r="1713">
          <cell r="C1713" t="str">
            <v>チョンユン</v>
          </cell>
        </row>
        <row r="1714">
          <cell r="C1714" t="str">
            <v>ソンジュン</v>
          </cell>
        </row>
        <row r="1715">
          <cell r="C1715" t="str">
            <v>ジョンオン</v>
          </cell>
        </row>
        <row r="1716">
          <cell r="C1716" t="str">
            <v>フレディ</v>
          </cell>
        </row>
        <row r="1717">
          <cell r="C1717" t="str">
            <v>ジョニーＧ</v>
          </cell>
        </row>
        <row r="1718">
          <cell r="C1718" t="str">
            <v>デービッド</v>
          </cell>
        </row>
        <row r="1719">
          <cell r="C1719" t="str">
            <v>ランス</v>
          </cell>
        </row>
        <row r="1720">
          <cell r="C1720" t="str">
            <v>エッジ</v>
          </cell>
        </row>
        <row r="1721">
          <cell r="C1721" t="str">
            <v>ピーター</v>
          </cell>
        </row>
        <row r="1722">
          <cell r="C1722" t="str">
            <v>ゲイリー</v>
          </cell>
        </row>
        <row r="1723">
          <cell r="C1723" t="str">
            <v>ポール</v>
          </cell>
        </row>
        <row r="1724">
          <cell r="C1724" t="str">
            <v>エリック</v>
          </cell>
        </row>
        <row r="1725">
          <cell r="C1725" t="str">
            <v>エドガー</v>
          </cell>
        </row>
        <row r="1726">
          <cell r="C1726" t="str">
            <v>フィリップ</v>
          </cell>
        </row>
        <row r="1727">
          <cell r="C1727" t="str">
            <v>ギャレス</v>
          </cell>
        </row>
        <row r="1728">
          <cell r="C1728" t="str">
            <v>マーティン</v>
          </cell>
        </row>
        <row r="1729">
          <cell r="C1729" t="str">
            <v>ニック</v>
          </cell>
        </row>
        <row r="1730">
          <cell r="C1730" t="str">
            <v>マイキー</v>
          </cell>
        </row>
        <row r="1731">
          <cell r="C1731" t="str">
            <v>ビート</v>
          </cell>
        </row>
        <row r="1732">
          <cell r="C1732" t="str">
            <v>インディゴ</v>
          </cell>
        </row>
        <row r="1733">
          <cell r="C1733" t="str">
            <v>ロゼオ</v>
          </cell>
        </row>
        <row r="1734">
          <cell r="C1734" t="str">
            <v>アズベル</v>
          </cell>
        </row>
        <row r="1735">
          <cell r="C1735" t="str">
            <v>ネッロ</v>
          </cell>
        </row>
        <row r="1736">
          <cell r="C1736" t="str">
            <v>アズロ</v>
          </cell>
        </row>
        <row r="1737">
          <cell r="C1737" t="str">
            <v>ベルディオ</v>
          </cell>
        </row>
        <row r="1738">
          <cell r="C1738" t="str">
            <v>ロッソ</v>
          </cell>
        </row>
        <row r="1739">
          <cell r="C1739" t="str">
            <v>ジャッロ</v>
          </cell>
        </row>
        <row r="1740">
          <cell r="C1740" t="str">
            <v>ビアンコ</v>
          </cell>
        </row>
        <row r="1741">
          <cell r="C1741" t="str">
            <v>デモーニオ</v>
          </cell>
        </row>
        <row r="1742">
          <cell r="C1742" t="str">
            <v>ビオレテ</v>
          </cell>
        </row>
        <row r="1743">
          <cell r="C1743" t="str">
            <v>グリッジョ</v>
          </cell>
        </row>
        <row r="1744">
          <cell r="C1744" t="str">
            <v>パルド</v>
          </cell>
        </row>
        <row r="1745">
          <cell r="C1745" t="str">
            <v>マッローネ</v>
          </cell>
        </row>
        <row r="1746">
          <cell r="C1746" t="str">
            <v>アマラント</v>
          </cell>
        </row>
        <row r="1747">
          <cell r="C1747" t="str">
            <v>ラッティモ</v>
          </cell>
        </row>
        <row r="1748">
          <cell r="C1748" t="str">
            <v>ホルヘ</v>
          </cell>
        </row>
        <row r="1749">
          <cell r="C1749" t="str">
            <v>テレス</v>
          </cell>
        </row>
        <row r="1750">
          <cell r="C1750" t="str">
            <v>フリオ</v>
          </cell>
        </row>
        <row r="1751">
          <cell r="C1751" t="str">
            <v>ゴルド</v>
          </cell>
        </row>
        <row r="1752">
          <cell r="C1752" t="str">
            <v>ラモン</v>
          </cell>
        </row>
        <row r="1753">
          <cell r="C1753" t="str">
            <v>エステバン</v>
          </cell>
        </row>
        <row r="1754">
          <cell r="C1754" t="str">
            <v>セルヒオ</v>
          </cell>
        </row>
        <row r="1755">
          <cell r="C1755" t="str">
            <v>ロベルト</v>
          </cell>
        </row>
        <row r="1756">
          <cell r="C1756" t="str">
            <v>パブロ</v>
          </cell>
        </row>
        <row r="1757">
          <cell r="C1757" t="str">
            <v>レオーネ</v>
          </cell>
        </row>
        <row r="1758">
          <cell r="C1758" t="str">
            <v>ディエゴ</v>
          </cell>
        </row>
        <row r="1759">
          <cell r="C1759" t="str">
            <v>リオネル</v>
          </cell>
        </row>
        <row r="1760">
          <cell r="C1760" t="str">
            <v>マリオ</v>
          </cell>
        </row>
        <row r="1761">
          <cell r="C1761" t="str">
            <v>エルナン</v>
          </cell>
        </row>
        <row r="1762">
          <cell r="C1762" t="str">
            <v>ヘルマン</v>
          </cell>
        </row>
        <row r="1763">
          <cell r="C1763" t="str">
            <v>リカルド</v>
          </cell>
        </row>
        <row r="1764">
          <cell r="C1764" t="str">
            <v>キッド</v>
          </cell>
        </row>
        <row r="1765">
          <cell r="C1765" t="str">
            <v>テッド</v>
          </cell>
        </row>
        <row r="1766">
          <cell r="C1766" t="str">
            <v>トニー</v>
          </cell>
        </row>
        <row r="1767">
          <cell r="C1767" t="str">
            <v>ダイク</v>
          </cell>
        </row>
        <row r="1768">
          <cell r="C1768" t="str">
            <v>ドモン</v>
          </cell>
        </row>
        <row r="1769">
          <cell r="C1769" t="str">
            <v>スティーブ</v>
          </cell>
        </row>
        <row r="1770">
          <cell r="C1770" t="str">
            <v>イチノセ</v>
          </cell>
        </row>
        <row r="1771">
          <cell r="C1771" t="str">
            <v>ショーン</v>
          </cell>
        </row>
        <row r="1772">
          <cell r="C1772" t="str">
            <v>マーク</v>
          </cell>
        </row>
        <row r="1773">
          <cell r="C1773" t="str">
            <v>ディラン</v>
          </cell>
        </row>
        <row r="1774">
          <cell r="C1774" t="str">
            <v>ミケーレ</v>
          </cell>
        </row>
        <row r="1775">
          <cell r="C1775" t="str">
            <v>アレックス</v>
          </cell>
        </row>
        <row r="1776">
          <cell r="C1776" t="str">
            <v>ロブ</v>
          </cell>
        </row>
        <row r="1777">
          <cell r="C1777" t="str">
            <v>ボブ</v>
          </cell>
        </row>
        <row r="1778">
          <cell r="C1778" t="str">
            <v>サミー</v>
          </cell>
        </row>
        <row r="1779">
          <cell r="C1779" t="str">
            <v>エディ</v>
          </cell>
        </row>
        <row r="1780">
          <cell r="C1780" t="str">
            <v>ブラージ</v>
          </cell>
        </row>
        <row r="1781">
          <cell r="C1781" t="str">
            <v>ベント</v>
          </cell>
        </row>
        <row r="1782">
          <cell r="C1782" t="str">
            <v>オットリ</v>
          </cell>
        </row>
        <row r="1783">
          <cell r="C1783" t="str">
            <v>ガッツ</v>
          </cell>
        </row>
        <row r="1784">
          <cell r="C1784" t="str">
            <v>マルコ</v>
          </cell>
        </row>
        <row r="1785">
          <cell r="C1785" t="str">
            <v>アンジェロ</v>
          </cell>
        </row>
        <row r="1786">
          <cell r="C1786" t="str">
            <v>ジャンルカ</v>
          </cell>
        </row>
        <row r="1787">
          <cell r="C1787" t="str">
            <v>ジョジョ</v>
          </cell>
        </row>
        <row r="1788">
          <cell r="C1788" t="str">
            <v>ダンテ</v>
          </cell>
        </row>
        <row r="1789">
          <cell r="C1789" t="str">
            <v>フィディオ</v>
          </cell>
        </row>
        <row r="1790">
          <cell r="C1790" t="str">
            <v>ラファエレ</v>
          </cell>
        </row>
        <row r="1791">
          <cell r="C1791" t="str">
            <v>ダニエレ</v>
          </cell>
        </row>
        <row r="1792">
          <cell r="C1792" t="str">
            <v>エンリコ</v>
          </cell>
        </row>
        <row r="1793">
          <cell r="C1793" t="str">
            <v>アレサンド</v>
          </cell>
        </row>
        <row r="1794">
          <cell r="C1794" t="str">
            <v>ジュゼッペ</v>
          </cell>
        </row>
        <row r="1795">
          <cell r="C1795" t="str">
            <v>ディノ</v>
          </cell>
        </row>
        <row r="1796">
          <cell r="C1796" t="str">
            <v>ファルカオ</v>
          </cell>
        </row>
        <row r="1797">
          <cell r="C1797" t="str">
            <v>ラガルート</v>
          </cell>
        </row>
        <row r="1798">
          <cell r="C1798" t="str">
            <v>バーグレ</v>
          </cell>
        </row>
        <row r="1799">
          <cell r="C1799" t="str">
            <v>モンストロ</v>
          </cell>
        </row>
        <row r="1800">
          <cell r="C1800" t="str">
            <v>フォルミガ</v>
          </cell>
        </row>
        <row r="1801">
          <cell r="C1801" t="str">
            <v>プレザ</v>
          </cell>
        </row>
        <row r="1802">
          <cell r="C1802" t="str">
            <v>ボルボレタ</v>
          </cell>
        </row>
        <row r="1803">
          <cell r="C1803" t="str">
            <v>コルジァ</v>
          </cell>
        </row>
        <row r="1804">
          <cell r="C1804" t="str">
            <v>レオナルド</v>
          </cell>
        </row>
        <row r="1805">
          <cell r="C1805" t="str">
            <v>ロニージョ</v>
          </cell>
        </row>
        <row r="1806">
          <cell r="C1806" t="str">
            <v>ガト</v>
          </cell>
        </row>
        <row r="1807">
          <cell r="C1807" t="str">
            <v>シャバリー</v>
          </cell>
        </row>
        <row r="1808">
          <cell r="C1808" t="str">
            <v>ウルソ</v>
          </cell>
        </row>
        <row r="1809">
          <cell r="C1809" t="str">
            <v>カバーロ</v>
          </cell>
        </row>
        <row r="1810">
          <cell r="C1810" t="str">
            <v>ティグレ</v>
          </cell>
        </row>
        <row r="1811">
          <cell r="C1811" t="str">
            <v>グリロ</v>
          </cell>
        </row>
        <row r="1812">
          <cell r="C1812" t="str">
            <v>フォクス</v>
          </cell>
        </row>
        <row r="1813">
          <cell r="C1813" t="str">
            <v>ジャッカル</v>
          </cell>
        </row>
        <row r="1814">
          <cell r="C1814" t="str">
            <v>ヘンク</v>
          </cell>
        </row>
        <row r="1815">
          <cell r="C1815" t="str">
            <v>バファロ</v>
          </cell>
        </row>
        <row r="1816">
          <cell r="C1816" t="str">
            <v>ディンゴ</v>
          </cell>
        </row>
        <row r="1817">
          <cell r="C1817" t="str">
            <v>オウル</v>
          </cell>
        </row>
        <row r="1818">
          <cell r="C1818" t="str">
            <v>ヘッジ</v>
          </cell>
        </row>
        <row r="1819">
          <cell r="C1819" t="str">
            <v>マンティス</v>
          </cell>
        </row>
        <row r="1820">
          <cell r="C1820" t="str">
            <v>クロウ</v>
          </cell>
        </row>
        <row r="1821">
          <cell r="C1821" t="str">
            <v>コヨーテ</v>
          </cell>
        </row>
        <row r="1822">
          <cell r="C1822" t="str">
            <v>スコーピオ</v>
          </cell>
        </row>
        <row r="1823">
          <cell r="C1823" t="str">
            <v>ゴライアス</v>
          </cell>
        </row>
        <row r="1824">
          <cell r="C1824" t="str">
            <v>スパイダー</v>
          </cell>
        </row>
        <row r="1825">
          <cell r="C1825" t="str">
            <v>ジラフ</v>
          </cell>
        </row>
        <row r="1826">
          <cell r="C1826" t="str">
            <v>ガビアル</v>
          </cell>
        </row>
        <row r="1827">
          <cell r="C1827" t="str">
            <v>パピヨン</v>
          </cell>
        </row>
        <row r="1828">
          <cell r="C1828" t="str">
            <v>ロココ</v>
          </cell>
        </row>
        <row r="1829">
          <cell r="C1829" t="str">
            <v>ウィンディ</v>
          </cell>
        </row>
        <row r="1830">
          <cell r="C1830" t="str">
            <v>ウォルター</v>
          </cell>
        </row>
        <row r="1831">
          <cell r="C1831" t="str">
            <v>ジニー</v>
          </cell>
        </row>
        <row r="1832">
          <cell r="C1832" t="str">
            <v>マロン</v>
          </cell>
        </row>
        <row r="1833">
          <cell r="C1833" t="str">
            <v>シンティ</v>
          </cell>
        </row>
        <row r="1834">
          <cell r="C1834" t="str">
            <v>ユーム</v>
          </cell>
        </row>
        <row r="1835">
          <cell r="C1835" t="str">
            <v>キート</v>
          </cell>
        </row>
        <row r="1836">
          <cell r="C1836" t="str">
            <v>マキシ</v>
          </cell>
        </row>
        <row r="1837">
          <cell r="C1837" t="str">
            <v>ゴーシュ</v>
          </cell>
        </row>
        <row r="1838">
          <cell r="C1838" t="str">
            <v>ドラゴ</v>
          </cell>
        </row>
        <row r="1839">
          <cell r="C1839" t="str">
            <v>ケーン</v>
          </cell>
        </row>
        <row r="1840">
          <cell r="C1840" t="str">
            <v>マッコール</v>
          </cell>
        </row>
        <row r="1841">
          <cell r="C1841" t="str">
            <v>メイガー</v>
          </cell>
        </row>
        <row r="1842">
          <cell r="C1842" t="str">
            <v>リュー</v>
          </cell>
        </row>
        <row r="1843">
          <cell r="C1843" t="str">
            <v>スキッド</v>
          </cell>
        </row>
        <row r="1844">
          <cell r="C1844" t="str">
            <v>ラッジ</v>
          </cell>
        </row>
        <row r="1845">
          <cell r="C1845" t="str">
            <v>ケビン</v>
          </cell>
        </row>
        <row r="1846">
          <cell r="C1846" t="str">
            <v>ミゲル</v>
          </cell>
        </row>
        <row r="1847">
          <cell r="C1847" t="str">
            <v>フランツ</v>
          </cell>
        </row>
        <row r="1848">
          <cell r="C1848" t="str">
            <v>ピエール</v>
          </cell>
        </row>
        <row r="1849">
          <cell r="C1849" t="str">
            <v>ローラン</v>
          </cell>
        </row>
        <row r="1850">
          <cell r="C1850" t="str">
            <v>ジュリアン</v>
          </cell>
        </row>
        <row r="1851">
          <cell r="C1851" t="str">
            <v>ステファン</v>
          </cell>
        </row>
        <row r="1852">
          <cell r="C1852" t="str">
            <v>ロニー</v>
          </cell>
        </row>
        <row r="1853">
          <cell r="C1853" t="str">
            <v>ジェローム</v>
          </cell>
        </row>
        <row r="1854">
          <cell r="C1854" t="str">
            <v>アラン</v>
          </cell>
        </row>
        <row r="1855">
          <cell r="C1855" t="str">
            <v>エミール</v>
          </cell>
        </row>
        <row r="1856">
          <cell r="C1856" t="str">
            <v>アンドレ</v>
          </cell>
        </row>
        <row r="1857">
          <cell r="C1857" t="str">
            <v>ジャン</v>
          </cell>
        </row>
        <row r="1858">
          <cell r="C1858" t="str">
            <v>クロード</v>
          </cell>
        </row>
        <row r="1859">
          <cell r="C1859" t="str">
            <v>ミシェル</v>
          </cell>
        </row>
        <row r="1860">
          <cell r="C1860" t="str">
            <v>フェルミン</v>
          </cell>
        </row>
        <row r="1861">
          <cell r="C1861" t="str">
            <v>ホセ</v>
          </cell>
        </row>
        <row r="1862">
          <cell r="C1862" t="str">
            <v>ラファエル</v>
          </cell>
        </row>
        <row r="1863">
          <cell r="C1863" t="str">
            <v>アントニオ</v>
          </cell>
        </row>
        <row r="1864">
          <cell r="C1864" t="str">
            <v>ケラルド</v>
          </cell>
        </row>
        <row r="1865">
          <cell r="C1865" t="str">
            <v>ホアン</v>
          </cell>
        </row>
        <row r="1866">
          <cell r="C1866" t="str">
            <v>イゴル</v>
          </cell>
        </row>
        <row r="1867">
          <cell r="C1867" t="str">
            <v>ペドロ</v>
          </cell>
        </row>
        <row r="1868">
          <cell r="C1868" t="str">
            <v>ミケル</v>
          </cell>
        </row>
        <row r="1869">
          <cell r="C1869" t="str">
            <v>サムエル</v>
          </cell>
        </row>
        <row r="1870">
          <cell r="C1870" t="str">
            <v>ダビ</v>
          </cell>
        </row>
        <row r="1871">
          <cell r="C1871" t="str">
            <v>フアン</v>
          </cell>
        </row>
        <row r="1872">
          <cell r="C1872" t="str">
            <v>イサーク</v>
          </cell>
        </row>
        <row r="1873">
          <cell r="C1873" t="str">
            <v>ラウディ</v>
          </cell>
        </row>
        <row r="1874">
          <cell r="C1874" t="str">
            <v>カルロス</v>
          </cell>
        </row>
        <row r="1875">
          <cell r="C1875" t="str">
            <v>フェデリコ</v>
          </cell>
        </row>
        <row r="1876">
          <cell r="C1876" t="str">
            <v>トルステン</v>
          </cell>
        </row>
        <row r="1877">
          <cell r="C1877" t="str">
            <v>アレク</v>
          </cell>
        </row>
        <row r="1878">
          <cell r="C1878" t="str">
            <v>ハインリヒ</v>
          </cell>
        </row>
        <row r="1879">
          <cell r="C1879" t="str">
            <v>クルト</v>
          </cell>
        </row>
        <row r="1880">
          <cell r="C1880" t="str">
            <v>ルーカ</v>
          </cell>
        </row>
        <row r="1881">
          <cell r="C1881" t="str">
            <v>テオ</v>
          </cell>
        </row>
        <row r="1882">
          <cell r="C1882" t="str">
            <v>ヤン</v>
          </cell>
        </row>
        <row r="1883">
          <cell r="C1883" t="str">
            <v>ニクラス</v>
          </cell>
        </row>
        <row r="1884">
          <cell r="C1884" t="str">
            <v>ヨナス</v>
          </cell>
        </row>
        <row r="1885">
          <cell r="C1885" t="str">
            <v>マキシム</v>
          </cell>
        </row>
        <row r="1886">
          <cell r="C1886" t="str">
            <v>ペーター</v>
          </cell>
        </row>
        <row r="1887">
          <cell r="C1887" t="str">
            <v>ゲル</v>
          </cell>
        </row>
        <row r="1888">
          <cell r="C1888" t="str">
            <v>エルビン</v>
          </cell>
        </row>
        <row r="1889">
          <cell r="C1889" t="str">
            <v>イェンス</v>
          </cell>
        </row>
        <row r="1890">
          <cell r="C1890" t="str">
            <v>エルン</v>
          </cell>
        </row>
        <row r="1891">
          <cell r="C1891" t="str">
            <v>マヌエル</v>
          </cell>
        </row>
        <row r="1892">
          <cell r="C1892" t="str">
            <v>ゾラニ</v>
          </cell>
        </row>
        <row r="1893">
          <cell r="C1893" t="str">
            <v>ディンガ</v>
          </cell>
        </row>
        <row r="1894">
          <cell r="C1894" t="str">
            <v>ジェイク</v>
          </cell>
        </row>
        <row r="1895">
          <cell r="C1895" t="str">
            <v>ムゾンゲ</v>
          </cell>
        </row>
        <row r="1896">
          <cell r="C1896" t="str">
            <v>カシアス</v>
          </cell>
        </row>
        <row r="1897">
          <cell r="C1897" t="str">
            <v>アソール</v>
          </cell>
        </row>
        <row r="1898">
          <cell r="C1898" t="str">
            <v>アバリ</v>
          </cell>
        </row>
        <row r="1899">
          <cell r="C1899" t="str">
            <v>レジー</v>
          </cell>
        </row>
        <row r="1900">
          <cell r="C1900" t="str">
            <v>スラニ</v>
          </cell>
        </row>
        <row r="1901">
          <cell r="C1901" t="str">
            <v>ナタル</v>
          </cell>
        </row>
        <row r="1902">
          <cell r="C1902" t="str">
            <v>ムラムリ</v>
          </cell>
        </row>
        <row r="1903">
          <cell r="C1903" t="str">
            <v>ヘゼキエル</v>
          </cell>
        </row>
        <row r="1904">
          <cell r="C1904" t="str">
            <v>ムブレロ</v>
          </cell>
        </row>
        <row r="1905">
          <cell r="C1905" t="str">
            <v>ケネデ</v>
          </cell>
        </row>
        <row r="1906">
          <cell r="C1906" t="str">
            <v>ヒュー</v>
          </cell>
        </row>
        <row r="1907">
          <cell r="C1907" t="str">
            <v>テンバ</v>
          </cell>
        </row>
        <row r="1908">
          <cell r="C1908" t="str">
            <v>やまふだ</v>
          </cell>
        </row>
        <row r="1909">
          <cell r="C1909" t="str">
            <v>すてふだ</v>
          </cell>
        </row>
        <row r="1910">
          <cell r="C1910" t="str">
            <v>ねっけつ</v>
          </cell>
        </row>
        <row r="1911">
          <cell r="C1911" t="str">
            <v>とくしゅ</v>
          </cell>
        </row>
        <row r="1912">
          <cell r="C1912" t="str">
            <v>しっぷう</v>
          </cell>
        </row>
        <row r="1913">
          <cell r="C1913" t="str">
            <v>そしき</v>
          </cell>
        </row>
        <row r="1914">
          <cell r="C1914" t="str">
            <v>プロモ</v>
          </cell>
        </row>
        <row r="1915">
          <cell r="C1915" t="str">
            <v>キラレア</v>
          </cell>
        </row>
        <row r="1916">
          <cell r="C1916" t="str">
            <v>せいた</v>
          </cell>
        </row>
        <row r="1917">
          <cell r="C1917" t="str">
            <v>おとながい</v>
          </cell>
        </row>
        <row r="1918">
          <cell r="C1918" t="str">
            <v>チェアマン</v>
          </cell>
        </row>
        <row r="1919">
          <cell r="C1919" t="str">
            <v>キャプ</v>
          </cell>
        </row>
        <row r="1920">
          <cell r="C1920" t="str">
            <v>ピーチッチ</v>
          </cell>
        </row>
        <row r="1921">
          <cell r="C1921" t="str">
            <v>ちーちゃん</v>
          </cell>
        </row>
        <row r="1922">
          <cell r="C1922" t="str">
            <v>まぁ</v>
          </cell>
        </row>
        <row r="1923">
          <cell r="C1923" t="str">
            <v>りしゃこ</v>
          </cell>
        </row>
        <row r="1924">
          <cell r="C1924" t="str">
            <v>ゆりな</v>
          </cell>
        </row>
        <row r="1925">
          <cell r="C1925" t="str">
            <v>みーや</v>
          </cell>
        </row>
        <row r="1926">
          <cell r="C1926" t="str">
            <v>カッパ</v>
          </cell>
        </row>
        <row r="1927">
          <cell r="C1927" t="str">
            <v>ザゴメル</v>
          </cell>
        </row>
        <row r="1928">
          <cell r="C1928" t="str">
            <v>ゲボー</v>
          </cell>
        </row>
        <row r="1929">
          <cell r="C1929" t="str">
            <v>ブボー</v>
          </cell>
        </row>
        <row r="1930">
          <cell r="C1930" t="str">
            <v>サンダユウ</v>
          </cell>
        </row>
        <row r="1931">
          <cell r="C1931" t="str">
            <v>ドラッヘ</v>
          </cell>
        </row>
        <row r="1932">
          <cell r="C1932" t="str">
            <v>ミストレ</v>
          </cell>
        </row>
        <row r="1933">
          <cell r="C1933" t="str">
            <v>ダイッコ</v>
          </cell>
        </row>
        <row r="1934">
          <cell r="C1934" t="str">
            <v>エスカバ</v>
          </cell>
        </row>
        <row r="1935">
          <cell r="C1935" t="str">
            <v>バダップ</v>
          </cell>
        </row>
        <row r="1936">
          <cell r="C1936" t="str">
            <v>イッカス</v>
          </cell>
        </row>
        <row r="1937">
          <cell r="C1937" t="str">
            <v>ジニスキー</v>
          </cell>
        </row>
        <row r="1938">
          <cell r="C1938" t="str">
            <v>エノレル</v>
          </cell>
        </row>
        <row r="1939">
          <cell r="C1939" t="str">
            <v>ネネル</v>
          </cell>
        </row>
        <row r="1940">
          <cell r="C1940" t="str">
            <v>ゲネル</v>
          </cell>
        </row>
        <row r="1941">
          <cell r="C1941" t="str">
            <v>エカデル</v>
          </cell>
        </row>
        <row r="1942">
          <cell r="C1942" t="str">
            <v>エルフェル</v>
          </cell>
        </row>
        <row r="1943">
          <cell r="C1943" t="str">
            <v>サキネル</v>
          </cell>
        </row>
        <row r="1944">
          <cell r="C1944" t="str">
            <v>ウイネル</v>
          </cell>
        </row>
        <row r="1945">
          <cell r="C1945" t="str">
            <v>アイエル</v>
          </cell>
        </row>
        <row r="1946">
          <cell r="C1946" t="str">
            <v>エヌエル</v>
          </cell>
        </row>
        <row r="1947">
          <cell r="C1947" t="str">
            <v>ギュエール</v>
          </cell>
        </row>
        <row r="1948">
          <cell r="C1948" t="str">
            <v>セイン</v>
          </cell>
        </row>
        <row r="1949">
          <cell r="C1949" t="str">
            <v>アスタロス</v>
          </cell>
        </row>
        <row r="1950">
          <cell r="C1950" t="str">
            <v>ベルゼブ</v>
          </cell>
        </row>
        <row r="1951">
          <cell r="C1951" t="str">
            <v>アビゴール</v>
          </cell>
        </row>
        <row r="1952">
          <cell r="C1952" t="str">
            <v>ヘビーモス</v>
          </cell>
        </row>
        <row r="1953">
          <cell r="C1953" t="str">
            <v>ベリアル</v>
          </cell>
        </row>
        <row r="1954">
          <cell r="C1954" t="str">
            <v>メフィスト</v>
          </cell>
        </row>
        <row r="1955">
          <cell r="C1955" t="str">
            <v>グラーシャ</v>
          </cell>
        </row>
        <row r="1956">
          <cell r="C1956" t="str">
            <v>バルバトス</v>
          </cell>
        </row>
        <row r="1957">
          <cell r="C1957" t="str">
            <v>アラクネス</v>
          </cell>
        </row>
        <row r="1958">
          <cell r="C1958" t="str">
            <v>サタナトス</v>
          </cell>
        </row>
        <row r="1959">
          <cell r="C1959" t="str">
            <v>デスタ</v>
          </cell>
        </row>
        <row r="1960">
          <cell r="C1960" t="str">
            <v>いみず</v>
          </cell>
        </row>
        <row r="1961">
          <cell r="C1961" t="str">
            <v>こまがた</v>
          </cell>
        </row>
        <row r="1962">
          <cell r="C1962" t="str">
            <v>ユイリー</v>
          </cell>
        </row>
        <row r="1963">
          <cell r="C1963" t="str">
            <v>たじ</v>
          </cell>
        </row>
        <row r="1964">
          <cell r="C1964" t="str">
            <v>あまぼし</v>
          </cell>
        </row>
        <row r="1965">
          <cell r="C1965" t="str">
            <v>ごしょ</v>
          </cell>
        </row>
        <row r="1966">
          <cell r="C1966" t="str">
            <v>ポテト</v>
          </cell>
        </row>
        <row r="1967">
          <cell r="C1967" t="str">
            <v>ケート</v>
          </cell>
        </row>
        <row r="1968">
          <cell r="C1968" t="str">
            <v>セマイ</v>
          </cell>
        </row>
        <row r="1969">
          <cell r="C1969" t="str">
            <v>たど</v>
          </cell>
        </row>
        <row r="1970">
          <cell r="C1970" t="str">
            <v>あんこくじ</v>
          </cell>
        </row>
        <row r="1971">
          <cell r="C1971" t="str">
            <v>いわきやま</v>
          </cell>
        </row>
        <row r="1972">
          <cell r="C1972" t="str">
            <v>さきとり</v>
          </cell>
        </row>
        <row r="1973">
          <cell r="C1973" t="str">
            <v>トーテム</v>
          </cell>
        </row>
        <row r="1974">
          <cell r="C1974" t="str">
            <v>ココペリ</v>
          </cell>
        </row>
        <row r="1975">
          <cell r="C1975" t="str">
            <v>パウワウ</v>
          </cell>
        </row>
        <row r="1976">
          <cell r="C1976" t="str">
            <v>カヌー</v>
          </cell>
        </row>
        <row r="1977">
          <cell r="C1977" t="str">
            <v>ガンガール</v>
          </cell>
        </row>
        <row r="1978">
          <cell r="C1978" t="str">
            <v>ロデオ</v>
          </cell>
        </row>
        <row r="1979">
          <cell r="C1979" t="str">
            <v>なげわ</v>
          </cell>
        </row>
        <row r="1980">
          <cell r="C1980" t="str">
            <v>もがみ</v>
          </cell>
        </row>
        <row r="1981">
          <cell r="C1981" t="str">
            <v>やながわ</v>
          </cell>
        </row>
        <row r="1982">
          <cell r="C1982" t="str">
            <v>パラソル</v>
          </cell>
        </row>
        <row r="1983">
          <cell r="C1983" t="str">
            <v>ささ</v>
          </cell>
        </row>
        <row r="1984">
          <cell r="C1984" t="str">
            <v>ソード</v>
          </cell>
        </row>
        <row r="1985">
          <cell r="C1985" t="str">
            <v>ハート</v>
          </cell>
        </row>
        <row r="1986">
          <cell r="C1986" t="str">
            <v>ダイア</v>
          </cell>
        </row>
        <row r="1987">
          <cell r="C1987" t="str">
            <v>クローバー</v>
          </cell>
        </row>
        <row r="1988">
          <cell r="C1988" t="str">
            <v>ミラノ</v>
          </cell>
        </row>
        <row r="1989">
          <cell r="C1989" t="str">
            <v>かめん</v>
          </cell>
        </row>
        <row r="1990">
          <cell r="C1990" t="str">
            <v>フィレン</v>
          </cell>
        </row>
        <row r="1991">
          <cell r="C1991" t="str">
            <v>アリー</v>
          </cell>
        </row>
        <row r="1992">
          <cell r="C1992" t="str">
            <v>けいせい</v>
          </cell>
        </row>
        <row r="1993">
          <cell r="C1993" t="str">
            <v>とびひろ</v>
          </cell>
        </row>
        <row r="1994">
          <cell r="C1994" t="str">
            <v>サッシー</v>
          </cell>
        </row>
        <row r="1995">
          <cell r="C1995" t="str">
            <v>ハリネズミ</v>
          </cell>
        </row>
        <row r="1996">
          <cell r="C1996" t="str">
            <v>カモノハシ</v>
          </cell>
        </row>
        <row r="1997">
          <cell r="C1997" t="str">
            <v>カンガルー</v>
          </cell>
        </row>
        <row r="1998">
          <cell r="C1998" t="str">
            <v>ふくろぐま</v>
          </cell>
        </row>
        <row r="1999">
          <cell r="C1999" t="str">
            <v>シンタ</v>
          </cell>
        </row>
        <row r="2000">
          <cell r="C2000" t="str">
            <v>いしどこ</v>
          </cell>
        </row>
        <row r="2001">
          <cell r="C2001" t="str">
            <v>しじん</v>
          </cell>
        </row>
        <row r="2002">
          <cell r="C2002" t="str">
            <v>ナベマン</v>
          </cell>
        </row>
        <row r="2003">
          <cell r="C2003" t="str">
            <v>ビーター</v>
          </cell>
        </row>
        <row r="2004">
          <cell r="C2004" t="str">
            <v>あかずきん</v>
          </cell>
        </row>
        <row r="2005">
          <cell r="C2005" t="str">
            <v>シューズ</v>
          </cell>
        </row>
        <row r="2006">
          <cell r="C2006" t="str">
            <v>リンゴ</v>
          </cell>
        </row>
        <row r="2007">
          <cell r="C2007" t="str">
            <v>のべくん</v>
          </cell>
        </row>
        <row r="2008">
          <cell r="C2008" t="str">
            <v>いんべ</v>
          </cell>
        </row>
        <row r="2009">
          <cell r="C2009" t="str">
            <v>サザレ</v>
          </cell>
        </row>
        <row r="2010">
          <cell r="C2010" t="str">
            <v>ひとだすけ</v>
          </cell>
        </row>
        <row r="2011">
          <cell r="C2011" t="str">
            <v>そんくん</v>
          </cell>
        </row>
        <row r="2012">
          <cell r="C2012" t="str">
            <v>そうくん</v>
          </cell>
        </row>
        <row r="2013">
          <cell r="C2013" t="str">
            <v>ちょうくん</v>
          </cell>
        </row>
        <row r="2014">
          <cell r="C2014" t="str">
            <v>ちょうせん</v>
          </cell>
        </row>
        <row r="2015">
          <cell r="C2015" t="str">
            <v>いわと</v>
          </cell>
        </row>
        <row r="2016">
          <cell r="C2016" t="str">
            <v>しほ</v>
          </cell>
        </row>
        <row r="2017">
          <cell r="C2017" t="str">
            <v>ふうこ</v>
          </cell>
        </row>
        <row r="2018">
          <cell r="C2018" t="str">
            <v>みなみ</v>
          </cell>
        </row>
        <row r="2019">
          <cell r="C2019" t="str">
            <v>サンバ</v>
          </cell>
        </row>
        <row r="2020">
          <cell r="C2020" t="str">
            <v>マルシャ</v>
          </cell>
        </row>
        <row r="2021">
          <cell r="C2021" t="str">
            <v>ひつじ</v>
          </cell>
        </row>
        <row r="2022">
          <cell r="C2022" t="str">
            <v>あかりん</v>
          </cell>
        </row>
        <row r="2023">
          <cell r="C2023" t="str">
            <v>リオ</v>
          </cell>
        </row>
        <row r="2024">
          <cell r="C2024" t="str">
            <v>あなざわ</v>
          </cell>
        </row>
        <row r="2025">
          <cell r="C2025" t="str">
            <v>ぶんちゃん</v>
          </cell>
        </row>
        <row r="2026">
          <cell r="C2026" t="str">
            <v>ともか</v>
          </cell>
        </row>
        <row r="2027">
          <cell r="C2027" t="str">
            <v>カレン</v>
          </cell>
        </row>
        <row r="2028">
          <cell r="C2028" t="str">
            <v>しおり</v>
          </cell>
        </row>
        <row r="2029">
          <cell r="C2029" t="str">
            <v>サハラ</v>
          </cell>
        </row>
        <row r="2030">
          <cell r="C2030" t="str">
            <v>カウカ</v>
          </cell>
        </row>
        <row r="2031">
          <cell r="C2031" t="str">
            <v>カオル</v>
          </cell>
        </row>
        <row r="2032">
          <cell r="C2032" t="str">
            <v>アコ</v>
          </cell>
        </row>
        <row r="2033">
          <cell r="C2033" t="str">
            <v>いくみ</v>
          </cell>
        </row>
        <row r="2034">
          <cell r="C2034" t="str">
            <v>そうだ</v>
          </cell>
        </row>
        <row r="2035">
          <cell r="C2035" t="str">
            <v>あぶらだ</v>
          </cell>
        </row>
        <row r="2036">
          <cell r="C2036" t="str">
            <v>マトりん</v>
          </cell>
        </row>
        <row r="2037">
          <cell r="C2037" t="str">
            <v>こうめい</v>
          </cell>
        </row>
        <row r="2038">
          <cell r="C2038" t="str">
            <v>タイセイ</v>
          </cell>
        </row>
        <row r="2039">
          <cell r="C2039" t="str">
            <v>まいこ</v>
          </cell>
        </row>
        <row r="2040">
          <cell r="C2040" t="str">
            <v>たかみ</v>
          </cell>
        </row>
        <row r="2041">
          <cell r="C2041" t="str">
            <v>かくとう</v>
          </cell>
        </row>
        <row r="2042">
          <cell r="C2042" t="str">
            <v>コトちゃん</v>
          </cell>
        </row>
        <row r="2043">
          <cell r="C2043" t="str">
            <v>ぞうせん</v>
          </cell>
        </row>
        <row r="2044">
          <cell r="C2044" t="str">
            <v>こうかい</v>
          </cell>
        </row>
        <row r="2045">
          <cell r="C2045" t="str">
            <v>まいひめ</v>
          </cell>
        </row>
        <row r="2046">
          <cell r="C2046" t="str">
            <v>シャコー</v>
          </cell>
        </row>
        <row r="2047">
          <cell r="C2047" t="str">
            <v>ラクダ</v>
          </cell>
        </row>
        <row r="2048">
          <cell r="C2048" t="str">
            <v>つがる</v>
          </cell>
        </row>
        <row r="2049">
          <cell r="C2049" t="str">
            <v>サーカス</v>
          </cell>
        </row>
        <row r="2050">
          <cell r="C2050" t="str">
            <v>うしまど</v>
          </cell>
        </row>
        <row r="2051">
          <cell r="C2051" t="str">
            <v>ひゃっき</v>
          </cell>
        </row>
        <row r="2052">
          <cell r="C2052" t="str">
            <v>フェズ</v>
          </cell>
        </row>
        <row r="2053">
          <cell r="C2053" t="str">
            <v>さた</v>
          </cell>
        </row>
        <row r="2054">
          <cell r="C2054" t="str">
            <v>しょうかん</v>
          </cell>
        </row>
        <row r="2055">
          <cell r="C2055" t="str">
            <v>いりきいん</v>
          </cell>
        </row>
        <row r="2056">
          <cell r="C2056" t="str">
            <v>ミルク</v>
          </cell>
        </row>
        <row r="2057">
          <cell r="C2057" t="str">
            <v>ハナ</v>
          </cell>
        </row>
        <row r="2058">
          <cell r="C2058" t="str">
            <v>まさき</v>
          </cell>
        </row>
        <row r="2059">
          <cell r="C2059" t="str">
            <v>さむかわ</v>
          </cell>
        </row>
        <row r="2060">
          <cell r="C2060" t="str">
            <v>ターバン</v>
          </cell>
        </row>
        <row r="2061">
          <cell r="C2061" t="str">
            <v>あさり</v>
          </cell>
        </row>
        <row r="2062">
          <cell r="C2062" t="str">
            <v>まるめ</v>
          </cell>
        </row>
        <row r="2063">
          <cell r="C2063" t="str">
            <v>あぐち</v>
          </cell>
        </row>
        <row r="2064">
          <cell r="C2064" t="str">
            <v>うべ</v>
          </cell>
        </row>
        <row r="2065">
          <cell r="C2065" t="str">
            <v>さの</v>
          </cell>
        </row>
        <row r="2066">
          <cell r="C2066" t="str">
            <v>そま</v>
          </cell>
        </row>
        <row r="2067">
          <cell r="C2067" t="str">
            <v>いちはた</v>
          </cell>
        </row>
        <row r="2068">
          <cell r="C2068" t="str">
            <v>かさい</v>
          </cell>
        </row>
        <row r="2069">
          <cell r="C2069" t="str">
            <v>タジン</v>
          </cell>
        </row>
        <row r="2070">
          <cell r="C2070" t="str">
            <v>ながら</v>
          </cell>
        </row>
        <row r="2071">
          <cell r="C2071" t="str">
            <v>まなせ</v>
          </cell>
        </row>
        <row r="2072">
          <cell r="C2072" t="str">
            <v>うまじ</v>
          </cell>
        </row>
        <row r="2073">
          <cell r="C2073" t="str">
            <v>さやま</v>
          </cell>
        </row>
        <row r="2074">
          <cell r="C2074" t="str">
            <v>アバヤ</v>
          </cell>
        </row>
        <row r="2075">
          <cell r="C2075" t="str">
            <v>おぬき</v>
          </cell>
        </row>
        <row r="2076">
          <cell r="C2076" t="str">
            <v>あしつ</v>
          </cell>
        </row>
        <row r="2077">
          <cell r="C2077" t="str">
            <v>エバ</v>
          </cell>
        </row>
        <row r="2078">
          <cell r="C2078" t="str">
            <v>こばな</v>
          </cell>
        </row>
        <row r="2079">
          <cell r="C2079" t="str">
            <v>あんどん</v>
          </cell>
        </row>
        <row r="2080">
          <cell r="C2080" t="str">
            <v>ナマズ</v>
          </cell>
        </row>
        <row r="2081">
          <cell r="C2081" t="str">
            <v>ブック</v>
          </cell>
        </row>
        <row r="2082">
          <cell r="C2082" t="str">
            <v>しおがま</v>
          </cell>
        </row>
        <row r="2083">
          <cell r="C2083" t="str">
            <v>いき</v>
          </cell>
        </row>
        <row r="2084">
          <cell r="C2084" t="str">
            <v>らーゆ</v>
          </cell>
        </row>
        <row r="2085">
          <cell r="C2085" t="str">
            <v>しらさぎ</v>
          </cell>
        </row>
        <row r="2086">
          <cell r="C2086" t="str">
            <v>おいお</v>
          </cell>
        </row>
        <row r="2087">
          <cell r="C2087" t="str">
            <v>くにか</v>
          </cell>
        </row>
        <row r="2088">
          <cell r="C2088" t="str">
            <v>あずほ</v>
          </cell>
        </row>
        <row r="2089">
          <cell r="C2089" t="str">
            <v>あまひさ</v>
          </cell>
        </row>
        <row r="2090">
          <cell r="C2090" t="str">
            <v>おいし</v>
          </cell>
        </row>
        <row r="2091">
          <cell r="C2091" t="str">
            <v>ニャア</v>
          </cell>
        </row>
        <row r="2092">
          <cell r="C2092" t="str">
            <v>まほうじん</v>
          </cell>
        </row>
        <row r="2093">
          <cell r="C2093" t="str">
            <v>しきな</v>
          </cell>
        </row>
        <row r="2094">
          <cell r="C2094" t="str">
            <v>ささぶえ</v>
          </cell>
        </row>
        <row r="2095">
          <cell r="C2095" t="str">
            <v>あまほ</v>
          </cell>
        </row>
        <row r="2096">
          <cell r="C2096" t="str">
            <v>りんのうじ</v>
          </cell>
        </row>
        <row r="2097">
          <cell r="C2097" t="str">
            <v>よしみね</v>
          </cell>
        </row>
        <row r="2098">
          <cell r="C2098" t="str">
            <v>サトウキビ</v>
          </cell>
        </row>
        <row r="2099">
          <cell r="C2099" t="str">
            <v>しょうこう</v>
          </cell>
        </row>
        <row r="2100">
          <cell r="C2100" t="str">
            <v>コーヒー</v>
          </cell>
        </row>
        <row r="2101">
          <cell r="C2101" t="str">
            <v>くろまめ</v>
          </cell>
        </row>
        <row r="2102">
          <cell r="C2102" t="str">
            <v>こうりき</v>
          </cell>
        </row>
        <row r="2103">
          <cell r="C2103" t="str">
            <v>いいのや</v>
          </cell>
        </row>
        <row r="2104">
          <cell r="C2104" t="str">
            <v>ファン</v>
          </cell>
        </row>
        <row r="2105">
          <cell r="C2105" t="str">
            <v>ビアンカ</v>
          </cell>
        </row>
        <row r="2106">
          <cell r="C2106" t="str">
            <v>すずな</v>
          </cell>
        </row>
        <row r="2107">
          <cell r="C2107" t="str">
            <v>パーム</v>
          </cell>
        </row>
        <row r="2108">
          <cell r="C2108" t="str">
            <v>かざまつり</v>
          </cell>
        </row>
        <row r="2109">
          <cell r="C2109" t="str">
            <v>りんどう</v>
          </cell>
        </row>
        <row r="2110">
          <cell r="C2110" t="str">
            <v>かりゅう</v>
          </cell>
        </row>
        <row r="2111">
          <cell r="C2111" t="str">
            <v>ふどうやま</v>
          </cell>
        </row>
        <row r="2112">
          <cell r="C2112" t="str">
            <v>やみね</v>
          </cell>
        </row>
        <row r="2113">
          <cell r="C2113" t="str">
            <v>らいごう</v>
          </cell>
        </row>
        <row r="2114">
          <cell r="C2114" t="str">
            <v>オオカミ</v>
          </cell>
        </row>
        <row r="2115">
          <cell r="C2115" t="str">
            <v>ランタン</v>
          </cell>
        </row>
        <row r="2116">
          <cell r="C2116" t="str">
            <v>マミー</v>
          </cell>
        </row>
        <row r="2117">
          <cell r="C2117" t="str">
            <v>くろまじょ</v>
          </cell>
        </row>
        <row r="2118">
          <cell r="C2118" t="str">
            <v>ぎんはい</v>
          </cell>
        </row>
        <row r="2119">
          <cell r="C2119" t="str">
            <v>はやぼし</v>
          </cell>
        </row>
        <row r="2120">
          <cell r="C2120" t="str">
            <v>さあや</v>
          </cell>
        </row>
        <row r="2121">
          <cell r="C2121" t="str">
            <v>でんさんき</v>
          </cell>
        </row>
        <row r="2122">
          <cell r="C2122" t="str">
            <v>ちのう</v>
          </cell>
        </row>
        <row r="2123">
          <cell r="C2123" t="str">
            <v>ロンリー</v>
          </cell>
        </row>
        <row r="2124">
          <cell r="C2124" t="str">
            <v>とうけい</v>
          </cell>
        </row>
        <row r="2125">
          <cell r="C2125" t="str">
            <v>ろぼてくす</v>
          </cell>
        </row>
        <row r="2126">
          <cell r="C2126" t="str">
            <v>じょうほう</v>
          </cell>
        </row>
        <row r="2127">
          <cell r="C2127" t="str">
            <v>ゆら</v>
          </cell>
        </row>
        <row r="2128">
          <cell r="C2128" t="str">
            <v>すなお</v>
          </cell>
        </row>
        <row r="2129">
          <cell r="C2129" t="str">
            <v>おきちゃん</v>
          </cell>
        </row>
        <row r="2130">
          <cell r="C2130" t="str">
            <v>むろう</v>
          </cell>
        </row>
        <row r="2131">
          <cell r="C2131" t="str">
            <v>なえみ</v>
          </cell>
        </row>
        <row r="2132">
          <cell r="C2132" t="str">
            <v>サイバン</v>
          </cell>
        </row>
        <row r="2133">
          <cell r="C2133" t="str">
            <v>しろわし</v>
          </cell>
        </row>
        <row r="2134">
          <cell r="C2134" t="str">
            <v>マーサ</v>
          </cell>
        </row>
        <row r="2135">
          <cell r="C2135" t="str">
            <v>レックウ</v>
          </cell>
        </row>
        <row r="2136">
          <cell r="C2136" t="str">
            <v>おおぎもり</v>
          </cell>
        </row>
        <row r="2137">
          <cell r="C2137" t="str">
            <v>やいと</v>
          </cell>
        </row>
        <row r="2138">
          <cell r="C2138" t="str">
            <v>らいな</v>
          </cell>
        </row>
        <row r="2139">
          <cell r="C2139" t="str">
            <v>おうせい</v>
          </cell>
        </row>
        <row r="2140">
          <cell r="C2140" t="str">
            <v>しとう</v>
          </cell>
        </row>
        <row r="2141">
          <cell r="C2141" t="str">
            <v>あかぎり</v>
          </cell>
        </row>
        <row r="2142">
          <cell r="C2142" t="str">
            <v>みどりまげ</v>
          </cell>
        </row>
        <row r="2143">
          <cell r="C2143" t="str">
            <v>ももぞめ</v>
          </cell>
        </row>
        <row r="2144">
          <cell r="C2144" t="str">
            <v>あおそり</v>
          </cell>
        </row>
        <row r="2145">
          <cell r="C2145" t="str">
            <v>わたつみ</v>
          </cell>
        </row>
        <row r="2146">
          <cell r="C2146" t="str">
            <v>わかさ</v>
          </cell>
        </row>
        <row r="2147">
          <cell r="C2147" t="str">
            <v>いさがわ</v>
          </cell>
        </row>
        <row r="2148">
          <cell r="C2148" t="str">
            <v>いこ</v>
          </cell>
        </row>
        <row r="2149">
          <cell r="C2149" t="str">
            <v>とき</v>
          </cell>
        </row>
        <row r="2150">
          <cell r="C2150" t="str">
            <v>しらゆう</v>
          </cell>
        </row>
        <row r="2151">
          <cell r="C2151" t="str">
            <v>じゃっく</v>
          </cell>
        </row>
        <row r="2152">
          <cell r="C2152" t="str">
            <v>パワー</v>
          </cell>
        </row>
        <row r="2153">
          <cell r="C2153" t="str">
            <v>じゆう</v>
          </cell>
        </row>
        <row r="2154">
          <cell r="C2154" t="str">
            <v>ドリーム</v>
          </cell>
        </row>
        <row r="2155">
          <cell r="C2155" t="str">
            <v>おおたみ</v>
          </cell>
        </row>
        <row r="2156">
          <cell r="C2156" t="str">
            <v>ジェンダー</v>
          </cell>
        </row>
        <row r="2157">
          <cell r="C2157" t="str">
            <v>せいぎ</v>
          </cell>
        </row>
        <row r="2158">
          <cell r="C2158" t="str">
            <v>レオ</v>
          </cell>
        </row>
        <row r="2159">
          <cell r="C2159" t="str">
            <v>スコピウス</v>
          </cell>
        </row>
        <row r="2160">
          <cell r="C2160" t="str">
            <v>タウルス</v>
          </cell>
        </row>
        <row r="2161">
          <cell r="C2161" t="str">
            <v>カプリコン</v>
          </cell>
        </row>
        <row r="2162">
          <cell r="C2162" t="str">
            <v>ライブラ</v>
          </cell>
        </row>
        <row r="2163">
          <cell r="C2163" t="str">
            <v>キャンサー</v>
          </cell>
        </row>
        <row r="2164">
          <cell r="C2164" t="str">
            <v>ライフル</v>
          </cell>
        </row>
        <row r="2165">
          <cell r="C2165" t="str">
            <v>へいたい</v>
          </cell>
        </row>
        <row r="2166">
          <cell r="C2166" t="str">
            <v>スナイパー</v>
          </cell>
        </row>
        <row r="2167">
          <cell r="C2167" t="str">
            <v>とうそう</v>
          </cell>
        </row>
        <row r="2168">
          <cell r="C2168" t="str">
            <v>らっかさん</v>
          </cell>
        </row>
        <row r="2169">
          <cell r="C2169" t="str">
            <v>しれい</v>
          </cell>
        </row>
        <row r="2170">
          <cell r="C2170" t="str">
            <v>たちきり</v>
          </cell>
        </row>
        <row r="2171">
          <cell r="C2171" t="str">
            <v>はりやま</v>
          </cell>
        </row>
        <row r="2172">
          <cell r="C2172" t="str">
            <v>リボン</v>
          </cell>
        </row>
        <row r="2173">
          <cell r="C2173" t="str">
            <v>のろい</v>
          </cell>
        </row>
        <row r="2174">
          <cell r="C2174" t="str">
            <v>こしが</v>
          </cell>
        </row>
        <row r="2175">
          <cell r="C2175" t="str">
            <v>いさ</v>
          </cell>
        </row>
        <row r="2176">
          <cell r="C2176" t="str">
            <v>かたたがえ</v>
          </cell>
        </row>
        <row r="2177">
          <cell r="C2177" t="str">
            <v>ふき</v>
          </cell>
        </row>
        <row r="2178">
          <cell r="C2178" t="str">
            <v>いわなり</v>
          </cell>
        </row>
        <row r="2179">
          <cell r="C2179" t="str">
            <v>しらみね</v>
          </cell>
        </row>
        <row r="2180">
          <cell r="C2180" t="str">
            <v>いしづ</v>
          </cell>
        </row>
        <row r="2181">
          <cell r="C2181" t="str">
            <v>からさき</v>
          </cell>
        </row>
        <row r="2182">
          <cell r="C2182" t="str">
            <v>しわ</v>
          </cell>
        </row>
        <row r="2183">
          <cell r="C2183" t="str">
            <v>キキ</v>
          </cell>
        </row>
        <row r="2184">
          <cell r="C2184" t="str">
            <v>なたに</v>
          </cell>
        </row>
        <row r="2185">
          <cell r="C2185" t="str">
            <v>だいかく</v>
          </cell>
        </row>
        <row r="2186">
          <cell r="C2186" t="str">
            <v>そごう</v>
          </cell>
        </row>
        <row r="2187">
          <cell r="C2187" t="str">
            <v>いしつくり</v>
          </cell>
        </row>
        <row r="2188">
          <cell r="C2188" t="str">
            <v>ハトメ</v>
          </cell>
        </row>
        <row r="2189">
          <cell r="C2189" t="str">
            <v>かわわ</v>
          </cell>
        </row>
        <row r="2190">
          <cell r="C2190" t="str">
            <v>しもま</v>
          </cell>
        </row>
        <row r="2191">
          <cell r="C2191" t="str">
            <v>いでいし</v>
          </cell>
        </row>
        <row r="2192">
          <cell r="C2192" t="str">
            <v>きしき</v>
          </cell>
        </row>
        <row r="2193">
          <cell r="C2193" t="str">
            <v>すけまつ</v>
          </cell>
        </row>
        <row r="2194">
          <cell r="C2194" t="str">
            <v>なつか</v>
          </cell>
        </row>
        <row r="2195">
          <cell r="C2195" t="str">
            <v>いそ</v>
          </cell>
        </row>
        <row r="2196">
          <cell r="C2196" t="str">
            <v>きびつ</v>
          </cell>
        </row>
        <row r="2197">
          <cell r="C2197" t="str">
            <v>さるくん</v>
          </cell>
        </row>
        <row r="2198">
          <cell r="C2198" t="str">
            <v>はっかい</v>
          </cell>
        </row>
        <row r="2199">
          <cell r="C2199" t="str">
            <v>さごじょう</v>
          </cell>
        </row>
        <row r="2200">
          <cell r="C2200" t="str">
            <v>さんぞう</v>
          </cell>
        </row>
        <row r="2201">
          <cell r="C2201" t="str">
            <v>メット</v>
          </cell>
        </row>
        <row r="2202">
          <cell r="C2202" t="str">
            <v>よんきとう</v>
          </cell>
        </row>
        <row r="2203">
          <cell r="C2203" t="str">
            <v>チョッパー</v>
          </cell>
        </row>
        <row r="2204">
          <cell r="C2204" t="str">
            <v>ツーリング</v>
          </cell>
        </row>
        <row r="2205">
          <cell r="C2205" t="str">
            <v>カナル</v>
          </cell>
        </row>
        <row r="2206">
          <cell r="C2206" t="str">
            <v>オープン</v>
          </cell>
        </row>
        <row r="2207">
          <cell r="C2207" t="str">
            <v>ネック</v>
          </cell>
        </row>
        <row r="2208">
          <cell r="C2208" t="str">
            <v>ヘッドホン</v>
          </cell>
        </row>
        <row r="2209">
          <cell r="C2209" t="str">
            <v>くさと</v>
          </cell>
        </row>
        <row r="2210">
          <cell r="C2210" t="str">
            <v>ひとやなぎ</v>
          </cell>
        </row>
        <row r="2211">
          <cell r="C2211" t="str">
            <v>しあん</v>
          </cell>
        </row>
        <row r="2212">
          <cell r="C2212" t="str">
            <v>くのうざん</v>
          </cell>
        </row>
        <row r="2213">
          <cell r="C2213" t="str">
            <v>ちあさ</v>
          </cell>
        </row>
        <row r="2214">
          <cell r="C2214" t="str">
            <v>ニーヤ</v>
          </cell>
        </row>
        <row r="2215">
          <cell r="C2215" t="str">
            <v>くまた</v>
          </cell>
        </row>
        <row r="2216">
          <cell r="C2216" t="str">
            <v>みあい</v>
          </cell>
        </row>
        <row r="2217">
          <cell r="C2217" t="str">
            <v>ひじり</v>
          </cell>
        </row>
        <row r="2218">
          <cell r="C2218" t="str">
            <v>ひーくん</v>
          </cell>
        </row>
        <row r="2219">
          <cell r="C2219" t="str">
            <v>オール</v>
          </cell>
        </row>
        <row r="2220">
          <cell r="C2220" t="str">
            <v>ロング</v>
          </cell>
        </row>
        <row r="2221">
          <cell r="C2221" t="str">
            <v>かいず</v>
          </cell>
        </row>
        <row r="2222">
          <cell r="C2222" t="str">
            <v>ふうじ</v>
          </cell>
        </row>
        <row r="2223">
          <cell r="C2223" t="str">
            <v>ターコイズ</v>
          </cell>
        </row>
        <row r="2224">
          <cell r="C2224" t="str">
            <v>トマホーク</v>
          </cell>
        </row>
        <row r="2225">
          <cell r="C2225" t="str">
            <v>かわせ</v>
          </cell>
        </row>
        <row r="2226">
          <cell r="C2226" t="str">
            <v>けた</v>
          </cell>
        </row>
        <row r="2227">
          <cell r="C2227" t="str">
            <v>おぺら</v>
          </cell>
        </row>
        <row r="2228">
          <cell r="C2228" t="str">
            <v>ルチャ</v>
          </cell>
        </row>
        <row r="2229">
          <cell r="C2229" t="str">
            <v>レックス</v>
          </cell>
        </row>
        <row r="2230">
          <cell r="C2230" t="str">
            <v>かいりき</v>
          </cell>
        </row>
        <row r="2231">
          <cell r="C2231" t="str">
            <v>ヒール</v>
          </cell>
        </row>
        <row r="2232">
          <cell r="C2232" t="str">
            <v>シュリケン</v>
          </cell>
        </row>
        <row r="2233">
          <cell r="C2233" t="str">
            <v>くない</v>
          </cell>
        </row>
        <row r="2234">
          <cell r="C2234" t="str">
            <v>かぎなわ</v>
          </cell>
        </row>
        <row r="2235">
          <cell r="C2235" t="str">
            <v>まきびし</v>
          </cell>
        </row>
        <row r="2236">
          <cell r="C2236" t="str">
            <v>ラー</v>
          </cell>
        </row>
        <row r="2237">
          <cell r="C2237" t="str">
            <v>クフ</v>
          </cell>
        </row>
        <row r="2238">
          <cell r="C2238" t="str">
            <v>カフラー</v>
          </cell>
        </row>
        <row r="2239">
          <cell r="C2239" t="str">
            <v>メンカウラ</v>
          </cell>
        </row>
        <row r="2240">
          <cell r="C2240" t="str">
            <v>トップ</v>
          </cell>
        </row>
        <row r="2241">
          <cell r="C2241" t="str">
            <v>ポルテ</v>
          </cell>
        </row>
        <row r="2242">
          <cell r="C2242" t="str">
            <v>チュール</v>
          </cell>
        </row>
        <row r="2243">
          <cell r="C2243" t="str">
            <v>ギャル</v>
          </cell>
        </row>
        <row r="2244">
          <cell r="C2244" t="str">
            <v>さがら</v>
          </cell>
        </row>
        <row r="2245">
          <cell r="C2245" t="str">
            <v>しき</v>
          </cell>
        </row>
        <row r="2246">
          <cell r="C2246" t="str">
            <v>アリエス</v>
          </cell>
        </row>
        <row r="2247">
          <cell r="C2247" t="str">
            <v>ピスケス</v>
          </cell>
        </row>
        <row r="2248">
          <cell r="C2248" t="str">
            <v>サジタリ</v>
          </cell>
        </row>
        <row r="2249">
          <cell r="C2249" t="str">
            <v>ヴァーゴ</v>
          </cell>
        </row>
        <row r="2250">
          <cell r="C2250" t="str">
            <v>アクア</v>
          </cell>
        </row>
        <row r="2251">
          <cell r="C2251" t="str">
            <v>ジェミニ</v>
          </cell>
        </row>
        <row r="2252">
          <cell r="C2252" t="str">
            <v>ゆうしゃ</v>
          </cell>
        </row>
        <row r="2253">
          <cell r="C2253" t="str">
            <v>ナイト</v>
          </cell>
        </row>
        <row r="2254">
          <cell r="C2254" t="str">
            <v>メイジ</v>
          </cell>
        </row>
        <row r="2255">
          <cell r="C2255" t="str">
            <v>シーフ</v>
          </cell>
        </row>
        <row r="2256">
          <cell r="C2256" t="str">
            <v>ぶとうか</v>
          </cell>
        </row>
        <row r="2257">
          <cell r="C2257" t="str">
            <v>そうりょ</v>
          </cell>
        </row>
        <row r="2258">
          <cell r="C2258" t="str">
            <v>れいぜい</v>
          </cell>
        </row>
        <row r="2259">
          <cell r="C2259" t="str">
            <v>いなの</v>
          </cell>
        </row>
        <row r="2260">
          <cell r="C2260" t="str">
            <v>こうのみや</v>
          </cell>
        </row>
        <row r="2261">
          <cell r="C2261" t="str">
            <v>そうさ</v>
          </cell>
        </row>
        <row r="2262">
          <cell r="C2262" t="str">
            <v>くるしま</v>
          </cell>
        </row>
        <row r="2263">
          <cell r="C2263" t="str">
            <v>たかがも</v>
          </cell>
        </row>
        <row r="2264">
          <cell r="C2264" t="str">
            <v>ぜんすい</v>
          </cell>
        </row>
        <row r="2265">
          <cell r="C2265" t="str">
            <v>すま</v>
          </cell>
        </row>
        <row r="2266">
          <cell r="C2266" t="str">
            <v>うきた</v>
          </cell>
        </row>
        <row r="2267">
          <cell r="C2267" t="str">
            <v>いなば</v>
          </cell>
        </row>
        <row r="2268">
          <cell r="C2268" t="str">
            <v>たけみず</v>
          </cell>
        </row>
        <row r="2269">
          <cell r="C2269" t="str">
            <v>なんじょう</v>
          </cell>
        </row>
        <row r="2270">
          <cell r="C2270" t="str">
            <v>てんき</v>
          </cell>
        </row>
        <row r="2271">
          <cell r="C2271" t="str">
            <v>どうき</v>
          </cell>
        </row>
        <row r="2272">
          <cell r="C2272" t="str">
            <v>おうき</v>
          </cell>
        </row>
        <row r="2273">
          <cell r="C2273" t="str">
            <v>ごくき</v>
          </cell>
        </row>
        <row r="2274">
          <cell r="C2274" t="str">
            <v>じょうき</v>
          </cell>
        </row>
        <row r="2275">
          <cell r="C2275" t="str">
            <v>レース</v>
          </cell>
        </row>
        <row r="2276">
          <cell r="C2276" t="str">
            <v>モトクロス</v>
          </cell>
        </row>
        <row r="2277">
          <cell r="C2277" t="str">
            <v>たいきゅう</v>
          </cell>
        </row>
        <row r="2278">
          <cell r="C2278" t="str">
            <v>ラリー</v>
          </cell>
        </row>
        <row r="2279">
          <cell r="C2279" t="str">
            <v>スーパー</v>
          </cell>
        </row>
        <row r="2280">
          <cell r="C2280" t="str">
            <v>トライアル</v>
          </cell>
        </row>
        <row r="2281">
          <cell r="C2281" t="str">
            <v>ケムシ</v>
          </cell>
        </row>
      </sheetData>
      <sheetData sheetId="3">
        <row r="2">
          <cell r="A2" t="str">
            <v>ジェットストリーム</v>
          </cell>
        </row>
        <row r="3">
          <cell r="A3" t="str">
            <v>デスブレイク</v>
          </cell>
        </row>
        <row r="4">
          <cell r="A4" t="str">
            <v>ビッグバン</v>
          </cell>
        </row>
        <row r="5">
          <cell r="A5" t="str">
            <v>カオスブレイク</v>
          </cell>
        </row>
        <row r="6">
          <cell r="A6" t="str">
            <v>シャドウ・レイ（林）</v>
          </cell>
        </row>
        <row r="7">
          <cell r="A7" t="str">
            <v>シャドウ・レイ（山）</v>
          </cell>
        </row>
        <row r="8">
          <cell r="A8" t="str">
            <v>グランドファイア</v>
          </cell>
        </row>
        <row r="9">
          <cell r="A9" t="str">
            <v>クロスファイア（風）</v>
          </cell>
        </row>
        <row r="10">
          <cell r="A10" t="str">
            <v>Ｘブラスト</v>
          </cell>
        </row>
        <row r="11">
          <cell r="A11" t="str">
            <v>クロスファイア（火）</v>
          </cell>
        </row>
        <row r="12">
          <cell r="A12" t="str">
            <v>こうていペンギン３ごう</v>
          </cell>
        </row>
        <row r="13">
          <cell r="A13" t="str">
            <v>ゴッドブレイク</v>
          </cell>
        </row>
        <row r="14">
          <cell r="A14" t="str">
            <v>グランフェンリル</v>
          </cell>
        </row>
        <row r="15">
          <cell r="A15" t="str">
            <v>ジ・アース</v>
          </cell>
        </row>
        <row r="16">
          <cell r="A16" t="str">
            <v>ブレイブショット</v>
          </cell>
        </row>
        <row r="17">
          <cell r="A17" t="str">
            <v>ザ・ギャラクシー</v>
          </cell>
        </row>
        <row r="18">
          <cell r="A18" t="str">
            <v>ファイアブリザード（風）</v>
          </cell>
        </row>
        <row r="19">
          <cell r="A19" t="str">
            <v>ネオ・ギャラクシー</v>
          </cell>
        </row>
        <row r="20">
          <cell r="A20" t="str">
            <v>ファイアブリザード（火）</v>
          </cell>
        </row>
        <row r="21">
          <cell r="A21" t="str">
            <v>タマシイ・ザ・ハンド</v>
          </cell>
        </row>
        <row r="22">
          <cell r="A22" t="str">
            <v>まおう・ザ・ハンド</v>
          </cell>
        </row>
        <row r="23">
          <cell r="A23" t="str">
            <v>プライムレジェンド</v>
          </cell>
        </row>
        <row r="24">
          <cell r="A24" t="str">
            <v>オメガ・ザ・ハンド</v>
          </cell>
        </row>
        <row r="25">
          <cell r="A25" t="str">
            <v>デスゾーン２</v>
          </cell>
        </row>
        <row r="26">
          <cell r="A26" t="str">
            <v>ハイボルテージ</v>
          </cell>
        </row>
        <row r="27">
          <cell r="A27" t="str">
            <v>ジ・エンド</v>
          </cell>
        </row>
        <row r="28">
          <cell r="A28" t="str">
            <v>じくうのかべ</v>
          </cell>
        </row>
        <row r="29">
          <cell r="A29" t="str">
            <v>ホーリーゾーン</v>
          </cell>
        </row>
        <row r="30">
          <cell r="A30" t="str">
            <v>こうていペンギン１ごう</v>
          </cell>
        </row>
        <row r="31">
          <cell r="A31" t="str">
            <v>イナズマ１ごうおとし</v>
          </cell>
        </row>
        <row r="32">
          <cell r="A32" t="str">
            <v>ガイアブレイク</v>
          </cell>
        </row>
        <row r="33">
          <cell r="A33" t="str">
            <v>スーパーノヴァ</v>
          </cell>
        </row>
        <row r="34">
          <cell r="A34" t="str">
            <v>スペースペンギン</v>
          </cell>
        </row>
        <row r="35">
          <cell r="A35" t="str">
            <v>ダークフェニックス</v>
          </cell>
        </row>
        <row r="36">
          <cell r="A36" t="str">
            <v>ゴッドキャッチ</v>
          </cell>
        </row>
        <row r="37">
          <cell r="A37" t="str">
            <v>ゴッドハンドトリプル</v>
          </cell>
        </row>
        <row r="38">
          <cell r="A38" t="str">
            <v>ダークマター</v>
          </cell>
        </row>
        <row r="39">
          <cell r="A39" t="str">
            <v>こうていペンギンＸ</v>
          </cell>
        </row>
        <row r="40">
          <cell r="A40" t="str">
            <v>マキシマムファイア</v>
          </cell>
        </row>
        <row r="41">
          <cell r="A41" t="str">
            <v>ザ・バース</v>
          </cell>
        </row>
        <row r="42">
          <cell r="A42" t="str">
            <v>ぶんしんデスゾーン</v>
          </cell>
        </row>
        <row r="43">
          <cell r="A43" t="str">
            <v>ぶんしんペンギン</v>
          </cell>
        </row>
        <row r="44">
          <cell r="A44" t="str">
            <v>ユニコーンブースト</v>
          </cell>
        </row>
        <row r="45">
          <cell r="A45" t="str">
            <v>ダブル・ジョー</v>
          </cell>
        </row>
        <row r="46">
          <cell r="A46" t="str">
            <v>ヘブンドライブ</v>
          </cell>
        </row>
        <row r="47">
          <cell r="A47" t="str">
            <v>ザ・ハリケーン</v>
          </cell>
        </row>
        <row r="48">
          <cell r="A48" t="str">
            <v>タイガーストーム</v>
          </cell>
        </row>
        <row r="49">
          <cell r="A49" t="str">
            <v>かごめかごめ</v>
          </cell>
        </row>
        <row r="50">
          <cell r="A50" t="str">
            <v>キラーフィールズ</v>
          </cell>
        </row>
        <row r="51">
          <cell r="A51" t="str">
            <v>ブーストグライダー</v>
          </cell>
        </row>
        <row r="52">
          <cell r="A52" t="str">
            <v>ハリケーンアロー</v>
          </cell>
        </row>
        <row r="53">
          <cell r="A53" t="str">
            <v>ジャッジスルー３</v>
          </cell>
        </row>
        <row r="54">
          <cell r="A54" t="str">
            <v>エクスカリバー</v>
          </cell>
        </row>
        <row r="55">
          <cell r="A55" t="str">
            <v>オーディンソード</v>
          </cell>
        </row>
        <row r="56">
          <cell r="A56" t="str">
            <v>ドラゴンスレイヤー</v>
          </cell>
        </row>
        <row r="57">
          <cell r="A57" t="str">
            <v>ワイバーンブリザード</v>
          </cell>
        </row>
        <row r="58">
          <cell r="A58" t="str">
            <v>ザ・フェニックス</v>
          </cell>
        </row>
        <row r="59">
          <cell r="A59" t="str">
            <v>てんくうおとし</v>
          </cell>
        </row>
        <row r="60">
          <cell r="A60" t="str">
            <v>ボディシールド</v>
          </cell>
        </row>
        <row r="61">
          <cell r="A61" t="str">
            <v>エアライド</v>
          </cell>
        </row>
        <row r="62">
          <cell r="A62" t="str">
            <v>パーフェクト・タワー</v>
          </cell>
        </row>
        <row r="63">
          <cell r="A63" t="str">
            <v>ミリオンハンズ</v>
          </cell>
        </row>
        <row r="64">
          <cell r="A64" t="str">
            <v>ビーストファング</v>
          </cell>
        </row>
        <row r="65">
          <cell r="A65" t="str">
            <v>グングニル</v>
          </cell>
        </row>
        <row r="66">
          <cell r="A66" t="str">
            <v>ストライクサンバ</v>
          </cell>
        </row>
        <row r="67">
          <cell r="A67" t="str">
            <v>ダブルトルネード</v>
          </cell>
        </row>
        <row r="68">
          <cell r="A68" t="str">
            <v>トライペガサス</v>
          </cell>
        </row>
        <row r="69">
          <cell r="A69" t="str">
            <v>ツインブーストＦ</v>
          </cell>
        </row>
        <row r="70">
          <cell r="A70" t="str">
            <v>ジ・イカロス</v>
          </cell>
        </row>
        <row r="71">
          <cell r="A71" t="str">
            <v>マッドエクスプレス</v>
          </cell>
        </row>
        <row r="72">
          <cell r="A72" t="str">
            <v>シグマゾーン</v>
          </cell>
        </row>
        <row r="73">
          <cell r="A73" t="str">
            <v>トリプルダッシュ</v>
          </cell>
        </row>
        <row r="74">
          <cell r="A74" t="str">
            <v>むげんのかべ</v>
          </cell>
        </row>
        <row r="75">
          <cell r="A75" t="str">
            <v>ウルフレジェンド</v>
          </cell>
        </row>
        <row r="76">
          <cell r="A76" t="str">
            <v>トリプルブースト</v>
          </cell>
        </row>
        <row r="77">
          <cell r="A77" t="str">
            <v>ゴッドキャノン</v>
          </cell>
        </row>
        <row r="78">
          <cell r="A78" t="str">
            <v>トライアングルＺ</v>
          </cell>
        </row>
        <row r="79">
          <cell r="A79" t="str">
            <v>イーグルバスター</v>
          </cell>
        </row>
        <row r="80">
          <cell r="A80" t="str">
            <v>ザ・マウンテン</v>
          </cell>
        </row>
        <row r="81">
          <cell r="A81" t="str">
            <v>ユニバースブラスト</v>
          </cell>
        </row>
        <row r="82">
          <cell r="A82" t="str">
            <v>ムゲン・ザ・ハンド</v>
          </cell>
        </row>
        <row r="83">
          <cell r="A83" t="str">
            <v>デスレイン</v>
          </cell>
        </row>
        <row r="84">
          <cell r="A84" t="str">
            <v>ほのおのかざみどり</v>
          </cell>
        </row>
        <row r="85">
          <cell r="A85" t="str">
            <v>グランドクェイク</v>
          </cell>
        </row>
        <row r="86">
          <cell r="A86" t="str">
            <v>エンゼルボール</v>
          </cell>
        </row>
        <row r="87">
          <cell r="A87" t="str">
            <v>デビルボール</v>
          </cell>
        </row>
        <row r="88">
          <cell r="A88" t="str">
            <v>ゴッドノウズ</v>
          </cell>
        </row>
        <row r="89">
          <cell r="A89" t="str">
            <v>プロキオンネット</v>
          </cell>
        </row>
        <row r="90">
          <cell r="A90" t="str">
            <v>グラディウスアーチ</v>
          </cell>
        </row>
        <row r="91">
          <cell r="A91" t="str">
            <v>ゴー・トゥ・ヘブン</v>
          </cell>
        </row>
        <row r="92">
          <cell r="A92" t="str">
            <v>ゴー・トゥ・ヘル</v>
          </cell>
        </row>
        <row r="93">
          <cell r="A93" t="str">
            <v>スーパーエラシコ</v>
          </cell>
        </row>
        <row r="94">
          <cell r="A94" t="str">
            <v>イジゲン・ザ・ハンド</v>
          </cell>
        </row>
        <row r="95">
          <cell r="A95" t="str">
            <v>イナズマブレイク</v>
          </cell>
        </row>
        <row r="96">
          <cell r="A96" t="str">
            <v>こうていペンギン２ごう</v>
          </cell>
        </row>
        <row r="97">
          <cell r="A97" t="str">
            <v>デスゾーン</v>
          </cell>
        </row>
        <row r="98">
          <cell r="A98" t="str">
            <v>ノーザンインパクト</v>
          </cell>
        </row>
        <row r="99">
          <cell r="A99" t="str">
            <v>アトミックフレア</v>
          </cell>
        </row>
        <row r="100">
          <cell r="A100" t="str">
            <v>ばくねつスクリュー</v>
          </cell>
        </row>
        <row r="101">
          <cell r="A101" t="str">
            <v>ノーエスケイプ</v>
          </cell>
        </row>
        <row r="102">
          <cell r="A102" t="str">
            <v>ジャッジスルー２</v>
          </cell>
        </row>
        <row r="103">
          <cell r="A103" t="str">
            <v>バーバリアンのたて</v>
          </cell>
        </row>
        <row r="104">
          <cell r="A104" t="str">
            <v>デーモンカット</v>
          </cell>
        </row>
        <row r="105">
          <cell r="A105" t="str">
            <v>ふうじんのまい</v>
          </cell>
        </row>
        <row r="106">
          <cell r="A106" t="str">
            <v>ロックウォールダム</v>
          </cell>
        </row>
        <row r="107">
          <cell r="A107" t="str">
            <v>ギガントウォール</v>
          </cell>
        </row>
        <row r="108">
          <cell r="A108" t="str">
            <v>サンダービースト</v>
          </cell>
        </row>
        <row r="109">
          <cell r="A109" t="str">
            <v>バタフライドリーム</v>
          </cell>
        </row>
        <row r="110">
          <cell r="A110" t="str">
            <v>ウォーターベール</v>
          </cell>
        </row>
        <row r="111">
          <cell r="A111" t="str">
            <v>イグナイトスティール</v>
          </cell>
        </row>
        <row r="112">
          <cell r="A112" t="str">
            <v>フレイムベール</v>
          </cell>
        </row>
        <row r="113">
          <cell r="A113" t="str">
            <v>デュアルパス</v>
          </cell>
        </row>
        <row r="114">
          <cell r="A114" t="str">
            <v>フローズンスティール</v>
          </cell>
        </row>
        <row r="115">
          <cell r="A115" t="str">
            <v>アイスブロック</v>
          </cell>
        </row>
        <row r="116">
          <cell r="A116" t="str">
            <v>バーンアウト</v>
          </cell>
        </row>
        <row r="117">
          <cell r="A117" t="str">
            <v>アストロゲート</v>
          </cell>
        </row>
        <row r="118">
          <cell r="A118" t="str">
            <v>たつまきおとし</v>
          </cell>
        </row>
        <row r="119">
          <cell r="A119" t="str">
            <v>スリングショット</v>
          </cell>
        </row>
        <row r="120">
          <cell r="A120" t="str">
            <v>りゅうせいブレード</v>
          </cell>
        </row>
        <row r="121">
          <cell r="A121" t="str">
            <v>ばくねつストーム</v>
          </cell>
        </row>
        <row r="122">
          <cell r="A122" t="str">
            <v>ドリルスマッシャー</v>
          </cell>
        </row>
        <row r="123">
          <cell r="A123" t="str">
            <v>ペガサスショット</v>
          </cell>
        </row>
        <row r="124">
          <cell r="A124" t="str">
            <v>レボリューションＶ</v>
          </cell>
        </row>
        <row r="125">
          <cell r="A125" t="str">
            <v>ワイバーンクラッシュ</v>
          </cell>
        </row>
        <row r="126">
          <cell r="A126" t="str">
            <v>サザンクロスカット</v>
          </cell>
        </row>
        <row r="127">
          <cell r="A127" t="str">
            <v>ロードローラタックル</v>
          </cell>
        </row>
        <row r="128">
          <cell r="A128" t="str">
            <v>ホエールガード</v>
          </cell>
        </row>
        <row r="129">
          <cell r="A129" t="str">
            <v>ビッグスパイダー</v>
          </cell>
        </row>
        <row r="130">
          <cell r="A130" t="str">
            <v>ディバインアロー</v>
          </cell>
        </row>
        <row r="131">
          <cell r="A131" t="str">
            <v>ドラゴングランド</v>
          </cell>
        </row>
        <row r="132">
          <cell r="A132" t="str">
            <v>メガウォール</v>
          </cell>
        </row>
        <row r="133">
          <cell r="A133" t="str">
            <v>プラネットシールド</v>
          </cell>
        </row>
        <row r="134">
          <cell r="A134" t="str">
            <v>ニニンサンキャク</v>
          </cell>
        </row>
        <row r="135">
          <cell r="A135" t="str">
            <v>ヘブンズタイム</v>
          </cell>
        </row>
        <row r="136">
          <cell r="A136" t="str">
            <v>ハーヴェスト</v>
          </cell>
        </row>
        <row r="137">
          <cell r="A137" t="str">
            <v>ダブルロケット</v>
          </cell>
        </row>
        <row r="138">
          <cell r="A138" t="str">
            <v>デュアルスマッシュ</v>
          </cell>
        </row>
        <row r="139">
          <cell r="A139" t="str">
            <v>デュアルストライク</v>
          </cell>
        </row>
        <row r="140">
          <cell r="A140" t="str">
            <v>ぶんしんシュート</v>
          </cell>
        </row>
        <row r="141">
          <cell r="A141" t="str">
            <v>ドラゴンキャノン</v>
          </cell>
        </row>
        <row r="142">
          <cell r="A142" t="str">
            <v>ドこんじょうクラブ</v>
          </cell>
        </row>
        <row r="143">
          <cell r="A143" t="str">
            <v>エレキトラップ</v>
          </cell>
        </row>
        <row r="144">
          <cell r="A144" t="str">
            <v>トリプルディフェンス</v>
          </cell>
        </row>
        <row r="145">
          <cell r="A145" t="str">
            <v>ザ・タイフーン</v>
          </cell>
        </row>
        <row r="146">
          <cell r="A146" t="str">
            <v>デススピアー</v>
          </cell>
        </row>
        <row r="147">
          <cell r="A147" t="str">
            <v>ドラゴントルネード</v>
          </cell>
        </row>
        <row r="148">
          <cell r="A148" t="str">
            <v>ヘルファイア</v>
          </cell>
        </row>
        <row r="149">
          <cell r="A149" t="str">
            <v>じごくぐるま</v>
          </cell>
        </row>
        <row r="150">
          <cell r="A150" t="str">
            <v>ミラージュシュート</v>
          </cell>
        </row>
        <row r="151">
          <cell r="A151" t="str">
            <v>アステロイドベルト</v>
          </cell>
        </row>
        <row r="152">
          <cell r="A152" t="str">
            <v>ダッシュストーム</v>
          </cell>
        </row>
        <row r="153">
          <cell r="A153" t="str">
            <v>ダブルサイクロン</v>
          </cell>
        </row>
        <row r="154">
          <cell r="A154" t="str">
            <v>デュアルストーム</v>
          </cell>
        </row>
        <row r="155">
          <cell r="A155" t="str">
            <v>Ｕ・ボート</v>
          </cell>
        </row>
        <row r="156">
          <cell r="A156" t="str">
            <v>ブロックサーカス</v>
          </cell>
        </row>
        <row r="157">
          <cell r="A157" t="str">
            <v>シューティングスター</v>
          </cell>
        </row>
        <row r="158">
          <cell r="A158" t="str">
            <v>アルマジロサーカス</v>
          </cell>
        </row>
        <row r="159">
          <cell r="A159" t="str">
            <v>ライトニングアクセル</v>
          </cell>
        </row>
        <row r="160">
          <cell r="A160" t="str">
            <v>カポエィラスナッチ</v>
          </cell>
        </row>
        <row r="161">
          <cell r="A161" t="str">
            <v>ぶんしんブロック</v>
          </cell>
        </row>
        <row r="162">
          <cell r="A162" t="str">
            <v>エッフェルドライブ</v>
          </cell>
        </row>
        <row r="163">
          <cell r="A163" t="str">
            <v>パラディンストライク</v>
          </cell>
        </row>
        <row r="164">
          <cell r="A164" t="str">
            <v>あいきどう</v>
          </cell>
        </row>
        <row r="165">
          <cell r="A165" t="str">
            <v>スノーエンジェル</v>
          </cell>
        </row>
        <row r="166">
          <cell r="A166" t="str">
            <v>マタドールフェイント</v>
          </cell>
        </row>
        <row r="167">
          <cell r="A167" t="str">
            <v>ゴッドハンドＸ</v>
          </cell>
        </row>
        <row r="168">
          <cell r="A168" t="str">
            <v>ニードルハンマー</v>
          </cell>
        </row>
        <row r="169">
          <cell r="A169" t="str">
            <v>フラッシュアッパー</v>
          </cell>
        </row>
        <row r="170">
          <cell r="A170" t="str">
            <v>カードバスター</v>
          </cell>
        </row>
        <row r="171">
          <cell r="A171" t="str">
            <v>にひゃくれつショット</v>
          </cell>
        </row>
        <row r="172">
          <cell r="A172" t="str">
            <v>ガンショット</v>
          </cell>
        </row>
        <row r="173">
          <cell r="A173" t="str">
            <v>しんくうま</v>
          </cell>
        </row>
        <row r="174">
          <cell r="A174" t="str">
            <v>カードプロテクト</v>
          </cell>
        </row>
        <row r="175">
          <cell r="A175" t="str">
            <v>コロッセオガード</v>
          </cell>
        </row>
        <row r="176">
          <cell r="A176" t="str">
            <v>さばきのてっつい</v>
          </cell>
        </row>
        <row r="177">
          <cell r="A177" t="str">
            <v>ガニメデプロトン</v>
          </cell>
        </row>
        <row r="178">
          <cell r="A178" t="str">
            <v>エコーボール</v>
          </cell>
        </row>
        <row r="179">
          <cell r="A179" t="str">
            <v>アイアンウォール</v>
          </cell>
        </row>
        <row r="180">
          <cell r="A180" t="str">
            <v>メガクェイク</v>
          </cell>
        </row>
        <row r="181">
          <cell r="A181" t="str">
            <v>スニーキングレイド</v>
          </cell>
        </row>
        <row r="182">
          <cell r="A182" t="str">
            <v>せんぷうじん</v>
          </cell>
        </row>
        <row r="183">
          <cell r="A183" t="str">
            <v>いかりのてっつい</v>
          </cell>
        </row>
        <row r="184">
          <cell r="A184" t="str">
            <v>だいばくはつはりて</v>
          </cell>
        </row>
        <row r="185">
          <cell r="A185" t="str">
            <v>つなみウォール</v>
          </cell>
        </row>
        <row r="186">
          <cell r="A186" t="str">
            <v>イナズマ１ごう</v>
          </cell>
        </row>
        <row r="187">
          <cell r="A187" t="str">
            <v>リフレクトバスター</v>
          </cell>
        </row>
        <row r="188">
          <cell r="A188" t="str">
            <v>メガロドン</v>
          </cell>
        </row>
        <row r="189">
          <cell r="A189" t="str">
            <v>ウルトラムーン</v>
          </cell>
        </row>
        <row r="190">
          <cell r="A190" t="str">
            <v>ライアーショット</v>
          </cell>
        </row>
        <row r="191">
          <cell r="A191" t="str">
            <v>ビッグカード</v>
          </cell>
        </row>
        <row r="192">
          <cell r="A192" t="str">
            <v>ストームライダー</v>
          </cell>
        </row>
        <row r="193">
          <cell r="A193" t="str">
            <v>ＲＣシュート</v>
          </cell>
        </row>
        <row r="194">
          <cell r="A194" t="str">
            <v>オオウチワ</v>
          </cell>
        </row>
        <row r="195">
          <cell r="A195" t="str">
            <v>タイガードライブ</v>
          </cell>
        </row>
        <row r="196">
          <cell r="A196" t="str">
            <v>メガネクラッシュ</v>
          </cell>
        </row>
        <row r="197">
          <cell r="A197" t="str">
            <v>ツインブースト</v>
          </cell>
        </row>
        <row r="198">
          <cell r="A198" t="str">
            <v>つうてんかくシュート</v>
          </cell>
        </row>
        <row r="199">
          <cell r="A199" t="str">
            <v>ボルケイノカット</v>
          </cell>
        </row>
        <row r="200">
          <cell r="A200" t="str">
            <v>ローリングスライド</v>
          </cell>
        </row>
        <row r="201">
          <cell r="A201" t="str">
            <v>とうめいフェイント</v>
          </cell>
        </row>
        <row r="202">
          <cell r="A202" t="str">
            <v>ストーンプリズン</v>
          </cell>
        </row>
        <row r="203">
          <cell r="A203" t="str">
            <v>ヘビーベイビー</v>
          </cell>
        </row>
        <row r="204">
          <cell r="A204" t="str">
            <v>プロファイルゾーン</v>
          </cell>
        </row>
        <row r="205">
          <cell r="A205" t="str">
            <v>ぶんしんディフェンス</v>
          </cell>
        </row>
        <row r="206">
          <cell r="A206" t="str">
            <v>ぶんしんフェイント</v>
          </cell>
        </row>
        <row r="207">
          <cell r="A207" t="str">
            <v>モグラシャッフル</v>
          </cell>
        </row>
        <row r="208">
          <cell r="A208" t="str">
            <v>カウンターストライク</v>
          </cell>
        </row>
        <row r="209">
          <cell r="A209" t="str">
            <v>シュートラップ</v>
          </cell>
        </row>
        <row r="210">
          <cell r="A210" t="str">
            <v>セーフティプロテクト</v>
          </cell>
        </row>
        <row r="211">
          <cell r="A211" t="str">
            <v>ちゃぶだいがえし</v>
          </cell>
        </row>
        <row r="212">
          <cell r="A212" t="str">
            <v>ワームホール</v>
          </cell>
        </row>
        <row r="213">
          <cell r="A213" t="str">
            <v>アサルトシュート</v>
          </cell>
        </row>
        <row r="214">
          <cell r="A214" t="str">
            <v>せいぎのてっけん</v>
          </cell>
        </row>
        <row r="215">
          <cell r="A215" t="str">
            <v>アストロブレイク</v>
          </cell>
        </row>
        <row r="216">
          <cell r="A216" t="str">
            <v>エターナルブリザード</v>
          </cell>
        </row>
        <row r="217">
          <cell r="A217" t="str">
            <v>セキュリティショット</v>
          </cell>
        </row>
        <row r="218">
          <cell r="A218" t="str">
            <v>クンフーアタック</v>
          </cell>
        </row>
        <row r="219">
          <cell r="A219" t="str">
            <v>ザ・タワー</v>
          </cell>
        </row>
        <row r="220">
          <cell r="A220" t="str">
            <v>れっぷうダッシュ</v>
          </cell>
        </row>
        <row r="221">
          <cell r="A221" t="str">
            <v>イナズマおとし</v>
          </cell>
        </row>
        <row r="222">
          <cell r="A222" t="str">
            <v>シザース・ボム</v>
          </cell>
        </row>
        <row r="223">
          <cell r="A223" t="str">
            <v>プリマドンナ</v>
          </cell>
        </row>
        <row r="224">
          <cell r="A224" t="str">
            <v>ガラティーン</v>
          </cell>
        </row>
        <row r="225">
          <cell r="A225" t="str">
            <v>サイクロン</v>
          </cell>
        </row>
        <row r="226">
          <cell r="A226" t="str">
            <v>メテオシャワー</v>
          </cell>
        </row>
        <row r="227">
          <cell r="A227" t="str">
            <v>グラビテイション</v>
          </cell>
        </row>
        <row r="228">
          <cell r="A228" t="str">
            <v>ドこんじょうバット</v>
          </cell>
        </row>
        <row r="229">
          <cell r="A229" t="str">
            <v>トカチェフボンバー</v>
          </cell>
        </row>
        <row r="230">
          <cell r="A230" t="str">
            <v>オーロラドリブル</v>
          </cell>
        </row>
        <row r="231">
          <cell r="A231" t="str">
            <v>かげぬい</v>
          </cell>
        </row>
        <row r="232">
          <cell r="A232" t="str">
            <v>グッドスメル</v>
          </cell>
        </row>
        <row r="233">
          <cell r="A233" t="str">
            <v>ドッグラン</v>
          </cell>
        </row>
        <row r="234">
          <cell r="A234" t="str">
            <v>かえんほうしゃ</v>
          </cell>
        </row>
        <row r="235">
          <cell r="A235" t="str">
            <v>ジャンピングサンダー</v>
          </cell>
        </row>
        <row r="236">
          <cell r="A236" t="str">
            <v>ダークトルネード</v>
          </cell>
        </row>
        <row r="237">
          <cell r="A237" t="str">
            <v>シャインドライブ</v>
          </cell>
        </row>
        <row r="238">
          <cell r="A238" t="str">
            <v>ホークショット</v>
          </cell>
        </row>
        <row r="239">
          <cell r="A239" t="str">
            <v>パワーチャージ</v>
          </cell>
        </row>
        <row r="240">
          <cell r="A240" t="str">
            <v>フレイムダンス</v>
          </cell>
        </row>
        <row r="241">
          <cell r="A241" t="str">
            <v>まぼろしドリブル</v>
          </cell>
        </row>
        <row r="242">
          <cell r="A242" t="str">
            <v>グレートバリアリーフ</v>
          </cell>
        </row>
        <row r="243">
          <cell r="A243" t="str">
            <v>スティンガー</v>
          </cell>
        </row>
        <row r="244">
          <cell r="A244" t="str">
            <v>ジャッジスルー</v>
          </cell>
        </row>
        <row r="245">
          <cell r="A245" t="str">
            <v>ツナミブースト</v>
          </cell>
        </row>
        <row r="246">
          <cell r="A246" t="str">
            <v>グレイブストーン</v>
          </cell>
        </row>
        <row r="247">
          <cell r="A247" t="str">
            <v>ドこんじょうキャッチ</v>
          </cell>
        </row>
        <row r="248">
          <cell r="A248" t="str">
            <v>たつまきどくぎり</v>
          </cell>
        </row>
        <row r="249">
          <cell r="A249" t="str">
            <v>ウェルカムバック</v>
          </cell>
        </row>
        <row r="250">
          <cell r="A250" t="str">
            <v>カマイタチ</v>
          </cell>
        </row>
        <row r="251">
          <cell r="A251" t="str">
            <v>ジグザグフレイム</v>
          </cell>
        </row>
        <row r="252">
          <cell r="A252" t="str">
            <v>ワープドライブ</v>
          </cell>
        </row>
        <row r="253">
          <cell r="A253" t="str">
            <v>ばくれつパンチ</v>
          </cell>
        </row>
        <row r="254">
          <cell r="A254" t="str">
            <v>レインボーループ</v>
          </cell>
        </row>
        <row r="255">
          <cell r="A255" t="str">
            <v>クンフーヘッド</v>
          </cell>
        </row>
        <row r="256">
          <cell r="A256" t="str">
            <v>ダイナマイトシュート</v>
          </cell>
        </row>
        <row r="257">
          <cell r="A257" t="str">
            <v>ダブルグレネード</v>
          </cell>
        </row>
        <row r="258">
          <cell r="A258" t="str">
            <v>バックトルネード</v>
          </cell>
        </row>
        <row r="259">
          <cell r="A259" t="str">
            <v>デザートストーム</v>
          </cell>
        </row>
        <row r="260">
          <cell r="A260" t="str">
            <v>オーロラカーテン</v>
          </cell>
        </row>
        <row r="261">
          <cell r="A261" t="str">
            <v>ブラックホール</v>
          </cell>
        </row>
        <row r="262">
          <cell r="A262" t="str">
            <v>スピニングカット</v>
          </cell>
        </row>
        <row r="263">
          <cell r="A263" t="str">
            <v>ローズスプラッシュ</v>
          </cell>
        </row>
        <row r="264">
          <cell r="A264" t="str">
            <v>ゴールずらし</v>
          </cell>
        </row>
        <row r="265">
          <cell r="A265" t="str">
            <v>スラッシュネイル</v>
          </cell>
        </row>
        <row r="266">
          <cell r="A266" t="str">
            <v>メガトンヘッド</v>
          </cell>
        </row>
        <row r="267">
          <cell r="A267" t="str">
            <v>アースクェイク</v>
          </cell>
        </row>
        <row r="268">
          <cell r="A268" t="str">
            <v>くものいと</v>
          </cell>
        </row>
        <row r="269">
          <cell r="A269" t="str">
            <v>じばしりかえん</v>
          </cell>
        </row>
        <row r="270">
          <cell r="A270" t="str">
            <v>モグラフェイント</v>
          </cell>
        </row>
        <row r="271">
          <cell r="A271" t="str">
            <v>つむじ</v>
          </cell>
        </row>
        <row r="272">
          <cell r="A272" t="str">
            <v>フルパワーシールド</v>
          </cell>
        </row>
        <row r="273">
          <cell r="A273" t="str">
            <v>ならくおとし</v>
          </cell>
        </row>
        <row r="274">
          <cell r="A274" t="str">
            <v>マジン・ザ・ハンド</v>
          </cell>
        </row>
        <row r="275">
          <cell r="A275" t="str">
            <v>マジン・ザ・ハンド（林）</v>
          </cell>
        </row>
        <row r="276">
          <cell r="A276" t="str">
            <v>クロスドライブ</v>
          </cell>
        </row>
        <row r="277">
          <cell r="A277" t="str">
            <v>ザ・ウォール</v>
          </cell>
        </row>
        <row r="278">
          <cell r="A278" t="str">
            <v>カンガルーキック</v>
          </cell>
        </row>
        <row r="279">
          <cell r="A279" t="str">
            <v>はなふぶき</v>
          </cell>
        </row>
        <row r="280">
          <cell r="A280" t="str">
            <v>フェイクボンバー</v>
          </cell>
        </row>
        <row r="281">
          <cell r="A281" t="str">
            <v>ドラゴンクラッシュ</v>
          </cell>
        </row>
        <row r="282">
          <cell r="A282" t="str">
            <v>ラン・ボール・ラン</v>
          </cell>
        </row>
        <row r="283">
          <cell r="A283" t="str">
            <v>フェイクボール</v>
          </cell>
        </row>
        <row r="284">
          <cell r="A284" t="str">
            <v>ざんぞう</v>
          </cell>
        </row>
        <row r="285">
          <cell r="A285" t="str">
            <v>リボンシャワー</v>
          </cell>
        </row>
        <row r="286">
          <cell r="A286" t="str">
            <v>ねっけつヘッド</v>
          </cell>
        </row>
        <row r="287">
          <cell r="A287" t="str">
            <v>パトリオットシュート</v>
          </cell>
        </row>
        <row r="288">
          <cell r="A288" t="str">
            <v>シュートポケット</v>
          </cell>
        </row>
        <row r="289">
          <cell r="A289" t="str">
            <v>クルクルヘッド</v>
          </cell>
        </row>
        <row r="290">
          <cell r="A290" t="str">
            <v>フリーズショット</v>
          </cell>
        </row>
        <row r="291">
          <cell r="A291" t="str">
            <v>うしろのしょうめん</v>
          </cell>
        </row>
        <row r="292">
          <cell r="A292" t="str">
            <v>ごりむちゅう</v>
          </cell>
        </row>
        <row r="293">
          <cell r="A293" t="str">
            <v>コロドラシュート</v>
          </cell>
        </row>
        <row r="294">
          <cell r="A294" t="str">
            <v>ファイアトルネード</v>
          </cell>
        </row>
        <row r="295">
          <cell r="A295" t="str">
            <v>ジグザグスパーク</v>
          </cell>
        </row>
        <row r="296">
          <cell r="A296" t="str">
            <v>ヒートタックル</v>
          </cell>
        </row>
        <row r="297">
          <cell r="A297" t="str">
            <v>イリュージョンボール</v>
          </cell>
        </row>
        <row r="298">
          <cell r="A298" t="str">
            <v>スーパースキャン（Ｂ）</v>
          </cell>
        </row>
        <row r="299">
          <cell r="A299" t="str">
            <v>こがらし</v>
          </cell>
        </row>
        <row r="300">
          <cell r="A300" t="str">
            <v>アイスグランド</v>
          </cell>
        </row>
        <row r="301">
          <cell r="A301" t="str">
            <v>スーパーしこふみ</v>
          </cell>
        </row>
        <row r="302">
          <cell r="A302" t="str">
            <v>コンドルダイブ</v>
          </cell>
        </row>
        <row r="303">
          <cell r="A303" t="str">
            <v>つちだるま</v>
          </cell>
        </row>
        <row r="304">
          <cell r="A304" t="str">
            <v>ひゃくれつショット</v>
          </cell>
        </row>
        <row r="305">
          <cell r="A305" t="str">
            <v>メテオアタック</v>
          </cell>
        </row>
        <row r="306">
          <cell r="A306" t="str">
            <v>すいせいシュート</v>
          </cell>
        </row>
        <row r="307">
          <cell r="A307" t="str">
            <v>あびせげり</v>
          </cell>
        </row>
        <row r="308">
          <cell r="A308" t="str">
            <v>スーパーアルマジロ</v>
          </cell>
        </row>
        <row r="309">
          <cell r="A309" t="str">
            <v>ブレードアタック</v>
          </cell>
        </row>
        <row r="310">
          <cell r="A310" t="str">
            <v>かみかくし</v>
          </cell>
        </row>
        <row r="311">
          <cell r="A311" t="str">
            <v>ファントムシュート</v>
          </cell>
        </row>
        <row r="312">
          <cell r="A312" t="str">
            <v>スーパースキャン（Ｄ）</v>
          </cell>
        </row>
        <row r="313">
          <cell r="A313" t="str">
            <v>フォトンフラッシュ</v>
          </cell>
        </row>
        <row r="314">
          <cell r="A314" t="str">
            <v>ムーンサルト</v>
          </cell>
        </row>
        <row r="315">
          <cell r="A315" t="str">
            <v>フーセンガム</v>
          </cell>
        </row>
        <row r="316">
          <cell r="A316" t="str">
            <v>ロケットこぶし</v>
          </cell>
        </row>
        <row r="317">
          <cell r="A317" t="str">
            <v>ワイルドクロー</v>
          </cell>
        </row>
        <row r="318">
          <cell r="A318" t="str">
            <v>サイコショット</v>
          </cell>
        </row>
        <row r="319">
          <cell r="A319" t="str">
            <v>パワーシールド</v>
          </cell>
        </row>
        <row r="320">
          <cell r="A320" t="str">
            <v>グレネードショット</v>
          </cell>
        </row>
        <row r="321">
          <cell r="A321" t="str">
            <v>ターザンキック</v>
          </cell>
        </row>
        <row r="322">
          <cell r="A322" t="str">
            <v>スパイラルショット</v>
          </cell>
        </row>
        <row r="323">
          <cell r="A323" t="str">
            <v>スピニングシュート</v>
          </cell>
        </row>
        <row r="324">
          <cell r="A324" t="str">
            <v>キラースライド</v>
          </cell>
        </row>
        <row r="325">
          <cell r="A325" t="str">
            <v>ゴッドハンド</v>
          </cell>
        </row>
        <row r="326">
          <cell r="A326" t="str">
            <v>ゴッドハンド（林）</v>
          </cell>
        </row>
        <row r="327">
          <cell r="A327" t="str">
            <v>ホーントレイン</v>
          </cell>
        </row>
        <row r="328">
          <cell r="A328" t="str">
            <v>スネークショット</v>
          </cell>
        </row>
        <row r="329">
          <cell r="A329" t="str">
            <v>ローリングキック</v>
          </cell>
        </row>
        <row r="330">
          <cell r="A330" t="str">
            <v>おんりょう</v>
          </cell>
        </row>
        <row r="331">
          <cell r="A331" t="str">
            <v>ゆがむくうかん</v>
          </cell>
        </row>
        <row r="332">
          <cell r="A332" t="str">
            <v>トルネードキャッチ</v>
          </cell>
        </row>
        <row r="333">
          <cell r="A333" t="str">
            <v>どくぎりのじゅつ</v>
          </cell>
        </row>
        <row r="334">
          <cell r="A334" t="str">
            <v>ドッペルゲンガー</v>
          </cell>
        </row>
        <row r="335">
          <cell r="A335" t="str">
            <v>プレッシャーパンチ</v>
          </cell>
        </row>
        <row r="336">
          <cell r="A336" t="str">
            <v>まきわりチョップ</v>
          </cell>
        </row>
        <row r="337">
          <cell r="A337" t="str">
            <v>キラーブレード</v>
          </cell>
        </row>
        <row r="338">
          <cell r="A338" t="str">
            <v>しこふみ</v>
          </cell>
        </row>
        <row r="339">
          <cell r="A339" t="str">
            <v>ジャイアントスピン</v>
          </cell>
        </row>
        <row r="340">
          <cell r="A340" t="str">
            <v>マジック</v>
          </cell>
        </row>
        <row r="341">
          <cell r="A341" t="str">
            <v>スワンダイブ</v>
          </cell>
        </row>
        <row r="342">
          <cell r="A342" t="str">
            <v>たつまきせんぷう</v>
          </cell>
        </row>
        <row r="343">
          <cell r="A343" t="str">
            <v>タフネスブロック</v>
          </cell>
        </row>
        <row r="344">
          <cell r="A344" t="str">
            <v>ひとりワンツー</v>
          </cell>
        </row>
        <row r="345">
          <cell r="A345" t="str">
            <v>クイックドロウ</v>
          </cell>
        </row>
        <row r="346">
          <cell r="A346" t="str">
            <v>コイルターン</v>
          </cell>
        </row>
        <row r="347">
          <cell r="A347" t="str">
            <v>しっぷうダッシュ</v>
          </cell>
        </row>
        <row r="348">
          <cell r="A348" t="str">
            <v>ダッシュアクセル</v>
          </cell>
        </row>
        <row r="349">
          <cell r="A349" t="str">
            <v>たまのりピエロ</v>
          </cell>
        </row>
        <row r="350">
          <cell r="A350" t="str">
            <v>ねっけつパンチ</v>
          </cell>
        </row>
        <row r="351">
          <cell r="A351" t="str">
            <v>のろい</v>
          </cell>
        </row>
        <row r="352">
          <cell r="A352" t="str">
            <v>モンキーターン</v>
          </cell>
        </row>
        <row r="353">
          <cell r="A353" t="str">
            <v>－</v>
          </cell>
        </row>
        <row r="354">
          <cell r="A354" t="str">
            <v>イカサマ！</v>
          </cell>
        </row>
        <row r="355">
          <cell r="A355" t="str">
            <v>イケイケ！</v>
          </cell>
        </row>
        <row r="356">
          <cell r="A356" t="str">
            <v>イケメンＵＰ！</v>
          </cell>
        </row>
        <row r="357">
          <cell r="A357" t="str">
            <v>おいろけＵＰ！</v>
          </cell>
        </row>
        <row r="358">
          <cell r="A358" t="str">
            <v>オフェンスフォース</v>
          </cell>
        </row>
        <row r="359">
          <cell r="A359" t="str">
            <v>オフェンスプラス</v>
          </cell>
        </row>
        <row r="360">
          <cell r="A360" t="str">
            <v>がくしゅう</v>
          </cell>
        </row>
        <row r="361">
          <cell r="A361" t="str">
            <v>キーパープラス</v>
          </cell>
        </row>
        <row r="362">
          <cell r="A362" t="str">
            <v>クリティカル！</v>
          </cell>
        </row>
        <row r="363">
          <cell r="A363" t="str">
            <v>こんしん！</v>
          </cell>
        </row>
        <row r="364">
          <cell r="A364" t="str">
            <v>シュートフォース</v>
          </cell>
        </row>
        <row r="365">
          <cell r="A365" t="str">
            <v>シュートプラス</v>
          </cell>
        </row>
        <row r="366">
          <cell r="A366" t="str">
            <v>スピードフォース</v>
          </cell>
        </row>
        <row r="367">
          <cell r="A367" t="str">
            <v>スピードプラス</v>
          </cell>
        </row>
        <row r="368">
          <cell r="A368" t="str">
            <v>セツヤク！</v>
          </cell>
        </row>
        <row r="369">
          <cell r="A369" t="str">
            <v>ぞくせいきょうか</v>
          </cell>
        </row>
        <row r="370">
          <cell r="A370" t="str">
            <v>ちょうわざ！</v>
          </cell>
        </row>
        <row r="371">
          <cell r="A371" t="str">
            <v>ディフェンスフォース</v>
          </cell>
        </row>
        <row r="372">
          <cell r="A372" t="str">
            <v>ディフェンスプラス</v>
          </cell>
        </row>
        <row r="373">
          <cell r="A373" t="str">
            <v>なまける</v>
          </cell>
        </row>
        <row r="374">
          <cell r="A374" t="str">
            <v>ネバーギブアップ</v>
          </cell>
        </row>
        <row r="375">
          <cell r="A375" t="str">
            <v>ふっかつ！</v>
          </cell>
        </row>
        <row r="376">
          <cell r="A376" t="str">
            <v>みんなイケイケ！</v>
          </cell>
        </row>
        <row r="377">
          <cell r="A377" t="str">
            <v>むぞくせい</v>
          </cell>
        </row>
        <row r="378">
          <cell r="A378" t="str">
            <v>やくびょうがみ</v>
          </cell>
        </row>
        <row r="379">
          <cell r="A379" t="str">
            <v>ラッキー！</v>
          </cell>
        </row>
        <row r="380">
          <cell r="A380" t="str">
            <v>リカバリー</v>
          </cell>
        </row>
      </sheetData>
      <sheetData sheetId="4">
        <row r="2">
          <cell r="A2" t="str">
            <v>FW</v>
          </cell>
          <cell r="B2" t="str">
            <v>伝説</v>
          </cell>
          <cell r="C2" t="str">
            <v>守金</v>
          </cell>
          <cell r="D2" t="str">
            <v>なし</v>
          </cell>
          <cell r="E2" t="str">
            <v>異国</v>
          </cell>
          <cell r="F2" t="str">
            <v>OFF</v>
          </cell>
          <cell r="G2" t="str">
            <v>－</v>
          </cell>
          <cell r="H2" t="str">
            <v>－</v>
          </cell>
        </row>
        <row r="3">
          <cell r="A3" t="str">
            <v>MF</v>
          </cell>
          <cell r="B3" t="str">
            <v>イナズマ</v>
          </cell>
          <cell r="C3" t="str">
            <v>力金</v>
          </cell>
          <cell r="D3" t="str">
            <v>伝説</v>
          </cell>
          <cell r="E3" t="str">
            <v>最強</v>
          </cell>
          <cell r="F3" t="str">
            <v>ON</v>
          </cell>
          <cell r="G3" t="str">
            <v>最低値</v>
          </cell>
          <cell r="H3" t="str">
            <v>最大値</v>
          </cell>
        </row>
        <row r="4">
          <cell r="A4" t="str">
            <v>DF</v>
          </cell>
          <cell r="C4" t="str">
            <v>誓い</v>
          </cell>
          <cell r="G4" t="str">
            <v>クリティカル！</v>
          </cell>
          <cell r="H4" t="str">
            <v>最低値</v>
          </cell>
        </row>
        <row r="5">
          <cell r="A5" t="str">
            <v>GK</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極限育成管理"/>
      <sheetName val="選手データ一覧"/>
      <sheetName val="Sheet2"/>
      <sheetName val="必殺技のトータルテクニック簡易計算機"/>
      <sheetName val="選手能力"/>
      <sheetName val="技まとめ"/>
      <sheetName val="IJ"/>
      <sheetName val="IE3のオススメだった選手と現状"/>
      <sheetName val="FWトップ3"/>
      <sheetName val="必殺技まとめ"/>
      <sheetName val="チーム構築"/>
      <sheetName val="GK，DF考察"/>
      <sheetName val="リスト"/>
    </sheetNames>
    <sheetDataSet>
      <sheetData sheetId="0"/>
      <sheetData sheetId="1"/>
      <sheetData sheetId="2"/>
      <sheetData sheetId="3"/>
      <sheetData sheetId="4">
        <row r="3">
          <cell r="C3" t="str">
            <v>アーク</v>
          </cell>
        </row>
      </sheetData>
      <sheetData sheetId="5">
        <row r="2">
          <cell r="A2" t="str">
            <v>－</v>
          </cell>
        </row>
        <row r="3">
          <cell r="A3" t="str">
            <v>ＲＣシュート</v>
          </cell>
        </row>
        <row r="4">
          <cell r="A4" t="str">
            <v>Ｕ・ボート</v>
          </cell>
        </row>
        <row r="5">
          <cell r="A5" t="str">
            <v>Ｘブラスト</v>
          </cell>
        </row>
        <row r="6">
          <cell r="A6" t="str">
            <v>アースクェイク</v>
          </cell>
        </row>
        <row r="7">
          <cell r="A7" t="str">
            <v>アイアンウォール</v>
          </cell>
        </row>
        <row r="8">
          <cell r="A8" t="str">
            <v>あいきどう</v>
          </cell>
        </row>
        <row r="9">
          <cell r="A9" t="str">
            <v>アイスグランド</v>
          </cell>
        </row>
        <row r="10">
          <cell r="A10" t="str">
            <v>アイスブロック</v>
          </cell>
        </row>
        <row r="11">
          <cell r="A11" t="str">
            <v>アサルトシュート</v>
          </cell>
        </row>
        <row r="12">
          <cell r="A12" t="str">
            <v>アステロイドベルト</v>
          </cell>
        </row>
        <row r="13">
          <cell r="A13" t="str">
            <v>アストロゲート</v>
          </cell>
        </row>
        <row r="14">
          <cell r="A14" t="str">
            <v>アストロブレイク</v>
          </cell>
        </row>
        <row r="15">
          <cell r="A15" t="str">
            <v>アトミックフレア</v>
          </cell>
        </row>
        <row r="16">
          <cell r="A16" t="str">
            <v>あびせげり</v>
          </cell>
        </row>
        <row r="17">
          <cell r="A17" t="str">
            <v>アルマジロサーカス</v>
          </cell>
        </row>
        <row r="18">
          <cell r="A18" t="str">
            <v>イーグルバスター</v>
          </cell>
        </row>
        <row r="19">
          <cell r="A19" t="str">
            <v>イカサマ！</v>
          </cell>
        </row>
        <row r="20">
          <cell r="A20" t="str">
            <v>いかりのてっつい</v>
          </cell>
        </row>
        <row r="21">
          <cell r="A21" t="str">
            <v>イグナイトスティール</v>
          </cell>
        </row>
        <row r="22">
          <cell r="A22" t="str">
            <v>イケイケ！</v>
          </cell>
        </row>
        <row r="23">
          <cell r="A23" t="str">
            <v>イケメンＵＰ！</v>
          </cell>
        </row>
        <row r="24">
          <cell r="A24" t="str">
            <v>イジゲン・ザ・ハンド</v>
          </cell>
        </row>
        <row r="25">
          <cell r="A25" t="str">
            <v>イナズマ１ごう</v>
          </cell>
        </row>
        <row r="26">
          <cell r="A26" t="str">
            <v>イナズマ１ごうおとし</v>
          </cell>
        </row>
        <row r="27">
          <cell r="A27" t="str">
            <v>イナズマおとし</v>
          </cell>
        </row>
        <row r="28">
          <cell r="A28" t="str">
            <v>イナズマブレイク</v>
          </cell>
        </row>
        <row r="29">
          <cell r="A29" t="str">
            <v>イリュージョンボール</v>
          </cell>
        </row>
        <row r="30">
          <cell r="A30" t="str">
            <v>ウェルカムバック</v>
          </cell>
        </row>
        <row r="31">
          <cell r="A31" t="str">
            <v>ウォーターベール</v>
          </cell>
        </row>
        <row r="32">
          <cell r="A32" t="str">
            <v>うしろのしょうめん</v>
          </cell>
        </row>
        <row r="33">
          <cell r="A33" t="str">
            <v>ウルトラムーン</v>
          </cell>
        </row>
        <row r="34">
          <cell r="A34" t="str">
            <v>ウルフレジェンド</v>
          </cell>
        </row>
        <row r="35">
          <cell r="A35" t="str">
            <v>エアライド</v>
          </cell>
        </row>
        <row r="36">
          <cell r="A36" t="str">
            <v>エクスカリバー</v>
          </cell>
        </row>
        <row r="37">
          <cell r="A37" t="str">
            <v>エコーボール</v>
          </cell>
        </row>
        <row r="38">
          <cell r="A38" t="str">
            <v>エターナルブリザード</v>
          </cell>
        </row>
        <row r="39">
          <cell r="A39" t="str">
            <v>エッフェルドライブ</v>
          </cell>
        </row>
        <row r="40">
          <cell r="A40" t="str">
            <v>エレキトラップ</v>
          </cell>
        </row>
        <row r="41">
          <cell r="A41" t="str">
            <v>エンゼルボール</v>
          </cell>
        </row>
        <row r="42">
          <cell r="A42" t="str">
            <v>おいろけＵＰ！</v>
          </cell>
        </row>
        <row r="43">
          <cell r="A43" t="str">
            <v>オオウチワ</v>
          </cell>
        </row>
        <row r="44">
          <cell r="A44" t="str">
            <v>オーディンソード</v>
          </cell>
        </row>
        <row r="45">
          <cell r="A45" t="str">
            <v>オーロラカーテン</v>
          </cell>
        </row>
        <row r="46">
          <cell r="A46" t="str">
            <v>オーロラドリブル</v>
          </cell>
        </row>
        <row r="47">
          <cell r="A47" t="str">
            <v>オフェンスフォース</v>
          </cell>
        </row>
        <row r="48">
          <cell r="A48" t="str">
            <v>オフェンスプラス</v>
          </cell>
        </row>
        <row r="49">
          <cell r="A49" t="str">
            <v>オメガ・ザ・ハンド</v>
          </cell>
        </row>
        <row r="50">
          <cell r="A50" t="str">
            <v>おんりょう</v>
          </cell>
        </row>
        <row r="51">
          <cell r="A51" t="str">
            <v>カードバスター</v>
          </cell>
        </row>
        <row r="52">
          <cell r="A52" t="str">
            <v>カードプロテクト</v>
          </cell>
        </row>
        <row r="53">
          <cell r="A53" t="str">
            <v>ガイアブレイク</v>
          </cell>
        </row>
        <row r="54">
          <cell r="A54" t="str">
            <v>カウンターストライク</v>
          </cell>
        </row>
        <row r="55">
          <cell r="A55" t="str">
            <v>かえんほうしゃ</v>
          </cell>
        </row>
        <row r="56">
          <cell r="A56" t="str">
            <v>カオスブレイク</v>
          </cell>
        </row>
        <row r="57">
          <cell r="A57" t="str">
            <v>がくしゅう</v>
          </cell>
        </row>
        <row r="58">
          <cell r="A58" t="str">
            <v>かげぬい</v>
          </cell>
        </row>
        <row r="59">
          <cell r="A59" t="str">
            <v>かごめかごめ</v>
          </cell>
        </row>
        <row r="60">
          <cell r="A60" t="str">
            <v>ガニメデプロトン</v>
          </cell>
        </row>
        <row r="61">
          <cell r="A61" t="str">
            <v>カポエィラスナッチ</v>
          </cell>
        </row>
        <row r="62">
          <cell r="A62" t="str">
            <v>カマイタチ</v>
          </cell>
        </row>
        <row r="63">
          <cell r="A63" t="str">
            <v>かみかくし</v>
          </cell>
        </row>
        <row r="64">
          <cell r="A64" t="str">
            <v>ガラティーン</v>
          </cell>
        </row>
        <row r="65">
          <cell r="A65" t="str">
            <v>カンガルーキック</v>
          </cell>
        </row>
        <row r="66">
          <cell r="A66" t="str">
            <v>ガンショット</v>
          </cell>
        </row>
        <row r="67">
          <cell r="A67" t="str">
            <v>キーパープラス</v>
          </cell>
        </row>
        <row r="68">
          <cell r="A68" t="str">
            <v>ギガントウォール</v>
          </cell>
        </row>
        <row r="69">
          <cell r="A69" t="str">
            <v>キラースライド</v>
          </cell>
        </row>
        <row r="70">
          <cell r="A70" t="str">
            <v>キラーフィールズ</v>
          </cell>
        </row>
        <row r="71">
          <cell r="A71" t="str">
            <v>キラーブレード</v>
          </cell>
        </row>
        <row r="72">
          <cell r="A72" t="str">
            <v>クイックドロウ</v>
          </cell>
        </row>
        <row r="73">
          <cell r="A73" t="str">
            <v>グッドスメル</v>
          </cell>
        </row>
        <row r="74">
          <cell r="A74" t="str">
            <v>くものいと</v>
          </cell>
        </row>
        <row r="75">
          <cell r="A75" t="str">
            <v>グラディウスアーチ</v>
          </cell>
        </row>
        <row r="76">
          <cell r="A76" t="str">
            <v>グラビテイション</v>
          </cell>
        </row>
        <row r="77">
          <cell r="A77" t="str">
            <v>グランドクェイク</v>
          </cell>
        </row>
        <row r="78">
          <cell r="A78" t="str">
            <v>グランドファイア</v>
          </cell>
        </row>
        <row r="79">
          <cell r="A79" t="str">
            <v>グランフェンリル</v>
          </cell>
        </row>
        <row r="80">
          <cell r="A80" t="str">
            <v>クリティカル！</v>
          </cell>
        </row>
        <row r="81">
          <cell r="A81" t="str">
            <v>クルクルヘッド</v>
          </cell>
        </row>
        <row r="82">
          <cell r="A82" t="str">
            <v>グレイブストーン</v>
          </cell>
        </row>
        <row r="83">
          <cell r="A83" t="str">
            <v>グレートバリアリーフ</v>
          </cell>
        </row>
        <row r="84">
          <cell r="A84" t="str">
            <v>グレネードショット</v>
          </cell>
        </row>
        <row r="85">
          <cell r="A85" t="str">
            <v>クロスドライブ</v>
          </cell>
        </row>
        <row r="86">
          <cell r="A86" t="str">
            <v>クロスファイア（風）</v>
          </cell>
        </row>
        <row r="87">
          <cell r="A87" t="str">
            <v>クロスファイア（火）</v>
          </cell>
        </row>
        <row r="88">
          <cell r="A88" t="str">
            <v>グングニル</v>
          </cell>
        </row>
        <row r="89">
          <cell r="A89" t="str">
            <v>クンフーアタック</v>
          </cell>
        </row>
        <row r="90">
          <cell r="A90" t="str">
            <v>クンフーヘッド</v>
          </cell>
        </row>
        <row r="91">
          <cell r="A91" t="str">
            <v>コイルターン</v>
          </cell>
        </row>
        <row r="92">
          <cell r="A92" t="str">
            <v>こうていペンギン１ごう</v>
          </cell>
        </row>
        <row r="93">
          <cell r="A93" t="str">
            <v>こうていペンギン２ごう</v>
          </cell>
        </row>
        <row r="94">
          <cell r="A94" t="str">
            <v>こうていペンギン３ごう</v>
          </cell>
        </row>
        <row r="95">
          <cell r="A95" t="str">
            <v>こうていペンギンＸ</v>
          </cell>
        </row>
        <row r="96">
          <cell r="A96" t="str">
            <v>ゴー・トゥ・ヘブン</v>
          </cell>
        </row>
        <row r="97">
          <cell r="A97" t="str">
            <v>ゴー・トゥ・ヘル</v>
          </cell>
        </row>
        <row r="98">
          <cell r="A98" t="str">
            <v>ゴールずらし</v>
          </cell>
        </row>
        <row r="99">
          <cell r="A99" t="str">
            <v>こがらし</v>
          </cell>
        </row>
        <row r="100">
          <cell r="A100" t="str">
            <v>ゴッドキャッチ</v>
          </cell>
        </row>
        <row r="101">
          <cell r="A101" t="str">
            <v>ゴッドキャノン</v>
          </cell>
        </row>
        <row r="102">
          <cell r="A102" t="str">
            <v>ゴッドノウズ</v>
          </cell>
        </row>
        <row r="103">
          <cell r="A103" t="str">
            <v>ゴッドハンド</v>
          </cell>
        </row>
        <row r="104">
          <cell r="A104" t="str">
            <v>ゴッドハンド（林）</v>
          </cell>
        </row>
        <row r="105">
          <cell r="A105" t="str">
            <v>ゴッドハンドＸ</v>
          </cell>
        </row>
        <row r="106">
          <cell r="A106" t="str">
            <v>ゴッドハンドトリプル</v>
          </cell>
        </row>
        <row r="107">
          <cell r="A107" t="str">
            <v>ゴッドブレイク</v>
          </cell>
        </row>
        <row r="108">
          <cell r="A108" t="str">
            <v>ごりむちゅう</v>
          </cell>
        </row>
        <row r="109">
          <cell r="A109" t="str">
            <v>コロッセオガード</v>
          </cell>
        </row>
        <row r="110">
          <cell r="A110" t="str">
            <v>コロドラシュート</v>
          </cell>
        </row>
        <row r="111">
          <cell r="A111" t="str">
            <v>こんしん！</v>
          </cell>
        </row>
        <row r="112">
          <cell r="A112" t="str">
            <v>コンドルダイブ</v>
          </cell>
        </row>
        <row r="113">
          <cell r="A113" t="str">
            <v>ザ・ウォール</v>
          </cell>
        </row>
        <row r="114">
          <cell r="A114" t="str">
            <v>ザ・ギャラクシー</v>
          </cell>
        </row>
        <row r="115">
          <cell r="A115" t="str">
            <v>ザ・タイフーン</v>
          </cell>
        </row>
        <row r="116">
          <cell r="A116" t="str">
            <v>ザ・タワー</v>
          </cell>
        </row>
        <row r="117">
          <cell r="A117" t="str">
            <v>ザ・バース</v>
          </cell>
        </row>
        <row r="118">
          <cell r="A118" t="str">
            <v>ザ・ハリケーン</v>
          </cell>
        </row>
        <row r="119">
          <cell r="A119" t="str">
            <v>ザ・フェニックス</v>
          </cell>
        </row>
        <row r="120">
          <cell r="A120" t="str">
            <v>ザ・マウンテン</v>
          </cell>
        </row>
        <row r="121">
          <cell r="A121" t="str">
            <v>サイクロン</v>
          </cell>
        </row>
        <row r="122">
          <cell r="A122" t="str">
            <v>サイコショット</v>
          </cell>
        </row>
        <row r="123">
          <cell r="A123" t="str">
            <v>サザンクロスカット</v>
          </cell>
        </row>
        <row r="124">
          <cell r="A124" t="str">
            <v>さばきのてっつい</v>
          </cell>
        </row>
        <row r="125">
          <cell r="A125" t="str">
            <v>ざんぞう</v>
          </cell>
        </row>
        <row r="126">
          <cell r="A126" t="str">
            <v>サンダービースト</v>
          </cell>
        </row>
        <row r="127">
          <cell r="A127" t="str">
            <v>ジ・アース</v>
          </cell>
        </row>
        <row r="128">
          <cell r="A128" t="str">
            <v>ジ・イカロス</v>
          </cell>
        </row>
        <row r="129">
          <cell r="A129" t="str">
            <v>ジ・エンド</v>
          </cell>
        </row>
        <row r="130">
          <cell r="A130" t="str">
            <v>ジェットストリーム</v>
          </cell>
        </row>
        <row r="131">
          <cell r="A131" t="str">
            <v>じくうのかべ</v>
          </cell>
        </row>
        <row r="132">
          <cell r="A132" t="str">
            <v>ジグザグスパーク</v>
          </cell>
        </row>
        <row r="133">
          <cell r="A133" t="str">
            <v>ジグザグフレイム</v>
          </cell>
        </row>
        <row r="134">
          <cell r="A134" t="str">
            <v>シグマゾーン</v>
          </cell>
        </row>
        <row r="135">
          <cell r="A135" t="str">
            <v>じごくぐるま</v>
          </cell>
        </row>
        <row r="136">
          <cell r="A136" t="str">
            <v>しこふみ</v>
          </cell>
        </row>
        <row r="137">
          <cell r="A137" t="str">
            <v>シザース・ボム</v>
          </cell>
        </row>
        <row r="138">
          <cell r="A138" t="str">
            <v>しっぷうダッシュ</v>
          </cell>
        </row>
        <row r="139">
          <cell r="A139" t="str">
            <v>じばしりかえん</v>
          </cell>
        </row>
        <row r="140">
          <cell r="A140" t="str">
            <v>ジャイアントスピン</v>
          </cell>
        </row>
        <row r="141">
          <cell r="A141" t="str">
            <v>シャインドライブ</v>
          </cell>
        </row>
        <row r="142">
          <cell r="A142" t="str">
            <v>ジャッジスルー</v>
          </cell>
        </row>
        <row r="143">
          <cell r="A143" t="str">
            <v>ジャッジスルー２</v>
          </cell>
        </row>
        <row r="144">
          <cell r="A144" t="str">
            <v>ジャッジスルー３</v>
          </cell>
        </row>
        <row r="145">
          <cell r="A145" t="str">
            <v>シャドウ・レイ（林）</v>
          </cell>
        </row>
        <row r="146">
          <cell r="A146" t="str">
            <v>シャドウ・レイ（山）</v>
          </cell>
        </row>
        <row r="147">
          <cell r="A147" t="str">
            <v>ジャンピングサンダー</v>
          </cell>
        </row>
        <row r="148">
          <cell r="A148" t="str">
            <v>シューティングスター</v>
          </cell>
        </row>
        <row r="149">
          <cell r="A149" t="str">
            <v>シュートフォース</v>
          </cell>
        </row>
        <row r="150">
          <cell r="A150" t="str">
            <v>シュートプラス</v>
          </cell>
        </row>
        <row r="151">
          <cell r="A151" t="str">
            <v>シュートポケット</v>
          </cell>
        </row>
        <row r="152">
          <cell r="A152" t="str">
            <v>シュートラップ</v>
          </cell>
        </row>
        <row r="153">
          <cell r="A153" t="str">
            <v>しんくうま</v>
          </cell>
        </row>
        <row r="154">
          <cell r="A154" t="str">
            <v>すいせいシュート</v>
          </cell>
        </row>
        <row r="155">
          <cell r="A155" t="str">
            <v>スーパーアルマジロ</v>
          </cell>
        </row>
        <row r="156">
          <cell r="A156" t="str">
            <v>スーパーエラシコ</v>
          </cell>
        </row>
        <row r="157">
          <cell r="A157" t="str">
            <v>スーパーしこふみ</v>
          </cell>
        </row>
        <row r="158">
          <cell r="A158" t="str">
            <v>スーパースキャン</v>
          </cell>
        </row>
        <row r="159">
          <cell r="A159" t="str">
            <v>スーパースキャン</v>
          </cell>
        </row>
        <row r="160">
          <cell r="A160" t="str">
            <v>スーパーノヴァ</v>
          </cell>
        </row>
        <row r="161">
          <cell r="A161" t="str">
            <v>スティンガー</v>
          </cell>
        </row>
        <row r="162">
          <cell r="A162" t="str">
            <v>ストームライダー</v>
          </cell>
        </row>
        <row r="163">
          <cell r="A163" t="str">
            <v>ストーンプリズン</v>
          </cell>
        </row>
        <row r="164">
          <cell r="A164" t="str">
            <v>ストライクサンバ</v>
          </cell>
        </row>
        <row r="165">
          <cell r="A165" t="str">
            <v>スニーキングレイド</v>
          </cell>
        </row>
        <row r="166">
          <cell r="A166" t="str">
            <v>スネークショット</v>
          </cell>
        </row>
        <row r="167">
          <cell r="A167" t="str">
            <v>スノーエンジェル</v>
          </cell>
        </row>
        <row r="168">
          <cell r="A168" t="str">
            <v>スパイラルショット</v>
          </cell>
        </row>
        <row r="169">
          <cell r="A169" t="str">
            <v>スピードフォース</v>
          </cell>
        </row>
        <row r="170">
          <cell r="A170" t="str">
            <v>スピードプラス</v>
          </cell>
        </row>
        <row r="171">
          <cell r="A171" t="str">
            <v>スピニングカット</v>
          </cell>
        </row>
        <row r="172">
          <cell r="A172" t="str">
            <v>スピニングシュート</v>
          </cell>
        </row>
        <row r="173">
          <cell r="A173" t="str">
            <v>スペースペンギン</v>
          </cell>
        </row>
        <row r="174">
          <cell r="A174" t="str">
            <v>スラッシュネイル</v>
          </cell>
        </row>
        <row r="175">
          <cell r="A175" t="str">
            <v>スリングショット</v>
          </cell>
        </row>
        <row r="176">
          <cell r="A176" t="str">
            <v>スワンダイブ</v>
          </cell>
        </row>
        <row r="177">
          <cell r="A177" t="str">
            <v>せいぎのてっけん</v>
          </cell>
        </row>
        <row r="178">
          <cell r="A178" t="str">
            <v>セーフティプロテクト</v>
          </cell>
        </row>
        <row r="179">
          <cell r="A179" t="str">
            <v>セキュリティショット</v>
          </cell>
        </row>
        <row r="180">
          <cell r="A180" t="str">
            <v>セツヤク！</v>
          </cell>
        </row>
        <row r="181">
          <cell r="A181" t="str">
            <v>せんぷうじん</v>
          </cell>
        </row>
        <row r="182">
          <cell r="A182" t="str">
            <v>ぞくせいきょうか</v>
          </cell>
        </row>
        <row r="183">
          <cell r="A183" t="str">
            <v>ダークトルネード</v>
          </cell>
        </row>
        <row r="184">
          <cell r="A184" t="str">
            <v>ダークフェニックス</v>
          </cell>
        </row>
        <row r="185">
          <cell r="A185" t="str">
            <v>ダークマター</v>
          </cell>
        </row>
        <row r="186">
          <cell r="A186" t="str">
            <v>ターザンキック</v>
          </cell>
        </row>
        <row r="187">
          <cell r="A187" t="str">
            <v>タイガーストーム</v>
          </cell>
        </row>
        <row r="188">
          <cell r="A188" t="str">
            <v>タイガードライブ</v>
          </cell>
        </row>
        <row r="189">
          <cell r="A189" t="str">
            <v>ダイナマイトシュート</v>
          </cell>
        </row>
        <row r="190">
          <cell r="A190" t="str">
            <v>だいばくはつはりて</v>
          </cell>
        </row>
        <row r="191">
          <cell r="A191" t="str">
            <v>ダッシュアクセル</v>
          </cell>
        </row>
        <row r="192">
          <cell r="A192" t="str">
            <v>ダッシュストーム</v>
          </cell>
        </row>
        <row r="193">
          <cell r="A193" t="str">
            <v>たつまきおとし</v>
          </cell>
        </row>
        <row r="194">
          <cell r="A194" t="str">
            <v>たつまきせんぷう</v>
          </cell>
        </row>
        <row r="195">
          <cell r="A195" t="str">
            <v>たつまきどくぎり</v>
          </cell>
        </row>
        <row r="196">
          <cell r="A196" t="str">
            <v>タフネスブロック</v>
          </cell>
        </row>
        <row r="197">
          <cell r="A197" t="str">
            <v>ダブル・ジョー</v>
          </cell>
        </row>
        <row r="198">
          <cell r="A198" t="str">
            <v>ダブルグレネード</v>
          </cell>
        </row>
        <row r="199">
          <cell r="A199" t="str">
            <v>ダブルサイクロン</v>
          </cell>
        </row>
        <row r="200">
          <cell r="A200" t="str">
            <v>ダブルトルネード</v>
          </cell>
        </row>
        <row r="201">
          <cell r="A201" t="str">
            <v>ダブルロケット</v>
          </cell>
        </row>
        <row r="202">
          <cell r="A202" t="str">
            <v>タマシイ・ザ・ハンド</v>
          </cell>
        </row>
        <row r="203">
          <cell r="A203" t="str">
            <v>たまのりピエロ</v>
          </cell>
        </row>
        <row r="204">
          <cell r="A204" t="str">
            <v>ちゃぶだいがえし</v>
          </cell>
        </row>
        <row r="205">
          <cell r="A205" t="str">
            <v>ちょうわざ！</v>
          </cell>
        </row>
        <row r="206">
          <cell r="A206" t="str">
            <v>ツインブースト</v>
          </cell>
        </row>
        <row r="207">
          <cell r="A207" t="str">
            <v>ツインブーストＦ</v>
          </cell>
        </row>
        <row r="208">
          <cell r="A208" t="str">
            <v>つうてんかくシュート</v>
          </cell>
        </row>
        <row r="209">
          <cell r="A209" t="str">
            <v>つちだるま</v>
          </cell>
        </row>
        <row r="210">
          <cell r="A210" t="str">
            <v>つなみウォール</v>
          </cell>
        </row>
        <row r="211">
          <cell r="A211" t="str">
            <v>ツナミブースト</v>
          </cell>
        </row>
        <row r="212">
          <cell r="A212" t="str">
            <v>つむじ</v>
          </cell>
        </row>
        <row r="213">
          <cell r="A213" t="str">
            <v>ディバインアロー</v>
          </cell>
        </row>
        <row r="214">
          <cell r="A214" t="str">
            <v>ディフェンスフォース</v>
          </cell>
        </row>
        <row r="215">
          <cell r="A215" t="str">
            <v>ディフェンスプラス</v>
          </cell>
        </row>
        <row r="216">
          <cell r="A216" t="str">
            <v>デーモンカット</v>
          </cell>
        </row>
        <row r="217">
          <cell r="A217" t="str">
            <v>デザートストーム</v>
          </cell>
        </row>
        <row r="218">
          <cell r="A218" t="str">
            <v>デススピアー</v>
          </cell>
        </row>
        <row r="219">
          <cell r="A219" t="str">
            <v>デスゾーン</v>
          </cell>
        </row>
        <row r="220">
          <cell r="A220" t="str">
            <v>デスゾーン２</v>
          </cell>
        </row>
        <row r="221">
          <cell r="A221" t="str">
            <v>デスブレイク</v>
          </cell>
        </row>
        <row r="222">
          <cell r="A222" t="str">
            <v>デスレイン</v>
          </cell>
        </row>
        <row r="223">
          <cell r="A223" t="str">
            <v>デビルボール</v>
          </cell>
        </row>
        <row r="224">
          <cell r="A224" t="str">
            <v>デュアルストーム</v>
          </cell>
        </row>
        <row r="225">
          <cell r="A225" t="str">
            <v>デュアルストライク</v>
          </cell>
        </row>
        <row r="226">
          <cell r="A226" t="str">
            <v>デュアルスマッシュ</v>
          </cell>
        </row>
        <row r="227">
          <cell r="A227" t="str">
            <v>デュアルパス</v>
          </cell>
        </row>
        <row r="228">
          <cell r="A228" t="str">
            <v>てんくうおとし</v>
          </cell>
        </row>
        <row r="229">
          <cell r="A229" t="str">
            <v>とうめいフェイント</v>
          </cell>
        </row>
        <row r="230">
          <cell r="A230" t="str">
            <v>トカチェフボンバー</v>
          </cell>
        </row>
        <row r="231">
          <cell r="A231" t="str">
            <v>どくぎりのじゅつ</v>
          </cell>
        </row>
        <row r="232">
          <cell r="A232" t="str">
            <v>ドこんじょうキャッチ</v>
          </cell>
        </row>
        <row r="233">
          <cell r="A233" t="str">
            <v>ドこんじょうクラブ</v>
          </cell>
        </row>
        <row r="234">
          <cell r="A234" t="str">
            <v>ドこんじょうバット</v>
          </cell>
        </row>
        <row r="235">
          <cell r="A235" t="str">
            <v>ドッグラン</v>
          </cell>
        </row>
        <row r="236">
          <cell r="A236" t="str">
            <v>ドッペルゲンガー</v>
          </cell>
        </row>
        <row r="237">
          <cell r="A237" t="str">
            <v>トライアングルＺ</v>
          </cell>
        </row>
        <row r="238">
          <cell r="A238" t="str">
            <v>トライペガサス</v>
          </cell>
        </row>
        <row r="239">
          <cell r="A239" t="str">
            <v>ドラゴンキャノン</v>
          </cell>
        </row>
        <row r="240">
          <cell r="A240" t="str">
            <v>ドラゴンクラッシュ</v>
          </cell>
        </row>
        <row r="241">
          <cell r="A241" t="str">
            <v>ドラゴングランド</v>
          </cell>
        </row>
        <row r="242">
          <cell r="A242" t="str">
            <v>ドラゴンスレイヤー</v>
          </cell>
        </row>
        <row r="243">
          <cell r="A243" t="str">
            <v>ドラゴントルネード</v>
          </cell>
        </row>
        <row r="244">
          <cell r="A244" t="str">
            <v>トリプルダッシュ</v>
          </cell>
        </row>
        <row r="245">
          <cell r="A245" t="str">
            <v>トリプルディフェンス</v>
          </cell>
        </row>
        <row r="246">
          <cell r="A246" t="str">
            <v>トリプルブースト</v>
          </cell>
        </row>
        <row r="247">
          <cell r="A247" t="str">
            <v>ドリルスマッシャー</v>
          </cell>
        </row>
        <row r="248">
          <cell r="A248" t="str">
            <v>トルネードキャッチ</v>
          </cell>
        </row>
        <row r="249">
          <cell r="A249" t="str">
            <v>なまける</v>
          </cell>
        </row>
        <row r="250">
          <cell r="A250" t="str">
            <v>ならくおとし</v>
          </cell>
        </row>
        <row r="251">
          <cell r="A251" t="str">
            <v>ニードルハンマー</v>
          </cell>
        </row>
        <row r="252">
          <cell r="A252" t="str">
            <v>ニニンサンキャク</v>
          </cell>
        </row>
        <row r="253">
          <cell r="A253" t="str">
            <v>にひゃくれつショット</v>
          </cell>
        </row>
        <row r="254">
          <cell r="A254" t="str">
            <v>ネオ・ギャラクシー</v>
          </cell>
        </row>
        <row r="255">
          <cell r="A255" t="str">
            <v>ねっけつパンチ</v>
          </cell>
        </row>
        <row r="256">
          <cell r="A256" t="str">
            <v>ねっけつヘッド</v>
          </cell>
        </row>
        <row r="257">
          <cell r="A257" t="str">
            <v>ネバーギブアップ</v>
          </cell>
        </row>
        <row r="258">
          <cell r="A258" t="str">
            <v>ノーエスケイプ</v>
          </cell>
        </row>
        <row r="259">
          <cell r="A259" t="str">
            <v>ノーザンインパクト</v>
          </cell>
        </row>
        <row r="260">
          <cell r="A260" t="str">
            <v>のろい</v>
          </cell>
        </row>
        <row r="261">
          <cell r="A261" t="str">
            <v>ハーヴェスト</v>
          </cell>
        </row>
        <row r="262">
          <cell r="A262" t="str">
            <v>バーバリアンのたて</v>
          </cell>
        </row>
        <row r="263">
          <cell r="A263" t="str">
            <v>パーフェクト・タワー</v>
          </cell>
        </row>
        <row r="264">
          <cell r="A264" t="str">
            <v>バーンアウト</v>
          </cell>
        </row>
        <row r="265">
          <cell r="A265" t="str">
            <v>ハイボルテージ</v>
          </cell>
        </row>
        <row r="266">
          <cell r="A266" t="str">
            <v>ばくねつスクリュー</v>
          </cell>
        </row>
        <row r="267">
          <cell r="A267" t="str">
            <v>ばくねつストーム</v>
          </cell>
        </row>
        <row r="268">
          <cell r="A268" t="str">
            <v>ばくれつパンチ</v>
          </cell>
        </row>
        <row r="269">
          <cell r="A269" t="str">
            <v>バタフライドリーム</v>
          </cell>
        </row>
        <row r="270">
          <cell r="A270" t="str">
            <v>バックトルネード</v>
          </cell>
        </row>
        <row r="271">
          <cell r="A271" t="str">
            <v>パトリオットシュート</v>
          </cell>
        </row>
        <row r="272">
          <cell r="A272" t="str">
            <v>はなふぶき</v>
          </cell>
        </row>
        <row r="273">
          <cell r="A273" t="str">
            <v>パラディンストライク</v>
          </cell>
        </row>
        <row r="274">
          <cell r="A274" t="str">
            <v>ハリケーンアロー</v>
          </cell>
        </row>
        <row r="275">
          <cell r="A275" t="str">
            <v>パワーシールド</v>
          </cell>
        </row>
        <row r="276">
          <cell r="A276" t="str">
            <v>パワーチャージ</v>
          </cell>
        </row>
        <row r="277">
          <cell r="A277" t="str">
            <v>ビーストファング</v>
          </cell>
        </row>
        <row r="278">
          <cell r="A278" t="str">
            <v>ヒートタックル</v>
          </cell>
        </row>
        <row r="279">
          <cell r="A279" t="str">
            <v>ビッグカード</v>
          </cell>
        </row>
        <row r="280">
          <cell r="A280" t="str">
            <v>ビッグスパイダー</v>
          </cell>
        </row>
        <row r="281">
          <cell r="A281" t="str">
            <v>ビッグバン</v>
          </cell>
        </row>
        <row r="282">
          <cell r="A282" t="str">
            <v>ひとりワンツー</v>
          </cell>
        </row>
        <row r="283">
          <cell r="A283" t="str">
            <v>ひゃくれつショット</v>
          </cell>
        </row>
        <row r="284">
          <cell r="A284" t="str">
            <v>ファイアトルネード</v>
          </cell>
        </row>
        <row r="285">
          <cell r="A285" t="str">
            <v>ファイアブリザード（風）</v>
          </cell>
        </row>
        <row r="286">
          <cell r="A286" t="str">
            <v>ファイアブリザード（火）</v>
          </cell>
        </row>
        <row r="287">
          <cell r="A287" t="str">
            <v>ファントムシュート</v>
          </cell>
        </row>
        <row r="288">
          <cell r="A288" t="str">
            <v>ふうじんのまい</v>
          </cell>
        </row>
        <row r="289">
          <cell r="A289" t="str">
            <v>ブーストグライダー</v>
          </cell>
        </row>
        <row r="290">
          <cell r="A290" t="str">
            <v>フーセンガム</v>
          </cell>
        </row>
        <row r="291">
          <cell r="A291" t="str">
            <v>フェイクボール</v>
          </cell>
        </row>
        <row r="292">
          <cell r="A292" t="str">
            <v>フェイクボンバー</v>
          </cell>
        </row>
        <row r="293">
          <cell r="A293" t="str">
            <v>フォトンフラッシュ</v>
          </cell>
        </row>
        <row r="294">
          <cell r="A294" t="str">
            <v>ふっかつ！</v>
          </cell>
        </row>
        <row r="295">
          <cell r="A295" t="str">
            <v>プライムレジェンド</v>
          </cell>
        </row>
        <row r="296">
          <cell r="A296" t="str">
            <v>ブラックホール</v>
          </cell>
        </row>
        <row r="297">
          <cell r="A297" t="str">
            <v>フラッシュアッパー</v>
          </cell>
        </row>
        <row r="298">
          <cell r="A298" t="str">
            <v>プラネットシールド</v>
          </cell>
        </row>
        <row r="299">
          <cell r="A299" t="str">
            <v>フリーズショット</v>
          </cell>
        </row>
        <row r="300">
          <cell r="A300" t="str">
            <v>プリマドンナ</v>
          </cell>
        </row>
        <row r="301">
          <cell r="A301" t="str">
            <v>フルパワーシールド</v>
          </cell>
        </row>
        <row r="302">
          <cell r="A302" t="str">
            <v>ブレイブショット</v>
          </cell>
        </row>
        <row r="303">
          <cell r="A303" t="str">
            <v>フレイムダンス</v>
          </cell>
        </row>
        <row r="304">
          <cell r="A304" t="str">
            <v>フレイムベール</v>
          </cell>
        </row>
        <row r="305">
          <cell r="A305" t="str">
            <v>ブレードアタック</v>
          </cell>
        </row>
        <row r="306">
          <cell r="A306" t="str">
            <v>プレッシャーパンチ</v>
          </cell>
        </row>
        <row r="307">
          <cell r="A307" t="str">
            <v>フローズンスティール</v>
          </cell>
        </row>
        <row r="308">
          <cell r="A308" t="str">
            <v>プロキオンネット</v>
          </cell>
        </row>
        <row r="309">
          <cell r="A309" t="str">
            <v>ブロックサーカス</v>
          </cell>
        </row>
        <row r="310">
          <cell r="A310" t="str">
            <v>プロファイルゾーン</v>
          </cell>
        </row>
        <row r="311">
          <cell r="A311" t="str">
            <v>ぶんしんシュート</v>
          </cell>
        </row>
        <row r="312">
          <cell r="A312" t="str">
            <v>ぶんしんディフェンス</v>
          </cell>
        </row>
        <row r="313">
          <cell r="A313" t="str">
            <v>ぶんしんデスゾーン</v>
          </cell>
        </row>
        <row r="314">
          <cell r="A314" t="str">
            <v>ぶんしんフェイント</v>
          </cell>
        </row>
        <row r="315">
          <cell r="A315" t="str">
            <v>ぶんしんブロック</v>
          </cell>
        </row>
        <row r="316">
          <cell r="A316" t="str">
            <v>ぶんしんペンギン</v>
          </cell>
        </row>
        <row r="317">
          <cell r="A317" t="str">
            <v>ペガサスショット</v>
          </cell>
        </row>
        <row r="318">
          <cell r="A318" t="str">
            <v>ヘビーベイビー</v>
          </cell>
        </row>
        <row r="319">
          <cell r="A319" t="str">
            <v>ヘブンズタイム</v>
          </cell>
        </row>
        <row r="320">
          <cell r="A320" t="str">
            <v>ヘブンドライブ</v>
          </cell>
        </row>
        <row r="321">
          <cell r="A321" t="str">
            <v>ヘルファイア</v>
          </cell>
        </row>
        <row r="322">
          <cell r="A322" t="str">
            <v>ホエールガード</v>
          </cell>
        </row>
        <row r="323">
          <cell r="A323" t="str">
            <v>ホークショット</v>
          </cell>
        </row>
        <row r="324">
          <cell r="A324" t="str">
            <v>ホーリーゾーン</v>
          </cell>
        </row>
        <row r="325">
          <cell r="A325" t="str">
            <v>ホーントレイン</v>
          </cell>
        </row>
        <row r="326">
          <cell r="A326" t="str">
            <v>ボディシールド</v>
          </cell>
        </row>
        <row r="327">
          <cell r="A327" t="str">
            <v>ほのおのかざみどり</v>
          </cell>
        </row>
        <row r="328">
          <cell r="A328" t="str">
            <v>ボルケイノカット</v>
          </cell>
        </row>
        <row r="329">
          <cell r="A329" t="str">
            <v>まおう・ザ・ハンド</v>
          </cell>
        </row>
        <row r="330">
          <cell r="A330" t="str">
            <v>マキシマムファイア</v>
          </cell>
        </row>
        <row r="331">
          <cell r="A331" t="str">
            <v>まきわりチョップ</v>
          </cell>
        </row>
        <row r="332">
          <cell r="A332" t="str">
            <v>マジック</v>
          </cell>
        </row>
        <row r="333">
          <cell r="A333" t="str">
            <v>マジン・ザ・ハンド</v>
          </cell>
        </row>
        <row r="334">
          <cell r="A334" t="str">
            <v>マジン・ザ・ハンド（林）</v>
          </cell>
        </row>
        <row r="335">
          <cell r="A335" t="str">
            <v>マタドールフェイント</v>
          </cell>
        </row>
        <row r="336">
          <cell r="A336" t="str">
            <v>マッドエクスプレス</v>
          </cell>
        </row>
        <row r="337">
          <cell r="A337" t="str">
            <v>まぼろしドリブル</v>
          </cell>
        </row>
        <row r="338">
          <cell r="A338" t="str">
            <v>ミラージュシュート</v>
          </cell>
        </row>
        <row r="339">
          <cell r="A339" t="str">
            <v>ミリオンハンズ</v>
          </cell>
        </row>
        <row r="340">
          <cell r="A340" t="str">
            <v>みんなイケイケ！</v>
          </cell>
        </row>
        <row r="341">
          <cell r="A341" t="str">
            <v>ムーンサルト</v>
          </cell>
        </row>
        <row r="342">
          <cell r="A342" t="str">
            <v>ムゲン・ザ・ハンド</v>
          </cell>
        </row>
        <row r="343">
          <cell r="A343" t="str">
            <v>むげんのかべ</v>
          </cell>
        </row>
        <row r="344">
          <cell r="A344" t="str">
            <v>むぞくせい</v>
          </cell>
        </row>
        <row r="345">
          <cell r="A345" t="str">
            <v>メガウォール</v>
          </cell>
        </row>
        <row r="346">
          <cell r="A346" t="str">
            <v>メガクェイク</v>
          </cell>
        </row>
        <row r="347">
          <cell r="A347" t="str">
            <v>メガトンヘッド</v>
          </cell>
        </row>
        <row r="348">
          <cell r="A348" t="str">
            <v>メガネクラッシュ</v>
          </cell>
        </row>
        <row r="349">
          <cell r="A349" t="str">
            <v>メガロドン</v>
          </cell>
        </row>
        <row r="350">
          <cell r="A350" t="str">
            <v>メテオアタック</v>
          </cell>
        </row>
        <row r="351">
          <cell r="A351" t="str">
            <v>メテオシャワー</v>
          </cell>
        </row>
        <row r="352">
          <cell r="A352" t="str">
            <v>モグラシャッフル</v>
          </cell>
        </row>
        <row r="353">
          <cell r="A353" t="str">
            <v>モグラフェイント</v>
          </cell>
        </row>
        <row r="354">
          <cell r="A354" t="str">
            <v>モンキーターン</v>
          </cell>
        </row>
        <row r="355">
          <cell r="A355" t="str">
            <v>やくびょうがみ</v>
          </cell>
        </row>
        <row r="356">
          <cell r="A356" t="str">
            <v>ゆがむくうかん</v>
          </cell>
        </row>
        <row r="357">
          <cell r="A357" t="str">
            <v>ユニコーンブースト</v>
          </cell>
        </row>
        <row r="358">
          <cell r="A358" t="str">
            <v>ユニバースブラスト</v>
          </cell>
        </row>
        <row r="359">
          <cell r="A359" t="str">
            <v>ライアーショット</v>
          </cell>
        </row>
        <row r="360">
          <cell r="A360" t="str">
            <v>ライトニングアクセル</v>
          </cell>
        </row>
        <row r="361">
          <cell r="A361" t="str">
            <v>ラッキー！</v>
          </cell>
        </row>
        <row r="362">
          <cell r="A362" t="str">
            <v>ラン・ボール・ラン</v>
          </cell>
        </row>
        <row r="363">
          <cell r="A363" t="str">
            <v>リカバリー</v>
          </cell>
        </row>
        <row r="364">
          <cell r="A364" t="str">
            <v>リフレクトバスター</v>
          </cell>
        </row>
        <row r="365">
          <cell r="A365" t="str">
            <v>リボンシャワー</v>
          </cell>
        </row>
        <row r="366">
          <cell r="A366" t="str">
            <v>りゅうせいブレード</v>
          </cell>
        </row>
        <row r="367">
          <cell r="A367" t="str">
            <v>レインボーループ</v>
          </cell>
        </row>
        <row r="368">
          <cell r="A368" t="str">
            <v>れっぷうダッシュ</v>
          </cell>
        </row>
        <row r="369">
          <cell r="A369" t="str">
            <v>レボリューションＶ</v>
          </cell>
        </row>
        <row r="370">
          <cell r="A370" t="str">
            <v>ローズスプラッシュ</v>
          </cell>
        </row>
        <row r="371">
          <cell r="A371" t="str">
            <v>ロードローラタックル</v>
          </cell>
        </row>
        <row r="372">
          <cell r="A372" t="str">
            <v>ローリングキック</v>
          </cell>
        </row>
        <row r="373">
          <cell r="A373" t="str">
            <v>ローリングスライド</v>
          </cell>
        </row>
        <row r="374">
          <cell r="A374" t="str">
            <v>ロケットこぶし</v>
          </cell>
        </row>
        <row r="375">
          <cell r="A375" t="str">
            <v>ロックウォールダム</v>
          </cell>
        </row>
        <row r="376">
          <cell r="A376" t="str">
            <v>ワープドライブ</v>
          </cell>
        </row>
        <row r="377">
          <cell r="A377" t="str">
            <v>ワームホール</v>
          </cell>
        </row>
        <row r="378">
          <cell r="A378" t="str">
            <v>ワイバーンクラッシュ</v>
          </cell>
        </row>
        <row r="379">
          <cell r="A379" t="str">
            <v>ワイバーンブリザード</v>
          </cell>
        </row>
        <row r="380">
          <cell r="A380" t="str">
            <v>ワイルドクロー</v>
          </cell>
        </row>
      </sheetData>
      <sheetData sheetId="6"/>
      <sheetData sheetId="7"/>
      <sheetData sheetId="8"/>
      <sheetData sheetId="9"/>
      <sheetData sheetId="10"/>
      <sheetData sheetId="11"/>
      <sheetData sheetId="12">
        <row r="2">
          <cell r="A2" t="str">
            <v>FW</v>
          </cell>
          <cell r="B2" t="str">
            <v>伝説</v>
          </cell>
          <cell r="C2" t="str">
            <v>守金</v>
          </cell>
          <cell r="D2" t="str">
            <v>なし</v>
          </cell>
          <cell r="E2" t="str">
            <v>異国</v>
          </cell>
        </row>
        <row r="3">
          <cell r="A3" t="str">
            <v>MF</v>
          </cell>
          <cell r="B3" t="str">
            <v>イナズマ</v>
          </cell>
          <cell r="C3" t="str">
            <v>力金</v>
          </cell>
          <cell r="D3" t="str">
            <v>伝説</v>
          </cell>
          <cell r="E3" t="str">
            <v>最強</v>
          </cell>
        </row>
        <row r="4">
          <cell r="A4" t="str">
            <v>DF</v>
          </cell>
          <cell r="C4" t="str">
            <v>誓い</v>
          </cell>
        </row>
        <row r="5">
          <cell r="A5" t="str">
            <v>GK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簡易計算機"/>
      <sheetName val="Tier"/>
      <sheetName val="乱数調整方法"/>
      <sheetName val="Sheet10"/>
      <sheetName val="説明_草稿"/>
      <sheetName val="Sheet11"/>
      <sheetName val="選手能力"/>
      <sheetName val="技まとめ"/>
      <sheetName val="Sheet6"/>
      <sheetName val="Sheet7"/>
      <sheetName val="Sheet3"/>
      <sheetName val="無印3_単ROMテンプレ(無印2抜き)"/>
      <sheetName val="ゴッカの代役"/>
      <sheetName val="ブロマガ用テーブル作成"/>
      <sheetName val="選手能力_English"/>
      <sheetName val="Sheet8"/>
      <sheetName val="Sheet9"/>
      <sheetName val="雑記"/>
      <sheetName val="育成まとめ"/>
      <sheetName val="ひいき選手を追加する"/>
      <sheetName val="育成管理"/>
      <sheetName val="差別化の話"/>
      <sheetName val="1ROMイレブン"/>
      <sheetName val="テンプレイレブン"/>
      <sheetName val="選手育成"/>
      <sheetName val="動画用テーブル(通常CB)作成"/>
      <sheetName val="Sheet5"/>
      <sheetName val="Sheet1"/>
      <sheetName val="Sheet4"/>
      <sheetName val="Sheet2"/>
      <sheetName val="うんちく"/>
      <sheetName val="リス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2">
          <cell r="F2" t="str">
            <v>－</v>
          </cell>
          <cell r="G2" t="str">
            <v>－</v>
          </cell>
          <cell r="H2" t="str">
            <v>－</v>
          </cell>
          <cell r="I2" t="str">
            <v>使用済</v>
          </cell>
        </row>
        <row r="3">
          <cell r="F3" t="str">
            <v>効果発動</v>
          </cell>
          <cell r="G3" t="str">
            <v>最低値</v>
          </cell>
          <cell r="H3" t="str">
            <v>最大値</v>
          </cell>
          <cell r="I3" t="str">
            <v>未使用</v>
          </cell>
        </row>
        <row r="4">
          <cell r="G4" t="str">
            <v>クリティカル！</v>
          </cell>
          <cell r="H4" t="str">
            <v>最低値</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87"/>
  <sheetViews>
    <sheetView tabSelected="1" workbookViewId="0">
      <selection activeCell="B2" sqref="B2"/>
    </sheetView>
  </sheetViews>
  <sheetFormatPr defaultColWidth="3.75" defaultRowHeight="11.25" customHeight="1" x14ac:dyDescent="0.15"/>
  <cols>
    <col min="1" max="1" width="3.75" style="1" customWidth="1"/>
    <col min="2" max="2" width="18.75" style="1" customWidth="1"/>
    <col min="3" max="3" width="3.75" style="1" customWidth="1"/>
    <col min="4" max="5" width="3.75" style="1"/>
    <col min="6" max="10" width="3.75" style="1" customWidth="1"/>
    <col min="11" max="16384" width="3.75" style="1"/>
  </cols>
  <sheetData>
    <row r="1" spans="2:25" ht="11.25" customHeight="1" x14ac:dyDescent="0.15">
      <c r="C1" s="59"/>
      <c r="D1" s="59"/>
      <c r="E1" s="59"/>
      <c r="F1" s="59"/>
    </row>
    <row r="2" spans="2:25" ht="11.25" customHeight="1" x14ac:dyDescent="0.15">
      <c r="C2" s="60" t="s">
        <v>0</v>
      </c>
      <c r="D2" s="60"/>
      <c r="E2" s="60"/>
      <c r="F2" s="60"/>
      <c r="G2" s="60"/>
      <c r="H2" s="60"/>
      <c r="I2" s="60"/>
      <c r="J2" s="60" t="s">
        <v>3920</v>
      </c>
      <c r="K2" s="60"/>
      <c r="L2" s="38" t="s">
        <v>2</v>
      </c>
      <c r="M2" s="38" t="s">
        <v>3</v>
      </c>
      <c r="N2" s="38" t="s">
        <v>4</v>
      </c>
      <c r="O2" s="38" t="s">
        <v>5</v>
      </c>
      <c r="P2" s="38" t="s">
        <v>6</v>
      </c>
      <c r="Q2" s="38" t="s">
        <v>7</v>
      </c>
      <c r="R2" s="38" t="s">
        <v>8</v>
      </c>
      <c r="S2" s="38" t="s">
        <v>9</v>
      </c>
      <c r="T2" s="38" t="s">
        <v>10</v>
      </c>
      <c r="U2" s="38" t="s">
        <v>11</v>
      </c>
      <c r="V2" s="38" t="s">
        <v>12</v>
      </c>
      <c r="W2" s="38" t="s">
        <v>13</v>
      </c>
      <c r="X2" s="38" t="s">
        <v>14</v>
      </c>
      <c r="Y2" s="38" t="s">
        <v>15</v>
      </c>
    </row>
    <row r="3" spans="2:25" ht="11.25" customHeight="1" x14ac:dyDescent="0.15">
      <c r="B3" s="37" t="s">
        <v>3900</v>
      </c>
      <c r="C3" s="65" t="s">
        <v>3926</v>
      </c>
      <c r="D3" s="65"/>
      <c r="E3" s="65"/>
      <c r="F3" s="65"/>
      <c r="G3" s="65"/>
      <c r="H3" s="65"/>
      <c r="I3" s="65"/>
      <c r="J3" s="65" t="s">
        <v>3921</v>
      </c>
      <c r="K3" s="65"/>
      <c r="L3" s="35" t="str">
        <f>IF(ISERROR(VLOOKUP(C3,選手能力!C1:AQ1973,1,FALSE)),"Non",VLOOKUP(C3,選手能力!C1:AQ1973,2,FALSE))</f>
        <v>男</v>
      </c>
      <c r="M3" s="35" t="str">
        <f>IF(ISERROR(VLOOKUP(C3,選手能力!C1:AQ1973,1,FALSE)),"Non",VLOOKUP(C3,選手能力!C1:AQ1973,3,FALSE))</f>
        <v>山</v>
      </c>
      <c r="N3" s="35" t="str">
        <f>IF(ISERROR(VLOOKUP(C3,選手能力!C1:AQ1973,1,FALSE)),"Non",VLOOKUP(C3,選手能力!C1:AQ1973,4,FALSE))</f>
        <v>GK</v>
      </c>
      <c r="O3" s="35">
        <f>IF(ISERROR(VLOOKUP(C3,選手能力!C1:AQ1973,1,FALSE)),"Non",VLOOKUP(C3,選手能力!C1:AQ1973,5,FALSE))</f>
        <v>191</v>
      </c>
      <c r="P3" s="35">
        <f>IF(ISERROR(VLOOKUP(C3,選手能力!C1:AQ1973,1,FALSE)),"Non",VLOOKUP(C3,選手能力!C1:AQ1973,6,FALSE))</f>
        <v>184</v>
      </c>
      <c r="Q3" s="35">
        <f>IF(ISERROR(VLOOKUP(C3,選手能力!C1:AQ1973,1,FALSE)),"Non",VLOOKUP(C3,選手能力!C1:AQ1973,7,FALSE))</f>
        <v>72</v>
      </c>
      <c r="R3" s="35">
        <f>IF(ISERROR(VLOOKUP(C3,選手能力!C1:AQ1973,1,FALSE)),"Non",VLOOKUP(C3,選手能力!C1:AQ1973,8,FALSE))</f>
        <v>72</v>
      </c>
      <c r="S3" s="35">
        <f>IF(ISERROR(VLOOKUP(C3,選手能力!C1:AQ1973,1,FALSE)),"Non",VLOOKUP(C3,選手能力!C1:AQ1973,9,FALSE))</f>
        <v>70</v>
      </c>
      <c r="T3" s="35">
        <f>IF(ISERROR(VLOOKUP(C3,選手能力!C1:AQ1973,1,FALSE)),"Non",VLOOKUP(C3,選手能力!C1:AQ1973,10,FALSE))</f>
        <v>77</v>
      </c>
      <c r="U3" s="35">
        <f>IF(ISERROR(VLOOKUP(C3,選手能力!C1:AQ1973,1,FALSE)),"Non",VLOOKUP(C3,選手能力!C1:AQ1973,11,FALSE))</f>
        <v>68</v>
      </c>
      <c r="V3" s="35">
        <f>IF(ISERROR(VLOOKUP(C3,選手能力!C1:AQ1973,1,FALSE)),"Non",VLOOKUP(C3,選手能力!C1:AQ1973,12,FALSE))</f>
        <v>69</v>
      </c>
      <c r="W3" s="35">
        <f>IF(ISERROR(VLOOKUP(C3,選手能力!C1:AQ1973,1,FALSE)),"Non",VLOOKUP(C3,選手能力!C1:AQ1973,13,FALSE))</f>
        <v>79</v>
      </c>
      <c r="X3" s="35">
        <f>IF(ISERROR(VLOOKUP(C3,選手能力!C1:AQ1973,1,FALSE)),"Non",VLOOKUP(C3,選手能力!C1:AQ1973,14,FALSE))</f>
        <v>35</v>
      </c>
      <c r="Y3" s="35">
        <f>SUM(Q3:X3)</f>
        <v>542</v>
      </c>
    </row>
    <row r="4" spans="2:25" ht="11.25" customHeight="1" x14ac:dyDescent="0.15">
      <c r="B4" s="37"/>
      <c r="C4" s="86" t="s">
        <v>3893</v>
      </c>
      <c r="D4" s="86"/>
      <c r="E4" s="86"/>
      <c r="F4" s="86"/>
      <c r="G4" s="86"/>
      <c r="H4" s="86"/>
      <c r="I4" s="86"/>
      <c r="J4" s="86"/>
      <c r="K4" s="86"/>
      <c r="L4" s="86"/>
      <c r="M4" s="86"/>
      <c r="N4" s="86"/>
      <c r="O4" s="38" t="s">
        <v>5</v>
      </c>
      <c r="P4" s="38" t="s">
        <v>6</v>
      </c>
      <c r="Q4" s="38" t="s">
        <v>7</v>
      </c>
      <c r="R4" s="38" t="s">
        <v>8</v>
      </c>
      <c r="S4" s="38" t="s">
        <v>9</v>
      </c>
      <c r="T4" s="38" t="s">
        <v>10</v>
      </c>
      <c r="U4" s="38" t="s">
        <v>11</v>
      </c>
      <c r="V4" s="38" t="s">
        <v>12</v>
      </c>
      <c r="W4" s="38" t="s">
        <v>13</v>
      </c>
      <c r="X4" s="40"/>
      <c r="Y4" s="38" t="s">
        <v>15</v>
      </c>
    </row>
    <row r="5" spans="2:25" ht="11.25" customHeight="1" x14ac:dyDescent="0.15">
      <c r="B5" s="37" t="s">
        <v>3901</v>
      </c>
      <c r="C5" s="62" t="s">
        <v>3924</v>
      </c>
      <c r="D5" s="63" t="s">
        <v>3894</v>
      </c>
      <c r="E5" s="63"/>
      <c r="F5" s="63"/>
      <c r="G5" s="63"/>
      <c r="H5" s="63"/>
      <c r="I5" s="63"/>
      <c r="J5" s="63"/>
      <c r="K5" s="63"/>
      <c r="L5" s="63"/>
      <c r="M5" s="63"/>
      <c r="N5" s="63"/>
      <c r="O5" s="33">
        <f>IF(O3="－","－",O3+50)</f>
        <v>241</v>
      </c>
      <c r="P5" s="33">
        <f>IF(P3="－","－",P3+50)</f>
        <v>234</v>
      </c>
      <c r="Q5" s="33">
        <f>Q3+50</f>
        <v>122</v>
      </c>
      <c r="R5" s="33">
        <f>R3+50</f>
        <v>122</v>
      </c>
      <c r="S5" s="33">
        <v>1</v>
      </c>
      <c r="T5" s="33">
        <f>T3+50</f>
        <v>127</v>
      </c>
      <c r="U5" s="33">
        <f>U3+50</f>
        <v>118</v>
      </c>
      <c r="V5" s="33">
        <v>1</v>
      </c>
      <c r="W5" s="33">
        <f>Y3-SUM(Q5:V5)</f>
        <v>51</v>
      </c>
      <c r="X5" s="34"/>
      <c r="Y5" s="33">
        <f>SUM(Q5:X5)</f>
        <v>542</v>
      </c>
    </row>
    <row r="6" spans="2:25" ht="11.25" customHeight="1" x14ac:dyDescent="0.15">
      <c r="B6" s="37" t="s">
        <v>3902</v>
      </c>
      <c r="C6" s="62"/>
      <c r="D6" s="63" t="s">
        <v>3923</v>
      </c>
      <c r="E6" s="63"/>
      <c r="F6" s="63"/>
      <c r="G6" s="63"/>
      <c r="H6" s="63"/>
      <c r="I6" s="63"/>
      <c r="J6" s="63"/>
      <c r="K6" s="63"/>
      <c r="L6" s="63"/>
      <c r="M6" s="63"/>
      <c r="N6" s="63"/>
      <c r="O6" s="33"/>
      <c r="P6" s="33"/>
      <c r="Q6" s="33"/>
      <c r="R6" s="33"/>
      <c r="S6" s="33"/>
      <c r="T6" s="33"/>
      <c r="U6" s="33"/>
      <c r="V6" s="33"/>
      <c r="W6" s="33"/>
      <c r="X6" s="34"/>
      <c r="Y6" s="33"/>
    </row>
    <row r="7" spans="2:25" ht="11.25" customHeight="1" x14ac:dyDescent="0.15">
      <c r="B7" s="37" t="s">
        <v>3903</v>
      </c>
      <c r="C7" s="62"/>
      <c r="D7" s="63" t="s">
        <v>3899</v>
      </c>
      <c r="E7" s="63"/>
      <c r="F7" s="63"/>
      <c r="G7" s="63"/>
      <c r="H7" s="63"/>
      <c r="I7" s="63"/>
      <c r="J7" s="63"/>
      <c r="K7" s="63"/>
      <c r="L7" s="63"/>
      <c r="M7" s="63"/>
      <c r="N7" s="63"/>
      <c r="O7" s="35">
        <f>O5+IF(J9="伝説",5,0)+IF(P9="伝説",5,0)+IF(N9="最強",5,0)+IF(J9="メイズ",5,0)+O6</f>
        <v>241</v>
      </c>
      <c r="P7" s="35">
        <f>P5+IF(J9="伝説",5,0)+IF(N9="最強",5,0)+IF(J9="メイズ",5,0)+P6</f>
        <v>234</v>
      </c>
      <c r="Q7" s="35">
        <f>Q5+IF(J9="イナズマ",15,0)+IF(J9="伝説",15,0)+IF(N9="最強",5,0)+IF(J9="メイズ",12,0)+Q6</f>
        <v>122</v>
      </c>
      <c r="R7" s="35">
        <f>R5+IF(L9="守金",15,0)+IF(N9="最強",5,0)+R6</f>
        <v>137</v>
      </c>
      <c r="S7" s="35">
        <f>S5+IF(N9="異国",9,0)+IF(N9="最強",5,0)+S6</f>
        <v>1</v>
      </c>
      <c r="T7" s="35">
        <f>T5+IF(P9="伝説",15,0)+IF(P9="イナズマ",15,0)+IF(N9="最強",5,0)+T6</f>
        <v>127</v>
      </c>
      <c r="U7" s="35">
        <f>U5+IF(J9="伝説",15,IF(J9="闇",11,0))+IF(N9="最強",5,0)+U6</f>
        <v>129</v>
      </c>
      <c r="V7" s="35">
        <f>V5+IF(L9="力金",15,0)+IF(N9="最強",5,0)+V6</f>
        <v>1</v>
      </c>
      <c r="W7" s="35">
        <f>W5+IF(N9="最強",5,0)+IF(N9="コスモ",12,0)+W6</f>
        <v>63</v>
      </c>
      <c r="X7" s="36"/>
      <c r="Y7" s="35">
        <f>SUM(Q7:X7)</f>
        <v>580</v>
      </c>
    </row>
    <row r="8" spans="2:25" ht="11.25" customHeight="1" x14ac:dyDescent="0.15">
      <c r="C8" s="62"/>
      <c r="D8" s="64" t="s">
        <v>21</v>
      </c>
      <c r="E8" s="64"/>
      <c r="F8" s="64"/>
      <c r="G8" s="64"/>
      <c r="H8" s="64"/>
      <c r="I8" s="64"/>
      <c r="J8" s="61" t="s">
        <v>22</v>
      </c>
      <c r="K8" s="61"/>
      <c r="L8" s="61" t="s">
        <v>23</v>
      </c>
      <c r="M8" s="61"/>
      <c r="N8" s="61" t="s">
        <v>24</v>
      </c>
      <c r="O8" s="61"/>
      <c r="P8" s="61" t="s">
        <v>25</v>
      </c>
      <c r="Q8" s="61"/>
      <c r="R8" s="66" t="s">
        <v>26</v>
      </c>
      <c r="S8" s="66"/>
      <c r="T8" s="66"/>
      <c r="U8" s="66"/>
      <c r="V8" s="66"/>
      <c r="W8" s="66"/>
      <c r="X8" s="66"/>
      <c r="Y8" s="66"/>
    </row>
    <row r="9" spans="2:25" ht="11.25" customHeight="1" x14ac:dyDescent="0.15">
      <c r="B9" s="37" t="s">
        <v>3904</v>
      </c>
      <c r="C9" s="62"/>
      <c r="D9" s="64"/>
      <c r="E9" s="64"/>
      <c r="F9" s="64"/>
      <c r="G9" s="64"/>
      <c r="H9" s="64"/>
      <c r="I9" s="64"/>
      <c r="J9" s="67" t="s">
        <v>27</v>
      </c>
      <c r="K9" s="67"/>
      <c r="L9" s="67" t="s">
        <v>98</v>
      </c>
      <c r="M9" s="67"/>
      <c r="N9" s="67" t="s">
        <v>99</v>
      </c>
      <c r="O9" s="67"/>
      <c r="P9" s="67" t="s">
        <v>102</v>
      </c>
      <c r="Q9" s="67"/>
      <c r="R9" s="67" t="s">
        <v>3925</v>
      </c>
      <c r="S9" s="67"/>
      <c r="T9" s="67"/>
      <c r="U9" s="67"/>
      <c r="V9" s="67" t="s">
        <v>3957</v>
      </c>
      <c r="W9" s="67"/>
      <c r="X9" s="67"/>
      <c r="Y9" s="67"/>
    </row>
    <row r="10" spans="2:25" ht="11.25" customHeight="1" x14ac:dyDescent="0.15">
      <c r="C10" s="62"/>
      <c r="D10" s="63" t="s">
        <v>32</v>
      </c>
      <c r="E10" s="63"/>
      <c r="F10" s="63"/>
      <c r="G10" s="63"/>
      <c r="H10" s="63"/>
      <c r="I10" s="63"/>
      <c r="J10" s="60" t="s">
        <v>33</v>
      </c>
      <c r="K10" s="60"/>
      <c r="L10" s="61" t="s">
        <v>34</v>
      </c>
      <c r="M10" s="61"/>
      <c r="N10" s="61" t="s">
        <v>35</v>
      </c>
      <c r="O10" s="61"/>
      <c r="P10" s="61" t="s">
        <v>36</v>
      </c>
      <c r="Q10" s="61"/>
      <c r="R10" s="60" t="s">
        <v>37</v>
      </c>
      <c r="S10" s="60"/>
      <c r="T10" s="61" t="s">
        <v>34</v>
      </c>
      <c r="U10" s="61"/>
      <c r="V10" s="61" t="s">
        <v>35</v>
      </c>
      <c r="W10" s="61"/>
      <c r="X10" s="61" t="s">
        <v>36</v>
      </c>
      <c r="Y10" s="61"/>
    </row>
    <row r="11" spans="2:25" ht="11.25" customHeight="1" x14ac:dyDescent="0.15">
      <c r="B11" s="37" t="s">
        <v>3905</v>
      </c>
      <c r="C11" s="62"/>
      <c r="D11" s="63"/>
      <c r="E11" s="63"/>
      <c r="F11" s="63"/>
      <c r="G11" s="63"/>
      <c r="H11" s="63"/>
      <c r="I11" s="63"/>
      <c r="J11" s="60"/>
      <c r="K11" s="60"/>
      <c r="L11" s="67" t="s">
        <v>38</v>
      </c>
      <c r="M11" s="67"/>
      <c r="N11" s="67" t="s">
        <v>38</v>
      </c>
      <c r="O11" s="67"/>
      <c r="P11" s="67" t="s">
        <v>38</v>
      </c>
      <c r="Q11" s="67"/>
      <c r="R11" s="60"/>
      <c r="S11" s="60"/>
      <c r="T11" s="67" t="s">
        <v>38</v>
      </c>
      <c r="U11" s="67"/>
      <c r="V11" s="67" t="s">
        <v>38</v>
      </c>
      <c r="W11" s="67"/>
      <c r="X11" s="67" t="s">
        <v>38</v>
      </c>
      <c r="Y11" s="67"/>
    </row>
    <row r="12" spans="2:25" ht="11.25" customHeight="1" x14ac:dyDescent="0.15">
      <c r="C12" s="62"/>
      <c r="D12" s="63"/>
      <c r="E12" s="63"/>
      <c r="F12" s="63"/>
      <c r="G12" s="63"/>
      <c r="H12" s="63"/>
      <c r="I12" s="63"/>
      <c r="J12" s="66" t="s">
        <v>40</v>
      </c>
      <c r="K12" s="66"/>
      <c r="L12" s="61" t="s">
        <v>41</v>
      </c>
      <c r="M12" s="61"/>
      <c r="N12" s="61"/>
      <c r="O12" s="61" t="s">
        <v>42</v>
      </c>
      <c r="P12" s="61"/>
      <c r="Q12" s="61"/>
      <c r="R12" s="61" t="s">
        <v>43</v>
      </c>
      <c r="S12" s="61"/>
      <c r="T12" s="61"/>
      <c r="U12" s="39" t="s">
        <v>44</v>
      </c>
      <c r="V12" s="66" t="s">
        <v>45</v>
      </c>
      <c r="W12" s="66"/>
      <c r="X12" s="66"/>
      <c r="Y12" s="66"/>
    </row>
    <row r="13" spans="2:25" ht="11.25" customHeight="1" x14ac:dyDescent="0.15">
      <c r="B13" s="37" t="s">
        <v>3906</v>
      </c>
      <c r="C13" s="62"/>
      <c r="D13" s="63"/>
      <c r="E13" s="63"/>
      <c r="F13" s="63"/>
      <c r="G13" s="63"/>
      <c r="H13" s="63"/>
      <c r="I13" s="63"/>
      <c r="J13" s="66"/>
      <c r="K13" s="66"/>
      <c r="L13" s="69" t="s">
        <v>38</v>
      </c>
      <c r="M13" s="70"/>
      <c r="N13" s="71"/>
      <c r="O13" s="69" t="s">
        <v>38</v>
      </c>
      <c r="P13" s="70"/>
      <c r="Q13" s="71"/>
      <c r="R13" s="69" t="s">
        <v>38</v>
      </c>
      <c r="S13" s="70"/>
      <c r="T13" s="71"/>
      <c r="U13" s="33">
        <v>0</v>
      </c>
      <c r="V13" s="66"/>
      <c r="W13" s="66"/>
      <c r="X13" s="66"/>
      <c r="Y13" s="66"/>
    </row>
    <row r="14" spans="2:25" ht="11.25" hidden="1" customHeight="1" x14ac:dyDescent="0.15">
      <c r="C14" s="62"/>
      <c r="D14" s="63"/>
      <c r="E14" s="63"/>
      <c r="F14" s="63"/>
      <c r="G14" s="63"/>
      <c r="H14" s="63"/>
      <c r="I14" s="63"/>
      <c r="J14" s="66"/>
      <c r="K14" s="66"/>
      <c r="L14" s="61" t="s">
        <v>46</v>
      </c>
      <c r="M14" s="61"/>
      <c r="N14" s="61"/>
      <c r="O14" s="61"/>
      <c r="P14" s="61"/>
      <c r="Q14" s="61" t="s">
        <v>47</v>
      </c>
      <c r="R14" s="61"/>
      <c r="S14" s="61"/>
      <c r="T14" s="61" t="s">
        <v>48</v>
      </c>
      <c r="U14" s="61"/>
      <c r="V14" s="61"/>
      <c r="W14" s="61" t="s">
        <v>49</v>
      </c>
      <c r="X14" s="61"/>
      <c r="Y14" s="61"/>
    </row>
    <row r="15" spans="2:25" ht="11.25" hidden="1" customHeight="1" x14ac:dyDescent="0.15">
      <c r="C15" s="62"/>
      <c r="D15" s="63"/>
      <c r="E15" s="63"/>
      <c r="F15" s="63"/>
      <c r="G15" s="63"/>
      <c r="H15" s="63"/>
      <c r="I15" s="63"/>
      <c r="J15" s="66"/>
      <c r="K15" s="66"/>
      <c r="L15" s="68"/>
      <c r="M15" s="68"/>
      <c r="N15" s="68"/>
      <c r="O15" s="68"/>
      <c r="P15" s="68"/>
      <c r="Q15" s="68"/>
      <c r="R15" s="68"/>
      <c r="S15" s="68"/>
      <c r="T15" s="68"/>
      <c r="U15" s="68"/>
      <c r="V15" s="68"/>
      <c r="W15" s="68"/>
      <c r="X15" s="68"/>
      <c r="Y15" s="68"/>
    </row>
    <row r="16" spans="2:25" ht="11.25" hidden="1" customHeight="1" x14ac:dyDescent="0.15">
      <c r="C16" s="60" t="s">
        <v>50</v>
      </c>
      <c r="D16" s="60"/>
      <c r="E16" s="60"/>
      <c r="F16" s="60"/>
      <c r="G16" s="60"/>
      <c r="H16" s="60"/>
      <c r="I16" s="60"/>
      <c r="J16" s="60"/>
      <c r="K16" s="60"/>
      <c r="L16" s="60"/>
      <c r="M16" s="60"/>
      <c r="N16" s="60"/>
      <c r="O16" s="60"/>
      <c r="P16" s="60"/>
      <c r="Q16" s="60"/>
      <c r="R16" s="60"/>
      <c r="S16" s="60"/>
      <c r="T16" s="60"/>
      <c r="U16" s="60"/>
      <c r="V16" s="60"/>
      <c r="W16" s="60"/>
      <c r="X16" s="60"/>
      <c r="Y16" s="60"/>
    </row>
    <row r="17" spans="3:25" ht="11.25" hidden="1" customHeight="1" x14ac:dyDescent="0.15">
      <c r="C17" s="61" t="s">
        <v>51</v>
      </c>
      <c r="D17" s="61"/>
      <c r="E17" s="61"/>
      <c r="F17" s="61"/>
      <c r="G17" s="61"/>
      <c r="H17" s="39" t="s">
        <v>52</v>
      </c>
      <c r="I17" s="38" t="s">
        <v>53</v>
      </c>
      <c r="J17" s="39" t="s">
        <v>17</v>
      </c>
      <c r="K17" s="38" t="s">
        <v>20</v>
      </c>
      <c r="L17" s="72" t="s">
        <v>54</v>
      </c>
      <c r="M17" s="72"/>
      <c r="N17" s="72"/>
      <c r="O17" s="72"/>
      <c r="P17" s="39" t="s">
        <v>55</v>
      </c>
      <c r="Q17" s="39" t="s">
        <v>56</v>
      </c>
      <c r="R17" s="39" t="s">
        <v>57</v>
      </c>
      <c r="S17" s="39" t="s">
        <v>58</v>
      </c>
      <c r="T17" s="39" t="s">
        <v>59</v>
      </c>
      <c r="U17" s="39" t="s">
        <v>60</v>
      </c>
      <c r="V17" s="39" t="s">
        <v>61</v>
      </c>
      <c r="W17" s="39" t="s">
        <v>62</v>
      </c>
      <c r="X17" s="39" t="s">
        <v>63</v>
      </c>
      <c r="Y17" s="39" t="s">
        <v>64</v>
      </c>
    </row>
    <row r="18" spans="3:25" ht="11.25" hidden="1" customHeight="1" x14ac:dyDescent="0.15">
      <c r="C18" s="61"/>
      <c r="D18" s="61"/>
      <c r="E18" s="61"/>
      <c r="F18" s="61"/>
      <c r="G18" s="61"/>
      <c r="H18" s="41">
        <f>IF(J3="FW",IF(Q7&gt;120,13,INT(Q7/10)),0)</f>
        <v>0</v>
      </c>
      <c r="I18" s="42">
        <f>IF(J3="MF",IF(S7&gt;120,13,INT(S7/10)),0)</f>
        <v>0</v>
      </c>
      <c r="J18" s="41">
        <f>IF(J3="DF",IF(T7&gt;120,13,INT(T7/10)),0)</f>
        <v>13</v>
      </c>
      <c r="K18" s="42">
        <f>IF(J3="GK",IF(R7&gt;120,13,INT(R7/10)),0)</f>
        <v>0</v>
      </c>
      <c r="L18" s="72"/>
      <c r="M18" s="72"/>
      <c r="N18" s="72"/>
      <c r="O18" s="72"/>
      <c r="P18" s="41">
        <f>VLOOKUP(P17,UnitCalc!A2:O17,8,FALSE)*Q7+VLOOKUP(P17,UnitCalc!A2:O17,9,FALSE)*R7+VLOOKUP(P17,UnitCalc!A2:O17,11,FALSE)*S7+VLOOKUP(P17,UnitCalc!A2:O17,10,FALSE)*T7+VLOOKUP(P17,UnitCalc!A2:O17,12,FALSE)*U7+VLOOKUP(P17,UnitCalc!A2:O17,14,FALSE)*V7+VLOOKUP(P17,UnitCalc!A2:O17,13,FALSE)*W7</f>
        <v>11020</v>
      </c>
      <c r="Q18" s="41">
        <f>P18</f>
        <v>11020</v>
      </c>
      <c r="R18" s="41">
        <f>P18</f>
        <v>11020</v>
      </c>
      <c r="S18" s="41">
        <f>VLOOKUP(S17,UnitCalc!A2:O17,8,FALSE)*Q7+VLOOKUP(S17,UnitCalc!A2:O17,9,FALSE)*R7+VLOOKUP(S17,UnitCalc!A2:O17,11,FALSE)*S7+VLOOKUP(S17,UnitCalc!A2:O17,10,FALSE)*T7+VLOOKUP(S17,UnitCalc!A2:O17,12,FALSE)*U7+VLOOKUP(S17,UnitCalc!A2:O17,14,FALSE)*V7+VLOOKUP(S17,UnitCalc!A2:O17,13,FALSE)*W7</f>
        <v>9780</v>
      </c>
      <c r="T18" s="41">
        <f>VLOOKUP(T17,UnitCalc!A2:O17,8,FALSE)*Q7+VLOOKUP(T17,UnitCalc!A2:O17,9,FALSE)*R7+VLOOKUP(T17,UnitCalc!A2:O17,11,FALSE)*S7+VLOOKUP(T17,UnitCalc!A2:O17,10,FALSE)*T7+VLOOKUP(T17,UnitCalc!A2:O17,12,FALSE)*U7+VLOOKUP(T17,UnitCalc!A2:O17,14,FALSE)*V7+VLOOKUP(T17,UnitCalc!A2:O17,13,FALSE)*W7</f>
        <v>12651</v>
      </c>
      <c r="U18" s="41">
        <f>VLOOKUP(U17,UnitCalc!A2:O17,8,FALSE)*Q7+VLOOKUP(U17,UnitCalc!A2:O17,9,FALSE)*R7+VLOOKUP(U17,UnitCalc!A2:O17,11,FALSE)*S7+VLOOKUP(U17,UnitCalc!A2:O17,10,FALSE)*T7+VLOOKUP(U17,UnitCalc!A2:O17,12,FALSE)*U7+VLOOKUP(U17,UnitCalc!A2:O17,14,FALSE)*V7+VLOOKUP(U17,UnitCalc!A2:O17,13,FALSE)*W7</f>
        <v>14671</v>
      </c>
      <c r="V18" s="41">
        <f>VLOOKUP(V17,UnitCalc!A2:O17,8,FALSE)*Q7+VLOOKUP(V17,UnitCalc!A2:O17,9,FALSE)*R7+VLOOKUP(V17,UnitCalc!A2:O17,11,FALSE)*S7+VLOOKUP(V17,UnitCalc!A2:O17,10,FALSE)*T7+VLOOKUP(V17,UnitCalc!A2:O17,12,FALSE)*U7+VLOOKUP(V17,UnitCalc!A2:O17,14,FALSE)*V7+VLOOKUP(V17,UnitCalc!A2:O17,13,FALSE)*W7</f>
        <v>11420</v>
      </c>
      <c r="W18" s="41">
        <f>VLOOKUP(W17,UnitCalc!A2:O17,8,FALSE)*Q7+VLOOKUP(W17,UnitCalc!A2:O17,9,FALSE)*R7+VLOOKUP(W17,UnitCalc!A2:O17,11,FALSE)*S7+VLOOKUP(W17,UnitCalc!A2:O17,10,FALSE)*T7+VLOOKUP(W17,UnitCalc!A2:O17,12,FALSE)*U7+VLOOKUP(W17,UnitCalc!A2:O17,14,FALSE)*V7+VLOOKUP(W17,UnitCalc!A2:O17,13,FALSE)*W7</f>
        <v>11420</v>
      </c>
      <c r="X18" s="41">
        <f>W18</f>
        <v>11420</v>
      </c>
      <c r="Y18" s="41">
        <f>W18</f>
        <v>11420</v>
      </c>
    </row>
    <row r="19" spans="3:25" ht="11.25" hidden="1" customHeight="1" x14ac:dyDescent="0.15">
      <c r="C19" s="61" t="s">
        <v>65</v>
      </c>
      <c r="D19" s="61" t="s">
        <v>66</v>
      </c>
      <c r="E19" s="61" t="s">
        <v>67</v>
      </c>
      <c r="F19" s="61" t="s">
        <v>68</v>
      </c>
      <c r="G19" s="61"/>
      <c r="H19" s="61" t="s">
        <v>49</v>
      </c>
      <c r="I19" s="61"/>
      <c r="J19" s="61" t="s">
        <v>69</v>
      </c>
      <c r="K19" s="61"/>
      <c r="L19" s="61" t="s">
        <v>3922</v>
      </c>
      <c r="M19" s="61"/>
      <c r="N19" s="61" t="s">
        <v>70</v>
      </c>
      <c r="O19" s="61"/>
      <c r="P19" s="61" t="s">
        <v>71</v>
      </c>
      <c r="Q19" s="61"/>
      <c r="R19" s="61" t="s">
        <v>72</v>
      </c>
      <c r="S19" s="61"/>
      <c r="T19" s="61" t="s">
        <v>73</v>
      </c>
      <c r="U19" s="61"/>
      <c r="V19" s="61" t="s">
        <v>42</v>
      </c>
      <c r="W19" s="61"/>
      <c r="X19" s="61" t="s">
        <v>43</v>
      </c>
      <c r="Y19" s="61"/>
    </row>
    <row r="20" spans="3:25" ht="11.25" hidden="1" customHeight="1" x14ac:dyDescent="0.15">
      <c r="C20" s="61"/>
      <c r="D20" s="61"/>
      <c r="E20" s="61"/>
      <c r="F20" s="38" t="s">
        <v>74</v>
      </c>
      <c r="G20" s="38" t="s">
        <v>75</v>
      </c>
      <c r="H20" s="38" t="s">
        <v>74</v>
      </c>
      <c r="I20" s="38" t="s">
        <v>75</v>
      </c>
      <c r="J20" s="38" t="s">
        <v>74</v>
      </c>
      <c r="K20" s="38" t="s">
        <v>75</v>
      </c>
      <c r="L20" s="38" t="s">
        <v>74</v>
      </c>
      <c r="M20" s="38" t="s">
        <v>75</v>
      </c>
      <c r="N20" s="38" t="s">
        <v>74</v>
      </c>
      <c r="O20" s="38" t="s">
        <v>75</v>
      </c>
      <c r="P20" s="38" t="s">
        <v>74</v>
      </c>
      <c r="Q20" s="38" t="s">
        <v>75</v>
      </c>
      <c r="R20" s="38" t="s">
        <v>74</v>
      </c>
      <c r="S20" s="38" t="s">
        <v>75</v>
      </c>
      <c r="T20" s="38" t="s">
        <v>74</v>
      </c>
      <c r="U20" s="38" t="s">
        <v>75</v>
      </c>
      <c r="V20" s="38" t="s">
        <v>74</v>
      </c>
      <c r="W20" s="38" t="s">
        <v>75</v>
      </c>
      <c r="X20" s="43" t="s">
        <v>74</v>
      </c>
      <c r="Y20" s="43" t="s">
        <v>75</v>
      </c>
    </row>
    <row r="21" spans="3:25" ht="11.25" hidden="1" customHeight="1" x14ac:dyDescent="0.15">
      <c r="C21" s="44">
        <f>INT(IF(K43="－",0,M43*(VLOOKUP(K43,UnitCalc!A2:O17,7,FALSE)+K18)+HLOOKUP(K43,P17:Y18,2,0))*41/4096)</f>
        <v>162</v>
      </c>
      <c r="D21" s="44">
        <f>C21+IF(K43="－",0,VLOOKUP(K43,UnitCalc!A2:O17,3,FALSE))</f>
        <v>232</v>
      </c>
      <c r="E21" s="44">
        <f>D21+IF(K43="－",0,VLOOKUP(K43,UnitCalc!A2:O17,4,FALSE))</f>
        <v>272</v>
      </c>
      <c r="F21" s="45">
        <f>D21+IF(K43="－",0,VLOOKUP(K43,UnitCalc!A2:O17,6,FALSE))</f>
        <v>232</v>
      </c>
      <c r="G21" s="46">
        <f>E21+IF(K43="－",0,VLOOKUP(K43,UnitCalc!A2:O17,6,FALSE))</f>
        <v>272</v>
      </c>
      <c r="H21" s="45">
        <f>F21+IF(K43="－",0,IF(W15&lt;&gt;"ON",0,VLOOKUP(K43,UnitCalc!A2:O17,5,FALSE)))</f>
        <v>232</v>
      </c>
      <c r="I21" s="46">
        <f>G21+IF(K43="－",0,IF(W15&lt;&gt;"ON",0,VLOOKUP(K43,UnitCalc!A2:O17,5,FALSE)))</f>
        <v>272</v>
      </c>
      <c r="J21" s="46">
        <f>H21+IF(M3=L43,10,0)</f>
        <v>242</v>
      </c>
      <c r="K21" s="46">
        <f>I21+IF(M3=L43,10,0)</f>
        <v>282</v>
      </c>
      <c r="L21" s="46">
        <f>J21+IF(AND(T11="ON",OR(K43="NS",K43="LS"))=TRUE,INT(J21*5/100),0)+IF(AND(L11="ON",OR(K43="NS",K43="LS")),INT(J21*10/100),0)</f>
        <v>242</v>
      </c>
      <c r="M21" s="46">
        <f>K21+IF(AND(T11="ON",OR(K43="NS",K43="LS"))=TRUE,INT(K21*5/100),0)+IF(AND(L11="ON",OR(K43="NS",K43="LS")),INT(K21*10/100),0)</f>
        <v>282</v>
      </c>
      <c r="N21" s="46">
        <f>L21+IF(AND(X11="ON",K43="BL")=TRUE,INT(L21*5/100),0)+IF(AND(P11="ON",K43="BL")=TRUE,INT(L21*10/100),0)</f>
        <v>242</v>
      </c>
      <c r="O21" s="46">
        <f t="shared" ref="O21:O32" si="0">M21+IF(AND(X11="ON",K43="BL")=TRUE,INT(M21*5/100),0)+IF(AND(P11="ON",K43="BL")=TRUE,INT(M21*10/100),0)</f>
        <v>282</v>
      </c>
      <c r="P21" s="46">
        <f>N21+IF(AND(V11="ON",K43="DR")=TRUE,INT(N21*5/100),0)+IF(AND(N11="ON",K43="DR"),INT(N21*10/100),0)</f>
        <v>242</v>
      </c>
      <c r="Q21" s="46">
        <f>O21+IF(AND(,V11="ON",K43="DR")=TRUE,INT(O21*5/100),0)+IF(AND(N11="ON",K43="DR"),INT(O21*10/100),0)</f>
        <v>282</v>
      </c>
      <c r="R21" s="46">
        <f>P21+IF(AND(COUNTIF(C43:J48,"キーパープラス")&gt;=1,OR(K43="CA",K43="P1",K43="P2"))=TRUE,INT(P21*10/100),0)</f>
        <v>242</v>
      </c>
      <c r="S21" s="46">
        <f>Q21+IF(AND(COUNTIF(C43:J48,"キーパープラス")&gt;=1,OR(K43="CA",K43="P1",K43="P2"))=TRUE,INT(Q21*10/100),0)</f>
        <v>282</v>
      </c>
      <c r="T21" s="45">
        <f>IF(AND(L13="ON",NOT(U13=0)),IF(U13&gt;0=TRUE,INT(R21*POWER(105/100,U13)),INT(R21*POWER(100/105,ABS(U13)))),R21)</f>
        <v>242</v>
      </c>
      <c r="U21" s="45">
        <f>IF(AND(L13="ON",NOT(S13=0)),IF(S13&gt;0=TPUE,INT(S21*POWEP(105/100,S13)),INT(S21*POWEP(100/105,ABS(S13)))),S21)</f>
        <v>282</v>
      </c>
      <c r="V21" s="45">
        <f>IF(AND(O13="ON",NOT(U13=0)),IF(U13&gt;0=TRUE,INT(T21*POWER(105/100,U13)),INT(T21*POWER(100/105,ABS(U13)))),T21)</f>
        <v>242</v>
      </c>
      <c r="W21" s="45">
        <f>IF(AND(O13="ON",NOT(U13=0)),IF(U13&gt;0=TRUE,INT(U21*POWER(105/100,U13)),INT(U21*POWER(100/105,ABS(U13)))),U21)</f>
        <v>282</v>
      </c>
      <c r="X21" s="46">
        <f>IF(AND(R13="ON",NOT(U13=0))=TRUE,IF(U13&lt;0=TRUE,INT(V21*105/100),V21),V21)</f>
        <v>242</v>
      </c>
      <c r="Y21" s="46">
        <f>IF(AND(R13="ON",NOT(U13=0))=TRUE,IF(U13&lt;0=TRUE,INT(W21*105/100),W21),W21)</f>
        <v>282</v>
      </c>
    </row>
    <row r="22" spans="3:25" ht="11.25" hidden="1" customHeight="1" x14ac:dyDescent="0.15">
      <c r="C22" s="44">
        <f>INT(IF(K44="－",0,M44*(VLOOKUP(K44,UnitCalc!A2:O17,7,FALSE)+K18)+HLOOKUP(K44,P17:Y18,2,0))*41/4096)</f>
        <v>195</v>
      </c>
      <c r="D22" s="44">
        <f>C22+IF(K44="－",0,VLOOKUP(K44,UnitCalc!A2:O17,3,FALSE))</f>
        <v>265</v>
      </c>
      <c r="E22" s="44">
        <f>D22+IF(K44="－",0,VLOOKUP(K44,UnitCalc!A2:O17,4,FALSE))</f>
        <v>305</v>
      </c>
      <c r="F22" s="45">
        <f>D22+IF(K44="－",0,VLOOKUP(K44,UnitCalc!A2:O17,6,FALSE))</f>
        <v>265</v>
      </c>
      <c r="G22" s="46">
        <f>E22+IF(K44="－",0,VLOOKUP(K44,UnitCalc!A2:O17,6,FALSE))</f>
        <v>305</v>
      </c>
      <c r="H22" s="45">
        <f>F22+IF(K44="－",0,IF(W15&lt;&gt;"ON",0,VLOOKUP(K44,UnitCalc!A2:O17,5,FALSE)))</f>
        <v>265</v>
      </c>
      <c r="I22" s="46">
        <f>G22+IF(K44="－",0,IF(W15&lt;&gt;"ON",0,VLOOKUP(K44,UnitCalc!A2:O17,5,FALSE)))</f>
        <v>305</v>
      </c>
      <c r="J22" s="46">
        <f>H22+IF(M3=L44,10,0)</f>
        <v>275</v>
      </c>
      <c r="K22" s="46">
        <f>I22+IF(M3=L44,10,0)</f>
        <v>315</v>
      </c>
      <c r="L22" s="46">
        <f>J22+IF(AND(T11="ON",OR(K44="NS",K44="LS"))=TRUE,INT(J22*5/100),0)+IF(AND(L11="ON",OR(K44="NS",K44="LS")),INT(J22*10/100),0)</f>
        <v>275</v>
      </c>
      <c r="M22" s="46">
        <f>K22+IF(AND(T11="ON",OR(K44="NS",K44="LS"))=TRUE,INT(K22*5/100),0)+IF(AND(L11="ON",OR(K44="NS",K44="LS")),INT(K22*10/100),0)</f>
        <v>315</v>
      </c>
      <c r="N22" s="46">
        <f>L22+IF(AND(X11="ON",K44="BL")=TRUE,INT(L22*5/100),0)+IF(AND(P11="ON",K44="BL")=TRUE,INT(L22*10/100),0)</f>
        <v>275</v>
      </c>
      <c r="O22" s="46">
        <f t="shared" si="0"/>
        <v>315</v>
      </c>
      <c r="P22" s="46">
        <f>N22+IF(AND(V11="ON",K44="DR")=TRUE,INT(N22*5/100),0)+IF(AND(N11="ON",K44="DR"),INT(N22*10/100),0)</f>
        <v>275</v>
      </c>
      <c r="Q22" s="46">
        <f>O22+IF(AND(,V11="ON",K44="DR")=TRUE,INT(O22*5/100),0)+IF(AND(N11="ON",K44="DR"),INT(O22*10/100),0)</f>
        <v>315</v>
      </c>
      <c r="R22" s="46">
        <f>P22+IF(AND(COUNTIF(C43:J48,"キーパープラス")&gt;=1,OR(K44="CA",K44="P1",K44="P2"))=TRUE,INT(P22*10/100),0)</f>
        <v>275</v>
      </c>
      <c r="S22" s="46">
        <f>Q22+IF(AND(COUNTIF(C43:J48,"キーパープラス")&gt;=1,OR(K44="CA",K44="P1",K44="P2"))=TRUE,INT(Q22*10/100),0)</f>
        <v>315</v>
      </c>
      <c r="T22" s="45">
        <f>IF(AND(L13="ON",NOT(U13=0)),IF(U13&gt;0=TRUE,INT(R22*POWER(105/100,U13)),INT(R22*POWER(100/105,ABS(U13)))),R22)</f>
        <v>275</v>
      </c>
      <c r="U22" s="45">
        <f>IF(AND(L13="ON",NOT(S13=0)),IF(S13&gt;0=TPUE,INT(S22*POWEP(105/100,S13)),INT(S22*POWEP(100/105,ABS(S13)))),S22)</f>
        <v>315</v>
      </c>
      <c r="V22" s="45">
        <f>IF(AND(O13="ON",NOT(U13=0)),IF(U13&gt;0=TRUE,INT(T22*POWER(105/100,U13)),INT(T22*POWER(100/105,ABS(U13)))),T22)</f>
        <v>275</v>
      </c>
      <c r="W22" s="45">
        <f>IF(AND(O13="ON",NOT(U13=0)),IF(U13&gt;0=TRUE,INT(U22*POWER(105/100,U13)),INT(U22*POWER(100/105,ABS(U13)))),U22)</f>
        <v>315</v>
      </c>
      <c r="X22" s="46">
        <f>IF(AND(R13="ON",NOT(U13=0))=TRUE,IF(U13&lt;0=TRUE,INT(V22*105/100),V22),V22)</f>
        <v>275</v>
      </c>
      <c r="Y22" s="46">
        <f>IF(AND(R13="ON",NOT(U13=0))=TRUE,IF(U13&lt;0=TRUE,INT(W22*105/100),W22),W22)</f>
        <v>315</v>
      </c>
    </row>
    <row r="23" spans="3:25" ht="11.25" hidden="1" customHeight="1" x14ac:dyDescent="0.15">
      <c r="C23" s="44">
        <f>INT(IF(K45="－",0,M45*(VLOOKUP(K45,UnitCalc!A2:O17,7,FALSE)+K18)+HLOOKUP(K45,P17:Y18,2,0))*41/4096)</f>
        <v>239</v>
      </c>
      <c r="D23" s="44">
        <f>C23+IF(K45="－",0,VLOOKUP(K45,UnitCalc!A2:O17,3,FALSE))</f>
        <v>309</v>
      </c>
      <c r="E23" s="44">
        <f>D23+IF(K45="－",0,VLOOKUP(K45,UnitCalc!A2:O17,4,FALSE))</f>
        <v>349</v>
      </c>
      <c r="F23" s="45">
        <f>D23+IF(K45="－",0,VLOOKUP(K45,UnitCalc!A2:O17,6,FALSE))</f>
        <v>309</v>
      </c>
      <c r="G23" s="46">
        <f>E23+IF(K45="－",0,VLOOKUP(K45,UnitCalc!A2:O17,6,FALSE))</f>
        <v>349</v>
      </c>
      <c r="H23" s="45">
        <f>F23+IF(K45="－",0,IF(W15&lt;&gt;"ON",0,VLOOKUP(K45,UnitCalc!A2:O17,5,FALSE)))</f>
        <v>309</v>
      </c>
      <c r="I23" s="46">
        <f>G23+IF(K45="－",0,IF(W15&lt;&gt;"ON",0,VLOOKUP(K45,UnitCalc!A2:O17,5,FALSE)))</f>
        <v>349</v>
      </c>
      <c r="J23" s="46">
        <f>H23+IF(M3=L45,10,0)</f>
        <v>309</v>
      </c>
      <c r="K23" s="46">
        <f>I23+IF(M3=L45,10,0)</f>
        <v>349</v>
      </c>
      <c r="L23" s="46">
        <f>J23+IF(AND(T11="ON",OR(K45="NS",K45="LS"))=TRUE,INT(J23*5/100),0)+IF(AND(L11="ON",OR(K45="NS",K45="LS")),INT(J23*10/100),0)</f>
        <v>309</v>
      </c>
      <c r="M23" s="46">
        <f>K23+IF(AND(T11="ON",OR(K45="NS",K45="LS"))=TRUE,INT(K23*5/100),0)+IF(AND(L11="ON",OR(K45="NS",K45="LS")),INT(K23*10/100),0)</f>
        <v>349</v>
      </c>
      <c r="N23" s="46">
        <f>L23+IF(AND(X11="ON",K45="BL")=TRUE,INT(L23*5/100),0)+IF(AND(P11="ON",K45="BL")=TRUE,INT(L23*10/100),0)</f>
        <v>309</v>
      </c>
      <c r="O23" s="46">
        <f t="shared" si="0"/>
        <v>349</v>
      </c>
      <c r="P23" s="46">
        <f>N23+IF(AND(V11="ON",K45="DR")=TRUE,INT(N23*5/100),0)+IF(AND(N11="ON",K45="DR"),INT(N23*10/100),0)</f>
        <v>309</v>
      </c>
      <c r="Q23" s="46">
        <f>O23+IF(AND(,V11="ON",K45="DR")=TRUE,INT(O23*5/100),0)+IF(AND(N11="ON",K45="DR"),INT(O23*10/100),0)</f>
        <v>349</v>
      </c>
      <c r="R23" s="46">
        <f>P23+IF(AND(COUNTIF(C43:J48,"キーパープラス")&gt;=1,OR(K45="CA",K45="P1",K45="P2"))=TRUE,INT(P23*10/100),0)</f>
        <v>309</v>
      </c>
      <c r="S23" s="46">
        <f>Q23+IF(AND(COUNTIF(C43:J48,"キーパープラス")&gt;=1,OR(K45="CA",K45="P1",K45="P2"))=TRUE,INT(Q23*10/100),0)</f>
        <v>349</v>
      </c>
      <c r="T23" s="45">
        <f>IF(AND(L13="ON",NOT(U13=0)),IF(U13&gt;0=TRUE,INT(R23*POWER(105/100,U13)),INT(R23*POWER(100/105,ABS(U13)))),R23)</f>
        <v>309</v>
      </c>
      <c r="U23" s="45">
        <f>IF(AND(L13="ON",NOT(S13=0)),IF(S13&gt;0=TPUE,INT(S23*POWEP(105/100,S13)),INT(S23*POWEP(100/105,ABS(S13)))),S23)</f>
        <v>349</v>
      </c>
      <c r="V23" s="45">
        <f>IF(AND(O13="ON",NOT(U13=0)),IF(U13&gt;0=TRUE,INT(T23*POWER(105/100,U13)),INT(T23*POWER(100/105,ABS(U13)))),T23)</f>
        <v>309</v>
      </c>
      <c r="W23" s="45">
        <f>IF(AND(O13="ON",NOT(U13=0)),IF(U13&gt;0=TRUE,INT(U23*POWER(105/100,U13)),INT(U23*POWER(100/105,ABS(U13)))),U23)</f>
        <v>349</v>
      </c>
      <c r="X23" s="46">
        <f>IF(AND(R13="ON",NOT(U13=0))=TRUE,IF(U13&lt;0=TRUE,INT(V23*105/100),V23),V23)</f>
        <v>309</v>
      </c>
      <c r="Y23" s="46">
        <f>IF(AND(R13="ON",NOT(U13=0))=TRUE,IF(U13&lt;0=TRUE,INT(W23*105/100),W23),W23)</f>
        <v>349</v>
      </c>
    </row>
    <row r="24" spans="3:25" ht="11.25" hidden="1" customHeight="1" x14ac:dyDescent="0.15">
      <c r="C24" s="44">
        <f>INT(IF(K46="－",0,M46*(VLOOKUP(K46,UnitCalc!A2:O17,7,FALSE)+K18)+HLOOKUP(K46,P17:Y18,2,0))*41/4096)</f>
        <v>246</v>
      </c>
      <c r="D24" s="44">
        <f>C24+IF(K46="－",0,VLOOKUP(K46,UnitCalc!A2:O17,3,FALSE))</f>
        <v>286</v>
      </c>
      <c r="E24" s="44">
        <f>D24+IF(K46="－",0,VLOOKUP(K46,UnitCalc!A2:O17,4,FALSE))</f>
        <v>386</v>
      </c>
      <c r="F24" s="45">
        <f>D24+IF(K46="－",0,VLOOKUP(K46,UnitCalc!A2:O17,6,FALSE))</f>
        <v>296</v>
      </c>
      <c r="G24" s="46">
        <f>E24+IF(K46="－",0,VLOOKUP(K46,UnitCalc!A2:O17,6,FALSE))</f>
        <v>396</v>
      </c>
      <c r="H24" s="45">
        <f>F24+IF(K46="－",0,IF(W15&lt;&gt;"ON",0,VLOOKUP(K46,UnitCalc!A2:O17,5,FALSE)))</f>
        <v>296</v>
      </c>
      <c r="I24" s="46">
        <f>G24+IF(K46="－",0,IF(W15&lt;&gt;"ON",0,VLOOKUP(K46,UnitCalc!A2:O17,5,FALSE)))</f>
        <v>396</v>
      </c>
      <c r="J24" s="46">
        <f>H24+IF(M3=L46,10,0)</f>
        <v>306</v>
      </c>
      <c r="K24" s="46">
        <f>I24+IF(M3=L46,10,0)</f>
        <v>406</v>
      </c>
      <c r="L24" s="46">
        <f>J24+IF(AND(T11="ON",OR(K46="NS",K46="LS"))=TRUE,INT(J24*5/100),0)+IF(AND(L11="ON",OR(K46="NS",K46="LS")),INT(J24*10/100),0)</f>
        <v>306</v>
      </c>
      <c r="M24" s="46">
        <f>K24+IF(AND(T11="ON",OR(K46="NS",K46="LS"))=TRUE,INT(K24*5/100),0)+IF(AND(L11="ON",OR(K46="NS",K46="LS")),INT(K24*10/100),0)</f>
        <v>406</v>
      </c>
      <c r="N24" s="46">
        <f>L24+IF(AND(X11="ON",K46="BL")=TRUE,INT(L24*5/100),0)+IF(AND(P11="ON",K46="BL")=TRUE,INT(L24*10/100),0)</f>
        <v>306</v>
      </c>
      <c r="O24" s="46">
        <f t="shared" si="0"/>
        <v>406</v>
      </c>
      <c r="P24" s="46">
        <f>N24+IF(AND(V11="ON",K46="DR")=TRUE,INT(N24*5/100),0)+IF(AND(N11="ON",K46="DR"),INT(N24*10/100),0)</f>
        <v>306</v>
      </c>
      <c r="Q24" s="46">
        <f>O24+IF(AND(,V11="ON",K46="DR")=TRUE,INT(O24*5/100),0)+IF(AND(N11="ON",K46="DR"),INT(O24*10/100),0)</f>
        <v>406</v>
      </c>
      <c r="R24" s="46">
        <f>P24+IF(AND(COUNTIF(C43:J48,"キーパープラス")&gt;=1,OR(K46="CA",K46="P1",K46="P2"))=TRUE,INT(P24*10/100),0)</f>
        <v>306</v>
      </c>
      <c r="S24" s="46">
        <f>Q24+IF(AND(COUNTIF(C43:J48,"キーパープラス")&gt;=1,OR(K46="CA",K46="P1",K46="P2"))=TRUE,INT(Q24*10/100),0)</f>
        <v>406</v>
      </c>
      <c r="T24" s="45">
        <f>IF(AND(L13="ON",NOT(U13=0)),IF(U13&gt;0=TRUE,INT(R24*POWER(105/100,U13)),INT(R24*POWER(100/105,ABS(U13)))),R24)</f>
        <v>306</v>
      </c>
      <c r="U24" s="45">
        <f>IF(AND(L13="ON",NOT(S13=0)),IF(S13&gt;0=TPUE,INT(S24*POWEP(105/100,S13)),INT(S24*POWEP(100/105,ABS(S13)))),S24)</f>
        <v>406</v>
      </c>
      <c r="V24" s="45">
        <f>IF(AND(O13="ON",NOT(U13=0)),IF(U13&gt;0=TRUE,INT(T24*POWER(105/100,U13)),INT(T24*POWER(100/105,ABS(U13)))),T24)</f>
        <v>306</v>
      </c>
      <c r="W24" s="45">
        <f>IF(AND(O13="ON",NOT(U13=0)),IF(U13&gt;0=TRUE,INT(U24*POWER(105/100,U13)),INT(U24*POWER(100/105,ABS(U13)))),U24)</f>
        <v>406</v>
      </c>
      <c r="X24" s="46">
        <f>IF(AND(R13="ON",NOT(U13=0))=TRUE,IF(U13&lt;0=TRUE,INT(V24*105/100),V24),V24)</f>
        <v>306</v>
      </c>
      <c r="Y24" s="46">
        <f>IF(AND(R13="ON",NOT(U13=0))=TRUE,IF(U13&lt;0=TRUE,INT(W24*105/100),W24),W24)</f>
        <v>406</v>
      </c>
    </row>
    <row r="25" spans="3:25" ht="11.25" hidden="1" customHeight="1" x14ac:dyDescent="0.15">
      <c r="C25" s="44">
        <f>INT(IF(K47="－",0,M47*(VLOOKUP(K47,UnitCalc!A2:O17,7,FALSE)+K18)+HLOOKUP(K47,P17:Y18,2,0))*41/4096)</f>
        <v>0</v>
      </c>
      <c r="D25" s="44">
        <f>C25+IF(K47="－",0,VLOOKUP(K47,UnitCalc!A2:O17,3,FALSE))</f>
        <v>0</v>
      </c>
      <c r="E25" s="44">
        <f>D25+IF(K47="－",0,VLOOKUP(K47,UnitCalc!A2:O17,4,FALSE))</f>
        <v>0</v>
      </c>
      <c r="F25" s="45">
        <f>D25+IF(K47="－",0,VLOOKUP(K47,UnitCalc!A2:O17,6,FALSE))</f>
        <v>0</v>
      </c>
      <c r="G25" s="46">
        <f>E25+IF(K47="－",0,VLOOKUP(K47,UnitCalc!A2:O17,6,FALSE))</f>
        <v>0</v>
      </c>
      <c r="H25" s="45">
        <f>F25+IF(K47="－",0,IF(W15&lt;&gt;"ON",0,VLOOKUP(K47,UnitCalc!A2:O17,5,FALSE)))</f>
        <v>0</v>
      </c>
      <c r="I25" s="46">
        <f>G25+IF(K47="－",0,IF(W15&lt;&gt;"ON",0,VLOOKUP(K47,UnitCalc!A2:O17,5,FALSE)))</f>
        <v>0</v>
      </c>
      <c r="J25" s="46">
        <f>H25+IF(M3=L47,10,0)</f>
        <v>0</v>
      </c>
      <c r="K25" s="46">
        <f>I25+IF(M3=L47,10,0)</f>
        <v>0</v>
      </c>
      <c r="L25" s="46">
        <f>J25+IF(AND(T11="ON",OR(K47="NS",K47="LS"))=TRUE,INT(J25*5/100),0)+IF(AND(L11="ON",OR(K47="NS",K47="LS")),INT(J25*10/100),0)</f>
        <v>0</v>
      </c>
      <c r="M25" s="46">
        <f>K25+IF(AND(T11="ON",OR(K47="NS",K47="LS"))=TRUE,INT(K25*5/100),0)+IF(AND(L11="ON",OR(K47="NS",K47="LS")),INT(K25*10/100),0)</f>
        <v>0</v>
      </c>
      <c r="N25" s="46">
        <f>L25+IF(AND(X11="ON",K47="BL")=TRUE,INT(L25*5/100),0)+IF(AND(P11="ON",K47="BL")=TRUE,INT(L25*10/100),0)</f>
        <v>0</v>
      </c>
      <c r="O25" s="46">
        <f t="shared" si="0"/>
        <v>0</v>
      </c>
      <c r="P25" s="46">
        <f>N25+IF(AND(V11="ON",K47="DR")=TRUE,INT(N25*5/100),0)+IF(AND(N11="ON",K47="DR"),INT(N25*10/100),0)</f>
        <v>0</v>
      </c>
      <c r="Q25" s="46">
        <f>O25+IF(AND(,V11="ON",K47="DR")=TRUE,INT(O25*5/100),0)+IF(AND(N11="ON",K47="DR"),INT(O25*10/100),0)</f>
        <v>0</v>
      </c>
      <c r="R25" s="46">
        <f>P25+IF(AND(COUNTIF(C43:J48,"キーパープラス")&gt;=1,OR(K47="CA",K47="P1",K47="P2"))=TRUE,INT(P25*10/100),0)</f>
        <v>0</v>
      </c>
      <c r="S25" s="46">
        <f>Q25+IF(AND(COUNTIF(C43:J48,"キーパープラス")&gt;=1,OR(K47="CA",K47="P1",K47="P2"))=TRUE,INT(Q25*10/100),0)</f>
        <v>0</v>
      </c>
      <c r="T25" s="45">
        <f>IF(AND(L13="ON",NOT(U13=0)),IF(U13&gt;0=TRUE,INT(R25*POWER(105/100,U13)),INT(R25*POWER(100/105,ABS(U13)))),R25)</f>
        <v>0</v>
      </c>
      <c r="U25" s="45">
        <f>IF(AND(L13="ON",NOT(S13=0)),IF(S13&gt;0=TPUE,INT(S25*POWEP(105/100,S13)),INT(S25*POWEP(100/105,ABS(S13)))),S25)</f>
        <v>0</v>
      </c>
      <c r="V25" s="45">
        <f>IF(AND(O13="ON",NOT(U13=0)),IF(U13&gt;0=TRUE,INT(T25*POWER(105/100,U13)),INT(T25*POWER(100/105,ABS(U13)))),T25)</f>
        <v>0</v>
      </c>
      <c r="W25" s="45">
        <f>IF(AND(O13="ON",NOT(U13=0)),IF(U13&gt;0=TRUE,INT(U25*POWER(105/100,U13)),INT(U25*POWER(100/105,ABS(U13)))),U25)</f>
        <v>0</v>
      </c>
      <c r="X25" s="46">
        <f>IF(AND(R13="ON",NOT(U13=0))=TRUE,IF(U13&lt;0=TRUE,INT(V25*105/100),V25),V25)</f>
        <v>0</v>
      </c>
      <c r="Y25" s="46">
        <f>IF(AND(R13="ON",NOT(U13=0))=TRUE,IF(U13&lt;0=TRUE,INT(W25*105/100),W25),W25)</f>
        <v>0</v>
      </c>
    </row>
    <row r="26" spans="3:25" ht="11.25" hidden="1" customHeight="1" x14ac:dyDescent="0.15">
      <c r="C26" s="44">
        <f>INT(IF(K48="－",0,M48*(VLOOKUP(K48,UnitCalc!A2:O17,7,FALSE)+K18)+HLOOKUP(K48,P17:Y18,2,0))*41/4096)</f>
        <v>261</v>
      </c>
      <c r="D26" s="44">
        <f>C26+IF(K48="－",0,VLOOKUP(K48,UnitCalc!A2:O17,3,FALSE))</f>
        <v>276</v>
      </c>
      <c r="E26" s="44">
        <f>D26+IF(K48="－",0,VLOOKUP(K48,UnitCalc!A2:O17,4,FALSE))</f>
        <v>296</v>
      </c>
      <c r="F26" s="45">
        <f>D26+IF(K48="－",0,VLOOKUP(K48,UnitCalc!A2:O17,6,FALSE))</f>
        <v>276</v>
      </c>
      <c r="G26" s="46">
        <f>E26+IF(K48="－",0,VLOOKUP(K48,UnitCalc!A2:O17,6,FALSE))</f>
        <v>296</v>
      </c>
      <c r="H26" s="45">
        <f>F26+IF(K48="－",0,IF(W15&lt;&gt;"ON",0,VLOOKUP(K48,UnitCalc!A2:O17,5,FALSE)))</f>
        <v>276</v>
      </c>
      <c r="I26" s="46">
        <f>G26+IF(K48="－",0,IF(W15&lt;&gt;"ON",0,VLOOKUP(K48,UnitCalc!A2:O17,5,FALSE)))</f>
        <v>296</v>
      </c>
      <c r="J26" s="46">
        <f>H26+IF(M3=L48,10,0)</f>
        <v>286</v>
      </c>
      <c r="K26" s="46">
        <f>I26+IF(M3=L48,10,0)</f>
        <v>306</v>
      </c>
      <c r="L26" s="46">
        <f>J26+IF(AND(T11="ON",OR(K48="NS",K48="LS"))=TRUE,INT(J26*5/100),0)+IF(AND(L11="ON",OR(K48="NS",K48="LS")),INT(J26*10/100),0)</f>
        <v>286</v>
      </c>
      <c r="M26" s="46">
        <f>K26+IF(AND(T11="ON",OR(K48="NS",K48="LS"))=TRUE,INT(K26*5/100),0)+IF(AND(L11="ON",OR(K48="NS",K48="LS")),INT(K26*10/100),0)</f>
        <v>306</v>
      </c>
      <c r="N26" s="46">
        <f>L26+IF(AND(X11="ON",K48="BL")=TRUE,INT(L26*5/100),0)+IF(AND(P11="ON",K48="BL")=TRUE,INT(L26*10/100),0)</f>
        <v>286</v>
      </c>
      <c r="O26" s="46">
        <f t="shared" si="0"/>
        <v>306</v>
      </c>
      <c r="P26" s="46">
        <f>N26+IF(AND(V11="ON",K48="DR")=TRUE,INT(N26*5/100),0)+IF(AND(N11="ON",K48="DR"),INT(N26*10/100),0)</f>
        <v>286</v>
      </c>
      <c r="Q26" s="46">
        <f>O26+IF(AND(,V11="ON",K48="DR")=TRUE,INT(O26*5/100),0)+IF(AND(N11="ON",K48="DR"),INT(O26*10/100),0)</f>
        <v>306</v>
      </c>
      <c r="R26" s="46">
        <f>P26+IF(AND(COUNTIF(C43:J48,"キーパープラス")&gt;=1,OR(K48="CA",K48="P1",K48="P2"))=TRUE,INT(P26*10/100),0)</f>
        <v>286</v>
      </c>
      <c r="S26" s="46">
        <f>Q26+IF(AND(COUNTIF(C43:J48,"キーパープラス")&gt;=1,OR(K48="CA",K48="P1",K48="P2"))=TRUE,INT(Q26*10/100),0)</f>
        <v>306</v>
      </c>
      <c r="T26" s="45">
        <f>IF(AND(L13="ON",NOT(U13=0)),IF(U13&gt;0=TRUE,INT(R26*POWER(105/100,U13)),INT(R26*POWER(100/105,ABS(U13)))),R26)</f>
        <v>286</v>
      </c>
      <c r="U26" s="45">
        <f>IF(AND(L13="ON",NOT(S13=0)),IF(S13&gt;0=TPUE,INT(S26*POWEP(105/100,S13)),INT(S26*POWEP(100/105,ABS(S13)))),S26)</f>
        <v>306</v>
      </c>
      <c r="V26" s="45">
        <f>IF(AND(O13="ON",NOT(U13=0)),IF(U13&gt;0=TRUE,INT(T26*POWER(105/100,U13)),INT(T26*POWER(100/105,ABS(U13)))),T26)</f>
        <v>286</v>
      </c>
      <c r="W26" s="45">
        <f>IF(AND(O13="ON",NOT(U13=0)),IF(U13&gt;0=TRUE,INT(U26*POWER(105/100,U13)),INT(U26*POWER(100/105,ABS(U13)))),U26)</f>
        <v>306</v>
      </c>
      <c r="X26" s="46">
        <f>IF(AND(R13="ON",NOT(U13=0))=TRUE,IF(U13&lt;0=TRUE,INT(V26*105/100),V26),V26)</f>
        <v>286</v>
      </c>
      <c r="Y26" s="46">
        <f>IF(AND(R13="ON",NOT(U13=0))=TRUE,IF(U13&lt;0=TRUE,INT(W26*105/100),W26),W26)</f>
        <v>306</v>
      </c>
    </row>
    <row r="27" spans="3:25" ht="11.25" hidden="1" customHeight="1" x14ac:dyDescent="0.15">
      <c r="C27" s="44">
        <f>INT(IF(K49="－",0,M49*(VLOOKUP(K49,UnitCalc!A2:O17,7,FALSE)+K18)+HLOOKUP(K49,P17:Y18,2,0))*41/4096)</f>
        <v>0</v>
      </c>
      <c r="D27" s="44">
        <f>C27+IF(K49="－",0,VLOOKUP(K49,UnitCalc!A2:O17,3,FALSE))</f>
        <v>0</v>
      </c>
      <c r="E27" s="44">
        <f>D27+IF(K49="－",0,VLOOKUP(K49,UnitCalc!A2:O17,4,FALSE))</f>
        <v>0</v>
      </c>
      <c r="F27" s="45">
        <f>D27+IF(K49="－",0,VLOOKUP(K49,UnitCalc!A2:O17,6,FALSE))</f>
        <v>0</v>
      </c>
      <c r="G27" s="46">
        <f>E27+IF(K49="－",0,VLOOKUP(K49,UnitCalc!A2:O17,6,FALSE))</f>
        <v>0</v>
      </c>
      <c r="H27" s="45">
        <f>F27+IF(K49="－",0,IF(W15&lt;&gt;"ON",0,VLOOKUP(K49,UnitCalc!A2:O17,5,FALSE)))</f>
        <v>0</v>
      </c>
      <c r="I27" s="46">
        <f>G27+IF(K49="－",0,IF(W15&lt;&gt;"ON",0,VLOOKUP(K49,UnitCalc!A2:O17,5,FALSE)))</f>
        <v>0</v>
      </c>
      <c r="J27" s="46">
        <f>H27+IF(M3=L49,10,0)</f>
        <v>0</v>
      </c>
      <c r="K27" s="46">
        <f>I27+IF(M3=L49,10,0)</f>
        <v>0</v>
      </c>
      <c r="L27" s="46">
        <f>J27+IF(AND(T11="ON",OR(K49="NS",K49="LS"))=TRUE,INT(J27*5/100),0)+IF(AND(L11="ON",OR(K49="NS",K49="LS")),INT(J27*10/100),0)</f>
        <v>0</v>
      </c>
      <c r="M27" s="46">
        <f>K27+IF(AND(T11="ON",OR(K49="NS",K49="LS"))=TRUE,INT(K27*5/100),0)+IF(AND(L11="ON",OR(K49="NS",K49="LS")),INT(K27*10/100),0)</f>
        <v>0</v>
      </c>
      <c r="N27" s="46">
        <f>L27+IF(AND(X11="ON",K49="BL")=TRUE,INT(L27*5/100),0)+IF(AND(P11="ON",K49="BL")=TRUE,INT(L27*10/100),0)</f>
        <v>0</v>
      </c>
      <c r="O27" s="46">
        <f t="shared" si="0"/>
        <v>0</v>
      </c>
      <c r="P27" s="46">
        <f>N27+IF(AND(V11="ON",K49="DR")=TRUE,INT(N27*5/100),0)+IF(AND(N11="ON",K49="DR"),INT(N27*10/100),0)</f>
        <v>0</v>
      </c>
      <c r="Q27" s="46">
        <f>O27+IF(AND(,V11="ON",K49="DR")=TRUE,INT(O27*5/100),0)+IF(AND(N11="ON",K49="DR"),INT(O27*10/100),0)</f>
        <v>0</v>
      </c>
      <c r="R27" s="46">
        <f>P27+IF(AND(COUNTIF(C43:J48,"キーパープラス")&gt;=1,OR(K49="CA",K49="P1",K49="P2"))=TRUE,INT(P27*10/100),0)</f>
        <v>0</v>
      </c>
      <c r="S27" s="46">
        <f>Q27+IF(AND(COUNTIF(C43:J48,"キーパープラス")&gt;=1,OR(K49="CA",K49="P1",K49="P2"))=TRUE,INT(Q27*10/100),0)</f>
        <v>0</v>
      </c>
      <c r="T27" s="45">
        <f>IF(AND(L13="ON",NOT(U13=0)),IF(U13&gt;0=TRUE,INT(R27*POWER(105/100,U13)),INT(R27*POWER(100/105,ABS(U13)))),R27)</f>
        <v>0</v>
      </c>
      <c r="U27" s="45">
        <f>IF(AND(L13="ON",NOT(S13=0)),IF(S13&gt;0=TPUE,INT(S27*POWEP(105/100,S13)),INT(S27*POWEP(100/105,ABS(S13)))),S27)</f>
        <v>0</v>
      </c>
      <c r="V27" s="45">
        <f>IF(AND(O13="ON",NOT(U13=0)),IF(U13&gt;0=TRUE,INT(T27*POWER(105/100,U13)),INT(T27*POWER(100/105,ABS(U13)))),T27)</f>
        <v>0</v>
      </c>
      <c r="W27" s="45">
        <f>IF(AND(O13="ON",NOT(U13=0)),IF(U13&gt;0=TRUE,INT(U27*POWER(105/100,U13)),INT(U27*POWER(100/105,ABS(U13)))),U27)</f>
        <v>0</v>
      </c>
      <c r="X27" s="46">
        <f>IF(AND(R13="ON",NOT(U13=0))=TRUE,IF(U13&lt;0=TRUE,INT(V27*105/100),V27),V27)</f>
        <v>0</v>
      </c>
      <c r="Y27" s="46">
        <f>IF(AND(R13="ON",NOT(U13=0))=TRUE,IF(U13&lt;0=TRUE,INT(W27*105/100),W27),W27)</f>
        <v>0</v>
      </c>
    </row>
    <row r="28" spans="3:25" ht="11.25" hidden="1" customHeight="1" x14ac:dyDescent="0.15">
      <c r="C28" s="44">
        <f>INT(IF(K50="－",0,M50*(VLOOKUP(K50,UnitCalc!A2:O17,7,FALSE)+K18)+HLOOKUP(K50,P17:Y18,2,0))*41/4096)</f>
        <v>0</v>
      </c>
      <c r="D28" s="44">
        <f>C28+IF(K50="－",0,VLOOKUP(K50,UnitCalc!A2:O17,3,FALSE))</f>
        <v>0</v>
      </c>
      <c r="E28" s="44">
        <f>D28+IF(K50="－",0,VLOOKUP(K50,UnitCalc!A2:O17,4,FALSE))</f>
        <v>0</v>
      </c>
      <c r="F28" s="45">
        <f>D28+IF(K50="－",0,VLOOKUP(K50,UnitCalc!A2:O17,6,FALSE))</f>
        <v>0</v>
      </c>
      <c r="G28" s="46">
        <f>E28+IF(K50="－",0,VLOOKUP(K50,UnitCalc!A2:O17,6,FALSE))</f>
        <v>0</v>
      </c>
      <c r="H28" s="45">
        <f>F28+IF(K50="－",0,IF(W15&lt;&gt;"ON",0,VLOOKUP(K50,UnitCalc!A2:O17,5,FALSE)))</f>
        <v>0</v>
      </c>
      <c r="I28" s="46">
        <f>G28+IF(K50="－",0,IF(W15&lt;&gt;"ON",0,VLOOKUP(K50,UnitCalc!A2:O17,5,FALSE)))</f>
        <v>0</v>
      </c>
      <c r="J28" s="46">
        <f>H28+IF(M3=L50,10,0)</f>
        <v>0</v>
      </c>
      <c r="K28" s="46">
        <f>I28+IF(M3=L50,10,0)</f>
        <v>0</v>
      </c>
      <c r="L28" s="46">
        <f>J28+IF(AND(T11="ON",OR(K50="NS",K50="LS"))=TRUE,INT(J28*5/100),0)+IF(AND(L11="ON",OR(K50="NS",K50="LS")),INT(J28*10/100),0)</f>
        <v>0</v>
      </c>
      <c r="M28" s="46">
        <f>K28+IF(AND(T11="ON",OR(K50="NS",K50="LS"))=TRUE,INT(K28*5/100),0)+IF(AND(L11="ON",OR(K50="NS",K50="LS")),INT(K28*10/100),0)</f>
        <v>0</v>
      </c>
      <c r="N28" s="46">
        <f>L28+IF(AND(X11="ON",K50="BL")=TRUE,INT(L28*5/100),0)+IF(AND(P11="ON",K50="BL")=TRUE,INT(L28*10/100),0)</f>
        <v>0</v>
      </c>
      <c r="O28" s="46">
        <f t="shared" si="0"/>
        <v>0</v>
      </c>
      <c r="P28" s="46">
        <f>N28+IF(AND(V11="ON",K50="DR")=TRUE,INT(N28*5/100),0)+IF(AND(N11="ON",K50="DR"),INT(N28*10/100),0)</f>
        <v>0</v>
      </c>
      <c r="Q28" s="46">
        <f>O28+IF(AND(,V11="ON",K50="DR")=TRUE,INT(O28*5/100),0)+IF(AND(N11="ON",K50="DR"),INT(O28*10/100),0)</f>
        <v>0</v>
      </c>
      <c r="R28" s="46">
        <f>P28+IF(AND(COUNTIF(C43:J48,"キーパープラス")&gt;=1,OR(K50="CA",K50="P1",K50="P2"))=TRUE,INT(P28*10/100),0)</f>
        <v>0</v>
      </c>
      <c r="S28" s="46">
        <f>Q28+IF(AND(COUNTIF(C43:J48,"キーパープラス")&gt;=1,OR(K50="CA",K50="P1",K50="P2"))=TRUE,INT(Q28*10/100),0)</f>
        <v>0</v>
      </c>
      <c r="T28" s="45">
        <f>IF(AND(L13="ON",NOT(U13=0)),IF(U13&gt;0=TRUE,INT(R28*POWER(105/100,U13)),INT(R28*POWER(100/105,ABS(U13)))),R28)</f>
        <v>0</v>
      </c>
      <c r="U28" s="45">
        <f>IF(AND(L13="ON",NOT(S13=0)),IF(S13&gt;0=TPUE,INT(S28*POWEP(105/100,S13)),INT(S28*POWEP(100/105,ABS(S13)))),S28)</f>
        <v>0</v>
      </c>
      <c r="V28" s="45">
        <f>IF(AND(O13="ON",NOT(U13=0)),IF(U13&gt;0=TRUE,INT(T28*POWER(105/100,U13)),INT(T28*POWER(100/105,ABS(U13)))),T28)</f>
        <v>0</v>
      </c>
      <c r="W28" s="45">
        <f>IF(AND(O13="ON",NOT(U13=0)),IF(U13&gt;0=TRUE,INT(U28*POWER(105/100,U13)),INT(U28*POWER(100/105,ABS(U13)))),U28)</f>
        <v>0</v>
      </c>
      <c r="X28" s="46">
        <f>IF(AND(R13="ON",NOT(U13=0))=TRUE,IF(U13&lt;0=TRUE,INT(V28*105/100),V28),V28)</f>
        <v>0</v>
      </c>
      <c r="Y28" s="46">
        <f>IF(AND(R13="ON",NOT(U13=0))=TRUE,IF(U13&lt;0=TRUE,INT(W28*105/100),W28),W28)</f>
        <v>0</v>
      </c>
    </row>
    <row r="29" spans="3:25" ht="11.25" hidden="1" customHeight="1" x14ac:dyDescent="0.15">
      <c r="C29" s="44">
        <f>INT(IF(K51="－",0,M51*(VLOOKUP(K51,UnitCalc!A2:O17,7,FALSE)+K18)+HLOOKUP(K51,P17:Y18,2,0))*41/4096)</f>
        <v>0</v>
      </c>
      <c r="D29" s="44">
        <f>C29+IF(K51="－",0,VLOOKUP(K51,UnitCalc!A2:O17,3,FALSE))</f>
        <v>0</v>
      </c>
      <c r="E29" s="44">
        <f>D29+IF(K51="－",0,VLOOKUP(K51,UnitCalc!A2:O17,4,FALSE))</f>
        <v>0</v>
      </c>
      <c r="F29" s="45">
        <f>D29+IF(K51="－",0,VLOOKUP(K51,UnitCalc!A2:O17,6,FALSE))</f>
        <v>0</v>
      </c>
      <c r="G29" s="46">
        <f>E29+IF(K51="－",0,VLOOKUP(K51,UnitCalc!A2:O17,6,FALSE))</f>
        <v>0</v>
      </c>
      <c r="H29" s="45">
        <f>F29+IF(K51="－",0,IF(W15&lt;&gt;"ON",0,VLOOKUP(K51,UnitCalc!A2:O17,5,FALSE)))</f>
        <v>0</v>
      </c>
      <c r="I29" s="46">
        <f>G29+IF(K51="－",0,IF(W15&lt;&gt;"ON",0,VLOOKUP(K51,UnitCalc!A2:O17,5,FALSE)))</f>
        <v>0</v>
      </c>
      <c r="J29" s="46">
        <f>H29+IF(M3=L51,10,0)</f>
        <v>0</v>
      </c>
      <c r="K29" s="46">
        <f>I29+IF(M3=L51,10,0)</f>
        <v>0</v>
      </c>
      <c r="L29" s="46">
        <f>J29+IF(AND(T11="ON",OR(K51="NS",K51="LS"))=TRUE,INT(J29*5/100),0)+IF(AND(L11="ON",OR(K51="NS",K51="LS")),INT(J29*10/100),0)</f>
        <v>0</v>
      </c>
      <c r="M29" s="46">
        <f>K29+IF(AND(T11="ON",OR(K51="NS",K51="LS"))=TRUE,INT(K29*5/100),0)+IF(AND(L11="ON",OR(K51="NS",K51="LS")),INT(K29*10/100),0)</f>
        <v>0</v>
      </c>
      <c r="N29" s="46">
        <f>L29+IF(AND(X11="ON",K51="BL")=TRUE,INT(L29*5/100),0)+IF(AND(P11="ON",K51="BL")=TRUE,INT(L29*10/100),0)</f>
        <v>0</v>
      </c>
      <c r="O29" s="46">
        <f t="shared" si="0"/>
        <v>0</v>
      </c>
      <c r="P29" s="46">
        <f>N29+IF(AND(V11="ON",K51="DR")=TRUE,INT(N29*5/100),0)+IF(AND(N11="ON",K51="DR"),INT(N29*10/100),0)</f>
        <v>0</v>
      </c>
      <c r="Q29" s="46">
        <f>O29+IF(AND(,V11="ON",K51="DR")=TRUE,INT(O29*5/100),0)+IF(AND(N11="ON",K51="DR"),INT(O29*10/100),0)</f>
        <v>0</v>
      </c>
      <c r="R29" s="46">
        <f>P29+IF(AND(COUNTIF(C43:J48,"キーパープラス")&gt;=1,OR(K51="CA",K51="P1",K51="P2"))=TRUE,INT(P29*10/100),0)</f>
        <v>0</v>
      </c>
      <c r="S29" s="46">
        <f>Q29+IF(AND(COUNTIF(C43:J48,"キーパープラス")&gt;=1,OR(K51="CA",K51="P1",K51="P2"))=TRUE,INT(Q29*10/100),0)</f>
        <v>0</v>
      </c>
      <c r="T29" s="45">
        <f>IF(AND(L13="ON",NOT(U13=0)),IF(U13&gt;0=TRUE,INT(R29*POWER(105/100,U13)),INT(R29*POWER(100/105,ABS(U13)))),R29)</f>
        <v>0</v>
      </c>
      <c r="U29" s="45">
        <f>IF(AND(L13="ON",NOT(S13=0)),IF(S13&gt;0=TPUE,INT(S29*POWEP(105/100,S13)),INT(S29*POWEP(100/105,ABS(S13)))),S29)</f>
        <v>0</v>
      </c>
      <c r="V29" s="45">
        <f>IF(AND(O13="ON",NOT(U13=0)),IF(U13&gt;0=TRUE,INT(T29*POWER(105/100,U13)),INT(T29*POWER(100/105,ABS(U13)))),T29)</f>
        <v>0</v>
      </c>
      <c r="W29" s="45">
        <f>IF(AND(O13="ON",NOT(U13=0)),IF(U13&gt;0=TRUE,INT(U29*POWER(105/100,U13)),INT(U29*POWER(100/105,ABS(U13)))),U29)</f>
        <v>0</v>
      </c>
      <c r="X29" s="46">
        <f>IF(AND(R13="ON",NOT(U13=0))=TRUE,IF(U13&lt;0=TRUE,INT(V29*105/100),V29),V29)</f>
        <v>0</v>
      </c>
      <c r="Y29" s="46">
        <f>IF(AND(R13="ON",NOT(U13=0))=TRUE,IF(U13&lt;0=TRUE,INT(W29*105/100),W29),W29)</f>
        <v>0</v>
      </c>
    </row>
    <row r="30" spans="3:25" ht="11.25" hidden="1" customHeight="1" x14ac:dyDescent="0.15">
      <c r="C30" s="44">
        <f>INT(IF(K52="－",0,M52*(VLOOKUP(K52,UnitCalc!A2:O17,7,FALSE)+K18)+HLOOKUP(K52,P17:Y18,2,0))*41/4096)</f>
        <v>0</v>
      </c>
      <c r="D30" s="44">
        <f>C30+IF(K52="－",0,VLOOKUP(K52,UnitCalc!A2:O17,3,FALSE))</f>
        <v>0</v>
      </c>
      <c r="E30" s="44">
        <f>D30+IF(K52="－",0,VLOOKUP(K52,UnitCalc!A2:O17,4,FALSE))</f>
        <v>0</v>
      </c>
      <c r="F30" s="45">
        <f>D30+IF(K52="－",0,VLOOKUP(K52,UnitCalc!A2:O17,6,FALSE))</f>
        <v>0</v>
      </c>
      <c r="G30" s="46">
        <f>E30+IF(K52="－",0,VLOOKUP(K52,UnitCalc!A2:O17,6,FALSE))</f>
        <v>0</v>
      </c>
      <c r="H30" s="45">
        <f>F30+IF(K52="－",0,IF(W15&lt;&gt;"ON",0,VLOOKUP(K52,UnitCalc!A2:O17,5,FALSE)))</f>
        <v>0</v>
      </c>
      <c r="I30" s="46">
        <f>G30+IF(K52="－",0,IF(W15&lt;&gt;"ON",0,VLOOKUP(K52,UnitCalc!A2:O17,5,FALSE)))</f>
        <v>0</v>
      </c>
      <c r="J30" s="46">
        <f>H30+IF(M3=L52,10,0)</f>
        <v>0</v>
      </c>
      <c r="K30" s="46">
        <f>I30+IF(M3=L52,10,0)</f>
        <v>0</v>
      </c>
      <c r="L30" s="46">
        <f>J30+IF(AND(T11="ON",OR(K52="NS",K52="LS"))=TRUE,INT(J30*5/100),0)+IF(AND(L11="ON",OR(K52="NS",K52="LS")),INT(J30*10/100),0)</f>
        <v>0</v>
      </c>
      <c r="M30" s="46">
        <f>K30+IF(AND(T11="ON",OR(K52="NS",K52="LS"))=TRUE,INT(K30*5/100),0)+IF(AND(L11="ON",OR(K52="NS",K52="LS")),INT(K30*10/100),0)</f>
        <v>0</v>
      </c>
      <c r="N30" s="46">
        <f>L30+IF(AND(X11="ON",K52="BL")=TRUE,INT(L30*5/100),0)+IF(AND(P11="ON",K52="BL")=TRUE,INT(L30*10/100),0)</f>
        <v>0</v>
      </c>
      <c r="O30" s="46">
        <f t="shared" si="0"/>
        <v>0</v>
      </c>
      <c r="P30" s="46">
        <f>N30+IF(AND(V11="ON",K52="DR")=TRUE,INT(N30*5/100),0)+IF(AND(N11="ON",K52="DR"),INT(N30*10/100),0)</f>
        <v>0</v>
      </c>
      <c r="Q30" s="46">
        <f>O30+IF(AND(,V11="ON",K52="DR")=TRUE,INT(O30*5/100),0)+IF(AND(N11="ON",K52="DR"),INT(O30*10/100),0)</f>
        <v>0</v>
      </c>
      <c r="R30" s="46">
        <f>P30+IF(AND(COUNTIF(C43:J48,"キーパープラス")&gt;=1,OR(K52="CA",K52="P1",K52="P2"))=TRUE,INT(P30*10/100),0)</f>
        <v>0</v>
      </c>
      <c r="S30" s="46">
        <f>Q30+IF(AND(COUNTIF(C43:J48,"キーパープラス")&gt;=1,OR(K52="CA",K52="P1",K52="P2"))=TRUE,INT(Q30*10/100),0)</f>
        <v>0</v>
      </c>
      <c r="T30" s="45">
        <f>IF(AND(L13="ON",NOT(U13=0)),IF(U13&gt;0=TRUE,INT(R30*POWER(105/100,U13)),INT(R30*POWER(100/105,ABS(U13)))),R30)</f>
        <v>0</v>
      </c>
      <c r="U30" s="45">
        <f>IF(AND(L13="ON",NOT(S13=0)),IF(S13&gt;0=TPUE,INT(S30*POWEP(105/100,S13)),INT(S30*POWEP(100/105,ABS(S13)))),S30)</f>
        <v>0</v>
      </c>
      <c r="V30" s="45">
        <f>IF(AND(O13="ON",NOT(U13=0)),IF(U13&gt;0=TRUE,INT(T30*POWER(105/100,U13)),INT(T30*POWER(100/105,ABS(U13)))),T30)</f>
        <v>0</v>
      </c>
      <c r="W30" s="45">
        <f>IF(AND(O13="ON",NOT(U13=0)),IF(U13&gt;0=TRUE,INT(U30*POWER(105/100,U13)),INT(U30*POWER(100/105,ABS(U13)))),U30)</f>
        <v>0</v>
      </c>
      <c r="X30" s="46">
        <f>IF(AND(R13="ON",NOT(U13=0))=TRUE,IF(U13&lt;0=TRUE,INT(V30*105/100),V30),V30)</f>
        <v>0</v>
      </c>
      <c r="Y30" s="46">
        <f>IF(AND(R13="ON",NOT(U13=0))=TRUE,IF(U13&lt;0=TRUE,INT(W30*105/100),W30),W30)</f>
        <v>0</v>
      </c>
    </row>
    <row r="31" spans="3:25" ht="11.25" hidden="1" customHeight="1" x14ac:dyDescent="0.15">
      <c r="C31" s="44">
        <f>INT(IF(K53="－",0,M53*(VLOOKUP(K53,UnitCalc!A2:O17,7,FALSE)+K18)+HLOOKUP(K53,P17:Y18,2,0))*41/4096)</f>
        <v>0</v>
      </c>
      <c r="D31" s="44">
        <f>C31+IF(K53="－",0,VLOOKUP(K53,UnitCalc!A2:O17,3,FALSE))</f>
        <v>0</v>
      </c>
      <c r="E31" s="44">
        <f>D31+IF(K53="－",0,VLOOKUP(K53,UnitCalc!A2:O17,4,FALSE))</f>
        <v>0</v>
      </c>
      <c r="F31" s="45">
        <f>D31+IF(K53="－",0,VLOOKUP(K53,UnitCalc!A2:O17,6,FALSE))</f>
        <v>0</v>
      </c>
      <c r="G31" s="46">
        <f>E31+IF(K53="－",0,VLOOKUP(K53,UnitCalc!A2:O17,6,FALSE))</f>
        <v>0</v>
      </c>
      <c r="H31" s="45">
        <f>F31+IF(K53="－",0,IF(W15&lt;&gt;"ON",0,VLOOKUP(K53,UnitCalc!A2:O17,5,FALSE)))</f>
        <v>0</v>
      </c>
      <c r="I31" s="46">
        <f>G31+IF(K53="－",0,IF(W15&lt;&gt;"ON",0,VLOOKUP(K53,UnitCalc!A2:O17,5,FALSE)))</f>
        <v>0</v>
      </c>
      <c r="J31" s="46">
        <f>H31+IF(M3=L53,10,0)</f>
        <v>0</v>
      </c>
      <c r="K31" s="46">
        <f>I31+IF(M3=L53,10,0)</f>
        <v>0</v>
      </c>
      <c r="L31" s="46">
        <f>J31+IF(AND(T11="ON",OR(K53="NS",K53="LS"))=TRUE,INT(J31*5/100),0)+IF(AND(L11="ON",OR(K53="NS",K53="LS")),INT(J31*10/100),0)</f>
        <v>0</v>
      </c>
      <c r="M31" s="46">
        <f>K31+IF(AND(T11="ON",OR(K53="NS",K53="LS"))=TRUE,INT(K31*5/100),0)+IF(AND(L11="ON",OR(K53="NS",K53="LS")),INT(K31*10/100),0)</f>
        <v>0</v>
      </c>
      <c r="N31" s="46">
        <f>L31+IF(AND(X11="ON",K53="BL")=TRUE,INT(L31*5/100),0)+IF(AND(P11="ON",K53="BL")=TRUE,INT(L31*10/100),0)</f>
        <v>0</v>
      </c>
      <c r="O31" s="46">
        <f t="shared" si="0"/>
        <v>0</v>
      </c>
      <c r="P31" s="46">
        <f>N31+IF(AND(V11="ON",K53="DR")=TRUE,INT(N31*5/100),0)+IF(AND(N11="ON",K53="DR"),INT(N31*10/100),0)</f>
        <v>0</v>
      </c>
      <c r="Q31" s="46">
        <f>O31+IF(AND(,V11="ON",K53="DR")=TRUE,INT(O31*5/100),0)+IF(AND(N11="ON",K53="DR"),INT(O31*10/100),0)</f>
        <v>0</v>
      </c>
      <c r="R31" s="46">
        <f>P31+IF(AND(COUNTIF(C43:J48,"キーパープラス")&gt;=1,OR(K53="CA",K53="P1",K53="P2"))=TRUE,INT(P31*10/100),0)</f>
        <v>0</v>
      </c>
      <c r="S31" s="46">
        <f>Q31+IF(AND(COUNTIF(C43:J48,"キーパープラス")&gt;=1,OR(K53="CA",K53="P1",K53="P2"))=TRUE,INT(Q31*10/100),0)</f>
        <v>0</v>
      </c>
      <c r="T31" s="45">
        <f>IF(AND(L13="ON",NOT(U13=0)),IF(U13&gt;0=TRUE,INT(R31*POWER(105/100,U13)),INT(R31*POWER(100/105,ABS(U13)))),R31)</f>
        <v>0</v>
      </c>
      <c r="U31" s="45">
        <f>IF(AND(L13="ON",NOT(S13=0)),IF(S13&gt;0=TPUE,INT(S31*POWEP(105/100,S13)),INT(S31*POWEP(100/105,ABS(S13)))),S31)</f>
        <v>0</v>
      </c>
      <c r="V31" s="45">
        <f>IF(AND(O13="ON",NOT(U13=0)),IF(U13&gt;0=TRUE,INT(T31*POWER(105/100,U13)),INT(T31*POWER(100/105,ABS(U13)))),T31)</f>
        <v>0</v>
      </c>
      <c r="W31" s="45">
        <f>IF(AND(O13="ON",NOT(U13=0)),IF(U13&gt;0=TRUE,INT(U31*POWER(105/100,U13)),INT(U31*POWER(100/105,ABS(U13)))),U31)</f>
        <v>0</v>
      </c>
      <c r="X31" s="46">
        <f>IF(AND(R13="ON",NOT(U13=0))=TRUE,IF(U13&lt;0=TRUE,INT(V31*105/100),V31),V31)</f>
        <v>0</v>
      </c>
      <c r="Y31" s="46">
        <f>IF(AND(R13="ON",NOT(U13=0))=TRUE,IF(U13&lt;0=TRUE,INT(W31*105/100),W31),W31)</f>
        <v>0</v>
      </c>
    </row>
    <row r="32" spans="3:25" ht="11.25" hidden="1" customHeight="1" x14ac:dyDescent="0.15">
      <c r="C32" s="44">
        <f>INT(IF(K54="－",0,M54*(VLOOKUP(K54,UnitCalc!A2:O17,7,FALSE)+K18)+HLOOKUP(K54,P17:Y18,2,0))*41/4096)</f>
        <v>0</v>
      </c>
      <c r="D32" s="44">
        <f>C32+IF(K54="－",0,VLOOKUP(K54,UnitCalc!A2:O17,3,FALSE))</f>
        <v>0</v>
      </c>
      <c r="E32" s="44">
        <f>D32+IF(K54="－",0,VLOOKUP(K54,UnitCalc!A2:O17,4,FALSE))</f>
        <v>0</v>
      </c>
      <c r="F32" s="45">
        <f>D32+IF(K54="－",0,VLOOKUP(K54,UnitCalc!A2:O17,6,FALSE))</f>
        <v>0</v>
      </c>
      <c r="G32" s="46">
        <f>E32+IF(K54="－",0,VLOOKUP(K54,UnitCalc!A2:O17,6,FALSE))</f>
        <v>0</v>
      </c>
      <c r="H32" s="45">
        <f>F32+IF(K54="－",0,IF(W15&lt;&gt;"ON",0,VLOOKUP(K54,UnitCalc!A2:O17,5,FALSE)))</f>
        <v>0</v>
      </c>
      <c r="I32" s="46">
        <f>G32+IF(K54="－",0,IF(W15&lt;&gt;"ON",0,VLOOKUP(K54,UnitCalc!A2:O17,5,FALSE)))</f>
        <v>0</v>
      </c>
      <c r="J32" s="46">
        <f>H32+IF(M3=L54,10,0)</f>
        <v>0</v>
      </c>
      <c r="K32" s="46">
        <f>I32+IF(M3=L54,10,0)</f>
        <v>0</v>
      </c>
      <c r="L32" s="46">
        <f>J32+IF(AND(T11="ON",OR(K54="NS",K54="LS"))=TRUE,INT(J32*5/100),0)+IF(AND(L11="ON",OR(K54="NS",K54="LS")),INT(J32*10/100),0)</f>
        <v>0</v>
      </c>
      <c r="M32" s="46">
        <f>K32+IF(AND(T11="ON",OR(K54="NS",K54="LS"))=TRUE,INT(K32*5/100),0)+IF(AND(L11="ON",OR(K54="NS",K54="LS")),INT(K32*10/100),0)</f>
        <v>0</v>
      </c>
      <c r="N32" s="46">
        <f>L32+IF(AND(X11="ON",K54="BL")=TRUE,INT(L32*5/100),0)+IF(AND(P11="ON",K54="BL")=TRUE,INT(L32*10/100),0)</f>
        <v>0</v>
      </c>
      <c r="O32" s="46">
        <f t="shared" si="0"/>
        <v>0</v>
      </c>
      <c r="P32" s="46">
        <f>N32+IF(AND(V11="ON",K54="DR")=TRUE,INT(N32*5/100),0)+IF(AND(N11="ON",K54="DR"),INT(N32*10/100),0)</f>
        <v>0</v>
      </c>
      <c r="Q32" s="46">
        <f>O32+IF(AND(,V11="ON",K54="DR")=TRUE,INT(O32*5/100),0)+IF(AND(N11="ON",K54="DR"),INT(O32*10/100),0)</f>
        <v>0</v>
      </c>
      <c r="R32" s="46">
        <f>P32+IF(AND(COUNTIF(C43:J48,"キーパープラス")&gt;=1,OR(K54="CA",K54="P1",K54="P2"))=TRUE,INT(P32*10/100),0)</f>
        <v>0</v>
      </c>
      <c r="S32" s="46">
        <f>Q32+IF(AND(COUNTIF(C43:J48,"キーパープラス")&gt;=1,OR(K54="CA",K54="P1",K54="P2"))=TRUE,INT(Q32*10/100),0)</f>
        <v>0</v>
      </c>
      <c r="T32" s="45">
        <f>IF(AND(L13="ON",NOT(U13=0)),IF(U13&gt;0=TRUE,INT(R32*POWER(105/100,U13)),INT(R32*POWER(100/105,ABS(U13)))),R32)</f>
        <v>0</v>
      </c>
      <c r="U32" s="45">
        <f>IF(AND(L13="ON",NOT(S13=0)),IF(S13&gt;0=TPUE,INT(S32*POWEP(105/100,S13)),INT(S32*POWEP(100/105,ABS(S13)))),S32)</f>
        <v>0</v>
      </c>
      <c r="V32" s="45">
        <f>IF(AND(O13="ON",NOT(U13=0)),IF(U13&gt;0=TRUE,INT(T32*POWER(105/100,U13)),INT(T32*POWER(100/105,ABS(U13)))),T32)</f>
        <v>0</v>
      </c>
      <c r="W32" s="45">
        <f>IF(AND(O13="ON",NOT(U13=0)),IF(U13&gt;0=TRUE,INT(U32*POWER(105/100,U13)),INT(U32*POWER(100/105,ABS(U13)))),U32)</f>
        <v>0</v>
      </c>
      <c r="X32" s="46">
        <f>IF(AND(R13="ON",NOT(U13=0))=TRUE,IF(U13&lt;0=TRUE,INT(V32*105/100),V32),V32)</f>
        <v>0</v>
      </c>
      <c r="Y32" s="46">
        <f>IF(AND(R13="ON",NOT(U13=0))=TRUE,IF(U13&lt;0=TRUE,INT(W32*105/100),W32),W32)</f>
        <v>0</v>
      </c>
    </row>
    <row r="33" spans="3:25" ht="11.25" hidden="1" customHeight="1" x14ac:dyDescent="0.15">
      <c r="C33" s="60" t="s">
        <v>76</v>
      </c>
      <c r="D33" s="60"/>
      <c r="E33" s="60"/>
      <c r="F33" s="60"/>
      <c r="G33" s="60"/>
      <c r="H33" s="60"/>
      <c r="I33" s="60"/>
      <c r="J33" s="60"/>
      <c r="K33" s="60"/>
      <c r="L33" s="60"/>
      <c r="M33" s="60"/>
      <c r="N33" s="60"/>
      <c r="O33" s="60"/>
      <c r="P33" s="60"/>
      <c r="Q33" s="60"/>
      <c r="R33" s="60"/>
      <c r="S33" s="60"/>
      <c r="T33" s="60"/>
      <c r="U33" s="60"/>
      <c r="V33" s="60"/>
      <c r="W33" s="60"/>
      <c r="X33" s="60"/>
      <c r="Y33" s="60"/>
    </row>
    <row r="34" spans="3:25" ht="11.25" hidden="1" customHeight="1" x14ac:dyDescent="0.15">
      <c r="C34" s="61" t="s">
        <v>77</v>
      </c>
      <c r="D34" s="61" t="s">
        <v>66</v>
      </c>
      <c r="E34" s="61" t="s">
        <v>67</v>
      </c>
      <c r="F34" s="61" t="s">
        <v>68</v>
      </c>
      <c r="G34" s="61"/>
      <c r="H34" s="61" t="s">
        <v>49</v>
      </c>
      <c r="I34" s="61"/>
      <c r="J34" s="61" t="s">
        <v>69</v>
      </c>
      <c r="K34" s="61"/>
      <c r="L34" s="73" t="s">
        <v>3922</v>
      </c>
      <c r="M34" s="73"/>
      <c r="N34" s="61" t="s">
        <v>70</v>
      </c>
      <c r="O34" s="61"/>
      <c r="P34" s="61" t="s">
        <v>71</v>
      </c>
      <c r="Q34" s="61"/>
      <c r="R34" s="61" t="s">
        <v>72</v>
      </c>
      <c r="S34" s="61"/>
      <c r="T34" s="61" t="s">
        <v>73</v>
      </c>
      <c r="U34" s="61"/>
      <c r="V34" s="61" t="s">
        <v>42</v>
      </c>
      <c r="W34" s="61"/>
      <c r="X34" s="61" t="s">
        <v>43</v>
      </c>
      <c r="Y34" s="61"/>
    </row>
    <row r="35" spans="3:25" ht="11.25" hidden="1" customHeight="1" x14ac:dyDescent="0.15">
      <c r="C35" s="61"/>
      <c r="D35" s="61"/>
      <c r="E35" s="61"/>
      <c r="F35" s="38" t="s">
        <v>74</v>
      </c>
      <c r="G35" s="38" t="s">
        <v>75</v>
      </c>
      <c r="H35" s="38" t="s">
        <v>74</v>
      </c>
      <c r="I35" s="38" t="s">
        <v>75</v>
      </c>
      <c r="J35" s="38" t="s">
        <v>74</v>
      </c>
      <c r="K35" s="38" t="s">
        <v>75</v>
      </c>
      <c r="L35" s="54" t="s">
        <v>74</v>
      </c>
      <c r="M35" s="54" t="s">
        <v>75</v>
      </c>
      <c r="N35" s="38" t="s">
        <v>74</v>
      </c>
      <c r="O35" s="38" t="s">
        <v>75</v>
      </c>
      <c r="P35" s="38" t="s">
        <v>74</v>
      </c>
      <c r="Q35" s="38" t="s">
        <v>75</v>
      </c>
      <c r="R35" s="38" t="s">
        <v>74</v>
      </c>
      <c r="S35" s="38" t="s">
        <v>75</v>
      </c>
      <c r="T35" s="38" t="s">
        <v>74</v>
      </c>
      <c r="U35" s="38" t="s">
        <v>75</v>
      </c>
      <c r="V35" s="38" t="s">
        <v>74</v>
      </c>
      <c r="W35" s="38" t="s">
        <v>75</v>
      </c>
      <c r="X35" s="43" t="s">
        <v>74</v>
      </c>
      <c r="Y35" s="43" t="s">
        <v>75</v>
      </c>
    </row>
    <row r="36" spans="3:25" ht="11.25" hidden="1" customHeight="1" x14ac:dyDescent="0.15">
      <c r="C36" s="47">
        <f>INT((0*VLOOKUP(K56,UnitCalc!A2:O17,7,FALSE)+VLOOKUP(K56,UnitCalc!A2:O17,8,FALSE)*Q7+VLOOKUP(K56,UnitCalc!A2:O17,9,FALSE)*R7+VLOOKUP(K56,UnitCalc!A2:O17,11,FALSE)*S7+VLOOKUP(K56,UnitCalc!A2:O17,10,FALSE)*T7+VLOOKUP(K56,UnitCalc!A2:O17,12,FALSE)*U7+VLOOKUP(K56,UnitCalc!A2:O17,14,FALSE)*V7+VLOOKUP(K56,UnitCalc!A2:O17,13,FALSE)*W7)*41/4096)</f>
        <v>110</v>
      </c>
      <c r="D36" s="47">
        <f>C36+VLOOKUP(K56,UnitCalc!A2:O17,3,FALSE)</f>
        <v>130</v>
      </c>
      <c r="E36" s="47">
        <f>D36+VLOOKUP(K56,UnitCalc!A2:O17,4,FALSE)</f>
        <v>155</v>
      </c>
      <c r="F36" s="47">
        <f>D36+VLOOKUP(K56,UnitCalc!A2:O17,6,FALSE)</f>
        <v>140</v>
      </c>
      <c r="G36" s="47">
        <f>E36+VLOOKUP(K56,UnitCalc!A2:O17,6,FALSE)</f>
        <v>165</v>
      </c>
      <c r="H36" s="47">
        <f>F36+IF(W15="ON",VLOOKUP(K56,UnitCalc!A2:O17,5,FALSE),0)</f>
        <v>140</v>
      </c>
      <c r="I36" s="47">
        <f>G36+IF(W15="ON",VLOOKUP(K56,UnitCalc!A2:O17,5,FALSE),0)</f>
        <v>165</v>
      </c>
      <c r="J36" s="47">
        <f>H36</f>
        <v>140</v>
      </c>
      <c r="K36" s="47">
        <f>I36</f>
        <v>165</v>
      </c>
      <c r="L36" s="55">
        <f>J36</f>
        <v>140</v>
      </c>
      <c r="M36" s="55">
        <f>K36</f>
        <v>165</v>
      </c>
      <c r="N36" s="47">
        <f>J36+IF(AND(X11="ON",OR(K56="ブロック"))=TRUE,INT(J36*5/100),0)+IF(AND(P11="ON",K56="ブロック")=TRUE,INT(J36*10/100),0)</f>
        <v>140</v>
      </c>
      <c r="O36" s="47">
        <f>K36+IF(AND(X11="ON",OR(K56="ブロック"))=TRUE,INT(K36*5/100),0)+IF(AND(Q11="ON",K56="ブロック")=TRUE,INT(K36*10/100),0)</f>
        <v>165</v>
      </c>
      <c r="P36" s="47">
        <f>N36+IF(AND(V11="ON",K56="ドリブル")=TRUE,INT(N36*5/100),0)+IF(AND(N11="ON",K56="ドリブル"),INT(N36*10/100),0)</f>
        <v>140</v>
      </c>
      <c r="Q36" s="47">
        <f>O36+IF(AND(V11="ON",K56="ドリブル")=TRUE,INT(O36*5/100),0)+IF(AND(N11="ON",K56="ドリブル"),INT(O36*10/100),0)</f>
        <v>165</v>
      </c>
      <c r="R36" s="47">
        <f>P36+IF(AND(COUNTIF(C43:G48,"キーパープラス")&gt;=1,OR(K56="キャッチ"))=TRUE,INT(P36*10/100),0)</f>
        <v>140</v>
      </c>
      <c r="S36" s="47">
        <f>Q36+IF(AND(COUNTIF(C43:G48,"キーパープラス")&gt;=1,OR(K56="キャッチ"))=TRUE,INT(Q36*10/100),0)</f>
        <v>165</v>
      </c>
      <c r="T36" s="47">
        <f>IF(AND(L13="ON",NOT(U13=0)),IF(U13&gt;0=TRUE,INT(R36*POWER(105/100,U13)),INT(R36*POWER(100/105,ABS(U13)))),R36)</f>
        <v>140</v>
      </c>
      <c r="U36" s="47">
        <f>IF(AND(L13="ON",NOT(U13=0)),IF(U13&gt;0=TRUE,INT(S36*POWER(105/100,U13)),INT(S36*POWER(100/105,ABS(U13)))),S36)</f>
        <v>165</v>
      </c>
      <c r="V36" s="47">
        <f>IF(AND(O13="ON",NOT(U13=0)),IF(U13&gt;0=TRUE,INT(R36*POWER(105/100,U13)),INT(R36*POWER(100/105,ABS(U13)))),R36)</f>
        <v>140</v>
      </c>
      <c r="W36" s="47">
        <f>IF(AND(O13="ON",NOT(U13=0)),IF(U13&gt;0=TRUE,INT(S36*POWER(105/100,U13)),INT(S36*POWER(100/105,ABS(U13)))),S36)</f>
        <v>165</v>
      </c>
      <c r="X36" s="47">
        <f>IF(AND(R13="ON",NOT(U13=0))=TRUE,IF(U13&lt;0=TRUE,INT(V36*105/100),V36),V36)</f>
        <v>140</v>
      </c>
      <c r="Y36" s="47">
        <f>IF(AND(R13="ON",NOT(U13=0))=TRUE,IF(U13&lt;0=TRUE,INT(W36*105/100),W36),W36)</f>
        <v>165</v>
      </c>
    </row>
    <row r="37" spans="3:25" ht="11.25" hidden="1" customHeight="1" x14ac:dyDescent="0.15">
      <c r="C37" s="47">
        <f>INT((0*VLOOKUP(K57,UnitCalc!A2:O17,7,FALSE)+(VLOOKUP(K57,UnitCalc!A2:O17,8,FALSE)+H18)*Q7+VLOOKUP(K57,UnitCalc!A2:O17,9,FALSE)*R7+(VLOOKUP(K57,UnitCalc!A2:O17,11,FALSE)+I18)*S7+VLOOKUP(K57,UnitCalc!A2:O17,10,FALSE)*T7+VLOOKUP(K57,UnitCalc!A2:O17,12,FALSE)*U7+VLOOKUP(K57,UnitCalc!A2:O17,14,FALSE)*V7+VLOOKUP(K57,UnitCalc!A2:O17,13,FALSE)*W7)*41/4096)</f>
        <v>87</v>
      </c>
      <c r="D37" s="47">
        <f>C37+VLOOKUP(K57,UnitCalc!A2:O17,3,FALSE)</f>
        <v>117</v>
      </c>
      <c r="E37" s="47">
        <f>D37+VLOOKUP(K57,UnitCalc!A2:O17,4,FALSE)</f>
        <v>142</v>
      </c>
      <c r="F37" s="47">
        <f>D37+VLOOKUP(K57,UnitCalc!A2:O17,6,FALSE)</f>
        <v>127</v>
      </c>
      <c r="G37" s="47">
        <f>E37+VLOOKUP(K57,UnitCalc!A2:O17,6,FALSE)</f>
        <v>152</v>
      </c>
      <c r="H37" s="47">
        <f>F37+IF(W15="ON",VLOOKUP(K57,UnitCalc!A2:O17,5,FALSE),0)</f>
        <v>127</v>
      </c>
      <c r="I37" s="47">
        <f>G37+IF(W15="ON",VLOOKUP(K57,UnitCalc!A2:O17,5,FALSE),0)</f>
        <v>152</v>
      </c>
      <c r="J37" s="47">
        <f t="shared" ref="J37:K40" si="1">H37</f>
        <v>127</v>
      </c>
      <c r="K37" s="47">
        <f t="shared" si="1"/>
        <v>152</v>
      </c>
      <c r="L37" s="55">
        <f t="shared" ref="L37:L40" si="2">J37</f>
        <v>127</v>
      </c>
      <c r="M37" s="55">
        <f t="shared" ref="M37:M40" si="3">K37</f>
        <v>152</v>
      </c>
      <c r="N37" s="47">
        <f>J37+IF(AND(X11="ON",OR(K56="ブロック"))=TRUE,INT(J37*5/100),0)+IF(AND(P11="ON",K56="ブロック")=TRUE,INT(J37*10/100),0)</f>
        <v>127</v>
      </c>
      <c r="O37" s="47">
        <f>K37+IF(AND(X11="ON",OR(K56="ブロック"))=TRUE,INT(K37*5/100),0)+IF(AND(Q11="ON",K56="ブロック")=TRUE,INT(K37*10/100),0)</f>
        <v>152</v>
      </c>
      <c r="P37" s="47">
        <f>N37+IF(AND(V11="ON",K56="ドリブル")=TRUE,INT(N37*5/100),0)+IF(AND(N11="ON",K56="ドリブル"),INT(N37*10/100),0)</f>
        <v>127</v>
      </c>
      <c r="Q37" s="47">
        <f>O37+IF(AND(V11="ON",K56="ドリブル")=TRUE,INT(O37*5/100),0)+IF(AND(N11="ON",K56="ドリブル"),INT(O37*10/100),0)</f>
        <v>152</v>
      </c>
      <c r="R37" s="47">
        <f>P37+IF(AND(COUNTIF(C43:G48,"キーパープラス")&gt;=1,OR(K56="キャッチ"))=TRUE,INT(P37*10/100),0)</f>
        <v>127</v>
      </c>
      <c r="S37" s="47">
        <f>Q37+IF(AND(COUNTIF(C43:G48,"キーパープラス")&gt;=1,OR(K56="キャッチ"))=TRUE,INT(Q37*10/100),0)</f>
        <v>152</v>
      </c>
      <c r="T37" s="47">
        <f>IF(AND(L13="ON",NOT(U13=0)),IF(U13&gt;0=TRUE,INT(R37*POWER(105/100,U13)),INT(R37*POWER(100/105,ABS(U13)))),R37)</f>
        <v>127</v>
      </c>
      <c r="U37" s="47">
        <f>IF(AND(L13="ON",NOT(U13=0)),IF(U13&gt;0=TRUE,INT(S37*POWER(105/100,U13)),INT(S37*POWER(100/105,ABS(U13)))),S37)</f>
        <v>152</v>
      </c>
      <c r="V37" s="47">
        <f>IF(AND(O13="ON",NOT(U13=0)),IF(U13&gt;0=TRUE,INT(R37*POWER(105/100,U13)),INT(R37*POWER(100/105,ABS(U13)))),R37)</f>
        <v>127</v>
      </c>
      <c r="W37" s="47">
        <f>IF(AND(O13="ON",NOT(U13=0)),IF(U13&gt;0=TRUE,INT(S37*POWER(105/100,U13)),INT(S37*POWER(100/105,ABS(U13)))),S37)</f>
        <v>152</v>
      </c>
      <c r="X37" s="47">
        <f>IF(AND(R13="ON",NOT(U13=0))=TRUE,IF(U13&lt;0=TRUE,INT(V37*105/100),V37),V37)</f>
        <v>127</v>
      </c>
      <c r="Y37" s="47">
        <f>IF(AND(R13="ON",NOT(U13=0))=TRUE,IF(U13&lt;0=TRUE,INT(W37*105/100),W37),W37)</f>
        <v>152</v>
      </c>
    </row>
    <row r="38" spans="3:25" ht="11.25" hidden="1" customHeight="1" x14ac:dyDescent="0.15">
      <c r="C38" s="47">
        <f>INT((0*VLOOKUP(K58,UnitCalc!A2:O17,7,FALSE)+(VLOOKUP(K58,UnitCalc!A2:O17,8,FALSE)+H18)*Q7+VLOOKUP(K58,UnitCalc!A2:O17,9,FALSE)*R7+VLOOKUP(K58,UnitCalc!A2:O17,11,FALSE)*S7+VLOOKUP(K58,UnitCalc!A2:O17,10,FALSE)*T7+VLOOKUP(K58,UnitCalc!A2:O17,12,FALSE)*U7+VLOOKUP(K58,UnitCalc!A2:O17,14,FALSE)*V7+VLOOKUP(K58,UnitCalc!A2:O17,13,FALSE)*W7)*41/4096)</f>
        <v>120</v>
      </c>
      <c r="D38" s="47">
        <f>C38+VLOOKUP(K58,UnitCalc!A2:O17,3,FALSE)</f>
        <v>80</v>
      </c>
      <c r="E38" s="47">
        <f>D38+VLOOKUP(K58,UnitCalc!A2:O17,4,FALSE)</f>
        <v>140</v>
      </c>
      <c r="F38" s="47">
        <f>D38+VLOOKUP(K58,UnitCalc!A2:O17,6,FALSE)</f>
        <v>80</v>
      </c>
      <c r="G38" s="47">
        <f>E38+VLOOKUP(K58,UnitCalc!A2:O17,6,FALSE)</f>
        <v>140</v>
      </c>
      <c r="H38" s="47">
        <f>F38+IF(W15="ON",VLOOKUP(K58,UnitCalc!A2:O17,5,FALSE),0)</f>
        <v>80</v>
      </c>
      <c r="I38" s="47">
        <f>G38+IF(W15="ON",VLOOKUP(K58,UnitCalc!A2:O17,5,FALSE),0)</f>
        <v>140</v>
      </c>
      <c r="J38" s="47">
        <f t="shared" si="1"/>
        <v>80</v>
      </c>
      <c r="K38" s="47">
        <f t="shared" si="1"/>
        <v>140</v>
      </c>
      <c r="L38" s="55">
        <f t="shared" si="2"/>
        <v>80</v>
      </c>
      <c r="M38" s="55">
        <f t="shared" si="3"/>
        <v>140</v>
      </c>
      <c r="N38" s="47">
        <f>J38+IF(AND(X11="ON",OR(K58="ブロック"))=TRUE,INT(J38*5/100),0)+IF(AND(P12="ON",K58="ブロック")=TRUE,INT(J38*10/100),0)</f>
        <v>80</v>
      </c>
      <c r="O38" s="47">
        <f>K38+IF(AND(X11="ON",OR(K58="ブロック"))=TRUE,INT(K38*5/100),0)+IF(AND(Q12="ON",K58="ブロック")=TRUE,INT(K38*10/100),0)</f>
        <v>140</v>
      </c>
      <c r="P38" s="47">
        <f>N38+IF(AND(V11="ON",K58="ドリブル")=TRUE,INT(N38*5/100),0)+IF(AND(N11="ON",K58="ドリブル"),INT(N38*10/100),0)</f>
        <v>80</v>
      </c>
      <c r="Q38" s="47">
        <f>O38+IF(AND(V11="ON",K58="ドリブル")=TRUE,INT(O38*5/100),0)+IF(AND(N11="ON",K58="ドリブル"),INT(O38*10/100),0)</f>
        <v>140</v>
      </c>
      <c r="R38" s="47">
        <f>P38+IF(AND(COUNTIF(C43:G48,"キーパープラス")&gt;=1,OR(K58="キャッチ"))=TRUE,INT(P38*10/100),0)</f>
        <v>80</v>
      </c>
      <c r="S38" s="47">
        <f>Q38+IF(AND(COUNTIF(C43:G48,"キーパープラス")&gt;=1,OR(K58="キャッチ"))=TRUE,INT(Q38*10/100),0)</f>
        <v>140</v>
      </c>
      <c r="T38" s="47">
        <f>IF(AND(L13="ON",NOT(U13=0)),IF(U13&gt;0=TRUE,INT(R38*POWER(105/100,U13)),INT(R38*POWER(100/105,ABS(U13)))),R38)</f>
        <v>80</v>
      </c>
      <c r="U38" s="47">
        <f>IF(AND(L13="ON",NOT(U13=0)),IF(U13&gt;0=TRUE,INT(S38*POWER(105/100,U13)),INT(S38*POWER(100/105,ABS(U13)))),S38)</f>
        <v>140</v>
      </c>
      <c r="V38" s="47">
        <f>IF(AND(O13="ON",NOT(U13=0)),IF(U13&gt;0=TRUE,INT(R38*POWER(105/100,U13)),INT(R38*POWER(100/105,ABS(U13)))),R38)</f>
        <v>80</v>
      </c>
      <c r="W38" s="47">
        <f>IF(AND(O13="ON",NOT(U13=0)),IF(U13&gt;0=TRUE,INT(S38*POWER(105/100,U13)),INT(S38*POWER(100/105,ABS(U13)))),S38)</f>
        <v>140</v>
      </c>
      <c r="X38" s="47">
        <f>IF(AND(R13="ON",NOT(U13=0))=TRUE,IF(U13&lt;0=TRUE,INT(V38*105/100),V38),V38)</f>
        <v>80</v>
      </c>
      <c r="Y38" s="47">
        <f>IF(AND(R13="ON",NOT(U13=0))=TRUE,IF(U13&lt;0=TRUE,INT(W38*105/100),W38),W38)</f>
        <v>140</v>
      </c>
    </row>
    <row r="39" spans="3:25" ht="11.25" hidden="1" customHeight="1" x14ac:dyDescent="0.15">
      <c r="C39" s="47">
        <f>INT((0*VLOOKUP(K59,UnitCalc!A2:O17,7,FALSE)+(VLOOKUP(K59,UnitCalc!A2:O17,8,FALSE)+H18)*Q7+VLOOKUP(K59,UnitCalc!A2:O17,9,FALSE)*R7+VLOOKUP(K59,UnitCalc!A2:O17,11,FALSE)*S7+VLOOKUP(K59,UnitCalc!A2:O17,10,FALSE)*T7+VLOOKUP(K59,UnitCalc!A2:O17,12,FALSE)*U7+VLOOKUP(K59,UnitCalc!A2:O17,14,FALSE)*V7+VLOOKUP(K59,UnitCalc!A2:O17,13,FALSE)*W7)*41/4096)</f>
        <v>147</v>
      </c>
      <c r="D39" s="47">
        <f>C39+VLOOKUP(K59,UnitCalc!A2:O17,3,FALSE)</f>
        <v>137</v>
      </c>
      <c r="E39" s="47">
        <f>D39+VLOOKUP(K59,UnitCalc!A2:O17,4,FALSE)</f>
        <v>167</v>
      </c>
      <c r="F39" s="47">
        <f>D39+VLOOKUP(K59,UnitCalc!A2:O17,6,FALSE)</f>
        <v>137</v>
      </c>
      <c r="G39" s="47">
        <f>E39+VLOOKUP(K59,UnitCalc!A2:O17,6,FALSE)</f>
        <v>167</v>
      </c>
      <c r="H39" s="47">
        <f>F39+IF(W15="ON",VLOOKUP(K59,UnitCalc!A2:O17,5,FALSE),0)</f>
        <v>137</v>
      </c>
      <c r="I39" s="47">
        <f>G39+IF(W15="ON",VLOOKUP(K59,UnitCalc!A2:O17,5,FALSE),0)</f>
        <v>167</v>
      </c>
      <c r="J39" s="47">
        <f t="shared" si="1"/>
        <v>137</v>
      </c>
      <c r="K39" s="47">
        <f t="shared" si="1"/>
        <v>167</v>
      </c>
      <c r="L39" s="55">
        <f t="shared" si="2"/>
        <v>137</v>
      </c>
      <c r="M39" s="55">
        <f t="shared" si="3"/>
        <v>167</v>
      </c>
      <c r="N39" s="47">
        <f>J39+IF(AND(X11="ON",OR(K59="ブロック"))=TRUE,INT(J39*5/100),0)+IF(AND(P13="ON",K59="ブロック")=TRUE,INT(J39*10/100),0)</f>
        <v>137</v>
      </c>
      <c r="O39" s="47">
        <f>K39+IF(AND(X11="ON",OR(K59="ブロック"))=TRUE,INT(K39*5/100),0)+IF(AND(Q13="ON",K59="ブロック")=TRUE,INT(K39*10/100),0)</f>
        <v>167</v>
      </c>
      <c r="P39" s="47">
        <f>N39+IF(AND(V11="ON",K59="ドリブル")=TRUE,INT(N39*5/100),0)+IF(AND(N11="ON",K59="ドリブル"),INT(N39*10/100),0)</f>
        <v>137</v>
      </c>
      <c r="Q39" s="47">
        <f>O39+IF(AND(V11="ON",K59="ドリブル")=TRUE,INT(O39*5/100),0)+IF(AND(N11="ON",K59="ドリブル"),INT(O39*10/100),0)</f>
        <v>167</v>
      </c>
      <c r="R39" s="47">
        <f>P39+IF(AND(COUNTIF(C43:G48,"キーパープラス")&gt;=1,OR(K59="キャッチ"))=TRUE,INT(P39*10/100),0)</f>
        <v>137</v>
      </c>
      <c r="S39" s="47">
        <f>Q39+IF(AND(COUNTIF(C43:G48,"キーパープラス")&gt;=1,OR(K59="キャッチ"))=TRUE,INT(Q39*10/100),0)</f>
        <v>167</v>
      </c>
      <c r="T39" s="47">
        <f>IF(AND(L13="ON",NOT(U13=0)),IF(U13&gt;0=TRUE,INT(R39*POWER(105/100,U13)),INT(R39*POWER(100/105,ABS(U13)))),R39)</f>
        <v>137</v>
      </c>
      <c r="U39" s="47">
        <f>IF(AND(L13="ON",NOT(U13=0)),IF(U13&gt;0=TRUE,INT(S39*POWER(105/100,U13)),INT(S39*POWER(100/105,ABS(U13)))),S39)</f>
        <v>167</v>
      </c>
      <c r="V39" s="47">
        <f>IF(AND(O13="ON",NOT(U13=0)),IF(U13&gt;0=TRUE,INT(R39*POWER(105/100,U13)),INT(R39*POWER(100/105,ABS(U13)))),R39)</f>
        <v>137</v>
      </c>
      <c r="W39" s="47">
        <f>IF(AND(O13="ON",NOT(U13=0)),IF(U13&gt;0=TRUE,INT(S39*POWER(105/100,U13)),INT(S39*POWER(100/105,ABS(U13)))),S39)</f>
        <v>167</v>
      </c>
      <c r="X39" s="47">
        <f>IF(AND(R13="ON",NOT(U13=0))=TRUE,IF(U13&lt;0=TRUE,INT(V39*105/100),V39),V39)</f>
        <v>137</v>
      </c>
      <c r="Y39" s="47">
        <f>IF(AND(R13="ON",NOT(U13=0))=TRUE,IF(U13&lt;0=TRUE,INT(W39*105/100),W39),W39)</f>
        <v>167</v>
      </c>
    </row>
    <row r="40" spans="3:25" ht="11.25" hidden="1" customHeight="1" x14ac:dyDescent="0.15">
      <c r="C40" s="47">
        <f>INT((0*VLOOKUP(K60,UnitCalc!A2:O17,7,FALSE)+(VLOOKUP(K60,UnitCalc!A2:O17,8,FALSE)+H18)*Q7+VLOOKUP(K60,UnitCalc!A2:O17,9,FALSE)*R7+VLOOKUP(K60,UnitCalc!A2:O17,11,FALSE)*S7+VLOOKUP(K60,UnitCalc!A2:O17,10,FALSE)*T7+VLOOKUP(K60,UnitCalc!A2:O17,12,FALSE)*U7+VLOOKUP(K60,UnitCalc!A2:O17,14,FALSE)*V7+VLOOKUP(K60,UnitCalc!A2:O17,13,FALSE)*W7)*41/4096)</f>
        <v>146</v>
      </c>
      <c r="D40" s="47">
        <f>C40+VLOOKUP(K60,UnitCalc!A2:O17,3,FALSE)</f>
        <v>186</v>
      </c>
      <c r="E40" s="47">
        <f>D40+VLOOKUP(K60,UnitCalc!A2:O17,4,FALSE)</f>
        <v>196</v>
      </c>
      <c r="F40" s="47">
        <f>D40+VLOOKUP(K60,UnitCalc!A2:O17,6,FALSE)</f>
        <v>186</v>
      </c>
      <c r="G40" s="47">
        <f>E40+VLOOKUP(K60,UnitCalc!A2:O17,6,FALSE)</f>
        <v>196</v>
      </c>
      <c r="H40" s="47">
        <f>F40+IF(W15="ON",VLOOKUP(K60,UnitCalc!A2:O17,5,FALSE),0)</f>
        <v>186</v>
      </c>
      <c r="I40" s="47">
        <f>G40+IF(W15="ON",VLOOKUP(K60,UnitCalc!A2:O17,5,FALSE),0)</f>
        <v>196</v>
      </c>
      <c r="J40" s="47">
        <f t="shared" si="1"/>
        <v>186</v>
      </c>
      <c r="K40" s="47">
        <f t="shared" si="1"/>
        <v>196</v>
      </c>
      <c r="L40" s="55">
        <f t="shared" si="2"/>
        <v>186</v>
      </c>
      <c r="M40" s="55">
        <f t="shared" si="3"/>
        <v>196</v>
      </c>
      <c r="N40" s="47">
        <f>J40+IF(AND(X11="ON",OR(K60="ブロック"))=TRUE,INT(J40*5/100),0)+IF(AND(P14="ON",K60="ブロック")=TRUE,INT(J40*10/100),0)</f>
        <v>186</v>
      </c>
      <c r="O40" s="47">
        <f>K40+IF(AND(X11="ON",OR(K60="ブロック"))=TRUE,INT(K40*5/100),0)+IF(AND(Q14="ON",K60="ブロック")=TRUE,INT(K40*10/100),0)</f>
        <v>196</v>
      </c>
      <c r="P40" s="47">
        <f>N40+IF(AND(V11="ON",K60="ドリブル")=TRUE,INT(N40*5/100),0)+IF(AND(N11="ON",K60="ドリブル"),INT(N40*10/100),0)</f>
        <v>186</v>
      </c>
      <c r="Q40" s="47">
        <f>O40+IF(AND(V11="ON",K60="ドリブル")=TRUE,INT(O40*5/100),0)+IF(AND(N11="ON",K60="ドリブル"),INT(O40*10/100),0)</f>
        <v>196</v>
      </c>
      <c r="R40" s="47">
        <f>P40+IF(AND(COUNTIF(C43:G48,"キーパープラス")&gt;=1,OR(K60="キャッチ"))=TRUE,INT(P40*10/100),0)</f>
        <v>186</v>
      </c>
      <c r="S40" s="47">
        <f>Q40+IF(AND(COUNTIF(C43:G48,"キーパープラス")&gt;=1,OR(K60="キャッチ"))=TRUE,INT(Q40*10/100),0)</f>
        <v>196</v>
      </c>
      <c r="T40" s="47">
        <f>IF(AND(L13="ON",NOT(U13=0)),IF(U13&gt;0=TRUE,INT(R40*POWER(105/100,U13)),INT(R40*POWER(100/105,ABS(U13)))),R40)</f>
        <v>186</v>
      </c>
      <c r="U40" s="47">
        <f>IF(AND(L13="ON",NOT(U13=0)),IF(U13&gt;0=TRUE,INT(S40*POWER(105/100,U13)),INT(S40*POWER(100/105,ABS(U13)))),S40)</f>
        <v>196</v>
      </c>
      <c r="V40" s="47">
        <f>IF(AND(O13="ON",NOT(U13=0)),IF(U13&gt;0=TRUE,INT(R40*POWER(105/100,U13)),INT(R40*POWER(100/105,ABS(U13)))),R40)</f>
        <v>186</v>
      </c>
      <c r="W40" s="47">
        <f>IF(AND(O13="ON",NOT(U13=0)),IF(U13&gt;0=TRUE,INT(S40*POWER(105/100,U13)),INT(S40*POWER(100/105,ABS(U13)))),S40)</f>
        <v>196</v>
      </c>
      <c r="X40" s="47">
        <f>IF(AND(R13="ON",NOT(U13=0))=TRUE,IF(U13&lt;0=TRUE,INT(V40*105/100),V40),V40)</f>
        <v>186</v>
      </c>
      <c r="Y40" s="47">
        <f>IF(AND(R13="ON",NOT(U13=0))=TRUE,IF(U13&lt;0=TRUE,INT(W40*105/100),W40),W40)</f>
        <v>196</v>
      </c>
    </row>
    <row r="41" spans="3:25" ht="11.25" customHeight="1" x14ac:dyDescent="0.15">
      <c r="C41" s="60" t="s">
        <v>78</v>
      </c>
      <c r="D41" s="60"/>
      <c r="E41" s="60"/>
      <c r="F41" s="60"/>
      <c r="G41" s="60"/>
      <c r="H41" s="60"/>
      <c r="I41" s="60"/>
      <c r="J41" s="60"/>
      <c r="K41" s="60"/>
      <c r="L41" s="60"/>
      <c r="M41" s="60"/>
      <c r="N41" s="60"/>
      <c r="O41" s="60"/>
      <c r="P41" s="60"/>
      <c r="Q41" s="60"/>
      <c r="R41" s="60"/>
      <c r="S41" s="60"/>
      <c r="T41" s="60"/>
      <c r="U41" s="60"/>
      <c r="V41" s="60"/>
      <c r="W41" s="60"/>
      <c r="X41" s="60"/>
      <c r="Y41" s="60"/>
    </row>
    <row r="42" spans="3:25" ht="11.25" customHeight="1" x14ac:dyDescent="0.15">
      <c r="C42" s="76" t="s">
        <v>79</v>
      </c>
      <c r="D42" s="76"/>
      <c r="E42" s="76"/>
      <c r="F42" s="76"/>
      <c r="G42" s="76"/>
      <c r="H42" s="76"/>
      <c r="I42" s="76"/>
      <c r="J42" s="76"/>
      <c r="K42" s="38" t="s">
        <v>80</v>
      </c>
      <c r="L42" s="38" t="s">
        <v>3</v>
      </c>
      <c r="M42" s="38" t="s">
        <v>81</v>
      </c>
      <c r="N42" s="38" t="s">
        <v>82</v>
      </c>
      <c r="O42" s="60" t="s">
        <v>83</v>
      </c>
      <c r="P42" s="60"/>
      <c r="Q42" s="61" t="s">
        <v>84</v>
      </c>
      <c r="R42" s="61"/>
      <c r="S42" s="61"/>
      <c r="T42" s="61" t="str">
        <f>IF(COUNTIF(C43:J48,"むぞくせい"),"属性相性無効",IF(COUNTIF(C43:J48,"ぞくせいきょうか"),"属性強化発動時","属性有利時"))</f>
        <v>属性有利時</v>
      </c>
      <c r="U42" s="61"/>
      <c r="V42" s="61"/>
      <c r="W42" s="61" t="str">
        <f>IF(COUNTIF(C43:J48,"むぞくせい"),"属性相性無効","属性不利時")</f>
        <v>属性不利時</v>
      </c>
      <c r="X42" s="61"/>
      <c r="Y42" s="61"/>
    </row>
    <row r="43" spans="3:25" ht="11.25" customHeight="1" x14ac:dyDescent="0.15">
      <c r="C43" s="74" t="str">
        <f>IF(ISERROR(VLOOKUP(C3,選手能力!C1:AQ1973,1,FALSE)),"－",VLOOKUP(C3,選手能力!C1:AQ1973,15,FALSE))</f>
        <v>ゴッドハンド（山）</v>
      </c>
      <c r="D43" s="74"/>
      <c r="E43" s="74"/>
      <c r="F43" s="74"/>
      <c r="G43" s="74"/>
      <c r="H43" s="74"/>
      <c r="I43" s="74"/>
      <c r="J43" s="74"/>
      <c r="K43" s="35" t="str">
        <f>IF(ISERROR(VLOOKUP(C43,技リスト!A1:F379,6,FALSE)),"－",VLOOKUP(C43,技リスト!A1:F379,6,FALSE))</f>
        <v>CA</v>
      </c>
      <c r="L43" s="35" t="str">
        <f>IF(ISERROR(VLOOKUP(C43,技リスト!A1:F379,4,FALSE)),"－",VLOOKUP(C43,技リスト!A1:F379,4,FALSE))</f>
        <v>山</v>
      </c>
      <c r="M43" s="35">
        <f>IF(ISERROR(VLOOKUP(C43,技リスト!A1:F379,3,FALSE)),"－",VLOOKUP(C43,技リスト!A1:F379,3,FALSE))</f>
        <v>48</v>
      </c>
      <c r="N43" s="35">
        <f>IF(M43="－","－",IF(ISERROR(VLOOKUP(C43,技リスト!A1:F379,5,FALSE)),"－",INT(INT((VLOOKUP(C43,技リスト!A1:F379,5,FALSE))*IF(COUNTIF(C43:J48,"*ちょうわざ*"),120,100)/100)*IF(COUNTIF(C43:J48,"*セツヤク*"),75,100)/100)))</f>
        <v>25</v>
      </c>
      <c r="O43" s="75" t="str">
        <f>IF(M3=L43,"一致",IF(L43="－","－","不一致"))</f>
        <v>一致</v>
      </c>
      <c r="P43" s="75"/>
      <c r="Q43" s="56">
        <f>IF(X21&gt;0,INT(MIN(INT(INT((X21)*IF(COUNTIF(C43:J48,"*ちょうわざ*"),120,100)/100)*IF(K43="BB",100/75,1)))),0)</f>
        <v>290</v>
      </c>
      <c r="R43" s="57" t="s">
        <v>85</v>
      </c>
      <c r="S43" s="58">
        <f>IF(Y21&gt;0,INT(MIN(INT(INT((Y21)*IF(COUNTIF(C43:J48,"*ちょうわざ*"),120,100)/100)*IF(K43="BB",100/75,1)))),0)</f>
        <v>338</v>
      </c>
      <c r="T43" s="56">
        <f>IF(T42="属性相性無効",0,IF(X21&gt;0,INT(MIN(INT(INT((X21+IF(COUNTIF(T42,"*属性強化*"),15,10))*IF(COUNTIF(C43:J48,"*ちょうわざ*"),120,100)/100)*IF(K43="BB",100/75,1)))),0))</f>
        <v>302</v>
      </c>
      <c r="U43" s="57" t="s">
        <v>85</v>
      </c>
      <c r="V43" s="58">
        <f>IF(T42="属性相性無効",0,IF(Y21&gt;0,INT(MIN(INT(INT((Y21+IF(COUNTIF(T42,"*属性強化*"),15,10))*IF(COUNTIF(C43:J48,"*ちょうわざ*"),120,100)/100)*IF(K43="BB",100/75,1)))),0))</f>
        <v>350</v>
      </c>
      <c r="W43" s="56">
        <f>IF(T42="属性相性無効",0,IF(X21&gt;0,INT(MIN(INT(INT((X21-10)*IF(COUNTIF(C43:J48,"*ちょうわざ*"),120,100)/100)*IF(K43="BB",100/75,1)))),0))</f>
        <v>278</v>
      </c>
      <c r="X43" s="57" t="s">
        <v>85</v>
      </c>
      <c r="Y43" s="58">
        <f>IF(T42="属性相性無効",0,IF(Y21&gt;0,INT(MIN(INT(INT((Y21-10)*IF(COUNTIF(C43:J48,"*ちょうわざ*"),120,100)/100)*IF(K43="BB",100/75,1)))),0))</f>
        <v>326</v>
      </c>
    </row>
    <row r="44" spans="3:25" ht="11.25" customHeight="1" x14ac:dyDescent="0.15">
      <c r="C44" s="74" t="str">
        <f>IF(ISERROR(VLOOKUP(C3,選手能力!C1:AQ1973,1,FALSE)),"－",VLOOKUP(C3,選手能力!C1:AQ1973,19,FALSE))</f>
        <v>マジン・ザ・ハンド（山）</v>
      </c>
      <c r="D44" s="74"/>
      <c r="E44" s="74"/>
      <c r="F44" s="74"/>
      <c r="G44" s="74"/>
      <c r="H44" s="74"/>
      <c r="I44" s="74"/>
      <c r="J44" s="74"/>
      <c r="K44" s="35" t="str">
        <f>IF(ISERROR(VLOOKUP(C44,技リスト!A1:F379,6,FALSE)),"－",VLOOKUP(C44,技リスト!A1:F379,6,FALSE))</f>
        <v>CA</v>
      </c>
      <c r="L44" s="35" t="str">
        <f>IF(ISERROR(VLOOKUP(C44,技リスト!A1:F379,4,FALSE)),"－",VLOOKUP(C44,技リスト!A1:F379,4,FALSE))</f>
        <v>山</v>
      </c>
      <c r="M44" s="35">
        <f>IF(ISERROR(VLOOKUP(C44,技リスト!A1:F379,3,FALSE)),"－",VLOOKUP(C44,技リスト!A1:F379,3,FALSE))</f>
        <v>81</v>
      </c>
      <c r="N44" s="35">
        <f>IF(M44="－","－",IF(ISERROR(VLOOKUP(C44,技リスト!A1:F379,5,FALSE)),"－",INT(INT((VLOOKUP(C44,技リスト!A1:F379,5,FALSE))*IF(COUNTIF(C43:J48,"*ちょうわざ*"),120,100)/100)*IF(COUNTIF(C43:J48,"*セツヤク*"),75,100)/100)))</f>
        <v>55</v>
      </c>
      <c r="O44" s="75" t="str">
        <f>IF(M3=L44,"一致",IF(L44="－","－","不一致"))</f>
        <v>一致</v>
      </c>
      <c r="P44" s="75"/>
      <c r="Q44" s="56">
        <f>IF(X22&gt;0,INT(MIN(INT(INT((X22)*IF(COUNTIF(C43:J48,"*ちょうわざ*"),120,100)/100)*IF(K44="BB",100/75,1)))),0)</f>
        <v>330</v>
      </c>
      <c r="R44" s="57" t="s">
        <v>85</v>
      </c>
      <c r="S44" s="58">
        <f>IF(Y22&gt;0,INT(MIN(INT(INT((Y22)*IF(COUNTIF(C43:J48,"*ちょうわざ*"),120,100)/100)*IF(K44="BB",100/75,1)))),0)</f>
        <v>378</v>
      </c>
      <c r="T44" s="56">
        <f>IF(T42="属性相性無効",0,IF(X22&gt;0,INT(MIN(INT(INT((X22+IF(COUNTIF(T42,"*属性強化*"),15,10))*IF(COUNTIF(C43:J48,"*ちょうわざ*"),120,100)/100)*IF(K44="BB",100/75,1)))),0))</f>
        <v>342</v>
      </c>
      <c r="U44" s="57" t="s">
        <v>85</v>
      </c>
      <c r="V44" s="58">
        <f>IF(T42="属性相性無効",0,IF(Y22&gt;0,INT(MIN(INT(INT((Y22+IF(COUNTIF(T42,"*属性強化*"),15,10))*IF(COUNTIF(C43:J48,"*ちょうわざ*"),120,100)/100)*IF(K44="BB",100/75,1)))),0))</f>
        <v>390</v>
      </c>
      <c r="W44" s="56">
        <f>IF(T42="属性相性無効",0,IF(X22&gt;0,INT(MIN(INT(INT((X22-10)*IF(COUNTIF(C43:J48,"*ちょうわざ*"),120,100)/100)*IF(K44="BB",100/75,1)))),0))</f>
        <v>318</v>
      </c>
      <c r="X44" s="57" t="s">
        <v>85</v>
      </c>
      <c r="Y44" s="58">
        <f>IF(T42="属性相性無効",0,IF(Y22&gt;0,INT(MIN(INT(INT((Y22-10)*IF(COUNTIF(C43:J48,"*ちょうわざ*"),120,100)/100)*IF(K44="BB",100/75,1)))),0))</f>
        <v>366</v>
      </c>
    </row>
    <row r="45" spans="3:25" ht="11.25" customHeight="1" x14ac:dyDescent="0.15">
      <c r="C45" s="74" t="str">
        <f>IF(ISERROR(VLOOKUP(C3,選手能力!C1:AQ1973,1,FALSE)),"－",VLOOKUP(C3,選手能力!C1:AQ1973,23,FALSE))</f>
        <v>せいぎのてっけん</v>
      </c>
      <c r="D45" s="74"/>
      <c r="E45" s="74"/>
      <c r="F45" s="74"/>
      <c r="G45" s="74"/>
      <c r="H45" s="74"/>
      <c r="I45" s="74"/>
      <c r="J45" s="74"/>
      <c r="K45" s="35" t="str">
        <f>IF(ISERROR(VLOOKUP(C45,技リスト!A1:F379,6,FALSE)),"－",VLOOKUP(C45,技リスト!A1:F379,6,FALSE))</f>
        <v>P2</v>
      </c>
      <c r="L45" s="35" t="str">
        <f>IF(ISERROR(VLOOKUP(C45,技リスト!A1:F379,4,FALSE)),"－",VLOOKUP(C45,技リスト!A1:F379,4,FALSE))</f>
        <v>風</v>
      </c>
      <c r="M45" s="35">
        <f>IF(ISERROR(VLOOKUP(C45,技リスト!A1:F379,3,FALSE)),"－",VLOOKUP(C45,技リスト!A1:F379,3,FALSE))</f>
        <v>125</v>
      </c>
      <c r="N45" s="35">
        <f>IF(M45="－","－",IF(ISERROR(VLOOKUP(C45,技リスト!A1:F379,5,FALSE)),"－",INT(INT((VLOOKUP(C45,技リスト!A1:F379,5,FALSE))*IF(COUNTIF(C43:J48,"*ちょうわざ*"),120,100)/100)*IF(COUNTIF(C43:J48,"*セツヤク*"),75,100)/100)))</f>
        <v>68</v>
      </c>
      <c r="O45" s="75" t="str">
        <f>IF(M3=L45,"一致",IF(L45="－","－","不一致"))</f>
        <v>不一致</v>
      </c>
      <c r="P45" s="75"/>
      <c r="Q45" s="56">
        <f>IF(X23&gt;0,INT(MIN(INT(INT((X23)*IF(COUNTIF(C43:J48,"*ちょうわざ*"),120,100)/100)*IF(K45="BB",100/75,1)))),0)</f>
        <v>370</v>
      </c>
      <c r="R45" s="57" t="s">
        <v>85</v>
      </c>
      <c r="S45" s="58">
        <f>IF(Y23&gt;0,INT(MIN(INT(INT((Y23)*IF(COUNTIF(C43:J48,"*ちょうわざ*"),120,100)/100)*IF(K45="BB",100/75,1)))),0)</f>
        <v>418</v>
      </c>
      <c r="T45" s="56">
        <f>IF(T42="属性相性無効",0,IF(X23&gt;0,INT(MIN(INT(INT((X23+IF(COUNTIF(T42,"*属性強化*"),15,10))*IF(COUNTIF(C43:J48,"*ちょうわざ*"),120,100)/100)*IF(K45="BB",100/75,1)))),0))</f>
        <v>382</v>
      </c>
      <c r="U45" s="57" t="s">
        <v>85</v>
      </c>
      <c r="V45" s="58">
        <f>IF(T42="属性相性無効",0,IF(Y23&gt;0,INT(MIN(INT(INT((Y23+IF(COUNTIF(T42,"*属性強化*"),15,10))*IF(COUNTIF(C43:J48,"*ちょうわざ*"),120,100)/100)*IF(K45="BB",100/75,1)))),0))</f>
        <v>430</v>
      </c>
      <c r="W45" s="56">
        <f>IF(T42="属性相性無効",0,IF(X23&gt;0,INT(MIN(INT(INT((X23-10)*IF(COUNTIF(C43:J48,"*ちょうわざ*"),120,100)/100)*IF(K45="BB",100/75,1)))),0))</f>
        <v>358</v>
      </c>
      <c r="X45" s="57" t="s">
        <v>85</v>
      </c>
      <c r="Y45" s="58">
        <f>IF(T42="属性相性無効",0,IF(Y23&gt;0,INT(MIN(INT(INT((Y23-10)*IF(COUNTIF(C43:J48,"*ちょうわざ*"),120,100)/100)*IF(K45="BB",100/75,1)))),0))</f>
        <v>406</v>
      </c>
    </row>
    <row r="46" spans="3:25" ht="11.25" customHeight="1" x14ac:dyDescent="0.15">
      <c r="C46" s="74" t="str">
        <f>IF(ISERROR(VLOOKUP(C3,選手能力!C1:AQ1973,1,FALSE)),"－",VLOOKUP(C3,選手能力!C1:AQ1973,27,FALSE))</f>
        <v>ジ・アース</v>
      </c>
      <c r="D46" s="74"/>
      <c r="E46" s="74"/>
      <c r="F46" s="74"/>
      <c r="G46" s="74"/>
      <c r="H46" s="74"/>
      <c r="I46" s="74"/>
      <c r="J46" s="74"/>
      <c r="K46" s="35" t="str">
        <f>IF(ISERROR(VLOOKUP(C46,技リスト!A1:F379,6,FALSE)),"－",VLOOKUP(C46,技リスト!A1:F379,6,FALSE))</f>
        <v>NS</v>
      </c>
      <c r="L46" s="35" t="str">
        <f>IF(ISERROR(VLOOKUP(C46,技リスト!A1:F379,4,FALSE)),"－",VLOOKUP(C46,技リスト!A1:F379,4,FALSE))</f>
        <v>山</v>
      </c>
      <c r="M46" s="35">
        <f>IF(ISERROR(VLOOKUP(C46,技リスト!A1:F379,3,FALSE)),"－",VLOOKUP(C46,技リスト!A1:F379,3,FALSE))</f>
        <v>136</v>
      </c>
      <c r="N46" s="35">
        <f>IF(M46="－","－",IF(ISERROR(VLOOKUP(C46,技リスト!A1:F379,5,FALSE)),"－",INT(INT((VLOOKUP(C46,技リスト!A1:F379,5,FALSE))*IF(COUNTIF(C43:J48,"*ちょうわざ*"),120,100)/100)*IF(COUNTIF(C43:J48,"*セツヤク*"),75,100)/100)))</f>
        <v>84</v>
      </c>
      <c r="O46" s="75" t="str">
        <f>IF(M3=L46,"一致",IF(L46="－","－","不一致"))</f>
        <v>一致</v>
      </c>
      <c r="P46" s="75"/>
      <c r="Q46" s="56">
        <f>IF(X24&gt;0,INT(MIN(INT(INT((X24)*IF(COUNTIF(C43:J48,"*ちょうわざ*"),120,100)/100)*IF(K46="BB",100/75,1)))),0)</f>
        <v>367</v>
      </c>
      <c r="R46" s="57" t="s">
        <v>85</v>
      </c>
      <c r="S46" s="58">
        <f>IF(Y24&gt;0,INT(MIN(INT(INT((Y24)*IF(COUNTIF(C43:J48,"*ちょうわざ*"),120,100)/100)*IF(K46="BB",100/75,1)))),0)</f>
        <v>487</v>
      </c>
      <c r="T46" s="56">
        <f>IF(T42="属性相性無効",0,IF(X24&gt;0,INT(MIN(INT(INT((X24+IF(COUNTIF(T42,"*属性強化*"),15,10))*IF(COUNTIF(C43:J48,"*ちょうわざ*"),120,100)/100)*IF(K46="BB",100/75,1)))),0))</f>
        <v>379</v>
      </c>
      <c r="U46" s="57" t="s">
        <v>85</v>
      </c>
      <c r="V46" s="58">
        <f>IF(T42="属性相性無効",0,IF(Y24&gt;0,INT(MIN(INT(INT((Y24+IF(COUNTIF(T42,"*属性強化*"),15,10))*IF(COUNTIF(C43:J48,"*ちょうわざ*"),120,100)/100)*IF(K46="BB",100/75,1)))),0))</f>
        <v>499</v>
      </c>
      <c r="W46" s="56">
        <f>IF(T42="属性相性無効",0,IF(X24&gt;0,INT(MIN(INT(INT((X24-10)*IF(COUNTIF(C43:J48,"*ちょうわざ*"),120,100)/100)*IF(K46="BB",100/75,1)))),0))</f>
        <v>355</v>
      </c>
      <c r="X46" s="57" t="s">
        <v>85</v>
      </c>
      <c r="Y46" s="58">
        <f>IF(T42="属性相性無効",0,IF(Y24&gt;0,INT(MIN(INT(INT((Y24-10)*IF(COUNTIF(C43:J48,"*ちょうわざ*"),120,100)/100)*IF(K46="BB",100/75,1)))),0))</f>
        <v>475</v>
      </c>
    </row>
    <row r="47" spans="3:25" ht="11.25" customHeight="1" x14ac:dyDescent="0.15">
      <c r="C47" s="74" t="str">
        <f>IF(R9="","－",R9)</f>
        <v>ちょうわざ！</v>
      </c>
      <c r="D47" s="74"/>
      <c r="E47" s="74"/>
      <c r="F47" s="74"/>
      <c r="G47" s="74"/>
      <c r="H47" s="74"/>
      <c r="I47" s="74"/>
      <c r="J47" s="74"/>
      <c r="K47" s="35" t="str">
        <f>IF(ISERROR(VLOOKUP(C47,技リスト!A1:F379,6,FALSE)),"－",VLOOKUP(C47,技リスト!A1:F379,6,FALSE))</f>
        <v>－</v>
      </c>
      <c r="L47" s="35" t="str">
        <f>IF(ISERROR(VLOOKUP(C47,技リスト!A1:F379,4,FALSE)),"－",VLOOKUP(C47,技リスト!A1:F379,4,FALSE))</f>
        <v>－</v>
      </c>
      <c r="M47" s="35" t="str">
        <f>IF(ISERROR(VLOOKUP(C47,技リスト!A1:F379,3,FALSE)),"－",VLOOKUP(C47,技リスト!A1:F379,3,FALSE))</f>
        <v>－</v>
      </c>
      <c r="N47" s="35" t="str">
        <f>IF(M47="－","－",IF(ISERROR(VLOOKUP(C47,技リスト!A1:F379,5,FALSE)),"－",INT(INT((VLOOKUP(C47,技リスト!A1:F379,5,FALSE))*IF(COUNTIF(C43:J48,"*ちょうわざ*"),120,100)/100)*IF(COUNTIF(C43:J48,"*セツヤク*"),75,100)/100)))</f>
        <v>－</v>
      </c>
      <c r="O47" s="75" t="str">
        <f>IF(M3=L47,"一致",IF(L47="－","－","不一致"))</f>
        <v>－</v>
      </c>
      <c r="P47" s="75"/>
      <c r="Q47" s="56">
        <f>IF(X25&gt;0,INT(MIN(INT(INT((X25)*IF(COUNTIF(C43:J48,"*ちょうわざ*"),120,100)/100)*IF(K47="BB",100/75,1)))),0)</f>
        <v>0</v>
      </c>
      <c r="R47" s="57" t="s">
        <v>85</v>
      </c>
      <c r="S47" s="58">
        <f>IF(Y25&gt;0,INT(MIN(INT(INT((Y25)*IF(COUNTIF(C43:J48,"*ちょうわざ*"),120,100)/100)*IF(K47="BB",100/75,1)))),0)</f>
        <v>0</v>
      </c>
      <c r="T47" s="56">
        <f>IF(T42="属性相性無効",0,IF(X25&gt;0,INT(MIN(INT(INT((X25+IF(COUNTIF(T42,"*属性強化*"),15,10))*IF(COUNTIF(C43:J48,"*ちょうわざ*"),120,100)/100)*IF(K47="BB",100/75,1)))),0))</f>
        <v>0</v>
      </c>
      <c r="U47" s="57" t="s">
        <v>85</v>
      </c>
      <c r="V47" s="58">
        <f>IF(T42="属性相性無効",0,IF(Y25&gt;0,INT(MIN(INT(INT((Y25+IF(COUNTIF(T42,"*属性強化*"),15,10))*IF(COUNTIF(C43:J48,"*ちょうわざ*"),120,100)/100)*IF(K47="BB",100/75,1)))),0))</f>
        <v>0</v>
      </c>
      <c r="W47" s="56">
        <f>IF(T42="属性相性無効",0,IF(X25&gt;0,INT(MIN(INT(INT((X25-10)*IF(COUNTIF(C43:J48,"*ちょうわざ*"),120,100)/100)*IF(K47="BB",100/75,1)))),0))</f>
        <v>0</v>
      </c>
      <c r="X47" s="57" t="s">
        <v>85</v>
      </c>
      <c r="Y47" s="58">
        <f>IF(T42="属性相性無効",0,IF(Y25&gt;0,INT(MIN(INT(INT((Y25-10)*IF(COUNTIF(C43:J48,"*ちょうわざ*"),120,100)/100)*IF(K47="BB",100/75,1)))),0))</f>
        <v>0</v>
      </c>
    </row>
    <row r="48" spans="3:25" ht="11.25" customHeight="1" x14ac:dyDescent="0.15">
      <c r="C48" s="74" t="str">
        <f>IF(V9="","－",V9)</f>
        <v>ボディシールド</v>
      </c>
      <c r="D48" s="74"/>
      <c r="E48" s="74"/>
      <c r="F48" s="74"/>
      <c r="G48" s="74"/>
      <c r="H48" s="74"/>
      <c r="I48" s="74"/>
      <c r="J48" s="74"/>
      <c r="K48" s="35" t="str">
        <f>IF(ISERROR(VLOOKUP(C48,技リスト!A1:F379,6,FALSE)),"－",VLOOKUP(C48,技リスト!A1:F379,6,FALSE))</f>
        <v>BL</v>
      </c>
      <c r="L48" s="35" t="str">
        <f>IF(ISERROR(VLOOKUP(C48,技リスト!A1:F379,4,FALSE)),"－",VLOOKUP(C48,技リスト!A1:F379,4,FALSE))</f>
        <v>山</v>
      </c>
      <c r="M48" s="35">
        <f>IF(ISERROR(VLOOKUP(C48,技リスト!A1:F379,3,FALSE)),"－",VLOOKUP(C48,技リスト!A1:F379,3,FALSE))</f>
        <v>115</v>
      </c>
      <c r="N48" s="35">
        <f>IF(M48="－","－",IF(ISERROR(VLOOKUP(C48,技リスト!A1:F379,5,FALSE)),"－",INT(INT((VLOOKUP(C48,技リスト!A1:F379,5,FALSE))*IF(COUNTIF(C43:J48,"*ちょうわざ*"),120,100)/100)*IF(COUNTIF(C43:J48,"*セツヤク*"),75,100)/100)))</f>
        <v>60</v>
      </c>
      <c r="O48" s="75" t="str">
        <f>IF(M3=L48,"一致",IF(L48="－","－","不一致"))</f>
        <v>一致</v>
      </c>
      <c r="P48" s="75"/>
      <c r="Q48" s="56">
        <f>IF(X26&gt;0,INT(MIN(INT(INT((X26)*IF(COUNTIF(C43:J48,"*ちょうわざ*"),120,100)/100)*IF(K48="BB",100/75,1)))),0)</f>
        <v>343</v>
      </c>
      <c r="R48" s="57" t="s">
        <v>85</v>
      </c>
      <c r="S48" s="58">
        <f>IF(Y26&gt;0,INT(MIN(INT(INT((Y26)*IF(COUNTIF(C43:J48,"*ちょうわざ*"),120,100)/100)*IF(K48="BB",100/75,1)))),0)</f>
        <v>367</v>
      </c>
      <c r="T48" s="56">
        <f>IF(T42="属性相性無効",0,IF(X26&gt;0,INT(MIN(INT(INT((X26+IF(COUNTIF(T42,"*属性強化*"),15,10))*IF(COUNTIF(C43:J48,"*ちょうわざ*"),120,100)/100)*IF(K48="BB",100/75,1)))),0))</f>
        <v>355</v>
      </c>
      <c r="U48" s="57" t="s">
        <v>85</v>
      </c>
      <c r="V48" s="58">
        <f>IF(T42="属性相性無効",0,IF(Y26&gt;0,INT(MIN(INT(INT((Y26+IF(COUNTIF(T42,"*属性強化*"),15,10))*IF(COUNTIF(C43:J48,"*ちょうわざ*"),120,100)/100)*IF(K48="BB",100/75,1)))),0))</f>
        <v>379</v>
      </c>
      <c r="W48" s="56">
        <f>IF(T42="属性相性無効",0,IF(X26&gt;0,INT(MIN(INT(INT((X26-10)*IF(COUNTIF(C43:J48,"*ちょうわざ*"),120,100)/100)*IF(K48="BB",100/75,1)))),0))</f>
        <v>331</v>
      </c>
      <c r="X48" s="57" t="s">
        <v>85</v>
      </c>
      <c r="Y48" s="58">
        <f>IF(T42="属性相性無効",0,IF(Y26&gt;0,INT(MIN(INT(INT((Y26-10)*IF(COUNTIF(C43:J48,"*ちょうわざ*"),120,100)/100)*IF(K48="BB",100/75,1)))),0))</f>
        <v>355</v>
      </c>
    </row>
    <row r="49" spans="3:25" ht="11.25" customHeight="1" x14ac:dyDescent="0.15">
      <c r="C49" s="74" t="str">
        <f t="shared" ref="C49:C54" si="4">IF(OR(K43="BS",K43="BB")=TRUE,C43&amp;"(通常)","－")</f>
        <v>－</v>
      </c>
      <c r="D49" s="74"/>
      <c r="E49" s="74"/>
      <c r="F49" s="74"/>
      <c r="G49" s="74"/>
      <c r="H49" s="74"/>
      <c r="I49" s="74"/>
      <c r="J49" s="74"/>
      <c r="K49" s="35" t="str">
        <f t="shared" ref="K49:K54" si="5">IF(K43="BS","NS",IF(K43="BB","BL","－"))</f>
        <v>－</v>
      </c>
      <c r="L49" s="35" t="str">
        <f t="shared" ref="L49:M54" si="6">IF(K49="－","－",L43)</f>
        <v>－</v>
      </c>
      <c r="M49" s="35" t="str">
        <f t="shared" si="6"/>
        <v>－</v>
      </c>
      <c r="N49" s="35" t="str">
        <f>IF(M49="－","－",IF(ISERROR(VLOOKUP(C43,技リスト!A1:F379,5,FALSE)),"－",INT(INT((VLOOKUP(C43,技リスト!A1:F379,5,FALSE))*IF(COUNTIF(C43:J48,"*ちょうわざ*"),120,100)/100)*IF(COUNTIF(C43:J48,"*セツヤク*"),75,100)/100)))</f>
        <v>－</v>
      </c>
      <c r="O49" s="75" t="str">
        <f t="shared" ref="O49:O54" si="7">IF(C49="－","－",O43)</f>
        <v>－</v>
      </c>
      <c r="P49" s="75"/>
      <c r="Q49" s="56">
        <f>IF(X27&gt;0,INT(MIN(INT(INT((X27)*IF(COUNTIF(C43:J48,"*ちょうわざ*"),120,100)/100)*IF(K49="BB",100/75,1)))),0)</f>
        <v>0</v>
      </c>
      <c r="R49" s="57" t="s">
        <v>85</v>
      </c>
      <c r="S49" s="58">
        <f>IF(Y27&gt;0,INT(MIN(INT(INT((Y27)*IF(COUNTIF(C43:J48,"*ちょうわざ*"),120,100)/100)*IF(K49="BB",100/75,1)))),0)</f>
        <v>0</v>
      </c>
      <c r="T49" s="56">
        <f>IF(T42="属性相性無効",0,IF(X27&gt;0,INT(MIN(INT(INT((X27+IF(COUNTIF(T42,"*属性強化*"),15,10))*IF(COUNTIF(C43:J48,"*ちょうわざ*"),120,100)/100)*IF(K49="BB",100/75,1)))),0))</f>
        <v>0</v>
      </c>
      <c r="U49" s="57" t="s">
        <v>85</v>
      </c>
      <c r="V49" s="58">
        <f>IF(T42="属性相性無効",0,IF(Y27&gt;0,INT(MIN(INT(INT((Y27+IF(COUNTIF(T42,"*属性強化*"),15,10))*IF(COUNTIF(C43:J48,"*ちょうわざ*"),120,100)/100)*IF(K49="BB",100/75,1)))),0))</f>
        <v>0</v>
      </c>
      <c r="W49" s="56">
        <f>IF(T42="属性相性無効",0,IF(X27&gt;0,INT(MIN(INT(INT((X27-10)*IF(COUNTIF(C43:J48,"*ちょうわざ*"),120,100)/100)*IF(K49="BB",100/75,1)))),0))</f>
        <v>0</v>
      </c>
      <c r="X49" s="57" t="s">
        <v>85</v>
      </c>
      <c r="Y49" s="58">
        <f>IF(T42="属性相性無効",0,IF(Y27&gt;0,INT(MIN(INT(INT((Y27-10)*IF(COUNTIF(C43:J48,"*ちょうわざ*"),120,100)/100)*IF(K49="BB",100/75,1)))),0))</f>
        <v>0</v>
      </c>
    </row>
    <row r="50" spans="3:25" ht="11.25" customHeight="1" x14ac:dyDescent="0.15">
      <c r="C50" s="74" t="str">
        <f t="shared" si="4"/>
        <v>－</v>
      </c>
      <c r="D50" s="74"/>
      <c r="E50" s="74"/>
      <c r="F50" s="74"/>
      <c r="G50" s="74"/>
      <c r="H50" s="74"/>
      <c r="I50" s="74"/>
      <c r="J50" s="74"/>
      <c r="K50" s="35" t="str">
        <f t="shared" si="5"/>
        <v>－</v>
      </c>
      <c r="L50" s="35" t="str">
        <f t="shared" si="6"/>
        <v>－</v>
      </c>
      <c r="M50" s="35" t="str">
        <f t="shared" si="6"/>
        <v>－</v>
      </c>
      <c r="N50" s="35" t="str">
        <f>IF(M50="－","－",IF(ISERROR(VLOOKUP(C44,技リスト!A1:F379,5,FALSE)),"－",INT(INT((VLOOKUP(C44,技リスト!A1:F379,5,FALSE))*IF(COUNTIF(C43:J48,"*ちょうわざ*"),120,100)/100)*IF(COUNTIF(C43:J48,"*セツヤク*"),75,100)/100)))</f>
        <v>－</v>
      </c>
      <c r="O50" s="75" t="str">
        <f t="shared" si="7"/>
        <v>－</v>
      </c>
      <c r="P50" s="75"/>
      <c r="Q50" s="56">
        <f>IF(X28&gt;0,INT(MIN(INT(INT((X28)*IF(COUNTIF(C43:J48,"*ちょうわざ*"),120,100)/100)*IF(K50="BB",100/75,1)))),0)</f>
        <v>0</v>
      </c>
      <c r="R50" s="57" t="s">
        <v>85</v>
      </c>
      <c r="S50" s="58">
        <f>IF(Y28&gt;0,INT(MIN(INT(INT((Y28)*IF(COUNTIF(C43:J48,"*ちょうわざ*"),120,100)/100)*IF(K50="BB",100/75,1)))),0)</f>
        <v>0</v>
      </c>
      <c r="T50" s="56">
        <f>IF(T42="属性相性無効",0,IF(X28&gt;0,INT(MIN(INT(INT((X28+IF(COUNTIF(T42,"*属性強化*"),15,10))*IF(COUNTIF(C43:J48,"*ちょうわざ*"),120,100)/100)*IF(K50="BB",100/75,1)))),0))</f>
        <v>0</v>
      </c>
      <c r="U50" s="57" t="s">
        <v>85</v>
      </c>
      <c r="V50" s="58">
        <f>IF(T42="属性相性無効",0,IF(Y28&gt;0,INT(MIN(INT(INT((Y28+IF(COUNTIF(T42,"*属性強化*"),15,10))*IF(COUNTIF(C43:J48,"*ちょうわざ*"),120,100)/100)*IF(K50="BB",100/75,1)))),0))</f>
        <v>0</v>
      </c>
      <c r="W50" s="56">
        <f>IF(T42="属性相性無効",0,IF(X28&gt;0,INT(MIN(INT(INT((X28-10)*IF(COUNTIF(C43:J48,"*ちょうわざ*"),120,100)/100)*IF(K50="BB",100/75,1)))),0))</f>
        <v>0</v>
      </c>
      <c r="X50" s="57" t="s">
        <v>85</v>
      </c>
      <c r="Y50" s="58">
        <f>IF(T42="属性相性無効",0,IF(Y28&gt;0,INT(MIN(INT(INT((Y28-10)*IF(COUNTIF(C43:J48,"*ちょうわざ*"),120,100)/100)*IF(K50="BB",100/75,1)))),0))</f>
        <v>0</v>
      </c>
    </row>
    <row r="51" spans="3:25" ht="11.25" customHeight="1" x14ac:dyDescent="0.15">
      <c r="C51" s="74" t="str">
        <f t="shared" si="4"/>
        <v>－</v>
      </c>
      <c r="D51" s="74"/>
      <c r="E51" s="74"/>
      <c r="F51" s="74"/>
      <c r="G51" s="74"/>
      <c r="H51" s="74"/>
      <c r="I51" s="74"/>
      <c r="J51" s="74"/>
      <c r="K51" s="35" t="str">
        <f t="shared" si="5"/>
        <v>－</v>
      </c>
      <c r="L51" s="35" t="str">
        <f t="shared" si="6"/>
        <v>－</v>
      </c>
      <c r="M51" s="35" t="str">
        <f t="shared" si="6"/>
        <v>－</v>
      </c>
      <c r="N51" s="35" t="str">
        <f>IF(M51="－","－",IF(ISERROR(VLOOKUP(C45,技リスト!A1:F379,5,FALSE)),"－",INT(INT((VLOOKUP(C45,技リスト!A1:F379,5,FALSE))*IF(COUNTIF(C43:J48,"*ちょうわざ*"),120,100)/100)*IF(COUNTIF(C43:J48,"*セツヤク*"),75,100)/100)))</f>
        <v>－</v>
      </c>
      <c r="O51" s="75" t="str">
        <f t="shared" si="7"/>
        <v>－</v>
      </c>
      <c r="P51" s="75"/>
      <c r="Q51" s="56">
        <f>IF(X29&gt;0,INT(MIN(INT(INT((X29)*IF(COUNTIF(C43:J48,"*ちょうわざ*"),120,100)/100)*IF(K51="BB",100/75,1)))),0)</f>
        <v>0</v>
      </c>
      <c r="R51" s="57" t="s">
        <v>85</v>
      </c>
      <c r="S51" s="58">
        <f>IF(Y29&gt;0,INT(MIN(INT(INT((Y29)*IF(COUNTIF(C43:J48,"*ちょうわざ*"),120,100)/100)*IF(K51="BB",100/75,1)))),0)</f>
        <v>0</v>
      </c>
      <c r="T51" s="56">
        <f>IF(T42="属性相性無効",0,IF(X29&gt;0,INT(MIN(INT(INT((X29+IF(COUNTIF(T42,"*属性強化*"),15,10))*IF(COUNTIF(C43:J48,"*ちょうわざ*"),120,100)/100)*IF(K51="BB",100/75,1)))),0))</f>
        <v>0</v>
      </c>
      <c r="U51" s="57" t="s">
        <v>85</v>
      </c>
      <c r="V51" s="58">
        <f>IF(T42="属性相性無効",0,IF(Y29&gt;0,INT(MIN(INT(INT((Y29+IF(COUNTIF(T42,"*属性強化*"),15,10))*IF(COUNTIF(C43:J48,"*ちょうわざ*"),120,100)/100)*IF(K51="BB",100/75,1)))),0))</f>
        <v>0</v>
      </c>
      <c r="W51" s="56">
        <f>IF(T42="属性相性無効",0,IF(X29&gt;0,INT(MIN(INT(INT((X29-10)*IF(COUNTIF(C43:J48,"*ちょうわざ*"),120,100)/100)*IF(K51="BB",100/75,1)))),0))</f>
        <v>0</v>
      </c>
      <c r="X51" s="57" t="s">
        <v>85</v>
      </c>
      <c r="Y51" s="58">
        <f>IF(T42="属性相性無効",0,IF(Y29&gt;0,INT(MIN(INT(INT((Y29-10)*IF(COUNTIF(C43:J48,"*ちょうわざ*"),120,100)/100)*IF(K51="BB",100/75,1)))),0))</f>
        <v>0</v>
      </c>
    </row>
    <row r="52" spans="3:25" ht="11.25" customHeight="1" x14ac:dyDescent="0.15">
      <c r="C52" s="74" t="str">
        <f t="shared" si="4"/>
        <v>－</v>
      </c>
      <c r="D52" s="74"/>
      <c r="E52" s="74"/>
      <c r="F52" s="74"/>
      <c r="G52" s="74"/>
      <c r="H52" s="74"/>
      <c r="I52" s="74"/>
      <c r="J52" s="74"/>
      <c r="K52" s="35" t="str">
        <f t="shared" si="5"/>
        <v>－</v>
      </c>
      <c r="L52" s="35" t="str">
        <f t="shared" si="6"/>
        <v>－</v>
      </c>
      <c r="M52" s="35" t="str">
        <f t="shared" si="6"/>
        <v>－</v>
      </c>
      <c r="N52" s="35" t="str">
        <f>IF(M52="－","－",IF(ISERROR(VLOOKUP(C46,技リスト!A1:F379,5,FALSE)),"－",INT(INT((VLOOKUP(C46,技リスト!A1:F379,5,FALSE))*IF(COUNTIF(C43:J48,"*ちょうわざ*"),120,100)/100)*IF(COUNTIF(C43:J48,"*セツヤク*"),75,100)/100)))</f>
        <v>－</v>
      </c>
      <c r="O52" s="75" t="str">
        <f t="shared" si="7"/>
        <v>－</v>
      </c>
      <c r="P52" s="75"/>
      <c r="Q52" s="56">
        <f>IF(X30&gt;0,INT(MIN(INT(INT((X30)*IF(COUNTIF(C43:J48,"*ちょうわざ*"),120,100)/100)*IF(K52="BB",100/75,1)))),0)</f>
        <v>0</v>
      </c>
      <c r="R52" s="57" t="s">
        <v>85</v>
      </c>
      <c r="S52" s="58">
        <f>IF(Y30&gt;0,INT(MIN(INT(INT((Y30)*IF(COUNTIF(C43:J48,"*ちょうわざ*"),120,100)/100)*IF(K52="BB",100/75,1)))),0)</f>
        <v>0</v>
      </c>
      <c r="T52" s="56">
        <f>IF(T42="属性相性無効",0,IF(X30&gt;0,INT(MIN(INT(INT((X30+IF(COUNTIF(T42,"*属性強化*"),15,10))*IF(COUNTIF(C43:J48,"*ちょうわざ*"),120,100)/100)*IF(K52="BB",100/75,1)))),0))</f>
        <v>0</v>
      </c>
      <c r="U52" s="57" t="s">
        <v>85</v>
      </c>
      <c r="V52" s="58">
        <f>IF(T42="属性相性無効",0,IF(Y30&gt;0,INT(MIN(INT(INT((Y30+IF(COUNTIF(T42,"*属性強化*"),15,10))*IF(COUNTIF(C43:J48,"*ちょうわざ*"),120,100)/100)*IF(K52="BB",100/75,1)))),0))</f>
        <v>0</v>
      </c>
      <c r="W52" s="56">
        <f>IF(T42="属性相性無効",0,IF(X30&gt;0,INT(MIN(INT(INT((X30-10)*IF(COUNTIF(C43:J48,"*ちょうわざ*"),120,100)/100)*IF(K52="BB",100/75,1)))),0))</f>
        <v>0</v>
      </c>
      <c r="X52" s="57" t="s">
        <v>85</v>
      </c>
      <c r="Y52" s="58">
        <f>IF(T42="属性相性無効",0,IF(Y30&gt;0,INT(MIN(INT(INT((Y30-10)*IF(COUNTIF(C43:J48,"*ちょうわざ*"),120,100)/100)*IF(K52="BB",100/75,1)))),0))</f>
        <v>0</v>
      </c>
    </row>
    <row r="53" spans="3:25" ht="11.25" customHeight="1" x14ac:dyDescent="0.15">
      <c r="C53" s="74" t="str">
        <f t="shared" si="4"/>
        <v>－</v>
      </c>
      <c r="D53" s="74"/>
      <c r="E53" s="74"/>
      <c r="F53" s="74"/>
      <c r="G53" s="74"/>
      <c r="H53" s="74"/>
      <c r="I53" s="74"/>
      <c r="J53" s="74"/>
      <c r="K53" s="35" t="str">
        <f t="shared" si="5"/>
        <v>－</v>
      </c>
      <c r="L53" s="35" t="str">
        <f t="shared" si="6"/>
        <v>－</v>
      </c>
      <c r="M53" s="35" t="str">
        <f t="shared" si="6"/>
        <v>－</v>
      </c>
      <c r="N53" s="35" t="str">
        <f>IF(M53="－","－",IF(ISERROR(VLOOKUP(C47,技リスト!A1:F379,5,FALSE)),"－",INT(INT((VLOOKUP(C47,技リスト!A1:F379,5,FALSE))*IF(COUNTIF(C43:J48,"*ちょうわざ*"),120,100)/100)*IF(COUNTIF(C43:J48,"*セツヤク*"),75,100)/100)))</f>
        <v>－</v>
      </c>
      <c r="O53" s="75" t="str">
        <f t="shared" si="7"/>
        <v>－</v>
      </c>
      <c r="P53" s="75"/>
      <c r="Q53" s="56">
        <f>IF(X31&gt;0,INT(MIN(INT(INT((X31)*IF(COUNTIF(C43:J48,"*ちょうわざ*"),120,100)/100)*IF(K53="BB",100/75,1)))),0)</f>
        <v>0</v>
      </c>
      <c r="R53" s="57" t="s">
        <v>85</v>
      </c>
      <c r="S53" s="58">
        <f>IF(Y31&gt;0,INT(MIN(INT(INT((Y31)*IF(COUNTIF(C43:J48,"*ちょうわざ*"),120,100)/100)*IF(K53="BB",100/75,1)))),0)</f>
        <v>0</v>
      </c>
      <c r="T53" s="56">
        <f>IF(T42="属性相性無効",0,IF(X31&gt;0,INT(MIN(INT(INT((X31+IF(COUNTIF(T42,"*属性強化*"),15,10))*IF(COUNTIF(C43:J48,"*ちょうわざ*"),120,100)/100)*IF(K53="BB",100/75,1)))),0))</f>
        <v>0</v>
      </c>
      <c r="U53" s="57" t="s">
        <v>85</v>
      </c>
      <c r="V53" s="58">
        <f>IF(T42="属性相性無効",0,IF(Y31&gt;0,INT(MIN(INT(INT((Y31+IF(COUNTIF(T42,"*属性強化*"),15,10))*IF(COUNTIF(C43:J48,"*ちょうわざ*"),120,100)/100)*IF(K53="BB",100/75,1)))),0))</f>
        <v>0</v>
      </c>
      <c r="W53" s="56">
        <f>IF(T42="属性相性無効",0,IF(X31&gt;0,INT(MIN(INT(INT((X31-10)*IF(COUNTIF(C43:J48,"*ちょうわざ*"),120,100)/100)*IF(K53="BB",100/75,1)))),0))</f>
        <v>0</v>
      </c>
      <c r="X53" s="57" t="s">
        <v>85</v>
      </c>
      <c r="Y53" s="58">
        <f>IF(T42="属性相性無効",0,IF(Y31&gt;0,INT(MIN(INT(INT((Y31-10)*IF(COUNTIF(C43:J48,"*ちょうわざ*"),120,100)/100)*IF(K53="BB",100/75,1)))),0))</f>
        <v>0</v>
      </c>
    </row>
    <row r="54" spans="3:25" ht="11.25" customHeight="1" x14ac:dyDescent="0.15">
      <c r="C54" s="74" t="str">
        <f t="shared" si="4"/>
        <v>－</v>
      </c>
      <c r="D54" s="74"/>
      <c r="E54" s="74"/>
      <c r="F54" s="74"/>
      <c r="G54" s="74"/>
      <c r="H54" s="74"/>
      <c r="I54" s="74"/>
      <c r="J54" s="74"/>
      <c r="K54" s="35" t="str">
        <f t="shared" si="5"/>
        <v>－</v>
      </c>
      <c r="L54" s="35" t="str">
        <f t="shared" si="6"/>
        <v>－</v>
      </c>
      <c r="M54" s="35" t="str">
        <f t="shared" si="6"/>
        <v>－</v>
      </c>
      <c r="N54" s="35" t="str">
        <f>IF(M54="－","－",IF(ISERROR(VLOOKUP(C48,技リスト!A1:F379,5,FALSE)),"－",INT(INT((VLOOKUP(C48,技リスト!A1:F379,5,FALSE))*IF(COUNTIF(C43:J48,"*ちょうわざ*"),120,100)/100)*IF(COUNTIF(C43:J48,"*セツヤク*"),75,100)/100)))</f>
        <v>－</v>
      </c>
      <c r="O54" s="75" t="str">
        <f t="shared" si="7"/>
        <v>－</v>
      </c>
      <c r="P54" s="75"/>
      <c r="Q54" s="56">
        <f>IF(X32&gt;0,INT(MIN(INT(INT((X32)*IF(COUNTIF(C43:J48,"*ちょうわざ*"),120,100)/100)*IF(K54="BB",100/75,1)))),0)</f>
        <v>0</v>
      </c>
      <c r="R54" s="57" t="s">
        <v>85</v>
      </c>
      <c r="S54" s="58">
        <f>IF(Y32&gt;0,INT(MIN(INT(INT((Y32)*IF(COUNTIF(C43:J48,"*ちょうわざ*"),120,100)/100)*IF(K54="BB",100/75,1)))),0)</f>
        <v>0</v>
      </c>
      <c r="T54" s="56">
        <f>IF(T42="属性相性無効",0,IF(X32&gt;0,INT(MIN(INT(INT((X32+IF(COUNTIF(T42,"*属性強化*"),15,10))*IF(COUNTIF(C43:J48,"*ちょうわざ*"),120,100)/100)*IF(K54="BB",100/75,1)))),0))</f>
        <v>0</v>
      </c>
      <c r="U54" s="57" t="s">
        <v>85</v>
      </c>
      <c r="V54" s="58">
        <f>IF(T42="属性相性無効",0,IF(Y32&gt;0,INT(MIN(INT(INT((Y32+IF(COUNTIF(T42,"*属性強化*"),15,10))*IF(COUNTIF(C43:J48,"*ちょうわざ*"),120,100)/100)*IF(K54="BB",100/75,1)))),0))</f>
        <v>0</v>
      </c>
      <c r="W54" s="56">
        <f>IF(T42="属性相性無効",0,IF(X32&gt;0,INT(MIN(INT(INT((X32-10)*IF(COUNTIF(C43:J48,"*ちょうわざ*"),120,100)/100)*IF(K54="BB",100/75,1)))),0))</f>
        <v>0</v>
      </c>
      <c r="X54" s="57" t="s">
        <v>85</v>
      </c>
      <c r="Y54" s="58">
        <f>IF(T42="属性相性無効",0,IF(Y32&gt;0,INT(MIN(INT(INT((Y32-10)*IF(COUNTIF(C43:J48,"*ちょうわざ*"),120,100)/100)*IF(K54="BB",100/75,1)))),0))</f>
        <v>0</v>
      </c>
    </row>
    <row r="55" spans="3:25" ht="11.25" hidden="1" customHeight="1" x14ac:dyDescent="0.15">
      <c r="C55" s="88" t="s">
        <v>91</v>
      </c>
      <c r="D55" s="88"/>
      <c r="E55" s="88"/>
      <c r="F55" s="88"/>
      <c r="G55" s="88"/>
      <c r="H55" s="88"/>
      <c r="I55" s="88"/>
      <c r="J55" s="88"/>
      <c r="K55" s="91" t="s">
        <v>92</v>
      </c>
      <c r="L55" s="91"/>
      <c r="M55" s="91"/>
      <c r="N55" s="91"/>
      <c r="O55" s="91"/>
      <c r="P55" s="91"/>
      <c r="Q55" s="92" t="s">
        <v>84</v>
      </c>
      <c r="R55" s="92"/>
      <c r="S55" s="92"/>
      <c r="T55" s="93" t="str">
        <f>IF(COUNTIF(C43:J48,"むぞくせい"),"属性相性無効",IF(COUNTIF(C43:J48,"ぞくせいきょうか"),"属性強化発動時","属性有利時"))</f>
        <v>属性有利時</v>
      </c>
      <c r="U55" s="94"/>
      <c r="V55" s="95"/>
      <c r="W55" s="92" t="str">
        <f>IF(COUNTIF(C43:J48,"むぞくせい"),"属性相性無効","属性不利時")</f>
        <v>属性不利時</v>
      </c>
      <c r="X55" s="92"/>
      <c r="Y55" s="92"/>
    </row>
    <row r="56" spans="3:25" ht="11.25" hidden="1" customHeight="1" x14ac:dyDescent="0.15">
      <c r="C56" s="89"/>
      <c r="D56" s="89"/>
      <c r="E56" s="89"/>
      <c r="F56" s="89"/>
      <c r="G56" s="89"/>
      <c r="H56" s="89"/>
      <c r="I56" s="89"/>
      <c r="J56" s="89"/>
      <c r="K56" s="87" t="s">
        <v>34</v>
      </c>
      <c r="L56" s="87"/>
      <c r="M56" s="87"/>
      <c r="N56" s="87"/>
      <c r="O56" s="87"/>
      <c r="P56" s="87"/>
      <c r="Q56" s="7">
        <f>MAX(INT(X36*IF(COUNTIF(C43:J48,"*ちょうわざ*"),120,100)/100),1)</f>
        <v>168</v>
      </c>
      <c r="R56" s="8" t="s">
        <v>85</v>
      </c>
      <c r="S56" s="24">
        <f>MAX(INT(Y36*IF(COUNTIF(C43:J48,"*ちょうわざ*"),120,100)/100),1)</f>
        <v>198</v>
      </c>
      <c r="T56" s="7">
        <f>IF(T55="属性相性無効",0,MAX(INT((X36+IF(COUNTIF(T42,"*属性強化*"),15,10))*IF(COUNTIF(C43:J48,"*ちょうわざ*"),120,100)/100),1))</f>
        <v>180</v>
      </c>
      <c r="U56" s="25" t="s">
        <v>85</v>
      </c>
      <c r="V56" s="26">
        <f>IF(T55="属性相性無効",0,MAX(INT((Y36+IF(COUNTIF(T42,"*属性強化*"),15,10))*IF(COUNTIF(C43:J48,"*ちょうわざ*"),120,100)/100),1))</f>
        <v>210</v>
      </c>
      <c r="W56" s="24">
        <f>IF(T55="属性相性無効",0,MAX(INT((X36-10)*IF(COUNTIF(C43:J48,"*ちょうわざ*"),120,100)/100),1))</f>
        <v>156</v>
      </c>
      <c r="X56" s="8" t="s">
        <v>85</v>
      </c>
      <c r="Y56" s="9">
        <f>IF(T55="属性相性無効",0,MAX(INT((Y36-10)*IF(COUNTIF(C43:J48,"*ちょうわざ*"),120,100)/100),1))</f>
        <v>186</v>
      </c>
    </row>
    <row r="57" spans="3:25" ht="11.25" hidden="1" customHeight="1" x14ac:dyDescent="0.15">
      <c r="C57" s="89"/>
      <c r="D57" s="89"/>
      <c r="E57" s="89"/>
      <c r="F57" s="89"/>
      <c r="G57" s="89"/>
      <c r="H57" s="89"/>
      <c r="I57" s="89"/>
      <c r="J57" s="89"/>
      <c r="K57" s="87" t="s">
        <v>3678</v>
      </c>
      <c r="L57" s="87"/>
      <c r="M57" s="87"/>
      <c r="N57" s="87"/>
      <c r="O57" s="87"/>
      <c r="P57" s="87"/>
      <c r="Q57" s="7">
        <f>MAX(INT(X37*IF(COUNTIF(C43:J48,"*ちょうわざ*"),120,100)/100),1)</f>
        <v>152</v>
      </c>
      <c r="R57" s="8" t="s">
        <v>85</v>
      </c>
      <c r="S57" s="24">
        <f>MAX(INT(Y37*IF(COUNTIF(C43:J48,"*ちょうわざ*"),120,100)/100),1)</f>
        <v>182</v>
      </c>
      <c r="T57" s="7">
        <f>IF(T55="属性相性無効",0,MAX(INT((X37+IF(COUNTIF(T42,"*属性強化*"),15,10))*IF(COUNTIF(C43:J48,"*ちょうわざ*"),120,100)/100),1))</f>
        <v>164</v>
      </c>
      <c r="U57" s="25" t="s">
        <v>85</v>
      </c>
      <c r="V57" s="26">
        <f>IF(T55="属性相性無効",0,MAX(INT((Y37+IF(COUNTIF(T42,"*属性強化*"),15,10))*IF(COUNTIF(C43:J48,"*ちょうわざ*"),120,100)/100),1))</f>
        <v>194</v>
      </c>
      <c r="W57" s="24">
        <f>IF(T55="属性相性無効",0,MAX(INT((X37-10)*IF(COUNTIF(C43:J48,"*ちょうわざ*"),120,100)/100),1))</f>
        <v>140</v>
      </c>
      <c r="X57" s="8" t="s">
        <v>85</v>
      </c>
      <c r="Y57" s="9">
        <f>IF(T55="属性相性無効",0,MAX(INT((Y37-10)*IF(COUNTIF(C43:J48,"*ちょうわざ*"),120,100)/100),1))</f>
        <v>170</v>
      </c>
    </row>
    <row r="58" spans="3:25" ht="11.25" hidden="1" customHeight="1" x14ac:dyDescent="0.15">
      <c r="C58" s="89"/>
      <c r="D58" s="89"/>
      <c r="E58" s="89"/>
      <c r="F58" s="89"/>
      <c r="G58" s="89"/>
      <c r="H58" s="89"/>
      <c r="I58" s="89"/>
      <c r="J58" s="89"/>
      <c r="K58" s="87" t="s">
        <v>93</v>
      </c>
      <c r="L58" s="87"/>
      <c r="M58" s="87"/>
      <c r="N58" s="87"/>
      <c r="O58" s="87"/>
      <c r="P58" s="87"/>
      <c r="Q58" s="7">
        <f>MAX(INT(X38*IF(COUNTIF(C43:J48,"*ちょうわざ*"),120,100)/100),1)</f>
        <v>96</v>
      </c>
      <c r="R58" s="8" t="s">
        <v>85</v>
      </c>
      <c r="S58" s="24">
        <f>MAX(INT(Y38*IF(COUNTIF(C43:J48,"*ちょうわざ*"),120,100)/100),1)</f>
        <v>168</v>
      </c>
      <c r="T58" s="7">
        <f>IF(T55="属性相性無効",0,MAX(INT((X38+IF(COUNTIF(T42,"*属性強化*"),15,10))*IF(COUNTIF(C43:J48,"*ちょうわざ*"),120,100)/100),1))</f>
        <v>108</v>
      </c>
      <c r="U58" s="25" t="s">
        <v>85</v>
      </c>
      <c r="V58" s="26">
        <f>IF(T55="属性相性無効",0,MAX(INT((Y38+IF(COUNTIF(T42,"*属性強化*"),15,10))*IF(COUNTIF(C43:J48,"*ちょうわざ*"),120,100)/100),1))</f>
        <v>180</v>
      </c>
      <c r="W58" s="24">
        <f>IF(T55="属性相性無効",0,MAX(INT((X38-10)*IF(COUNTIF(C43:J48,"*ちょうわざ*"),120,100)/100),1))</f>
        <v>84</v>
      </c>
      <c r="X58" s="8" t="s">
        <v>85</v>
      </c>
      <c r="Y58" s="9">
        <f>IF(T55="属性相性無効",0,MAX(INT((Y38-10)*IF(COUNTIF(C43:J48,"*ちょうわざ*"),120,100)/100),1))</f>
        <v>156</v>
      </c>
    </row>
    <row r="59" spans="3:25" ht="11.25" hidden="1" customHeight="1" x14ac:dyDescent="0.15">
      <c r="C59" s="89"/>
      <c r="D59" s="89"/>
      <c r="E59" s="89"/>
      <c r="F59" s="89"/>
      <c r="G59" s="89"/>
      <c r="H59" s="89"/>
      <c r="I59" s="89"/>
      <c r="J59" s="89"/>
      <c r="K59" s="87" t="s">
        <v>94</v>
      </c>
      <c r="L59" s="87"/>
      <c r="M59" s="87"/>
      <c r="N59" s="87"/>
      <c r="O59" s="87"/>
      <c r="P59" s="87"/>
      <c r="Q59" s="7">
        <f>MAX(INT(X39*IF(COUNTIF(C43:J48,"*ちょうわざ*"),120,100)/100),1)</f>
        <v>164</v>
      </c>
      <c r="R59" s="8" t="s">
        <v>85</v>
      </c>
      <c r="S59" s="24">
        <f>MAX(INT(Y39*IF(COUNTIF(C43:J48,"*ちょうわざ*"),120,100)/100),1)</f>
        <v>200</v>
      </c>
      <c r="T59" s="7">
        <f>IF(T55="属性相性無効",0,MAX(INT((X39+IF(COUNTIF(T42,"*属性強化*"),15,10))*IF(COUNTIF(C43:J48,"*ちょうわざ*"),120,100)/100),1))</f>
        <v>176</v>
      </c>
      <c r="U59" s="25" t="s">
        <v>85</v>
      </c>
      <c r="V59" s="26">
        <f>IF(T55="属性相性無効",0,MAX(INT((Y39+IF(COUNTIF(T42,"*属性強化*"),15,10))*IF(COUNTIF(C43:J48,"*ちょうわざ*"),120,100)/100),1))</f>
        <v>212</v>
      </c>
      <c r="W59" s="24">
        <f>IF(T55="属性相性無効",0,MAX(INT((X39-10)*IF(COUNTIF(C43:J48,"*ちょうわざ*"),120,100)/100),1))</f>
        <v>152</v>
      </c>
      <c r="X59" s="8" t="s">
        <v>85</v>
      </c>
      <c r="Y59" s="9">
        <f>IF(T55="属性相性無効",0,MAX(INT((Y39-10)*IF(COUNTIF(C43:J48,"*ちょうわざ*"),120,100)/100),1))</f>
        <v>188</v>
      </c>
    </row>
    <row r="60" spans="3:25" ht="11.25" hidden="1" customHeight="1" x14ac:dyDescent="0.15">
      <c r="C60" s="90"/>
      <c r="D60" s="90"/>
      <c r="E60" s="90"/>
      <c r="F60" s="90"/>
      <c r="G60" s="90"/>
      <c r="H60" s="90"/>
      <c r="I60" s="90"/>
      <c r="J60" s="90"/>
      <c r="K60" s="96" t="s">
        <v>95</v>
      </c>
      <c r="L60" s="96"/>
      <c r="M60" s="96"/>
      <c r="N60" s="96"/>
      <c r="O60" s="96"/>
      <c r="P60" s="96"/>
      <c r="Q60" s="27">
        <f>MAX(INT(X40*IF(COUNTIF(C43:J48,"*ちょうわざ*"),120,100)/100),1)</f>
        <v>223</v>
      </c>
      <c r="R60" s="28" t="s">
        <v>85</v>
      </c>
      <c r="S60" s="29">
        <f>MAX(INT(Y40*IF(COUNTIF(C43:J48,"*ちょうわざ*"),120,100)/100),1)</f>
        <v>235</v>
      </c>
      <c r="T60" s="27">
        <f>IF(T55="属性相性無効",0,MAX(INT((X40+IF(COUNTIF(T42,"*属性強化*"),15,10))*IF(COUNTIF(C43:J48,"*ちょうわざ*"),120,100)/100),1))</f>
        <v>235</v>
      </c>
      <c r="U60" s="30" t="s">
        <v>85</v>
      </c>
      <c r="V60" s="31">
        <f>IF(T55="属性相性無効",0,MAX(INT((Y40+IF(COUNTIF(T42,"*属性強化*"),15,10))*IF(COUNTIF(C43:J48,"*ちょうわざ*"),120,100)/100),1))</f>
        <v>247</v>
      </c>
      <c r="W60" s="29">
        <f>IF(T55="属性相性無効",0,MAX(INT((X40-10)*IF(COUNTIF(C43:J48,"*ちょうわざ*"),120,100)/100),1))</f>
        <v>211</v>
      </c>
      <c r="X60" s="28" t="s">
        <v>85</v>
      </c>
      <c r="Y60" s="32">
        <f>IF(T55="属性相性無効",0,MAX(INT((Y40-10)*IF(COUNTIF(C43:J48,"*ちょうわざ*"),120,100)/100),1))</f>
        <v>223</v>
      </c>
    </row>
    <row r="61" spans="3:25" ht="11.25" customHeight="1" x14ac:dyDescent="0.15">
      <c r="C61" s="60" t="s">
        <v>3892</v>
      </c>
      <c r="D61" s="60"/>
      <c r="E61" s="60"/>
      <c r="F61" s="60"/>
      <c r="G61" s="60"/>
      <c r="H61" s="60"/>
      <c r="I61" s="60"/>
      <c r="J61" s="60"/>
      <c r="K61" s="60"/>
      <c r="L61" s="60"/>
      <c r="M61" s="60"/>
      <c r="N61" s="60"/>
      <c r="O61" s="60"/>
      <c r="P61" s="60"/>
      <c r="Q61" s="60"/>
      <c r="R61" s="60"/>
      <c r="S61" s="60"/>
      <c r="T61" s="60"/>
      <c r="U61" s="60"/>
      <c r="V61" s="60"/>
      <c r="W61" s="60"/>
      <c r="X61" s="60"/>
      <c r="Y61" s="60"/>
    </row>
    <row r="62" spans="3:25" ht="11.25" customHeight="1" x14ac:dyDescent="0.15">
      <c r="C62" s="77" t="s">
        <v>3959</v>
      </c>
      <c r="D62" s="78"/>
      <c r="E62" s="78"/>
      <c r="F62" s="78"/>
      <c r="G62" s="78"/>
      <c r="H62" s="78"/>
      <c r="I62" s="78"/>
      <c r="J62" s="78"/>
      <c r="K62" s="78"/>
      <c r="L62" s="78"/>
      <c r="M62" s="78"/>
      <c r="N62" s="78"/>
      <c r="O62" s="78"/>
      <c r="P62" s="78"/>
      <c r="Q62" s="78"/>
      <c r="R62" s="78"/>
      <c r="S62" s="78"/>
      <c r="T62" s="78"/>
      <c r="U62" s="78"/>
      <c r="V62" s="78"/>
      <c r="W62" s="78"/>
      <c r="X62" s="78"/>
      <c r="Y62" s="79"/>
    </row>
    <row r="63" spans="3:25" ht="11.25" customHeight="1" x14ac:dyDescent="0.15">
      <c r="C63" s="80"/>
      <c r="D63" s="81"/>
      <c r="E63" s="81"/>
      <c r="F63" s="81"/>
      <c r="G63" s="81"/>
      <c r="H63" s="81"/>
      <c r="I63" s="81"/>
      <c r="J63" s="81"/>
      <c r="K63" s="81"/>
      <c r="L63" s="81"/>
      <c r="M63" s="81"/>
      <c r="N63" s="81"/>
      <c r="O63" s="81"/>
      <c r="P63" s="81"/>
      <c r="Q63" s="81"/>
      <c r="R63" s="81"/>
      <c r="S63" s="81"/>
      <c r="T63" s="81"/>
      <c r="U63" s="81"/>
      <c r="V63" s="81"/>
      <c r="W63" s="81"/>
      <c r="X63" s="81"/>
      <c r="Y63" s="82"/>
    </row>
    <row r="64" spans="3:25" ht="11.25" customHeight="1" x14ac:dyDescent="0.15">
      <c r="C64" s="80"/>
      <c r="D64" s="81"/>
      <c r="E64" s="81"/>
      <c r="F64" s="81"/>
      <c r="G64" s="81"/>
      <c r="H64" s="81"/>
      <c r="I64" s="81"/>
      <c r="J64" s="81"/>
      <c r="K64" s="81"/>
      <c r="L64" s="81"/>
      <c r="M64" s="81"/>
      <c r="N64" s="81"/>
      <c r="O64" s="81"/>
      <c r="P64" s="81"/>
      <c r="Q64" s="81"/>
      <c r="R64" s="81"/>
      <c r="S64" s="81"/>
      <c r="T64" s="81"/>
      <c r="U64" s="81"/>
      <c r="V64" s="81"/>
      <c r="W64" s="81"/>
      <c r="X64" s="81"/>
      <c r="Y64" s="82"/>
    </row>
    <row r="65" spans="3:25" ht="11.25" customHeight="1" x14ac:dyDescent="0.15">
      <c r="C65" s="80"/>
      <c r="D65" s="81"/>
      <c r="E65" s="81"/>
      <c r="F65" s="81"/>
      <c r="G65" s="81"/>
      <c r="H65" s="81"/>
      <c r="I65" s="81"/>
      <c r="J65" s="81"/>
      <c r="K65" s="81"/>
      <c r="L65" s="81"/>
      <c r="M65" s="81"/>
      <c r="N65" s="81"/>
      <c r="O65" s="81"/>
      <c r="P65" s="81"/>
      <c r="Q65" s="81"/>
      <c r="R65" s="81"/>
      <c r="S65" s="81"/>
      <c r="T65" s="81"/>
      <c r="U65" s="81"/>
      <c r="V65" s="81"/>
      <c r="W65" s="81"/>
      <c r="X65" s="81"/>
      <c r="Y65" s="82"/>
    </row>
    <row r="66" spans="3:25" ht="11.25" customHeight="1" x14ac:dyDescent="0.15">
      <c r="C66" s="80"/>
      <c r="D66" s="81"/>
      <c r="E66" s="81"/>
      <c r="F66" s="81"/>
      <c r="G66" s="81"/>
      <c r="H66" s="81"/>
      <c r="I66" s="81"/>
      <c r="J66" s="81"/>
      <c r="K66" s="81"/>
      <c r="L66" s="81"/>
      <c r="M66" s="81"/>
      <c r="N66" s="81"/>
      <c r="O66" s="81"/>
      <c r="P66" s="81"/>
      <c r="Q66" s="81"/>
      <c r="R66" s="81"/>
      <c r="S66" s="81"/>
      <c r="T66" s="81"/>
      <c r="U66" s="81"/>
      <c r="V66" s="81"/>
      <c r="W66" s="81"/>
      <c r="X66" s="81"/>
      <c r="Y66" s="82"/>
    </row>
    <row r="67" spans="3:25" ht="11.25" customHeight="1" x14ac:dyDescent="0.15">
      <c r="C67" s="80"/>
      <c r="D67" s="81"/>
      <c r="E67" s="81"/>
      <c r="F67" s="81"/>
      <c r="G67" s="81"/>
      <c r="H67" s="81"/>
      <c r="I67" s="81"/>
      <c r="J67" s="81"/>
      <c r="K67" s="81"/>
      <c r="L67" s="81"/>
      <c r="M67" s="81"/>
      <c r="N67" s="81"/>
      <c r="O67" s="81"/>
      <c r="P67" s="81"/>
      <c r="Q67" s="81"/>
      <c r="R67" s="81"/>
      <c r="S67" s="81"/>
      <c r="T67" s="81"/>
      <c r="U67" s="81"/>
      <c r="V67" s="81"/>
      <c r="W67" s="81"/>
      <c r="X67" s="81"/>
      <c r="Y67" s="82"/>
    </row>
    <row r="68" spans="3:25" ht="11.25" customHeight="1" x14ac:dyDescent="0.15">
      <c r="C68" s="80"/>
      <c r="D68" s="81"/>
      <c r="E68" s="81"/>
      <c r="F68" s="81"/>
      <c r="G68" s="81"/>
      <c r="H68" s="81"/>
      <c r="I68" s="81"/>
      <c r="J68" s="81"/>
      <c r="K68" s="81"/>
      <c r="L68" s="81"/>
      <c r="M68" s="81"/>
      <c r="N68" s="81"/>
      <c r="O68" s="81"/>
      <c r="P68" s="81"/>
      <c r="Q68" s="81"/>
      <c r="R68" s="81"/>
      <c r="S68" s="81"/>
      <c r="T68" s="81"/>
      <c r="U68" s="81"/>
      <c r="V68" s="81"/>
      <c r="W68" s="81"/>
      <c r="X68" s="81"/>
      <c r="Y68" s="82"/>
    </row>
    <row r="69" spans="3:25" ht="11.25" customHeight="1" x14ac:dyDescent="0.15">
      <c r="C69" s="80"/>
      <c r="D69" s="81"/>
      <c r="E69" s="81"/>
      <c r="F69" s="81"/>
      <c r="G69" s="81"/>
      <c r="H69" s="81"/>
      <c r="I69" s="81"/>
      <c r="J69" s="81"/>
      <c r="K69" s="81"/>
      <c r="L69" s="81"/>
      <c r="M69" s="81"/>
      <c r="N69" s="81"/>
      <c r="O69" s="81"/>
      <c r="P69" s="81"/>
      <c r="Q69" s="81"/>
      <c r="R69" s="81"/>
      <c r="S69" s="81"/>
      <c r="T69" s="81"/>
      <c r="U69" s="81"/>
      <c r="V69" s="81"/>
      <c r="W69" s="81"/>
      <c r="X69" s="81"/>
      <c r="Y69" s="82"/>
    </row>
    <row r="70" spans="3:25" ht="11.25" customHeight="1" x14ac:dyDescent="0.15">
      <c r="C70" s="80"/>
      <c r="D70" s="81"/>
      <c r="E70" s="81"/>
      <c r="F70" s="81"/>
      <c r="G70" s="81"/>
      <c r="H70" s="81"/>
      <c r="I70" s="81"/>
      <c r="J70" s="81"/>
      <c r="K70" s="81"/>
      <c r="L70" s="81"/>
      <c r="M70" s="81"/>
      <c r="N70" s="81"/>
      <c r="O70" s="81"/>
      <c r="P70" s="81"/>
      <c r="Q70" s="81"/>
      <c r="R70" s="81"/>
      <c r="S70" s="81"/>
      <c r="T70" s="81"/>
      <c r="U70" s="81"/>
      <c r="V70" s="81"/>
      <c r="W70" s="81"/>
      <c r="X70" s="81"/>
      <c r="Y70" s="82"/>
    </row>
    <row r="71" spans="3:25" ht="11.25" customHeight="1" x14ac:dyDescent="0.15">
      <c r="C71" s="80"/>
      <c r="D71" s="81"/>
      <c r="E71" s="81"/>
      <c r="F71" s="81"/>
      <c r="G71" s="81"/>
      <c r="H71" s="81"/>
      <c r="I71" s="81"/>
      <c r="J71" s="81"/>
      <c r="K71" s="81"/>
      <c r="L71" s="81"/>
      <c r="M71" s="81"/>
      <c r="N71" s="81"/>
      <c r="O71" s="81"/>
      <c r="P71" s="81"/>
      <c r="Q71" s="81"/>
      <c r="R71" s="81"/>
      <c r="S71" s="81"/>
      <c r="T71" s="81"/>
      <c r="U71" s="81"/>
      <c r="V71" s="81"/>
      <c r="W71" s="81"/>
      <c r="X71" s="81"/>
      <c r="Y71" s="82"/>
    </row>
    <row r="72" spans="3:25" ht="11.25" customHeight="1" x14ac:dyDescent="0.15">
      <c r="C72" s="80"/>
      <c r="D72" s="81"/>
      <c r="E72" s="81"/>
      <c r="F72" s="81"/>
      <c r="G72" s="81"/>
      <c r="H72" s="81"/>
      <c r="I72" s="81"/>
      <c r="J72" s="81"/>
      <c r="K72" s="81"/>
      <c r="L72" s="81"/>
      <c r="M72" s="81"/>
      <c r="N72" s="81"/>
      <c r="O72" s="81"/>
      <c r="P72" s="81"/>
      <c r="Q72" s="81"/>
      <c r="R72" s="81"/>
      <c r="S72" s="81"/>
      <c r="T72" s="81"/>
      <c r="U72" s="81"/>
      <c r="V72" s="81"/>
      <c r="W72" s="81"/>
      <c r="X72" s="81"/>
      <c r="Y72" s="82"/>
    </row>
    <row r="73" spans="3:25" ht="11.25" customHeight="1" x14ac:dyDescent="0.15">
      <c r="C73" s="80"/>
      <c r="D73" s="81"/>
      <c r="E73" s="81"/>
      <c r="F73" s="81"/>
      <c r="G73" s="81"/>
      <c r="H73" s="81"/>
      <c r="I73" s="81"/>
      <c r="J73" s="81"/>
      <c r="K73" s="81"/>
      <c r="L73" s="81"/>
      <c r="M73" s="81"/>
      <c r="N73" s="81"/>
      <c r="O73" s="81"/>
      <c r="P73" s="81"/>
      <c r="Q73" s="81"/>
      <c r="R73" s="81"/>
      <c r="S73" s="81"/>
      <c r="T73" s="81"/>
      <c r="U73" s="81"/>
      <c r="V73" s="81"/>
      <c r="W73" s="81"/>
      <c r="X73" s="81"/>
      <c r="Y73" s="82"/>
    </row>
    <row r="74" spans="3:25" ht="11.25" customHeight="1" x14ac:dyDescent="0.15">
      <c r="C74" s="80"/>
      <c r="D74" s="81"/>
      <c r="E74" s="81"/>
      <c r="F74" s="81"/>
      <c r="G74" s="81"/>
      <c r="H74" s="81"/>
      <c r="I74" s="81"/>
      <c r="J74" s="81"/>
      <c r="K74" s="81"/>
      <c r="L74" s="81"/>
      <c r="M74" s="81"/>
      <c r="N74" s="81"/>
      <c r="O74" s="81"/>
      <c r="P74" s="81"/>
      <c r="Q74" s="81"/>
      <c r="R74" s="81"/>
      <c r="S74" s="81"/>
      <c r="T74" s="81"/>
      <c r="U74" s="81"/>
      <c r="V74" s="81"/>
      <c r="W74" s="81"/>
      <c r="X74" s="81"/>
      <c r="Y74" s="82"/>
    </row>
    <row r="75" spans="3:25" ht="11.25" customHeight="1" x14ac:dyDescent="0.15">
      <c r="C75" s="80"/>
      <c r="D75" s="81"/>
      <c r="E75" s="81"/>
      <c r="F75" s="81"/>
      <c r="G75" s="81"/>
      <c r="H75" s="81"/>
      <c r="I75" s="81"/>
      <c r="J75" s="81"/>
      <c r="K75" s="81"/>
      <c r="L75" s="81"/>
      <c r="M75" s="81"/>
      <c r="N75" s="81"/>
      <c r="O75" s="81"/>
      <c r="P75" s="81"/>
      <c r="Q75" s="81"/>
      <c r="R75" s="81"/>
      <c r="S75" s="81"/>
      <c r="T75" s="81"/>
      <c r="U75" s="81"/>
      <c r="V75" s="81"/>
      <c r="W75" s="81"/>
      <c r="X75" s="81"/>
      <c r="Y75" s="82"/>
    </row>
    <row r="76" spans="3:25" ht="11.25" customHeight="1" x14ac:dyDescent="0.15">
      <c r="C76" s="80"/>
      <c r="D76" s="81"/>
      <c r="E76" s="81"/>
      <c r="F76" s="81"/>
      <c r="G76" s="81"/>
      <c r="H76" s="81"/>
      <c r="I76" s="81"/>
      <c r="J76" s="81"/>
      <c r="K76" s="81"/>
      <c r="L76" s="81"/>
      <c r="M76" s="81"/>
      <c r="N76" s="81"/>
      <c r="O76" s="81"/>
      <c r="P76" s="81"/>
      <c r="Q76" s="81"/>
      <c r="R76" s="81"/>
      <c r="S76" s="81"/>
      <c r="T76" s="81"/>
      <c r="U76" s="81"/>
      <c r="V76" s="81"/>
      <c r="W76" s="81"/>
      <c r="X76" s="81"/>
      <c r="Y76" s="82"/>
    </row>
    <row r="77" spans="3:25" ht="11.25" customHeight="1" x14ac:dyDescent="0.15">
      <c r="C77" s="80"/>
      <c r="D77" s="81"/>
      <c r="E77" s="81"/>
      <c r="F77" s="81"/>
      <c r="G77" s="81"/>
      <c r="H77" s="81"/>
      <c r="I77" s="81"/>
      <c r="J77" s="81"/>
      <c r="K77" s="81"/>
      <c r="L77" s="81"/>
      <c r="M77" s="81"/>
      <c r="N77" s="81"/>
      <c r="O77" s="81"/>
      <c r="P77" s="81"/>
      <c r="Q77" s="81"/>
      <c r="R77" s="81"/>
      <c r="S77" s="81"/>
      <c r="T77" s="81"/>
      <c r="U77" s="81"/>
      <c r="V77" s="81"/>
      <c r="W77" s="81"/>
      <c r="X77" s="81"/>
      <c r="Y77" s="82"/>
    </row>
    <row r="78" spans="3:25" ht="11.25" customHeight="1" x14ac:dyDescent="0.15">
      <c r="C78" s="80"/>
      <c r="D78" s="81"/>
      <c r="E78" s="81"/>
      <c r="F78" s="81"/>
      <c r="G78" s="81"/>
      <c r="H78" s="81"/>
      <c r="I78" s="81"/>
      <c r="J78" s="81"/>
      <c r="K78" s="81"/>
      <c r="L78" s="81"/>
      <c r="M78" s="81"/>
      <c r="N78" s="81"/>
      <c r="O78" s="81"/>
      <c r="P78" s="81"/>
      <c r="Q78" s="81"/>
      <c r="R78" s="81"/>
      <c r="S78" s="81"/>
      <c r="T78" s="81"/>
      <c r="U78" s="81"/>
      <c r="V78" s="81"/>
      <c r="W78" s="81"/>
      <c r="X78" s="81"/>
      <c r="Y78" s="82"/>
    </row>
    <row r="79" spans="3:25" ht="11.25" customHeight="1" x14ac:dyDescent="0.15">
      <c r="C79" s="80"/>
      <c r="D79" s="81"/>
      <c r="E79" s="81"/>
      <c r="F79" s="81"/>
      <c r="G79" s="81"/>
      <c r="H79" s="81"/>
      <c r="I79" s="81"/>
      <c r="J79" s="81"/>
      <c r="K79" s="81"/>
      <c r="L79" s="81"/>
      <c r="M79" s="81"/>
      <c r="N79" s="81"/>
      <c r="O79" s="81"/>
      <c r="P79" s="81"/>
      <c r="Q79" s="81"/>
      <c r="R79" s="81"/>
      <c r="S79" s="81"/>
      <c r="T79" s="81"/>
      <c r="U79" s="81"/>
      <c r="V79" s="81"/>
      <c r="W79" s="81"/>
      <c r="X79" s="81"/>
      <c r="Y79" s="82"/>
    </row>
    <row r="80" spans="3:25" ht="11.25" customHeight="1" x14ac:dyDescent="0.15">
      <c r="C80" s="80"/>
      <c r="D80" s="81"/>
      <c r="E80" s="81"/>
      <c r="F80" s="81"/>
      <c r="G80" s="81"/>
      <c r="H80" s="81"/>
      <c r="I80" s="81"/>
      <c r="J80" s="81"/>
      <c r="K80" s="81"/>
      <c r="L80" s="81"/>
      <c r="M80" s="81"/>
      <c r="N80" s="81"/>
      <c r="O80" s="81"/>
      <c r="P80" s="81"/>
      <c r="Q80" s="81"/>
      <c r="R80" s="81"/>
      <c r="S80" s="81"/>
      <c r="T80" s="81"/>
      <c r="U80" s="81"/>
      <c r="V80" s="81"/>
      <c r="W80" s="81"/>
      <c r="X80" s="81"/>
      <c r="Y80" s="82"/>
    </row>
    <row r="81" spans="3:25" ht="11.25" customHeight="1" x14ac:dyDescent="0.15">
      <c r="C81" s="80"/>
      <c r="D81" s="81"/>
      <c r="E81" s="81"/>
      <c r="F81" s="81"/>
      <c r="G81" s="81"/>
      <c r="H81" s="81"/>
      <c r="I81" s="81"/>
      <c r="J81" s="81"/>
      <c r="K81" s="81"/>
      <c r="L81" s="81"/>
      <c r="M81" s="81"/>
      <c r="N81" s="81"/>
      <c r="O81" s="81"/>
      <c r="P81" s="81"/>
      <c r="Q81" s="81"/>
      <c r="R81" s="81"/>
      <c r="S81" s="81"/>
      <c r="T81" s="81"/>
      <c r="U81" s="81"/>
      <c r="V81" s="81"/>
      <c r="W81" s="81"/>
      <c r="X81" s="81"/>
      <c r="Y81" s="82"/>
    </row>
    <row r="82" spans="3:25" ht="11.25" customHeight="1" x14ac:dyDescent="0.15">
      <c r="C82" s="80"/>
      <c r="D82" s="81"/>
      <c r="E82" s="81"/>
      <c r="F82" s="81"/>
      <c r="G82" s="81"/>
      <c r="H82" s="81"/>
      <c r="I82" s="81"/>
      <c r="J82" s="81"/>
      <c r="K82" s="81"/>
      <c r="L82" s="81"/>
      <c r="M82" s="81"/>
      <c r="N82" s="81"/>
      <c r="O82" s="81"/>
      <c r="P82" s="81"/>
      <c r="Q82" s="81"/>
      <c r="R82" s="81"/>
      <c r="S82" s="81"/>
      <c r="T82" s="81"/>
      <c r="U82" s="81"/>
      <c r="V82" s="81"/>
      <c r="W82" s="81"/>
      <c r="X82" s="81"/>
      <c r="Y82" s="82"/>
    </row>
    <row r="83" spans="3:25" ht="11.25" customHeight="1" x14ac:dyDescent="0.15">
      <c r="C83" s="80"/>
      <c r="D83" s="81"/>
      <c r="E83" s="81"/>
      <c r="F83" s="81"/>
      <c r="G83" s="81"/>
      <c r="H83" s="81"/>
      <c r="I83" s="81"/>
      <c r="J83" s="81"/>
      <c r="K83" s="81"/>
      <c r="L83" s="81"/>
      <c r="M83" s="81"/>
      <c r="N83" s="81"/>
      <c r="O83" s="81"/>
      <c r="P83" s="81"/>
      <c r="Q83" s="81"/>
      <c r="R83" s="81"/>
      <c r="S83" s="81"/>
      <c r="T83" s="81"/>
      <c r="U83" s="81"/>
      <c r="V83" s="81"/>
      <c r="W83" s="81"/>
      <c r="X83" s="81"/>
      <c r="Y83" s="82"/>
    </row>
    <row r="84" spans="3:25" ht="11.25" customHeight="1" x14ac:dyDescent="0.15">
      <c r="C84" s="80"/>
      <c r="D84" s="81"/>
      <c r="E84" s="81"/>
      <c r="F84" s="81"/>
      <c r="G84" s="81"/>
      <c r="H84" s="81"/>
      <c r="I84" s="81"/>
      <c r="J84" s="81"/>
      <c r="K84" s="81"/>
      <c r="L84" s="81"/>
      <c r="M84" s="81"/>
      <c r="N84" s="81"/>
      <c r="O84" s="81"/>
      <c r="P84" s="81"/>
      <c r="Q84" s="81"/>
      <c r="R84" s="81"/>
      <c r="S84" s="81"/>
      <c r="T84" s="81"/>
      <c r="U84" s="81"/>
      <c r="V84" s="81"/>
      <c r="W84" s="81"/>
      <c r="X84" s="81"/>
      <c r="Y84" s="82"/>
    </row>
    <row r="85" spans="3:25" ht="11.25" customHeight="1" x14ac:dyDescent="0.15">
      <c r="C85" s="80"/>
      <c r="D85" s="81"/>
      <c r="E85" s="81"/>
      <c r="F85" s="81"/>
      <c r="G85" s="81"/>
      <c r="H85" s="81"/>
      <c r="I85" s="81"/>
      <c r="J85" s="81"/>
      <c r="K85" s="81"/>
      <c r="L85" s="81"/>
      <c r="M85" s="81"/>
      <c r="N85" s="81"/>
      <c r="O85" s="81"/>
      <c r="P85" s="81"/>
      <c r="Q85" s="81"/>
      <c r="R85" s="81"/>
      <c r="S85" s="81"/>
      <c r="T85" s="81"/>
      <c r="U85" s="81"/>
      <c r="V85" s="81"/>
      <c r="W85" s="81"/>
      <c r="X85" s="81"/>
      <c r="Y85" s="82"/>
    </row>
    <row r="86" spans="3:25" ht="11.25" customHeight="1" x14ac:dyDescent="0.15">
      <c r="C86" s="80"/>
      <c r="D86" s="81"/>
      <c r="E86" s="81"/>
      <c r="F86" s="81"/>
      <c r="G86" s="81"/>
      <c r="H86" s="81"/>
      <c r="I86" s="81"/>
      <c r="J86" s="81"/>
      <c r="K86" s="81"/>
      <c r="L86" s="81"/>
      <c r="M86" s="81"/>
      <c r="N86" s="81"/>
      <c r="O86" s="81"/>
      <c r="P86" s="81"/>
      <c r="Q86" s="81"/>
      <c r="R86" s="81"/>
      <c r="S86" s="81"/>
      <c r="T86" s="81"/>
      <c r="U86" s="81"/>
      <c r="V86" s="81"/>
      <c r="W86" s="81"/>
      <c r="X86" s="81"/>
      <c r="Y86" s="82"/>
    </row>
    <row r="87" spans="3:25" ht="11.25" customHeight="1" x14ac:dyDescent="0.15">
      <c r="C87" s="83"/>
      <c r="D87" s="84"/>
      <c r="E87" s="84"/>
      <c r="F87" s="84"/>
      <c r="G87" s="84"/>
      <c r="H87" s="84"/>
      <c r="I87" s="84"/>
      <c r="J87" s="84"/>
      <c r="K87" s="84"/>
      <c r="L87" s="84"/>
      <c r="M87" s="84"/>
      <c r="N87" s="84"/>
      <c r="O87" s="84"/>
      <c r="P87" s="84"/>
      <c r="Q87" s="84"/>
      <c r="R87" s="84"/>
      <c r="S87" s="84"/>
      <c r="T87" s="84"/>
      <c r="U87" s="84"/>
      <c r="V87" s="84"/>
      <c r="W87" s="84"/>
      <c r="X87" s="84"/>
      <c r="Y87" s="85"/>
    </row>
  </sheetData>
  <mergeCells count="125">
    <mergeCell ref="C62:Y87"/>
    <mergeCell ref="C61:Y61"/>
    <mergeCell ref="C4:N4"/>
    <mergeCell ref="D5:N5"/>
    <mergeCell ref="D6:N6"/>
    <mergeCell ref="D7:N7"/>
    <mergeCell ref="K57:P57"/>
    <mergeCell ref="C55:J60"/>
    <mergeCell ref="K55:P55"/>
    <mergeCell ref="Q55:S55"/>
    <mergeCell ref="T55:V55"/>
    <mergeCell ref="W55:Y55"/>
    <mergeCell ref="K56:P56"/>
    <mergeCell ref="K58:P58"/>
    <mergeCell ref="K59:P59"/>
    <mergeCell ref="K60:P60"/>
    <mergeCell ref="C52:J52"/>
    <mergeCell ref="O52:P52"/>
    <mergeCell ref="C53:J53"/>
    <mergeCell ref="O53:P53"/>
    <mergeCell ref="C54:J54"/>
    <mergeCell ref="O54:P54"/>
    <mergeCell ref="C49:J49"/>
    <mergeCell ref="O49:P49"/>
    <mergeCell ref="C50:J50"/>
    <mergeCell ref="O50:P50"/>
    <mergeCell ref="C51:J51"/>
    <mergeCell ref="O51:P51"/>
    <mergeCell ref="C46:J46"/>
    <mergeCell ref="O46:P46"/>
    <mergeCell ref="C47:J47"/>
    <mergeCell ref="O47:P47"/>
    <mergeCell ref="C48:J48"/>
    <mergeCell ref="O48:P48"/>
    <mergeCell ref="C43:J43"/>
    <mergeCell ref="O43:P43"/>
    <mergeCell ref="C44:J44"/>
    <mergeCell ref="O44:P44"/>
    <mergeCell ref="C45:J45"/>
    <mergeCell ref="O45:P45"/>
    <mergeCell ref="C41:Y41"/>
    <mergeCell ref="C42:J42"/>
    <mergeCell ref="O42:P42"/>
    <mergeCell ref="Q42:S42"/>
    <mergeCell ref="T42:V42"/>
    <mergeCell ref="W42:Y42"/>
    <mergeCell ref="N34:O34"/>
    <mergeCell ref="P34:Q34"/>
    <mergeCell ref="R34:S34"/>
    <mergeCell ref="T34:U34"/>
    <mergeCell ref="V34:W34"/>
    <mergeCell ref="X34:Y34"/>
    <mergeCell ref="C34:C35"/>
    <mergeCell ref="D34:D35"/>
    <mergeCell ref="E34:E35"/>
    <mergeCell ref="F34:G34"/>
    <mergeCell ref="H34:I34"/>
    <mergeCell ref="J34:K34"/>
    <mergeCell ref="L34:M34"/>
    <mergeCell ref="P19:Q19"/>
    <mergeCell ref="R19:S19"/>
    <mergeCell ref="T19:U19"/>
    <mergeCell ref="V19:W19"/>
    <mergeCell ref="X19:Y19"/>
    <mergeCell ref="C33:Y33"/>
    <mergeCell ref="C16:Y16"/>
    <mergeCell ref="L17:O18"/>
    <mergeCell ref="C19:C20"/>
    <mergeCell ref="D19:D20"/>
    <mergeCell ref="E19:E20"/>
    <mergeCell ref="F19:G19"/>
    <mergeCell ref="H19:I19"/>
    <mergeCell ref="J19:K19"/>
    <mergeCell ref="N19:O19"/>
    <mergeCell ref="C17:G18"/>
    <mergeCell ref="L19:M19"/>
    <mergeCell ref="T14:V14"/>
    <mergeCell ref="W14:Y14"/>
    <mergeCell ref="L15:P15"/>
    <mergeCell ref="Q15:S15"/>
    <mergeCell ref="T15:V15"/>
    <mergeCell ref="W15:Y15"/>
    <mergeCell ref="J12:K15"/>
    <mergeCell ref="L12:N12"/>
    <mergeCell ref="O12:Q12"/>
    <mergeCell ref="R12:T12"/>
    <mergeCell ref="V12:Y13"/>
    <mergeCell ref="L13:N13"/>
    <mergeCell ref="O13:Q13"/>
    <mergeCell ref="R13:T13"/>
    <mergeCell ref="L14:P14"/>
    <mergeCell ref="Q14:S14"/>
    <mergeCell ref="P10:Q10"/>
    <mergeCell ref="R10:S11"/>
    <mergeCell ref="T10:U10"/>
    <mergeCell ref="V10:W10"/>
    <mergeCell ref="J8:K8"/>
    <mergeCell ref="L8:M8"/>
    <mergeCell ref="N8:O8"/>
    <mergeCell ref="P8:Q8"/>
    <mergeCell ref="R8:Y8"/>
    <mergeCell ref="J9:K9"/>
    <mergeCell ref="L9:M9"/>
    <mergeCell ref="N9:O9"/>
    <mergeCell ref="P9:Q9"/>
    <mergeCell ref="X10:Y10"/>
    <mergeCell ref="L11:M11"/>
    <mergeCell ref="N11:O11"/>
    <mergeCell ref="P11:Q11"/>
    <mergeCell ref="T11:U11"/>
    <mergeCell ref="V11:W11"/>
    <mergeCell ref="X11:Y11"/>
    <mergeCell ref="R9:U9"/>
    <mergeCell ref="V9:Y9"/>
    <mergeCell ref="C1:F1"/>
    <mergeCell ref="J10:K11"/>
    <mergeCell ref="L10:M10"/>
    <mergeCell ref="N10:O10"/>
    <mergeCell ref="C5:C15"/>
    <mergeCell ref="D10:I15"/>
    <mergeCell ref="D8:I9"/>
    <mergeCell ref="J2:K2"/>
    <mergeCell ref="J3:K3"/>
    <mergeCell ref="C2:I2"/>
    <mergeCell ref="C3:I3"/>
  </mergeCells>
  <phoneticPr fontId="7"/>
  <conditionalFormatting sqref="C47">
    <cfRule type="expression" dxfId="26" priority="39" stopIfTrue="1">
      <formula>R9=""</formula>
    </cfRule>
  </conditionalFormatting>
  <conditionalFormatting sqref="C48">
    <cfRule type="expression" dxfId="25" priority="41" stopIfTrue="1">
      <formula>V9=""</formula>
    </cfRule>
  </conditionalFormatting>
  <conditionalFormatting sqref="K43:O54 C49:C54">
    <cfRule type="expression" dxfId="24" priority="20" stopIfTrue="1">
      <formula>C43="－"</formula>
    </cfRule>
  </conditionalFormatting>
  <conditionalFormatting sqref="L15">
    <cfRule type="expression" dxfId="23" priority="17" stopIfTrue="1">
      <formula>L15&lt;&gt;"－"</formula>
    </cfRule>
  </conditionalFormatting>
  <conditionalFormatting sqref="L11:Q11">
    <cfRule type="expression" dxfId="22" priority="4">
      <formula>L11="ON"</formula>
    </cfRule>
  </conditionalFormatting>
  <conditionalFormatting sqref="L13:T13">
    <cfRule type="expression" dxfId="21" priority="1">
      <formula>L13="ON"</formula>
    </cfRule>
  </conditionalFormatting>
  <conditionalFormatting sqref="Q15">
    <cfRule type="expression" dxfId="20" priority="18" stopIfTrue="1">
      <formula>Q15&lt;&gt;"－"</formula>
    </cfRule>
  </conditionalFormatting>
  <conditionalFormatting sqref="Q43:Q54 S43:T54 V43:W54">
    <cfRule type="expression" dxfId="19" priority="26" stopIfTrue="1">
      <formula>Q43=0</formula>
    </cfRule>
  </conditionalFormatting>
  <conditionalFormatting sqref="Q56:Q60">
    <cfRule type="expression" dxfId="18" priority="33" stopIfTrue="1">
      <formula>Q56=0</formula>
    </cfRule>
  </conditionalFormatting>
  <conditionalFormatting sqref="R43:R54">
    <cfRule type="expression" dxfId="17" priority="28" stopIfTrue="1">
      <formula>Q43=0</formula>
    </cfRule>
  </conditionalFormatting>
  <conditionalFormatting sqref="R56:R60">
    <cfRule type="expression" dxfId="16" priority="35" stopIfTrue="1">
      <formula>Q56=0</formula>
    </cfRule>
  </conditionalFormatting>
  <conditionalFormatting sqref="S56:T60">
    <cfRule type="expression" dxfId="15" priority="6" stopIfTrue="1">
      <formula>S56=0</formula>
    </cfRule>
  </conditionalFormatting>
  <conditionalFormatting sqref="T15">
    <cfRule type="expression" dxfId="14" priority="16" stopIfTrue="1">
      <formula>T15&lt;&gt;"－"</formula>
    </cfRule>
  </conditionalFormatting>
  <conditionalFormatting sqref="T11:Y11">
    <cfRule type="expression" dxfId="13" priority="3">
      <formula>T11="ON"</formula>
    </cfRule>
  </conditionalFormatting>
  <conditionalFormatting sqref="U43:U54">
    <cfRule type="expression" dxfId="12" priority="27" stopIfTrue="1">
      <formula>T43=0</formula>
    </cfRule>
  </conditionalFormatting>
  <conditionalFormatting sqref="U56:U60">
    <cfRule type="expression" dxfId="11" priority="7">
      <formula>T56="－"</formula>
    </cfRule>
    <cfRule type="expression" dxfId="10" priority="34" stopIfTrue="1">
      <formula>T56=0</formula>
    </cfRule>
  </conditionalFormatting>
  <conditionalFormatting sqref="V56:V60">
    <cfRule type="expression" dxfId="9" priority="9">
      <formula>V56="－"</formula>
    </cfRule>
    <cfRule type="expression" dxfId="8" priority="11">
      <formula>V56="－"</formula>
    </cfRule>
    <cfRule type="expression" dxfId="7" priority="13">
      <formula>V56="－"</formula>
    </cfRule>
    <cfRule type="expression" dxfId="6" priority="32" stopIfTrue="1">
      <formula>V56=0</formula>
    </cfRule>
  </conditionalFormatting>
  <conditionalFormatting sqref="W15">
    <cfRule type="expression" dxfId="5" priority="19" stopIfTrue="1">
      <formula>W15&lt;&gt;"－"</formula>
    </cfRule>
  </conditionalFormatting>
  <conditionalFormatting sqref="W56:W60 Y56:Y60">
    <cfRule type="expression" dxfId="4" priority="37" stopIfTrue="1">
      <formula>W56=0</formula>
    </cfRule>
  </conditionalFormatting>
  <conditionalFormatting sqref="X43:X54">
    <cfRule type="expression" dxfId="3" priority="30" stopIfTrue="1">
      <formula>W43=0</formula>
    </cfRule>
  </conditionalFormatting>
  <conditionalFormatting sqref="X56:X60">
    <cfRule type="expression" dxfId="2" priority="36" stopIfTrue="1">
      <formula>W56=0</formula>
    </cfRule>
  </conditionalFormatting>
  <conditionalFormatting sqref="Y43:Y54">
    <cfRule type="expression" dxfId="1" priority="31" stopIfTrue="1">
      <formula>Y43=0</formula>
    </cfRule>
  </conditionalFormatting>
  <dataValidations count="1">
    <dataValidation type="whole" allowBlank="1" showInputMessage="1" showErrorMessage="1" sqref="U13" xr:uid="{00000000-0002-0000-0000-000000000000}">
      <formula1>-99</formula1>
      <formula2>99</formula2>
    </dataValidation>
  </dataValidations>
  <pageMargins left="0.70000000000000007" right="0.70000000000000007" top="0.75" bottom="0.75" header="0.30000000000000004" footer="0.30000000000000004"/>
  <pageSetup paperSize="9" fitToWidth="0" fitToHeight="0" orientation="portrait" horizontalDpi="1200" verticalDpi="1200"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装備品など!$A$2:$A$3</xm:f>
          </x14:formula1>
          <xm:sqref>N11 P11 V11 X11 L13 O13 R13 L11 T11</xm:sqref>
        </x14:dataValidation>
        <x14:dataValidation type="list" allowBlank="1" showInputMessage="1" showErrorMessage="1" xr:uid="{00000000-0002-0000-0000-000002000000}">
          <x14:formula1>
            <xm:f>装備品など!$C$2:$C$6</xm:f>
          </x14:formula1>
          <xm:sqref>J9</xm:sqref>
        </x14:dataValidation>
        <x14:dataValidation type="list" allowBlank="1" showInputMessage="1" showErrorMessage="1" xr:uid="{00000000-0002-0000-0000-000003000000}">
          <x14:formula1>
            <xm:f>装備品など!$D$2:$D$4</xm:f>
          </x14:formula1>
          <xm:sqref>L9</xm:sqref>
        </x14:dataValidation>
        <x14:dataValidation type="list" allowBlank="1" showInputMessage="1" showErrorMessage="1" xr:uid="{00000000-0002-0000-0000-000004000000}">
          <x14:formula1>
            <xm:f>装備品など!$E$2:$E$5</xm:f>
          </x14:formula1>
          <xm:sqref>N9</xm:sqref>
        </x14:dataValidation>
        <x14:dataValidation type="list" allowBlank="1" showInputMessage="1" showErrorMessage="1" xr:uid="{00000000-0002-0000-0000-000005000000}">
          <x14:formula1>
            <xm:f>装備品など!$F$2:$F$3</xm:f>
          </x14:formula1>
          <xm:sqref>P9</xm:sqref>
        </x14:dataValidation>
        <x14:dataValidation type="list" allowBlank="1" showInputMessage="1" showErrorMessage="1" xr:uid="{00000000-0002-0000-0000-000006000000}">
          <x14:formula1>
            <xm:f>技リスト!$A$2:$A$270</xm:f>
          </x14:formula1>
          <xm:sqref>V9 R9</xm:sqref>
        </x14:dataValidation>
        <x14:dataValidation type="list" allowBlank="1" showInputMessage="1" showErrorMessage="1" xr:uid="{00000000-0002-0000-0000-000007000000}">
          <x14:formula1>
            <xm:f>装備品など!$B$2:$B$5</xm:f>
          </x14:formula1>
          <xm:sqref>J3</xm:sqref>
        </x14:dataValidation>
        <x14:dataValidation type="list" allowBlank="1" showInputMessage="1" showErrorMessage="1" xr:uid="{00000000-0002-0000-0000-000008000000}">
          <x14:formula1>
            <xm:f>選手能力!$C$2:$C$1620</xm:f>
          </x14:formula1>
          <xm:sqref>C3:I3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R9" sqref="R9:U9"/>
    </sheetView>
  </sheetViews>
  <sheetFormatPr defaultRowHeight="13.5" x14ac:dyDescent="0.15"/>
  <cols>
    <col min="1" max="1" width="9" customWidth="1"/>
  </cols>
  <sheetData>
    <row r="1" spans="1:6" x14ac:dyDescent="0.15">
      <c r="A1" s="11" t="s">
        <v>96</v>
      </c>
      <c r="B1" s="10" t="s">
        <v>1</v>
      </c>
      <c r="C1" s="10" t="s">
        <v>22</v>
      </c>
      <c r="D1" s="10" t="s">
        <v>23</v>
      </c>
      <c r="E1" s="10" t="s">
        <v>24</v>
      </c>
      <c r="F1" s="10" t="s">
        <v>25</v>
      </c>
    </row>
    <row r="2" spans="1:6" x14ac:dyDescent="0.15">
      <c r="A2" s="12" t="s">
        <v>39</v>
      </c>
      <c r="B2" s="13" t="s">
        <v>52</v>
      </c>
      <c r="C2" s="13" t="s">
        <v>97</v>
      </c>
      <c r="D2" s="13" t="s">
        <v>98</v>
      </c>
      <c r="E2" s="13" t="s">
        <v>99</v>
      </c>
      <c r="F2" s="13" t="s">
        <v>29</v>
      </c>
    </row>
    <row r="3" spans="1:6" x14ac:dyDescent="0.15">
      <c r="A3" s="12" t="s">
        <v>38</v>
      </c>
      <c r="B3" s="13" t="s">
        <v>53</v>
      </c>
      <c r="C3" s="13" t="s">
        <v>27</v>
      </c>
      <c r="D3" s="13" t="s">
        <v>100</v>
      </c>
      <c r="E3" s="13" t="s">
        <v>101</v>
      </c>
      <c r="F3" s="13" t="s">
        <v>102</v>
      </c>
    </row>
    <row r="4" spans="1:6" x14ac:dyDescent="0.15">
      <c r="B4" s="13" t="s">
        <v>17</v>
      </c>
      <c r="C4" s="13" t="s">
        <v>29</v>
      </c>
      <c r="D4" s="13" t="s">
        <v>102</v>
      </c>
      <c r="E4" s="13" t="s">
        <v>28</v>
      </c>
    </row>
    <row r="5" spans="1:6" x14ac:dyDescent="0.15">
      <c r="B5" s="13" t="s">
        <v>20</v>
      </c>
      <c r="C5" s="13" t="s">
        <v>103</v>
      </c>
      <c r="E5" s="13" t="s">
        <v>102</v>
      </c>
    </row>
    <row r="6" spans="1:6" x14ac:dyDescent="0.15">
      <c r="B6" s="13" t="s">
        <v>102</v>
      </c>
      <c r="C6" s="13" t="s">
        <v>102</v>
      </c>
    </row>
  </sheetData>
  <phoneticPr fontId="7"/>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24"/>
  <sheetViews>
    <sheetView workbookViewId="0">
      <selection activeCell="B4" sqref="B4:C4"/>
    </sheetView>
  </sheetViews>
  <sheetFormatPr defaultColWidth="5.125" defaultRowHeight="11.25" x14ac:dyDescent="0.15"/>
  <cols>
    <col min="1" max="16384" width="5.125" style="48"/>
  </cols>
  <sheetData>
    <row r="2" spans="2:16" x14ac:dyDescent="0.15">
      <c r="B2" s="97" t="s">
        <v>3927</v>
      </c>
      <c r="C2" s="97"/>
      <c r="D2" s="97"/>
      <c r="E2" s="97"/>
      <c r="F2" s="97"/>
      <c r="G2" s="97"/>
      <c r="H2" s="97"/>
      <c r="I2" s="97"/>
    </row>
    <row r="3" spans="2:16" x14ac:dyDescent="0.15">
      <c r="B3" s="98" t="s">
        <v>3928</v>
      </c>
      <c r="C3" s="98"/>
      <c r="D3" s="99" t="s">
        <v>3929</v>
      </c>
      <c r="E3" s="99"/>
      <c r="F3" s="99"/>
      <c r="G3" s="99"/>
      <c r="H3" s="99"/>
      <c r="I3" s="99"/>
    </row>
    <row r="4" spans="2:16" x14ac:dyDescent="0.15">
      <c r="B4" s="100" t="s">
        <v>3926</v>
      </c>
      <c r="C4" s="101"/>
      <c r="D4" s="98" t="s">
        <v>3930</v>
      </c>
      <c r="E4" s="98"/>
      <c r="F4" s="99" t="s">
        <v>3931</v>
      </c>
      <c r="G4" s="99"/>
      <c r="H4" s="98" t="s">
        <v>3932</v>
      </c>
      <c r="I4" s="98"/>
    </row>
    <row r="5" spans="2:16" x14ac:dyDescent="0.15">
      <c r="B5" s="99" t="s">
        <v>3933</v>
      </c>
      <c r="C5" s="107">
        <f>(I5+I7)-(E5+E7)</f>
        <v>23</v>
      </c>
      <c r="D5" s="49" t="s">
        <v>3934</v>
      </c>
      <c r="E5" s="50">
        <v>50</v>
      </c>
      <c r="F5" s="49" t="s">
        <v>3934</v>
      </c>
      <c r="G5" s="35">
        <f>IF(ISERROR(VLOOKUP(B4,選手能力!C1:AQ1973,1,FALSE)),"Non",VLOOKUP(B4,選手能力!C1:AQ1973,7,FALSE))</f>
        <v>72</v>
      </c>
      <c r="H5" s="49" t="s">
        <v>3934</v>
      </c>
      <c r="I5" s="50">
        <f>G5+50</f>
        <v>122</v>
      </c>
    </row>
    <row r="6" spans="2:16" x14ac:dyDescent="0.15">
      <c r="B6" s="99"/>
      <c r="C6" s="107"/>
      <c r="D6" s="49" t="s">
        <v>3935</v>
      </c>
      <c r="E6" s="50">
        <v>50</v>
      </c>
      <c r="F6" s="49" t="s">
        <v>3935</v>
      </c>
      <c r="G6" s="35">
        <f>IF(ISERROR(VLOOKUP(B4,選手能力!C1:AQ1973,1,FALSE)),"Non",VLOOKUP(B4,選手能力!C1:AQ1973,8,FALSE))</f>
        <v>72</v>
      </c>
      <c r="H6" s="49" t="s">
        <v>3936</v>
      </c>
      <c r="I6" s="50">
        <f>G6+50</f>
        <v>122</v>
      </c>
    </row>
    <row r="7" spans="2:16" x14ac:dyDescent="0.15">
      <c r="B7" s="99"/>
      <c r="C7" s="107"/>
      <c r="D7" s="49" t="s">
        <v>3937</v>
      </c>
      <c r="E7" s="50">
        <v>50</v>
      </c>
      <c r="F7" s="49" t="s">
        <v>3938</v>
      </c>
      <c r="G7" s="35">
        <f>IF(ISERROR(VLOOKUP(B4,選手能力!C1:AQ1973,1,FALSE)),"Non",VLOOKUP(B4,選手能力!C1:AQ1973,9,FALSE))</f>
        <v>70</v>
      </c>
      <c r="H7" s="49" t="s">
        <v>3937</v>
      </c>
      <c r="I7" s="50">
        <v>1</v>
      </c>
    </row>
    <row r="8" spans="2:16" x14ac:dyDescent="0.15">
      <c r="B8" s="99" t="s">
        <v>3939</v>
      </c>
      <c r="C8" s="107">
        <f>(I6+I8+I11)-(E6+E8+E11)</f>
        <v>150</v>
      </c>
      <c r="D8" s="49" t="s">
        <v>3940</v>
      </c>
      <c r="E8" s="50">
        <v>50</v>
      </c>
      <c r="F8" s="49" t="s">
        <v>3940</v>
      </c>
      <c r="G8" s="35">
        <f>IF(ISERROR(VLOOKUP(B4,選手能力!C1:AQ1973,1,FALSE)),"Non",VLOOKUP(B4,選手能力!C1:AQ1973,10,FALSE))</f>
        <v>77</v>
      </c>
      <c r="H8" s="49" t="s">
        <v>3940</v>
      </c>
      <c r="I8" s="50">
        <f>G8+50</f>
        <v>127</v>
      </c>
    </row>
    <row r="9" spans="2:16" x14ac:dyDescent="0.15">
      <c r="B9" s="99"/>
      <c r="C9" s="107"/>
      <c r="D9" s="49" t="s">
        <v>3941</v>
      </c>
      <c r="E9" s="50">
        <v>50</v>
      </c>
      <c r="F9" s="49" t="s">
        <v>3941</v>
      </c>
      <c r="G9" s="35">
        <f>IF(ISERROR(VLOOKUP(B4,選手能力!C1:AQ1973,1,FALSE)),"Non",VLOOKUP(B4,選手能力!C1:AQ1973,11,FALSE))</f>
        <v>68</v>
      </c>
      <c r="H9" s="49" t="s">
        <v>3941</v>
      </c>
      <c r="I9" s="50">
        <f>G9+50</f>
        <v>118</v>
      </c>
    </row>
    <row r="10" spans="2:16" x14ac:dyDescent="0.15">
      <c r="B10" s="99"/>
      <c r="C10" s="107"/>
      <c r="D10" s="49" t="s">
        <v>3942</v>
      </c>
      <c r="E10" s="50">
        <v>50</v>
      </c>
      <c r="F10" s="49" t="s">
        <v>3942</v>
      </c>
      <c r="G10" s="35">
        <f>IF(ISERROR(VLOOKUP(B4,選手能力!C1:AQ1973,1,FALSE)),"Non",VLOOKUP(B4,選手能力!C1:AQ1973,12,FALSE))</f>
        <v>69</v>
      </c>
      <c r="H10" s="49" t="s">
        <v>3942</v>
      </c>
      <c r="I10" s="50">
        <v>1</v>
      </c>
    </row>
    <row r="11" spans="2:16" x14ac:dyDescent="0.15">
      <c r="B11" s="99" t="s">
        <v>3943</v>
      </c>
      <c r="C11" s="107">
        <f>(I9+I10)-(E9+E10)</f>
        <v>19</v>
      </c>
      <c r="D11" s="49" t="s">
        <v>3944</v>
      </c>
      <c r="E11" s="50">
        <v>50</v>
      </c>
      <c r="F11" s="49" t="s">
        <v>3944</v>
      </c>
      <c r="G11" s="35">
        <f>IF(ISERROR(VLOOKUP(B4,選手能力!C1:AQ1973,1,FALSE)),"Non",VLOOKUP(B4,選手能力!C1:AQ1973,13,FALSE))</f>
        <v>79</v>
      </c>
      <c r="H11" s="49" t="s">
        <v>3944</v>
      </c>
      <c r="I11" s="50">
        <v>51</v>
      </c>
    </row>
    <row r="12" spans="2:16" x14ac:dyDescent="0.15">
      <c r="B12" s="99"/>
      <c r="C12" s="107"/>
      <c r="D12" s="103"/>
      <c r="E12" s="104"/>
      <c r="F12" s="49" t="s">
        <v>3945</v>
      </c>
      <c r="G12" s="35">
        <f>IF(ISERROR(VLOOKUP(B4,選手能力!C1:AQ1973,1,FALSE)),"Non",VLOOKUP(B4,選手能力!C1:AQ1973,14,FALSE))</f>
        <v>35</v>
      </c>
      <c r="H12" s="49" t="s">
        <v>3946</v>
      </c>
      <c r="I12" s="51">
        <f>SUM(I5:I11)</f>
        <v>542</v>
      </c>
    </row>
    <row r="13" spans="2:16" x14ac:dyDescent="0.15">
      <c r="B13" s="99"/>
      <c r="C13" s="107"/>
      <c r="D13" s="105"/>
      <c r="E13" s="106"/>
      <c r="F13" s="49" t="s">
        <v>3947</v>
      </c>
      <c r="G13" s="35">
        <f>SUM(G5:G12)</f>
        <v>542</v>
      </c>
      <c r="H13" s="52" t="s">
        <v>3948</v>
      </c>
      <c r="I13" s="53">
        <f>G13-I12</f>
        <v>0</v>
      </c>
    </row>
    <row r="14" spans="2:16" ht="11.25" customHeight="1" x14ac:dyDescent="0.15">
      <c r="B14" s="102" t="s">
        <v>3949</v>
      </c>
      <c r="C14" s="102"/>
      <c r="D14" s="102"/>
      <c r="E14" s="102"/>
      <c r="F14" s="102"/>
      <c r="G14" s="102"/>
      <c r="H14" s="102"/>
      <c r="I14" s="102"/>
      <c r="J14" s="102"/>
      <c r="K14" s="102"/>
      <c r="L14" s="102"/>
      <c r="M14" s="102"/>
      <c r="N14" s="102"/>
      <c r="O14" s="102"/>
      <c r="P14" s="102"/>
    </row>
    <row r="15" spans="2:16" x14ac:dyDescent="0.15">
      <c r="B15" s="102"/>
      <c r="C15" s="102"/>
      <c r="D15" s="102"/>
      <c r="E15" s="102"/>
      <c r="F15" s="102"/>
      <c r="G15" s="102"/>
      <c r="H15" s="102"/>
      <c r="I15" s="102"/>
      <c r="J15" s="102"/>
      <c r="K15" s="102"/>
      <c r="L15" s="102"/>
      <c r="M15" s="102"/>
      <c r="N15" s="102"/>
      <c r="O15" s="102"/>
      <c r="P15" s="102"/>
    </row>
    <row r="16" spans="2:16" x14ac:dyDescent="0.15">
      <c r="B16" s="102"/>
      <c r="C16" s="102"/>
      <c r="D16" s="102"/>
      <c r="E16" s="102"/>
      <c r="F16" s="102"/>
      <c r="G16" s="102"/>
      <c r="H16" s="102"/>
      <c r="I16" s="102"/>
      <c r="J16" s="102"/>
      <c r="K16" s="102"/>
      <c r="L16" s="102"/>
      <c r="M16" s="102"/>
      <c r="N16" s="102"/>
      <c r="O16" s="102"/>
      <c r="P16" s="102"/>
    </row>
    <row r="17" spans="2:16" x14ac:dyDescent="0.15">
      <c r="B17" s="102"/>
      <c r="C17" s="102"/>
      <c r="D17" s="102"/>
      <c r="E17" s="102"/>
      <c r="F17" s="102"/>
      <c r="G17" s="102"/>
      <c r="H17" s="102"/>
      <c r="I17" s="102"/>
      <c r="J17" s="102"/>
      <c r="K17" s="102"/>
      <c r="L17" s="102"/>
      <c r="M17" s="102"/>
      <c r="N17" s="102"/>
      <c r="O17" s="102"/>
      <c r="P17" s="102"/>
    </row>
    <row r="18" spans="2:16" x14ac:dyDescent="0.15">
      <c r="B18" s="102"/>
      <c r="C18" s="102"/>
      <c r="D18" s="102"/>
      <c r="E18" s="102"/>
      <c r="F18" s="102"/>
      <c r="G18" s="102"/>
      <c r="H18" s="102"/>
      <c r="I18" s="102"/>
      <c r="J18" s="102"/>
      <c r="K18" s="102"/>
      <c r="L18" s="102"/>
      <c r="M18" s="102"/>
      <c r="N18" s="102"/>
      <c r="O18" s="102"/>
      <c r="P18" s="102"/>
    </row>
    <row r="19" spans="2:16" x14ac:dyDescent="0.15">
      <c r="B19" s="102"/>
      <c r="C19" s="102"/>
      <c r="D19" s="102"/>
      <c r="E19" s="102"/>
      <c r="F19" s="102"/>
      <c r="G19" s="102"/>
      <c r="H19" s="102"/>
      <c r="I19" s="102"/>
      <c r="J19" s="102"/>
      <c r="K19" s="102"/>
      <c r="L19" s="102"/>
      <c r="M19" s="102"/>
      <c r="N19" s="102"/>
      <c r="O19" s="102"/>
      <c r="P19" s="102"/>
    </row>
    <row r="20" spans="2:16" x14ac:dyDescent="0.15">
      <c r="B20" s="102"/>
      <c r="C20" s="102"/>
      <c r="D20" s="102"/>
      <c r="E20" s="102"/>
      <c r="F20" s="102"/>
      <c r="G20" s="102"/>
      <c r="H20" s="102"/>
      <c r="I20" s="102"/>
      <c r="J20" s="102"/>
      <c r="K20" s="102"/>
      <c r="L20" s="102"/>
      <c r="M20" s="102"/>
      <c r="N20" s="102"/>
      <c r="O20" s="102"/>
      <c r="P20" s="102"/>
    </row>
    <row r="21" spans="2:16" x14ac:dyDescent="0.15">
      <c r="B21" s="102"/>
      <c r="C21" s="102"/>
      <c r="D21" s="102"/>
      <c r="E21" s="102"/>
      <c r="F21" s="102"/>
      <c r="G21" s="102"/>
      <c r="H21" s="102"/>
      <c r="I21" s="102"/>
      <c r="J21" s="102"/>
      <c r="K21" s="102"/>
      <c r="L21" s="102"/>
      <c r="M21" s="102"/>
      <c r="N21" s="102"/>
      <c r="O21" s="102"/>
      <c r="P21" s="102"/>
    </row>
    <row r="22" spans="2:16" x14ac:dyDescent="0.15">
      <c r="B22" s="102"/>
      <c r="C22" s="102"/>
      <c r="D22" s="102"/>
      <c r="E22" s="102"/>
      <c r="F22" s="102"/>
      <c r="G22" s="102"/>
      <c r="H22" s="102"/>
      <c r="I22" s="102"/>
      <c r="J22" s="102"/>
      <c r="K22" s="102"/>
      <c r="L22" s="102"/>
      <c r="M22" s="102"/>
      <c r="N22" s="102"/>
      <c r="O22" s="102"/>
      <c r="P22" s="102"/>
    </row>
    <row r="23" spans="2:16" x14ac:dyDescent="0.15">
      <c r="B23" s="102"/>
      <c r="C23" s="102"/>
      <c r="D23" s="102"/>
      <c r="E23" s="102"/>
      <c r="F23" s="102"/>
      <c r="G23" s="102"/>
      <c r="H23" s="102"/>
      <c r="I23" s="102"/>
      <c r="J23" s="102"/>
      <c r="K23" s="102"/>
      <c r="L23" s="102"/>
      <c r="M23" s="102"/>
      <c r="N23" s="102"/>
      <c r="O23" s="102"/>
      <c r="P23" s="102"/>
    </row>
    <row r="24" spans="2:16" x14ac:dyDescent="0.15">
      <c r="B24" s="102"/>
      <c r="C24" s="102"/>
      <c r="D24" s="102"/>
      <c r="E24" s="102"/>
      <c r="F24" s="102"/>
      <c r="G24" s="102"/>
      <c r="H24" s="102"/>
      <c r="I24" s="102"/>
      <c r="J24" s="102"/>
      <c r="K24" s="102"/>
      <c r="L24" s="102"/>
      <c r="M24" s="102"/>
      <c r="N24" s="102"/>
      <c r="O24" s="102"/>
      <c r="P24" s="102"/>
    </row>
  </sheetData>
  <mergeCells count="15">
    <mergeCell ref="B14:P24"/>
    <mergeCell ref="D12:E13"/>
    <mergeCell ref="B5:B7"/>
    <mergeCell ref="C5:C7"/>
    <mergeCell ref="B8:B10"/>
    <mergeCell ref="C8:C10"/>
    <mergeCell ref="B11:B13"/>
    <mergeCell ref="C11:C13"/>
    <mergeCell ref="B2:I2"/>
    <mergeCell ref="B3:C3"/>
    <mergeCell ref="D3:I3"/>
    <mergeCell ref="B4:C4"/>
    <mergeCell ref="D4:E4"/>
    <mergeCell ref="F4:G4"/>
    <mergeCell ref="H4:I4"/>
  </mergeCells>
  <phoneticPr fontId="7"/>
  <conditionalFormatting sqref="C5:C13">
    <cfRule type="expression" dxfId="0" priority="1">
      <formula>C5&lt;5</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選手能力!$C$2:$C$1620</xm:f>
          </x14:formula1>
          <xm:sqref>B4:C4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619"/>
  <sheetViews>
    <sheetView workbookViewId="0">
      <selection activeCell="L1502" sqref="L1502"/>
    </sheetView>
  </sheetViews>
  <sheetFormatPr defaultRowHeight="11.25" x14ac:dyDescent="0.15"/>
  <cols>
    <col min="1" max="1" width="4.5" style="1" bestFit="1" customWidth="1"/>
    <col min="2" max="2" width="12.25" style="1" bestFit="1" customWidth="1"/>
    <col min="3" max="3" width="11.625" style="1" bestFit="1" customWidth="1"/>
    <col min="4" max="4" width="4.5" style="1" customWidth="1"/>
    <col min="5" max="5" width="4.5" style="1" bestFit="1" customWidth="1"/>
    <col min="6" max="6" width="4.25" style="1" bestFit="1" customWidth="1"/>
    <col min="7" max="8" width="3.75" style="1" bestFit="1" customWidth="1"/>
    <col min="9" max="9" width="3.5" style="1" bestFit="1" customWidth="1"/>
    <col min="10" max="12" width="4" style="1" bestFit="1" customWidth="1"/>
    <col min="13" max="13" width="3.875" style="1" bestFit="1" customWidth="1"/>
    <col min="14" max="14" width="3.625" style="1" bestFit="1" customWidth="1"/>
    <col min="15" max="15" width="3.75" style="1" bestFit="1" customWidth="1"/>
    <col min="16" max="16" width="3.625" style="1" bestFit="1" customWidth="1"/>
    <col min="17" max="17" width="18.875" style="1" bestFit="1" customWidth="1"/>
    <col min="18" max="18" width="3" style="1" bestFit="1" customWidth="1"/>
    <col min="19" max="19" width="3" style="1" customWidth="1"/>
    <col min="20" max="20" width="4.5" style="1" bestFit="1" customWidth="1"/>
    <col min="21" max="21" width="20.5" style="1" bestFit="1" customWidth="1"/>
    <col min="22" max="22" width="3" style="1" bestFit="1" customWidth="1"/>
    <col min="23" max="23" width="3" style="1" customWidth="1"/>
    <col min="24" max="24" width="4.5" style="1" bestFit="1" customWidth="1"/>
    <col min="25" max="25" width="18.875" style="1" bestFit="1" customWidth="1"/>
    <col min="26" max="26" width="3" style="1" bestFit="1" customWidth="1"/>
    <col min="27" max="27" width="3" style="1" customWidth="1"/>
    <col min="28" max="28" width="4.5" style="1" bestFit="1" customWidth="1"/>
    <col min="29" max="29" width="18.875" style="1" bestFit="1" customWidth="1"/>
    <col min="30" max="30" width="3" style="1" bestFit="1" customWidth="1"/>
    <col min="31" max="31" width="3" style="1" customWidth="1"/>
    <col min="32" max="32" width="4.5" style="1" bestFit="1" customWidth="1"/>
    <col min="33" max="33" width="9" style="1" customWidth="1"/>
    <col min="34" max="16384" width="9" style="1"/>
  </cols>
  <sheetData>
    <row r="1" spans="1:40" x14ac:dyDescent="0.15">
      <c r="A1" s="6" t="s">
        <v>104</v>
      </c>
      <c r="B1" s="6" t="s">
        <v>0</v>
      </c>
      <c r="C1" s="6" t="s">
        <v>105</v>
      </c>
      <c r="D1" s="6" t="s">
        <v>106</v>
      </c>
      <c r="E1" s="6" t="s">
        <v>3</v>
      </c>
      <c r="F1" s="6" t="s">
        <v>4</v>
      </c>
      <c r="G1" s="5" t="s">
        <v>5</v>
      </c>
      <c r="H1" s="5" t="s">
        <v>6</v>
      </c>
      <c r="I1" s="5" t="s">
        <v>7</v>
      </c>
      <c r="J1" s="5" t="s">
        <v>8</v>
      </c>
      <c r="K1" s="5" t="s">
        <v>9</v>
      </c>
      <c r="L1" s="5" t="s">
        <v>10</v>
      </c>
      <c r="M1" s="5" t="s">
        <v>11</v>
      </c>
      <c r="N1" s="5" t="s">
        <v>12</v>
      </c>
      <c r="O1" s="5" t="s">
        <v>13</v>
      </c>
      <c r="P1" s="5" t="s">
        <v>14</v>
      </c>
      <c r="Q1" s="6" t="s">
        <v>107</v>
      </c>
      <c r="R1" s="14" t="s">
        <v>107</v>
      </c>
      <c r="S1" s="14" t="s">
        <v>81</v>
      </c>
      <c r="T1" s="14" t="s">
        <v>3</v>
      </c>
      <c r="U1" s="6" t="s">
        <v>108</v>
      </c>
      <c r="V1" s="14" t="s">
        <v>108</v>
      </c>
      <c r="W1" s="14" t="s">
        <v>81</v>
      </c>
      <c r="X1" s="14" t="s">
        <v>3</v>
      </c>
      <c r="Y1" s="6" t="s">
        <v>109</v>
      </c>
      <c r="Z1" s="14" t="s">
        <v>109</v>
      </c>
      <c r="AA1" s="14" t="s">
        <v>81</v>
      </c>
      <c r="AB1" s="14" t="s">
        <v>3</v>
      </c>
      <c r="AC1" s="6" t="s">
        <v>110</v>
      </c>
      <c r="AD1" s="14" t="s">
        <v>110</v>
      </c>
      <c r="AE1" s="14" t="s">
        <v>81</v>
      </c>
      <c r="AF1" s="14" t="s">
        <v>3</v>
      </c>
      <c r="AG1" s="6" t="s">
        <v>111</v>
      </c>
      <c r="AH1" s="6" t="s">
        <v>112</v>
      </c>
      <c r="AI1" s="6" t="s">
        <v>113</v>
      </c>
      <c r="AJ1" s="6" t="s">
        <v>114</v>
      </c>
      <c r="AK1" s="6" t="s">
        <v>115</v>
      </c>
      <c r="AL1" s="6" t="s">
        <v>116</v>
      </c>
      <c r="AM1" s="6" t="s">
        <v>117</v>
      </c>
      <c r="AN1" s="6" t="s">
        <v>118</v>
      </c>
    </row>
    <row r="2" spans="1:40" ht="11.25" customHeight="1" x14ac:dyDescent="0.15">
      <c r="A2" s="15">
        <v>1</v>
      </c>
      <c r="B2" s="15" t="s">
        <v>119</v>
      </c>
      <c r="C2" s="15" t="s">
        <v>120</v>
      </c>
      <c r="D2" s="3" t="s">
        <v>18</v>
      </c>
      <c r="E2" s="15" t="s">
        <v>121</v>
      </c>
      <c r="F2" s="15" t="s">
        <v>20</v>
      </c>
      <c r="G2" s="15">
        <v>191</v>
      </c>
      <c r="H2" s="15">
        <v>184</v>
      </c>
      <c r="I2" s="15">
        <v>72</v>
      </c>
      <c r="J2" s="15">
        <v>72</v>
      </c>
      <c r="K2" s="15">
        <v>70</v>
      </c>
      <c r="L2" s="15">
        <v>77</v>
      </c>
      <c r="M2" s="15">
        <v>68</v>
      </c>
      <c r="N2" s="15">
        <v>69</v>
      </c>
      <c r="O2" s="15">
        <v>79</v>
      </c>
      <c r="P2" s="15">
        <v>35</v>
      </c>
      <c r="Q2" s="15" t="s">
        <v>122</v>
      </c>
      <c r="R2" s="3" t="str">
        <f>IF(ISERROR(VLOOKUP($Q2,技リスト!$A$1:$F$270,6,FALSE)),"－",VLOOKUP($Q2,技リスト!$A$1:$F$270,6,FALSE))</f>
        <v>CA</v>
      </c>
      <c r="S2" s="3">
        <f>IF(ISERROR(VLOOKUP($Q2,技リスト!$A$1:$F$270,3,FALSE)),"－",VLOOKUP($Q2,技リスト!$A$1:$F$270,3,FALSE))</f>
        <v>48</v>
      </c>
      <c r="T2" s="3" t="str">
        <f>IF($E2=IF(ISERROR(VLOOKUP($Q2,技リスト!$A$1:$F$270,4,FALSE)),"－",VLOOKUP($Q2,技リスト!$A$1:$F$270,4,FALSE)),"一致","")</f>
        <v>一致</v>
      </c>
      <c r="U2" s="15" t="s">
        <v>3895</v>
      </c>
      <c r="V2" s="3" t="str">
        <f>IF(ISERROR(VLOOKUP($U2,技リスト!$A$1:$F$270,6,FALSE)),"－",VLOOKUP($U2,技リスト!$A$1:$F$270,6,FALSE))</f>
        <v>CA</v>
      </c>
      <c r="W2" s="3">
        <f>IF(ISERROR(VLOOKUP($U2,技リスト!$A$1:$F$270,3,FALSE)),"－",VLOOKUP($U2,技リスト!$A$1:$F$270,3,FALSE))</f>
        <v>81</v>
      </c>
      <c r="X2" s="3" t="str">
        <f>IF($E2=IF(ISERROR(VLOOKUP($U2,技リスト!$A$1:$F$270,4,FALSE)),"－",VLOOKUP($U2,技リスト!$A$1:$F$270,4,FALSE)),"一致","")</f>
        <v>一致</v>
      </c>
      <c r="Y2" s="15" t="s">
        <v>123</v>
      </c>
      <c r="Z2" s="3" t="str">
        <f>IF(ISERROR(VLOOKUP($Y2,技リスト!$A$1:$F$270,6,FALSE)),"－",VLOOKUP($Y2,技リスト!$A$1:$F$270,6,FALSE))</f>
        <v>P2</v>
      </c>
      <c r="AA2" s="3">
        <f>IF(ISERROR(VLOOKUP($Y2,技リスト!$A$1:$F$270,3,FALSE)),"－",VLOOKUP($Y2,技リスト!$A$1:$F$270,3,FALSE))</f>
        <v>125</v>
      </c>
      <c r="AB2" s="3" t="str">
        <f>IF($E2=IF(ISERROR(VLOOKUP($Y2,技リスト!$A$1:$F$270,4,FALSE)),"－",VLOOKUP($Y2,技リスト!$A$1:$F$270,4,FALSE)),"一致","")</f>
        <v/>
      </c>
      <c r="AC2" s="15" t="s">
        <v>124</v>
      </c>
      <c r="AD2" s="3" t="str">
        <f>IF(ISERROR(VLOOKUP($AC2,技リスト!$A$1:$F$270,6,FALSE)),"－",VLOOKUP($AC2,技リスト!$A$1:$F$270,6,FALSE))</f>
        <v>NS</v>
      </c>
      <c r="AE2" s="3">
        <f>IF(ISERROR(VLOOKUP($AC2,技リスト!$A$1:$F$270,3,FALSE)),"－",VLOOKUP($AC2,技リスト!$A$1:$F$270,3,FALSE))</f>
        <v>136</v>
      </c>
      <c r="AF2" s="3" t="str">
        <f>IF($E2=IF(ISERROR(VLOOKUP($AC2,技リスト!$A$1:$F$245,4,FALSE)),"－",VLOOKUP($AC2,技リスト!$A$1:$F$245,4,FALSE)),"一致","")</f>
        <v>一致</v>
      </c>
      <c r="AG2" s="16" t="str">
        <f t="shared" ref="AG2:AG65" si="0">Q2&amp;U2&amp;Y2&amp;AC2</f>
        <v>ゴッドハンド（山）マジン・ザ・ハンド（山）せいぎのてっけんジ・アース</v>
      </c>
      <c r="AH2" s="16" t="str">
        <f t="shared" ref="AH2:AH65" si="1">Q2&amp;U2&amp;Y2&amp;AC2</f>
        <v>ゴッドハンド（山）マジン・ザ・ハンド（山）せいぎのてっけんジ・アース</v>
      </c>
      <c r="AI2" s="16" t="str">
        <f t="shared" ref="AI2:AI65" si="2">Q2&amp;U2&amp;Y2&amp;AC2</f>
        <v>ゴッドハンド（山）マジン・ザ・ハンド（山）せいぎのてっけんジ・アース</v>
      </c>
      <c r="AJ2" s="16" t="str">
        <f t="shared" ref="AJ2:AJ65" si="3">Q2&amp;U2&amp;Y2&amp;AC2</f>
        <v>ゴッドハンド（山）マジン・ザ・ハンド（山）せいぎのてっけんジ・アース</v>
      </c>
      <c r="AK2" s="15" t="str">
        <f t="shared" ref="AK2:AK65" si="4">R2&amp;V2&amp;Z2&amp;AD2</f>
        <v>CACAP2NS</v>
      </c>
      <c r="AL2" s="16" t="str">
        <f t="shared" ref="AL2:AL65" si="5">R2&amp;V2&amp;Z2&amp;AD2</f>
        <v>CACAP2NS</v>
      </c>
      <c r="AM2" s="15" t="str">
        <f t="shared" ref="AM2:AM65" si="6">R2&amp;V2&amp;Z2&amp;AD2</f>
        <v>CACAP2NS</v>
      </c>
      <c r="AN2" s="15" t="str">
        <f t="shared" ref="AN2:AN65" si="7">R2&amp;V2&amp;Z2&amp;AD2</f>
        <v>CACAP2NS</v>
      </c>
    </row>
    <row r="3" spans="1:40" ht="11.25" customHeight="1" x14ac:dyDescent="0.15">
      <c r="A3" s="15">
        <v>2</v>
      </c>
      <c r="B3" s="15" t="s">
        <v>125</v>
      </c>
      <c r="C3" s="15" t="s">
        <v>126</v>
      </c>
      <c r="D3" s="3" t="s">
        <v>18</v>
      </c>
      <c r="E3" s="15" t="s">
        <v>88</v>
      </c>
      <c r="F3" s="15" t="s">
        <v>17</v>
      </c>
      <c r="G3" s="15">
        <v>169</v>
      </c>
      <c r="H3" s="15">
        <v>156</v>
      </c>
      <c r="I3" s="15">
        <v>64</v>
      </c>
      <c r="J3" s="15">
        <v>58</v>
      </c>
      <c r="K3" s="15">
        <v>68</v>
      </c>
      <c r="L3" s="15">
        <v>54</v>
      </c>
      <c r="M3" s="15">
        <v>76</v>
      </c>
      <c r="N3" s="15">
        <v>58</v>
      </c>
      <c r="O3" s="15">
        <v>56</v>
      </c>
      <c r="P3" s="15">
        <v>28</v>
      </c>
      <c r="Q3" s="15" t="s">
        <v>127</v>
      </c>
      <c r="R3" s="3" t="str">
        <f>IF(ISERROR(VLOOKUP($Q3,技リスト!$A$1:$F$270,6,FALSE)),"－",VLOOKUP($Q3,技リスト!$A$1:$F$270,6,FALSE))</f>
        <v>DR</v>
      </c>
      <c r="S3" s="3">
        <f>IF(ISERROR(VLOOKUP($Q3,技リスト!$A$1:$F$270,3,FALSE)),"－",VLOOKUP($Q3,技リスト!$A$1:$F$270,3,FALSE))</f>
        <v>8</v>
      </c>
      <c r="T3" s="3" t="str">
        <f>IF($E3=IF(ISERROR(VLOOKUP($Q3,技リスト!$A$1:$F$270,4,FALSE)),"－",VLOOKUP($Q3,技リスト!$A$1:$F$270,4,FALSE)),"一致","")</f>
        <v>一致</v>
      </c>
      <c r="U3" s="15" t="s">
        <v>128</v>
      </c>
      <c r="V3" s="3" t="str">
        <f>IF(ISERROR(VLOOKUP($U3,技リスト!$A$1:$F$270,6,FALSE)),"－",VLOOKUP($U3,技リスト!$A$1:$F$270,6,FALSE))</f>
        <v>DR</v>
      </c>
      <c r="W3" s="3">
        <f>IF(ISERROR(VLOOKUP($U3,技リスト!$A$1:$F$270,3,FALSE)),"－",VLOOKUP($U3,技リスト!$A$1:$F$270,3,FALSE))</f>
        <v>76</v>
      </c>
      <c r="X3" s="3" t="str">
        <f>IF($E3=IF(ISERROR(VLOOKUP($U3,技リスト!$A$1:$F$270,4,FALSE)),"－",VLOOKUP($U3,技リスト!$A$1:$F$270,4,FALSE)),"一致","")</f>
        <v/>
      </c>
      <c r="Y3" s="15" t="s">
        <v>129</v>
      </c>
      <c r="Z3" s="3" t="str">
        <f>IF(ISERROR(VLOOKUP($Y3,技リスト!$A$1:$F$270,6,FALSE)),"－",VLOOKUP($Y3,技リスト!$A$1:$F$270,6,FALSE))</f>
        <v>BL</v>
      </c>
      <c r="AA3" s="3">
        <f>IF(ISERROR(VLOOKUP($Y3,技リスト!$A$1:$F$270,3,FALSE)),"－",VLOOKUP($Y3,技リスト!$A$1:$F$270,3,FALSE))</f>
        <v>73</v>
      </c>
      <c r="AB3" s="3" t="str">
        <f>IF($E3=IF(ISERROR(VLOOKUP($Y3,技リスト!$A$1:$F$270,4,FALSE)),"－",VLOOKUP($Y3,技リスト!$A$1:$F$270,4,FALSE)),"一致","")</f>
        <v/>
      </c>
      <c r="AC3" s="15" t="s">
        <v>130</v>
      </c>
      <c r="AD3" s="3" t="str">
        <f>IF(ISERROR(VLOOKUP($AC3,技リスト!$A$1:$F$270,6,FALSE)),"－",VLOOKUP($AC3,技リスト!$A$1:$F$270,6,FALSE))</f>
        <v>LS</v>
      </c>
      <c r="AE3" s="3">
        <f>IF(ISERROR(VLOOKUP($AC3,技リスト!$A$1:$F$270,3,FALSE)),"－",VLOOKUP($AC3,技リスト!$A$1:$F$270,3,FALSE))</f>
        <v>101</v>
      </c>
      <c r="AF3" s="3" t="str">
        <f>IF($E3=IF(ISERROR(VLOOKUP($AC3,技リスト!$A$1:$F$245,4,FALSE)),"－",VLOOKUP($AC3,技リスト!$A$1:$F$245,4,FALSE)),"一致","")</f>
        <v/>
      </c>
      <c r="AG3" s="16" t="str">
        <f t="shared" si="0"/>
        <v>しっぷうダッシュぶんしんフェイントぶんしんディフェンスほのおのかざみどり</v>
      </c>
      <c r="AH3" s="16" t="str">
        <f t="shared" si="1"/>
        <v>しっぷうダッシュぶんしんフェイントぶんしんディフェンスほのおのかざみどり</v>
      </c>
      <c r="AI3" s="16" t="str">
        <f t="shared" si="2"/>
        <v>しっぷうダッシュぶんしんフェイントぶんしんディフェンスほのおのかざみどり</v>
      </c>
      <c r="AJ3" s="16" t="str">
        <f t="shared" si="3"/>
        <v>しっぷうダッシュぶんしんフェイントぶんしんディフェンスほのおのかざみどり</v>
      </c>
      <c r="AK3" s="15" t="str">
        <f t="shared" si="4"/>
        <v>DRDRBLLS</v>
      </c>
      <c r="AL3" s="16" t="str">
        <f t="shared" si="5"/>
        <v>DRDRBLLS</v>
      </c>
      <c r="AM3" s="15" t="str">
        <f t="shared" si="6"/>
        <v>DRDRBLLS</v>
      </c>
      <c r="AN3" s="15" t="str">
        <f t="shared" si="7"/>
        <v>DRDRBLLS</v>
      </c>
    </row>
    <row r="4" spans="1:40" ht="11.25" customHeight="1" x14ac:dyDescent="0.15">
      <c r="A4" s="15">
        <v>3</v>
      </c>
      <c r="B4" s="15" t="s">
        <v>131</v>
      </c>
      <c r="C4" s="15" t="s">
        <v>132</v>
      </c>
      <c r="D4" s="3" t="s">
        <v>18</v>
      </c>
      <c r="E4" s="15" t="s">
        <v>121</v>
      </c>
      <c r="F4" s="15" t="s">
        <v>17</v>
      </c>
      <c r="G4" s="15">
        <v>206</v>
      </c>
      <c r="H4" s="15">
        <v>165</v>
      </c>
      <c r="I4" s="15">
        <v>62</v>
      </c>
      <c r="J4" s="15">
        <v>68</v>
      </c>
      <c r="K4" s="15">
        <v>62</v>
      </c>
      <c r="L4" s="15">
        <v>66</v>
      </c>
      <c r="M4" s="15">
        <v>49</v>
      </c>
      <c r="N4" s="15">
        <v>54</v>
      </c>
      <c r="O4" s="15">
        <v>54</v>
      </c>
      <c r="P4" s="15">
        <v>11</v>
      </c>
      <c r="Q4" s="15" t="s">
        <v>133</v>
      </c>
      <c r="R4" s="3" t="str">
        <f>IF(ISERROR(VLOOKUP($Q4,技リスト!$A$1:$F$270,6,FALSE)),"－",VLOOKUP($Q4,技リスト!$A$1:$F$270,6,FALSE))</f>
        <v>BB</v>
      </c>
      <c r="S4" s="3">
        <f>IF(ISERROR(VLOOKUP($Q4,技リスト!$A$1:$F$270,3,FALSE)),"－",VLOOKUP($Q4,技リスト!$A$1:$F$270,3,FALSE))</f>
        <v>48</v>
      </c>
      <c r="T4" s="3" t="str">
        <f>IF($E4=IF(ISERROR(VLOOKUP($Q4,技リスト!$A$1:$F$270,4,FALSE)),"－",VLOOKUP($Q4,技リスト!$A$1:$F$270,4,FALSE)),"一致","")</f>
        <v>一致</v>
      </c>
      <c r="U4" s="15" t="s">
        <v>134</v>
      </c>
      <c r="V4" s="3" t="str">
        <f>IF(ISERROR(VLOOKUP($U4,技リスト!$A$1:$F$270,6,FALSE)),"－",VLOOKUP($U4,技リスト!$A$1:$F$270,6,FALSE))</f>
        <v>DR</v>
      </c>
      <c r="W4" s="3">
        <f>IF(ISERROR(VLOOKUP($U4,技リスト!$A$1:$F$270,3,FALSE)),"－",VLOOKUP($U4,技リスト!$A$1:$F$270,3,FALSE))</f>
        <v>38</v>
      </c>
      <c r="X4" s="3" t="str">
        <f>IF($E4=IF(ISERROR(VLOOKUP($U4,技リスト!$A$1:$F$270,4,FALSE)),"－",VLOOKUP($U4,技リスト!$A$1:$F$270,4,FALSE)),"一致","")</f>
        <v>一致</v>
      </c>
      <c r="Y4" s="15" t="s">
        <v>135</v>
      </c>
      <c r="Z4" s="3" t="str">
        <f>IF(ISERROR(VLOOKUP($Y4,技リスト!$A$1:$F$270,6,FALSE)),"－",VLOOKUP($Y4,技リスト!$A$1:$F$270,6,FALSE))</f>
        <v>DR</v>
      </c>
      <c r="AA4" s="3">
        <f>IF(ISERROR(VLOOKUP($Y4,技リスト!$A$1:$F$270,3,FALSE)),"－",VLOOKUP($Y4,技リスト!$A$1:$F$270,3,FALSE))</f>
        <v>61</v>
      </c>
      <c r="AB4" s="3" t="str">
        <f>IF($E4=IF(ISERROR(VLOOKUP($Y4,技リスト!$A$1:$F$270,4,FALSE)),"－",VLOOKUP($Y4,技リスト!$A$1:$F$270,4,FALSE)),"一致","")</f>
        <v>一致</v>
      </c>
      <c r="AC4" s="15" t="s">
        <v>136</v>
      </c>
      <c r="AD4" s="3" t="str">
        <f>IF(ISERROR(VLOOKUP($AC4,技リスト!$A$1:$F$270,6,FALSE)),"－",VLOOKUP($AC4,技リスト!$A$1:$F$270,6,FALSE))</f>
        <v>BB</v>
      </c>
      <c r="AE4" s="3">
        <f>IF(ISERROR(VLOOKUP($AC4,技リスト!$A$1:$F$270,3,FALSE)),"－",VLOOKUP($AC4,技リスト!$A$1:$F$270,3,FALSE))</f>
        <v>106</v>
      </c>
      <c r="AF4" s="3" t="str">
        <f>IF($E4=IF(ISERROR(VLOOKUP($AC4,技リスト!$A$1:$F$245,4,FALSE)),"－",VLOOKUP($AC4,技リスト!$A$1:$F$245,4,FALSE)),"一致","")</f>
        <v/>
      </c>
      <c r="AG4" s="16" t="str">
        <f t="shared" si="0"/>
        <v>ザ・ウォールスーパーアルマジロモグラフェイントロックウォールダム</v>
      </c>
      <c r="AH4" s="16" t="str">
        <f t="shared" si="1"/>
        <v>ザ・ウォールスーパーアルマジロモグラフェイントロックウォールダム</v>
      </c>
      <c r="AI4" s="16" t="str">
        <f t="shared" si="2"/>
        <v>ザ・ウォールスーパーアルマジロモグラフェイントロックウォールダム</v>
      </c>
      <c r="AJ4" s="16" t="str">
        <f t="shared" si="3"/>
        <v>ザ・ウォールスーパーアルマジロモグラフェイントロックウォールダム</v>
      </c>
      <c r="AK4" s="15" t="str">
        <f t="shared" si="4"/>
        <v>BBDRDRBB</v>
      </c>
      <c r="AL4" s="16" t="str">
        <f t="shared" si="5"/>
        <v>BBDRDRBB</v>
      </c>
      <c r="AM4" s="15" t="str">
        <f t="shared" si="6"/>
        <v>BBDRDRBB</v>
      </c>
      <c r="AN4" s="15" t="str">
        <f t="shared" si="7"/>
        <v>BBDRDRBB</v>
      </c>
    </row>
    <row r="5" spans="1:40" ht="11.25" customHeight="1" x14ac:dyDescent="0.15">
      <c r="A5" s="15">
        <v>4</v>
      </c>
      <c r="B5" s="15" t="s">
        <v>137</v>
      </c>
      <c r="C5" s="15" t="s">
        <v>138</v>
      </c>
      <c r="D5" s="3" t="s">
        <v>18</v>
      </c>
      <c r="E5" s="15" t="s">
        <v>19</v>
      </c>
      <c r="F5" s="15" t="s">
        <v>17</v>
      </c>
      <c r="G5" s="15">
        <v>195</v>
      </c>
      <c r="H5" s="15">
        <v>140</v>
      </c>
      <c r="I5" s="15">
        <v>58</v>
      </c>
      <c r="J5" s="15">
        <v>53</v>
      </c>
      <c r="K5" s="15">
        <v>75</v>
      </c>
      <c r="L5" s="15">
        <v>59</v>
      </c>
      <c r="M5" s="15">
        <v>53</v>
      </c>
      <c r="N5" s="15">
        <v>62</v>
      </c>
      <c r="O5" s="15">
        <v>60</v>
      </c>
      <c r="P5" s="15">
        <v>27</v>
      </c>
      <c r="Q5" s="15" t="s">
        <v>139</v>
      </c>
      <c r="R5" s="3" t="str">
        <f>IF(ISERROR(VLOOKUP($Q5,技リスト!$A$1:$F$270,6,FALSE)),"－",VLOOKUP($Q5,技リスト!$A$1:$F$270,6,FALSE))</f>
        <v>BL</v>
      </c>
      <c r="S5" s="3">
        <f>IF(ISERROR(VLOOKUP($Q5,技リスト!$A$1:$F$270,3,FALSE)),"－",VLOOKUP($Q5,技リスト!$A$1:$F$270,3,FALSE))</f>
        <v>8</v>
      </c>
      <c r="T5" s="3" t="str">
        <f>IF($E5=IF(ISERROR(VLOOKUP($Q5,技リスト!$A$1:$F$270,4,FALSE)),"－",VLOOKUP($Q5,技リスト!$A$1:$F$270,4,FALSE)),"一致","")</f>
        <v/>
      </c>
      <c r="U5" s="15" t="s">
        <v>140</v>
      </c>
      <c r="V5" s="3" t="str">
        <f>IF(ISERROR(VLOOKUP($U5,技リスト!$A$1:$F$270,6,FALSE)),"－",VLOOKUP($U5,技リスト!$A$1:$F$270,6,FALSE))</f>
        <v>BL</v>
      </c>
      <c r="W5" s="3">
        <f>IF(ISERROR(VLOOKUP($U5,技リスト!$A$1:$F$270,3,FALSE)),"－",VLOOKUP($U5,技リスト!$A$1:$F$270,3,FALSE))</f>
        <v>41</v>
      </c>
      <c r="X5" s="3" t="str">
        <f>IF($E5=IF(ISERROR(VLOOKUP($U5,技リスト!$A$1:$F$270,4,FALSE)),"－",VLOOKUP($U5,技リスト!$A$1:$F$270,4,FALSE)),"一致","")</f>
        <v/>
      </c>
      <c r="Y5" s="15" t="s">
        <v>141</v>
      </c>
      <c r="Z5" s="3" t="str">
        <f>IF(ISERROR(VLOOKUP($Y5,技リスト!$A$1:$F$270,6,FALSE)),"－",VLOOKUP($Y5,技リスト!$A$1:$F$270,6,FALSE))</f>
        <v>BL</v>
      </c>
      <c r="AA5" s="3">
        <f>IF(ISERROR(VLOOKUP($Y5,技リスト!$A$1:$F$270,3,FALSE)),"－",VLOOKUP($Y5,技リスト!$A$1:$F$270,3,FALSE))</f>
        <v>64</v>
      </c>
      <c r="AB5" s="3" t="str">
        <f>IF($E5=IF(ISERROR(VLOOKUP($Y5,技リスト!$A$1:$F$270,4,FALSE)),"－",VLOOKUP($Y5,技リスト!$A$1:$F$270,4,FALSE)),"一致","")</f>
        <v>一致</v>
      </c>
      <c r="AC5" s="15" t="s">
        <v>142</v>
      </c>
      <c r="AD5" s="3" t="str">
        <f>IF(ISERROR(VLOOKUP($AC5,技リスト!$A$1:$F$270,6,FALSE)),"－",VLOOKUP($AC5,技リスト!$A$1:$F$270,6,FALSE))</f>
        <v>BL</v>
      </c>
      <c r="AE5" s="3">
        <f>IF(ISERROR(VLOOKUP($AC5,技リスト!$A$1:$F$270,3,FALSE)),"－",VLOOKUP($AC5,技リスト!$A$1:$F$270,3,FALSE))</f>
        <v>117</v>
      </c>
      <c r="AF5" s="3" t="str">
        <f>IF($E5=IF(ISERROR(VLOOKUP($AC5,技リスト!$A$1:$F$245,4,FALSE)),"－",VLOOKUP($AC5,技リスト!$A$1:$F$245,4,FALSE)),"一致","")</f>
        <v/>
      </c>
      <c r="AG5" s="16" t="str">
        <f t="shared" si="0"/>
        <v>コイルターンうしろのしょうめんかげぬいかごめかごめ</v>
      </c>
      <c r="AH5" s="16" t="str">
        <f t="shared" si="1"/>
        <v>コイルターンうしろのしょうめんかげぬいかごめかごめ</v>
      </c>
      <c r="AI5" s="16" t="str">
        <f t="shared" si="2"/>
        <v>コイルターンうしろのしょうめんかげぬいかごめかごめ</v>
      </c>
      <c r="AJ5" s="16" t="str">
        <f t="shared" si="3"/>
        <v>コイルターンうしろのしょうめんかげぬいかごめかごめ</v>
      </c>
      <c r="AK5" s="15" t="str">
        <f t="shared" si="4"/>
        <v>BLBLBLBL</v>
      </c>
      <c r="AL5" s="16" t="str">
        <f t="shared" si="5"/>
        <v>BLBLBLBL</v>
      </c>
      <c r="AM5" s="15" t="str">
        <f t="shared" si="6"/>
        <v>BLBLBLBL</v>
      </c>
      <c r="AN5" s="15" t="str">
        <f t="shared" si="7"/>
        <v>BLBLBLBL</v>
      </c>
    </row>
    <row r="6" spans="1:40" ht="11.25" customHeight="1" x14ac:dyDescent="0.15">
      <c r="A6" s="15">
        <v>5</v>
      </c>
      <c r="B6" s="15" t="s">
        <v>143</v>
      </c>
      <c r="C6" s="15" t="s">
        <v>144</v>
      </c>
      <c r="D6" s="3" t="s">
        <v>18</v>
      </c>
      <c r="E6" s="15" t="s">
        <v>145</v>
      </c>
      <c r="F6" s="15" t="s">
        <v>17</v>
      </c>
      <c r="G6" s="15">
        <v>184</v>
      </c>
      <c r="H6" s="15">
        <v>161</v>
      </c>
      <c r="I6" s="15">
        <v>54</v>
      </c>
      <c r="J6" s="15">
        <v>55</v>
      </c>
      <c r="K6" s="15">
        <v>53</v>
      </c>
      <c r="L6" s="15">
        <v>56</v>
      </c>
      <c r="M6" s="15">
        <v>59</v>
      </c>
      <c r="N6" s="15">
        <v>56</v>
      </c>
      <c r="O6" s="15">
        <v>65</v>
      </c>
      <c r="P6" s="15">
        <v>17</v>
      </c>
      <c r="Q6" s="15" t="s">
        <v>146</v>
      </c>
      <c r="R6" s="3" t="str">
        <f>IF(ISERROR(VLOOKUP($Q6,技リスト!$A$1:$F$270,6,FALSE)),"－",VLOOKUP($Q6,技リスト!$A$1:$F$270,6,FALSE))</f>
        <v>DR</v>
      </c>
      <c r="S6" s="3">
        <f>IF(ISERROR(VLOOKUP($Q6,技リスト!$A$1:$F$270,3,FALSE)),"－",VLOOKUP($Q6,技リスト!$A$1:$F$270,3,FALSE))</f>
        <v>15</v>
      </c>
      <c r="T6" s="3" t="str">
        <f>IF($E6=IF(ISERROR(VLOOKUP($Q6,技リスト!$A$1:$F$270,4,FALSE)),"－",VLOOKUP($Q6,技リスト!$A$1:$F$270,4,FALSE)),"一致","")</f>
        <v/>
      </c>
      <c r="U6" s="15" t="s">
        <v>147</v>
      </c>
      <c r="V6" s="3" t="str">
        <f>IF(ISERROR(VLOOKUP($U6,技リスト!$A$1:$F$270,6,FALSE)),"－",VLOOKUP($U6,技リスト!$A$1:$F$270,6,FALSE))</f>
        <v>LS</v>
      </c>
      <c r="W6" s="3">
        <f>IF(ISERROR(VLOOKUP($U6,技リスト!$A$1:$F$270,3,FALSE)),"－",VLOOKUP($U6,技リスト!$A$1:$F$270,3,FALSE))</f>
        <v>45</v>
      </c>
      <c r="X6" s="3" t="str">
        <f>IF($E6=IF(ISERROR(VLOOKUP($U6,技リスト!$A$1:$F$270,4,FALSE)),"－",VLOOKUP($U6,技リスト!$A$1:$F$270,4,FALSE)),"一致","")</f>
        <v/>
      </c>
      <c r="Y6" s="15" t="s">
        <v>148</v>
      </c>
      <c r="Z6" s="3" t="str">
        <f>IF(ISERROR(VLOOKUP($Y6,技リスト!$A$1:$F$270,6,FALSE)),"－",VLOOKUP($Y6,技リスト!$A$1:$F$270,6,FALSE))</f>
        <v>BS</v>
      </c>
      <c r="AA6" s="3">
        <f>IF(ISERROR(VLOOKUP($Y6,技リスト!$A$1:$F$270,3,FALSE)),"－",VLOOKUP($Y6,技リスト!$A$1:$F$270,3,FALSE))</f>
        <v>80</v>
      </c>
      <c r="AB6" s="3" t="str">
        <f>IF($E6=IF(ISERROR(VLOOKUP($Y6,技リスト!$A$1:$F$270,4,FALSE)),"－",VLOOKUP($Y6,技リスト!$A$1:$F$270,4,FALSE)),"一致","")</f>
        <v>一致</v>
      </c>
      <c r="AC6" s="15" t="s">
        <v>149</v>
      </c>
      <c r="AD6" s="3" t="str">
        <f>IF(ISERROR(VLOOKUP($AC6,技リスト!$A$1:$F$270,6,FALSE)),"－",VLOOKUP($AC6,技リスト!$A$1:$F$270,6,FALSE))</f>
        <v>DR</v>
      </c>
      <c r="AE6" s="3">
        <f>IF(ISERROR(VLOOKUP($AC6,技リスト!$A$1:$F$270,3,FALSE)),"－",VLOOKUP($AC6,技リスト!$A$1:$F$270,3,FALSE))</f>
        <v>83</v>
      </c>
      <c r="AF6" s="3" t="str">
        <f>IF($E6=IF(ISERROR(VLOOKUP($AC6,技リスト!$A$1:$F$245,4,FALSE)),"－",VLOOKUP($AC6,技リスト!$A$1:$F$245,4,FALSE)),"一致","")</f>
        <v>一致</v>
      </c>
      <c r="AG6" s="16" t="str">
        <f t="shared" si="0"/>
        <v>モンキーターンすいせいシュートドこんじょうバットアルマジロサーカス</v>
      </c>
      <c r="AH6" s="16" t="str">
        <f t="shared" si="1"/>
        <v>モンキーターンすいせいシュートドこんじょうバットアルマジロサーカス</v>
      </c>
      <c r="AI6" s="16" t="str">
        <f t="shared" si="2"/>
        <v>モンキーターンすいせいシュートドこんじょうバットアルマジロサーカス</v>
      </c>
      <c r="AJ6" s="16" t="str">
        <f t="shared" si="3"/>
        <v>モンキーターンすいせいシュートドこんじょうバットアルマジロサーカス</v>
      </c>
      <c r="AK6" s="15" t="str">
        <f t="shared" si="4"/>
        <v>DRLSBSDR</v>
      </c>
      <c r="AL6" s="16" t="str">
        <f t="shared" si="5"/>
        <v>DRLSBSDR</v>
      </c>
      <c r="AM6" s="15" t="str">
        <f t="shared" si="6"/>
        <v>DRLSBSDR</v>
      </c>
      <c r="AN6" s="15" t="str">
        <f t="shared" si="7"/>
        <v>DRLSBSDR</v>
      </c>
    </row>
    <row r="7" spans="1:40" ht="11.25" customHeight="1" x14ac:dyDescent="0.15">
      <c r="A7" s="15">
        <v>6</v>
      </c>
      <c r="B7" s="15" t="s">
        <v>150</v>
      </c>
      <c r="C7" s="15" t="s">
        <v>151</v>
      </c>
      <c r="D7" s="3" t="s">
        <v>18</v>
      </c>
      <c r="E7" s="15" t="s">
        <v>88</v>
      </c>
      <c r="F7" s="15" t="s">
        <v>53</v>
      </c>
      <c r="G7" s="15">
        <v>154</v>
      </c>
      <c r="H7" s="15">
        <v>144</v>
      </c>
      <c r="I7" s="15">
        <v>62</v>
      </c>
      <c r="J7" s="15">
        <v>64</v>
      </c>
      <c r="K7" s="15">
        <v>71</v>
      </c>
      <c r="L7" s="15">
        <v>64</v>
      </c>
      <c r="M7" s="15">
        <v>71</v>
      </c>
      <c r="N7" s="15">
        <v>71</v>
      </c>
      <c r="O7" s="15">
        <v>71</v>
      </c>
      <c r="P7" s="15">
        <v>24</v>
      </c>
      <c r="Q7" s="15" t="s">
        <v>152</v>
      </c>
      <c r="R7" s="3" t="str">
        <f>IF(ISERROR(VLOOKUP($Q7,技リスト!$A$1:$F$270,6,FALSE)),"－",VLOOKUP($Q7,技リスト!$A$1:$F$270,6,FALSE))</f>
        <v>DR</v>
      </c>
      <c r="S7" s="3">
        <f>IF(ISERROR(VLOOKUP($Q7,技リスト!$A$1:$F$270,3,FALSE)),"－",VLOOKUP($Q7,技リスト!$A$1:$F$270,3,FALSE))</f>
        <v>47</v>
      </c>
      <c r="T7" s="3" t="str">
        <f>IF($E7=IF(ISERROR(VLOOKUP($Q7,技リスト!$A$1:$F$270,4,FALSE)),"－",VLOOKUP($Q7,技リスト!$A$1:$F$270,4,FALSE)),"一致","")</f>
        <v>一致</v>
      </c>
      <c r="U7" s="15" t="s">
        <v>153</v>
      </c>
      <c r="V7" s="3" t="str">
        <f>IF(ISERROR(VLOOKUP($U7,技リスト!$A$1:$F$270,6,FALSE)),"－",VLOOKUP($U7,技リスト!$A$1:$F$270,6,FALSE))</f>
        <v>NS</v>
      </c>
      <c r="W7" s="3">
        <f>IF(ISERROR(VLOOKUP($U7,技リスト!$A$1:$F$270,3,FALSE)),"－",VLOOKUP($U7,技リスト!$A$1:$F$270,3,FALSE))</f>
        <v>22</v>
      </c>
      <c r="X7" s="3" t="str">
        <f>IF($E7=IF(ISERROR(VLOOKUP($U7,技リスト!$A$1:$F$270,4,FALSE)),"－",VLOOKUP($U7,技リスト!$A$1:$F$270,4,FALSE)),"一致","")</f>
        <v/>
      </c>
      <c r="Y7" s="15" t="s">
        <v>154</v>
      </c>
      <c r="Z7" s="3" t="str">
        <f>IF(ISERROR(VLOOKUP($Y7,技リスト!$A$1:$F$270,6,FALSE)),"－",VLOOKUP($Y7,技リスト!$A$1:$F$270,6,FALSE))</f>
        <v>BB</v>
      </c>
      <c r="AA7" s="3">
        <f>IF(ISERROR(VLOOKUP($Y7,技リスト!$A$1:$F$270,3,FALSE)),"－",VLOOKUP($Y7,技リスト!$A$1:$F$270,3,FALSE))</f>
        <v>84</v>
      </c>
      <c r="AB7" s="3" t="str">
        <f>IF($E7=IF(ISERROR(VLOOKUP($Y7,技リスト!$A$1:$F$270,4,FALSE)),"－",VLOOKUP($Y7,技リスト!$A$1:$F$270,4,FALSE)),"一致","")</f>
        <v/>
      </c>
      <c r="AC7" s="15" t="s">
        <v>155</v>
      </c>
      <c r="AD7" s="3" t="str">
        <f>IF(ISERROR(VLOOKUP($AC7,技リスト!$A$1:$F$270,6,FALSE)),"－",VLOOKUP($AC7,技リスト!$A$1:$F$270,6,FALSE))</f>
        <v>－</v>
      </c>
      <c r="AE7" s="3" t="str">
        <f>IF(ISERROR(VLOOKUP($AC7,技リスト!$A$1:$F$270,3,FALSE)),"－",VLOOKUP($AC7,技リスト!$A$1:$F$270,3,FALSE))</f>
        <v>－</v>
      </c>
      <c r="AF7" s="3" t="str">
        <f>IF($E7=IF(ISERROR(VLOOKUP($AC7,技リスト!$A$1:$F$245,4,FALSE)),"－",VLOOKUP($AC7,技リスト!$A$1:$F$245,4,FALSE)),"一致","")</f>
        <v/>
      </c>
      <c r="AG7" s="16" t="str">
        <f t="shared" si="0"/>
        <v>ジグザグスパークローリングキックシューティングスターシュートフォース</v>
      </c>
      <c r="AH7" s="16" t="str">
        <f t="shared" si="1"/>
        <v>ジグザグスパークローリングキックシューティングスターシュートフォース</v>
      </c>
      <c r="AI7" s="16" t="str">
        <f t="shared" si="2"/>
        <v>ジグザグスパークローリングキックシューティングスターシュートフォース</v>
      </c>
      <c r="AJ7" s="16" t="str">
        <f t="shared" si="3"/>
        <v>ジグザグスパークローリングキックシューティングスターシュートフォース</v>
      </c>
      <c r="AK7" s="15" t="str">
        <f t="shared" si="4"/>
        <v>DRNSBB－</v>
      </c>
      <c r="AL7" s="16" t="str">
        <f t="shared" si="5"/>
        <v>DRNSBB－</v>
      </c>
      <c r="AM7" s="15" t="str">
        <f t="shared" si="6"/>
        <v>DRNSBB－</v>
      </c>
      <c r="AN7" s="15" t="str">
        <f t="shared" si="7"/>
        <v>DRNSBB－</v>
      </c>
    </row>
    <row r="8" spans="1:40" ht="11.25" customHeight="1" x14ac:dyDescent="0.15">
      <c r="A8" s="15">
        <v>7</v>
      </c>
      <c r="B8" s="15" t="s">
        <v>156</v>
      </c>
      <c r="C8" s="15" t="s">
        <v>157</v>
      </c>
      <c r="D8" s="3" t="s">
        <v>18</v>
      </c>
      <c r="E8" s="15" t="s">
        <v>19</v>
      </c>
      <c r="F8" s="15" t="s">
        <v>53</v>
      </c>
      <c r="G8" s="15">
        <v>156</v>
      </c>
      <c r="H8" s="15">
        <v>149</v>
      </c>
      <c r="I8" s="15">
        <v>63</v>
      </c>
      <c r="J8" s="15">
        <v>76</v>
      </c>
      <c r="K8" s="15">
        <v>61</v>
      </c>
      <c r="L8" s="15">
        <v>60</v>
      </c>
      <c r="M8" s="15">
        <v>55</v>
      </c>
      <c r="N8" s="15">
        <v>48</v>
      </c>
      <c r="O8" s="15">
        <v>58</v>
      </c>
      <c r="P8" s="15">
        <v>16</v>
      </c>
      <c r="Q8" s="15" t="s">
        <v>158</v>
      </c>
      <c r="R8" s="3" t="str">
        <f>IF(ISERROR(VLOOKUP($Q8,技リスト!$A$1:$F$270,6,FALSE)),"－",VLOOKUP($Q8,技リスト!$A$1:$F$270,6,FALSE))</f>
        <v>DR</v>
      </c>
      <c r="S8" s="3">
        <f>IF(ISERROR(VLOOKUP($Q8,技リスト!$A$1:$F$270,3,FALSE)),"－",VLOOKUP($Q8,技リスト!$A$1:$F$270,3,FALSE))</f>
        <v>17</v>
      </c>
      <c r="T8" s="3" t="str">
        <f>IF($E8=IF(ISERROR(VLOOKUP($Q8,技リスト!$A$1:$F$270,4,FALSE)),"－",VLOOKUP($Q8,技リスト!$A$1:$F$270,4,FALSE)),"一致","")</f>
        <v/>
      </c>
      <c r="U8" s="15" t="s">
        <v>159</v>
      </c>
      <c r="V8" s="3" t="str">
        <f>IF(ISERROR(VLOOKUP($U8,技リスト!$A$1:$F$270,6,FALSE)),"－",VLOOKUP($U8,技リスト!$A$1:$F$270,6,FALSE))</f>
        <v>NS</v>
      </c>
      <c r="W8" s="3">
        <f>IF(ISERROR(VLOOKUP($U8,技リスト!$A$1:$F$270,3,FALSE)),"－",VLOOKUP($U8,技リスト!$A$1:$F$270,3,FALSE))</f>
        <v>67</v>
      </c>
      <c r="X8" s="3" t="str">
        <f>IF($E8=IF(ISERROR(VLOOKUP($U8,技リスト!$A$1:$F$270,4,FALSE)),"－",VLOOKUP($U8,技リスト!$A$1:$F$270,4,FALSE)),"一致","")</f>
        <v/>
      </c>
      <c r="Y8" s="15" t="s">
        <v>160</v>
      </c>
      <c r="Z8" s="3" t="str">
        <f>IF(ISERROR(VLOOKUP($Y8,技リスト!$A$1:$F$270,6,FALSE)),"－",VLOOKUP($Y8,技リスト!$A$1:$F$270,6,FALSE))</f>
        <v>BS</v>
      </c>
      <c r="AA8" s="3">
        <f>IF(ISERROR(VLOOKUP($Y8,技リスト!$A$1:$F$270,3,FALSE)),"－",VLOOKUP($Y8,技リスト!$A$1:$F$270,3,FALSE))</f>
        <v>78</v>
      </c>
      <c r="AB8" s="3" t="str">
        <f>IF($E8=IF(ISERROR(VLOOKUP($Y8,技リスト!$A$1:$F$270,4,FALSE)),"－",VLOOKUP($Y8,技リスト!$A$1:$F$270,4,FALSE)),"一致","")</f>
        <v/>
      </c>
      <c r="AC8" s="15" t="s">
        <v>129</v>
      </c>
      <c r="AD8" s="3" t="str">
        <f>IF(ISERROR(VLOOKUP($AC8,技リスト!$A$1:$F$270,6,FALSE)),"－",VLOOKUP($AC8,技リスト!$A$1:$F$270,6,FALSE))</f>
        <v>BL</v>
      </c>
      <c r="AE8" s="3">
        <f>IF(ISERROR(VLOOKUP($AC8,技リスト!$A$1:$F$270,3,FALSE)),"－",VLOOKUP($AC8,技リスト!$A$1:$F$270,3,FALSE))</f>
        <v>73</v>
      </c>
      <c r="AF8" s="3" t="str">
        <f>IF($E8=IF(ISERROR(VLOOKUP($AC8,技リスト!$A$1:$F$245,4,FALSE)),"－",VLOOKUP($AC8,技リスト!$A$1:$F$245,4,FALSE)),"一致","")</f>
        <v>一致</v>
      </c>
      <c r="AG8" s="16" t="str">
        <f t="shared" si="0"/>
        <v>たつまきせんぷうクルクルヘッドクンフーアタックぶんしんディフェンス</v>
      </c>
      <c r="AH8" s="16" t="str">
        <f t="shared" si="1"/>
        <v>たつまきせんぷうクルクルヘッドクンフーアタックぶんしんディフェンス</v>
      </c>
      <c r="AI8" s="16" t="str">
        <f t="shared" si="2"/>
        <v>たつまきせんぷうクルクルヘッドクンフーアタックぶんしんディフェンス</v>
      </c>
      <c r="AJ8" s="16" t="str">
        <f t="shared" si="3"/>
        <v>たつまきせんぷうクルクルヘッドクンフーアタックぶんしんディフェンス</v>
      </c>
      <c r="AK8" s="15" t="str">
        <f t="shared" si="4"/>
        <v>DRNSBSBL</v>
      </c>
      <c r="AL8" s="16" t="str">
        <f t="shared" si="5"/>
        <v>DRNSBSBL</v>
      </c>
      <c r="AM8" s="15" t="str">
        <f t="shared" si="6"/>
        <v>DRNSBSBL</v>
      </c>
      <c r="AN8" s="15" t="str">
        <f t="shared" si="7"/>
        <v>DRNSBSBL</v>
      </c>
    </row>
    <row r="9" spans="1:40" ht="11.25" customHeight="1" x14ac:dyDescent="0.15">
      <c r="A9" s="15">
        <v>8</v>
      </c>
      <c r="B9" s="15" t="s">
        <v>161</v>
      </c>
      <c r="C9" s="15" t="s">
        <v>162</v>
      </c>
      <c r="D9" s="3" t="s">
        <v>18</v>
      </c>
      <c r="E9" s="15" t="s">
        <v>145</v>
      </c>
      <c r="F9" s="15" t="s">
        <v>53</v>
      </c>
      <c r="G9" s="15">
        <v>167</v>
      </c>
      <c r="H9" s="15">
        <v>136</v>
      </c>
      <c r="I9" s="15">
        <v>71</v>
      </c>
      <c r="J9" s="15">
        <v>57</v>
      </c>
      <c r="K9" s="15">
        <v>56</v>
      </c>
      <c r="L9" s="15">
        <v>56</v>
      </c>
      <c r="M9" s="15">
        <v>52</v>
      </c>
      <c r="N9" s="15">
        <v>56</v>
      </c>
      <c r="O9" s="15">
        <v>76</v>
      </c>
      <c r="P9" s="15">
        <v>15</v>
      </c>
      <c r="Q9" s="15" t="s">
        <v>163</v>
      </c>
      <c r="R9" s="3" t="str">
        <f>IF(ISERROR(VLOOKUP($Q9,技リスト!$A$1:$F$270,6,FALSE)),"－",VLOOKUP($Q9,技リスト!$A$1:$F$270,6,FALSE))</f>
        <v>NS</v>
      </c>
      <c r="S9" s="3">
        <f>IF(ISERROR(VLOOKUP($Q9,技リスト!$A$1:$F$270,3,FALSE)),"－",VLOOKUP($Q9,技リスト!$A$1:$F$270,3,FALSE))</f>
        <v>24</v>
      </c>
      <c r="T9" s="3" t="str">
        <f>IF($E9=IF(ISERROR(VLOOKUP($Q9,技リスト!$A$1:$F$270,4,FALSE)),"－",VLOOKUP($Q9,技リスト!$A$1:$F$270,4,FALSE)),"一致","")</f>
        <v>一致</v>
      </c>
      <c r="U9" s="15" t="s">
        <v>164</v>
      </c>
      <c r="V9" s="3" t="str">
        <f>IF(ISERROR(VLOOKUP($U9,技リスト!$A$1:$F$270,6,FALSE)),"－",VLOOKUP($U9,技リスト!$A$1:$F$270,6,FALSE))</f>
        <v>DR</v>
      </c>
      <c r="W9" s="3">
        <f>IF(ISERROR(VLOOKUP($U9,技リスト!$A$1:$F$270,3,FALSE)),"－",VLOOKUP($U9,技リスト!$A$1:$F$270,3,FALSE))</f>
        <v>49</v>
      </c>
      <c r="X9" s="3" t="str">
        <f>IF($E9=IF(ISERROR(VLOOKUP($U9,技リスト!$A$1:$F$270,4,FALSE)),"－",VLOOKUP($U9,技リスト!$A$1:$F$270,4,FALSE)),"一致","")</f>
        <v/>
      </c>
      <c r="Y9" s="15" t="s">
        <v>165</v>
      </c>
      <c r="Z9" s="3" t="str">
        <f>IF(ISERROR(VLOOKUP($Y9,技リスト!$A$1:$F$270,6,FALSE)),"－",VLOOKUP($Y9,技リスト!$A$1:$F$270,6,FALSE))</f>
        <v>BL</v>
      </c>
      <c r="AA9" s="3">
        <f>IF(ISERROR(VLOOKUP($Y9,技リスト!$A$1:$F$270,3,FALSE)),"－",VLOOKUP($Y9,技リスト!$A$1:$F$270,3,FALSE))</f>
        <v>46</v>
      </c>
      <c r="AB9" s="3" t="str">
        <f>IF($E9=IF(ISERROR(VLOOKUP($Y9,技リスト!$A$1:$F$270,4,FALSE)),"－",VLOOKUP($Y9,技リスト!$A$1:$F$270,4,FALSE)),"一致","")</f>
        <v/>
      </c>
      <c r="AC9" s="15" t="s">
        <v>166</v>
      </c>
      <c r="AD9" s="3" t="str">
        <f>IF(ISERROR(VLOOKUP($AC9,技リスト!$A$1:$F$270,6,FALSE)),"－",VLOOKUP($AC9,技リスト!$A$1:$F$270,6,FALSE))</f>
        <v>BS</v>
      </c>
      <c r="AE9" s="3">
        <f>IF(ISERROR(VLOOKUP($AC9,技リスト!$A$1:$F$270,3,FALSE)),"－",VLOOKUP($AC9,技リスト!$A$1:$F$270,3,FALSE))</f>
        <v>109</v>
      </c>
      <c r="AF9" s="3" t="str">
        <f>IF($E9=IF(ISERROR(VLOOKUP($AC9,技リスト!$A$1:$F$245,4,FALSE)),"－",VLOOKUP($AC9,技リスト!$A$1:$F$245,4,FALSE)),"一致","")</f>
        <v/>
      </c>
      <c r="AG9" s="16" t="str">
        <f t="shared" si="0"/>
        <v>グレネードショットごりむちゅうフェイクボールイナズマおとし</v>
      </c>
      <c r="AH9" s="16" t="str">
        <f t="shared" si="1"/>
        <v>グレネードショットごりむちゅうフェイクボールイナズマおとし</v>
      </c>
      <c r="AI9" s="16" t="str">
        <f t="shared" si="2"/>
        <v>グレネードショットごりむちゅうフェイクボールイナズマおとし</v>
      </c>
      <c r="AJ9" s="16" t="str">
        <f t="shared" si="3"/>
        <v>グレネードショットごりむちゅうフェイクボールイナズマおとし</v>
      </c>
      <c r="AK9" s="15" t="str">
        <f t="shared" si="4"/>
        <v>NSDRBLBS</v>
      </c>
      <c r="AL9" s="16" t="str">
        <f t="shared" si="5"/>
        <v>NSDRBLBS</v>
      </c>
      <c r="AM9" s="15" t="str">
        <f t="shared" si="6"/>
        <v>NSDRBLBS</v>
      </c>
      <c r="AN9" s="15" t="str">
        <f t="shared" si="7"/>
        <v>NSDRBLBS</v>
      </c>
    </row>
    <row r="10" spans="1:40" ht="11.25" customHeight="1" x14ac:dyDescent="0.15">
      <c r="A10" s="15">
        <v>9</v>
      </c>
      <c r="B10" s="15" t="s">
        <v>167</v>
      </c>
      <c r="C10" s="15" t="s">
        <v>168</v>
      </c>
      <c r="D10" s="3" t="s">
        <v>18</v>
      </c>
      <c r="E10" s="15" t="s">
        <v>88</v>
      </c>
      <c r="F10" s="15" t="s">
        <v>52</v>
      </c>
      <c r="G10" s="15">
        <v>156</v>
      </c>
      <c r="H10" s="15">
        <v>160</v>
      </c>
      <c r="I10" s="15">
        <v>60</v>
      </c>
      <c r="J10" s="15">
        <v>56</v>
      </c>
      <c r="K10" s="15">
        <v>78</v>
      </c>
      <c r="L10" s="15">
        <v>64</v>
      </c>
      <c r="M10" s="15">
        <v>60</v>
      </c>
      <c r="N10" s="15">
        <v>56</v>
      </c>
      <c r="O10" s="15">
        <v>62</v>
      </c>
      <c r="P10" s="15">
        <v>27</v>
      </c>
      <c r="Q10" s="15" t="s">
        <v>169</v>
      </c>
      <c r="R10" s="3" t="str">
        <f>IF(ISERROR(VLOOKUP($Q10,技リスト!$A$1:$F$270,6,FALSE)),"－",VLOOKUP($Q10,技リスト!$A$1:$F$270,6,FALSE))</f>
        <v>BL</v>
      </c>
      <c r="S10" s="3">
        <f>IF(ISERROR(VLOOKUP($Q10,技リスト!$A$1:$F$270,3,FALSE)),"－",VLOOKUP($Q10,技リスト!$A$1:$F$270,3,FALSE))</f>
        <v>8</v>
      </c>
      <c r="T10" s="3" t="str">
        <f>IF($E10=IF(ISERROR(VLOOKUP($Q10,技リスト!$A$1:$F$270,4,FALSE)),"－",VLOOKUP($Q10,技リスト!$A$1:$F$270,4,FALSE)),"一致","")</f>
        <v/>
      </c>
      <c r="U10" s="15" t="s">
        <v>170</v>
      </c>
      <c r="V10" s="3" t="str">
        <f>IF(ISERROR(VLOOKUP($U10,技リスト!$A$1:$F$270,6,FALSE)),"－",VLOOKUP($U10,技リスト!$A$1:$F$270,6,FALSE))</f>
        <v>－</v>
      </c>
      <c r="W10" s="3" t="str">
        <f>IF(ISERROR(VLOOKUP($U10,技リスト!$A$1:$F$270,3,FALSE)),"－",VLOOKUP($U10,技リスト!$A$1:$F$270,3,FALSE))</f>
        <v>－</v>
      </c>
      <c r="X10" s="3" t="str">
        <f>IF($E10=IF(ISERROR(VLOOKUP($U10,技リスト!$A$1:$F$270,4,FALSE)),"－",VLOOKUP($U10,技リスト!$A$1:$F$270,4,FALSE)),"一致","")</f>
        <v/>
      </c>
      <c r="Y10" s="15" t="s">
        <v>171</v>
      </c>
      <c r="Z10" s="3" t="str">
        <f>IF(ISERROR(VLOOKUP($Y10,技リスト!$A$1:$F$270,6,FALSE)),"－",VLOOKUP($Y10,技リスト!$A$1:$F$270,6,FALSE))</f>
        <v>DR</v>
      </c>
      <c r="AA10" s="3">
        <f>IF(ISERROR(VLOOKUP($Y10,技リスト!$A$1:$F$270,3,FALSE)),"－",VLOOKUP($Y10,技リスト!$A$1:$F$270,3,FALSE))</f>
        <v>47</v>
      </c>
      <c r="AB10" s="3" t="str">
        <f>IF($E10=IF(ISERROR(VLOOKUP($Y10,技リスト!$A$1:$F$270,4,FALSE)),"－",VLOOKUP($Y10,技リスト!$A$1:$F$270,4,FALSE)),"一致","")</f>
        <v/>
      </c>
      <c r="AC10" s="15" t="s">
        <v>172</v>
      </c>
      <c r="AD10" s="3" t="str">
        <f>IF(ISERROR(VLOOKUP($AC10,技リスト!$A$1:$F$270,6,FALSE)),"－",VLOOKUP($AC10,技リスト!$A$1:$F$270,6,FALSE))</f>
        <v>DR</v>
      </c>
      <c r="AE10" s="3">
        <f>IF(ISERROR(VLOOKUP($AC10,技リスト!$A$1:$F$270,3,FALSE)),"－",VLOOKUP($AC10,技リスト!$A$1:$F$270,3,FALSE))</f>
        <v>83</v>
      </c>
      <c r="AF10" s="3" t="str">
        <f>IF($E10=IF(ISERROR(VLOOKUP($AC10,技リスト!$A$1:$F$245,4,FALSE)),"－",VLOOKUP($AC10,技リスト!$A$1:$F$245,4,FALSE)),"一致","")</f>
        <v>一致</v>
      </c>
      <c r="AG10" s="16" t="str">
        <f t="shared" si="0"/>
        <v>クイックドロウスピードフォースイリュージョンボールダッシュストーム</v>
      </c>
      <c r="AH10" s="16" t="str">
        <f t="shared" si="1"/>
        <v>クイックドロウスピードフォースイリュージョンボールダッシュストーム</v>
      </c>
      <c r="AI10" s="16" t="str">
        <f t="shared" si="2"/>
        <v>クイックドロウスピードフォースイリュージョンボールダッシュストーム</v>
      </c>
      <c r="AJ10" s="16" t="str">
        <f t="shared" si="3"/>
        <v>クイックドロウスピードフォースイリュージョンボールダッシュストーム</v>
      </c>
      <c r="AK10" s="15" t="str">
        <f t="shared" si="4"/>
        <v>BL－DRDR</v>
      </c>
      <c r="AL10" s="16" t="str">
        <f t="shared" si="5"/>
        <v>BL－DRDR</v>
      </c>
      <c r="AM10" s="15" t="str">
        <f t="shared" si="6"/>
        <v>BL－DRDR</v>
      </c>
      <c r="AN10" s="15" t="str">
        <f t="shared" si="7"/>
        <v>BL－DRDR</v>
      </c>
    </row>
    <row r="11" spans="1:40" ht="11.25" customHeight="1" x14ac:dyDescent="0.15">
      <c r="A11" s="15">
        <v>10</v>
      </c>
      <c r="B11" s="15" t="s">
        <v>173</v>
      </c>
      <c r="C11" s="15" t="s">
        <v>174</v>
      </c>
      <c r="D11" s="3" t="s">
        <v>18</v>
      </c>
      <c r="E11" s="15" t="s">
        <v>145</v>
      </c>
      <c r="F11" s="15" t="s">
        <v>52</v>
      </c>
      <c r="G11" s="15">
        <v>200</v>
      </c>
      <c r="H11" s="15">
        <v>176</v>
      </c>
      <c r="I11" s="15">
        <v>79</v>
      </c>
      <c r="J11" s="15">
        <v>66</v>
      </c>
      <c r="K11" s="15">
        <v>76</v>
      </c>
      <c r="L11" s="15">
        <v>64</v>
      </c>
      <c r="M11" s="15">
        <v>72</v>
      </c>
      <c r="N11" s="15">
        <v>68</v>
      </c>
      <c r="O11" s="15">
        <v>60</v>
      </c>
      <c r="P11" s="15">
        <v>20</v>
      </c>
      <c r="Q11" s="15" t="s">
        <v>175</v>
      </c>
      <c r="R11" s="3" t="str">
        <f>IF(ISERROR(VLOOKUP($Q11,技リスト!$A$1:$F$270,6,FALSE)),"－",VLOOKUP($Q11,技リスト!$A$1:$F$270,6,FALSE))</f>
        <v>NS</v>
      </c>
      <c r="S11" s="3">
        <f>IF(ISERROR(VLOOKUP($Q11,技リスト!$A$1:$F$270,3,FALSE)),"－",VLOOKUP($Q11,技リスト!$A$1:$F$270,3,FALSE))</f>
        <v>65</v>
      </c>
      <c r="T11" s="3" t="str">
        <f>IF($E11=IF(ISERROR(VLOOKUP($Q11,技リスト!$A$1:$F$270,4,FALSE)),"－",VLOOKUP($Q11,技リスト!$A$1:$F$270,4,FALSE)),"一致","")</f>
        <v>一致</v>
      </c>
      <c r="U11" s="15" t="s">
        <v>176</v>
      </c>
      <c r="V11" s="3" t="str">
        <f>IF(ISERROR(VLOOKUP($U11,技リスト!$A$1:$F$270,6,FALSE)),"－",VLOOKUP($U11,技リスト!$A$1:$F$270,6,FALSE))</f>
        <v>DR</v>
      </c>
      <c r="W11" s="3">
        <f>IF(ISERROR(VLOOKUP($U11,技リスト!$A$1:$F$270,3,FALSE)),"－",VLOOKUP($U11,技リスト!$A$1:$F$270,3,FALSE))</f>
        <v>47</v>
      </c>
      <c r="X11" s="3" t="str">
        <f>IF($E11=IF(ISERROR(VLOOKUP($U11,技リスト!$A$1:$F$270,4,FALSE)),"－",VLOOKUP($U11,技リスト!$A$1:$F$270,4,FALSE)),"一致","")</f>
        <v>一致</v>
      </c>
      <c r="Y11" s="15" t="s">
        <v>166</v>
      </c>
      <c r="Z11" s="3" t="str">
        <f>IF(ISERROR(VLOOKUP($Y11,技リスト!$A$1:$F$270,6,FALSE)),"－",VLOOKUP($Y11,技リスト!$A$1:$F$270,6,FALSE))</f>
        <v>BS</v>
      </c>
      <c r="AA11" s="3">
        <f>IF(ISERROR(VLOOKUP($Y11,技リスト!$A$1:$F$270,3,FALSE)),"－",VLOOKUP($Y11,技リスト!$A$1:$F$270,3,FALSE))</f>
        <v>109</v>
      </c>
      <c r="AB11" s="3" t="str">
        <f>IF($E11=IF(ISERROR(VLOOKUP($Y11,技リスト!$A$1:$F$270,4,FALSE)),"－",VLOOKUP($Y11,技リスト!$A$1:$F$270,4,FALSE)),"一致","")</f>
        <v/>
      </c>
      <c r="AC11" s="15" t="s">
        <v>177</v>
      </c>
      <c r="AD11" s="3" t="str">
        <f>IF(ISERROR(VLOOKUP($AC11,技リスト!$A$1:$F$270,6,FALSE)),"－",VLOOKUP($AC11,技リスト!$A$1:$F$270,6,FALSE))</f>
        <v>NS</v>
      </c>
      <c r="AE11" s="3">
        <f>IF(ISERROR(VLOOKUP($AC11,技リスト!$A$1:$F$270,3,FALSE)),"－",VLOOKUP($AC11,技リスト!$A$1:$F$270,3,FALSE))</f>
        <v>122</v>
      </c>
      <c r="AF11" s="3" t="str">
        <f>IF($E11=IF(ISERROR(VLOOKUP($AC11,技リスト!$A$1:$F$245,4,FALSE)),"－",VLOOKUP($AC11,技リスト!$A$1:$F$245,4,FALSE)),"一致","")</f>
        <v>一致</v>
      </c>
      <c r="AG11" s="16" t="str">
        <f t="shared" si="0"/>
        <v>ファイアトルネードヒートタックルイナズマおとしばくねつストーム</v>
      </c>
      <c r="AH11" s="16" t="str">
        <f t="shared" si="1"/>
        <v>ファイアトルネードヒートタックルイナズマおとしばくねつストーム</v>
      </c>
      <c r="AI11" s="16" t="str">
        <f t="shared" si="2"/>
        <v>ファイアトルネードヒートタックルイナズマおとしばくねつストーム</v>
      </c>
      <c r="AJ11" s="16" t="str">
        <f t="shared" si="3"/>
        <v>ファイアトルネードヒートタックルイナズマおとしばくねつストーム</v>
      </c>
      <c r="AK11" s="15" t="str">
        <f t="shared" si="4"/>
        <v>NSDRBSNS</v>
      </c>
      <c r="AL11" s="16" t="str">
        <f t="shared" si="5"/>
        <v>NSDRBSNS</v>
      </c>
      <c r="AM11" s="15" t="str">
        <f t="shared" si="6"/>
        <v>NSDRBSNS</v>
      </c>
      <c r="AN11" s="15" t="str">
        <f t="shared" si="7"/>
        <v>NSDRBSNS</v>
      </c>
    </row>
    <row r="12" spans="1:40" ht="11.25" customHeight="1" x14ac:dyDescent="0.15">
      <c r="A12" s="15">
        <v>11</v>
      </c>
      <c r="B12" s="15" t="s">
        <v>178</v>
      </c>
      <c r="C12" s="15" t="s">
        <v>179</v>
      </c>
      <c r="D12" s="3" t="s">
        <v>18</v>
      </c>
      <c r="E12" s="15" t="s">
        <v>19</v>
      </c>
      <c r="F12" s="15" t="s">
        <v>52</v>
      </c>
      <c r="G12" s="15">
        <v>195</v>
      </c>
      <c r="H12" s="15">
        <v>144</v>
      </c>
      <c r="I12" s="15">
        <v>71</v>
      </c>
      <c r="J12" s="15">
        <v>60</v>
      </c>
      <c r="K12" s="15">
        <v>59</v>
      </c>
      <c r="L12" s="15">
        <v>61</v>
      </c>
      <c r="M12" s="15">
        <v>60</v>
      </c>
      <c r="N12" s="15">
        <v>64</v>
      </c>
      <c r="O12" s="15">
        <v>70</v>
      </c>
      <c r="P12" s="15">
        <v>16</v>
      </c>
      <c r="Q12" s="15" t="s">
        <v>180</v>
      </c>
      <c r="R12" s="3" t="str">
        <f>IF(ISERROR(VLOOKUP($Q12,技リスト!$A$1:$F$270,6,FALSE)),"－",VLOOKUP($Q12,技リスト!$A$1:$F$270,6,FALSE))</f>
        <v>NS</v>
      </c>
      <c r="S12" s="3">
        <f>IF(ISERROR(VLOOKUP($Q12,技リスト!$A$1:$F$270,3,FALSE)),"－",VLOOKUP($Q12,技リスト!$A$1:$F$270,3,FALSE))</f>
        <v>65</v>
      </c>
      <c r="T12" s="3" t="str">
        <f>IF($E12=IF(ISERROR(VLOOKUP($Q12,技リスト!$A$1:$F$270,4,FALSE)),"－",VLOOKUP($Q12,技リスト!$A$1:$F$270,4,FALSE)),"一致","")</f>
        <v>一致</v>
      </c>
      <c r="U12" s="15" t="s">
        <v>181</v>
      </c>
      <c r="V12" s="3" t="str">
        <f>IF(ISERROR(VLOOKUP($U12,技リスト!$A$1:$F$270,6,FALSE)),"－",VLOOKUP($U12,技リスト!$A$1:$F$270,6,FALSE))</f>
        <v>NS</v>
      </c>
      <c r="W12" s="3">
        <f>IF(ISERROR(VLOOKUP($U12,技リスト!$A$1:$F$270,3,FALSE)),"－",VLOOKUP($U12,技リスト!$A$1:$F$270,3,FALSE))</f>
        <v>87</v>
      </c>
      <c r="X12" s="3" t="str">
        <f>IF($E12=IF(ISERROR(VLOOKUP($U12,技リスト!$A$1:$F$270,4,FALSE)),"－",VLOOKUP($U12,技リスト!$A$1:$F$270,4,FALSE)),"一致","")</f>
        <v/>
      </c>
      <c r="Y12" s="15" t="s">
        <v>182</v>
      </c>
      <c r="Z12" s="3" t="str">
        <f>IF(ISERROR(VLOOKUP($Y12,技リスト!$A$1:$F$270,6,FALSE)),"－",VLOOKUP($Y12,技リスト!$A$1:$F$270,6,FALSE))</f>
        <v>NS</v>
      </c>
      <c r="AA12" s="3">
        <f>IF(ISERROR(VLOOKUP($Y12,技リスト!$A$1:$F$270,3,FALSE)),"－",VLOOKUP($Y12,技リスト!$A$1:$F$270,3,FALSE))</f>
        <v>99</v>
      </c>
      <c r="AB12" s="3" t="str">
        <f>IF($E12=IF(ISERROR(VLOOKUP($Y12,技リスト!$A$1:$F$270,4,FALSE)),"－",VLOOKUP($Y12,技リスト!$A$1:$F$270,4,FALSE)),"一致","")</f>
        <v>一致</v>
      </c>
      <c r="AC12" s="15" t="s">
        <v>183</v>
      </c>
      <c r="AD12" s="3" t="str">
        <f>IF(ISERROR(VLOOKUP($AC12,技リスト!$A$1:$F$270,6,FALSE)),"－",VLOOKUP($AC12,技リスト!$A$1:$F$270,6,FALSE))</f>
        <v>NS</v>
      </c>
      <c r="AE12" s="3">
        <f>IF(ISERROR(VLOOKUP($AC12,技リスト!$A$1:$F$270,3,FALSE)),"－",VLOOKUP($AC12,技リスト!$A$1:$F$270,3,FALSE))</f>
        <v>114</v>
      </c>
      <c r="AF12" s="3" t="str">
        <f>IF($E12=IF(ISERROR(VLOOKUP($AC12,技リスト!$A$1:$F$245,4,FALSE)),"－",VLOOKUP($AC12,技リスト!$A$1:$F$245,4,FALSE)),"一致","")</f>
        <v/>
      </c>
      <c r="AG12" s="16" t="str">
        <f t="shared" si="0"/>
        <v>ドラゴンクラッシュドラゴントルネードワイバーンクラッシュワイバーンブリザード</v>
      </c>
      <c r="AH12" s="16" t="str">
        <f t="shared" si="1"/>
        <v>ドラゴンクラッシュドラゴントルネードワイバーンクラッシュワイバーンブリザード</v>
      </c>
      <c r="AI12" s="16" t="str">
        <f t="shared" si="2"/>
        <v>ドラゴンクラッシュドラゴントルネードワイバーンクラッシュワイバーンブリザード</v>
      </c>
      <c r="AJ12" s="16" t="str">
        <f t="shared" si="3"/>
        <v>ドラゴンクラッシュドラゴントルネードワイバーンクラッシュワイバーンブリザード</v>
      </c>
      <c r="AK12" s="15" t="str">
        <f t="shared" si="4"/>
        <v>NSNSNSNS</v>
      </c>
      <c r="AL12" s="16" t="str">
        <f t="shared" si="5"/>
        <v>NSNSNSNS</v>
      </c>
      <c r="AM12" s="15" t="str">
        <f t="shared" si="6"/>
        <v>NSNSNSNS</v>
      </c>
      <c r="AN12" s="15" t="str">
        <f t="shared" si="7"/>
        <v>NSNSNSNS</v>
      </c>
    </row>
    <row r="13" spans="1:40" ht="11.25" customHeight="1" x14ac:dyDescent="0.15">
      <c r="A13" s="15">
        <v>12</v>
      </c>
      <c r="B13" s="15" t="s">
        <v>184</v>
      </c>
      <c r="C13" s="15" t="s">
        <v>185</v>
      </c>
      <c r="D13" s="3" t="s">
        <v>18</v>
      </c>
      <c r="E13" s="15" t="s">
        <v>19</v>
      </c>
      <c r="F13" s="15" t="s">
        <v>52</v>
      </c>
      <c r="G13" s="15">
        <v>147</v>
      </c>
      <c r="H13" s="15">
        <v>168</v>
      </c>
      <c r="I13" s="15">
        <v>56</v>
      </c>
      <c r="J13" s="15">
        <v>51</v>
      </c>
      <c r="K13" s="15">
        <v>68</v>
      </c>
      <c r="L13" s="15">
        <v>57</v>
      </c>
      <c r="M13" s="15">
        <v>56</v>
      </c>
      <c r="N13" s="15">
        <v>53</v>
      </c>
      <c r="O13" s="15">
        <v>60</v>
      </c>
      <c r="P13" s="15">
        <v>14</v>
      </c>
      <c r="Q13" s="15" t="s">
        <v>186</v>
      </c>
      <c r="R13" s="3" t="str">
        <f>IF(ISERROR(VLOOKUP($Q13,技リスト!$A$1:$F$270,6,FALSE)),"－",VLOOKUP($Q13,技リスト!$A$1:$F$270,6,FALSE))</f>
        <v>－</v>
      </c>
      <c r="S13" s="3" t="str">
        <f>IF(ISERROR(VLOOKUP($Q13,技リスト!$A$1:$F$270,3,FALSE)),"－",VLOOKUP($Q13,技リスト!$A$1:$F$270,3,FALSE))</f>
        <v>－</v>
      </c>
      <c r="T13" s="3" t="str">
        <f>IF($E13=IF(ISERROR(VLOOKUP($Q13,技リスト!$A$1:$F$270,4,FALSE)),"－",VLOOKUP($Q13,技リスト!$A$1:$F$270,4,FALSE)),"一致","")</f>
        <v/>
      </c>
      <c r="U13" s="15" t="s">
        <v>187</v>
      </c>
      <c r="V13" s="3" t="str">
        <f>IF(ISERROR(VLOOKUP($U13,技リスト!$A$1:$F$270,6,FALSE)),"－",VLOOKUP($U13,技リスト!$A$1:$F$270,6,FALSE))</f>
        <v>DR</v>
      </c>
      <c r="W13" s="3">
        <f>IF(ISERROR(VLOOKUP($U13,技リスト!$A$1:$F$270,3,FALSE)),"－",VLOOKUP($U13,技リスト!$A$1:$F$270,3,FALSE))</f>
        <v>15</v>
      </c>
      <c r="X13" s="3" t="str">
        <f>IF($E13=IF(ISERROR(VLOOKUP($U13,技リスト!$A$1:$F$270,4,FALSE)),"－",VLOOKUP($U13,技リスト!$A$1:$F$270,4,FALSE)),"一致","")</f>
        <v>一致</v>
      </c>
      <c r="Y13" s="15" t="s">
        <v>188</v>
      </c>
      <c r="Z13" s="3" t="str">
        <f>IF(ISERROR(VLOOKUP($Y13,技リスト!$A$1:$F$270,6,FALSE)),"－",VLOOKUP($Y13,技リスト!$A$1:$F$270,6,FALSE))</f>
        <v>DR</v>
      </c>
      <c r="AA13" s="3">
        <f>IF(ISERROR(VLOOKUP($Y13,技リスト!$A$1:$F$270,3,FALSE)),"－",VLOOKUP($Y13,技リスト!$A$1:$F$270,3,FALSE))</f>
        <v>38</v>
      </c>
      <c r="AB13" s="3" t="str">
        <f>IF($E13=IF(ISERROR(VLOOKUP($Y13,技リスト!$A$1:$F$270,4,FALSE)),"－",VLOOKUP($Y13,技リスト!$A$1:$F$270,4,FALSE)),"一致","")</f>
        <v>一致</v>
      </c>
      <c r="AC13" s="15" t="s">
        <v>189</v>
      </c>
      <c r="AD13" s="3" t="str">
        <f>IF(ISERROR(VLOOKUP($AC13,技リスト!$A$1:$F$270,6,FALSE)),"－",VLOOKUP($AC13,技リスト!$A$1:$F$270,6,FALSE))</f>
        <v>NS</v>
      </c>
      <c r="AE13" s="3">
        <f>IF(ISERROR(VLOOKUP($AC13,技リスト!$A$1:$F$270,3,FALSE)),"－",VLOOKUP($AC13,技リスト!$A$1:$F$270,3,FALSE))</f>
        <v>128</v>
      </c>
      <c r="AF13" s="3" t="str">
        <f>IF($E13=IF(ISERROR(VLOOKUP($AC13,技リスト!$A$1:$F$245,4,FALSE)),"－",VLOOKUP($AC13,技リスト!$A$1:$F$245,4,FALSE)),"一致","")</f>
        <v/>
      </c>
      <c r="AG13" s="16" t="str">
        <f t="shared" si="0"/>
        <v>やくびょうがみのろいスーパースキャン（Ｄ）ゴッドブレイク</v>
      </c>
      <c r="AH13" s="16" t="str">
        <f t="shared" si="1"/>
        <v>やくびょうがみのろいスーパースキャン（Ｄ）ゴッドブレイク</v>
      </c>
      <c r="AI13" s="16" t="str">
        <f t="shared" si="2"/>
        <v>やくびょうがみのろいスーパースキャン（Ｄ）ゴッドブレイク</v>
      </c>
      <c r="AJ13" s="16" t="str">
        <f t="shared" si="3"/>
        <v>やくびょうがみのろいスーパースキャン（Ｄ）ゴッドブレイク</v>
      </c>
      <c r="AK13" s="15" t="str">
        <f t="shared" si="4"/>
        <v>－DRDRNS</v>
      </c>
      <c r="AL13" s="16" t="str">
        <f t="shared" si="5"/>
        <v>－DRDRNS</v>
      </c>
      <c r="AM13" s="15" t="str">
        <f t="shared" si="6"/>
        <v>－DRDRNS</v>
      </c>
      <c r="AN13" s="15" t="str">
        <f t="shared" si="7"/>
        <v>－DRDRNS</v>
      </c>
    </row>
    <row r="14" spans="1:40" ht="11.25" customHeight="1" x14ac:dyDescent="0.15">
      <c r="A14" s="15">
        <v>13</v>
      </c>
      <c r="B14" s="15" t="s">
        <v>190</v>
      </c>
      <c r="C14" s="15" t="s">
        <v>191</v>
      </c>
      <c r="D14" s="3" t="s">
        <v>192</v>
      </c>
      <c r="E14" s="15" t="s">
        <v>145</v>
      </c>
      <c r="F14" s="15" t="s">
        <v>52</v>
      </c>
      <c r="G14" s="15">
        <v>140</v>
      </c>
      <c r="H14" s="15">
        <v>197</v>
      </c>
      <c r="I14" s="15">
        <v>79</v>
      </c>
      <c r="J14" s="15">
        <v>51</v>
      </c>
      <c r="K14" s="15">
        <v>45</v>
      </c>
      <c r="L14" s="15">
        <v>52</v>
      </c>
      <c r="M14" s="15">
        <v>44</v>
      </c>
      <c r="N14" s="15">
        <v>49</v>
      </c>
      <c r="O14" s="15">
        <v>62</v>
      </c>
      <c r="P14" s="15">
        <v>27</v>
      </c>
      <c r="Q14" s="15" t="s">
        <v>193</v>
      </c>
      <c r="R14" s="3" t="str">
        <f>IF(ISERROR(VLOOKUP($Q14,技リスト!$A$1:$F$270,6,FALSE)),"－",VLOOKUP($Q14,技リスト!$A$1:$F$270,6,FALSE))</f>
        <v>－</v>
      </c>
      <c r="S14" s="3" t="str">
        <f>IF(ISERROR(VLOOKUP($Q14,技リスト!$A$1:$F$270,3,FALSE)),"－",VLOOKUP($Q14,技リスト!$A$1:$F$270,3,FALSE))</f>
        <v>－</v>
      </c>
      <c r="T14" s="3" t="str">
        <f>IF($E14=IF(ISERROR(VLOOKUP($Q14,技リスト!$A$1:$F$270,4,FALSE)),"－",VLOOKUP($Q14,技リスト!$A$1:$F$270,4,FALSE)),"一致","")</f>
        <v/>
      </c>
      <c r="U14" s="15" t="s">
        <v>194</v>
      </c>
      <c r="V14" s="3" t="str">
        <f>IF(ISERROR(VLOOKUP($U14,技リスト!$A$1:$F$270,6,FALSE)),"－",VLOOKUP($U14,技リスト!$A$1:$F$270,6,FALSE))</f>
        <v>NS</v>
      </c>
      <c r="W14" s="3">
        <f>IF(ISERROR(VLOOKUP($U14,技リスト!$A$1:$F$270,3,FALSE)),"－",VLOOKUP($U14,技リスト!$A$1:$F$270,3,FALSE))</f>
        <v>43</v>
      </c>
      <c r="X14" s="3" t="str">
        <f>IF($E14=IF(ISERROR(VLOOKUP($U14,技リスト!$A$1:$F$270,4,FALSE)),"－",VLOOKUP($U14,技リスト!$A$1:$F$270,4,FALSE)),"一致","")</f>
        <v/>
      </c>
      <c r="Y14" s="15" t="s">
        <v>195</v>
      </c>
      <c r="Z14" s="3" t="str">
        <f>IF(ISERROR(VLOOKUP($Y14,技リスト!$A$1:$F$270,6,FALSE)),"－",VLOOKUP($Y14,技リスト!$A$1:$F$270,6,FALSE))</f>
        <v>NS</v>
      </c>
      <c r="AA14" s="3">
        <f>IF(ISERROR(VLOOKUP($Y14,技リスト!$A$1:$F$270,3,FALSE)),"－",VLOOKUP($Y14,技リスト!$A$1:$F$270,3,FALSE))</f>
        <v>68</v>
      </c>
      <c r="AB14" s="3" t="str">
        <f>IF($E14=IF(ISERROR(VLOOKUP($Y14,技リスト!$A$1:$F$270,4,FALSE)),"－",VLOOKUP($Y14,技リスト!$A$1:$F$270,4,FALSE)),"一致","")</f>
        <v/>
      </c>
      <c r="AC14" s="15" t="s">
        <v>124</v>
      </c>
      <c r="AD14" s="3" t="str">
        <f>IF(ISERROR(VLOOKUP($AC14,技リスト!$A$1:$F$270,6,FALSE)),"－",VLOOKUP($AC14,技リスト!$A$1:$F$270,6,FALSE))</f>
        <v>NS</v>
      </c>
      <c r="AE14" s="3">
        <f>IF(ISERROR(VLOOKUP($AC14,技リスト!$A$1:$F$270,3,FALSE)),"－",VLOOKUP($AC14,技リスト!$A$1:$F$270,3,FALSE))</f>
        <v>136</v>
      </c>
      <c r="AF14" s="3" t="str">
        <f>IF($E14=IF(ISERROR(VLOOKUP($AC14,技リスト!$A$1:$F$245,4,FALSE)),"－",VLOOKUP($AC14,技リスト!$A$1:$F$245,4,FALSE)),"一致","")</f>
        <v/>
      </c>
      <c r="AG14" s="16" t="str">
        <f t="shared" si="0"/>
        <v>おいろけUP!ファントムシュートローズスプラッシュジ・アース</v>
      </c>
      <c r="AH14" s="16" t="str">
        <f t="shared" si="1"/>
        <v>おいろけUP!ファントムシュートローズスプラッシュジ・アース</v>
      </c>
      <c r="AI14" s="16" t="str">
        <f t="shared" si="2"/>
        <v>おいろけUP!ファントムシュートローズスプラッシュジ・アース</v>
      </c>
      <c r="AJ14" s="16" t="str">
        <f t="shared" si="3"/>
        <v>おいろけUP!ファントムシュートローズスプラッシュジ・アース</v>
      </c>
      <c r="AK14" s="15" t="str">
        <f t="shared" si="4"/>
        <v>－NSNSNS</v>
      </c>
      <c r="AL14" s="16" t="str">
        <f t="shared" si="5"/>
        <v>－NSNSNS</v>
      </c>
      <c r="AM14" s="15" t="str">
        <f t="shared" si="6"/>
        <v>－NSNSNS</v>
      </c>
      <c r="AN14" s="15" t="str">
        <f t="shared" si="7"/>
        <v>－NSNSNS</v>
      </c>
    </row>
    <row r="15" spans="1:40" ht="11.25" customHeight="1" x14ac:dyDescent="0.15">
      <c r="A15" s="15">
        <v>14</v>
      </c>
      <c r="B15" s="15" t="s">
        <v>196</v>
      </c>
      <c r="C15" s="15" t="s">
        <v>197</v>
      </c>
      <c r="D15" s="3" t="s">
        <v>192</v>
      </c>
      <c r="E15" s="15" t="s">
        <v>88</v>
      </c>
      <c r="F15" s="15" t="s">
        <v>53</v>
      </c>
      <c r="G15" s="15">
        <v>138</v>
      </c>
      <c r="H15" s="15">
        <v>149</v>
      </c>
      <c r="I15" s="15">
        <v>48</v>
      </c>
      <c r="J15" s="15">
        <v>54</v>
      </c>
      <c r="K15" s="15">
        <v>69</v>
      </c>
      <c r="L15" s="15">
        <v>45</v>
      </c>
      <c r="M15" s="15">
        <v>69</v>
      </c>
      <c r="N15" s="15">
        <v>51</v>
      </c>
      <c r="O15" s="15">
        <v>70</v>
      </c>
      <c r="P15" s="15">
        <v>26</v>
      </c>
      <c r="Q15" s="15" t="s">
        <v>198</v>
      </c>
      <c r="R15" s="3" t="str">
        <f>IF(ISERROR(VLOOKUP($Q15,技リスト!$A$1:$F$270,6,FALSE)),"－",VLOOKUP($Q15,技リスト!$A$1:$F$270,6,FALSE))</f>
        <v>－</v>
      </c>
      <c r="S15" s="3" t="str">
        <f>IF(ISERROR(VLOOKUP($Q15,技リスト!$A$1:$F$270,3,FALSE)),"－",VLOOKUP($Q15,技リスト!$A$1:$F$270,3,FALSE))</f>
        <v>－</v>
      </c>
      <c r="T15" s="3" t="str">
        <f>IF($E15=IF(ISERROR(VLOOKUP($Q15,技リスト!$A$1:$F$270,4,FALSE)),"－",VLOOKUP($Q15,技リスト!$A$1:$F$270,4,FALSE)),"一致","")</f>
        <v/>
      </c>
      <c r="U15" s="15" t="s">
        <v>188</v>
      </c>
      <c r="V15" s="3" t="str">
        <f>IF(ISERROR(VLOOKUP($U15,技リスト!$A$1:$F$270,6,FALSE)),"－",VLOOKUP($U15,技リスト!$A$1:$F$270,6,FALSE))</f>
        <v>DR</v>
      </c>
      <c r="W15" s="3">
        <f>IF(ISERROR(VLOOKUP($U15,技リスト!$A$1:$F$270,3,FALSE)),"－",VLOOKUP($U15,技リスト!$A$1:$F$270,3,FALSE))</f>
        <v>38</v>
      </c>
      <c r="X15" s="3" t="str">
        <f>IF($E15=IF(ISERROR(VLOOKUP($U15,技リスト!$A$1:$F$270,4,FALSE)),"－",VLOOKUP($U15,技リスト!$A$1:$F$270,4,FALSE)),"一致","")</f>
        <v/>
      </c>
      <c r="Y15" s="15" t="s">
        <v>199</v>
      </c>
      <c r="Z15" s="3" t="str">
        <f>IF(ISERROR(VLOOKUP($Y15,技リスト!$A$1:$F$270,6,FALSE)),"－",VLOOKUP($Y15,技リスト!$A$1:$F$270,6,FALSE))</f>
        <v>BB</v>
      </c>
      <c r="AA15" s="3">
        <f>IF(ISERROR(VLOOKUP($Y15,技リスト!$A$1:$F$270,3,FALSE)),"－",VLOOKUP($Y15,技リスト!$A$1:$F$270,3,FALSE))</f>
        <v>58</v>
      </c>
      <c r="AB15" s="3" t="str">
        <f>IF($E15=IF(ISERROR(VLOOKUP($Y15,技リスト!$A$1:$F$270,4,FALSE)),"－",VLOOKUP($Y15,技リスト!$A$1:$F$270,4,FALSE)),"一致","")</f>
        <v>一致</v>
      </c>
      <c r="AC15" s="15" t="s">
        <v>200</v>
      </c>
      <c r="AD15" s="3" t="str">
        <f>IF(ISERROR(VLOOKUP($AC15,技リスト!$A$1:$F$270,6,FALSE)),"－",VLOOKUP($AC15,技リスト!$A$1:$F$270,6,FALSE))</f>
        <v>NS</v>
      </c>
      <c r="AE15" s="3">
        <f>IF(ISERROR(VLOOKUP($AC15,技リスト!$A$1:$F$270,3,FALSE)),"－",VLOOKUP($AC15,技リスト!$A$1:$F$270,3,FALSE))</f>
        <v>124</v>
      </c>
      <c r="AF15" s="3" t="str">
        <f>IF($E15=IF(ISERROR(VLOOKUP($AC15,技リスト!$A$1:$F$245,4,FALSE)),"－",VLOOKUP($AC15,技リスト!$A$1:$F$245,4,FALSE)),"一致","")</f>
        <v/>
      </c>
      <c r="AG15" s="16" t="str">
        <f t="shared" si="0"/>
        <v>ラッキー!スーパースキャン（Ｄ）スピニングカットデスゾーン２</v>
      </c>
      <c r="AH15" s="16" t="str">
        <f t="shared" si="1"/>
        <v>ラッキー!スーパースキャン（Ｄ）スピニングカットデスゾーン２</v>
      </c>
      <c r="AI15" s="16" t="str">
        <f t="shared" si="2"/>
        <v>ラッキー!スーパースキャン（Ｄ）スピニングカットデスゾーン２</v>
      </c>
      <c r="AJ15" s="16" t="str">
        <f t="shared" si="3"/>
        <v>ラッキー!スーパースキャン（Ｄ）スピニングカットデスゾーン２</v>
      </c>
      <c r="AK15" s="15" t="str">
        <f t="shared" si="4"/>
        <v>－DRBBNS</v>
      </c>
      <c r="AL15" s="16" t="str">
        <f t="shared" si="5"/>
        <v>－DRBBNS</v>
      </c>
      <c r="AM15" s="15" t="str">
        <f t="shared" si="6"/>
        <v>－DRBBNS</v>
      </c>
      <c r="AN15" s="15" t="str">
        <f t="shared" si="7"/>
        <v>－DRBBNS</v>
      </c>
    </row>
    <row r="16" spans="1:40" ht="11.25" customHeight="1" x14ac:dyDescent="0.15">
      <c r="A16" s="15">
        <v>15</v>
      </c>
      <c r="B16" s="15" t="s">
        <v>201</v>
      </c>
      <c r="C16" s="15" t="s">
        <v>202</v>
      </c>
      <c r="D16" s="3" t="s">
        <v>192</v>
      </c>
      <c r="E16" s="15" t="s">
        <v>121</v>
      </c>
      <c r="F16" s="15" t="s">
        <v>20</v>
      </c>
      <c r="G16" s="15">
        <v>143</v>
      </c>
      <c r="H16" s="15">
        <v>116</v>
      </c>
      <c r="I16" s="15">
        <v>44</v>
      </c>
      <c r="J16" s="15">
        <v>72</v>
      </c>
      <c r="K16" s="15">
        <v>52</v>
      </c>
      <c r="L16" s="15">
        <v>69</v>
      </c>
      <c r="M16" s="15">
        <v>51</v>
      </c>
      <c r="N16" s="15">
        <v>64</v>
      </c>
      <c r="O16" s="15">
        <v>68</v>
      </c>
      <c r="P16" s="15">
        <v>27</v>
      </c>
      <c r="Q16" s="15" t="s">
        <v>43</v>
      </c>
      <c r="R16" s="3" t="str">
        <f>IF(ISERROR(VLOOKUP($Q16,技リスト!$A$1:$F$270,6,FALSE)),"－",VLOOKUP($Q16,技リスト!$A$1:$F$270,6,FALSE))</f>
        <v>－</v>
      </c>
      <c r="S16" s="3" t="str">
        <f>IF(ISERROR(VLOOKUP($Q16,技リスト!$A$1:$F$270,3,FALSE)),"－",VLOOKUP($Q16,技リスト!$A$1:$F$270,3,FALSE))</f>
        <v>－</v>
      </c>
      <c r="T16" s="3" t="str">
        <f>IF($E16=IF(ISERROR(VLOOKUP($Q16,技リスト!$A$1:$F$270,4,FALSE)),"－",VLOOKUP($Q16,技リスト!$A$1:$F$270,4,FALSE)),"一致","")</f>
        <v/>
      </c>
      <c r="U16" s="15" t="s">
        <v>203</v>
      </c>
      <c r="V16" s="3" t="str">
        <f>IF(ISERROR(VLOOKUP($U16,技リスト!$A$1:$F$270,6,FALSE)),"－",VLOOKUP($U16,技リスト!$A$1:$F$270,6,FALSE))</f>
        <v>P1</v>
      </c>
      <c r="W16" s="3">
        <f>IF(ISERROR(VLOOKUP($U16,技リスト!$A$1:$F$270,3,FALSE)),"－",VLOOKUP($U16,技リスト!$A$1:$F$270,3,FALSE))</f>
        <v>8</v>
      </c>
      <c r="X16" s="3" t="str">
        <f>IF($E16=IF(ISERROR(VLOOKUP($U16,技リスト!$A$1:$F$270,4,FALSE)),"－",VLOOKUP($U16,技リスト!$A$1:$F$270,4,FALSE)),"一致","")</f>
        <v/>
      </c>
      <c r="Y16" s="15" t="s">
        <v>122</v>
      </c>
      <c r="Z16" s="3" t="str">
        <f>IF(ISERROR(VLOOKUP($Y16,技リスト!$A$1:$F$270,6,FALSE)),"－",VLOOKUP($Y16,技リスト!$A$1:$F$270,6,FALSE))</f>
        <v>CA</v>
      </c>
      <c r="AA16" s="3">
        <f>IF(ISERROR(VLOOKUP($Y16,技リスト!$A$1:$F$270,3,FALSE)),"－",VLOOKUP($Y16,技リスト!$A$1:$F$270,3,FALSE))</f>
        <v>48</v>
      </c>
      <c r="AB16" s="3" t="str">
        <f>IF($E16=IF(ISERROR(VLOOKUP($Y16,技リスト!$A$1:$F$270,4,FALSE)),"－",VLOOKUP($Y16,技リスト!$A$1:$F$270,4,FALSE)),"一致","")</f>
        <v>一致</v>
      </c>
      <c r="AC16" s="15" t="s">
        <v>123</v>
      </c>
      <c r="AD16" s="3" t="str">
        <f>IF(ISERROR(VLOOKUP($AC16,技リスト!$A$1:$F$270,6,FALSE)),"－",VLOOKUP($AC16,技リスト!$A$1:$F$270,6,FALSE))</f>
        <v>P2</v>
      </c>
      <c r="AE16" s="3">
        <f>IF(ISERROR(VLOOKUP($AC16,技リスト!$A$1:$F$270,3,FALSE)),"－",VLOOKUP($AC16,技リスト!$A$1:$F$270,3,FALSE))</f>
        <v>125</v>
      </c>
      <c r="AF16" s="3" t="str">
        <f>IF($E16=IF(ISERROR(VLOOKUP($AC16,技リスト!$A$1:$F$245,4,FALSE)),"－",VLOOKUP($AC16,技リスト!$A$1:$F$245,4,FALSE)),"一致","")</f>
        <v/>
      </c>
      <c r="AG16" s="16" t="str">
        <f t="shared" si="0"/>
        <v>ネバーギブアップねっけつパンチゴッドハンド（山）せいぎのてっけん</v>
      </c>
      <c r="AH16" s="16" t="str">
        <f t="shared" si="1"/>
        <v>ネバーギブアップねっけつパンチゴッドハンド（山）せいぎのてっけん</v>
      </c>
      <c r="AI16" s="16" t="str">
        <f t="shared" si="2"/>
        <v>ネバーギブアップねっけつパンチゴッドハンド（山）せいぎのてっけん</v>
      </c>
      <c r="AJ16" s="16" t="str">
        <f t="shared" si="3"/>
        <v>ネバーギブアップねっけつパンチゴッドハンド（山）せいぎのてっけん</v>
      </c>
      <c r="AK16" s="15" t="str">
        <f t="shared" si="4"/>
        <v>－P1CAP2</v>
      </c>
      <c r="AL16" s="16" t="str">
        <f t="shared" si="5"/>
        <v>－P1CAP2</v>
      </c>
      <c r="AM16" s="15" t="str">
        <f t="shared" si="6"/>
        <v>－P1CAP2</v>
      </c>
      <c r="AN16" s="15" t="str">
        <f t="shared" si="7"/>
        <v>－P1CAP2</v>
      </c>
    </row>
    <row r="17" spans="1:40" ht="11.25" customHeight="1" x14ac:dyDescent="0.15">
      <c r="A17" s="15">
        <v>16</v>
      </c>
      <c r="B17" s="15" t="s">
        <v>204</v>
      </c>
      <c r="C17" s="15" t="s">
        <v>205</v>
      </c>
      <c r="D17" s="3" t="s">
        <v>18</v>
      </c>
      <c r="E17" s="15" t="s">
        <v>145</v>
      </c>
      <c r="F17" s="15" t="s">
        <v>20</v>
      </c>
      <c r="G17" s="15">
        <v>200</v>
      </c>
      <c r="H17" s="15">
        <v>153</v>
      </c>
      <c r="I17" s="15">
        <v>72</v>
      </c>
      <c r="J17" s="15">
        <v>75</v>
      </c>
      <c r="K17" s="15">
        <v>69</v>
      </c>
      <c r="L17" s="15">
        <v>72</v>
      </c>
      <c r="M17" s="15">
        <v>55</v>
      </c>
      <c r="N17" s="15">
        <v>74</v>
      </c>
      <c r="O17" s="15">
        <v>60</v>
      </c>
      <c r="P17" s="15">
        <v>32</v>
      </c>
      <c r="Q17" s="15" t="s">
        <v>206</v>
      </c>
      <c r="R17" s="3" t="str">
        <f>IF(ISERROR(VLOOKUP($Q17,技リスト!$A$1:$F$270,6,FALSE)),"－",VLOOKUP($Q17,技リスト!$A$1:$F$270,6,FALSE))</f>
        <v>－</v>
      </c>
      <c r="S17" s="3" t="str">
        <f>IF(ISERROR(VLOOKUP($Q17,技リスト!$A$1:$F$270,3,FALSE)),"－",VLOOKUP($Q17,技リスト!$A$1:$F$270,3,FALSE))</f>
        <v>－</v>
      </c>
      <c r="T17" s="3" t="str">
        <f>IF($E17=IF(ISERROR(VLOOKUP($Q17,技リスト!$A$1:$F$270,4,FALSE)),"－",VLOOKUP($Q17,技リスト!$A$1:$F$270,4,FALSE)),"一致","")</f>
        <v/>
      </c>
      <c r="U17" s="15" t="s">
        <v>207</v>
      </c>
      <c r="V17" s="3" t="str">
        <f>IF(ISERROR(VLOOKUP($U17,技リスト!$A$1:$F$270,6,FALSE)),"－",VLOOKUP($U17,技リスト!$A$1:$F$270,6,FALSE))</f>
        <v>P1</v>
      </c>
      <c r="W17" s="3">
        <f>IF(ISERROR(VLOOKUP($U17,技リスト!$A$1:$F$270,3,FALSE)),"－",VLOOKUP($U17,技リスト!$A$1:$F$270,3,FALSE))</f>
        <v>39</v>
      </c>
      <c r="X17" s="3" t="str">
        <f>IF($E17=IF(ISERROR(VLOOKUP($U17,技リスト!$A$1:$F$270,4,FALSE)),"－",VLOOKUP($U17,技リスト!$A$1:$F$270,4,FALSE)),"一致","")</f>
        <v>一致</v>
      </c>
      <c r="Y17" s="15" t="s">
        <v>208</v>
      </c>
      <c r="Z17" s="3" t="str">
        <f>IF(ISERROR(VLOOKUP($Y17,技リスト!$A$1:$F$270,6,FALSE)),"－",VLOOKUP($Y17,技リスト!$A$1:$F$270,6,FALSE))</f>
        <v>P1</v>
      </c>
      <c r="AA17" s="3">
        <f>IF(ISERROR(VLOOKUP($Y17,技リスト!$A$1:$F$270,3,FALSE)),"－",VLOOKUP($Y17,技リスト!$A$1:$F$270,3,FALSE))</f>
        <v>61</v>
      </c>
      <c r="AB17" s="3" t="str">
        <f>IF($E17=IF(ISERROR(VLOOKUP($Y17,技リスト!$A$1:$F$270,4,FALSE)),"－",VLOOKUP($Y17,技リスト!$A$1:$F$270,4,FALSE)),"一致","")</f>
        <v>一致</v>
      </c>
      <c r="AC17" s="15" t="s">
        <v>209</v>
      </c>
      <c r="AD17" s="3" t="str">
        <f>IF(ISERROR(VLOOKUP($AC17,技リスト!$A$1:$F$270,6,FALSE)),"－",VLOOKUP($AC17,技リスト!$A$1:$F$270,6,FALSE))</f>
        <v>CA</v>
      </c>
      <c r="AE17" s="3">
        <f>IF(ISERROR(VLOOKUP($AC17,技リスト!$A$1:$F$270,3,FALSE)),"－",VLOOKUP($AC17,技リスト!$A$1:$F$270,3,FALSE))</f>
        <v>130</v>
      </c>
      <c r="AF17" s="3" t="str">
        <f>IF($E17=IF(ISERROR(VLOOKUP($AC17,技リスト!$A$1:$F$245,4,FALSE)),"－",VLOOKUP($AC17,技リスト!$A$1:$F$245,4,FALSE)),"一致","")</f>
        <v>一致</v>
      </c>
      <c r="AG17" s="16" t="str">
        <f t="shared" si="0"/>
        <v>クリティカル!パワーシールドフルパワーシールドビーストファング</v>
      </c>
      <c r="AH17" s="16" t="str">
        <f t="shared" si="1"/>
        <v>クリティカル!パワーシールドフルパワーシールドビーストファング</v>
      </c>
      <c r="AI17" s="16" t="str">
        <f t="shared" si="2"/>
        <v>クリティカル!パワーシールドフルパワーシールドビーストファング</v>
      </c>
      <c r="AJ17" s="16" t="str">
        <f t="shared" si="3"/>
        <v>クリティカル!パワーシールドフルパワーシールドビーストファング</v>
      </c>
      <c r="AK17" s="15" t="str">
        <f t="shared" si="4"/>
        <v>－P1P1CA</v>
      </c>
      <c r="AL17" s="16" t="str">
        <f t="shared" si="5"/>
        <v>－P1P1CA</v>
      </c>
      <c r="AM17" s="15" t="str">
        <f t="shared" si="6"/>
        <v>－P1P1CA</v>
      </c>
      <c r="AN17" s="15" t="str">
        <f t="shared" si="7"/>
        <v>－P1P1CA</v>
      </c>
    </row>
    <row r="18" spans="1:40" ht="11.25" customHeight="1" x14ac:dyDescent="0.15">
      <c r="A18" s="15">
        <v>17</v>
      </c>
      <c r="B18" s="15" t="s">
        <v>210</v>
      </c>
      <c r="C18" s="15" t="s">
        <v>211</v>
      </c>
      <c r="D18" s="3" t="s">
        <v>18</v>
      </c>
      <c r="E18" s="15" t="s">
        <v>121</v>
      </c>
      <c r="F18" s="15" t="s">
        <v>17</v>
      </c>
      <c r="G18" s="15">
        <v>165</v>
      </c>
      <c r="H18" s="15">
        <v>144</v>
      </c>
      <c r="I18" s="15">
        <v>71</v>
      </c>
      <c r="J18" s="15">
        <v>54</v>
      </c>
      <c r="K18" s="15">
        <v>67</v>
      </c>
      <c r="L18" s="15">
        <v>64</v>
      </c>
      <c r="M18" s="15">
        <v>44</v>
      </c>
      <c r="N18" s="15">
        <v>59</v>
      </c>
      <c r="O18" s="15">
        <v>62</v>
      </c>
      <c r="P18" s="15">
        <v>29</v>
      </c>
      <c r="Q18" s="15" t="s">
        <v>212</v>
      </c>
      <c r="R18" s="3" t="str">
        <f>IF(ISERROR(VLOOKUP($Q18,技リスト!$A$1:$F$270,6,FALSE)),"－",VLOOKUP($Q18,技リスト!$A$1:$F$270,6,FALSE))</f>
        <v>BB</v>
      </c>
      <c r="S18" s="3">
        <f>IF(ISERROR(VLOOKUP($Q18,技リスト!$A$1:$F$270,3,FALSE)),"－",VLOOKUP($Q18,技リスト!$A$1:$F$270,3,FALSE))</f>
        <v>14</v>
      </c>
      <c r="T18" s="3" t="str">
        <f>IF($E18=IF(ISERROR(VLOOKUP($Q18,技リスト!$A$1:$F$270,4,FALSE)),"－",VLOOKUP($Q18,技リスト!$A$1:$F$270,4,FALSE)),"一致","")</f>
        <v/>
      </c>
      <c r="U18" s="15" t="s">
        <v>213</v>
      </c>
      <c r="V18" s="3" t="str">
        <f>IF(ISERROR(VLOOKUP($U18,技リスト!$A$1:$F$270,6,FALSE)),"－",VLOOKUP($U18,技リスト!$A$1:$F$270,6,FALSE))</f>
        <v>BL</v>
      </c>
      <c r="W18" s="3">
        <f>IF(ISERROR(VLOOKUP($U18,技リスト!$A$1:$F$270,3,FALSE)),"－",VLOOKUP($U18,技リスト!$A$1:$F$270,3,FALSE))</f>
        <v>56</v>
      </c>
      <c r="X18" s="3" t="str">
        <f>IF($E18=IF(ISERROR(VLOOKUP($U18,技リスト!$A$1:$F$270,4,FALSE)),"－",VLOOKUP($U18,技リスト!$A$1:$F$270,4,FALSE)),"一致","")</f>
        <v>一致</v>
      </c>
      <c r="Y18" s="15" t="s">
        <v>214</v>
      </c>
      <c r="Z18" s="3" t="str">
        <f>IF(ISERROR(VLOOKUP($Y18,技リスト!$A$1:$F$270,6,FALSE)),"－",VLOOKUP($Y18,技リスト!$A$1:$F$270,6,FALSE))</f>
        <v>NS</v>
      </c>
      <c r="AA18" s="3">
        <f>IF(ISERROR(VLOOKUP($Y18,技リスト!$A$1:$F$270,3,FALSE)),"－",VLOOKUP($Y18,技リスト!$A$1:$F$270,3,FALSE))</f>
        <v>94</v>
      </c>
      <c r="AB18" s="3" t="str">
        <f>IF($E18=IF(ISERROR(VLOOKUP($Y18,技リスト!$A$1:$F$270,4,FALSE)),"－",VLOOKUP($Y18,技リスト!$A$1:$F$270,4,FALSE)),"一致","")</f>
        <v>一致</v>
      </c>
      <c r="AC18" s="15" t="s">
        <v>215</v>
      </c>
      <c r="AD18" s="3" t="str">
        <f>IF(ISERROR(VLOOKUP($AC18,技リスト!$A$1:$F$270,6,FALSE)),"－",VLOOKUP($AC18,技リスト!$A$1:$F$270,6,FALSE))</f>
        <v>BL</v>
      </c>
      <c r="AE18" s="3">
        <f>IF(ISERROR(VLOOKUP($AC18,技リスト!$A$1:$F$270,3,FALSE)),"－",VLOOKUP($AC18,技リスト!$A$1:$F$270,3,FALSE))</f>
        <v>80</v>
      </c>
      <c r="AF18" s="3" t="str">
        <f>IF($E18=IF(ISERROR(VLOOKUP($AC18,技リスト!$A$1:$F$245,4,FALSE)),"－",VLOOKUP($AC18,技リスト!$A$1:$F$245,4,FALSE)),"一致","")</f>
        <v>一致</v>
      </c>
      <c r="AG18" s="16" t="str">
        <f t="shared" si="0"/>
        <v>ジャイアントスピンアースクェイクリフレクトバスターメガクェイク</v>
      </c>
      <c r="AH18" s="16" t="str">
        <f t="shared" si="1"/>
        <v>ジャイアントスピンアースクェイクリフレクトバスターメガクェイク</v>
      </c>
      <c r="AI18" s="16" t="str">
        <f t="shared" si="2"/>
        <v>ジャイアントスピンアースクェイクリフレクトバスターメガクェイク</v>
      </c>
      <c r="AJ18" s="16" t="str">
        <f t="shared" si="3"/>
        <v>ジャイアントスピンアースクェイクリフレクトバスターメガクェイク</v>
      </c>
      <c r="AK18" s="15" t="str">
        <f t="shared" si="4"/>
        <v>BBBLNSBL</v>
      </c>
      <c r="AL18" s="16" t="str">
        <f t="shared" si="5"/>
        <v>BBBLNSBL</v>
      </c>
      <c r="AM18" s="15" t="str">
        <f t="shared" si="6"/>
        <v>BBBLNSBL</v>
      </c>
      <c r="AN18" s="15" t="str">
        <f t="shared" si="7"/>
        <v>BBBLNSBL</v>
      </c>
    </row>
    <row r="19" spans="1:40" ht="11.25" customHeight="1" x14ac:dyDescent="0.15">
      <c r="A19" s="15">
        <v>18</v>
      </c>
      <c r="B19" s="15" t="s">
        <v>216</v>
      </c>
      <c r="C19" s="15" t="s">
        <v>217</v>
      </c>
      <c r="D19" s="3" t="s">
        <v>18</v>
      </c>
      <c r="E19" s="15" t="s">
        <v>19</v>
      </c>
      <c r="F19" s="15" t="s">
        <v>17</v>
      </c>
      <c r="G19" s="15">
        <v>191</v>
      </c>
      <c r="H19" s="15">
        <v>169</v>
      </c>
      <c r="I19" s="15">
        <v>68</v>
      </c>
      <c r="J19" s="15">
        <v>63</v>
      </c>
      <c r="K19" s="15">
        <v>72</v>
      </c>
      <c r="L19" s="15">
        <v>60</v>
      </c>
      <c r="M19" s="15">
        <v>69</v>
      </c>
      <c r="N19" s="15">
        <v>70</v>
      </c>
      <c r="O19" s="15">
        <v>69</v>
      </c>
      <c r="P19" s="15">
        <v>23</v>
      </c>
      <c r="Q19" s="15" t="s">
        <v>218</v>
      </c>
      <c r="R19" s="3" t="str">
        <f>IF(ISERROR(VLOOKUP($Q19,技リスト!$A$1:$F$270,6,FALSE)),"－",VLOOKUP($Q19,技リスト!$A$1:$F$270,6,FALSE))</f>
        <v>DR</v>
      </c>
      <c r="S19" s="3">
        <f>IF(ISERROR(VLOOKUP($Q19,技リスト!$A$1:$F$270,3,FALSE)),"－",VLOOKUP($Q19,技リスト!$A$1:$F$270,3,FALSE))</f>
        <v>63</v>
      </c>
      <c r="T19" s="3" t="str">
        <f>IF($E19=IF(ISERROR(VLOOKUP($Q19,技リスト!$A$1:$F$270,4,FALSE)),"－",VLOOKUP($Q19,技リスト!$A$1:$F$270,4,FALSE)),"一致","")</f>
        <v/>
      </c>
      <c r="U19" s="15" t="s">
        <v>219</v>
      </c>
      <c r="V19" s="3" t="str">
        <f>IF(ISERROR(VLOOKUP($U19,技リスト!$A$1:$F$270,6,FALSE)),"－",VLOOKUP($U19,技リスト!$A$1:$F$270,6,FALSE))</f>
        <v>BL</v>
      </c>
      <c r="W19" s="3">
        <f>IF(ISERROR(VLOOKUP($U19,技リスト!$A$1:$F$270,3,FALSE)),"－",VLOOKUP($U19,技リスト!$A$1:$F$270,3,FALSE))</f>
        <v>64</v>
      </c>
      <c r="X19" s="3" t="str">
        <f>IF($E19=IF(ISERROR(VLOOKUP($U19,技リスト!$A$1:$F$270,4,FALSE)),"－",VLOOKUP($U19,技リスト!$A$1:$F$270,4,FALSE)),"一致","")</f>
        <v/>
      </c>
      <c r="Y19" s="15" t="s">
        <v>169</v>
      </c>
      <c r="Z19" s="3" t="str">
        <f>IF(ISERROR(VLOOKUP($Y19,技リスト!$A$1:$F$270,6,FALSE)),"－",VLOOKUP($Y19,技リスト!$A$1:$F$270,6,FALSE))</f>
        <v>BL</v>
      </c>
      <c r="AA19" s="3">
        <f>IF(ISERROR(VLOOKUP($Y19,技リスト!$A$1:$F$270,3,FALSE)),"－",VLOOKUP($Y19,技リスト!$A$1:$F$270,3,FALSE))</f>
        <v>8</v>
      </c>
      <c r="AB19" s="3" t="str">
        <f>IF($E19=IF(ISERROR(VLOOKUP($Y19,技リスト!$A$1:$F$270,4,FALSE)),"－",VLOOKUP($Y19,技リスト!$A$1:$F$270,4,FALSE)),"一致","")</f>
        <v>一致</v>
      </c>
      <c r="AC19" s="15" t="s">
        <v>220</v>
      </c>
      <c r="AD19" s="3" t="str">
        <f>IF(ISERROR(VLOOKUP($AC19,技リスト!$A$1:$F$270,6,FALSE)),"－",VLOOKUP($AC19,技リスト!$A$1:$F$270,6,FALSE))</f>
        <v>BL</v>
      </c>
      <c r="AE19" s="3">
        <f>IF(ISERROR(VLOOKUP($AC19,技リスト!$A$1:$F$270,3,FALSE)),"－",VLOOKUP($AC19,技リスト!$A$1:$F$270,3,FALSE))</f>
        <v>84</v>
      </c>
      <c r="AF19" s="3" t="str">
        <f>IF($E19=IF(ISERROR(VLOOKUP($AC19,技リスト!$A$1:$F$245,4,FALSE)),"－",VLOOKUP($AC19,技リスト!$A$1:$F$245,4,FALSE)),"一致","")</f>
        <v/>
      </c>
      <c r="AG19" s="16" t="str">
        <f t="shared" si="0"/>
        <v>ジャッジスルーサイクロンクイックドロウダブルサイクロン</v>
      </c>
      <c r="AH19" s="16" t="str">
        <f t="shared" si="1"/>
        <v>ジャッジスルーサイクロンクイックドロウダブルサイクロン</v>
      </c>
      <c r="AI19" s="16" t="str">
        <f t="shared" si="2"/>
        <v>ジャッジスルーサイクロンクイックドロウダブルサイクロン</v>
      </c>
      <c r="AJ19" s="16" t="str">
        <f t="shared" si="3"/>
        <v>ジャッジスルーサイクロンクイックドロウダブルサイクロン</v>
      </c>
      <c r="AK19" s="15" t="str">
        <f t="shared" si="4"/>
        <v>DRBLBLBL</v>
      </c>
      <c r="AL19" s="16" t="str">
        <f t="shared" si="5"/>
        <v>DRBLBLBL</v>
      </c>
      <c r="AM19" s="15" t="str">
        <f t="shared" si="6"/>
        <v>DRBLBLBL</v>
      </c>
      <c r="AN19" s="15" t="str">
        <f t="shared" si="7"/>
        <v>DRBLBLBL</v>
      </c>
    </row>
    <row r="20" spans="1:40" ht="11.25" customHeight="1" x14ac:dyDescent="0.15">
      <c r="A20" s="15">
        <v>19</v>
      </c>
      <c r="B20" s="15" t="s">
        <v>221</v>
      </c>
      <c r="C20" s="15" t="s">
        <v>222</v>
      </c>
      <c r="D20" s="3" t="s">
        <v>18</v>
      </c>
      <c r="E20" s="15" t="s">
        <v>88</v>
      </c>
      <c r="F20" s="15" t="s">
        <v>53</v>
      </c>
      <c r="G20" s="15">
        <v>165</v>
      </c>
      <c r="H20" s="15">
        <v>168</v>
      </c>
      <c r="I20" s="15">
        <v>64</v>
      </c>
      <c r="J20" s="15">
        <v>64</v>
      </c>
      <c r="K20" s="15">
        <v>72</v>
      </c>
      <c r="L20" s="15">
        <v>69</v>
      </c>
      <c r="M20" s="15">
        <v>64</v>
      </c>
      <c r="N20" s="15">
        <v>62</v>
      </c>
      <c r="O20" s="15">
        <v>66</v>
      </c>
      <c r="P20" s="15">
        <v>23</v>
      </c>
      <c r="Q20" s="15" t="s">
        <v>223</v>
      </c>
      <c r="R20" s="3" t="str">
        <f>IF(ISERROR(VLOOKUP($Q20,技リスト!$A$1:$F$270,6,FALSE)),"－",VLOOKUP($Q20,技リスト!$A$1:$F$270,6,FALSE))</f>
        <v>BL</v>
      </c>
      <c r="S20" s="3">
        <f>IF(ISERROR(VLOOKUP($Q20,技リスト!$A$1:$F$270,3,FALSE)),"－",VLOOKUP($Q20,技リスト!$A$1:$F$270,3,FALSE))</f>
        <v>8</v>
      </c>
      <c r="T20" s="3" t="str">
        <f>IF($E20=IF(ISERROR(VLOOKUP($Q20,技リスト!$A$1:$F$270,4,FALSE)),"－",VLOOKUP($Q20,技リスト!$A$1:$F$270,4,FALSE)),"一致","")</f>
        <v/>
      </c>
      <c r="U20" s="15" t="s">
        <v>171</v>
      </c>
      <c r="V20" s="3" t="str">
        <f>IF(ISERROR(VLOOKUP($U20,技リスト!$A$1:$F$270,6,FALSE)),"－",VLOOKUP($U20,技リスト!$A$1:$F$270,6,FALSE))</f>
        <v>DR</v>
      </c>
      <c r="W20" s="3">
        <f>IF(ISERROR(VLOOKUP($U20,技リスト!$A$1:$F$270,3,FALSE)),"－",VLOOKUP($U20,技リスト!$A$1:$F$270,3,FALSE))</f>
        <v>47</v>
      </c>
      <c r="X20" s="3" t="str">
        <f>IF($E20=IF(ISERROR(VLOOKUP($U20,技リスト!$A$1:$F$270,4,FALSE)),"－",VLOOKUP($U20,技リスト!$A$1:$F$270,4,FALSE)),"一致","")</f>
        <v/>
      </c>
      <c r="Y20" s="15" t="s">
        <v>224</v>
      </c>
      <c r="Z20" s="3" t="str">
        <f>IF(ISERROR(VLOOKUP($Y20,技リスト!$A$1:$F$270,6,FALSE)),"－",VLOOKUP($Y20,技リスト!$A$1:$F$270,6,FALSE))</f>
        <v>NS</v>
      </c>
      <c r="AA20" s="3">
        <f>IF(ISERROR(VLOOKUP($Y20,技リスト!$A$1:$F$270,3,FALSE)),"－",VLOOKUP($Y20,技リスト!$A$1:$F$270,3,FALSE))</f>
        <v>70</v>
      </c>
      <c r="AB20" s="3" t="str">
        <f>IF($E20=IF(ISERROR(VLOOKUP($Y20,技リスト!$A$1:$F$270,4,FALSE)),"－",VLOOKUP($Y20,技リスト!$A$1:$F$270,4,FALSE)),"一致","")</f>
        <v/>
      </c>
      <c r="AC20" s="15" t="s">
        <v>199</v>
      </c>
      <c r="AD20" s="3" t="str">
        <f>IF(ISERROR(VLOOKUP($AC20,技リスト!$A$1:$F$270,6,FALSE)),"－",VLOOKUP($AC20,技リスト!$A$1:$F$270,6,FALSE))</f>
        <v>BB</v>
      </c>
      <c r="AE20" s="3">
        <f>IF(ISERROR(VLOOKUP($AC20,技リスト!$A$1:$F$270,3,FALSE)),"－",VLOOKUP($AC20,技リスト!$A$1:$F$270,3,FALSE))</f>
        <v>58</v>
      </c>
      <c r="AF20" s="3" t="str">
        <f>IF($E20=IF(ISERROR(VLOOKUP($AC20,技リスト!$A$1:$F$245,4,FALSE)),"－",VLOOKUP($AC20,技リスト!$A$1:$F$245,4,FALSE)),"一致","")</f>
        <v>一致</v>
      </c>
      <c r="AG20" s="16" t="str">
        <f t="shared" si="0"/>
        <v>キラースライドイリュージョンボールダイナマイトシュートスピニングカット</v>
      </c>
      <c r="AH20" s="16" t="str">
        <f t="shared" si="1"/>
        <v>キラースライドイリュージョンボールダイナマイトシュートスピニングカット</v>
      </c>
      <c r="AI20" s="16" t="str">
        <f t="shared" si="2"/>
        <v>キラースライドイリュージョンボールダイナマイトシュートスピニングカット</v>
      </c>
      <c r="AJ20" s="16" t="str">
        <f t="shared" si="3"/>
        <v>キラースライドイリュージョンボールダイナマイトシュートスピニングカット</v>
      </c>
      <c r="AK20" s="15" t="str">
        <f t="shared" si="4"/>
        <v>BLDRNSBB</v>
      </c>
      <c r="AL20" s="16" t="str">
        <f t="shared" si="5"/>
        <v>BLDRNSBB</v>
      </c>
      <c r="AM20" s="15" t="str">
        <f t="shared" si="6"/>
        <v>BLDRNSBB</v>
      </c>
      <c r="AN20" s="15" t="str">
        <f t="shared" si="7"/>
        <v>BLDRNSBB</v>
      </c>
    </row>
    <row r="21" spans="1:40" ht="11.25" customHeight="1" x14ac:dyDescent="0.15">
      <c r="A21" s="15">
        <v>20</v>
      </c>
      <c r="B21" s="15" t="s">
        <v>225</v>
      </c>
      <c r="C21" s="15" t="s">
        <v>226</v>
      </c>
      <c r="D21" s="3" t="s">
        <v>18</v>
      </c>
      <c r="E21" s="15" t="s">
        <v>19</v>
      </c>
      <c r="F21" s="15" t="s">
        <v>17</v>
      </c>
      <c r="G21" s="15">
        <v>189</v>
      </c>
      <c r="H21" s="15">
        <v>149</v>
      </c>
      <c r="I21" s="15">
        <v>76</v>
      </c>
      <c r="J21" s="15">
        <v>67</v>
      </c>
      <c r="K21" s="15">
        <v>73</v>
      </c>
      <c r="L21" s="15">
        <v>67</v>
      </c>
      <c r="M21" s="15">
        <v>63</v>
      </c>
      <c r="N21" s="15">
        <v>66</v>
      </c>
      <c r="O21" s="15">
        <v>63</v>
      </c>
      <c r="P21" s="15">
        <v>23</v>
      </c>
      <c r="Q21" s="15" t="s">
        <v>223</v>
      </c>
      <c r="R21" s="3" t="str">
        <f>IF(ISERROR(VLOOKUP($Q21,技リスト!$A$1:$F$270,6,FALSE)),"－",VLOOKUP($Q21,技リスト!$A$1:$F$270,6,FALSE))</f>
        <v>BL</v>
      </c>
      <c r="S21" s="3">
        <f>IF(ISERROR(VLOOKUP($Q21,技リスト!$A$1:$F$270,3,FALSE)),"－",VLOOKUP($Q21,技リスト!$A$1:$F$270,3,FALSE))</f>
        <v>8</v>
      </c>
      <c r="T21" s="3" t="str">
        <f>IF($E21=IF(ISERROR(VLOOKUP($Q21,技リスト!$A$1:$F$270,4,FALSE)),"－",VLOOKUP($Q21,技リスト!$A$1:$F$270,4,FALSE)),"一致","")</f>
        <v>一致</v>
      </c>
      <c r="U21" s="15" t="s">
        <v>128</v>
      </c>
      <c r="V21" s="3" t="str">
        <f>IF(ISERROR(VLOOKUP($U21,技リスト!$A$1:$F$270,6,FALSE)),"－",VLOOKUP($U21,技リスト!$A$1:$F$270,6,FALSE))</f>
        <v>DR</v>
      </c>
      <c r="W21" s="3">
        <f>IF(ISERROR(VLOOKUP($U21,技リスト!$A$1:$F$270,3,FALSE)),"－",VLOOKUP($U21,技リスト!$A$1:$F$270,3,FALSE))</f>
        <v>76</v>
      </c>
      <c r="X21" s="3" t="str">
        <f>IF($E21=IF(ISERROR(VLOOKUP($U21,技リスト!$A$1:$F$270,4,FALSE)),"－",VLOOKUP($U21,技リスト!$A$1:$F$270,4,FALSE)),"一致","")</f>
        <v>一致</v>
      </c>
      <c r="Y21" s="15" t="s">
        <v>227</v>
      </c>
      <c r="Z21" s="3" t="str">
        <f>IF(ISERROR(VLOOKUP($Y21,技リスト!$A$1:$F$270,6,FALSE)),"－",VLOOKUP($Y21,技リスト!$A$1:$F$270,6,FALSE))</f>
        <v>BL</v>
      </c>
      <c r="AA21" s="3">
        <f>IF(ISERROR(VLOOKUP($Y21,技リスト!$A$1:$F$270,3,FALSE)),"－",VLOOKUP($Y21,技リスト!$A$1:$F$270,3,FALSE))</f>
        <v>39</v>
      </c>
      <c r="AB21" s="3" t="str">
        <f>IF($E21=IF(ISERROR(VLOOKUP($Y21,技リスト!$A$1:$F$270,4,FALSE)),"－",VLOOKUP($Y21,技リスト!$A$1:$F$270,4,FALSE)),"一致","")</f>
        <v>一致</v>
      </c>
      <c r="AC21" s="15" t="s">
        <v>188</v>
      </c>
      <c r="AD21" s="3" t="str">
        <f>IF(ISERROR(VLOOKUP($AC21,技リスト!$A$1:$F$270,6,FALSE)),"－",VLOOKUP($AC21,技リスト!$A$1:$F$270,6,FALSE))</f>
        <v>DR</v>
      </c>
      <c r="AE21" s="3">
        <f>IF(ISERROR(VLOOKUP($AC21,技リスト!$A$1:$F$270,3,FALSE)),"－",VLOOKUP($AC21,技リスト!$A$1:$F$270,3,FALSE))</f>
        <v>38</v>
      </c>
      <c r="AF21" s="3" t="str">
        <f>IF($E21=IF(ISERROR(VLOOKUP($AC21,技リスト!$A$1:$F$245,4,FALSE)),"－",VLOOKUP($AC21,技リスト!$A$1:$F$245,4,FALSE)),"一致","")</f>
        <v>一致</v>
      </c>
      <c r="AG21" s="16" t="str">
        <f t="shared" si="0"/>
        <v>キラースライドぶんしんフェイントスーパースキャン（Ｂ）スーパースキャン（Ｄ）</v>
      </c>
      <c r="AH21" s="16" t="str">
        <f t="shared" si="1"/>
        <v>キラースライドぶんしんフェイントスーパースキャン（Ｂ）スーパースキャン（Ｄ）</v>
      </c>
      <c r="AI21" s="16" t="str">
        <f t="shared" si="2"/>
        <v>キラースライドぶんしんフェイントスーパースキャン（Ｂ）スーパースキャン（Ｄ）</v>
      </c>
      <c r="AJ21" s="16" t="str">
        <f t="shared" si="3"/>
        <v>キラースライドぶんしんフェイントスーパースキャン（Ｂ）スーパースキャン（Ｄ）</v>
      </c>
      <c r="AK21" s="15" t="str">
        <f t="shared" si="4"/>
        <v>BLDRBLDR</v>
      </c>
      <c r="AL21" s="16" t="str">
        <f t="shared" si="5"/>
        <v>BLDRBLDR</v>
      </c>
      <c r="AM21" s="15" t="str">
        <f t="shared" si="6"/>
        <v>BLDRBLDR</v>
      </c>
      <c r="AN21" s="15" t="str">
        <f t="shared" si="7"/>
        <v>BLDRBLDR</v>
      </c>
    </row>
    <row r="22" spans="1:40" ht="11.25" customHeight="1" x14ac:dyDescent="0.15">
      <c r="A22" s="15">
        <v>21</v>
      </c>
      <c r="B22" s="15" t="s">
        <v>228</v>
      </c>
      <c r="C22" s="15" t="s">
        <v>229</v>
      </c>
      <c r="D22" s="3" t="s">
        <v>18</v>
      </c>
      <c r="E22" s="15" t="s">
        <v>88</v>
      </c>
      <c r="F22" s="15" t="s">
        <v>53</v>
      </c>
      <c r="G22" s="15">
        <v>189</v>
      </c>
      <c r="H22" s="15">
        <v>188</v>
      </c>
      <c r="I22" s="15">
        <v>76</v>
      </c>
      <c r="J22" s="15">
        <v>64</v>
      </c>
      <c r="K22" s="15">
        <v>72</v>
      </c>
      <c r="L22" s="15">
        <v>79</v>
      </c>
      <c r="M22" s="15">
        <v>70</v>
      </c>
      <c r="N22" s="15">
        <v>57</v>
      </c>
      <c r="O22" s="15">
        <v>69</v>
      </c>
      <c r="P22" s="15">
        <v>31</v>
      </c>
      <c r="Q22" s="15" t="s">
        <v>223</v>
      </c>
      <c r="R22" s="3" t="str">
        <f>IF(ISERROR(VLOOKUP($Q22,技リスト!$A$1:$F$270,6,FALSE)),"－",VLOOKUP($Q22,技リスト!$A$1:$F$270,6,FALSE))</f>
        <v>BL</v>
      </c>
      <c r="S22" s="3">
        <f>IF(ISERROR(VLOOKUP($Q22,技リスト!$A$1:$F$270,3,FALSE)),"－",VLOOKUP($Q22,技リスト!$A$1:$F$270,3,FALSE))</f>
        <v>8</v>
      </c>
      <c r="T22" s="3" t="str">
        <f>IF($E22=IF(ISERROR(VLOOKUP($Q22,技リスト!$A$1:$F$270,4,FALSE)),"－",VLOOKUP($Q22,技リスト!$A$1:$F$270,4,FALSE)),"一致","")</f>
        <v/>
      </c>
      <c r="U22" s="15" t="s">
        <v>218</v>
      </c>
      <c r="V22" s="3" t="str">
        <f>IF(ISERROR(VLOOKUP($U22,技リスト!$A$1:$F$270,6,FALSE)),"－",VLOOKUP($U22,技リスト!$A$1:$F$270,6,FALSE))</f>
        <v>DR</v>
      </c>
      <c r="W22" s="3">
        <f>IF(ISERROR(VLOOKUP($U22,技リスト!$A$1:$F$270,3,FALSE)),"－",VLOOKUP($U22,技リスト!$A$1:$F$270,3,FALSE))</f>
        <v>63</v>
      </c>
      <c r="X22" s="3" t="str">
        <f>IF($E22=IF(ISERROR(VLOOKUP($U22,技リスト!$A$1:$F$270,4,FALSE)),"－",VLOOKUP($U22,技リスト!$A$1:$F$270,4,FALSE)),"一致","")</f>
        <v/>
      </c>
      <c r="Y22" s="15" t="s">
        <v>230</v>
      </c>
      <c r="Z22" s="3" t="str">
        <f>IF(ISERROR(VLOOKUP($Y22,技リスト!$A$1:$F$270,6,FALSE)),"－",VLOOKUP($Y22,技リスト!$A$1:$F$270,6,FALSE))</f>
        <v>NS</v>
      </c>
      <c r="AA22" s="3">
        <f>IF(ISERROR(VLOOKUP($Y22,技リスト!$A$1:$F$270,3,FALSE)),"－",VLOOKUP($Y22,技リスト!$A$1:$F$270,3,FALSE))</f>
        <v>67</v>
      </c>
      <c r="AB22" s="3" t="str">
        <f>IF($E22=IF(ISERROR(VLOOKUP($Y22,技リスト!$A$1:$F$270,4,FALSE)),"－",VLOOKUP($Y22,技リスト!$A$1:$F$270,4,FALSE)),"一致","")</f>
        <v/>
      </c>
      <c r="AC22" s="15" t="s">
        <v>231</v>
      </c>
      <c r="AD22" s="3" t="str">
        <f>IF(ISERROR(VLOOKUP($AC22,技リスト!$A$1:$F$270,6,FALSE)),"－",VLOOKUP($AC22,技リスト!$A$1:$F$270,6,FALSE))</f>
        <v>NS</v>
      </c>
      <c r="AE22" s="3">
        <f>IF(ISERROR(VLOOKUP($AC22,技リスト!$A$1:$F$270,3,FALSE)),"－",VLOOKUP($AC22,技リスト!$A$1:$F$270,3,FALSE))</f>
        <v>104</v>
      </c>
      <c r="AF22" s="3" t="str">
        <f>IF($E22=IF(ISERROR(VLOOKUP($AC22,技リスト!$A$1:$F$245,4,FALSE)),"－",VLOOKUP($AC22,技リスト!$A$1:$F$245,4,FALSE)),"一致","")</f>
        <v/>
      </c>
      <c r="AG22" s="16" t="str">
        <f t="shared" si="0"/>
        <v>キラースライドジャッジスルーフリーズショットデスゾーン</v>
      </c>
      <c r="AH22" s="16" t="str">
        <f t="shared" si="1"/>
        <v>キラースライドジャッジスルーフリーズショットデスゾーン</v>
      </c>
      <c r="AI22" s="16" t="str">
        <f t="shared" si="2"/>
        <v>キラースライドジャッジスルーフリーズショットデスゾーン</v>
      </c>
      <c r="AJ22" s="16" t="str">
        <f t="shared" si="3"/>
        <v>キラースライドジャッジスルーフリーズショットデスゾーン</v>
      </c>
      <c r="AK22" s="15" t="str">
        <f t="shared" si="4"/>
        <v>BLDRNSNS</v>
      </c>
      <c r="AL22" s="16" t="str">
        <f t="shared" si="5"/>
        <v>BLDRNSNS</v>
      </c>
      <c r="AM22" s="15" t="str">
        <f t="shared" si="6"/>
        <v>BLDRNSNS</v>
      </c>
      <c r="AN22" s="15" t="str">
        <f t="shared" si="7"/>
        <v>BLDRNSNS</v>
      </c>
    </row>
    <row r="23" spans="1:40" ht="11.25" customHeight="1" x14ac:dyDescent="0.15">
      <c r="A23" s="15">
        <v>22</v>
      </c>
      <c r="B23" s="15" t="s">
        <v>232</v>
      </c>
      <c r="C23" s="15" t="s">
        <v>233</v>
      </c>
      <c r="D23" s="3" t="s">
        <v>18</v>
      </c>
      <c r="E23" s="15" t="s">
        <v>145</v>
      </c>
      <c r="F23" s="15" t="s">
        <v>53</v>
      </c>
      <c r="G23" s="15">
        <v>195</v>
      </c>
      <c r="H23" s="15">
        <v>153</v>
      </c>
      <c r="I23" s="15">
        <v>61</v>
      </c>
      <c r="J23" s="15">
        <v>71</v>
      </c>
      <c r="K23" s="15">
        <v>67</v>
      </c>
      <c r="L23" s="15">
        <v>70</v>
      </c>
      <c r="M23" s="15">
        <v>71</v>
      </c>
      <c r="N23" s="15">
        <v>54</v>
      </c>
      <c r="O23" s="15">
        <v>62</v>
      </c>
      <c r="P23" s="15">
        <v>24</v>
      </c>
      <c r="Q23" s="15" t="s">
        <v>234</v>
      </c>
      <c r="R23" s="3" t="str">
        <f>IF(ISERROR(VLOOKUP($Q23,技リスト!$A$1:$F$270,6,FALSE)),"－",VLOOKUP($Q23,技リスト!$A$1:$F$270,6,FALSE))</f>
        <v>－</v>
      </c>
      <c r="S23" s="3" t="str">
        <f>IF(ISERROR(VLOOKUP($Q23,技リスト!$A$1:$F$270,3,FALSE)),"－",VLOOKUP($Q23,技リスト!$A$1:$F$270,3,FALSE))</f>
        <v>－</v>
      </c>
      <c r="T23" s="3" t="str">
        <f>IF($E23=IF(ISERROR(VLOOKUP($Q23,技リスト!$A$1:$F$270,4,FALSE)),"－",VLOOKUP($Q23,技リスト!$A$1:$F$270,4,FALSE)),"一致","")</f>
        <v/>
      </c>
      <c r="U23" s="15" t="s">
        <v>218</v>
      </c>
      <c r="V23" s="3" t="str">
        <f>IF(ISERROR(VLOOKUP($U23,技リスト!$A$1:$F$270,6,FALSE)),"－",VLOOKUP($U23,技リスト!$A$1:$F$270,6,FALSE))</f>
        <v>DR</v>
      </c>
      <c r="W23" s="3">
        <f>IF(ISERROR(VLOOKUP($U23,技リスト!$A$1:$F$270,3,FALSE)),"－",VLOOKUP($U23,技リスト!$A$1:$F$270,3,FALSE))</f>
        <v>63</v>
      </c>
      <c r="X23" s="3" t="str">
        <f>IF($E23=IF(ISERROR(VLOOKUP($U23,技リスト!$A$1:$F$270,4,FALSE)),"－",VLOOKUP($U23,技リスト!$A$1:$F$270,4,FALSE)),"一致","")</f>
        <v>一致</v>
      </c>
      <c r="Y23" s="15" t="s">
        <v>235</v>
      </c>
      <c r="Z23" s="3" t="str">
        <f>IF(ISERROR(VLOOKUP($Y23,技リスト!$A$1:$F$270,6,FALSE)),"－",VLOOKUP($Y23,技リスト!$A$1:$F$270,6,FALSE))</f>
        <v>NS</v>
      </c>
      <c r="AA23" s="3">
        <f>IF(ISERROR(VLOOKUP($Y23,技リスト!$A$1:$F$270,3,FALSE)),"－",VLOOKUP($Y23,技リスト!$A$1:$F$270,3,FALSE))</f>
        <v>58</v>
      </c>
      <c r="AB23" s="3" t="str">
        <f>IF($E23=IF(ISERROR(VLOOKUP($Y23,技リスト!$A$1:$F$270,4,FALSE)),"－",VLOOKUP($Y23,技リスト!$A$1:$F$270,4,FALSE)),"一致","")</f>
        <v/>
      </c>
      <c r="AC23" s="15" t="s">
        <v>236</v>
      </c>
      <c r="AD23" s="3" t="str">
        <f>IF(ISERROR(VLOOKUP($AC23,技リスト!$A$1:$F$270,6,FALSE)),"－",VLOOKUP($AC23,技リスト!$A$1:$F$270,6,FALSE))</f>
        <v>DR</v>
      </c>
      <c r="AE23" s="3">
        <f>IF(ISERROR(VLOOKUP($AC23,技リスト!$A$1:$F$270,3,FALSE)),"－",VLOOKUP($AC23,技リスト!$A$1:$F$270,3,FALSE))</f>
        <v>96</v>
      </c>
      <c r="AF23" s="3" t="str">
        <f>IF($E23=IF(ISERROR(VLOOKUP($AC23,技リスト!$A$1:$F$245,4,FALSE)),"－",VLOOKUP($AC23,技リスト!$A$1:$F$245,4,FALSE)),"一致","")</f>
        <v>一致</v>
      </c>
      <c r="AG23" s="16" t="str">
        <f t="shared" si="0"/>
        <v>イカサマ!ジャッジスルーひゃくれつショットジャッジスルー２</v>
      </c>
      <c r="AH23" s="16" t="str">
        <f t="shared" si="1"/>
        <v>イカサマ!ジャッジスルーひゃくれつショットジャッジスルー２</v>
      </c>
      <c r="AI23" s="16" t="str">
        <f t="shared" si="2"/>
        <v>イカサマ!ジャッジスルーひゃくれつショットジャッジスルー２</v>
      </c>
      <c r="AJ23" s="16" t="str">
        <f t="shared" si="3"/>
        <v>イカサマ!ジャッジスルーひゃくれつショットジャッジスルー２</v>
      </c>
      <c r="AK23" s="15" t="str">
        <f t="shared" si="4"/>
        <v>－DRNSDR</v>
      </c>
      <c r="AL23" s="16" t="str">
        <f t="shared" si="5"/>
        <v>－DRNSDR</v>
      </c>
      <c r="AM23" s="15" t="str">
        <f t="shared" si="6"/>
        <v>－DRNSDR</v>
      </c>
      <c r="AN23" s="15" t="str">
        <f t="shared" si="7"/>
        <v>－DRNSDR</v>
      </c>
    </row>
    <row r="24" spans="1:40" ht="11.25" customHeight="1" x14ac:dyDescent="0.15">
      <c r="A24" s="15">
        <v>23</v>
      </c>
      <c r="B24" s="15" t="s">
        <v>237</v>
      </c>
      <c r="C24" s="15" t="s">
        <v>238</v>
      </c>
      <c r="D24" s="3" t="s">
        <v>18</v>
      </c>
      <c r="E24" s="15" t="s">
        <v>88</v>
      </c>
      <c r="F24" s="15" t="s">
        <v>53</v>
      </c>
      <c r="G24" s="15">
        <v>171</v>
      </c>
      <c r="H24" s="15">
        <v>184</v>
      </c>
      <c r="I24" s="15">
        <v>70</v>
      </c>
      <c r="J24" s="15">
        <v>56</v>
      </c>
      <c r="K24" s="15">
        <v>76</v>
      </c>
      <c r="L24" s="15">
        <v>59</v>
      </c>
      <c r="M24" s="15">
        <v>69</v>
      </c>
      <c r="N24" s="15">
        <v>60</v>
      </c>
      <c r="O24" s="15">
        <v>61</v>
      </c>
      <c r="P24" s="15">
        <v>28</v>
      </c>
      <c r="Q24" s="15" t="s">
        <v>234</v>
      </c>
      <c r="R24" s="3" t="str">
        <f>IF(ISERROR(VLOOKUP($Q24,技リスト!$A$1:$F$270,6,FALSE)),"－",VLOOKUP($Q24,技リスト!$A$1:$F$270,6,FALSE))</f>
        <v>－</v>
      </c>
      <c r="S24" s="3" t="str">
        <f>IF(ISERROR(VLOOKUP($Q24,技リスト!$A$1:$F$270,3,FALSE)),"－",VLOOKUP($Q24,技リスト!$A$1:$F$270,3,FALSE))</f>
        <v>－</v>
      </c>
      <c r="T24" s="3" t="str">
        <f>IF($E24=IF(ISERROR(VLOOKUP($Q24,技リスト!$A$1:$F$270,4,FALSE)),"－",VLOOKUP($Q24,技リスト!$A$1:$F$270,4,FALSE)),"一致","")</f>
        <v/>
      </c>
      <c r="U24" s="15" t="s">
        <v>223</v>
      </c>
      <c r="V24" s="3" t="str">
        <f>IF(ISERROR(VLOOKUP($U24,技リスト!$A$1:$F$270,6,FALSE)),"－",VLOOKUP($U24,技リスト!$A$1:$F$270,6,FALSE))</f>
        <v>BL</v>
      </c>
      <c r="W24" s="3">
        <f>IF(ISERROR(VLOOKUP($U24,技リスト!$A$1:$F$270,3,FALSE)),"－",VLOOKUP($U24,技リスト!$A$1:$F$270,3,FALSE))</f>
        <v>8</v>
      </c>
      <c r="X24" s="3" t="str">
        <f>IF($E24=IF(ISERROR(VLOOKUP($U24,技リスト!$A$1:$F$270,4,FALSE)),"－",VLOOKUP($U24,技リスト!$A$1:$F$270,4,FALSE)),"一致","")</f>
        <v/>
      </c>
      <c r="Y24" s="15" t="s">
        <v>128</v>
      </c>
      <c r="Z24" s="3" t="str">
        <f>IF(ISERROR(VLOOKUP($Y24,技リスト!$A$1:$F$270,6,FALSE)),"－",VLOOKUP($Y24,技リスト!$A$1:$F$270,6,FALSE))</f>
        <v>DR</v>
      </c>
      <c r="AA24" s="3">
        <f>IF(ISERROR(VLOOKUP($Y24,技リスト!$A$1:$F$270,3,FALSE)),"－",VLOOKUP($Y24,技リスト!$A$1:$F$270,3,FALSE))</f>
        <v>76</v>
      </c>
      <c r="AB24" s="3" t="str">
        <f>IF($E24=IF(ISERROR(VLOOKUP($Y24,技リスト!$A$1:$F$270,4,FALSE)),"－",VLOOKUP($Y24,技リスト!$A$1:$F$270,4,FALSE)),"一致","")</f>
        <v/>
      </c>
      <c r="AC24" s="15" t="s">
        <v>231</v>
      </c>
      <c r="AD24" s="3" t="str">
        <f>IF(ISERROR(VLOOKUP($AC24,技リスト!$A$1:$F$270,6,FALSE)),"－",VLOOKUP($AC24,技リスト!$A$1:$F$270,6,FALSE))</f>
        <v>NS</v>
      </c>
      <c r="AE24" s="3">
        <f>IF(ISERROR(VLOOKUP($AC24,技リスト!$A$1:$F$270,3,FALSE)),"－",VLOOKUP($AC24,技リスト!$A$1:$F$270,3,FALSE))</f>
        <v>104</v>
      </c>
      <c r="AF24" s="3" t="str">
        <f>IF($E24=IF(ISERROR(VLOOKUP($AC24,技リスト!$A$1:$F$245,4,FALSE)),"－",VLOOKUP($AC24,技リスト!$A$1:$F$245,4,FALSE)),"一致","")</f>
        <v/>
      </c>
      <c r="AG24" s="16" t="str">
        <f t="shared" si="0"/>
        <v>イカサマ!キラースライドぶんしんフェイントデスゾーン</v>
      </c>
      <c r="AH24" s="16" t="str">
        <f t="shared" si="1"/>
        <v>イカサマ!キラースライドぶんしんフェイントデスゾーン</v>
      </c>
      <c r="AI24" s="16" t="str">
        <f t="shared" si="2"/>
        <v>イカサマ!キラースライドぶんしんフェイントデスゾーン</v>
      </c>
      <c r="AJ24" s="16" t="str">
        <f t="shared" si="3"/>
        <v>イカサマ!キラースライドぶんしんフェイントデスゾーン</v>
      </c>
      <c r="AK24" s="15" t="str">
        <f t="shared" si="4"/>
        <v>－BLDRNS</v>
      </c>
      <c r="AL24" s="16" t="str">
        <f t="shared" si="5"/>
        <v>－BLDRNS</v>
      </c>
      <c r="AM24" s="15" t="str">
        <f t="shared" si="6"/>
        <v>－BLDRNS</v>
      </c>
      <c r="AN24" s="15" t="str">
        <f t="shared" si="7"/>
        <v>－BLDRNS</v>
      </c>
    </row>
    <row r="25" spans="1:40" ht="11.25" customHeight="1" x14ac:dyDescent="0.15">
      <c r="A25" s="15">
        <v>24</v>
      </c>
      <c r="B25" s="15" t="s">
        <v>239</v>
      </c>
      <c r="C25" s="15" t="s">
        <v>240</v>
      </c>
      <c r="D25" s="3" t="s">
        <v>18</v>
      </c>
      <c r="E25" s="15" t="s">
        <v>19</v>
      </c>
      <c r="F25" s="15" t="s">
        <v>52</v>
      </c>
      <c r="G25" s="15">
        <v>184</v>
      </c>
      <c r="H25" s="15">
        <v>133</v>
      </c>
      <c r="I25" s="15">
        <v>75</v>
      </c>
      <c r="J25" s="15">
        <v>69</v>
      </c>
      <c r="K25" s="15">
        <v>68</v>
      </c>
      <c r="L25" s="15">
        <v>68</v>
      </c>
      <c r="M25" s="15">
        <v>78</v>
      </c>
      <c r="N25" s="15">
        <v>61</v>
      </c>
      <c r="O25" s="15">
        <v>64</v>
      </c>
      <c r="P25" s="15">
        <v>30</v>
      </c>
      <c r="Q25" s="15" t="s">
        <v>234</v>
      </c>
      <c r="R25" s="3" t="str">
        <f>IF(ISERROR(VLOOKUP($Q25,技リスト!$A$1:$F$270,6,FALSE)),"－",VLOOKUP($Q25,技リスト!$A$1:$F$270,6,FALSE))</f>
        <v>－</v>
      </c>
      <c r="S25" s="3" t="str">
        <f>IF(ISERROR(VLOOKUP($Q25,技リスト!$A$1:$F$270,3,FALSE)),"－",VLOOKUP($Q25,技リスト!$A$1:$F$270,3,FALSE))</f>
        <v>－</v>
      </c>
      <c r="T25" s="3" t="str">
        <f>IF($E25=IF(ISERROR(VLOOKUP($Q25,技リスト!$A$1:$F$270,4,FALSE)),"－",VLOOKUP($Q25,技リスト!$A$1:$F$270,4,FALSE)),"一致","")</f>
        <v/>
      </c>
      <c r="U25" s="15" t="s">
        <v>235</v>
      </c>
      <c r="V25" s="3" t="str">
        <f>IF(ISERROR(VLOOKUP($U25,技リスト!$A$1:$F$270,6,FALSE)),"－",VLOOKUP($U25,技リスト!$A$1:$F$270,6,FALSE))</f>
        <v>NS</v>
      </c>
      <c r="W25" s="3">
        <f>IF(ISERROR(VLOOKUP($U25,技リスト!$A$1:$F$270,3,FALSE)),"－",VLOOKUP($U25,技リスト!$A$1:$F$270,3,FALSE))</f>
        <v>58</v>
      </c>
      <c r="X25" s="3" t="str">
        <f>IF($E25=IF(ISERROR(VLOOKUP($U25,技リスト!$A$1:$F$270,4,FALSE)),"－",VLOOKUP($U25,技リスト!$A$1:$F$270,4,FALSE)),"一致","")</f>
        <v>一致</v>
      </c>
      <c r="Y25" s="15" t="s">
        <v>241</v>
      </c>
      <c r="Z25" s="3" t="str">
        <f>IF(ISERROR(VLOOKUP($Y25,技リスト!$A$1:$F$270,6,FALSE)),"－",VLOOKUP($Y25,技リスト!$A$1:$F$270,6,FALSE))</f>
        <v>DR</v>
      </c>
      <c r="AA25" s="3">
        <f>IF(ISERROR(VLOOKUP($Y25,技リスト!$A$1:$F$270,3,FALSE)),"－",VLOOKUP($Y25,技リスト!$A$1:$F$270,3,FALSE))</f>
        <v>61</v>
      </c>
      <c r="AB25" s="3" t="str">
        <f>IF($E25=IF(ISERROR(VLOOKUP($Y25,技リスト!$A$1:$F$270,4,FALSE)),"－",VLOOKUP($Y25,技リスト!$A$1:$F$270,4,FALSE)),"一致","")</f>
        <v/>
      </c>
      <c r="AC25" s="15" t="s">
        <v>242</v>
      </c>
      <c r="AD25" s="3" t="str">
        <f>IF(ISERROR(VLOOKUP($AC25,技リスト!$A$1:$F$270,6,FALSE)),"－",VLOOKUP($AC25,技リスト!$A$1:$F$270,6,FALSE))</f>
        <v>BS</v>
      </c>
      <c r="AE25" s="3">
        <f>IF(ISERROR(VLOOKUP($AC25,技リスト!$A$1:$F$270,3,FALSE)),"－",VLOOKUP($AC25,技リスト!$A$1:$F$270,3,FALSE))</f>
        <v>87</v>
      </c>
      <c r="AF25" s="3" t="str">
        <f>IF($E25=IF(ISERROR(VLOOKUP($AC25,技リスト!$A$1:$F$245,4,FALSE)),"－",VLOOKUP($AC25,技リスト!$A$1:$F$245,4,FALSE)),"一致","")</f>
        <v>一致</v>
      </c>
      <c r="AG25" s="16" t="str">
        <f t="shared" si="0"/>
        <v>イカサマ!ひゃくれつショットカマイタチにひゃくれつショット</v>
      </c>
      <c r="AH25" s="16" t="str">
        <f t="shared" si="1"/>
        <v>イカサマ!ひゃくれつショットカマイタチにひゃくれつショット</v>
      </c>
      <c r="AI25" s="16" t="str">
        <f t="shared" si="2"/>
        <v>イカサマ!ひゃくれつショットカマイタチにひゃくれつショット</v>
      </c>
      <c r="AJ25" s="16" t="str">
        <f t="shared" si="3"/>
        <v>イカサマ!ひゃくれつショットカマイタチにひゃくれつショット</v>
      </c>
      <c r="AK25" s="15" t="str">
        <f t="shared" si="4"/>
        <v>－NSDRBS</v>
      </c>
      <c r="AL25" s="16" t="str">
        <f t="shared" si="5"/>
        <v>－NSDRBS</v>
      </c>
      <c r="AM25" s="15" t="str">
        <f t="shared" si="6"/>
        <v>－NSDRBS</v>
      </c>
      <c r="AN25" s="15" t="str">
        <f t="shared" si="7"/>
        <v>－NSDRBS</v>
      </c>
    </row>
    <row r="26" spans="1:40" ht="11.25" customHeight="1" x14ac:dyDescent="0.15">
      <c r="A26" s="15">
        <v>25</v>
      </c>
      <c r="B26" s="15" t="s">
        <v>243</v>
      </c>
      <c r="C26" s="15" t="s">
        <v>244</v>
      </c>
      <c r="D26" s="3" t="s">
        <v>18</v>
      </c>
      <c r="E26" s="15" t="s">
        <v>19</v>
      </c>
      <c r="F26" s="15" t="s">
        <v>52</v>
      </c>
      <c r="G26" s="15">
        <v>193</v>
      </c>
      <c r="H26" s="15">
        <v>193</v>
      </c>
      <c r="I26" s="15">
        <v>70</v>
      </c>
      <c r="J26" s="15">
        <v>60</v>
      </c>
      <c r="K26" s="15">
        <v>78</v>
      </c>
      <c r="L26" s="15">
        <v>66</v>
      </c>
      <c r="M26" s="15">
        <v>66</v>
      </c>
      <c r="N26" s="15">
        <v>67</v>
      </c>
      <c r="O26" s="15">
        <v>71</v>
      </c>
      <c r="P26" s="15">
        <v>27</v>
      </c>
      <c r="Q26" s="15" t="s">
        <v>245</v>
      </c>
      <c r="R26" s="3" t="str">
        <f>IF(ISERROR(VLOOKUP($Q26,技リスト!$A$1:$F$270,6,FALSE)),"－",VLOOKUP($Q26,技リスト!$A$1:$F$270,6,FALSE))</f>
        <v>－</v>
      </c>
      <c r="S26" s="3" t="str">
        <f>IF(ISERROR(VLOOKUP($Q26,技リスト!$A$1:$F$270,3,FALSE)),"－",VLOOKUP($Q26,技リスト!$A$1:$F$270,3,FALSE))</f>
        <v>－</v>
      </c>
      <c r="T26" s="3" t="str">
        <f>IF($E26=IF(ISERROR(VLOOKUP($Q26,技リスト!$A$1:$F$270,4,FALSE)),"－",VLOOKUP($Q26,技リスト!$A$1:$F$270,4,FALSE)),"一致","")</f>
        <v/>
      </c>
      <c r="U26" s="15" t="s">
        <v>218</v>
      </c>
      <c r="V26" s="3" t="str">
        <f>IF(ISERROR(VLOOKUP($U26,技リスト!$A$1:$F$270,6,FALSE)),"－",VLOOKUP($U26,技リスト!$A$1:$F$270,6,FALSE))</f>
        <v>DR</v>
      </c>
      <c r="W26" s="3">
        <f>IF(ISERROR(VLOOKUP($U26,技リスト!$A$1:$F$270,3,FALSE)),"－",VLOOKUP($U26,技リスト!$A$1:$F$270,3,FALSE))</f>
        <v>63</v>
      </c>
      <c r="X26" s="3" t="str">
        <f>IF($E26=IF(ISERROR(VLOOKUP($U26,技リスト!$A$1:$F$270,4,FALSE)),"－",VLOOKUP($U26,技リスト!$A$1:$F$270,4,FALSE)),"一致","")</f>
        <v/>
      </c>
      <c r="Y26" s="15" t="s">
        <v>246</v>
      </c>
      <c r="Z26" s="3" t="str">
        <f>IF(ISERROR(VLOOKUP($Y26,技リスト!$A$1:$F$270,6,FALSE)),"－",VLOOKUP($Y26,技リスト!$A$1:$F$270,6,FALSE))</f>
        <v>NS</v>
      </c>
      <c r="AA26" s="3">
        <f>IF(ISERROR(VLOOKUP($Y26,技リスト!$A$1:$F$270,3,FALSE)),"－",VLOOKUP($Y26,技リスト!$A$1:$F$270,3,FALSE))</f>
        <v>99</v>
      </c>
      <c r="AB26" s="3" t="str">
        <f>IF($E26=IF(ISERROR(VLOOKUP($Y26,技リスト!$A$1:$F$270,4,FALSE)),"－",VLOOKUP($Y26,技リスト!$A$1:$F$270,4,FALSE)),"一致","")</f>
        <v>一致</v>
      </c>
      <c r="AC26" s="15" t="s">
        <v>247</v>
      </c>
      <c r="AD26" s="3" t="str">
        <f>IF(ISERROR(VLOOKUP($AC26,技リスト!$A$1:$F$270,6,FALSE)),"－",VLOOKUP($AC26,技リスト!$A$1:$F$270,6,FALSE))</f>
        <v>NS</v>
      </c>
      <c r="AE26" s="3">
        <f>IF(ISERROR(VLOOKUP($AC26,技リスト!$A$1:$F$270,3,FALSE)),"－",VLOOKUP($AC26,技リスト!$A$1:$F$270,3,FALSE))</f>
        <v>127</v>
      </c>
      <c r="AF26" s="3" t="str">
        <f>IF($E26=IF(ISERROR(VLOOKUP($AC26,技リスト!$A$1:$F$245,4,FALSE)),"－",VLOOKUP($AC26,技リスト!$A$1:$F$245,4,FALSE)),"一致","")</f>
        <v>一致</v>
      </c>
      <c r="AG26" s="16" t="str">
        <f t="shared" si="0"/>
        <v>オフェンスフォースジャッジスルーこうていペンギン２ごうこうていペンギン１ごう</v>
      </c>
      <c r="AH26" s="16" t="str">
        <f t="shared" si="1"/>
        <v>オフェンスフォースジャッジスルーこうていペンギン２ごうこうていペンギン１ごう</v>
      </c>
      <c r="AI26" s="16" t="str">
        <f t="shared" si="2"/>
        <v>オフェンスフォースジャッジスルーこうていペンギン２ごうこうていペンギン１ごう</v>
      </c>
      <c r="AJ26" s="16" t="str">
        <f t="shared" si="3"/>
        <v>オフェンスフォースジャッジスルーこうていペンギン２ごうこうていペンギン１ごう</v>
      </c>
      <c r="AK26" s="15" t="str">
        <f t="shared" si="4"/>
        <v>－DRNSNS</v>
      </c>
      <c r="AL26" s="16" t="str">
        <f t="shared" si="5"/>
        <v>－DRNSNS</v>
      </c>
      <c r="AM26" s="15" t="str">
        <f t="shared" si="6"/>
        <v>－DRNSNS</v>
      </c>
      <c r="AN26" s="15" t="str">
        <f t="shared" si="7"/>
        <v>－DRNSNS</v>
      </c>
    </row>
    <row r="27" spans="1:40" ht="11.25" customHeight="1" x14ac:dyDescent="0.15">
      <c r="A27" s="15">
        <v>26</v>
      </c>
      <c r="B27" s="15" t="s">
        <v>248</v>
      </c>
      <c r="C27" s="15" t="s">
        <v>249</v>
      </c>
      <c r="D27" s="3" t="s">
        <v>18</v>
      </c>
      <c r="E27" s="15" t="s">
        <v>19</v>
      </c>
      <c r="F27" s="15" t="s">
        <v>20</v>
      </c>
      <c r="G27" s="15">
        <v>147</v>
      </c>
      <c r="H27" s="15">
        <v>170</v>
      </c>
      <c r="I27" s="15">
        <v>58</v>
      </c>
      <c r="J27" s="15">
        <v>55</v>
      </c>
      <c r="K27" s="15">
        <v>63</v>
      </c>
      <c r="L27" s="15">
        <v>54</v>
      </c>
      <c r="M27" s="15">
        <v>45</v>
      </c>
      <c r="N27" s="15">
        <v>62</v>
      </c>
      <c r="O27" s="15">
        <v>70</v>
      </c>
      <c r="P27" s="15">
        <v>27</v>
      </c>
      <c r="Q27" s="15" t="s">
        <v>219</v>
      </c>
      <c r="R27" s="3" t="str">
        <f>IF(ISERROR(VLOOKUP($Q27,技リスト!$A$1:$F$270,6,FALSE)),"－",VLOOKUP($Q27,技リスト!$A$1:$F$270,6,FALSE))</f>
        <v>BL</v>
      </c>
      <c r="S27" s="3">
        <f>IF(ISERROR(VLOOKUP($Q27,技リスト!$A$1:$F$270,3,FALSE)),"－",VLOOKUP($Q27,技リスト!$A$1:$F$270,3,FALSE))</f>
        <v>64</v>
      </c>
      <c r="T27" s="3" t="str">
        <f>IF($E27=IF(ISERROR(VLOOKUP($Q27,技リスト!$A$1:$F$270,4,FALSE)),"－",VLOOKUP($Q27,技リスト!$A$1:$F$270,4,FALSE)),"一致","")</f>
        <v/>
      </c>
      <c r="U27" s="15" t="s">
        <v>250</v>
      </c>
      <c r="V27" s="3" t="str">
        <f>IF(ISERROR(VLOOKUP($U27,技リスト!$A$1:$F$270,6,FALSE)),"－",VLOOKUP($U27,技リスト!$A$1:$F$270,6,FALSE))</f>
        <v>P1</v>
      </c>
      <c r="W27" s="3">
        <f>IF(ISERROR(VLOOKUP($U27,技リスト!$A$1:$F$270,3,FALSE)),"－",VLOOKUP($U27,技リスト!$A$1:$F$270,3,FALSE))</f>
        <v>46</v>
      </c>
      <c r="X27" s="3" t="str">
        <f>IF($E27=IF(ISERROR(VLOOKUP($U27,技リスト!$A$1:$F$270,4,FALSE)),"－",VLOOKUP($U27,技リスト!$A$1:$F$270,4,FALSE)),"一致","")</f>
        <v/>
      </c>
      <c r="Y27" s="15" t="s">
        <v>213</v>
      </c>
      <c r="Z27" s="3" t="str">
        <f>IF(ISERROR(VLOOKUP($Y27,技リスト!$A$1:$F$270,6,FALSE)),"－",VLOOKUP($Y27,技リスト!$A$1:$F$270,6,FALSE))</f>
        <v>BL</v>
      </c>
      <c r="AA27" s="3">
        <f>IF(ISERROR(VLOOKUP($Y27,技リスト!$A$1:$F$270,3,FALSE)),"－",VLOOKUP($Y27,技リスト!$A$1:$F$270,3,FALSE))</f>
        <v>56</v>
      </c>
      <c r="AB27" s="3" t="str">
        <f>IF($E27=IF(ISERROR(VLOOKUP($Y27,技リスト!$A$1:$F$270,4,FALSE)),"－",VLOOKUP($Y27,技リスト!$A$1:$F$270,4,FALSE)),"一致","")</f>
        <v/>
      </c>
      <c r="AC27" s="15" t="s">
        <v>208</v>
      </c>
      <c r="AD27" s="3" t="str">
        <f>IF(ISERROR(VLOOKUP($AC27,技リスト!$A$1:$F$270,6,FALSE)),"－",VLOOKUP($AC27,技リスト!$A$1:$F$270,6,FALSE))</f>
        <v>P1</v>
      </c>
      <c r="AE27" s="3">
        <f>IF(ISERROR(VLOOKUP($AC27,技リスト!$A$1:$F$270,3,FALSE)),"－",VLOOKUP($AC27,技リスト!$A$1:$F$270,3,FALSE))</f>
        <v>61</v>
      </c>
      <c r="AF27" s="3" t="str">
        <f>IF($E27=IF(ISERROR(VLOOKUP($AC27,技リスト!$A$1:$F$245,4,FALSE)),"－",VLOOKUP($AC27,技リスト!$A$1:$F$245,4,FALSE)),"一致","")</f>
        <v/>
      </c>
      <c r="AG27" s="16" t="str">
        <f t="shared" si="0"/>
        <v>サイクロンねっけつヘッドアースクェイクフルパワーシールド</v>
      </c>
      <c r="AH27" s="16" t="str">
        <f t="shared" si="1"/>
        <v>サイクロンねっけつヘッドアースクェイクフルパワーシールド</v>
      </c>
      <c r="AI27" s="16" t="str">
        <f t="shared" si="2"/>
        <v>サイクロンねっけつヘッドアースクェイクフルパワーシールド</v>
      </c>
      <c r="AJ27" s="16" t="str">
        <f t="shared" si="3"/>
        <v>サイクロンねっけつヘッドアースクェイクフルパワーシールド</v>
      </c>
      <c r="AK27" s="15" t="str">
        <f t="shared" si="4"/>
        <v>BLP1BLP1</v>
      </c>
      <c r="AL27" s="16" t="str">
        <f t="shared" si="5"/>
        <v>BLP1BLP1</v>
      </c>
      <c r="AM27" s="15" t="str">
        <f t="shared" si="6"/>
        <v>BLP1BLP1</v>
      </c>
      <c r="AN27" s="15" t="str">
        <f t="shared" si="7"/>
        <v>BLP1BLP1</v>
      </c>
    </row>
    <row r="28" spans="1:40" ht="11.25" customHeight="1" x14ac:dyDescent="0.15">
      <c r="A28" s="15">
        <v>27</v>
      </c>
      <c r="B28" s="15" t="s">
        <v>251</v>
      </c>
      <c r="C28" s="15" t="s">
        <v>252</v>
      </c>
      <c r="D28" s="3" t="s">
        <v>18</v>
      </c>
      <c r="E28" s="15" t="s">
        <v>88</v>
      </c>
      <c r="F28" s="15" t="s">
        <v>52</v>
      </c>
      <c r="G28" s="15">
        <v>149</v>
      </c>
      <c r="H28" s="15">
        <v>157</v>
      </c>
      <c r="I28" s="15">
        <v>53</v>
      </c>
      <c r="J28" s="15">
        <v>60</v>
      </c>
      <c r="K28" s="15">
        <v>52</v>
      </c>
      <c r="L28" s="15">
        <v>61</v>
      </c>
      <c r="M28" s="15">
        <v>54</v>
      </c>
      <c r="N28" s="15">
        <v>52</v>
      </c>
      <c r="O28" s="15">
        <v>53</v>
      </c>
      <c r="P28" s="15">
        <v>30</v>
      </c>
      <c r="Q28" s="15" t="s">
        <v>163</v>
      </c>
      <c r="R28" s="3" t="str">
        <f>IF(ISERROR(VLOOKUP($Q28,技リスト!$A$1:$F$270,6,FALSE)),"－",VLOOKUP($Q28,技リスト!$A$1:$F$270,6,FALSE))</f>
        <v>NS</v>
      </c>
      <c r="S28" s="3">
        <f>IF(ISERROR(VLOOKUP($Q28,技リスト!$A$1:$F$270,3,FALSE)),"－",VLOOKUP($Q28,技リスト!$A$1:$F$270,3,FALSE))</f>
        <v>24</v>
      </c>
      <c r="T28" s="3" t="str">
        <f>IF($E28=IF(ISERROR(VLOOKUP($Q28,技リスト!$A$1:$F$270,4,FALSE)),"－",VLOOKUP($Q28,技リスト!$A$1:$F$270,4,FALSE)),"一致","")</f>
        <v/>
      </c>
      <c r="U28" s="15" t="s">
        <v>223</v>
      </c>
      <c r="V28" s="3" t="str">
        <f>IF(ISERROR(VLOOKUP($U28,技リスト!$A$1:$F$270,6,FALSE)),"－",VLOOKUP($U28,技リスト!$A$1:$F$270,6,FALSE))</f>
        <v>BL</v>
      </c>
      <c r="W28" s="3">
        <f>IF(ISERROR(VLOOKUP($U28,技リスト!$A$1:$F$270,3,FALSE)),"－",VLOOKUP($U28,技リスト!$A$1:$F$270,3,FALSE))</f>
        <v>8</v>
      </c>
      <c r="X28" s="3" t="str">
        <f>IF($E28=IF(ISERROR(VLOOKUP($U28,技リスト!$A$1:$F$270,4,FALSE)),"－",VLOOKUP($U28,技リスト!$A$1:$F$270,4,FALSE)),"一致","")</f>
        <v/>
      </c>
      <c r="Y28" s="15" t="s">
        <v>218</v>
      </c>
      <c r="Z28" s="3" t="str">
        <f>IF(ISERROR(VLOOKUP($Y28,技リスト!$A$1:$F$270,6,FALSE)),"－",VLOOKUP($Y28,技リスト!$A$1:$F$270,6,FALSE))</f>
        <v>DR</v>
      </c>
      <c r="AA28" s="3">
        <f>IF(ISERROR(VLOOKUP($Y28,技リスト!$A$1:$F$270,3,FALSE)),"－",VLOOKUP($Y28,技リスト!$A$1:$F$270,3,FALSE))</f>
        <v>63</v>
      </c>
      <c r="AB28" s="3" t="str">
        <f>IF($E28=IF(ISERROR(VLOOKUP($Y28,技リスト!$A$1:$F$270,4,FALSE)),"－",VLOOKUP($Y28,技リスト!$A$1:$F$270,4,FALSE)),"一致","")</f>
        <v/>
      </c>
      <c r="AC28" s="15" t="s">
        <v>253</v>
      </c>
      <c r="AD28" s="3" t="str">
        <f>IF(ISERROR(VLOOKUP($AC28,技リスト!$A$1:$F$270,6,FALSE)),"－",VLOOKUP($AC28,技リスト!$A$1:$F$270,6,FALSE))</f>
        <v>NS</v>
      </c>
      <c r="AE28" s="3">
        <f>IF(ISERROR(VLOOKUP($AC28,技リスト!$A$1:$F$270,3,FALSE)),"－",VLOOKUP($AC28,技リスト!$A$1:$F$270,3,FALSE))</f>
        <v>84</v>
      </c>
      <c r="AF28" s="3" t="str">
        <f>IF($E28=IF(ISERROR(VLOOKUP($AC28,技リスト!$A$1:$F$245,4,FALSE)),"－",VLOOKUP($AC28,技リスト!$A$1:$F$245,4,FALSE)),"一致","")</f>
        <v/>
      </c>
      <c r="AG28" s="16" t="str">
        <f t="shared" si="0"/>
        <v>グレネードショットキラースライドジャッジスルーツインブースト</v>
      </c>
      <c r="AH28" s="16" t="str">
        <f t="shared" si="1"/>
        <v>グレネードショットキラースライドジャッジスルーツインブースト</v>
      </c>
      <c r="AI28" s="16" t="str">
        <f t="shared" si="2"/>
        <v>グレネードショットキラースライドジャッジスルーツインブースト</v>
      </c>
      <c r="AJ28" s="16" t="str">
        <f t="shared" si="3"/>
        <v>グレネードショットキラースライドジャッジスルーツインブースト</v>
      </c>
      <c r="AK28" s="15" t="str">
        <f t="shared" si="4"/>
        <v>NSBLDRNS</v>
      </c>
      <c r="AL28" s="16" t="str">
        <f t="shared" si="5"/>
        <v>NSBLDRNS</v>
      </c>
      <c r="AM28" s="15" t="str">
        <f t="shared" si="6"/>
        <v>NSBLDRNS</v>
      </c>
      <c r="AN28" s="15" t="str">
        <f t="shared" si="7"/>
        <v>NSBLDRNS</v>
      </c>
    </row>
    <row r="29" spans="1:40" ht="11.25" customHeight="1" x14ac:dyDescent="0.15">
      <c r="A29" s="15">
        <v>28</v>
      </c>
      <c r="B29" s="15" t="s">
        <v>254</v>
      </c>
      <c r="C29" s="15" t="s">
        <v>255</v>
      </c>
      <c r="D29" s="3" t="s">
        <v>18</v>
      </c>
      <c r="E29" s="15" t="s">
        <v>88</v>
      </c>
      <c r="F29" s="15" t="s">
        <v>52</v>
      </c>
      <c r="G29" s="15">
        <v>167</v>
      </c>
      <c r="H29" s="15">
        <v>137</v>
      </c>
      <c r="I29" s="15">
        <v>54</v>
      </c>
      <c r="J29" s="15">
        <v>57</v>
      </c>
      <c r="K29" s="15">
        <v>57</v>
      </c>
      <c r="L29" s="15">
        <v>63</v>
      </c>
      <c r="M29" s="15">
        <v>53</v>
      </c>
      <c r="N29" s="15">
        <v>56</v>
      </c>
      <c r="O29" s="15">
        <v>55</v>
      </c>
      <c r="P29" s="15">
        <v>33</v>
      </c>
      <c r="Q29" s="15" t="s">
        <v>218</v>
      </c>
      <c r="R29" s="3" t="str">
        <f>IF(ISERROR(VLOOKUP($Q29,技リスト!$A$1:$F$270,6,FALSE)),"－",VLOOKUP($Q29,技リスト!$A$1:$F$270,6,FALSE))</f>
        <v>DR</v>
      </c>
      <c r="S29" s="3">
        <f>IF(ISERROR(VLOOKUP($Q29,技リスト!$A$1:$F$270,3,FALSE)),"－",VLOOKUP($Q29,技リスト!$A$1:$F$270,3,FALSE))</f>
        <v>63</v>
      </c>
      <c r="T29" s="3" t="str">
        <f>IF($E29=IF(ISERROR(VLOOKUP($Q29,技リスト!$A$1:$F$270,4,FALSE)),"－",VLOOKUP($Q29,技リスト!$A$1:$F$270,4,FALSE)),"一致","")</f>
        <v/>
      </c>
      <c r="U29" s="15" t="s">
        <v>256</v>
      </c>
      <c r="V29" s="3" t="str">
        <f>IF(ISERROR(VLOOKUP($U29,技リスト!$A$1:$F$270,6,FALSE)),"－",VLOOKUP($U29,技リスト!$A$1:$F$270,6,FALSE))</f>
        <v>NS</v>
      </c>
      <c r="W29" s="3">
        <f>IF(ISERROR(VLOOKUP($U29,技リスト!$A$1:$F$270,3,FALSE)),"－",VLOOKUP($U29,技リスト!$A$1:$F$270,3,FALSE))</f>
        <v>31</v>
      </c>
      <c r="X29" s="3" t="str">
        <f>IF($E29=IF(ISERROR(VLOOKUP($U29,技リスト!$A$1:$F$270,4,FALSE)),"－",VLOOKUP($U29,技リスト!$A$1:$F$270,4,FALSE)),"一致","")</f>
        <v>一致</v>
      </c>
      <c r="Y29" s="15" t="s">
        <v>235</v>
      </c>
      <c r="Z29" s="3" t="str">
        <f>IF(ISERROR(VLOOKUP($Y29,技リスト!$A$1:$F$270,6,FALSE)),"－",VLOOKUP($Y29,技リスト!$A$1:$F$270,6,FALSE))</f>
        <v>NS</v>
      </c>
      <c r="AA29" s="3">
        <f>IF(ISERROR(VLOOKUP($Y29,技リスト!$A$1:$F$270,3,FALSE)),"－",VLOOKUP($Y29,技リスト!$A$1:$F$270,3,FALSE))</f>
        <v>58</v>
      </c>
      <c r="AB29" s="3" t="str">
        <f>IF($E29=IF(ISERROR(VLOOKUP($Y29,技リスト!$A$1:$F$270,4,FALSE)),"－",VLOOKUP($Y29,技リスト!$A$1:$F$270,4,FALSE)),"一致","")</f>
        <v/>
      </c>
      <c r="AC29" s="15" t="s">
        <v>257</v>
      </c>
      <c r="AD29" s="3" t="str">
        <f>IF(ISERROR(VLOOKUP($AC29,技リスト!$A$1:$F$270,6,FALSE)),"－",VLOOKUP($AC29,技リスト!$A$1:$F$270,6,FALSE))</f>
        <v>NS</v>
      </c>
      <c r="AE29" s="3">
        <f>IF(ISERROR(VLOOKUP($AC29,技リスト!$A$1:$F$270,3,FALSE)),"－",VLOOKUP($AC29,技リスト!$A$1:$F$270,3,FALSE))</f>
        <v>68</v>
      </c>
      <c r="AF29" s="3" t="str">
        <f>IF($E29=IF(ISERROR(VLOOKUP($AC29,技リスト!$A$1:$F$245,4,FALSE)),"－",VLOOKUP($AC29,技リスト!$A$1:$F$245,4,FALSE)),"一致","")</f>
        <v>一致</v>
      </c>
      <c r="AG29" s="16" t="str">
        <f t="shared" si="0"/>
        <v>ジャッジスルースパイラルショットひゃくれつショットコロドラシュート</v>
      </c>
      <c r="AH29" s="16" t="str">
        <f t="shared" si="1"/>
        <v>ジャッジスルースパイラルショットひゃくれつショットコロドラシュート</v>
      </c>
      <c r="AI29" s="16" t="str">
        <f t="shared" si="2"/>
        <v>ジャッジスルースパイラルショットひゃくれつショットコロドラシュート</v>
      </c>
      <c r="AJ29" s="16" t="str">
        <f t="shared" si="3"/>
        <v>ジャッジスルースパイラルショットひゃくれつショットコロドラシュート</v>
      </c>
      <c r="AK29" s="15" t="str">
        <f t="shared" si="4"/>
        <v>DRNSNSNS</v>
      </c>
      <c r="AL29" s="16" t="str">
        <f t="shared" si="5"/>
        <v>DRNSNSNS</v>
      </c>
      <c r="AM29" s="15" t="str">
        <f t="shared" si="6"/>
        <v>DRNSNSNS</v>
      </c>
      <c r="AN29" s="15" t="str">
        <f t="shared" si="7"/>
        <v>DRNSNSNS</v>
      </c>
    </row>
    <row r="30" spans="1:40" ht="11.25" customHeight="1" x14ac:dyDescent="0.15">
      <c r="A30" s="15">
        <v>29</v>
      </c>
      <c r="B30" s="15" t="s">
        <v>258</v>
      </c>
      <c r="C30" s="15" t="s">
        <v>259</v>
      </c>
      <c r="D30" s="3" t="s">
        <v>18</v>
      </c>
      <c r="E30" s="15" t="s">
        <v>88</v>
      </c>
      <c r="F30" s="15" t="s">
        <v>53</v>
      </c>
      <c r="G30" s="15">
        <v>171</v>
      </c>
      <c r="H30" s="15">
        <v>136</v>
      </c>
      <c r="I30" s="15">
        <v>53</v>
      </c>
      <c r="J30" s="15">
        <v>52</v>
      </c>
      <c r="K30" s="15">
        <v>54</v>
      </c>
      <c r="L30" s="15">
        <v>56</v>
      </c>
      <c r="M30" s="15">
        <v>52</v>
      </c>
      <c r="N30" s="15">
        <v>60</v>
      </c>
      <c r="O30" s="15">
        <v>44</v>
      </c>
      <c r="P30" s="15">
        <v>26</v>
      </c>
      <c r="Q30" s="15" t="s">
        <v>223</v>
      </c>
      <c r="R30" s="3" t="str">
        <f>IF(ISERROR(VLOOKUP($Q30,技リスト!$A$1:$F$270,6,FALSE)),"－",VLOOKUP($Q30,技リスト!$A$1:$F$270,6,FALSE))</f>
        <v>BL</v>
      </c>
      <c r="S30" s="3">
        <f>IF(ISERROR(VLOOKUP($Q30,技リスト!$A$1:$F$270,3,FALSE)),"－",VLOOKUP($Q30,技リスト!$A$1:$F$270,3,FALSE))</f>
        <v>8</v>
      </c>
      <c r="T30" s="3" t="str">
        <f>IF($E30=IF(ISERROR(VLOOKUP($Q30,技リスト!$A$1:$F$270,4,FALSE)),"－",VLOOKUP($Q30,技リスト!$A$1:$F$270,4,FALSE)),"一致","")</f>
        <v/>
      </c>
      <c r="U30" s="15" t="s">
        <v>158</v>
      </c>
      <c r="V30" s="3" t="str">
        <f>IF(ISERROR(VLOOKUP($U30,技リスト!$A$1:$F$270,6,FALSE)),"－",VLOOKUP($U30,技リスト!$A$1:$F$270,6,FALSE))</f>
        <v>DR</v>
      </c>
      <c r="W30" s="3">
        <f>IF(ISERROR(VLOOKUP($U30,技リスト!$A$1:$F$270,3,FALSE)),"－",VLOOKUP($U30,技リスト!$A$1:$F$270,3,FALSE))</f>
        <v>17</v>
      </c>
      <c r="X30" s="3" t="str">
        <f>IF($E30=IF(ISERROR(VLOOKUP($U30,技リスト!$A$1:$F$270,4,FALSE)),"－",VLOOKUP($U30,技リスト!$A$1:$F$270,4,FALSE)),"一致","")</f>
        <v>一致</v>
      </c>
      <c r="Y30" s="15" t="s">
        <v>134</v>
      </c>
      <c r="Z30" s="3" t="str">
        <f>IF(ISERROR(VLOOKUP($Y30,技リスト!$A$1:$F$270,6,FALSE)),"－",VLOOKUP($Y30,技リスト!$A$1:$F$270,6,FALSE))</f>
        <v>DR</v>
      </c>
      <c r="AA30" s="3">
        <f>IF(ISERROR(VLOOKUP($Y30,技リスト!$A$1:$F$270,3,FALSE)),"－",VLOOKUP($Y30,技リスト!$A$1:$F$270,3,FALSE))</f>
        <v>38</v>
      </c>
      <c r="AB30" s="3" t="str">
        <f>IF($E30=IF(ISERROR(VLOOKUP($Y30,技リスト!$A$1:$F$270,4,FALSE)),"－",VLOOKUP($Y30,技リスト!$A$1:$F$270,4,FALSE)),"一致","")</f>
        <v/>
      </c>
      <c r="AC30" s="15" t="s">
        <v>260</v>
      </c>
      <c r="AD30" s="3" t="str">
        <f>IF(ISERROR(VLOOKUP($AC30,技リスト!$A$1:$F$270,6,FALSE)),"－",VLOOKUP($AC30,技リスト!$A$1:$F$270,6,FALSE))</f>
        <v>NS</v>
      </c>
      <c r="AE30" s="3">
        <f>IF(ISERROR(VLOOKUP($AC30,技リスト!$A$1:$F$270,3,FALSE)),"－",VLOOKUP($AC30,技リスト!$A$1:$F$270,3,FALSE))</f>
        <v>70</v>
      </c>
      <c r="AF30" s="3" t="str">
        <f>IF($E30=IF(ISERROR(VLOOKUP($AC30,技リスト!$A$1:$F$245,4,FALSE)),"－",VLOOKUP($AC30,技リスト!$A$1:$F$245,4,FALSE)),"一致","")</f>
        <v/>
      </c>
      <c r="AG30" s="16" t="str">
        <f t="shared" si="0"/>
        <v>キラースライドたつまきせんぷうスーパーアルマジロクンフーヘッド</v>
      </c>
      <c r="AH30" s="16" t="str">
        <f t="shared" si="1"/>
        <v>キラースライドたつまきせんぷうスーパーアルマジロクンフーヘッド</v>
      </c>
      <c r="AI30" s="16" t="str">
        <f t="shared" si="2"/>
        <v>キラースライドたつまきせんぷうスーパーアルマジロクンフーヘッド</v>
      </c>
      <c r="AJ30" s="16" t="str">
        <f t="shared" si="3"/>
        <v>キラースライドたつまきせんぷうスーパーアルマジロクンフーヘッド</v>
      </c>
      <c r="AK30" s="15" t="str">
        <f t="shared" si="4"/>
        <v>BLDRDRNS</v>
      </c>
      <c r="AL30" s="16" t="str">
        <f t="shared" si="5"/>
        <v>BLDRDRNS</v>
      </c>
      <c r="AM30" s="15" t="str">
        <f t="shared" si="6"/>
        <v>BLDRDRNS</v>
      </c>
      <c r="AN30" s="15" t="str">
        <f t="shared" si="7"/>
        <v>BLDRDRNS</v>
      </c>
    </row>
    <row r="31" spans="1:40" ht="11.25" customHeight="1" x14ac:dyDescent="0.15">
      <c r="A31" s="15">
        <v>30</v>
      </c>
      <c r="B31" s="15" t="s">
        <v>261</v>
      </c>
      <c r="C31" s="15" t="s">
        <v>262</v>
      </c>
      <c r="D31" s="3" t="s">
        <v>18</v>
      </c>
      <c r="E31" s="15" t="s">
        <v>121</v>
      </c>
      <c r="F31" s="15" t="s">
        <v>52</v>
      </c>
      <c r="G31" s="15">
        <v>169</v>
      </c>
      <c r="H31" s="15">
        <v>133</v>
      </c>
      <c r="I31" s="15">
        <v>61</v>
      </c>
      <c r="J31" s="15">
        <v>53</v>
      </c>
      <c r="K31" s="15">
        <v>57</v>
      </c>
      <c r="L31" s="15">
        <v>52</v>
      </c>
      <c r="M31" s="15">
        <v>47</v>
      </c>
      <c r="N31" s="15">
        <v>54</v>
      </c>
      <c r="O31" s="15">
        <v>46</v>
      </c>
      <c r="P31" s="15">
        <v>27</v>
      </c>
      <c r="Q31" s="15" t="s">
        <v>263</v>
      </c>
      <c r="R31" s="3" t="str">
        <f>IF(ISERROR(VLOOKUP($Q31,技リスト!$A$1:$F$270,6,FALSE)),"－",VLOOKUP($Q31,技リスト!$A$1:$F$270,6,FALSE))</f>
        <v>NS</v>
      </c>
      <c r="S31" s="3">
        <f>IF(ISERROR(VLOOKUP($Q31,技リスト!$A$1:$F$270,3,FALSE)),"－",VLOOKUP($Q31,技リスト!$A$1:$F$270,3,FALSE))</f>
        <v>43</v>
      </c>
      <c r="T31" s="3" t="str">
        <f>IF($E31=IF(ISERROR(VLOOKUP($Q31,技リスト!$A$1:$F$270,4,FALSE)),"－",VLOOKUP($Q31,技リスト!$A$1:$F$270,4,FALSE)),"一致","")</f>
        <v>一致</v>
      </c>
      <c r="U31" s="15" t="s">
        <v>264</v>
      </c>
      <c r="V31" s="3" t="str">
        <f>IF(ISERROR(VLOOKUP($U31,技リスト!$A$1:$F$270,6,FALSE)),"－",VLOOKUP($U31,技リスト!$A$1:$F$270,6,FALSE))</f>
        <v>BL</v>
      </c>
      <c r="W31" s="3">
        <f>IF(ISERROR(VLOOKUP($U31,技リスト!$A$1:$F$270,3,FALSE)),"－",VLOOKUP($U31,技リスト!$A$1:$F$270,3,FALSE))</f>
        <v>16</v>
      </c>
      <c r="X31" s="3" t="str">
        <f>IF($E31=IF(ISERROR(VLOOKUP($U31,技リスト!$A$1:$F$270,4,FALSE)),"－",VLOOKUP($U31,技リスト!$A$1:$F$270,4,FALSE)),"一致","")</f>
        <v/>
      </c>
      <c r="Y31" s="15" t="s">
        <v>265</v>
      </c>
      <c r="Z31" s="3" t="str">
        <f>IF(ISERROR(VLOOKUP($Y31,技リスト!$A$1:$F$270,6,FALSE)),"－",VLOOKUP($Y31,技リスト!$A$1:$F$270,6,FALSE))</f>
        <v>BS</v>
      </c>
      <c r="AA31" s="3">
        <f>IF(ISERROR(VLOOKUP($Y31,技リスト!$A$1:$F$270,3,FALSE)),"－",VLOOKUP($Y31,技リスト!$A$1:$F$270,3,FALSE))</f>
        <v>78</v>
      </c>
      <c r="AB31" s="3" t="str">
        <f>IF($E31=IF(ISERROR(VLOOKUP($Y31,技リスト!$A$1:$F$270,4,FALSE)),"－",VLOOKUP($Y31,技リスト!$A$1:$F$270,4,FALSE)),"一致","")</f>
        <v/>
      </c>
      <c r="AC31" s="15" t="s">
        <v>147</v>
      </c>
      <c r="AD31" s="3" t="str">
        <f>IF(ISERROR(VLOOKUP($AC31,技リスト!$A$1:$F$270,6,FALSE)),"－",VLOOKUP($AC31,技リスト!$A$1:$F$270,6,FALSE))</f>
        <v>LS</v>
      </c>
      <c r="AE31" s="3">
        <f>IF(ISERROR(VLOOKUP($AC31,技リスト!$A$1:$F$270,3,FALSE)),"－",VLOOKUP($AC31,技リスト!$A$1:$F$270,3,FALSE))</f>
        <v>45</v>
      </c>
      <c r="AF31" s="3" t="str">
        <f>IF($E31=IF(ISERROR(VLOOKUP($AC31,技リスト!$A$1:$F$245,4,FALSE)),"－",VLOOKUP($AC31,技リスト!$A$1:$F$245,4,FALSE)),"一致","")</f>
        <v/>
      </c>
      <c r="AG31" s="16" t="str">
        <f t="shared" si="0"/>
        <v>かみかくしおんりょうホークショットすいせいシュート</v>
      </c>
      <c r="AH31" s="16" t="str">
        <f t="shared" si="1"/>
        <v>かみかくしおんりょうホークショットすいせいシュート</v>
      </c>
      <c r="AI31" s="16" t="str">
        <f t="shared" si="2"/>
        <v>かみかくしおんりょうホークショットすいせいシュート</v>
      </c>
      <c r="AJ31" s="16" t="str">
        <f t="shared" si="3"/>
        <v>かみかくしおんりょうホークショットすいせいシュート</v>
      </c>
      <c r="AK31" s="15" t="str">
        <f t="shared" si="4"/>
        <v>NSBLBSLS</v>
      </c>
      <c r="AL31" s="16" t="str">
        <f t="shared" si="5"/>
        <v>NSBLBSLS</v>
      </c>
      <c r="AM31" s="15" t="str">
        <f t="shared" si="6"/>
        <v>NSBLBSLS</v>
      </c>
      <c r="AN31" s="15" t="str">
        <f t="shared" si="7"/>
        <v>NSBLBSLS</v>
      </c>
    </row>
    <row r="32" spans="1:40" ht="11.25" customHeight="1" x14ac:dyDescent="0.15">
      <c r="A32" s="15">
        <v>31</v>
      </c>
      <c r="B32" s="15" t="s">
        <v>266</v>
      </c>
      <c r="C32" s="15" t="s">
        <v>267</v>
      </c>
      <c r="D32" s="3" t="s">
        <v>18</v>
      </c>
      <c r="E32" s="15" t="s">
        <v>88</v>
      </c>
      <c r="F32" s="15" t="s">
        <v>20</v>
      </c>
      <c r="G32" s="15">
        <v>165</v>
      </c>
      <c r="H32" s="15">
        <v>156</v>
      </c>
      <c r="I32" s="15">
        <v>58</v>
      </c>
      <c r="J32" s="15">
        <v>56</v>
      </c>
      <c r="K32" s="15">
        <v>70</v>
      </c>
      <c r="L32" s="15">
        <v>68</v>
      </c>
      <c r="M32" s="15">
        <v>56</v>
      </c>
      <c r="N32" s="15">
        <v>60</v>
      </c>
      <c r="O32" s="15">
        <v>68</v>
      </c>
      <c r="P32" s="15">
        <v>29</v>
      </c>
      <c r="Q32" s="15" t="s">
        <v>268</v>
      </c>
      <c r="R32" s="3" t="str">
        <f>IF(ISERROR(VLOOKUP($Q32,技リスト!$A$1:$F$270,6,FALSE)),"－",VLOOKUP($Q32,技リスト!$A$1:$F$270,6,FALSE))</f>
        <v>－</v>
      </c>
      <c r="S32" s="3" t="str">
        <f>IF(ISERROR(VLOOKUP($Q32,技リスト!$A$1:$F$270,3,FALSE)),"－",VLOOKUP($Q32,技リスト!$A$1:$F$270,3,FALSE))</f>
        <v>－</v>
      </c>
      <c r="T32" s="3" t="str">
        <f>IF($E32=IF(ISERROR(VLOOKUP($Q32,技リスト!$A$1:$F$270,4,FALSE)),"－",VLOOKUP($Q32,技リスト!$A$1:$F$270,4,FALSE)),"一致","")</f>
        <v/>
      </c>
      <c r="U32" s="15" t="s">
        <v>269</v>
      </c>
      <c r="V32" s="3" t="str">
        <f>IF(ISERROR(VLOOKUP($U32,技リスト!$A$1:$F$270,6,FALSE)),"－",VLOOKUP($U32,技リスト!$A$1:$F$270,6,FALSE))</f>
        <v>CA</v>
      </c>
      <c r="W32" s="3">
        <f>IF(ISERROR(VLOOKUP($U32,技リスト!$A$1:$F$270,3,FALSE)),"－",VLOOKUP($U32,技リスト!$A$1:$F$270,3,FALSE))</f>
        <v>12</v>
      </c>
      <c r="X32" s="3" t="str">
        <f>IF($E32=IF(ISERROR(VLOOKUP($U32,技リスト!$A$1:$F$270,4,FALSE)),"－",VLOOKUP($U32,技リスト!$A$1:$F$270,4,FALSE)),"一致","")</f>
        <v/>
      </c>
      <c r="Y32" s="15" t="s">
        <v>270</v>
      </c>
      <c r="Z32" s="3" t="str">
        <f>IF(ISERROR(VLOOKUP($Y32,技リスト!$A$1:$F$270,6,FALSE)),"－",VLOOKUP($Y32,技リスト!$A$1:$F$270,6,FALSE))</f>
        <v>CA</v>
      </c>
      <c r="AA32" s="3">
        <f>IF(ISERROR(VLOOKUP($Y32,技リスト!$A$1:$F$270,3,FALSE)),"－",VLOOKUP($Y32,技リスト!$A$1:$F$270,3,FALSE))</f>
        <v>15</v>
      </c>
      <c r="AB32" s="3" t="str">
        <f>IF($E32=IF(ISERROR(VLOOKUP($Y32,技リスト!$A$1:$F$270,4,FALSE)),"－",VLOOKUP($Y32,技リスト!$A$1:$F$270,4,FALSE)),"一致","")</f>
        <v/>
      </c>
      <c r="AC32" s="15" t="s">
        <v>271</v>
      </c>
      <c r="AD32" s="3" t="str">
        <f>IF(ISERROR(VLOOKUP($AC32,技リスト!$A$1:$F$270,6,FALSE)),"－",VLOOKUP($AC32,技リスト!$A$1:$F$270,6,FALSE))</f>
        <v>CA</v>
      </c>
      <c r="AE32" s="3">
        <f>IF(ISERROR(VLOOKUP($AC32,技リスト!$A$1:$F$270,3,FALSE)),"－",VLOOKUP($AC32,技リスト!$A$1:$F$270,3,FALSE))</f>
        <v>76</v>
      </c>
      <c r="AF32" s="3" t="str">
        <f>IF($E32=IF(ISERROR(VLOOKUP($AC32,技リスト!$A$1:$F$245,4,FALSE)),"－",VLOOKUP($AC32,技リスト!$A$1:$F$245,4,FALSE)),"一致","")</f>
        <v/>
      </c>
      <c r="AG32" s="16" t="str">
        <f t="shared" si="0"/>
        <v>セツヤク!キラーブレードゆがむくうかんかえんほうしゃ</v>
      </c>
      <c r="AH32" s="16" t="str">
        <f t="shared" si="1"/>
        <v>セツヤク!キラーブレードゆがむくうかんかえんほうしゃ</v>
      </c>
      <c r="AI32" s="16" t="str">
        <f t="shared" si="2"/>
        <v>セツヤク!キラーブレードゆがむくうかんかえんほうしゃ</v>
      </c>
      <c r="AJ32" s="16" t="str">
        <f t="shared" si="3"/>
        <v>セツヤク!キラーブレードゆがむくうかんかえんほうしゃ</v>
      </c>
      <c r="AK32" s="15" t="str">
        <f t="shared" si="4"/>
        <v>－CACACA</v>
      </c>
      <c r="AL32" s="16" t="str">
        <f t="shared" si="5"/>
        <v>－CACACA</v>
      </c>
      <c r="AM32" s="15" t="str">
        <f t="shared" si="6"/>
        <v>－CACACA</v>
      </c>
      <c r="AN32" s="15" t="str">
        <f t="shared" si="7"/>
        <v>－CACACA</v>
      </c>
    </row>
    <row r="33" spans="1:40" ht="11.25" customHeight="1" x14ac:dyDescent="0.15">
      <c r="A33" s="15">
        <v>32</v>
      </c>
      <c r="B33" s="15" t="s">
        <v>272</v>
      </c>
      <c r="C33" s="15" t="s">
        <v>273</v>
      </c>
      <c r="D33" s="3" t="s">
        <v>18</v>
      </c>
      <c r="E33" s="15" t="s">
        <v>19</v>
      </c>
      <c r="F33" s="15" t="s">
        <v>17</v>
      </c>
      <c r="G33" s="15">
        <v>140</v>
      </c>
      <c r="H33" s="15">
        <v>137</v>
      </c>
      <c r="I33" s="15">
        <v>60</v>
      </c>
      <c r="J33" s="15">
        <v>53</v>
      </c>
      <c r="K33" s="15">
        <v>60</v>
      </c>
      <c r="L33" s="15">
        <v>52</v>
      </c>
      <c r="M33" s="15">
        <v>63</v>
      </c>
      <c r="N33" s="15">
        <v>65</v>
      </c>
      <c r="O33" s="15">
        <v>58</v>
      </c>
      <c r="P33" s="15">
        <v>22</v>
      </c>
      <c r="Q33" s="15" t="s">
        <v>264</v>
      </c>
      <c r="R33" s="3" t="str">
        <f>IF(ISERROR(VLOOKUP($Q33,技リスト!$A$1:$F$270,6,FALSE)),"－",VLOOKUP($Q33,技リスト!$A$1:$F$270,6,FALSE))</f>
        <v>BL</v>
      </c>
      <c r="S33" s="3">
        <f>IF(ISERROR(VLOOKUP($Q33,技リスト!$A$1:$F$270,3,FALSE)),"－",VLOOKUP($Q33,技リスト!$A$1:$F$270,3,FALSE))</f>
        <v>16</v>
      </c>
      <c r="T33" s="3" t="str">
        <f>IF($E33=IF(ISERROR(VLOOKUP($Q33,技リスト!$A$1:$F$270,4,FALSE)),"－",VLOOKUP($Q33,技リスト!$A$1:$F$270,4,FALSE)),"一致","")</f>
        <v>一致</v>
      </c>
      <c r="U33" s="15" t="s">
        <v>263</v>
      </c>
      <c r="V33" s="3" t="str">
        <f>IF(ISERROR(VLOOKUP($U33,技リスト!$A$1:$F$270,6,FALSE)),"－",VLOOKUP($U33,技リスト!$A$1:$F$270,6,FALSE))</f>
        <v>NS</v>
      </c>
      <c r="W33" s="3">
        <f>IF(ISERROR(VLOOKUP($U33,技リスト!$A$1:$F$270,3,FALSE)),"－",VLOOKUP($U33,技リスト!$A$1:$F$270,3,FALSE))</f>
        <v>43</v>
      </c>
      <c r="X33" s="3" t="str">
        <f>IF($E33=IF(ISERROR(VLOOKUP($U33,技リスト!$A$1:$F$270,4,FALSE)),"－",VLOOKUP($U33,技リスト!$A$1:$F$270,4,FALSE)),"一致","")</f>
        <v/>
      </c>
      <c r="Y33" s="15" t="s">
        <v>187</v>
      </c>
      <c r="Z33" s="3" t="str">
        <f>IF(ISERROR(VLOOKUP($Y33,技リスト!$A$1:$F$270,6,FALSE)),"－",VLOOKUP($Y33,技リスト!$A$1:$F$270,6,FALSE))</f>
        <v>DR</v>
      </c>
      <c r="AA33" s="3">
        <f>IF(ISERROR(VLOOKUP($Y33,技リスト!$A$1:$F$270,3,FALSE)),"－",VLOOKUP($Y33,技リスト!$A$1:$F$270,3,FALSE))</f>
        <v>15</v>
      </c>
      <c r="AB33" s="3" t="str">
        <f>IF($E33=IF(ISERROR(VLOOKUP($Y33,技リスト!$A$1:$F$270,4,FALSE)),"－",VLOOKUP($Y33,技リスト!$A$1:$F$270,4,FALSE)),"一致","")</f>
        <v>一致</v>
      </c>
      <c r="AC33" s="15" t="s">
        <v>194</v>
      </c>
      <c r="AD33" s="3" t="str">
        <f>IF(ISERROR(VLOOKUP($AC33,技リスト!$A$1:$F$270,6,FALSE)),"－",VLOOKUP($AC33,技リスト!$A$1:$F$270,6,FALSE))</f>
        <v>NS</v>
      </c>
      <c r="AE33" s="3">
        <f>IF(ISERROR(VLOOKUP($AC33,技リスト!$A$1:$F$270,3,FALSE)),"－",VLOOKUP($AC33,技リスト!$A$1:$F$270,3,FALSE))</f>
        <v>43</v>
      </c>
      <c r="AF33" s="3" t="str">
        <f>IF($E33=IF(ISERROR(VLOOKUP($AC33,技リスト!$A$1:$F$245,4,FALSE)),"－",VLOOKUP($AC33,技リスト!$A$1:$F$245,4,FALSE)),"一致","")</f>
        <v>一致</v>
      </c>
      <c r="AG33" s="16" t="str">
        <f t="shared" si="0"/>
        <v>おんりょうかみかくしのろいファントムシュート</v>
      </c>
      <c r="AH33" s="16" t="str">
        <f t="shared" si="1"/>
        <v>おんりょうかみかくしのろいファントムシュート</v>
      </c>
      <c r="AI33" s="16" t="str">
        <f t="shared" si="2"/>
        <v>おんりょうかみかくしのろいファントムシュート</v>
      </c>
      <c r="AJ33" s="16" t="str">
        <f t="shared" si="3"/>
        <v>おんりょうかみかくしのろいファントムシュート</v>
      </c>
      <c r="AK33" s="15" t="str">
        <f t="shared" si="4"/>
        <v>BLNSDRNS</v>
      </c>
      <c r="AL33" s="16" t="str">
        <f t="shared" si="5"/>
        <v>BLNSDRNS</v>
      </c>
      <c r="AM33" s="15" t="str">
        <f t="shared" si="6"/>
        <v>BLNSDRNS</v>
      </c>
      <c r="AN33" s="15" t="str">
        <f t="shared" si="7"/>
        <v>BLNSDRNS</v>
      </c>
    </row>
    <row r="34" spans="1:40" ht="11.25" customHeight="1" x14ac:dyDescent="0.15">
      <c r="A34" s="15">
        <v>33</v>
      </c>
      <c r="B34" s="15" t="s">
        <v>274</v>
      </c>
      <c r="C34" s="15" t="s">
        <v>275</v>
      </c>
      <c r="D34" s="3" t="s">
        <v>18</v>
      </c>
      <c r="E34" s="15" t="s">
        <v>88</v>
      </c>
      <c r="F34" s="15" t="s">
        <v>17</v>
      </c>
      <c r="G34" s="15">
        <v>151</v>
      </c>
      <c r="H34" s="15">
        <v>152</v>
      </c>
      <c r="I34" s="15">
        <v>52</v>
      </c>
      <c r="J34" s="15">
        <v>54</v>
      </c>
      <c r="K34" s="15">
        <v>57</v>
      </c>
      <c r="L34" s="15">
        <v>57</v>
      </c>
      <c r="M34" s="15">
        <v>60</v>
      </c>
      <c r="N34" s="15">
        <v>54</v>
      </c>
      <c r="O34" s="15">
        <v>63</v>
      </c>
      <c r="P34" s="15">
        <v>20</v>
      </c>
      <c r="Q34" s="15" t="s">
        <v>276</v>
      </c>
      <c r="R34" s="3" t="str">
        <f>IF(ISERROR(VLOOKUP($Q34,技リスト!$A$1:$F$270,6,FALSE)),"－",VLOOKUP($Q34,技リスト!$A$1:$F$270,6,FALSE))</f>
        <v>BL</v>
      </c>
      <c r="S34" s="3">
        <f>IF(ISERROR(VLOOKUP($Q34,技リスト!$A$1:$F$270,3,FALSE)),"－",VLOOKUP($Q34,技リスト!$A$1:$F$270,3,FALSE))</f>
        <v>16</v>
      </c>
      <c r="T34" s="3" t="str">
        <f>IF($E34=IF(ISERROR(VLOOKUP($Q34,技リスト!$A$1:$F$270,4,FALSE)),"－",VLOOKUP($Q34,技リスト!$A$1:$F$270,4,FALSE)),"一致","")</f>
        <v/>
      </c>
      <c r="U34" s="15" t="s">
        <v>277</v>
      </c>
      <c r="V34" s="3" t="str">
        <f>IF(ISERROR(VLOOKUP($U34,技リスト!$A$1:$F$270,6,FALSE)),"－",VLOOKUP($U34,技リスト!$A$1:$F$270,6,FALSE))</f>
        <v>DR</v>
      </c>
      <c r="W34" s="3">
        <f>IF(ISERROR(VLOOKUP($U34,技リスト!$A$1:$F$270,3,FALSE)),"－",VLOOKUP($U34,技リスト!$A$1:$F$270,3,FALSE))</f>
        <v>22</v>
      </c>
      <c r="X34" s="3" t="str">
        <f>IF($E34=IF(ISERROR(VLOOKUP($U34,技リスト!$A$1:$F$270,4,FALSE)),"－",VLOOKUP($U34,技リスト!$A$1:$F$270,4,FALSE)),"一致","")</f>
        <v/>
      </c>
      <c r="Y34" s="15" t="s">
        <v>264</v>
      </c>
      <c r="Z34" s="3" t="str">
        <f>IF(ISERROR(VLOOKUP($Y34,技リスト!$A$1:$F$270,6,FALSE)),"－",VLOOKUP($Y34,技リスト!$A$1:$F$270,6,FALSE))</f>
        <v>BL</v>
      </c>
      <c r="AA34" s="3">
        <f>IF(ISERROR(VLOOKUP($Y34,技リスト!$A$1:$F$270,3,FALSE)),"－",VLOOKUP($Y34,技リスト!$A$1:$F$270,3,FALSE))</f>
        <v>16</v>
      </c>
      <c r="AB34" s="3" t="str">
        <f>IF($E34=IF(ISERROR(VLOOKUP($Y34,技リスト!$A$1:$F$270,4,FALSE)),"－",VLOOKUP($Y34,技リスト!$A$1:$F$270,4,FALSE)),"一致","")</f>
        <v/>
      </c>
      <c r="AC34" s="15" t="s">
        <v>165</v>
      </c>
      <c r="AD34" s="3" t="str">
        <f>IF(ISERROR(VLOOKUP($AC34,技リスト!$A$1:$F$270,6,FALSE)),"－",VLOOKUP($AC34,技リスト!$A$1:$F$270,6,FALSE))</f>
        <v>BL</v>
      </c>
      <c r="AE34" s="3">
        <f>IF(ISERROR(VLOOKUP($AC34,技リスト!$A$1:$F$270,3,FALSE)),"－",VLOOKUP($AC34,技リスト!$A$1:$F$270,3,FALSE))</f>
        <v>46</v>
      </c>
      <c r="AF34" s="3" t="str">
        <f>IF($E34=IF(ISERROR(VLOOKUP($AC34,技リスト!$A$1:$F$245,4,FALSE)),"－",VLOOKUP($AC34,技リスト!$A$1:$F$245,4,FALSE)),"一致","")</f>
        <v/>
      </c>
      <c r="AG34" s="16" t="str">
        <f t="shared" si="0"/>
        <v>ドッペルゲンガーマジックおんりょうフェイクボール</v>
      </c>
      <c r="AH34" s="16" t="str">
        <f t="shared" si="1"/>
        <v>ドッペルゲンガーマジックおんりょうフェイクボール</v>
      </c>
      <c r="AI34" s="16" t="str">
        <f t="shared" si="2"/>
        <v>ドッペルゲンガーマジックおんりょうフェイクボール</v>
      </c>
      <c r="AJ34" s="16" t="str">
        <f t="shared" si="3"/>
        <v>ドッペルゲンガーマジックおんりょうフェイクボール</v>
      </c>
      <c r="AK34" s="15" t="str">
        <f t="shared" si="4"/>
        <v>BLDRBLBL</v>
      </c>
      <c r="AL34" s="16" t="str">
        <f t="shared" si="5"/>
        <v>BLDRBLBL</v>
      </c>
      <c r="AM34" s="15" t="str">
        <f t="shared" si="6"/>
        <v>BLDRBLBL</v>
      </c>
      <c r="AN34" s="15" t="str">
        <f t="shared" si="7"/>
        <v>BLDRBLBL</v>
      </c>
    </row>
    <row r="35" spans="1:40" ht="11.25" customHeight="1" x14ac:dyDescent="0.15">
      <c r="A35" s="15">
        <v>34</v>
      </c>
      <c r="B35" s="15" t="s">
        <v>278</v>
      </c>
      <c r="C35" s="15" t="s">
        <v>279</v>
      </c>
      <c r="D35" s="3" t="s">
        <v>18</v>
      </c>
      <c r="E35" s="15" t="s">
        <v>121</v>
      </c>
      <c r="F35" s="15" t="s">
        <v>17</v>
      </c>
      <c r="G35" s="15">
        <v>151</v>
      </c>
      <c r="H35" s="15">
        <v>156</v>
      </c>
      <c r="I35" s="15">
        <v>55</v>
      </c>
      <c r="J35" s="15">
        <v>59</v>
      </c>
      <c r="K35" s="15">
        <v>47</v>
      </c>
      <c r="L35" s="15">
        <v>70</v>
      </c>
      <c r="M35" s="15">
        <v>52</v>
      </c>
      <c r="N35" s="15">
        <v>61</v>
      </c>
      <c r="O35" s="15">
        <v>48</v>
      </c>
      <c r="P35" s="15">
        <v>20</v>
      </c>
      <c r="Q35" s="15" t="s">
        <v>203</v>
      </c>
      <c r="R35" s="3" t="str">
        <f>IF(ISERROR(VLOOKUP($Q35,技リスト!$A$1:$F$270,6,FALSE)),"－",VLOOKUP($Q35,技リスト!$A$1:$F$270,6,FALSE))</f>
        <v>P1</v>
      </c>
      <c r="S35" s="3">
        <f>IF(ISERROR(VLOOKUP($Q35,技リスト!$A$1:$F$270,3,FALSE)),"－",VLOOKUP($Q35,技リスト!$A$1:$F$270,3,FALSE))</f>
        <v>8</v>
      </c>
      <c r="T35" s="3" t="str">
        <f>IF($E35=IF(ISERROR(VLOOKUP($Q35,技リスト!$A$1:$F$270,4,FALSE)),"－",VLOOKUP($Q35,技リスト!$A$1:$F$270,4,FALSE)),"一致","")</f>
        <v/>
      </c>
      <c r="U35" s="15" t="s">
        <v>280</v>
      </c>
      <c r="V35" s="3" t="str">
        <f>IF(ISERROR(VLOOKUP($U35,技リスト!$A$1:$F$270,6,FALSE)),"－",VLOOKUP($U35,技リスト!$A$1:$F$270,6,FALSE))</f>
        <v>P1</v>
      </c>
      <c r="W35" s="3">
        <f>IF(ISERROR(VLOOKUP($U35,技リスト!$A$1:$F$270,3,FALSE)),"－",VLOOKUP($U35,技リスト!$A$1:$F$270,3,FALSE))</f>
        <v>41</v>
      </c>
      <c r="X35" s="3" t="str">
        <f>IF($E35=IF(ISERROR(VLOOKUP($U35,技リスト!$A$1:$F$270,4,FALSE)),"－",VLOOKUP($U35,技リスト!$A$1:$F$270,4,FALSE)),"一致","")</f>
        <v/>
      </c>
      <c r="Y35" s="15" t="s">
        <v>281</v>
      </c>
      <c r="Z35" s="3" t="str">
        <f>IF(ISERROR(VLOOKUP($Y35,技リスト!$A$1:$F$270,6,FALSE)),"－",VLOOKUP($Y35,技リスト!$A$1:$F$270,6,FALSE))</f>
        <v>P1</v>
      </c>
      <c r="AA35" s="3">
        <f>IF(ISERROR(VLOOKUP($Y35,技リスト!$A$1:$F$270,3,FALSE)),"－",VLOOKUP($Y35,技リスト!$A$1:$F$270,3,FALSE))</f>
        <v>67</v>
      </c>
      <c r="AB35" s="3" t="str">
        <f>IF($E35=IF(ISERROR(VLOOKUP($Y35,技リスト!$A$1:$F$270,4,FALSE)),"－",VLOOKUP($Y35,技リスト!$A$1:$F$270,4,FALSE)),"一致","")</f>
        <v/>
      </c>
      <c r="AC35" s="15" t="s">
        <v>282</v>
      </c>
      <c r="AD35" s="3" t="str">
        <f>IF(ISERROR(VLOOKUP($AC35,技リスト!$A$1:$F$270,6,FALSE)),"－",VLOOKUP($AC35,技リスト!$A$1:$F$270,6,FALSE))</f>
        <v>P2</v>
      </c>
      <c r="AE35" s="3">
        <f>IF(ISERROR(VLOOKUP($AC35,技リスト!$A$1:$F$270,3,FALSE)),"－",VLOOKUP($AC35,技リスト!$A$1:$F$270,3,FALSE))</f>
        <v>83</v>
      </c>
      <c r="AF35" s="3" t="str">
        <f>IF($E35=IF(ISERROR(VLOOKUP($AC35,技リスト!$A$1:$F$245,4,FALSE)),"－",VLOOKUP($AC35,技リスト!$A$1:$F$245,4,FALSE)),"一致","")</f>
        <v/>
      </c>
      <c r="AG35" s="16" t="str">
        <f t="shared" si="0"/>
        <v>ねっけつパンチロケットこぶしばくれつパンチカウンターストライク</v>
      </c>
      <c r="AH35" s="16" t="str">
        <f t="shared" si="1"/>
        <v>ねっけつパンチロケットこぶしばくれつパンチカウンターストライク</v>
      </c>
      <c r="AI35" s="16" t="str">
        <f t="shared" si="2"/>
        <v>ねっけつパンチロケットこぶしばくれつパンチカウンターストライク</v>
      </c>
      <c r="AJ35" s="16" t="str">
        <f t="shared" si="3"/>
        <v>ねっけつパンチロケットこぶしばくれつパンチカウンターストライク</v>
      </c>
      <c r="AK35" s="15" t="str">
        <f t="shared" si="4"/>
        <v>P1P1P1P2</v>
      </c>
      <c r="AL35" s="16" t="str">
        <f t="shared" si="5"/>
        <v>P1P1P1P2</v>
      </c>
      <c r="AM35" s="15" t="str">
        <f t="shared" si="6"/>
        <v>P1P1P1P2</v>
      </c>
      <c r="AN35" s="15" t="str">
        <f t="shared" si="7"/>
        <v>P1P1P1P2</v>
      </c>
    </row>
    <row r="36" spans="1:40" ht="11.25" customHeight="1" x14ac:dyDescent="0.15">
      <c r="A36" s="15">
        <v>35</v>
      </c>
      <c r="B36" s="15" t="s">
        <v>283</v>
      </c>
      <c r="C36" s="15" t="s">
        <v>284</v>
      </c>
      <c r="D36" s="3" t="s">
        <v>18</v>
      </c>
      <c r="E36" s="15" t="s">
        <v>145</v>
      </c>
      <c r="F36" s="15" t="s">
        <v>17</v>
      </c>
      <c r="G36" s="15">
        <v>187</v>
      </c>
      <c r="H36" s="15">
        <v>132</v>
      </c>
      <c r="I36" s="15">
        <v>52</v>
      </c>
      <c r="J36" s="15">
        <v>58</v>
      </c>
      <c r="K36" s="15">
        <v>56</v>
      </c>
      <c r="L36" s="15">
        <v>61</v>
      </c>
      <c r="M36" s="15">
        <v>56</v>
      </c>
      <c r="N36" s="15">
        <v>79</v>
      </c>
      <c r="O36" s="15">
        <v>53</v>
      </c>
      <c r="P36" s="15">
        <v>17</v>
      </c>
      <c r="Q36" s="15" t="s">
        <v>276</v>
      </c>
      <c r="R36" s="3" t="str">
        <f>IF(ISERROR(VLOOKUP($Q36,技リスト!$A$1:$F$270,6,FALSE)),"－",VLOOKUP($Q36,技リスト!$A$1:$F$270,6,FALSE))</f>
        <v>BL</v>
      </c>
      <c r="S36" s="3">
        <f>IF(ISERROR(VLOOKUP($Q36,技リスト!$A$1:$F$270,3,FALSE)),"－",VLOOKUP($Q36,技リスト!$A$1:$F$270,3,FALSE))</f>
        <v>16</v>
      </c>
      <c r="T36" s="3" t="str">
        <f>IF($E36=IF(ISERROR(VLOOKUP($Q36,技リスト!$A$1:$F$270,4,FALSE)),"－",VLOOKUP($Q36,技リスト!$A$1:$F$270,4,FALSE)),"一致","")</f>
        <v/>
      </c>
      <c r="U36" s="15" t="s">
        <v>194</v>
      </c>
      <c r="V36" s="3" t="str">
        <f>IF(ISERROR(VLOOKUP($U36,技リスト!$A$1:$F$270,6,FALSE)),"－",VLOOKUP($U36,技リスト!$A$1:$F$270,6,FALSE))</f>
        <v>NS</v>
      </c>
      <c r="W36" s="3">
        <f>IF(ISERROR(VLOOKUP($U36,技リスト!$A$1:$F$270,3,FALSE)),"－",VLOOKUP($U36,技リスト!$A$1:$F$270,3,FALSE))</f>
        <v>43</v>
      </c>
      <c r="X36" s="3" t="str">
        <f>IF($E36=IF(ISERROR(VLOOKUP($U36,技リスト!$A$1:$F$270,4,FALSE)),"－",VLOOKUP($U36,技リスト!$A$1:$F$270,4,FALSE)),"一致","")</f>
        <v/>
      </c>
      <c r="Y36" s="15" t="s">
        <v>187</v>
      </c>
      <c r="Z36" s="3" t="str">
        <f>IF(ISERROR(VLOOKUP($Y36,技リスト!$A$1:$F$270,6,FALSE)),"－",VLOOKUP($Y36,技リスト!$A$1:$F$270,6,FALSE))</f>
        <v>DR</v>
      </c>
      <c r="AA36" s="3">
        <f>IF(ISERROR(VLOOKUP($Y36,技リスト!$A$1:$F$270,3,FALSE)),"－",VLOOKUP($Y36,技リスト!$A$1:$F$270,3,FALSE))</f>
        <v>15</v>
      </c>
      <c r="AB36" s="3" t="str">
        <f>IF($E36=IF(ISERROR(VLOOKUP($Y36,技リスト!$A$1:$F$270,4,FALSE)),"－",VLOOKUP($Y36,技リスト!$A$1:$F$270,4,FALSE)),"一致","")</f>
        <v/>
      </c>
      <c r="AC36" s="15" t="s">
        <v>141</v>
      </c>
      <c r="AD36" s="3" t="str">
        <f>IF(ISERROR(VLOOKUP($AC36,技リスト!$A$1:$F$270,6,FALSE)),"－",VLOOKUP($AC36,技リスト!$A$1:$F$270,6,FALSE))</f>
        <v>BL</v>
      </c>
      <c r="AE36" s="3">
        <f>IF(ISERROR(VLOOKUP($AC36,技リスト!$A$1:$F$270,3,FALSE)),"－",VLOOKUP($AC36,技リスト!$A$1:$F$270,3,FALSE))</f>
        <v>64</v>
      </c>
      <c r="AF36" s="3" t="str">
        <f>IF($E36=IF(ISERROR(VLOOKUP($AC36,技リスト!$A$1:$F$245,4,FALSE)),"－",VLOOKUP($AC36,技リスト!$A$1:$F$245,4,FALSE)),"一致","")</f>
        <v/>
      </c>
      <c r="AG36" s="16" t="str">
        <f t="shared" si="0"/>
        <v>ドッペルゲンガーファントムシュートのろいかげぬい</v>
      </c>
      <c r="AH36" s="16" t="str">
        <f t="shared" si="1"/>
        <v>ドッペルゲンガーファントムシュートのろいかげぬい</v>
      </c>
      <c r="AI36" s="16" t="str">
        <f t="shared" si="2"/>
        <v>ドッペルゲンガーファントムシュートのろいかげぬい</v>
      </c>
      <c r="AJ36" s="16" t="str">
        <f t="shared" si="3"/>
        <v>ドッペルゲンガーファントムシュートのろいかげぬい</v>
      </c>
      <c r="AK36" s="15" t="str">
        <f t="shared" si="4"/>
        <v>BLNSDRBL</v>
      </c>
      <c r="AL36" s="16" t="str">
        <f t="shared" si="5"/>
        <v>BLNSDRBL</v>
      </c>
      <c r="AM36" s="15" t="str">
        <f t="shared" si="6"/>
        <v>BLNSDRBL</v>
      </c>
      <c r="AN36" s="15" t="str">
        <f t="shared" si="7"/>
        <v>BLNSDRBL</v>
      </c>
    </row>
    <row r="37" spans="1:40" ht="11.25" customHeight="1" x14ac:dyDescent="0.15">
      <c r="A37" s="15">
        <v>36</v>
      </c>
      <c r="B37" s="15" t="s">
        <v>285</v>
      </c>
      <c r="C37" s="15" t="s">
        <v>286</v>
      </c>
      <c r="D37" s="3" t="s">
        <v>18</v>
      </c>
      <c r="E37" s="15" t="s">
        <v>88</v>
      </c>
      <c r="F37" s="15" t="s">
        <v>53</v>
      </c>
      <c r="G37" s="15">
        <v>145</v>
      </c>
      <c r="H37" s="15">
        <v>136</v>
      </c>
      <c r="I37" s="15">
        <v>55</v>
      </c>
      <c r="J37" s="15">
        <v>62</v>
      </c>
      <c r="K37" s="15">
        <v>60</v>
      </c>
      <c r="L37" s="15">
        <v>52</v>
      </c>
      <c r="M37" s="15">
        <v>56</v>
      </c>
      <c r="N37" s="15">
        <v>61</v>
      </c>
      <c r="O37" s="15">
        <v>62</v>
      </c>
      <c r="P37" s="15">
        <v>21</v>
      </c>
      <c r="Q37" s="15" t="s">
        <v>264</v>
      </c>
      <c r="R37" s="3" t="str">
        <f>IF(ISERROR(VLOOKUP($Q37,技リスト!$A$1:$F$270,6,FALSE)),"－",VLOOKUP($Q37,技リスト!$A$1:$F$270,6,FALSE))</f>
        <v>BL</v>
      </c>
      <c r="S37" s="3">
        <f>IF(ISERROR(VLOOKUP($Q37,技リスト!$A$1:$F$270,3,FALSE)),"－",VLOOKUP($Q37,技リスト!$A$1:$F$270,3,FALSE))</f>
        <v>16</v>
      </c>
      <c r="T37" s="3" t="str">
        <f>IF($E37=IF(ISERROR(VLOOKUP($Q37,技リスト!$A$1:$F$270,4,FALSE)),"－",VLOOKUP($Q37,技リスト!$A$1:$F$270,4,FALSE)),"一致","")</f>
        <v/>
      </c>
      <c r="U37" s="15" t="s">
        <v>187</v>
      </c>
      <c r="V37" s="3" t="str">
        <f>IF(ISERROR(VLOOKUP($U37,技リスト!$A$1:$F$270,6,FALSE)),"－",VLOOKUP($U37,技リスト!$A$1:$F$270,6,FALSE))</f>
        <v>DR</v>
      </c>
      <c r="W37" s="3">
        <f>IF(ISERROR(VLOOKUP($U37,技リスト!$A$1:$F$270,3,FALSE)),"－",VLOOKUP($U37,技リスト!$A$1:$F$270,3,FALSE))</f>
        <v>15</v>
      </c>
      <c r="X37" s="3" t="str">
        <f>IF($E37=IF(ISERROR(VLOOKUP($U37,技リスト!$A$1:$F$270,4,FALSE)),"－",VLOOKUP($U37,技リスト!$A$1:$F$270,4,FALSE)),"一致","")</f>
        <v/>
      </c>
      <c r="Y37" s="15" t="s">
        <v>140</v>
      </c>
      <c r="Z37" s="3" t="str">
        <f>IF(ISERROR(VLOOKUP($Y37,技リスト!$A$1:$F$270,6,FALSE)),"－",VLOOKUP($Y37,技リスト!$A$1:$F$270,6,FALSE))</f>
        <v>BL</v>
      </c>
      <c r="AA37" s="3">
        <f>IF(ISERROR(VLOOKUP($Y37,技リスト!$A$1:$F$270,3,FALSE)),"－",VLOOKUP($Y37,技リスト!$A$1:$F$270,3,FALSE))</f>
        <v>41</v>
      </c>
      <c r="AB37" s="3" t="str">
        <f>IF($E37=IF(ISERROR(VLOOKUP($Y37,技リスト!$A$1:$F$270,4,FALSE)),"－",VLOOKUP($Y37,技リスト!$A$1:$F$270,4,FALSE)),"一致","")</f>
        <v/>
      </c>
      <c r="AC37" s="15" t="s">
        <v>141</v>
      </c>
      <c r="AD37" s="3" t="str">
        <f>IF(ISERROR(VLOOKUP($AC37,技リスト!$A$1:$F$270,6,FALSE)),"－",VLOOKUP($AC37,技リスト!$A$1:$F$270,6,FALSE))</f>
        <v>BL</v>
      </c>
      <c r="AE37" s="3">
        <f>IF(ISERROR(VLOOKUP($AC37,技リスト!$A$1:$F$270,3,FALSE)),"－",VLOOKUP($AC37,技リスト!$A$1:$F$270,3,FALSE))</f>
        <v>64</v>
      </c>
      <c r="AF37" s="3" t="str">
        <f>IF($E37=IF(ISERROR(VLOOKUP($AC37,技リスト!$A$1:$F$245,4,FALSE)),"－",VLOOKUP($AC37,技リスト!$A$1:$F$245,4,FALSE)),"一致","")</f>
        <v/>
      </c>
      <c r="AG37" s="16" t="str">
        <f t="shared" si="0"/>
        <v>おんりょうのろいうしろのしょうめんかげぬい</v>
      </c>
      <c r="AH37" s="16" t="str">
        <f t="shared" si="1"/>
        <v>おんりょうのろいうしろのしょうめんかげぬい</v>
      </c>
      <c r="AI37" s="16" t="str">
        <f t="shared" si="2"/>
        <v>おんりょうのろいうしろのしょうめんかげぬい</v>
      </c>
      <c r="AJ37" s="16" t="str">
        <f t="shared" si="3"/>
        <v>おんりょうのろいうしろのしょうめんかげぬい</v>
      </c>
      <c r="AK37" s="15" t="str">
        <f t="shared" si="4"/>
        <v>BLDRBLBL</v>
      </c>
      <c r="AL37" s="16" t="str">
        <f t="shared" si="5"/>
        <v>BLDRBLBL</v>
      </c>
      <c r="AM37" s="15" t="str">
        <f t="shared" si="6"/>
        <v>BLDRBLBL</v>
      </c>
      <c r="AN37" s="15" t="str">
        <f t="shared" si="7"/>
        <v>BLDRBLBL</v>
      </c>
    </row>
    <row r="38" spans="1:40" ht="11.25" customHeight="1" x14ac:dyDescent="0.15">
      <c r="A38" s="15">
        <v>37</v>
      </c>
      <c r="B38" s="15" t="s">
        <v>287</v>
      </c>
      <c r="C38" s="15" t="s">
        <v>288</v>
      </c>
      <c r="D38" s="3" t="s">
        <v>18</v>
      </c>
      <c r="E38" s="15" t="s">
        <v>19</v>
      </c>
      <c r="F38" s="15" t="s">
        <v>53</v>
      </c>
      <c r="G38" s="15">
        <v>187</v>
      </c>
      <c r="H38" s="15">
        <v>137</v>
      </c>
      <c r="I38" s="15">
        <v>54</v>
      </c>
      <c r="J38" s="15">
        <v>52</v>
      </c>
      <c r="K38" s="15">
        <v>60</v>
      </c>
      <c r="L38" s="15">
        <v>52</v>
      </c>
      <c r="M38" s="15">
        <v>62</v>
      </c>
      <c r="N38" s="15">
        <v>75</v>
      </c>
      <c r="O38" s="15">
        <v>61</v>
      </c>
      <c r="P38" s="15">
        <v>23</v>
      </c>
      <c r="Q38" s="15" t="s">
        <v>264</v>
      </c>
      <c r="R38" s="3" t="str">
        <f>IF(ISERROR(VLOOKUP($Q38,技リスト!$A$1:$F$270,6,FALSE)),"－",VLOOKUP($Q38,技リスト!$A$1:$F$270,6,FALSE))</f>
        <v>BL</v>
      </c>
      <c r="S38" s="3">
        <f>IF(ISERROR(VLOOKUP($Q38,技リスト!$A$1:$F$270,3,FALSE)),"－",VLOOKUP($Q38,技リスト!$A$1:$F$270,3,FALSE))</f>
        <v>16</v>
      </c>
      <c r="T38" s="3" t="str">
        <f>IF($E38=IF(ISERROR(VLOOKUP($Q38,技リスト!$A$1:$F$270,4,FALSE)),"－",VLOOKUP($Q38,技リスト!$A$1:$F$270,4,FALSE)),"一致","")</f>
        <v>一致</v>
      </c>
      <c r="U38" s="15" t="s">
        <v>289</v>
      </c>
      <c r="V38" s="3" t="str">
        <f>IF(ISERROR(VLOOKUP($U38,技リスト!$A$1:$F$270,6,FALSE)),"－",VLOOKUP($U38,技リスト!$A$1:$F$270,6,FALSE))</f>
        <v>DR</v>
      </c>
      <c r="W38" s="3">
        <f>IF(ISERROR(VLOOKUP($U38,技リスト!$A$1:$F$270,3,FALSE)),"－",VLOOKUP($U38,技リスト!$A$1:$F$270,3,FALSE))</f>
        <v>24</v>
      </c>
      <c r="X38" s="3" t="str">
        <f>IF($E38=IF(ISERROR(VLOOKUP($U38,技リスト!$A$1:$F$270,4,FALSE)),"－",VLOOKUP($U38,技リスト!$A$1:$F$270,4,FALSE)),"一致","")</f>
        <v/>
      </c>
      <c r="Y38" s="15" t="s">
        <v>290</v>
      </c>
      <c r="Z38" s="3" t="str">
        <f>IF(ISERROR(VLOOKUP($Y38,技リスト!$A$1:$F$270,6,FALSE)),"－",VLOOKUP($Y38,技リスト!$A$1:$F$270,6,FALSE))</f>
        <v>BL</v>
      </c>
      <c r="AA38" s="3">
        <f>IF(ISERROR(VLOOKUP($Y38,技リスト!$A$1:$F$270,3,FALSE)),"－",VLOOKUP($Y38,技リスト!$A$1:$F$270,3,FALSE))</f>
        <v>56</v>
      </c>
      <c r="AB38" s="3" t="str">
        <f>IF($E38=IF(ISERROR(VLOOKUP($Y38,技リスト!$A$1:$F$270,4,FALSE)),"－",VLOOKUP($Y38,技リスト!$A$1:$F$270,4,FALSE)),"一致","")</f>
        <v>一致</v>
      </c>
      <c r="AC38" s="15" t="s">
        <v>270</v>
      </c>
      <c r="AD38" s="3" t="str">
        <f>IF(ISERROR(VLOOKUP($AC38,技リスト!$A$1:$F$270,6,FALSE)),"－",VLOOKUP($AC38,技リスト!$A$1:$F$270,6,FALSE))</f>
        <v>CA</v>
      </c>
      <c r="AE38" s="3">
        <f>IF(ISERROR(VLOOKUP($AC38,技リスト!$A$1:$F$270,3,FALSE)),"－",VLOOKUP($AC38,技リスト!$A$1:$F$270,3,FALSE))</f>
        <v>15</v>
      </c>
      <c r="AF38" s="3" t="str">
        <f>IF($E38=IF(ISERROR(VLOOKUP($AC38,技リスト!$A$1:$F$245,4,FALSE)),"－",VLOOKUP($AC38,技リスト!$A$1:$F$245,4,FALSE)),"一致","")</f>
        <v/>
      </c>
      <c r="AG38" s="16" t="str">
        <f t="shared" si="0"/>
        <v>おんりょうどくぎりのじゅつくものいとゆがむくうかん</v>
      </c>
      <c r="AH38" s="16" t="str">
        <f t="shared" si="1"/>
        <v>おんりょうどくぎりのじゅつくものいとゆがむくうかん</v>
      </c>
      <c r="AI38" s="16" t="str">
        <f t="shared" si="2"/>
        <v>おんりょうどくぎりのじゅつくものいとゆがむくうかん</v>
      </c>
      <c r="AJ38" s="16" t="str">
        <f t="shared" si="3"/>
        <v>おんりょうどくぎりのじゅつくものいとゆがむくうかん</v>
      </c>
      <c r="AK38" s="15" t="str">
        <f t="shared" si="4"/>
        <v>BLDRBLCA</v>
      </c>
      <c r="AL38" s="16" t="str">
        <f t="shared" si="5"/>
        <v>BLDRBLCA</v>
      </c>
      <c r="AM38" s="15" t="str">
        <f t="shared" si="6"/>
        <v>BLDRBLCA</v>
      </c>
      <c r="AN38" s="15" t="str">
        <f t="shared" si="7"/>
        <v>BLDRBLCA</v>
      </c>
    </row>
    <row r="39" spans="1:40" ht="11.25" customHeight="1" x14ac:dyDescent="0.15">
      <c r="A39" s="15">
        <v>38</v>
      </c>
      <c r="B39" s="15" t="s">
        <v>291</v>
      </c>
      <c r="C39" s="15" t="s">
        <v>292</v>
      </c>
      <c r="D39" s="3" t="s">
        <v>18</v>
      </c>
      <c r="E39" s="15" t="s">
        <v>145</v>
      </c>
      <c r="F39" s="15" t="s">
        <v>53</v>
      </c>
      <c r="G39" s="15">
        <v>180</v>
      </c>
      <c r="H39" s="15">
        <v>144</v>
      </c>
      <c r="I39" s="15">
        <v>57</v>
      </c>
      <c r="J39" s="15">
        <v>65</v>
      </c>
      <c r="K39" s="15">
        <v>60</v>
      </c>
      <c r="L39" s="15">
        <v>52</v>
      </c>
      <c r="M39" s="15">
        <v>71</v>
      </c>
      <c r="N39" s="15">
        <v>56</v>
      </c>
      <c r="O39" s="15">
        <v>55</v>
      </c>
      <c r="P39" s="15">
        <v>32</v>
      </c>
      <c r="Q39" s="15" t="s">
        <v>187</v>
      </c>
      <c r="R39" s="3" t="str">
        <f>IF(ISERROR(VLOOKUP($Q39,技リスト!$A$1:$F$270,6,FALSE)),"－",VLOOKUP($Q39,技リスト!$A$1:$F$270,6,FALSE))</f>
        <v>DR</v>
      </c>
      <c r="S39" s="3">
        <f>IF(ISERROR(VLOOKUP($Q39,技リスト!$A$1:$F$270,3,FALSE)),"－",VLOOKUP($Q39,技リスト!$A$1:$F$270,3,FALSE))</f>
        <v>15</v>
      </c>
      <c r="T39" s="3" t="str">
        <f>IF($E39=IF(ISERROR(VLOOKUP($Q39,技リスト!$A$1:$F$270,4,FALSE)),"－",VLOOKUP($Q39,技リスト!$A$1:$F$270,4,FALSE)),"一致","")</f>
        <v/>
      </c>
      <c r="U39" s="15" t="s">
        <v>141</v>
      </c>
      <c r="V39" s="3" t="str">
        <f>IF(ISERROR(VLOOKUP($U39,技リスト!$A$1:$F$270,6,FALSE)),"－",VLOOKUP($U39,技リスト!$A$1:$F$270,6,FALSE))</f>
        <v>BL</v>
      </c>
      <c r="W39" s="3">
        <f>IF(ISERROR(VLOOKUP($U39,技リスト!$A$1:$F$270,3,FALSE)),"－",VLOOKUP($U39,技リスト!$A$1:$F$270,3,FALSE))</f>
        <v>64</v>
      </c>
      <c r="X39" s="3" t="str">
        <f>IF($E39=IF(ISERROR(VLOOKUP($U39,技リスト!$A$1:$F$270,4,FALSE)),"－",VLOOKUP($U39,技リスト!$A$1:$F$270,4,FALSE)),"一致","")</f>
        <v/>
      </c>
      <c r="Y39" s="15" t="s">
        <v>194</v>
      </c>
      <c r="Z39" s="3" t="str">
        <f>IF(ISERROR(VLOOKUP($Y39,技リスト!$A$1:$F$270,6,FALSE)),"－",VLOOKUP($Y39,技リスト!$A$1:$F$270,6,FALSE))</f>
        <v>NS</v>
      </c>
      <c r="AA39" s="3">
        <f>IF(ISERROR(VLOOKUP($Y39,技リスト!$A$1:$F$270,3,FALSE)),"－",VLOOKUP($Y39,技リスト!$A$1:$F$270,3,FALSE))</f>
        <v>43</v>
      </c>
      <c r="AB39" s="3" t="str">
        <f>IF($E39=IF(ISERROR(VLOOKUP($Y39,技リスト!$A$1:$F$270,4,FALSE)),"－",VLOOKUP($Y39,技リスト!$A$1:$F$270,4,FALSE)),"一致","")</f>
        <v/>
      </c>
      <c r="AC39" s="15" t="s">
        <v>241</v>
      </c>
      <c r="AD39" s="3" t="str">
        <f>IF(ISERROR(VLOOKUP($AC39,技リスト!$A$1:$F$270,6,FALSE)),"－",VLOOKUP($AC39,技リスト!$A$1:$F$270,6,FALSE))</f>
        <v>DR</v>
      </c>
      <c r="AE39" s="3">
        <f>IF(ISERROR(VLOOKUP($AC39,技リスト!$A$1:$F$270,3,FALSE)),"－",VLOOKUP($AC39,技リスト!$A$1:$F$270,3,FALSE))</f>
        <v>61</v>
      </c>
      <c r="AF39" s="3" t="str">
        <f>IF($E39=IF(ISERROR(VLOOKUP($AC39,技リスト!$A$1:$F$245,4,FALSE)),"－",VLOOKUP($AC39,技リスト!$A$1:$F$245,4,FALSE)),"一致","")</f>
        <v/>
      </c>
      <c r="AG39" s="16" t="str">
        <f t="shared" si="0"/>
        <v>のろいかげぬいファントムシュートカマイタチ</v>
      </c>
      <c r="AH39" s="16" t="str">
        <f t="shared" si="1"/>
        <v>のろいかげぬいファントムシュートカマイタチ</v>
      </c>
      <c r="AI39" s="16" t="str">
        <f t="shared" si="2"/>
        <v>のろいかげぬいファントムシュートカマイタチ</v>
      </c>
      <c r="AJ39" s="16" t="str">
        <f t="shared" si="3"/>
        <v>のろいかげぬいファントムシュートカマイタチ</v>
      </c>
      <c r="AK39" s="15" t="str">
        <f t="shared" si="4"/>
        <v>DRBLNSDR</v>
      </c>
      <c r="AL39" s="16" t="str">
        <f t="shared" si="5"/>
        <v>DRBLNSDR</v>
      </c>
      <c r="AM39" s="15" t="str">
        <f t="shared" si="6"/>
        <v>DRBLNSDR</v>
      </c>
      <c r="AN39" s="15" t="str">
        <f t="shared" si="7"/>
        <v>DRBLNSDR</v>
      </c>
    </row>
    <row r="40" spans="1:40" ht="11.25" customHeight="1" x14ac:dyDescent="0.15">
      <c r="A40" s="15">
        <v>39</v>
      </c>
      <c r="B40" s="15" t="s">
        <v>293</v>
      </c>
      <c r="C40" s="15" t="s">
        <v>294</v>
      </c>
      <c r="D40" s="3" t="s">
        <v>18</v>
      </c>
      <c r="E40" s="15" t="s">
        <v>19</v>
      </c>
      <c r="F40" s="15" t="s">
        <v>52</v>
      </c>
      <c r="G40" s="15">
        <v>171</v>
      </c>
      <c r="H40" s="15">
        <v>165</v>
      </c>
      <c r="I40" s="15">
        <v>62</v>
      </c>
      <c r="J40" s="15">
        <v>64</v>
      </c>
      <c r="K40" s="15">
        <v>56</v>
      </c>
      <c r="L40" s="15">
        <v>48</v>
      </c>
      <c r="M40" s="15">
        <v>60</v>
      </c>
      <c r="N40" s="15">
        <v>62</v>
      </c>
      <c r="O40" s="15">
        <v>63</v>
      </c>
      <c r="P40" s="15">
        <v>31</v>
      </c>
      <c r="Q40" s="15" t="s">
        <v>263</v>
      </c>
      <c r="R40" s="3" t="str">
        <f>IF(ISERROR(VLOOKUP($Q40,技リスト!$A$1:$F$270,6,FALSE)),"－",VLOOKUP($Q40,技リスト!$A$1:$F$270,6,FALSE))</f>
        <v>NS</v>
      </c>
      <c r="S40" s="3">
        <f>IF(ISERROR(VLOOKUP($Q40,技リスト!$A$1:$F$270,3,FALSE)),"－",VLOOKUP($Q40,技リスト!$A$1:$F$270,3,FALSE))</f>
        <v>43</v>
      </c>
      <c r="T40" s="3" t="str">
        <f>IF($E40=IF(ISERROR(VLOOKUP($Q40,技リスト!$A$1:$F$270,4,FALSE)),"－",VLOOKUP($Q40,技リスト!$A$1:$F$270,4,FALSE)),"一致","")</f>
        <v/>
      </c>
      <c r="U40" s="15" t="s">
        <v>194</v>
      </c>
      <c r="V40" s="3" t="str">
        <f>IF(ISERROR(VLOOKUP($U40,技リスト!$A$1:$F$270,6,FALSE)),"－",VLOOKUP($U40,技リスト!$A$1:$F$270,6,FALSE))</f>
        <v>NS</v>
      </c>
      <c r="W40" s="3">
        <f>IF(ISERROR(VLOOKUP($U40,技リスト!$A$1:$F$270,3,FALSE)),"－",VLOOKUP($U40,技リスト!$A$1:$F$270,3,FALSE))</f>
        <v>43</v>
      </c>
      <c r="X40" s="3" t="str">
        <f>IF($E40=IF(ISERROR(VLOOKUP($U40,技リスト!$A$1:$F$270,4,FALSE)),"－",VLOOKUP($U40,技リスト!$A$1:$F$270,4,FALSE)),"一致","")</f>
        <v>一致</v>
      </c>
      <c r="Y40" s="15" t="s">
        <v>230</v>
      </c>
      <c r="Z40" s="3" t="str">
        <f>IF(ISERROR(VLOOKUP($Y40,技リスト!$A$1:$F$270,6,FALSE)),"－",VLOOKUP($Y40,技リスト!$A$1:$F$270,6,FALSE))</f>
        <v>NS</v>
      </c>
      <c r="AA40" s="3">
        <f>IF(ISERROR(VLOOKUP($Y40,技リスト!$A$1:$F$270,3,FALSE)),"－",VLOOKUP($Y40,技リスト!$A$1:$F$270,3,FALSE))</f>
        <v>67</v>
      </c>
      <c r="AB40" s="3" t="str">
        <f>IF($E40=IF(ISERROR(VLOOKUP($Y40,技リスト!$A$1:$F$270,4,FALSE)),"－",VLOOKUP($Y40,技リスト!$A$1:$F$270,4,FALSE)),"一致","")</f>
        <v>一致</v>
      </c>
      <c r="AC40" s="15" t="s">
        <v>295</v>
      </c>
      <c r="AD40" s="3" t="str">
        <f>IF(ISERROR(VLOOKUP($AC40,技リスト!$A$1:$F$270,6,FALSE)),"－",VLOOKUP($AC40,技リスト!$A$1:$F$270,6,FALSE))</f>
        <v>NS</v>
      </c>
      <c r="AE40" s="3">
        <f>IF(ISERROR(VLOOKUP($AC40,技リスト!$A$1:$F$270,3,FALSE)),"－",VLOOKUP($AC40,技リスト!$A$1:$F$270,3,FALSE))</f>
        <v>103</v>
      </c>
      <c r="AF40" s="3" t="str">
        <f>IF($E40=IF(ISERROR(VLOOKUP($AC40,技リスト!$A$1:$F$245,4,FALSE)),"－",VLOOKUP($AC40,技リスト!$A$1:$F$245,4,FALSE)),"一致","")</f>
        <v/>
      </c>
      <c r="AG40" s="16" t="str">
        <f t="shared" si="0"/>
        <v>かみかくしファントムシュートフリーズショットディバインアロー</v>
      </c>
      <c r="AH40" s="16" t="str">
        <f t="shared" si="1"/>
        <v>かみかくしファントムシュートフリーズショットディバインアロー</v>
      </c>
      <c r="AI40" s="16" t="str">
        <f t="shared" si="2"/>
        <v>かみかくしファントムシュートフリーズショットディバインアロー</v>
      </c>
      <c r="AJ40" s="16" t="str">
        <f t="shared" si="3"/>
        <v>かみかくしファントムシュートフリーズショットディバインアロー</v>
      </c>
      <c r="AK40" s="15" t="str">
        <f t="shared" si="4"/>
        <v>NSNSNSNS</v>
      </c>
      <c r="AL40" s="16" t="str">
        <f t="shared" si="5"/>
        <v>NSNSNSNS</v>
      </c>
      <c r="AM40" s="15" t="str">
        <f t="shared" si="6"/>
        <v>NSNSNSNS</v>
      </c>
      <c r="AN40" s="15" t="str">
        <f t="shared" si="7"/>
        <v>NSNSNSNS</v>
      </c>
    </row>
    <row r="41" spans="1:40" ht="11.25" customHeight="1" x14ac:dyDescent="0.15">
      <c r="A41" s="15">
        <v>40</v>
      </c>
      <c r="B41" s="15" t="s">
        <v>296</v>
      </c>
      <c r="C41" s="15" t="s">
        <v>297</v>
      </c>
      <c r="D41" s="3" t="s">
        <v>18</v>
      </c>
      <c r="E41" s="15" t="s">
        <v>145</v>
      </c>
      <c r="F41" s="15" t="s">
        <v>53</v>
      </c>
      <c r="G41" s="15">
        <v>211</v>
      </c>
      <c r="H41" s="15">
        <v>153</v>
      </c>
      <c r="I41" s="15">
        <v>61</v>
      </c>
      <c r="J41" s="15">
        <v>70</v>
      </c>
      <c r="K41" s="15">
        <v>77</v>
      </c>
      <c r="L41" s="15">
        <v>52</v>
      </c>
      <c r="M41" s="15">
        <v>79</v>
      </c>
      <c r="N41" s="15">
        <v>69</v>
      </c>
      <c r="O41" s="15">
        <v>67</v>
      </c>
      <c r="P41" s="15">
        <v>23</v>
      </c>
      <c r="Q41" s="15" t="s">
        <v>277</v>
      </c>
      <c r="R41" s="3" t="str">
        <f>IF(ISERROR(VLOOKUP($Q41,技リスト!$A$1:$F$270,6,FALSE)),"－",VLOOKUP($Q41,技リスト!$A$1:$F$270,6,FALSE))</f>
        <v>DR</v>
      </c>
      <c r="S41" s="3">
        <f>IF(ISERROR(VLOOKUP($Q41,技リスト!$A$1:$F$270,3,FALSE)),"－",VLOOKUP($Q41,技リスト!$A$1:$F$270,3,FALSE))</f>
        <v>22</v>
      </c>
      <c r="T41" s="3" t="str">
        <f>IF($E41=IF(ISERROR(VLOOKUP($Q41,技リスト!$A$1:$F$270,4,FALSE)),"－",VLOOKUP($Q41,技リスト!$A$1:$F$270,4,FALSE)),"一致","")</f>
        <v/>
      </c>
      <c r="U41" s="15" t="s">
        <v>194</v>
      </c>
      <c r="V41" s="3" t="str">
        <f>IF(ISERROR(VLOOKUP($U41,技リスト!$A$1:$F$270,6,FALSE)),"－",VLOOKUP($U41,技リスト!$A$1:$F$270,6,FALSE))</f>
        <v>NS</v>
      </c>
      <c r="W41" s="3">
        <f>IF(ISERROR(VLOOKUP($U41,技リスト!$A$1:$F$270,3,FALSE)),"－",VLOOKUP($U41,技リスト!$A$1:$F$270,3,FALSE))</f>
        <v>43</v>
      </c>
      <c r="X41" s="3" t="str">
        <f>IF($E41=IF(ISERROR(VLOOKUP($U41,技リスト!$A$1:$F$270,4,FALSE)),"－",VLOOKUP($U41,技リスト!$A$1:$F$270,4,FALSE)),"一致","")</f>
        <v/>
      </c>
      <c r="Y41" s="15" t="s">
        <v>298</v>
      </c>
      <c r="Z41" s="3" t="str">
        <f>IF(ISERROR(VLOOKUP($Y41,技リスト!$A$1:$F$270,6,FALSE)),"－",VLOOKUP($Y41,技リスト!$A$1:$F$270,6,FALSE))</f>
        <v>DR</v>
      </c>
      <c r="AA41" s="3">
        <f>IF(ISERROR(VLOOKUP($Y41,技リスト!$A$1:$F$270,3,FALSE)),"－",VLOOKUP($Y41,技リスト!$A$1:$F$270,3,FALSE))</f>
        <v>38</v>
      </c>
      <c r="AB41" s="3" t="str">
        <f>IF($E41=IF(ISERROR(VLOOKUP($Y41,技リスト!$A$1:$F$270,4,FALSE)),"－",VLOOKUP($Y41,技リスト!$A$1:$F$270,4,FALSE)),"一致","")</f>
        <v/>
      </c>
      <c r="AC41" s="15" t="s">
        <v>253</v>
      </c>
      <c r="AD41" s="3" t="str">
        <f>IF(ISERROR(VLOOKUP($AC41,技リスト!$A$1:$F$270,6,FALSE)),"－",VLOOKUP($AC41,技リスト!$A$1:$F$270,6,FALSE))</f>
        <v>NS</v>
      </c>
      <c r="AE41" s="3">
        <f>IF(ISERROR(VLOOKUP($AC41,技リスト!$A$1:$F$270,3,FALSE)),"－",VLOOKUP($AC41,技リスト!$A$1:$F$270,3,FALSE))</f>
        <v>84</v>
      </c>
      <c r="AF41" s="3" t="str">
        <f>IF($E41=IF(ISERROR(VLOOKUP($AC41,技リスト!$A$1:$F$245,4,FALSE)),"－",VLOOKUP($AC41,技リスト!$A$1:$F$245,4,FALSE)),"一致","")</f>
        <v>一致</v>
      </c>
      <c r="AG41" s="16" t="str">
        <f t="shared" si="0"/>
        <v>マジックファントムシュートムーンサルトツインブースト</v>
      </c>
      <c r="AH41" s="16" t="str">
        <f t="shared" si="1"/>
        <v>マジックファントムシュートムーンサルトツインブースト</v>
      </c>
      <c r="AI41" s="16" t="str">
        <f t="shared" si="2"/>
        <v>マジックファントムシュートムーンサルトツインブースト</v>
      </c>
      <c r="AJ41" s="16" t="str">
        <f t="shared" si="3"/>
        <v>マジックファントムシュートムーンサルトツインブースト</v>
      </c>
      <c r="AK41" s="15" t="str">
        <f t="shared" si="4"/>
        <v>DRNSDRNS</v>
      </c>
      <c r="AL41" s="16" t="str">
        <f t="shared" si="5"/>
        <v>DRNSDRNS</v>
      </c>
      <c r="AM41" s="15" t="str">
        <f t="shared" si="6"/>
        <v>DRNSDRNS</v>
      </c>
      <c r="AN41" s="15" t="str">
        <f t="shared" si="7"/>
        <v>DRNSDRNS</v>
      </c>
    </row>
    <row r="42" spans="1:40" ht="11.25" customHeight="1" x14ac:dyDescent="0.15">
      <c r="A42" s="15">
        <v>41</v>
      </c>
      <c r="B42" s="15" t="s">
        <v>299</v>
      </c>
      <c r="C42" s="15" t="s">
        <v>300</v>
      </c>
      <c r="D42" s="3" t="s">
        <v>18</v>
      </c>
      <c r="E42" s="15" t="s">
        <v>121</v>
      </c>
      <c r="F42" s="15" t="s">
        <v>53</v>
      </c>
      <c r="G42" s="15">
        <v>184</v>
      </c>
      <c r="H42" s="15">
        <v>152</v>
      </c>
      <c r="I42" s="15">
        <v>68</v>
      </c>
      <c r="J42" s="15">
        <v>52</v>
      </c>
      <c r="K42" s="15">
        <v>52</v>
      </c>
      <c r="L42" s="15">
        <v>51</v>
      </c>
      <c r="M42" s="15">
        <v>56</v>
      </c>
      <c r="N42" s="15">
        <v>62</v>
      </c>
      <c r="O42" s="15">
        <v>60</v>
      </c>
      <c r="P42" s="15">
        <v>30</v>
      </c>
      <c r="Q42" s="15" t="s">
        <v>301</v>
      </c>
      <c r="R42" s="3" t="str">
        <f>IF(ISERROR(VLOOKUP($Q42,技リスト!$A$1:$F$270,6,FALSE)),"－",VLOOKUP($Q42,技リスト!$A$1:$F$270,6,FALSE))</f>
        <v>－</v>
      </c>
      <c r="S42" s="3" t="str">
        <f>IF(ISERROR(VLOOKUP($Q42,技リスト!$A$1:$F$270,3,FALSE)),"－",VLOOKUP($Q42,技リスト!$A$1:$F$270,3,FALSE))</f>
        <v>－</v>
      </c>
      <c r="T42" s="3" t="str">
        <f>IF($E42=IF(ISERROR(VLOOKUP($Q42,技リスト!$A$1:$F$270,4,FALSE)),"－",VLOOKUP($Q42,技リスト!$A$1:$F$270,4,FALSE)),"一致","")</f>
        <v/>
      </c>
      <c r="U42" s="15" t="s">
        <v>194</v>
      </c>
      <c r="V42" s="3" t="str">
        <f>IF(ISERROR(VLOOKUP($U42,技リスト!$A$1:$F$270,6,FALSE)),"－",VLOOKUP($U42,技リスト!$A$1:$F$270,6,FALSE))</f>
        <v>NS</v>
      </c>
      <c r="W42" s="3">
        <f>IF(ISERROR(VLOOKUP($U42,技リスト!$A$1:$F$270,3,FALSE)),"－",VLOOKUP($U42,技リスト!$A$1:$F$270,3,FALSE))</f>
        <v>43</v>
      </c>
      <c r="X42" s="3" t="str">
        <f>IF($E42=IF(ISERROR(VLOOKUP($U42,技リスト!$A$1:$F$270,4,FALSE)),"－",VLOOKUP($U42,技リスト!$A$1:$F$270,4,FALSE)),"一致","")</f>
        <v/>
      </c>
      <c r="Y42" s="15" t="s">
        <v>277</v>
      </c>
      <c r="Z42" s="3" t="str">
        <f>IF(ISERROR(VLOOKUP($Y42,技リスト!$A$1:$F$270,6,FALSE)),"－",VLOOKUP($Y42,技リスト!$A$1:$F$270,6,FALSE))</f>
        <v>DR</v>
      </c>
      <c r="AA42" s="3">
        <f>IF(ISERROR(VLOOKUP($Y42,技リスト!$A$1:$F$270,3,FALSE)),"－",VLOOKUP($Y42,技リスト!$A$1:$F$270,3,FALSE))</f>
        <v>22</v>
      </c>
      <c r="AB42" s="3" t="str">
        <f>IF($E42=IF(ISERROR(VLOOKUP($Y42,技リスト!$A$1:$F$270,4,FALSE)),"－",VLOOKUP($Y42,技リスト!$A$1:$F$270,4,FALSE)),"一致","")</f>
        <v/>
      </c>
      <c r="AC42" s="15" t="s">
        <v>289</v>
      </c>
      <c r="AD42" s="3" t="str">
        <f>IF(ISERROR(VLOOKUP($AC42,技リスト!$A$1:$F$270,6,FALSE)),"－",VLOOKUP($AC42,技リスト!$A$1:$F$270,6,FALSE))</f>
        <v>DR</v>
      </c>
      <c r="AE42" s="3">
        <f>IF(ISERROR(VLOOKUP($AC42,技リスト!$A$1:$F$270,3,FALSE)),"－",VLOOKUP($AC42,技リスト!$A$1:$F$270,3,FALSE))</f>
        <v>24</v>
      </c>
      <c r="AF42" s="3" t="str">
        <f>IF($E42=IF(ISERROR(VLOOKUP($AC42,技リスト!$A$1:$F$245,4,FALSE)),"－",VLOOKUP($AC42,技リスト!$A$1:$F$245,4,FALSE)),"一致","")</f>
        <v/>
      </c>
      <c r="AG42" s="16" t="str">
        <f t="shared" si="0"/>
        <v>むぞくせいファントムシュートマジックどくぎりのじゅつ</v>
      </c>
      <c r="AH42" s="16" t="str">
        <f t="shared" si="1"/>
        <v>むぞくせいファントムシュートマジックどくぎりのじゅつ</v>
      </c>
      <c r="AI42" s="16" t="str">
        <f t="shared" si="2"/>
        <v>むぞくせいファントムシュートマジックどくぎりのじゅつ</v>
      </c>
      <c r="AJ42" s="16" t="str">
        <f t="shared" si="3"/>
        <v>むぞくせいファントムシュートマジックどくぎりのじゅつ</v>
      </c>
      <c r="AK42" s="15" t="str">
        <f t="shared" si="4"/>
        <v>－NSDRDR</v>
      </c>
      <c r="AL42" s="16" t="str">
        <f t="shared" si="5"/>
        <v>－NSDRDR</v>
      </c>
      <c r="AM42" s="15" t="str">
        <f t="shared" si="6"/>
        <v>－NSDRDR</v>
      </c>
      <c r="AN42" s="15" t="str">
        <f t="shared" si="7"/>
        <v>－NSDRDR</v>
      </c>
    </row>
    <row r="43" spans="1:40" ht="11.25" customHeight="1" x14ac:dyDescent="0.15">
      <c r="A43" s="15">
        <v>42</v>
      </c>
      <c r="B43" s="15" t="s">
        <v>302</v>
      </c>
      <c r="C43" s="15" t="s">
        <v>303</v>
      </c>
      <c r="D43" s="3" t="s">
        <v>18</v>
      </c>
      <c r="E43" s="15" t="s">
        <v>121</v>
      </c>
      <c r="F43" s="15" t="s">
        <v>20</v>
      </c>
      <c r="G43" s="15">
        <v>200</v>
      </c>
      <c r="H43" s="15">
        <v>156</v>
      </c>
      <c r="I43" s="15">
        <v>47</v>
      </c>
      <c r="J43" s="15">
        <v>46</v>
      </c>
      <c r="K43" s="15">
        <v>50</v>
      </c>
      <c r="L43" s="15">
        <v>40</v>
      </c>
      <c r="M43" s="15">
        <v>51</v>
      </c>
      <c r="N43" s="15">
        <v>74</v>
      </c>
      <c r="O43" s="15">
        <v>56</v>
      </c>
      <c r="P43" s="15">
        <v>22</v>
      </c>
      <c r="Q43" s="15" t="s">
        <v>304</v>
      </c>
      <c r="R43" s="3" t="str">
        <f>IF(ISERROR(VLOOKUP($Q43,技リスト!$A$1:$F$270,6,FALSE)),"－",VLOOKUP($Q43,技リスト!$A$1:$F$270,6,FALSE))</f>
        <v>BL</v>
      </c>
      <c r="S43" s="3">
        <f>IF(ISERROR(VLOOKUP($Q43,技リスト!$A$1:$F$270,3,FALSE)),"－",VLOOKUP($Q43,技リスト!$A$1:$F$270,3,FALSE))</f>
        <v>12</v>
      </c>
      <c r="T43" s="3" t="str">
        <f>IF($E43=IF(ISERROR(VLOOKUP($Q43,技リスト!$A$1:$F$270,4,FALSE)),"－",VLOOKUP($Q43,技リスト!$A$1:$F$270,4,FALSE)),"一致","")</f>
        <v>一致</v>
      </c>
      <c r="U43" s="15" t="s">
        <v>270</v>
      </c>
      <c r="V43" s="3" t="str">
        <f>IF(ISERROR(VLOOKUP($U43,技リスト!$A$1:$F$270,6,FALSE)),"－",VLOOKUP($U43,技リスト!$A$1:$F$270,6,FALSE))</f>
        <v>CA</v>
      </c>
      <c r="W43" s="3">
        <f>IF(ISERROR(VLOOKUP($U43,技リスト!$A$1:$F$270,3,FALSE)),"－",VLOOKUP($U43,技リスト!$A$1:$F$270,3,FALSE))</f>
        <v>15</v>
      </c>
      <c r="X43" s="3" t="str">
        <f>IF($E43=IF(ISERROR(VLOOKUP($U43,技リスト!$A$1:$F$270,4,FALSE)),"－",VLOOKUP($U43,技リスト!$A$1:$F$270,4,FALSE)),"一致","")</f>
        <v/>
      </c>
      <c r="Y43" s="15" t="s">
        <v>280</v>
      </c>
      <c r="Z43" s="3" t="str">
        <f>IF(ISERROR(VLOOKUP($Y43,技リスト!$A$1:$F$270,6,FALSE)),"－",VLOOKUP($Y43,技リスト!$A$1:$F$270,6,FALSE))</f>
        <v>P1</v>
      </c>
      <c r="AA43" s="3">
        <f>IF(ISERROR(VLOOKUP($Y43,技リスト!$A$1:$F$270,3,FALSE)),"－",VLOOKUP($Y43,技リスト!$A$1:$F$270,3,FALSE))</f>
        <v>41</v>
      </c>
      <c r="AB43" s="3" t="str">
        <f>IF($E43=IF(ISERROR(VLOOKUP($Y43,技リスト!$A$1:$F$270,4,FALSE)),"－",VLOOKUP($Y43,技リスト!$A$1:$F$270,4,FALSE)),"一致","")</f>
        <v/>
      </c>
      <c r="AC43" s="15" t="s">
        <v>305</v>
      </c>
      <c r="AD43" s="3" t="str">
        <f>IF(ISERROR(VLOOKUP($AC43,技リスト!$A$1:$F$270,6,FALSE)),"－",VLOOKUP($AC43,技リスト!$A$1:$F$270,6,FALSE))</f>
        <v>BB</v>
      </c>
      <c r="AE43" s="3">
        <f>IF(ISERROR(VLOOKUP($AC43,技リスト!$A$1:$F$270,3,FALSE)),"－",VLOOKUP($AC43,技リスト!$A$1:$F$270,3,FALSE))</f>
        <v>16</v>
      </c>
      <c r="AF43" s="3" t="str">
        <f>IF($E43=IF(ISERROR(VLOOKUP($AC43,技リスト!$A$1:$F$245,4,FALSE)),"－",VLOOKUP($AC43,技リスト!$A$1:$F$245,4,FALSE)),"一致","")</f>
        <v/>
      </c>
      <c r="AG43" s="16" t="str">
        <f t="shared" si="0"/>
        <v>しこふみゆがむくうかんロケットこぶしホーントレイン</v>
      </c>
      <c r="AH43" s="16" t="str">
        <f t="shared" si="1"/>
        <v>しこふみゆがむくうかんロケットこぶしホーントレイン</v>
      </c>
      <c r="AI43" s="16" t="str">
        <f t="shared" si="2"/>
        <v>しこふみゆがむくうかんロケットこぶしホーントレイン</v>
      </c>
      <c r="AJ43" s="16" t="str">
        <f t="shared" si="3"/>
        <v>しこふみゆがむくうかんロケットこぶしホーントレイン</v>
      </c>
      <c r="AK43" s="15" t="str">
        <f t="shared" si="4"/>
        <v>BLCAP1BB</v>
      </c>
      <c r="AL43" s="16" t="str">
        <f t="shared" si="5"/>
        <v>BLCAP1BB</v>
      </c>
      <c r="AM43" s="15" t="str">
        <f t="shared" si="6"/>
        <v>BLCAP1BB</v>
      </c>
      <c r="AN43" s="15" t="str">
        <f t="shared" si="7"/>
        <v>BLCAP1BB</v>
      </c>
    </row>
    <row r="44" spans="1:40" ht="11.25" customHeight="1" x14ac:dyDescent="0.15">
      <c r="A44" s="15">
        <v>43</v>
      </c>
      <c r="B44" s="15" t="s">
        <v>306</v>
      </c>
      <c r="C44" s="15" t="s">
        <v>307</v>
      </c>
      <c r="D44" s="3" t="s">
        <v>18</v>
      </c>
      <c r="E44" s="15" t="s">
        <v>19</v>
      </c>
      <c r="F44" s="15" t="s">
        <v>52</v>
      </c>
      <c r="G44" s="15">
        <v>129</v>
      </c>
      <c r="H44" s="15">
        <v>104</v>
      </c>
      <c r="I44" s="15">
        <v>52</v>
      </c>
      <c r="J44" s="15">
        <v>53</v>
      </c>
      <c r="K44" s="15">
        <v>45</v>
      </c>
      <c r="L44" s="15">
        <v>48</v>
      </c>
      <c r="M44" s="15">
        <v>49</v>
      </c>
      <c r="N44" s="15">
        <v>53</v>
      </c>
      <c r="O44" s="15">
        <v>55</v>
      </c>
      <c r="P44" s="15">
        <v>21</v>
      </c>
      <c r="Q44" s="15" t="s">
        <v>194</v>
      </c>
      <c r="R44" s="3" t="str">
        <f>IF(ISERROR(VLOOKUP($Q44,技リスト!$A$1:$F$270,6,FALSE)),"－",VLOOKUP($Q44,技リスト!$A$1:$F$270,6,FALSE))</f>
        <v>NS</v>
      </c>
      <c r="S44" s="3">
        <f>IF(ISERROR(VLOOKUP($Q44,技リスト!$A$1:$F$270,3,FALSE)),"－",VLOOKUP($Q44,技リスト!$A$1:$F$270,3,FALSE))</f>
        <v>43</v>
      </c>
      <c r="T44" s="3" t="str">
        <f>IF($E44=IF(ISERROR(VLOOKUP($Q44,技リスト!$A$1:$F$270,4,FALSE)),"－",VLOOKUP($Q44,技リスト!$A$1:$F$270,4,FALSE)),"一致","")</f>
        <v>一致</v>
      </c>
      <c r="U44" s="15" t="s">
        <v>187</v>
      </c>
      <c r="V44" s="3" t="str">
        <f>IF(ISERROR(VLOOKUP($U44,技リスト!$A$1:$F$270,6,FALSE)),"－",VLOOKUP($U44,技リスト!$A$1:$F$270,6,FALSE))</f>
        <v>DR</v>
      </c>
      <c r="W44" s="3">
        <f>IF(ISERROR(VLOOKUP($U44,技リスト!$A$1:$F$270,3,FALSE)),"－",VLOOKUP($U44,技リスト!$A$1:$F$270,3,FALSE))</f>
        <v>15</v>
      </c>
      <c r="X44" s="3" t="str">
        <f>IF($E44=IF(ISERROR(VLOOKUP($U44,技リスト!$A$1:$F$270,4,FALSE)),"－",VLOOKUP($U44,技リスト!$A$1:$F$270,4,FALSE)),"一致","")</f>
        <v>一致</v>
      </c>
      <c r="Y44" s="15" t="s">
        <v>276</v>
      </c>
      <c r="Z44" s="3" t="str">
        <f>IF(ISERROR(VLOOKUP($Y44,技リスト!$A$1:$F$270,6,FALSE)),"－",VLOOKUP($Y44,技リスト!$A$1:$F$270,6,FALSE))</f>
        <v>BL</v>
      </c>
      <c r="AA44" s="3">
        <f>IF(ISERROR(VLOOKUP($Y44,技リスト!$A$1:$F$270,3,FALSE)),"－",VLOOKUP($Y44,技リスト!$A$1:$F$270,3,FALSE))</f>
        <v>16</v>
      </c>
      <c r="AB44" s="3" t="str">
        <f>IF($E44=IF(ISERROR(VLOOKUP($Y44,技リスト!$A$1:$F$270,4,FALSE)),"－",VLOOKUP($Y44,技リスト!$A$1:$F$270,4,FALSE)),"一致","")</f>
        <v>一致</v>
      </c>
      <c r="AC44" s="15" t="s">
        <v>308</v>
      </c>
      <c r="AD44" s="3" t="str">
        <f>IF(ISERROR(VLOOKUP($AC44,技リスト!$A$1:$F$270,6,FALSE)),"－",VLOOKUP($AC44,技リスト!$A$1:$F$270,6,FALSE))</f>
        <v>DR</v>
      </c>
      <c r="AE44" s="3">
        <f>IF(ISERROR(VLOOKUP($AC44,技リスト!$A$1:$F$270,3,FALSE)),"－",VLOOKUP($AC44,技リスト!$A$1:$F$270,3,FALSE))</f>
        <v>81</v>
      </c>
      <c r="AF44" s="3" t="str">
        <f>IF($E44=IF(ISERROR(VLOOKUP($AC44,技リスト!$A$1:$F$245,4,FALSE)),"－",VLOOKUP($AC44,技リスト!$A$1:$F$245,4,FALSE)),"一致","")</f>
        <v/>
      </c>
      <c r="AG44" s="16" t="str">
        <f t="shared" si="0"/>
        <v>ファントムシュートのろいドッペルゲンガーあいきどう</v>
      </c>
      <c r="AH44" s="16" t="str">
        <f t="shared" si="1"/>
        <v>ファントムシュートのろいドッペルゲンガーあいきどう</v>
      </c>
      <c r="AI44" s="16" t="str">
        <f t="shared" si="2"/>
        <v>ファントムシュートのろいドッペルゲンガーあいきどう</v>
      </c>
      <c r="AJ44" s="16" t="str">
        <f t="shared" si="3"/>
        <v>ファントムシュートのろいドッペルゲンガーあいきどう</v>
      </c>
      <c r="AK44" s="15" t="str">
        <f t="shared" si="4"/>
        <v>NSDRBLDR</v>
      </c>
      <c r="AL44" s="16" t="str">
        <f t="shared" si="5"/>
        <v>NSDRBLDR</v>
      </c>
      <c r="AM44" s="15" t="str">
        <f t="shared" si="6"/>
        <v>NSDRBLDR</v>
      </c>
      <c r="AN44" s="15" t="str">
        <f t="shared" si="7"/>
        <v>NSDRBLDR</v>
      </c>
    </row>
    <row r="45" spans="1:40" ht="11.25" customHeight="1" x14ac:dyDescent="0.15">
      <c r="A45" s="15">
        <v>44</v>
      </c>
      <c r="B45" s="15" t="s">
        <v>309</v>
      </c>
      <c r="C45" s="15" t="s">
        <v>310</v>
      </c>
      <c r="D45" s="3" t="s">
        <v>18</v>
      </c>
      <c r="E45" s="15" t="s">
        <v>88</v>
      </c>
      <c r="F45" s="15" t="s">
        <v>52</v>
      </c>
      <c r="G45" s="15">
        <v>149</v>
      </c>
      <c r="H45" s="15">
        <v>112</v>
      </c>
      <c r="I45" s="15">
        <v>48</v>
      </c>
      <c r="J45" s="15">
        <v>51</v>
      </c>
      <c r="K45" s="15">
        <v>51</v>
      </c>
      <c r="L45" s="15">
        <v>50</v>
      </c>
      <c r="M45" s="15">
        <v>48</v>
      </c>
      <c r="N45" s="15">
        <v>55</v>
      </c>
      <c r="O45" s="15">
        <v>44</v>
      </c>
      <c r="P45" s="15">
        <v>19</v>
      </c>
      <c r="Q45" s="15" t="s">
        <v>147</v>
      </c>
      <c r="R45" s="3" t="str">
        <f>IF(ISERROR(VLOOKUP($Q45,技リスト!$A$1:$F$270,6,FALSE)),"－",VLOOKUP($Q45,技リスト!$A$1:$F$270,6,FALSE))</f>
        <v>LS</v>
      </c>
      <c r="S45" s="3">
        <f>IF(ISERROR(VLOOKUP($Q45,技リスト!$A$1:$F$270,3,FALSE)),"－",VLOOKUP($Q45,技リスト!$A$1:$F$270,3,FALSE))</f>
        <v>45</v>
      </c>
      <c r="T45" s="3" t="str">
        <f>IF($E45=IF(ISERROR(VLOOKUP($Q45,技リスト!$A$1:$F$270,4,FALSE)),"－",VLOOKUP($Q45,技リスト!$A$1:$F$270,4,FALSE)),"一致","")</f>
        <v>一致</v>
      </c>
      <c r="U45" s="15" t="s">
        <v>263</v>
      </c>
      <c r="V45" s="3" t="str">
        <f>IF(ISERROR(VLOOKUP($U45,技リスト!$A$1:$F$270,6,FALSE)),"－",VLOOKUP($U45,技リスト!$A$1:$F$270,6,FALSE))</f>
        <v>NS</v>
      </c>
      <c r="W45" s="3">
        <f>IF(ISERROR(VLOOKUP($U45,技リスト!$A$1:$F$270,3,FALSE)),"－",VLOOKUP($U45,技リスト!$A$1:$F$270,3,FALSE))</f>
        <v>43</v>
      </c>
      <c r="X45" s="3" t="str">
        <f>IF($E45=IF(ISERROR(VLOOKUP($U45,技リスト!$A$1:$F$270,4,FALSE)),"－",VLOOKUP($U45,技リスト!$A$1:$F$270,4,FALSE)),"一致","")</f>
        <v/>
      </c>
      <c r="Y45" s="15" t="s">
        <v>260</v>
      </c>
      <c r="Z45" s="3" t="str">
        <f>IF(ISERROR(VLOOKUP($Y45,技リスト!$A$1:$F$270,6,FALSE)),"－",VLOOKUP($Y45,技リスト!$A$1:$F$270,6,FALSE))</f>
        <v>NS</v>
      </c>
      <c r="AA45" s="3">
        <f>IF(ISERROR(VLOOKUP($Y45,技リスト!$A$1:$F$270,3,FALSE)),"－",VLOOKUP($Y45,技リスト!$A$1:$F$270,3,FALSE))</f>
        <v>70</v>
      </c>
      <c r="AB45" s="3" t="str">
        <f>IF($E45=IF(ISERROR(VLOOKUP($Y45,技リスト!$A$1:$F$270,4,FALSE)),"－",VLOOKUP($Y45,技リスト!$A$1:$F$270,4,FALSE)),"一致","")</f>
        <v/>
      </c>
      <c r="AC45" s="15" t="s">
        <v>264</v>
      </c>
      <c r="AD45" s="3" t="str">
        <f>IF(ISERROR(VLOOKUP($AC45,技リスト!$A$1:$F$270,6,FALSE)),"－",VLOOKUP($AC45,技リスト!$A$1:$F$270,6,FALSE))</f>
        <v>BL</v>
      </c>
      <c r="AE45" s="3">
        <f>IF(ISERROR(VLOOKUP($AC45,技リスト!$A$1:$F$270,3,FALSE)),"－",VLOOKUP($AC45,技リスト!$A$1:$F$270,3,FALSE))</f>
        <v>16</v>
      </c>
      <c r="AF45" s="3" t="str">
        <f>IF($E45=IF(ISERROR(VLOOKUP($AC45,技リスト!$A$1:$F$245,4,FALSE)),"－",VLOOKUP($AC45,技リスト!$A$1:$F$245,4,FALSE)),"一致","")</f>
        <v/>
      </c>
      <c r="AG45" s="16" t="str">
        <f t="shared" si="0"/>
        <v>すいせいシュートかみかくしクンフーヘッドおんりょう</v>
      </c>
      <c r="AH45" s="16" t="str">
        <f t="shared" si="1"/>
        <v>すいせいシュートかみかくしクンフーヘッドおんりょう</v>
      </c>
      <c r="AI45" s="16" t="str">
        <f t="shared" si="2"/>
        <v>すいせいシュートかみかくしクンフーヘッドおんりょう</v>
      </c>
      <c r="AJ45" s="16" t="str">
        <f t="shared" si="3"/>
        <v>すいせいシュートかみかくしクンフーヘッドおんりょう</v>
      </c>
      <c r="AK45" s="15" t="str">
        <f t="shared" si="4"/>
        <v>LSNSNSBL</v>
      </c>
      <c r="AL45" s="16" t="str">
        <f t="shared" si="5"/>
        <v>LSNSNSBL</v>
      </c>
      <c r="AM45" s="15" t="str">
        <f t="shared" si="6"/>
        <v>LSNSNSBL</v>
      </c>
      <c r="AN45" s="15" t="str">
        <f t="shared" si="7"/>
        <v>LSNSNSBL</v>
      </c>
    </row>
    <row r="46" spans="1:40" ht="11.25" customHeight="1" x14ac:dyDescent="0.15">
      <c r="A46" s="15">
        <v>45</v>
      </c>
      <c r="B46" s="15" t="s">
        <v>311</v>
      </c>
      <c r="C46" s="15" t="s">
        <v>312</v>
      </c>
      <c r="D46" s="3" t="s">
        <v>18</v>
      </c>
      <c r="E46" s="15" t="s">
        <v>19</v>
      </c>
      <c r="F46" s="15" t="s">
        <v>52</v>
      </c>
      <c r="G46" s="15">
        <v>121</v>
      </c>
      <c r="H46" s="15">
        <v>120</v>
      </c>
      <c r="I46" s="15">
        <v>52</v>
      </c>
      <c r="J46" s="15">
        <v>45</v>
      </c>
      <c r="K46" s="15">
        <v>48</v>
      </c>
      <c r="L46" s="15">
        <v>52</v>
      </c>
      <c r="M46" s="15">
        <v>52</v>
      </c>
      <c r="N46" s="15">
        <v>58</v>
      </c>
      <c r="O46" s="15">
        <v>45</v>
      </c>
      <c r="P46" s="15">
        <v>15</v>
      </c>
      <c r="Q46" s="15" t="s">
        <v>187</v>
      </c>
      <c r="R46" s="3" t="str">
        <f>IF(ISERROR(VLOOKUP($Q46,技リスト!$A$1:$F$270,6,FALSE)),"－",VLOOKUP($Q46,技リスト!$A$1:$F$270,6,FALSE))</f>
        <v>DR</v>
      </c>
      <c r="S46" s="3">
        <f>IF(ISERROR(VLOOKUP($Q46,技リスト!$A$1:$F$270,3,FALSE)),"－",VLOOKUP($Q46,技リスト!$A$1:$F$270,3,FALSE))</f>
        <v>15</v>
      </c>
      <c r="T46" s="3" t="str">
        <f>IF($E46=IF(ISERROR(VLOOKUP($Q46,技リスト!$A$1:$F$270,4,FALSE)),"－",VLOOKUP($Q46,技リスト!$A$1:$F$270,4,FALSE)),"一致","")</f>
        <v>一致</v>
      </c>
      <c r="U46" s="15" t="s">
        <v>313</v>
      </c>
      <c r="V46" s="3" t="str">
        <f>IF(ISERROR(VLOOKUP($U46,技リスト!$A$1:$F$270,6,FALSE)),"－",VLOOKUP($U46,技リスト!$A$1:$F$270,6,FALSE))</f>
        <v>NS</v>
      </c>
      <c r="W46" s="3">
        <f>IF(ISERROR(VLOOKUP($U46,技リスト!$A$1:$F$270,3,FALSE)),"－",VLOOKUP($U46,技リスト!$A$1:$F$270,3,FALSE))</f>
        <v>31</v>
      </c>
      <c r="X46" s="3" t="str">
        <f>IF($E46=IF(ISERROR(VLOOKUP($U46,技リスト!$A$1:$F$270,4,FALSE)),"－",VLOOKUP($U46,技リスト!$A$1:$F$270,4,FALSE)),"一致","")</f>
        <v>一致</v>
      </c>
      <c r="Y46" s="15" t="s">
        <v>276</v>
      </c>
      <c r="Z46" s="3" t="str">
        <f>IF(ISERROR(VLOOKUP($Y46,技リスト!$A$1:$F$270,6,FALSE)),"－",VLOOKUP($Y46,技リスト!$A$1:$F$270,6,FALSE))</f>
        <v>BL</v>
      </c>
      <c r="AA46" s="3">
        <f>IF(ISERROR(VLOOKUP($Y46,技リスト!$A$1:$F$270,3,FALSE)),"－",VLOOKUP($Y46,技リスト!$A$1:$F$270,3,FALSE))</f>
        <v>16</v>
      </c>
      <c r="AB46" s="3" t="str">
        <f>IF($E46=IF(ISERROR(VLOOKUP($Y46,技リスト!$A$1:$F$270,4,FALSE)),"－",VLOOKUP($Y46,技リスト!$A$1:$F$270,4,FALSE)),"一致","")</f>
        <v>一致</v>
      </c>
      <c r="AC46" s="15" t="s">
        <v>231</v>
      </c>
      <c r="AD46" s="3" t="str">
        <f>IF(ISERROR(VLOOKUP($AC46,技リスト!$A$1:$F$270,6,FALSE)),"－",VLOOKUP($AC46,技リスト!$A$1:$F$270,6,FALSE))</f>
        <v>NS</v>
      </c>
      <c r="AE46" s="3">
        <f>IF(ISERROR(VLOOKUP($AC46,技リスト!$A$1:$F$270,3,FALSE)),"－",VLOOKUP($AC46,技リスト!$A$1:$F$270,3,FALSE))</f>
        <v>104</v>
      </c>
      <c r="AF46" s="3" t="str">
        <f>IF($E46=IF(ISERROR(VLOOKUP($AC46,技リスト!$A$1:$F$245,4,FALSE)),"－",VLOOKUP($AC46,技リスト!$A$1:$F$245,4,FALSE)),"一致","")</f>
        <v>一致</v>
      </c>
      <c r="AG46" s="16" t="str">
        <f t="shared" si="0"/>
        <v>のろいサイコショットドッペルゲンガーデスゾーン</v>
      </c>
      <c r="AH46" s="16" t="str">
        <f t="shared" si="1"/>
        <v>のろいサイコショットドッペルゲンガーデスゾーン</v>
      </c>
      <c r="AI46" s="16" t="str">
        <f t="shared" si="2"/>
        <v>のろいサイコショットドッペルゲンガーデスゾーン</v>
      </c>
      <c r="AJ46" s="16" t="str">
        <f t="shared" si="3"/>
        <v>のろいサイコショットドッペルゲンガーデスゾーン</v>
      </c>
      <c r="AK46" s="15" t="str">
        <f t="shared" si="4"/>
        <v>DRNSBLNS</v>
      </c>
      <c r="AL46" s="16" t="str">
        <f t="shared" si="5"/>
        <v>DRNSBLNS</v>
      </c>
      <c r="AM46" s="15" t="str">
        <f t="shared" si="6"/>
        <v>DRNSBLNS</v>
      </c>
      <c r="AN46" s="15" t="str">
        <f t="shared" si="7"/>
        <v>DRNSBLNS</v>
      </c>
    </row>
    <row r="47" spans="1:40" ht="11.25" customHeight="1" x14ac:dyDescent="0.15">
      <c r="A47" s="15">
        <v>46</v>
      </c>
      <c r="B47" s="15" t="s">
        <v>314</v>
      </c>
      <c r="C47" s="15" t="s">
        <v>315</v>
      </c>
      <c r="D47" s="3" t="s">
        <v>18</v>
      </c>
      <c r="E47" s="15" t="s">
        <v>19</v>
      </c>
      <c r="F47" s="15" t="s">
        <v>53</v>
      </c>
      <c r="G47" s="15">
        <v>143</v>
      </c>
      <c r="H47" s="15">
        <v>100</v>
      </c>
      <c r="I47" s="15">
        <v>55</v>
      </c>
      <c r="J47" s="15">
        <v>50</v>
      </c>
      <c r="K47" s="15">
        <v>54</v>
      </c>
      <c r="L47" s="15">
        <v>44</v>
      </c>
      <c r="M47" s="15">
        <v>48</v>
      </c>
      <c r="N47" s="15">
        <v>56</v>
      </c>
      <c r="O47" s="15">
        <v>54</v>
      </c>
      <c r="P47" s="15">
        <v>16</v>
      </c>
      <c r="Q47" s="15" t="s">
        <v>264</v>
      </c>
      <c r="R47" s="3" t="str">
        <f>IF(ISERROR(VLOOKUP($Q47,技リスト!$A$1:$F$270,6,FALSE)),"－",VLOOKUP($Q47,技リスト!$A$1:$F$270,6,FALSE))</f>
        <v>BL</v>
      </c>
      <c r="S47" s="3">
        <f>IF(ISERROR(VLOOKUP($Q47,技リスト!$A$1:$F$270,3,FALSE)),"－",VLOOKUP($Q47,技リスト!$A$1:$F$270,3,FALSE))</f>
        <v>16</v>
      </c>
      <c r="T47" s="3" t="str">
        <f>IF($E47=IF(ISERROR(VLOOKUP($Q47,技リスト!$A$1:$F$270,4,FALSE)),"－",VLOOKUP($Q47,技リスト!$A$1:$F$270,4,FALSE)),"一致","")</f>
        <v>一致</v>
      </c>
      <c r="U47" s="15" t="s">
        <v>187</v>
      </c>
      <c r="V47" s="3" t="str">
        <f>IF(ISERROR(VLOOKUP($U47,技リスト!$A$1:$F$270,6,FALSE)),"－",VLOOKUP($U47,技リスト!$A$1:$F$270,6,FALSE))</f>
        <v>DR</v>
      </c>
      <c r="W47" s="3">
        <f>IF(ISERROR(VLOOKUP($U47,技リスト!$A$1:$F$270,3,FALSE)),"－",VLOOKUP($U47,技リスト!$A$1:$F$270,3,FALSE))</f>
        <v>15</v>
      </c>
      <c r="X47" s="3" t="str">
        <f>IF($E47=IF(ISERROR(VLOOKUP($U47,技リスト!$A$1:$F$270,4,FALSE)),"－",VLOOKUP($U47,技リスト!$A$1:$F$270,4,FALSE)),"一致","")</f>
        <v>一致</v>
      </c>
      <c r="Y47" s="15" t="s">
        <v>290</v>
      </c>
      <c r="Z47" s="3" t="str">
        <f>IF(ISERROR(VLOOKUP($Y47,技リスト!$A$1:$F$270,6,FALSE)),"－",VLOOKUP($Y47,技リスト!$A$1:$F$270,6,FALSE))</f>
        <v>BL</v>
      </c>
      <c r="AA47" s="3">
        <f>IF(ISERROR(VLOOKUP($Y47,技リスト!$A$1:$F$270,3,FALSE)),"－",VLOOKUP($Y47,技リスト!$A$1:$F$270,3,FALSE))</f>
        <v>56</v>
      </c>
      <c r="AB47" s="3" t="str">
        <f>IF($E47=IF(ISERROR(VLOOKUP($Y47,技リスト!$A$1:$F$270,4,FALSE)),"－",VLOOKUP($Y47,技リスト!$A$1:$F$270,4,FALSE)),"一致","")</f>
        <v>一致</v>
      </c>
      <c r="AC47" s="15" t="s">
        <v>316</v>
      </c>
      <c r="AD47" s="3" t="str">
        <f>IF(ISERROR(VLOOKUP($AC47,技リスト!$A$1:$F$270,6,FALSE)),"－",VLOOKUP($AC47,技リスト!$A$1:$F$270,6,FALSE))</f>
        <v>DR</v>
      </c>
      <c r="AE47" s="3">
        <f>IF(ISERROR(VLOOKUP($AC47,技リスト!$A$1:$F$270,3,FALSE)),"－",VLOOKUP($AC47,技リスト!$A$1:$F$270,3,FALSE))</f>
        <v>85</v>
      </c>
      <c r="AF47" s="3" t="str">
        <f>IF($E47=IF(ISERROR(VLOOKUP($AC47,技リスト!$A$1:$F$245,4,FALSE)),"－",VLOOKUP($AC47,技リスト!$A$1:$F$245,4,FALSE)),"一致","")</f>
        <v/>
      </c>
      <c r="AG47" s="16" t="str">
        <f t="shared" si="0"/>
        <v>おんりょうのろいくものいとじごくぐるま</v>
      </c>
      <c r="AH47" s="16" t="str">
        <f t="shared" si="1"/>
        <v>おんりょうのろいくものいとじごくぐるま</v>
      </c>
      <c r="AI47" s="16" t="str">
        <f t="shared" si="2"/>
        <v>おんりょうのろいくものいとじごくぐるま</v>
      </c>
      <c r="AJ47" s="16" t="str">
        <f t="shared" si="3"/>
        <v>おんりょうのろいくものいとじごくぐるま</v>
      </c>
      <c r="AK47" s="15" t="str">
        <f t="shared" si="4"/>
        <v>BLDRBLDR</v>
      </c>
      <c r="AL47" s="16" t="str">
        <f t="shared" si="5"/>
        <v>BLDRBLDR</v>
      </c>
      <c r="AM47" s="15" t="str">
        <f t="shared" si="6"/>
        <v>BLDRBLDR</v>
      </c>
      <c r="AN47" s="15" t="str">
        <f t="shared" si="7"/>
        <v>BLDRBLDR</v>
      </c>
    </row>
    <row r="48" spans="1:40" ht="11.25" customHeight="1" x14ac:dyDescent="0.15">
      <c r="A48" s="15">
        <v>47</v>
      </c>
      <c r="B48" s="15" t="s">
        <v>317</v>
      </c>
      <c r="C48" s="15" t="s">
        <v>318</v>
      </c>
      <c r="D48" s="3" t="s">
        <v>18</v>
      </c>
      <c r="E48" s="15" t="s">
        <v>145</v>
      </c>
      <c r="F48" s="15" t="s">
        <v>20</v>
      </c>
      <c r="G48" s="15">
        <v>217</v>
      </c>
      <c r="H48" s="15">
        <v>100</v>
      </c>
      <c r="I48" s="15">
        <v>68</v>
      </c>
      <c r="J48" s="15">
        <v>44</v>
      </c>
      <c r="K48" s="15">
        <v>44</v>
      </c>
      <c r="L48" s="15">
        <v>69</v>
      </c>
      <c r="M48" s="15">
        <v>60</v>
      </c>
      <c r="N48" s="15">
        <v>62</v>
      </c>
      <c r="O48" s="15">
        <v>69</v>
      </c>
      <c r="P48" s="15">
        <v>15</v>
      </c>
      <c r="Q48" s="15" t="s">
        <v>319</v>
      </c>
      <c r="R48" s="3" t="str">
        <f>IF(ISERROR(VLOOKUP($Q48,技リスト!$A$1:$F$270,6,FALSE)),"－",VLOOKUP($Q48,技リスト!$A$1:$F$270,6,FALSE))</f>
        <v>－</v>
      </c>
      <c r="S48" s="3" t="str">
        <f>IF(ISERROR(VLOOKUP($Q48,技リスト!$A$1:$F$270,3,FALSE)),"－",VLOOKUP($Q48,技リスト!$A$1:$F$270,3,FALSE))</f>
        <v>－</v>
      </c>
      <c r="T48" s="3" t="str">
        <f>IF($E48=IF(ISERROR(VLOOKUP($Q48,技リスト!$A$1:$F$270,4,FALSE)),"－",VLOOKUP($Q48,技リスト!$A$1:$F$270,4,FALSE)),"一致","")</f>
        <v/>
      </c>
      <c r="U48" s="15" t="s">
        <v>320</v>
      </c>
      <c r="V48" s="3" t="str">
        <f>IF(ISERROR(VLOOKUP($U48,技リスト!$A$1:$F$270,6,FALSE)),"－",VLOOKUP($U48,技リスト!$A$1:$F$270,6,FALSE))</f>
        <v>CA</v>
      </c>
      <c r="W48" s="3">
        <f>IF(ISERROR(VLOOKUP($U48,技リスト!$A$1:$F$270,3,FALSE)),"－",VLOOKUP($U48,技リスト!$A$1:$F$270,3,FALSE))</f>
        <v>41</v>
      </c>
      <c r="X48" s="3" t="str">
        <f>IF($E48=IF(ISERROR(VLOOKUP($U48,技リスト!$A$1:$F$270,4,FALSE)),"－",VLOOKUP($U48,技リスト!$A$1:$F$270,4,FALSE)),"一致","")</f>
        <v/>
      </c>
      <c r="Y48" s="15" t="s">
        <v>281</v>
      </c>
      <c r="Z48" s="3" t="str">
        <f>IF(ISERROR(VLOOKUP($Y48,技リスト!$A$1:$F$270,6,FALSE)),"－",VLOOKUP($Y48,技リスト!$A$1:$F$270,6,FALSE))</f>
        <v>P1</v>
      </c>
      <c r="AA48" s="3">
        <f>IF(ISERROR(VLOOKUP($Y48,技リスト!$A$1:$F$270,3,FALSE)),"－",VLOOKUP($Y48,技リスト!$A$1:$F$270,3,FALSE))</f>
        <v>67</v>
      </c>
      <c r="AB48" s="3" t="str">
        <f>IF($E48=IF(ISERROR(VLOOKUP($Y48,技リスト!$A$1:$F$270,4,FALSE)),"－",VLOOKUP($Y48,技リスト!$A$1:$F$270,4,FALSE)),"一致","")</f>
        <v>一致</v>
      </c>
      <c r="AC48" s="15" t="s">
        <v>321</v>
      </c>
      <c r="AD48" s="3" t="str">
        <f>IF(ISERROR(VLOOKUP($AC48,技リスト!$A$1:$F$270,6,FALSE)),"－",VLOOKUP($AC48,技リスト!$A$1:$F$270,6,FALSE))</f>
        <v>P1</v>
      </c>
      <c r="AE48" s="3">
        <f>IF(ISERROR(VLOOKUP($AC48,技リスト!$A$1:$F$270,3,FALSE)),"－",VLOOKUP($AC48,技リスト!$A$1:$F$270,3,FALSE))</f>
        <v>76</v>
      </c>
      <c r="AF48" s="3" t="str">
        <f>IF($E48=IF(ISERROR(VLOOKUP($AC48,技リスト!$A$1:$F$245,4,FALSE)),"－",VLOOKUP($AC48,技リスト!$A$1:$F$245,4,FALSE)),"一致","")</f>
        <v/>
      </c>
      <c r="AG48" s="16" t="str">
        <f t="shared" si="0"/>
        <v>リカバリーワイルドクローばくれつパンチちゃぶだいがえし</v>
      </c>
      <c r="AH48" s="16" t="str">
        <f t="shared" si="1"/>
        <v>リカバリーワイルドクローばくれつパンチちゃぶだいがえし</v>
      </c>
      <c r="AI48" s="16" t="str">
        <f t="shared" si="2"/>
        <v>リカバリーワイルドクローばくれつパンチちゃぶだいがえし</v>
      </c>
      <c r="AJ48" s="16" t="str">
        <f t="shared" si="3"/>
        <v>リカバリーワイルドクローばくれつパンチちゃぶだいがえし</v>
      </c>
      <c r="AK48" s="15" t="str">
        <f t="shared" si="4"/>
        <v>－CAP1P1</v>
      </c>
      <c r="AL48" s="16" t="str">
        <f t="shared" si="5"/>
        <v>－CAP1P1</v>
      </c>
      <c r="AM48" s="15" t="str">
        <f t="shared" si="6"/>
        <v>－CAP1P1</v>
      </c>
      <c r="AN48" s="15" t="str">
        <f t="shared" si="7"/>
        <v>－CAP1P1</v>
      </c>
    </row>
    <row r="49" spans="1:40" ht="11.25" customHeight="1" x14ac:dyDescent="0.15">
      <c r="A49" s="15">
        <v>48</v>
      </c>
      <c r="B49" s="15" t="s">
        <v>322</v>
      </c>
      <c r="C49" s="15" t="s">
        <v>323</v>
      </c>
      <c r="D49" s="3" t="s">
        <v>18</v>
      </c>
      <c r="E49" s="15" t="s">
        <v>145</v>
      </c>
      <c r="F49" s="15" t="s">
        <v>53</v>
      </c>
      <c r="G49" s="15">
        <v>189</v>
      </c>
      <c r="H49" s="15">
        <v>101</v>
      </c>
      <c r="I49" s="15">
        <v>44</v>
      </c>
      <c r="J49" s="15">
        <v>52</v>
      </c>
      <c r="K49" s="15">
        <v>56</v>
      </c>
      <c r="L49" s="15">
        <v>46</v>
      </c>
      <c r="M49" s="15">
        <v>64</v>
      </c>
      <c r="N49" s="15">
        <v>67</v>
      </c>
      <c r="O49" s="15">
        <v>54</v>
      </c>
      <c r="P49" s="15">
        <v>28</v>
      </c>
      <c r="Q49" s="15" t="s">
        <v>324</v>
      </c>
      <c r="R49" s="3" t="str">
        <f>IF(ISERROR(VLOOKUP($Q49,技リスト!$A$1:$F$270,6,FALSE)),"－",VLOOKUP($Q49,技リスト!$A$1:$F$270,6,FALSE))</f>
        <v>DR</v>
      </c>
      <c r="S49" s="3">
        <f>IF(ISERROR(VLOOKUP($Q49,技リスト!$A$1:$F$270,3,FALSE)),"－",VLOOKUP($Q49,技リスト!$A$1:$F$270,3,FALSE))</f>
        <v>8</v>
      </c>
      <c r="T49" s="3" t="str">
        <f>IF($E49=IF(ISERROR(VLOOKUP($Q49,技リスト!$A$1:$F$270,4,FALSE)),"－",VLOOKUP($Q49,技リスト!$A$1:$F$270,4,FALSE)),"一致","")</f>
        <v/>
      </c>
      <c r="U49" s="15" t="s">
        <v>325</v>
      </c>
      <c r="V49" s="3" t="str">
        <f>IF(ISERROR(VLOOKUP($U49,技リスト!$A$1:$F$270,6,FALSE)),"－",VLOOKUP($U49,技リスト!$A$1:$F$270,6,FALSE))</f>
        <v>NS</v>
      </c>
      <c r="W49" s="3">
        <f>IF(ISERROR(VLOOKUP($U49,技リスト!$A$1:$F$270,3,FALSE)),"－",VLOOKUP($U49,技リスト!$A$1:$F$270,3,FALSE))</f>
        <v>58</v>
      </c>
      <c r="X49" s="3" t="str">
        <f>IF($E49=IF(ISERROR(VLOOKUP($U49,技リスト!$A$1:$F$270,4,FALSE)),"－",VLOOKUP($U49,技リスト!$A$1:$F$270,4,FALSE)),"一致","")</f>
        <v/>
      </c>
      <c r="Y49" s="15" t="s">
        <v>241</v>
      </c>
      <c r="Z49" s="3" t="str">
        <f>IF(ISERROR(VLOOKUP($Y49,技リスト!$A$1:$F$270,6,FALSE)),"－",VLOOKUP($Y49,技リスト!$A$1:$F$270,6,FALSE))</f>
        <v>DR</v>
      </c>
      <c r="AA49" s="3">
        <f>IF(ISERROR(VLOOKUP($Y49,技リスト!$A$1:$F$270,3,FALSE)),"－",VLOOKUP($Y49,技リスト!$A$1:$F$270,3,FALSE))</f>
        <v>61</v>
      </c>
      <c r="AB49" s="3" t="str">
        <f>IF($E49=IF(ISERROR(VLOOKUP($Y49,技リスト!$A$1:$F$270,4,FALSE)),"－",VLOOKUP($Y49,技リスト!$A$1:$F$270,4,FALSE)),"一致","")</f>
        <v/>
      </c>
      <c r="AC49" s="15" t="s">
        <v>326</v>
      </c>
      <c r="AD49" s="3" t="str">
        <f>IF(ISERROR(VLOOKUP($AC49,技リスト!$A$1:$F$270,6,FALSE)),"－",VLOOKUP($AC49,技リスト!$A$1:$F$270,6,FALSE))</f>
        <v>DR</v>
      </c>
      <c r="AE49" s="3">
        <f>IF(ISERROR(VLOOKUP($AC49,技リスト!$A$1:$F$270,3,FALSE)),"－",VLOOKUP($AC49,技リスト!$A$1:$F$270,3,FALSE))</f>
        <v>117</v>
      </c>
      <c r="AF49" s="3" t="str">
        <f>IF($E49=IF(ISERROR(VLOOKUP($AC49,技リスト!$A$1:$F$245,4,FALSE)),"－",VLOOKUP($AC49,技リスト!$A$1:$F$245,4,FALSE)),"一致","")</f>
        <v>一致</v>
      </c>
      <c r="AG49" s="16" t="str">
        <f t="shared" si="0"/>
        <v>ダッシュアクセルコンドルダイブカマイタチブーストグライダー</v>
      </c>
      <c r="AH49" s="16" t="str">
        <f t="shared" si="1"/>
        <v>ダッシュアクセルコンドルダイブカマイタチブーストグライダー</v>
      </c>
      <c r="AI49" s="16" t="str">
        <f t="shared" si="2"/>
        <v>ダッシュアクセルコンドルダイブカマイタチブーストグライダー</v>
      </c>
      <c r="AJ49" s="16" t="str">
        <f t="shared" si="3"/>
        <v>ダッシュアクセルコンドルダイブカマイタチブーストグライダー</v>
      </c>
      <c r="AK49" s="15" t="str">
        <f t="shared" si="4"/>
        <v>DRNSDRDR</v>
      </c>
      <c r="AL49" s="16" t="str">
        <f t="shared" si="5"/>
        <v>DRNSDRDR</v>
      </c>
      <c r="AM49" s="15" t="str">
        <f t="shared" si="6"/>
        <v>DRNSDRDR</v>
      </c>
      <c r="AN49" s="15" t="str">
        <f t="shared" si="7"/>
        <v>DRNSDRDR</v>
      </c>
    </row>
    <row r="50" spans="1:40" ht="11.25" customHeight="1" x14ac:dyDescent="0.15">
      <c r="A50" s="15">
        <v>49</v>
      </c>
      <c r="B50" s="15" t="s">
        <v>327</v>
      </c>
      <c r="C50" s="15" t="s">
        <v>328</v>
      </c>
      <c r="D50" s="3" t="s">
        <v>18</v>
      </c>
      <c r="E50" s="15" t="s">
        <v>19</v>
      </c>
      <c r="F50" s="15" t="s">
        <v>17</v>
      </c>
      <c r="G50" s="15">
        <v>167</v>
      </c>
      <c r="H50" s="15">
        <v>113</v>
      </c>
      <c r="I50" s="15">
        <v>52</v>
      </c>
      <c r="J50" s="15">
        <v>64</v>
      </c>
      <c r="K50" s="15">
        <v>51</v>
      </c>
      <c r="L50" s="15">
        <v>51</v>
      </c>
      <c r="M50" s="15">
        <v>51</v>
      </c>
      <c r="N50" s="15">
        <v>62</v>
      </c>
      <c r="O50" s="15">
        <v>51</v>
      </c>
      <c r="P50" s="15">
        <v>20</v>
      </c>
      <c r="Q50" s="15" t="s">
        <v>169</v>
      </c>
      <c r="R50" s="3" t="str">
        <f>IF(ISERROR(VLOOKUP($Q50,技リスト!$A$1:$F$270,6,FALSE)),"－",VLOOKUP($Q50,技リスト!$A$1:$F$270,6,FALSE))</f>
        <v>BL</v>
      </c>
      <c r="S50" s="3">
        <f>IF(ISERROR(VLOOKUP($Q50,技リスト!$A$1:$F$270,3,FALSE)),"－",VLOOKUP($Q50,技リスト!$A$1:$F$270,3,FALSE))</f>
        <v>8</v>
      </c>
      <c r="T50" s="3" t="str">
        <f>IF($E50=IF(ISERROR(VLOOKUP($Q50,技リスト!$A$1:$F$270,4,FALSE)),"－",VLOOKUP($Q50,技リスト!$A$1:$F$270,4,FALSE)),"一致","")</f>
        <v>一致</v>
      </c>
      <c r="U50" s="15" t="s">
        <v>199</v>
      </c>
      <c r="V50" s="3" t="str">
        <f>IF(ISERROR(VLOOKUP($U50,技リスト!$A$1:$F$270,6,FALSE)),"－",VLOOKUP($U50,技リスト!$A$1:$F$270,6,FALSE))</f>
        <v>BB</v>
      </c>
      <c r="W50" s="3">
        <f>IF(ISERROR(VLOOKUP($U50,技リスト!$A$1:$F$270,3,FALSE)),"－",VLOOKUP($U50,技リスト!$A$1:$F$270,3,FALSE))</f>
        <v>58</v>
      </c>
      <c r="X50" s="3" t="str">
        <f>IF($E50=IF(ISERROR(VLOOKUP($U50,技リスト!$A$1:$F$270,4,FALSE)),"－",VLOOKUP($U50,技リスト!$A$1:$F$270,4,FALSE)),"一致","")</f>
        <v/>
      </c>
      <c r="Y50" s="15" t="s">
        <v>329</v>
      </c>
      <c r="Z50" s="3" t="str">
        <f>IF(ISERROR(VLOOKUP($Y50,技リスト!$A$1:$F$270,6,FALSE)),"－",VLOOKUP($Y50,技リスト!$A$1:$F$270,6,FALSE))</f>
        <v>DR</v>
      </c>
      <c r="AA50" s="3">
        <f>IF(ISERROR(VLOOKUP($Y50,技リスト!$A$1:$F$270,3,FALSE)),"－",VLOOKUP($Y50,技リスト!$A$1:$F$270,3,FALSE))</f>
        <v>8</v>
      </c>
      <c r="AB50" s="3" t="str">
        <f>IF($E50=IF(ISERROR(VLOOKUP($Y50,技リスト!$A$1:$F$270,4,FALSE)),"－",VLOOKUP($Y50,技リスト!$A$1:$F$270,4,FALSE)),"一致","")</f>
        <v/>
      </c>
      <c r="AC50" s="15" t="s">
        <v>330</v>
      </c>
      <c r="AD50" s="3" t="str">
        <f>IF(ISERROR(VLOOKUP($AC50,技リスト!$A$1:$F$270,6,FALSE)),"－",VLOOKUP($AC50,技リスト!$A$1:$F$270,6,FALSE))</f>
        <v>NS</v>
      </c>
      <c r="AE50" s="3">
        <f>IF(ISERROR(VLOOKUP($AC50,技リスト!$A$1:$F$270,3,FALSE)),"－",VLOOKUP($AC50,技リスト!$A$1:$F$270,3,FALSE))</f>
        <v>65</v>
      </c>
      <c r="AF50" s="3" t="str">
        <f>IF($E50=IF(ISERROR(VLOOKUP($AC50,技リスト!$A$1:$F$245,4,FALSE)),"－",VLOOKUP($AC50,技リスト!$A$1:$F$245,4,FALSE)),"一致","")</f>
        <v>一致</v>
      </c>
      <c r="AG50" s="16" t="str">
        <f t="shared" si="0"/>
        <v>クイックドロウスピニングカットたまのりピエロラン・ボール・ラン</v>
      </c>
      <c r="AH50" s="16" t="str">
        <f t="shared" si="1"/>
        <v>クイックドロウスピニングカットたまのりピエロラン・ボール・ラン</v>
      </c>
      <c r="AI50" s="16" t="str">
        <f t="shared" si="2"/>
        <v>クイックドロウスピニングカットたまのりピエロラン・ボール・ラン</v>
      </c>
      <c r="AJ50" s="16" t="str">
        <f t="shared" si="3"/>
        <v>クイックドロウスピニングカットたまのりピエロラン・ボール・ラン</v>
      </c>
      <c r="AK50" s="15" t="str">
        <f t="shared" si="4"/>
        <v>BLBBDRNS</v>
      </c>
      <c r="AL50" s="16" t="str">
        <f t="shared" si="5"/>
        <v>BLBBDRNS</v>
      </c>
      <c r="AM50" s="15" t="str">
        <f t="shared" si="6"/>
        <v>BLBBDRNS</v>
      </c>
      <c r="AN50" s="15" t="str">
        <f t="shared" si="7"/>
        <v>BLBBDRNS</v>
      </c>
    </row>
    <row r="51" spans="1:40" ht="11.25" customHeight="1" x14ac:dyDescent="0.15">
      <c r="A51" s="15">
        <v>50</v>
      </c>
      <c r="B51" s="15" t="s">
        <v>331</v>
      </c>
      <c r="C51" s="15" t="s">
        <v>332</v>
      </c>
      <c r="D51" s="3" t="s">
        <v>18</v>
      </c>
      <c r="E51" s="15" t="s">
        <v>19</v>
      </c>
      <c r="F51" s="15" t="s">
        <v>17</v>
      </c>
      <c r="G51" s="15">
        <v>167</v>
      </c>
      <c r="H51" s="15">
        <v>109</v>
      </c>
      <c r="I51" s="15">
        <v>48</v>
      </c>
      <c r="J51" s="15">
        <v>52</v>
      </c>
      <c r="K51" s="15">
        <v>48</v>
      </c>
      <c r="L51" s="15">
        <v>48</v>
      </c>
      <c r="M51" s="15">
        <v>54</v>
      </c>
      <c r="N51" s="15">
        <v>57</v>
      </c>
      <c r="O51" s="15">
        <v>50</v>
      </c>
      <c r="P51" s="15">
        <v>18</v>
      </c>
      <c r="Q51" s="15" t="s">
        <v>223</v>
      </c>
      <c r="R51" s="3" t="str">
        <f>IF(ISERROR(VLOOKUP($Q51,技リスト!$A$1:$F$270,6,FALSE)),"－",VLOOKUP($Q51,技リスト!$A$1:$F$270,6,FALSE))</f>
        <v>BL</v>
      </c>
      <c r="S51" s="3">
        <f>IF(ISERROR(VLOOKUP($Q51,技リスト!$A$1:$F$270,3,FALSE)),"－",VLOOKUP($Q51,技リスト!$A$1:$F$270,3,FALSE))</f>
        <v>8</v>
      </c>
      <c r="T51" s="3" t="str">
        <f>IF($E51=IF(ISERROR(VLOOKUP($Q51,技リスト!$A$1:$F$270,4,FALSE)),"－",VLOOKUP($Q51,技リスト!$A$1:$F$270,4,FALSE)),"一致","")</f>
        <v>一致</v>
      </c>
      <c r="U51" s="15" t="s">
        <v>324</v>
      </c>
      <c r="V51" s="3" t="str">
        <f>IF(ISERROR(VLOOKUP($U51,技リスト!$A$1:$F$270,6,FALSE)),"－",VLOOKUP($U51,技リスト!$A$1:$F$270,6,FALSE))</f>
        <v>DR</v>
      </c>
      <c r="W51" s="3">
        <f>IF(ISERROR(VLOOKUP($U51,技リスト!$A$1:$F$270,3,FALSE)),"－",VLOOKUP($U51,技リスト!$A$1:$F$270,3,FALSE))</f>
        <v>8</v>
      </c>
      <c r="X51" s="3" t="str">
        <f>IF($E51=IF(ISERROR(VLOOKUP($U51,技リスト!$A$1:$F$270,4,FALSE)),"－",VLOOKUP($U51,技リスト!$A$1:$F$270,4,FALSE)),"一致","")</f>
        <v/>
      </c>
      <c r="Y51" s="15" t="s">
        <v>165</v>
      </c>
      <c r="Z51" s="3" t="str">
        <f>IF(ISERROR(VLOOKUP($Y51,技リスト!$A$1:$F$270,6,FALSE)),"－",VLOOKUP($Y51,技リスト!$A$1:$F$270,6,FALSE))</f>
        <v>BL</v>
      </c>
      <c r="AA51" s="3">
        <f>IF(ISERROR(VLOOKUP($Y51,技リスト!$A$1:$F$270,3,FALSE)),"－",VLOOKUP($Y51,技リスト!$A$1:$F$270,3,FALSE))</f>
        <v>46</v>
      </c>
      <c r="AB51" s="3" t="str">
        <f>IF($E51=IF(ISERROR(VLOOKUP($Y51,技リスト!$A$1:$F$270,4,FALSE)),"－",VLOOKUP($Y51,技リスト!$A$1:$F$270,4,FALSE)),"一致","")</f>
        <v>一致</v>
      </c>
      <c r="AC51" s="15" t="s">
        <v>290</v>
      </c>
      <c r="AD51" s="3" t="str">
        <f>IF(ISERROR(VLOOKUP($AC51,技リスト!$A$1:$F$270,6,FALSE)),"－",VLOOKUP($AC51,技リスト!$A$1:$F$270,6,FALSE))</f>
        <v>BL</v>
      </c>
      <c r="AE51" s="3">
        <f>IF(ISERROR(VLOOKUP($AC51,技リスト!$A$1:$F$270,3,FALSE)),"－",VLOOKUP($AC51,技リスト!$A$1:$F$270,3,FALSE))</f>
        <v>56</v>
      </c>
      <c r="AF51" s="3" t="str">
        <f>IF($E51=IF(ISERROR(VLOOKUP($AC51,技リスト!$A$1:$F$245,4,FALSE)),"－",VLOOKUP($AC51,技リスト!$A$1:$F$245,4,FALSE)),"一致","")</f>
        <v>一致</v>
      </c>
      <c r="AG51" s="16" t="str">
        <f t="shared" si="0"/>
        <v>キラースライドダッシュアクセルフェイクボールくものいと</v>
      </c>
      <c r="AH51" s="16" t="str">
        <f t="shared" si="1"/>
        <v>キラースライドダッシュアクセルフェイクボールくものいと</v>
      </c>
      <c r="AI51" s="16" t="str">
        <f t="shared" si="2"/>
        <v>キラースライドダッシュアクセルフェイクボールくものいと</v>
      </c>
      <c r="AJ51" s="16" t="str">
        <f t="shared" si="3"/>
        <v>キラースライドダッシュアクセルフェイクボールくものいと</v>
      </c>
      <c r="AK51" s="15" t="str">
        <f t="shared" si="4"/>
        <v>BLDRBLBL</v>
      </c>
      <c r="AL51" s="16" t="str">
        <f t="shared" si="5"/>
        <v>BLDRBLBL</v>
      </c>
      <c r="AM51" s="15" t="str">
        <f t="shared" si="6"/>
        <v>BLDRBLBL</v>
      </c>
      <c r="AN51" s="15" t="str">
        <f t="shared" si="7"/>
        <v>BLDRBLBL</v>
      </c>
    </row>
    <row r="52" spans="1:40" ht="11.25" customHeight="1" x14ac:dyDescent="0.15">
      <c r="A52" s="15">
        <v>51</v>
      </c>
      <c r="B52" s="15" t="s">
        <v>333</v>
      </c>
      <c r="C52" s="15" t="s">
        <v>334</v>
      </c>
      <c r="D52" s="3" t="s">
        <v>18</v>
      </c>
      <c r="E52" s="15" t="s">
        <v>121</v>
      </c>
      <c r="F52" s="15" t="s">
        <v>17</v>
      </c>
      <c r="G52" s="15">
        <v>195</v>
      </c>
      <c r="H52" s="15">
        <v>113</v>
      </c>
      <c r="I52" s="15">
        <v>78</v>
      </c>
      <c r="J52" s="15">
        <v>52</v>
      </c>
      <c r="K52" s="15">
        <v>47</v>
      </c>
      <c r="L52" s="15">
        <v>64</v>
      </c>
      <c r="M52" s="15">
        <v>55</v>
      </c>
      <c r="N52" s="15">
        <v>69</v>
      </c>
      <c r="O52" s="15">
        <v>68</v>
      </c>
      <c r="P52" s="15">
        <v>27</v>
      </c>
      <c r="Q52" s="15" t="s">
        <v>134</v>
      </c>
      <c r="R52" s="3" t="str">
        <f>IF(ISERROR(VLOOKUP($Q52,技リスト!$A$1:$F$270,6,FALSE)),"－",VLOOKUP($Q52,技リスト!$A$1:$F$270,6,FALSE))</f>
        <v>DR</v>
      </c>
      <c r="S52" s="3">
        <f>IF(ISERROR(VLOOKUP($Q52,技リスト!$A$1:$F$270,3,FALSE)),"－",VLOOKUP($Q52,技リスト!$A$1:$F$270,3,FALSE))</f>
        <v>38</v>
      </c>
      <c r="T52" s="3" t="str">
        <f>IF($E52=IF(ISERROR(VLOOKUP($Q52,技リスト!$A$1:$F$270,4,FALSE)),"－",VLOOKUP($Q52,技リスト!$A$1:$F$270,4,FALSE)),"一致","")</f>
        <v>一致</v>
      </c>
      <c r="U52" s="15" t="s">
        <v>305</v>
      </c>
      <c r="V52" s="3" t="str">
        <f>IF(ISERROR(VLOOKUP($U52,技リスト!$A$1:$F$270,6,FALSE)),"－",VLOOKUP($U52,技リスト!$A$1:$F$270,6,FALSE))</f>
        <v>BB</v>
      </c>
      <c r="W52" s="3">
        <f>IF(ISERROR(VLOOKUP($U52,技リスト!$A$1:$F$270,3,FALSE)),"－",VLOOKUP($U52,技リスト!$A$1:$F$270,3,FALSE))</f>
        <v>16</v>
      </c>
      <c r="X52" s="3" t="str">
        <f>IF($E52=IF(ISERROR(VLOOKUP($U52,技リスト!$A$1:$F$270,4,FALSE)),"－",VLOOKUP($U52,技リスト!$A$1:$F$270,4,FALSE)),"一致","")</f>
        <v>一致</v>
      </c>
      <c r="Y52" s="15" t="s">
        <v>282</v>
      </c>
      <c r="Z52" s="3" t="str">
        <f>IF(ISERROR(VLOOKUP($Y52,技リスト!$A$1:$F$270,6,FALSE)),"－",VLOOKUP($Y52,技リスト!$A$1:$F$270,6,FALSE))</f>
        <v>P2</v>
      </c>
      <c r="AA52" s="3">
        <f>IF(ISERROR(VLOOKUP($Y52,技リスト!$A$1:$F$270,3,FALSE)),"－",VLOOKUP($Y52,技リスト!$A$1:$F$270,3,FALSE))</f>
        <v>83</v>
      </c>
      <c r="AB52" s="3" t="str">
        <f>IF($E52=IF(ISERROR(VLOOKUP($Y52,技リスト!$A$1:$F$270,4,FALSE)),"－",VLOOKUP($Y52,技リスト!$A$1:$F$270,4,FALSE)),"一致","")</f>
        <v/>
      </c>
      <c r="AC52" s="15" t="s">
        <v>330</v>
      </c>
      <c r="AD52" s="3" t="str">
        <f>IF(ISERROR(VLOOKUP($AC52,技リスト!$A$1:$F$270,6,FALSE)),"－",VLOOKUP($AC52,技リスト!$A$1:$F$270,6,FALSE))</f>
        <v>NS</v>
      </c>
      <c r="AE52" s="3">
        <f>IF(ISERROR(VLOOKUP($AC52,技リスト!$A$1:$F$270,3,FALSE)),"－",VLOOKUP($AC52,技リスト!$A$1:$F$270,3,FALSE))</f>
        <v>65</v>
      </c>
      <c r="AF52" s="3" t="str">
        <f>IF($E52=IF(ISERROR(VLOOKUP($AC52,技リスト!$A$1:$F$245,4,FALSE)),"－",VLOOKUP($AC52,技リスト!$A$1:$F$245,4,FALSE)),"一致","")</f>
        <v/>
      </c>
      <c r="AG52" s="16" t="str">
        <f t="shared" si="0"/>
        <v>スーパーアルマジロホーントレインカウンターストライクラン・ボール・ラン</v>
      </c>
      <c r="AH52" s="16" t="str">
        <f t="shared" si="1"/>
        <v>スーパーアルマジロホーントレインカウンターストライクラン・ボール・ラン</v>
      </c>
      <c r="AI52" s="16" t="str">
        <f t="shared" si="2"/>
        <v>スーパーアルマジロホーントレインカウンターストライクラン・ボール・ラン</v>
      </c>
      <c r="AJ52" s="16" t="str">
        <f t="shared" si="3"/>
        <v>スーパーアルマジロホーントレインカウンターストライクラン・ボール・ラン</v>
      </c>
      <c r="AK52" s="15" t="str">
        <f t="shared" si="4"/>
        <v>DRBBP2NS</v>
      </c>
      <c r="AL52" s="16" t="str">
        <f t="shared" si="5"/>
        <v>DRBBP2NS</v>
      </c>
      <c r="AM52" s="15" t="str">
        <f t="shared" si="6"/>
        <v>DRBBP2NS</v>
      </c>
      <c r="AN52" s="15" t="str">
        <f t="shared" si="7"/>
        <v>DRBBP2NS</v>
      </c>
    </row>
    <row r="53" spans="1:40" ht="11.25" customHeight="1" x14ac:dyDescent="0.15">
      <c r="A53" s="15">
        <v>52</v>
      </c>
      <c r="B53" s="15" t="s">
        <v>335</v>
      </c>
      <c r="C53" s="15" t="s">
        <v>336</v>
      </c>
      <c r="D53" s="3" t="s">
        <v>18</v>
      </c>
      <c r="E53" s="15" t="s">
        <v>88</v>
      </c>
      <c r="F53" s="15" t="s">
        <v>53</v>
      </c>
      <c r="G53" s="15">
        <v>176</v>
      </c>
      <c r="H53" s="15">
        <v>101</v>
      </c>
      <c r="I53" s="15">
        <v>44</v>
      </c>
      <c r="J53" s="15">
        <v>45</v>
      </c>
      <c r="K53" s="15">
        <v>45</v>
      </c>
      <c r="L53" s="15">
        <v>55</v>
      </c>
      <c r="M53" s="15">
        <v>53</v>
      </c>
      <c r="N53" s="15">
        <v>60</v>
      </c>
      <c r="O53" s="15">
        <v>48</v>
      </c>
      <c r="P53" s="15">
        <v>15</v>
      </c>
      <c r="Q53" s="15" t="s">
        <v>337</v>
      </c>
      <c r="R53" s="3" t="str">
        <f>IF(ISERROR(VLOOKUP($Q53,技リスト!$A$1:$F$270,6,FALSE)),"－",VLOOKUP($Q53,技リスト!$A$1:$F$270,6,FALSE))</f>
        <v>－</v>
      </c>
      <c r="S53" s="3" t="str">
        <f>IF(ISERROR(VLOOKUP($Q53,技リスト!$A$1:$F$270,3,FALSE)),"－",VLOOKUP($Q53,技リスト!$A$1:$F$270,3,FALSE))</f>
        <v>－</v>
      </c>
      <c r="T53" s="3" t="str">
        <f>IF($E53=IF(ISERROR(VLOOKUP($Q53,技リスト!$A$1:$F$270,4,FALSE)),"－",VLOOKUP($Q53,技リスト!$A$1:$F$270,4,FALSE)),"一致","")</f>
        <v/>
      </c>
      <c r="U53" s="15" t="s">
        <v>169</v>
      </c>
      <c r="V53" s="3" t="str">
        <f>IF(ISERROR(VLOOKUP($U53,技リスト!$A$1:$F$270,6,FALSE)),"－",VLOOKUP($U53,技リスト!$A$1:$F$270,6,FALSE))</f>
        <v>BL</v>
      </c>
      <c r="W53" s="3">
        <f>IF(ISERROR(VLOOKUP($U53,技リスト!$A$1:$F$270,3,FALSE)),"－",VLOOKUP($U53,技リスト!$A$1:$F$270,3,FALSE))</f>
        <v>8</v>
      </c>
      <c r="X53" s="3" t="str">
        <f>IF($E53=IF(ISERROR(VLOOKUP($U53,技リスト!$A$1:$F$270,4,FALSE)),"－",VLOOKUP($U53,技リスト!$A$1:$F$270,4,FALSE)),"一致","")</f>
        <v/>
      </c>
      <c r="Y53" s="15" t="s">
        <v>140</v>
      </c>
      <c r="Z53" s="3" t="str">
        <f>IF(ISERROR(VLOOKUP($Y53,技リスト!$A$1:$F$270,6,FALSE)),"－",VLOOKUP($Y53,技リスト!$A$1:$F$270,6,FALSE))</f>
        <v>BL</v>
      </c>
      <c r="AA53" s="3">
        <f>IF(ISERROR(VLOOKUP($Y53,技リスト!$A$1:$F$270,3,FALSE)),"－",VLOOKUP($Y53,技リスト!$A$1:$F$270,3,FALSE))</f>
        <v>41</v>
      </c>
      <c r="AB53" s="3" t="str">
        <f>IF($E53=IF(ISERROR(VLOOKUP($Y53,技リスト!$A$1:$F$270,4,FALSE)),"－",VLOOKUP($Y53,技リスト!$A$1:$F$270,4,FALSE)),"一致","")</f>
        <v/>
      </c>
      <c r="AC53" s="15" t="s">
        <v>338</v>
      </c>
      <c r="AD53" s="3" t="str">
        <f>IF(ISERROR(VLOOKUP($AC53,技リスト!$A$1:$F$270,6,FALSE)),"－",VLOOKUP($AC53,技リスト!$A$1:$F$270,6,FALSE))</f>
        <v>DR</v>
      </c>
      <c r="AE53" s="3">
        <f>IF(ISERROR(VLOOKUP($AC53,技リスト!$A$1:$F$270,3,FALSE)),"－",VLOOKUP($AC53,技リスト!$A$1:$F$270,3,FALSE))</f>
        <v>76</v>
      </c>
      <c r="AF53" s="3" t="str">
        <f>IF($E53=IF(ISERROR(VLOOKUP($AC53,技リスト!$A$1:$F$245,4,FALSE)),"－",VLOOKUP($AC53,技リスト!$A$1:$F$245,4,FALSE)),"一致","")</f>
        <v/>
      </c>
      <c r="AG53" s="16" t="str">
        <f t="shared" si="0"/>
        <v>イケメンUP!クイックドロウうしろのしょうめんとうめいフェイント</v>
      </c>
      <c r="AH53" s="16" t="str">
        <f t="shared" si="1"/>
        <v>イケメンUP!クイックドロウうしろのしょうめんとうめいフェイント</v>
      </c>
      <c r="AI53" s="16" t="str">
        <f t="shared" si="2"/>
        <v>イケメンUP!クイックドロウうしろのしょうめんとうめいフェイント</v>
      </c>
      <c r="AJ53" s="16" t="str">
        <f t="shared" si="3"/>
        <v>イケメンUP!クイックドロウうしろのしょうめんとうめいフェイント</v>
      </c>
      <c r="AK53" s="15" t="str">
        <f t="shared" si="4"/>
        <v>－BLBLDR</v>
      </c>
      <c r="AL53" s="16" t="str">
        <f t="shared" si="5"/>
        <v>－BLBLDR</v>
      </c>
      <c r="AM53" s="15" t="str">
        <f t="shared" si="6"/>
        <v>－BLBLDR</v>
      </c>
      <c r="AN53" s="15" t="str">
        <f t="shared" si="7"/>
        <v>－BLBLDR</v>
      </c>
    </row>
    <row r="54" spans="1:40" ht="11.25" customHeight="1" x14ac:dyDescent="0.15">
      <c r="A54" s="15">
        <v>53</v>
      </c>
      <c r="B54" s="15" t="s">
        <v>339</v>
      </c>
      <c r="C54" s="15" t="s">
        <v>340</v>
      </c>
      <c r="D54" s="3" t="s">
        <v>18</v>
      </c>
      <c r="E54" s="15" t="s">
        <v>88</v>
      </c>
      <c r="F54" s="15" t="s">
        <v>53</v>
      </c>
      <c r="G54" s="15">
        <v>193</v>
      </c>
      <c r="H54" s="15">
        <v>148</v>
      </c>
      <c r="I54" s="15">
        <v>61</v>
      </c>
      <c r="J54" s="15">
        <v>68</v>
      </c>
      <c r="K54" s="15">
        <v>62</v>
      </c>
      <c r="L54" s="15">
        <v>52</v>
      </c>
      <c r="M54" s="15">
        <v>68</v>
      </c>
      <c r="N54" s="15">
        <v>71</v>
      </c>
      <c r="O54" s="15">
        <v>68</v>
      </c>
      <c r="P54" s="15">
        <v>23</v>
      </c>
      <c r="Q54" s="15" t="s">
        <v>325</v>
      </c>
      <c r="R54" s="3" t="str">
        <f>IF(ISERROR(VLOOKUP($Q54,技リスト!$A$1:$F$270,6,FALSE)),"－",VLOOKUP($Q54,技リスト!$A$1:$F$270,6,FALSE))</f>
        <v>NS</v>
      </c>
      <c r="S54" s="3">
        <f>IF(ISERROR(VLOOKUP($Q54,技リスト!$A$1:$F$270,3,FALSE)),"－",VLOOKUP($Q54,技リスト!$A$1:$F$270,3,FALSE))</f>
        <v>58</v>
      </c>
      <c r="T54" s="3" t="str">
        <f>IF($E54=IF(ISERROR(VLOOKUP($Q54,技リスト!$A$1:$F$270,4,FALSE)),"－",VLOOKUP($Q54,技リスト!$A$1:$F$270,4,FALSE)),"一致","")</f>
        <v>一致</v>
      </c>
      <c r="U54" s="15" t="s">
        <v>265</v>
      </c>
      <c r="V54" s="3" t="str">
        <f>IF(ISERROR(VLOOKUP($U54,技リスト!$A$1:$F$270,6,FALSE)),"－",VLOOKUP($U54,技リスト!$A$1:$F$270,6,FALSE))</f>
        <v>BS</v>
      </c>
      <c r="W54" s="3">
        <f>IF(ISERROR(VLOOKUP($U54,技リスト!$A$1:$F$270,3,FALSE)),"－",VLOOKUP($U54,技リスト!$A$1:$F$270,3,FALSE))</f>
        <v>78</v>
      </c>
      <c r="X54" s="3" t="str">
        <f>IF($E54=IF(ISERROR(VLOOKUP($U54,技リスト!$A$1:$F$270,4,FALSE)),"－",VLOOKUP($U54,技リスト!$A$1:$F$270,4,FALSE)),"一致","")</f>
        <v>一致</v>
      </c>
      <c r="Y54" s="15" t="s">
        <v>171</v>
      </c>
      <c r="Z54" s="3" t="str">
        <f>IF(ISERROR(VLOOKUP($Y54,技リスト!$A$1:$F$270,6,FALSE)),"－",VLOOKUP($Y54,技リスト!$A$1:$F$270,6,FALSE))</f>
        <v>DR</v>
      </c>
      <c r="AA54" s="3">
        <f>IF(ISERROR(VLOOKUP($Y54,技リスト!$A$1:$F$270,3,FALSE)),"－",VLOOKUP($Y54,技リスト!$A$1:$F$270,3,FALSE))</f>
        <v>47</v>
      </c>
      <c r="AB54" s="3" t="str">
        <f>IF($E54=IF(ISERROR(VLOOKUP($Y54,技リスト!$A$1:$F$270,4,FALSE)),"－",VLOOKUP($Y54,技リスト!$A$1:$F$270,4,FALSE)),"一致","")</f>
        <v/>
      </c>
      <c r="AC54" s="15" t="s">
        <v>341</v>
      </c>
      <c r="AD54" s="3" t="str">
        <f>IF(ISERROR(VLOOKUP($AC54,技リスト!$A$1:$F$270,6,FALSE)),"－",VLOOKUP($AC54,技リスト!$A$1:$F$270,6,FALSE))</f>
        <v>LS</v>
      </c>
      <c r="AE54" s="3">
        <f>IF(ISERROR(VLOOKUP($AC54,技リスト!$A$1:$F$270,3,FALSE)),"－",VLOOKUP($AC54,技リスト!$A$1:$F$270,3,FALSE))</f>
        <v>108</v>
      </c>
      <c r="AF54" s="3" t="str">
        <f>IF($E54=IF(ISERROR(VLOOKUP($AC54,技リスト!$A$1:$F$245,4,FALSE)),"－",VLOOKUP($AC54,技リスト!$A$1:$F$245,4,FALSE)),"一致","")</f>
        <v/>
      </c>
      <c r="AG54" s="16" t="str">
        <f t="shared" si="0"/>
        <v>コンドルダイブホークショットイリュージョンボールイーグルバスター</v>
      </c>
      <c r="AH54" s="16" t="str">
        <f t="shared" si="1"/>
        <v>コンドルダイブホークショットイリュージョンボールイーグルバスター</v>
      </c>
      <c r="AI54" s="16" t="str">
        <f t="shared" si="2"/>
        <v>コンドルダイブホークショットイリュージョンボールイーグルバスター</v>
      </c>
      <c r="AJ54" s="16" t="str">
        <f t="shared" si="3"/>
        <v>コンドルダイブホークショットイリュージョンボールイーグルバスター</v>
      </c>
      <c r="AK54" s="15" t="str">
        <f t="shared" si="4"/>
        <v>NSBSDRLS</v>
      </c>
      <c r="AL54" s="16" t="str">
        <f t="shared" si="5"/>
        <v>NSBSDRLS</v>
      </c>
      <c r="AM54" s="15" t="str">
        <f t="shared" si="6"/>
        <v>NSBSDRLS</v>
      </c>
      <c r="AN54" s="15" t="str">
        <f t="shared" si="7"/>
        <v>NSBSDRLS</v>
      </c>
    </row>
    <row r="55" spans="1:40" ht="11.25" customHeight="1" x14ac:dyDescent="0.15">
      <c r="A55" s="15">
        <v>54</v>
      </c>
      <c r="B55" s="15" t="s">
        <v>342</v>
      </c>
      <c r="C55" s="15" t="s">
        <v>343</v>
      </c>
      <c r="D55" s="3" t="s">
        <v>18</v>
      </c>
      <c r="E55" s="15" t="s">
        <v>88</v>
      </c>
      <c r="F55" s="15" t="s">
        <v>53</v>
      </c>
      <c r="G55" s="15">
        <v>184</v>
      </c>
      <c r="H55" s="15">
        <v>100</v>
      </c>
      <c r="I55" s="15">
        <v>54</v>
      </c>
      <c r="J55" s="15">
        <v>64</v>
      </c>
      <c r="K55" s="15">
        <v>51</v>
      </c>
      <c r="L55" s="15">
        <v>48</v>
      </c>
      <c r="M55" s="15">
        <v>53</v>
      </c>
      <c r="N55" s="15">
        <v>52</v>
      </c>
      <c r="O55" s="15">
        <v>54</v>
      </c>
      <c r="P55" s="15">
        <v>19</v>
      </c>
      <c r="Q55" s="15" t="s">
        <v>146</v>
      </c>
      <c r="R55" s="3" t="str">
        <f>IF(ISERROR(VLOOKUP($Q55,技リスト!$A$1:$F$270,6,FALSE)),"－",VLOOKUP($Q55,技リスト!$A$1:$F$270,6,FALSE))</f>
        <v>DR</v>
      </c>
      <c r="S55" s="3">
        <f>IF(ISERROR(VLOOKUP($Q55,技リスト!$A$1:$F$270,3,FALSE)),"－",VLOOKUP($Q55,技リスト!$A$1:$F$270,3,FALSE))</f>
        <v>15</v>
      </c>
      <c r="T55" s="3" t="str">
        <f>IF($E55=IF(ISERROR(VLOOKUP($Q55,技リスト!$A$1:$F$270,4,FALSE)),"－",VLOOKUP($Q55,技リスト!$A$1:$F$270,4,FALSE)),"一致","")</f>
        <v/>
      </c>
      <c r="U55" s="15" t="s">
        <v>344</v>
      </c>
      <c r="V55" s="3" t="str">
        <f>IF(ISERROR(VLOOKUP($U55,技リスト!$A$1:$F$270,6,FALSE)),"－",VLOOKUP($U55,技リスト!$A$1:$F$270,6,FALSE))</f>
        <v>NS</v>
      </c>
      <c r="W55" s="3">
        <f>IF(ISERROR(VLOOKUP($U55,技リスト!$A$1:$F$270,3,FALSE)),"－",VLOOKUP($U55,技リスト!$A$1:$F$270,3,FALSE))</f>
        <v>31</v>
      </c>
      <c r="X55" s="3" t="str">
        <f>IF($E55=IF(ISERROR(VLOOKUP($U55,技リスト!$A$1:$F$270,4,FALSE)),"－",VLOOKUP($U55,技リスト!$A$1:$F$270,4,FALSE)),"一致","")</f>
        <v/>
      </c>
      <c r="Y55" s="15" t="s">
        <v>139</v>
      </c>
      <c r="Z55" s="3" t="str">
        <f>IF(ISERROR(VLOOKUP($Y55,技リスト!$A$1:$F$270,6,FALSE)),"－",VLOOKUP($Y55,技リスト!$A$1:$F$270,6,FALSE))</f>
        <v>BL</v>
      </c>
      <c r="AA55" s="3">
        <f>IF(ISERROR(VLOOKUP($Y55,技リスト!$A$1:$F$270,3,FALSE)),"－",VLOOKUP($Y55,技リスト!$A$1:$F$270,3,FALSE))</f>
        <v>8</v>
      </c>
      <c r="AB55" s="3" t="str">
        <f>IF($E55=IF(ISERROR(VLOOKUP($Y55,技リスト!$A$1:$F$270,4,FALSE)),"－",VLOOKUP($Y55,技リスト!$A$1:$F$270,4,FALSE)),"一致","")</f>
        <v>一致</v>
      </c>
      <c r="AC55" s="15" t="s">
        <v>298</v>
      </c>
      <c r="AD55" s="3" t="str">
        <f>IF(ISERROR(VLOOKUP($AC55,技リスト!$A$1:$F$270,6,FALSE)),"－",VLOOKUP($AC55,技リスト!$A$1:$F$270,6,FALSE))</f>
        <v>DR</v>
      </c>
      <c r="AE55" s="3">
        <f>IF(ISERROR(VLOOKUP($AC55,技リスト!$A$1:$F$270,3,FALSE)),"－",VLOOKUP($AC55,技リスト!$A$1:$F$270,3,FALSE))</f>
        <v>38</v>
      </c>
      <c r="AF55" s="3" t="str">
        <f>IF($E55=IF(ISERROR(VLOOKUP($AC55,技リスト!$A$1:$F$245,4,FALSE)),"－",VLOOKUP($AC55,技リスト!$A$1:$F$245,4,FALSE)),"一致","")</f>
        <v>一致</v>
      </c>
      <c r="AG55" s="16" t="str">
        <f t="shared" si="0"/>
        <v>モンキーターンターザンキックコイルターンムーンサルト</v>
      </c>
      <c r="AH55" s="16" t="str">
        <f t="shared" si="1"/>
        <v>モンキーターンターザンキックコイルターンムーンサルト</v>
      </c>
      <c r="AI55" s="16" t="str">
        <f t="shared" si="2"/>
        <v>モンキーターンターザンキックコイルターンムーンサルト</v>
      </c>
      <c r="AJ55" s="16" t="str">
        <f t="shared" si="3"/>
        <v>モンキーターンターザンキックコイルターンムーンサルト</v>
      </c>
      <c r="AK55" s="15" t="str">
        <f t="shared" si="4"/>
        <v>DRNSBLDR</v>
      </c>
      <c r="AL55" s="16" t="str">
        <f t="shared" si="5"/>
        <v>DRNSBLDR</v>
      </c>
      <c r="AM55" s="15" t="str">
        <f t="shared" si="6"/>
        <v>DRNSBLDR</v>
      </c>
      <c r="AN55" s="15" t="str">
        <f t="shared" si="7"/>
        <v>DRNSBLDR</v>
      </c>
    </row>
    <row r="56" spans="1:40" ht="11.25" customHeight="1" x14ac:dyDescent="0.15">
      <c r="A56" s="15">
        <v>55</v>
      </c>
      <c r="B56" s="15" t="s">
        <v>345</v>
      </c>
      <c r="C56" s="15" t="s">
        <v>346</v>
      </c>
      <c r="D56" s="3" t="s">
        <v>18</v>
      </c>
      <c r="E56" s="15" t="s">
        <v>121</v>
      </c>
      <c r="F56" s="15" t="s">
        <v>52</v>
      </c>
      <c r="G56" s="15">
        <v>191</v>
      </c>
      <c r="H56" s="15">
        <v>108</v>
      </c>
      <c r="I56" s="15">
        <v>78</v>
      </c>
      <c r="J56" s="15">
        <v>66</v>
      </c>
      <c r="K56" s="15">
        <v>49</v>
      </c>
      <c r="L56" s="15">
        <v>64</v>
      </c>
      <c r="M56" s="15">
        <v>54</v>
      </c>
      <c r="N56" s="15">
        <v>52</v>
      </c>
      <c r="O56" s="15">
        <v>67</v>
      </c>
      <c r="P56" s="15">
        <v>24</v>
      </c>
      <c r="Q56" s="15" t="s">
        <v>319</v>
      </c>
      <c r="R56" s="3" t="str">
        <f>IF(ISERROR(VLOOKUP($Q56,技リスト!$A$1:$F$270,6,FALSE)),"－",VLOOKUP($Q56,技リスト!$A$1:$F$270,6,FALSE))</f>
        <v>－</v>
      </c>
      <c r="S56" s="3" t="str">
        <f>IF(ISERROR(VLOOKUP($Q56,技リスト!$A$1:$F$270,3,FALSE)),"－",VLOOKUP($Q56,技リスト!$A$1:$F$270,3,FALSE))</f>
        <v>－</v>
      </c>
      <c r="T56" s="3" t="str">
        <f>IF($E56=IF(ISERROR(VLOOKUP($Q56,技リスト!$A$1:$F$270,4,FALSE)),"－",VLOOKUP($Q56,技リスト!$A$1:$F$270,4,FALSE)),"一致","")</f>
        <v/>
      </c>
      <c r="U56" s="15" t="s">
        <v>344</v>
      </c>
      <c r="V56" s="3" t="str">
        <f>IF(ISERROR(VLOOKUP($U56,技リスト!$A$1:$F$270,6,FALSE)),"－",VLOOKUP($U56,技リスト!$A$1:$F$270,6,FALSE))</f>
        <v>NS</v>
      </c>
      <c r="W56" s="3">
        <f>IF(ISERROR(VLOOKUP($U56,技リスト!$A$1:$F$270,3,FALSE)),"－",VLOOKUP($U56,技リスト!$A$1:$F$270,3,FALSE))</f>
        <v>31</v>
      </c>
      <c r="X56" s="3" t="str">
        <f>IF($E56=IF(ISERROR(VLOOKUP($U56,技リスト!$A$1:$F$270,4,FALSE)),"－",VLOOKUP($U56,技リスト!$A$1:$F$270,4,FALSE)),"一致","")</f>
        <v>一致</v>
      </c>
      <c r="Y56" s="15" t="s">
        <v>134</v>
      </c>
      <c r="Z56" s="3" t="str">
        <f>IF(ISERROR(VLOOKUP($Y56,技リスト!$A$1:$F$270,6,FALSE)),"－",VLOOKUP($Y56,技リスト!$A$1:$F$270,6,FALSE))</f>
        <v>DR</v>
      </c>
      <c r="AA56" s="3">
        <f>IF(ISERROR(VLOOKUP($Y56,技リスト!$A$1:$F$270,3,FALSE)),"－",VLOOKUP($Y56,技リスト!$A$1:$F$270,3,FALSE))</f>
        <v>38</v>
      </c>
      <c r="AB56" s="3" t="str">
        <f>IF($E56=IF(ISERROR(VLOOKUP($Y56,技リスト!$A$1:$F$270,4,FALSE)),"－",VLOOKUP($Y56,技リスト!$A$1:$F$270,4,FALSE)),"一致","")</f>
        <v>一致</v>
      </c>
      <c r="AC56" s="15" t="s">
        <v>148</v>
      </c>
      <c r="AD56" s="3" t="str">
        <f>IF(ISERROR(VLOOKUP($AC56,技リスト!$A$1:$F$270,6,FALSE)),"－",VLOOKUP($AC56,技リスト!$A$1:$F$270,6,FALSE))</f>
        <v>BS</v>
      </c>
      <c r="AE56" s="3">
        <f>IF(ISERROR(VLOOKUP($AC56,技リスト!$A$1:$F$270,3,FALSE)),"－",VLOOKUP($AC56,技リスト!$A$1:$F$270,3,FALSE))</f>
        <v>80</v>
      </c>
      <c r="AF56" s="3" t="str">
        <f>IF($E56=IF(ISERROR(VLOOKUP($AC56,技リスト!$A$1:$F$245,4,FALSE)),"－",VLOOKUP($AC56,技リスト!$A$1:$F$245,4,FALSE)),"一致","")</f>
        <v/>
      </c>
      <c r="AG56" s="16" t="str">
        <f t="shared" si="0"/>
        <v>リカバリーターザンキックスーパーアルマジロドこんじょうバット</v>
      </c>
      <c r="AH56" s="16" t="str">
        <f t="shared" si="1"/>
        <v>リカバリーターザンキックスーパーアルマジロドこんじょうバット</v>
      </c>
      <c r="AI56" s="16" t="str">
        <f t="shared" si="2"/>
        <v>リカバリーターザンキックスーパーアルマジロドこんじょうバット</v>
      </c>
      <c r="AJ56" s="16" t="str">
        <f t="shared" si="3"/>
        <v>リカバリーターザンキックスーパーアルマジロドこんじょうバット</v>
      </c>
      <c r="AK56" s="15" t="str">
        <f t="shared" si="4"/>
        <v>－NSDRBS</v>
      </c>
      <c r="AL56" s="16" t="str">
        <f t="shared" si="5"/>
        <v>－NSDRBS</v>
      </c>
      <c r="AM56" s="15" t="str">
        <f t="shared" si="6"/>
        <v>－NSDRBS</v>
      </c>
      <c r="AN56" s="15" t="str">
        <f t="shared" si="7"/>
        <v>－NSDRBS</v>
      </c>
    </row>
    <row r="57" spans="1:40" ht="11.25" customHeight="1" x14ac:dyDescent="0.15">
      <c r="A57" s="15">
        <v>56</v>
      </c>
      <c r="B57" s="15" t="s">
        <v>347</v>
      </c>
      <c r="C57" s="15" t="s">
        <v>348</v>
      </c>
      <c r="D57" s="3" t="s">
        <v>18</v>
      </c>
      <c r="E57" s="15" t="s">
        <v>19</v>
      </c>
      <c r="F57" s="15" t="s">
        <v>52</v>
      </c>
      <c r="G57" s="15">
        <v>184</v>
      </c>
      <c r="H57" s="15">
        <v>112</v>
      </c>
      <c r="I57" s="15">
        <v>55</v>
      </c>
      <c r="J57" s="15">
        <v>63</v>
      </c>
      <c r="K57" s="15">
        <v>62</v>
      </c>
      <c r="L57" s="15">
        <v>49</v>
      </c>
      <c r="M57" s="15">
        <v>55</v>
      </c>
      <c r="N57" s="15">
        <v>65</v>
      </c>
      <c r="O57" s="15">
        <v>45</v>
      </c>
      <c r="P57" s="15">
        <v>18</v>
      </c>
      <c r="Q57" s="15" t="s">
        <v>349</v>
      </c>
      <c r="R57" s="3" t="str">
        <f>IF(ISERROR(VLOOKUP($Q57,技リスト!$A$1:$F$270,6,FALSE)),"－",VLOOKUP($Q57,技リスト!$A$1:$F$270,6,FALSE))</f>
        <v>NS</v>
      </c>
      <c r="S57" s="3">
        <f>IF(ISERROR(VLOOKUP($Q57,技リスト!$A$1:$F$270,3,FALSE)),"－",VLOOKUP($Q57,技リスト!$A$1:$F$270,3,FALSE))</f>
        <v>22</v>
      </c>
      <c r="T57" s="3" t="str">
        <f>IF($E57=IF(ISERROR(VLOOKUP($Q57,技リスト!$A$1:$F$270,4,FALSE)),"－",VLOOKUP($Q57,技リスト!$A$1:$F$270,4,FALSE)),"一致","")</f>
        <v/>
      </c>
      <c r="U57" s="15" t="s">
        <v>152</v>
      </c>
      <c r="V57" s="3" t="str">
        <f>IF(ISERROR(VLOOKUP($U57,技リスト!$A$1:$F$270,6,FALSE)),"－",VLOOKUP($U57,技リスト!$A$1:$F$270,6,FALSE))</f>
        <v>DR</v>
      </c>
      <c r="W57" s="3">
        <f>IF(ISERROR(VLOOKUP($U57,技リスト!$A$1:$F$270,3,FALSE)),"－",VLOOKUP($U57,技リスト!$A$1:$F$270,3,FALSE))</f>
        <v>47</v>
      </c>
      <c r="X57" s="3" t="str">
        <f>IF($E57=IF(ISERROR(VLOOKUP($U57,技リスト!$A$1:$F$270,4,FALSE)),"－",VLOOKUP($U57,技リスト!$A$1:$F$270,4,FALSE)),"一致","")</f>
        <v/>
      </c>
      <c r="Y57" s="15" t="s">
        <v>350</v>
      </c>
      <c r="Z57" s="3" t="str">
        <f>IF(ISERROR(VLOOKUP($Y57,技リスト!$A$1:$F$270,6,FALSE)),"－",VLOOKUP($Y57,技リスト!$A$1:$F$270,6,FALSE))</f>
        <v>NS</v>
      </c>
      <c r="AA57" s="3">
        <f>IF(ISERROR(VLOOKUP($Y57,技リスト!$A$1:$F$270,3,FALSE)),"－",VLOOKUP($Y57,技リスト!$A$1:$F$270,3,FALSE))</f>
        <v>67</v>
      </c>
      <c r="AB57" s="3" t="str">
        <f>IF($E57=IF(ISERROR(VLOOKUP($Y57,技リスト!$A$1:$F$270,4,FALSE)),"－",VLOOKUP($Y57,技リスト!$A$1:$F$270,4,FALSE)),"一致","")</f>
        <v/>
      </c>
      <c r="AC57" s="15" t="s">
        <v>351</v>
      </c>
      <c r="AD57" s="3" t="str">
        <f>IF(ISERROR(VLOOKUP($AC57,技リスト!$A$1:$F$270,6,FALSE)),"－",VLOOKUP($AC57,技リスト!$A$1:$F$270,6,FALSE))</f>
        <v>NS</v>
      </c>
      <c r="AE57" s="3">
        <f>IF(ISERROR(VLOOKUP($AC57,技リスト!$A$1:$F$270,3,FALSE)),"－",VLOOKUP($AC57,技リスト!$A$1:$F$270,3,FALSE))</f>
        <v>103</v>
      </c>
      <c r="AF57" s="3" t="str">
        <f>IF($E57=IF(ISERROR(VLOOKUP($AC57,技リスト!$A$1:$F$245,4,FALSE)),"－",VLOOKUP($AC57,技リスト!$A$1:$F$245,4,FALSE)),"一致","")</f>
        <v/>
      </c>
      <c r="AG57" s="16" t="str">
        <f t="shared" si="0"/>
        <v>スネークショットジグザグスパーククロスドライブドラゴングランド</v>
      </c>
      <c r="AH57" s="16" t="str">
        <f t="shared" si="1"/>
        <v>スネークショットジグザグスパーククロスドライブドラゴングランド</v>
      </c>
      <c r="AI57" s="16" t="str">
        <f t="shared" si="2"/>
        <v>スネークショットジグザグスパーククロスドライブドラゴングランド</v>
      </c>
      <c r="AJ57" s="16" t="str">
        <f t="shared" si="3"/>
        <v>スネークショットジグザグスパーククロスドライブドラゴングランド</v>
      </c>
      <c r="AK57" s="15" t="str">
        <f t="shared" si="4"/>
        <v>NSDRNSNS</v>
      </c>
      <c r="AL57" s="16" t="str">
        <f t="shared" si="5"/>
        <v>NSDRNSNS</v>
      </c>
      <c r="AM57" s="15" t="str">
        <f t="shared" si="6"/>
        <v>NSDRNSNS</v>
      </c>
      <c r="AN57" s="15" t="str">
        <f t="shared" si="7"/>
        <v>NSDRNSNS</v>
      </c>
    </row>
    <row r="58" spans="1:40" ht="11.25" customHeight="1" x14ac:dyDescent="0.15">
      <c r="A58" s="15">
        <v>57</v>
      </c>
      <c r="B58" s="15" t="s">
        <v>352</v>
      </c>
      <c r="C58" s="15" t="s">
        <v>353</v>
      </c>
      <c r="D58" s="3" t="s">
        <v>18</v>
      </c>
      <c r="E58" s="15" t="s">
        <v>88</v>
      </c>
      <c r="F58" s="15" t="s">
        <v>52</v>
      </c>
      <c r="G58" s="15">
        <v>195</v>
      </c>
      <c r="H58" s="15">
        <v>133</v>
      </c>
      <c r="I58" s="15">
        <v>63</v>
      </c>
      <c r="J58" s="15">
        <v>47</v>
      </c>
      <c r="K58" s="15">
        <v>69</v>
      </c>
      <c r="L58" s="15">
        <v>55</v>
      </c>
      <c r="M58" s="15">
        <v>79</v>
      </c>
      <c r="N58" s="15">
        <v>42</v>
      </c>
      <c r="O58" s="15">
        <v>47</v>
      </c>
      <c r="P58" s="15">
        <v>23</v>
      </c>
      <c r="Q58" s="15" t="s">
        <v>344</v>
      </c>
      <c r="R58" s="3" t="str">
        <f>IF(ISERROR(VLOOKUP($Q58,技リスト!$A$1:$F$270,6,FALSE)),"－",VLOOKUP($Q58,技リスト!$A$1:$F$270,6,FALSE))</f>
        <v>NS</v>
      </c>
      <c r="S58" s="3">
        <f>IF(ISERROR(VLOOKUP($Q58,技リスト!$A$1:$F$270,3,FALSE)),"－",VLOOKUP($Q58,技リスト!$A$1:$F$270,3,FALSE))</f>
        <v>31</v>
      </c>
      <c r="T58" s="3" t="str">
        <f>IF($E58=IF(ISERROR(VLOOKUP($Q58,技リスト!$A$1:$F$270,4,FALSE)),"－",VLOOKUP($Q58,技リスト!$A$1:$F$270,4,FALSE)),"一致","")</f>
        <v/>
      </c>
      <c r="U58" s="15" t="s">
        <v>324</v>
      </c>
      <c r="V58" s="3" t="str">
        <f>IF(ISERROR(VLOOKUP($U58,技リスト!$A$1:$F$270,6,FALSE)),"－",VLOOKUP($U58,技リスト!$A$1:$F$270,6,FALSE))</f>
        <v>DR</v>
      </c>
      <c r="W58" s="3">
        <f>IF(ISERROR(VLOOKUP($U58,技リスト!$A$1:$F$270,3,FALSE)),"－",VLOOKUP($U58,技リスト!$A$1:$F$270,3,FALSE))</f>
        <v>8</v>
      </c>
      <c r="X58" s="3" t="str">
        <f>IF($E58=IF(ISERROR(VLOOKUP($U58,技リスト!$A$1:$F$270,4,FALSE)),"－",VLOOKUP($U58,技リスト!$A$1:$F$270,4,FALSE)),"一致","")</f>
        <v/>
      </c>
      <c r="Y58" s="15" t="s">
        <v>224</v>
      </c>
      <c r="Z58" s="3" t="str">
        <f>IF(ISERROR(VLOOKUP($Y58,技リスト!$A$1:$F$270,6,FALSE)),"－",VLOOKUP($Y58,技リスト!$A$1:$F$270,6,FALSE))</f>
        <v>NS</v>
      </c>
      <c r="AA58" s="3">
        <f>IF(ISERROR(VLOOKUP($Y58,技リスト!$A$1:$F$270,3,FALSE)),"－",VLOOKUP($Y58,技リスト!$A$1:$F$270,3,FALSE))</f>
        <v>70</v>
      </c>
      <c r="AB58" s="3" t="str">
        <f>IF($E58=IF(ISERROR(VLOOKUP($Y58,技リスト!$A$1:$F$270,4,FALSE)),"－",VLOOKUP($Y58,技リスト!$A$1:$F$270,4,FALSE)),"一致","")</f>
        <v/>
      </c>
      <c r="AC58" s="15" t="s">
        <v>354</v>
      </c>
      <c r="AD58" s="3" t="str">
        <f>IF(ISERROR(VLOOKUP($AC58,技リスト!$A$1:$F$270,6,FALSE)),"－",VLOOKUP($AC58,技リスト!$A$1:$F$270,6,FALSE))</f>
        <v>NS</v>
      </c>
      <c r="AE58" s="3">
        <f>IF(ISERROR(VLOOKUP($AC58,技リスト!$A$1:$F$270,3,FALSE)),"－",VLOOKUP($AC58,技リスト!$A$1:$F$270,3,FALSE))</f>
        <v>89</v>
      </c>
      <c r="AF58" s="3" t="str">
        <f>IF($E58=IF(ISERROR(VLOOKUP($AC58,技リスト!$A$1:$F$245,4,FALSE)),"－",VLOOKUP($AC58,技リスト!$A$1:$F$245,4,FALSE)),"一致","")</f>
        <v/>
      </c>
      <c r="AG58" s="16" t="str">
        <f t="shared" si="0"/>
        <v>ターザンキックダッシュアクセルダイナマイトシュートぶんしんシュート</v>
      </c>
      <c r="AH58" s="16" t="str">
        <f t="shared" si="1"/>
        <v>ターザンキックダッシュアクセルダイナマイトシュートぶんしんシュート</v>
      </c>
      <c r="AI58" s="16" t="str">
        <f t="shared" si="2"/>
        <v>ターザンキックダッシュアクセルダイナマイトシュートぶんしんシュート</v>
      </c>
      <c r="AJ58" s="16" t="str">
        <f t="shared" si="3"/>
        <v>ターザンキックダッシュアクセルダイナマイトシュートぶんしんシュート</v>
      </c>
      <c r="AK58" s="15" t="str">
        <f t="shared" si="4"/>
        <v>NSDRNSNS</v>
      </c>
      <c r="AL58" s="16" t="str">
        <f t="shared" si="5"/>
        <v>NSDRNSNS</v>
      </c>
      <c r="AM58" s="15" t="str">
        <f t="shared" si="6"/>
        <v>NSDRNSNS</v>
      </c>
      <c r="AN58" s="15" t="str">
        <f t="shared" si="7"/>
        <v>NSDRNSNS</v>
      </c>
    </row>
    <row r="59" spans="1:40" ht="11.25" customHeight="1" x14ac:dyDescent="0.15">
      <c r="A59" s="15">
        <v>58</v>
      </c>
      <c r="B59" s="15" t="s">
        <v>355</v>
      </c>
      <c r="C59" s="15" t="s">
        <v>356</v>
      </c>
      <c r="D59" s="3" t="s">
        <v>18</v>
      </c>
      <c r="E59" s="15" t="s">
        <v>19</v>
      </c>
      <c r="F59" s="15" t="s">
        <v>53</v>
      </c>
      <c r="G59" s="15">
        <v>132</v>
      </c>
      <c r="H59" s="15">
        <v>112</v>
      </c>
      <c r="I59" s="15">
        <v>52</v>
      </c>
      <c r="J59" s="15">
        <v>45</v>
      </c>
      <c r="K59" s="15">
        <v>53</v>
      </c>
      <c r="L59" s="15">
        <v>51</v>
      </c>
      <c r="M59" s="15">
        <v>48</v>
      </c>
      <c r="N59" s="15">
        <v>46</v>
      </c>
      <c r="O59" s="15">
        <v>49</v>
      </c>
      <c r="P59" s="15">
        <v>24</v>
      </c>
      <c r="Q59" s="15" t="s">
        <v>344</v>
      </c>
      <c r="R59" s="3" t="str">
        <f>IF(ISERROR(VLOOKUP($Q59,技リスト!$A$1:$F$270,6,FALSE)),"－",VLOOKUP($Q59,技リスト!$A$1:$F$270,6,FALSE))</f>
        <v>NS</v>
      </c>
      <c r="S59" s="3">
        <f>IF(ISERROR(VLOOKUP($Q59,技リスト!$A$1:$F$270,3,FALSE)),"－",VLOOKUP($Q59,技リスト!$A$1:$F$270,3,FALSE))</f>
        <v>31</v>
      </c>
      <c r="T59" s="3" t="str">
        <f>IF($E59=IF(ISERROR(VLOOKUP($Q59,技リスト!$A$1:$F$270,4,FALSE)),"－",VLOOKUP($Q59,技リスト!$A$1:$F$270,4,FALSE)),"一致","")</f>
        <v/>
      </c>
      <c r="U59" s="15" t="s">
        <v>146</v>
      </c>
      <c r="V59" s="3" t="str">
        <f>IF(ISERROR(VLOOKUP($U59,技リスト!$A$1:$F$270,6,FALSE)),"－",VLOOKUP($U59,技リスト!$A$1:$F$270,6,FALSE))</f>
        <v>DR</v>
      </c>
      <c r="W59" s="3">
        <f>IF(ISERROR(VLOOKUP($U59,技リスト!$A$1:$F$270,3,FALSE)),"－",VLOOKUP($U59,技リスト!$A$1:$F$270,3,FALSE))</f>
        <v>15</v>
      </c>
      <c r="X59" s="3" t="str">
        <f>IF($E59=IF(ISERROR(VLOOKUP($U59,技リスト!$A$1:$F$270,4,FALSE)),"－",VLOOKUP($U59,技リスト!$A$1:$F$270,4,FALSE)),"一致","")</f>
        <v/>
      </c>
      <c r="Y59" s="15" t="s">
        <v>330</v>
      </c>
      <c r="Z59" s="3" t="str">
        <f>IF(ISERROR(VLOOKUP($Y59,技リスト!$A$1:$F$270,6,FALSE)),"－",VLOOKUP($Y59,技リスト!$A$1:$F$270,6,FALSE))</f>
        <v>NS</v>
      </c>
      <c r="AA59" s="3">
        <f>IF(ISERROR(VLOOKUP($Y59,技リスト!$A$1:$F$270,3,FALSE)),"－",VLOOKUP($Y59,技リスト!$A$1:$F$270,3,FALSE))</f>
        <v>65</v>
      </c>
      <c r="AB59" s="3" t="str">
        <f>IF($E59=IF(ISERROR(VLOOKUP($Y59,技リスト!$A$1:$F$270,4,FALSE)),"－",VLOOKUP($Y59,技リスト!$A$1:$F$270,4,FALSE)),"一致","")</f>
        <v>一致</v>
      </c>
      <c r="AC59" s="15" t="s">
        <v>171</v>
      </c>
      <c r="AD59" s="3" t="str">
        <f>IF(ISERROR(VLOOKUP($AC59,技リスト!$A$1:$F$270,6,FALSE)),"－",VLOOKUP($AC59,技リスト!$A$1:$F$270,6,FALSE))</f>
        <v>DR</v>
      </c>
      <c r="AE59" s="3">
        <f>IF(ISERROR(VLOOKUP($AC59,技リスト!$A$1:$F$270,3,FALSE)),"－",VLOOKUP($AC59,技リスト!$A$1:$F$270,3,FALSE))</f>
        <v>47</v>
      </c>
      <c r="AF59" s="3" t="str">
        <f>IF($E59=IF(ISERROR(VLOOKUP($AC59,技リスト!$A$1:$F$245,4,FALSE)),"－",VLOOKUP($AC59,技リスト!$A$1:$F$245,4,FALSE)),"一致","")</f>
        <v>一致</v>
      </c>
      <c r="AG59" s="16" t="str">
        <f t="shared" si="0"/>
        <v>ターザンキックモンキーターンラン・ボール・ランイリュージョンボール</v>
      </c>
      <c r="AH59" s="16" t="str">
        <f t="shared" si="1"/>
        <v>ターザンキックモンキーターンラン・ボール・ランイリュージョンボール</v>
      </c>
      <c r="AI59" s="16" t="str">
        <f t="shared" si="2"/>
        <v>ターザンキックモンキーターンラン・ボール・ランイリュージョンボール</v>
      </c>
      <c r="AJ59" s="16" t="str">
        <f t="shared" si="3"/>
        <v>ターザンキックモンキーターンラン・ボール・ランイリュージョンボール</v>
      </c>
      <c r="AK59" s="15" t="str">
        <f t="shared" si="4"/>
        <v>NSDRNSDR</v>
      </c>
      <c r="AL59" s="16" t="str">
        <f t="shared" si="5"/>
        <v>NSDRNSDR</v>
      </c>
      <c r="AM59" s="15" t="str">
        <f t="shared" si="6"/>
        <v>NSDRNSDR</v>
      </c>
      <c r="AN59" s="15" t="str">
        <f t="shared" si="7"/>
        <v>NSDRNSDR</v>
      </c>
    </row>
    <row r="60" spans="1:40" ht="11.25" customHeight="1" x14ac:dyDescent="0.15">
      <c r="A60" s="15">
        <v>59</v>
      </c>
      <c r="B60" s="15" t="s">
        <v>357</v>
      </c>
      <c r="C60" s="15" t="s">
        <v>358</v>
      </c>
      <c r="D60" s="3" t="s">
        <v>18</v>
      </c>
      <c r="E60" s="15" t="s">
        <v>145</v>
      </c>
      <c r="F60" s="15" t="s">
        <v>52</v>
      </c>
      <c r="G60" s="15">
        <v>123</v>
      </c>
      <c r="H60" s="15">
        <v>132</v>
      </c>
      <c r="I60" s="15">
        <v>52</v>
      </c>
      <c r="J60" s="15">
        <v>51</v>
      </c>
      <c r="K60" s="15">
        <v>48</v>
      </c>
      <c r="L60" s="15">
        <v>52</v>
      </c>
      <c r="M60" s="15">
        <v>52</v>
      </c>
      <c r="N60" s="15">
        <v>51</v>
      </c>
      <c r="O60" s="15">
        <v>46</v>
      </c>
      <c r="P60" s="15">
        <v>20</v>
      </c>
      <c r="Q60" s="15" t="s">
        <v>223</v>
      </c>
      <c r="R60" s="3" t="str">
        <f>IF(ISERROR(VLOOKUP($Q60,技リスト!$A$1:$F$270,6,FALSE)),"－",VLOOKUP($Q60,技リスト!$A$1:$F$270,6,FALSE))</f>
        <v>BL</v>
      </c>
      <c r="S60" s="3">
        <f>IF(ISERROR(VLOOKUP($Q60,技リスト!$A$1:$F$270,3,FALSE)),"－",VLOOKUP($Q60,技リスト!$A$1:$F$270,3,FALSE))</f>
        <v>8</v>
      </c>
      <c r="T60" s="3" t="str">
        <f>IF($E60=IF(ISERROR(VLOOKUP($Q60,技リスト!$A$1:$F$270,4,FALSE)),"－",VLOOKUP($Q60,技リスト!$A$1:$F$270,4,FALSE)),"一致","")</f>
        <v/>
      </c>
      <c r="U60" s="15" t="s">
        <v>329</v>
      </c>
      <c r="V60" s="3" t="str">
        <f>IF(ISERROR(VLOOKUP($U60,技リスト!$A$1:$F$270,6,FALSE)),"－",VLOOKUP($U60,技リスト!$A$1:$F$270,6,FALSE))</f>
        <v>DR</v>
      </c>
      <c r="W60" s="3">
        <f>IF(ISERROR(VLOOKUP($U60,技リスト!$A$1:$F$270,3,FALSE)),"－",VLOOKUP($U60,技リスト!$A$1:$F$270,3,FALSE))</f>
        <v>8</v>
      </c>
      <c r="X60" s="3" t="str">
        <f>IF($E60=IF(ISERROR(VLOOKUP($U60,技リスト!$A$1:$F$270,4,FALSE)),"－",VLOOKUP($U60,技リスト!$A$1:$F$270,4,FALSE)),"一致","")</f>
        <v/>
      </c>
      <c r="Y60" s="15" t="s">
        <v>260</v>
      </c>
      <c r="Z60" s="3" t="str">
        <f>IF(ISERROR(VLOOKUP($Y60,技リスト!$A$1:$F$270,6,FALSE)),"－",VLOOKUP($Y60,技リスト!$A$1:$F$270,6,FALSE))</f>
        <v>NS</v>
      </c>
      <c r="AA60" s="3">
        <f>IF(ISERROR(VLOOKUP($Y60,技リスト!$A$1:$F$270,3,FALSE)),"－",VLOOKUP($Y60,技リスト!$A$1:$F$270,3,FALSE))</f>
        <v>70</v>
      </c>
      <c r="AB60" s="3" t="str">
        <f>IF($E60=IF(ISERROR(VLOOKUP($Y60,技リスト!$A$1:$F$270,4,FALSE)),"－",VLOOKUP($Y60,技リスト!$A$1:$F$270,4,FALSE)),"一致","")</f>
        <v/>
      </c>
      <c r="AC60" s="15" t="s">
        <v>149</v>
      </c>
      <c r="AD60" s="3" t="str">
        <f>IF(ISERROR(VLOOKUP($AC60,技リスト!$A$1:$F$270,6,FALSE)),"－",VLOOKUP($AC60,技リスト!$A$1:$F$270,6,FALSE))</f>
        <v>DR</v>
      </c>
      <c r="AE60" s="3">
        <f>IF(ISERROR(VLOOKUP($AC60,技リスト!$A$1:$F$270,3,FALSE)),"－",VLOOKUP($AC60,技リスト!$A$1:$F$270,3,FALSE))</f>
        <v>83</v>
      </c>
      <c r="AF60" s="3" t="str">
        <f>IF($E60=IF(ISERROR(VLOOKUP($AC60,技リスト!$A$1:$F$245,4,FALSE)),"－",VLOOKUP($AC60,技リスト!$A$1:$F$245,4,FALSE)),"一致","")</f>
        <v>一致</v>
      </c>
      <c r="AG60" s="16" t="str">
        <f t="shared" si="0"/>
        <v>キラースライドたまのりピエロクンフーヘッドアルマジロサーカス</v>
      </c>
      <c r="AH60" s="16" t="str">
        <f t="shared" si="1"/>
        <v>キラースライドたまのりピエロクンフーヘッドアルマジロサーカス</v>
      </c>
      <c r="AI60" s="16" t="str">
        <f t="shared" si="2"/>
        <v>キラースライドたまのりピエロクンフーヘッドアルマジロサーカス</v>
      </c>
      <c r="AJ60" s="16" t="str">
        <f t="shared" si="3"/>
        <v>キラースライドたまのりピエロクンフーヘッドアルマジロサーカス</v>
      </c>
      <c r="AK60" s="15" t="str">
        <f t="shared" si="4"/>
        <v>BLDRNSDR</v>
      </c>
      <c r="AL60" s="16" t="str">
        <f t="shared" si="5"/>
        <v>BLDRNSDR</v>
      </c>
      <c r="AM60" s="15" t="str">
        <f t="shared" si="6"/>
        <v>BLDRNSDR</v>
      </c>
      <c r="AN60" s="15" t="str">
        <f t="shared" si="7"/>
        <v>BLDRNSDR</v>
      </c>
    </row>
    <row r="61" spans="1:40" ht="11.25" customHeight="1" x14ac:dyDescent="0.15">
      <c r="A61" s="15">
        <v>60</v>
      </c>
      <c r="B61" s="15" t="s">
        <v>359</v>
      </c>
      <c r="C61" s="15" t="s">
        <v>360</v>
      </c>
      <c r="D61" s="3" t="s">
        <v>18</v>
      </c>
      <c r="E61" s="15" t="s">
        <v>19</v>
      </c>
      <c r="F61" s="15" t="s">
        <v>17</v>
      </c>
      <c r="G61" s="15">
        <v>123</v>
      </c>
      <c r="H61" s="15">
        <v>121</v>
      </c>
      <c r="I61" s="15">
        <v>53</v>
      </c>
      <c r="J61" s="15">
        <v>53</v>
      </c>
      <c r="K61" s="15">
        <v>53</v>
      </c>
      <c r="L61" s="15">
        <v>44</v>
      </c>
      <c r="M61" s="15">
        <v>51</v>
      </c>
      <c r="N61" s="15">
        <v>44</v>
      </c>
      <c r="O61" s="15">
        <v>47</v>
      </c>
      <c r="P61" s="15">
        <v>20</v>
      </c>
      <c r="Q61" s="15" t="s">
        <v>134</v>
      </c>
      <c r="R61" s="3" t="str">
        <f>IF(ISERROR(VLOOKUP($Q61,技リスト!$A$1:$F$270,6,FALSE)),"－",VLOOKUP($Q61,技リスト!$A$1:$F$270,6,FALSE))</f>
        <v>DR</v>
      </c>
      <c r="S61" s="3">
        <f>IF(ISERROR(VLOOKUP($Q61,技リスト!$A$1:$F$270,3,FALSE)),"－",VLOOKUP($Q61,技リスト!$A$1:$F$270,3,FALSE))</f>
        <v>38</v>
      </c>
      <c r="T61" s="3" t="str">
        <f>IF($E61=IF(ISERROR(VLOOKUP($Q61,技リスト!$A$1:$F$270,4,FALSE)),"－",VLOOKUP($Q61,技リスト!$A$1:$F$270,4,FALSE)),"一致","")</f>
        <v/>
      </c>
      <c r="U61" s="15" t="s">
        <v>163</v>
      </c>
      <c r="V61" s="3" t="str">
        <f>IF(ISERROR(VLOOKUP($U61,技リスト!$A$1:$F$270,6,FALSE)),"－",VLOOKUP($U61,技リスト!$A$1:$F$270,6,FALSE))</f>
        <v>NS</v>
      </c>
      <c r="W61" s="3">
        <f>IF(ISERROR(VLOOKUP($U61,技リスト!$A$1:$F$270,3,FALSE)),"－",VLOOKUP($U61,技リスト!$A$1:$F$270,3,FALSE))</f>
        <v>24</v>
      </c>
      <c r="X61" s="3" t="str">
        <f>IF($E61=IF(ISERROR(VLOOKUP($U61,技リスト!$A$1:$F$270,4,FALSE)),"－",VLOOKUP($U61,技リスト!$A$1:$F$270,4,FALSE)),"一致","")</f>
        <v/>
      </c>
      <c r="Y61" s="15" t="s">
        <v>305</v>
      </c>
      <c r="Z61" s="3" t="str">
        <f>IF(ISERROR(VLOOKUP($Y61,技リスト!$A$1:$F$270,6,FALSE)),"－",VLOOKUP($Y61,技リスト!$A$1:$F$270,6,FALSE))</f>
        <v>BB</v>
      </c>
      <c r="AA61" s="3">
        <f>IF(ISERROR(VLOOKUP($Y61,技リスト!$A$1:$F$270,3,FALSE)),"－",VLOOKUP($Y61,技リスト!$A$1:$F$270,3,FALSE))</f>
        <v>16</v>
      </c>
      <c r="AB61" s="3" t="str">
        <f>IF($E61=IF(ISERROR(VLOOKUP($Y61,技リスト!$A$1:$F$270,4,FALSE)),"－",VLOOKUP($Y61,技リスト!$A$1:$F$270,4,FALSE)),"一致","")</f>
        <v/>
      </c>
      <c r="AC61" s="15" t="s">
        <v>140</v>
      </c>
      <c r="AD61" s="3" t="str">
        <f>IF(ISERROR(VLOOKUP($AC61,技リスト!$A$1:$F$270,6,FALSE)),"－",VLOOKUP($AC61,技リスト!$A$1:$F$270,6,FALSE))</f>
        <v>BL</v>
      </c>
      <c r="AE61" s="3">
        <f>IF(ISERROR(VLOOKUP($AC61,技リスト!$A$1:$F$270,3,FALSE)),"－",VLOOKUP($AC61,技リスト!$A$1:$F$270,3,FALSE))</f>
        <v>41</v>
      </c>
      <c r="AF61" s="3" t="str">
        <f>IF($E61=IF(ISERROR(VLOOKUP($AC61,技リスト!$A$1:$F$245,4,FALSE)),"－",VLOOKUP($AC61,技リスト!$A$1:$F$245,4,FALSE)),"一致","")</f>
        <v/>
      </c>
      <c r="AG61" s="16" t="str">
        <f t="shared" si="0"/>
        <v>スーパーアルマジログレネードショットホーントレインうしろのしょうめん</v>
      </c>
      <c r="AH61" s="16" t="str">
        <f t="shared" si="1"/>
        <v>スーパーアルマジログレネードショットホーントレインうしろのしょうめん</v>
      </c>
      <c r="AI61" s="16" t="str">
        <f t="shared" si="2"/>
        <v>スーパーアルマジログレネードショットホーントレインうしろのしょうめん</v>
      </c>
      <c r="AJ61" s="16" t="str">
        <f t="shared" si="3"/>
        <v>スーパーアルマジログレネードショットホーントレインうしろのしょうめん</v>
      </c>
      <c r="AK61" s="15" t="str">
        <f t="shared" si="4"/>
        <v>DRNSBBBL</v>
      </c>
      <c r="AL61" s="16" t="str">
        <f t="shared" si="5"/>
        <v>DRNSBBBL</v>
      </c>
      <c r="AM61" s="15" t="str">
        <f t="shared" si="6"/>
        <v>DRNSBBBL</v>
      </c>
      <c r="AN61" s="15" t="str">
        <f t="shared" si="7"/>
        <v>DRNSBBBL</v>
      </c>
    </row>
    <row r="62" spans="1:40" ht="11.25" customHeight="1" x14ac:dyDescent="0.15">
      <c r="A62" s="15">
        <v>61</v>
      </c>
      <c r="B62" s="15" t="s">
        <v>361</v>
      </c>
      <c r="C62" s="15" t="s">
        <v>362</v>
      </c>
      <c r="D62" s="3" t="s">
        <v>18</v>
      </c>
      <c r="E62" s="15" t="s">
        <v>121</v>
      </c>
      <c r="F62" s="15" t="s">
        <v>53</v>
      </c>
      <c r="G62" s="15">
        <v>158</v>
      </c>
      <c r="H62" s="15">
        <v>112</v>
      </c>
      <c r="I62" s="15">
        <v>42</v>
      </c>
      <c r="J62" s="15">
        <v>50</v>
      </c>
      <c r="K62" s="15">
        <v>52</v>
      </c>
      <c r="L62" s="15">
        <v>44</v>
      </c>
      <c r="M62" s="15">
        <v>79</v>
      </c>
      <c r="N62" s="15">
        <v>54</v>
      </c>
      <c r="O62" s="15">
        <v>45</v>
      </c>
      <c r="P62" s="15">
        <v>20</v>
      </c>
      <c r="Q62" s="15" t="s">
        <v>165</v>
      </c>
      <c r="R62" s="3" t="str">
        <f>IF(ISERROR(VLOOKUP($Q62,技リスト!$A$1:$F$270,6,FALSE)),"－",VLOOKUP($Q62,技リスト!$A$1:$F$270,6,FALSE))</f>
        <v>BL</v>
      </c>
      <c r="S62" s="3">
        <f>IF(ISERROR(VLOOKUP($Q62,技リスト!$A$1:$F$270,3,FALSE)),"－",VLOOKUP($Q62,技リスト!$A$1:$F$270,3,FALSE))</f>
        <v>46</v>
      </c>
      <c r="T62" s="3" t="str">
        <f>IF($E62=IF(ISERROR(VLOOKUP($Q62,技リスト!$A$1:$F$270,4,FALSE)),"－",VLOOKUP($Q62,技リスト!$A$1:$F$270,4,FALSE)),"一致","")</f>
        <v/>
      </c>
      <c r="U62" s="15" t="s">
        <v>164</v>
      </c>
      <c r="V62" s="3" t="str">
        <f>IF(ISERROR(VLOOKUP($U62,技リスト!$A$1:$F$270,6,FALSE)),"－",VLOOKUP($U62,技リスト!$A$1:$F$270,6,FALSE))</f>
        <v>DR</v>
      </c>
      <c r="W62" s="3">
        <f>IF(ISERROR(VLOOKUP($U62,技リスト!$A$1:$F$270,3,FALSE)),"－",VLOOKUP($U62,技リスト!$A$1:$F$270,3,FALSE))</f>
        <v>49</v>
      </c>
      <c r="X62" s="3" t="str">
        <f>IF($E62=IF(ISERROR(VLOOKUP($U62,技リスト!$A$1:$F$270,4,FALSE)),"－",VLOOKUP($U62,技リスト!$A$1:$F$270,4,FALSE)),"一致","")</f>
        <v>一致</v>
      </c>
      <c r="Y62" s="15" t="s">
        <v>263</v>
      </c>
      <c r="Z62" s="3" t="str">
        <f>IF(ISERROR(VLOOKUP($Y62,技リスト!$A$1:$F$270,6,FALSE)),"－",VLOOKUP($Y62,技リスト!$A$1:$F$270,6,FALSE))</f>
        <v>NS</v>
      </c>
      <c r="AA62" s="3">
        <f>IF(ISERROR(VLOOKUP($Y62,技リスト!$A$1:$F$270,3,FALSE)),"－",VLOOKUP($Y62,技リスト!$A$1:$F$270,3,FALSE))</f>
        <v>43</v>
      </c>
      <c r="AB62" s="3" t="str">
        <f>IF($E62=IF(ISERROR(VLOOKUP($Y62,技リスト!$A$1:$F$270,4,FALSE)),"－",VLOOKUP($Y62,技リスト!$A$1:$F$270,4,FALSE)),"一致","")</f>
        <v>一致</v>
      </c>
      <c r="AC62" s="15" t="s">
        <v>363</v>
      </c>
      <c r="AD62" s="3" t="str">
        <f>IF(ISERROR(VLOOKUP($AC62,技リスト!$A$1:$F$270,6,FALSE)),"－",VLOOKUP($AC62,技リスト!$A$1:$F$270,6,FALSE))</f>
        <v>DR</v>
      </c>
      <c r="AE62" s="3">
        <f>IF(ISERROR(VLOOKUP($AC62,技リスト!$A$1:$F$270,3,FALSE)),"－",VLOOKUP($AC62,技リスト!$A$1:$F$270,3,FALSE))</f>
        <v>52</v>
      </c>
      <c r="AF62" s="3" t="str">
        <f>IF($E62=IF(ISERROR(VLOOKUP($AC62,技リスト!$A$1:$F$245,4,FALSE)),"－",VLOOKUP($AC62,技リスト!$A$1:$F$245,4,FALSE)),"一致","")</f>
        <v/>
      </c>
      <c r="AG62" s="16" t="str">
        <f t="shared" si="0"/>
        <v>フェイクボールごりむちゅうかみかくしざんぞう</v>
      </c>
      <c r="AH62" s="16" t="str">
        <f t="shared" si="1"/>
        <v>フェイクボールごりむちゅうかみかくしざんぞう</v>
      </c>
      <c r="AI62" s="16" t="str">
        <f t="shared" si="2"/>
        <v>フェイクボールごりむちゅうかみかくしざんぞう</v>
      </c>
      <c r="AJ62" s="16" t="str">
        <f t="shared" si="3"/>
        <v>フェイクボールごりむちゅうかみかくしざんぞう</v>
      </c>
      <c r="AK62" s="15" t="str">
        <f t="shared" si="4"/>
        <v>BLDRNSDR</v>
      </c>
      <c r="AL62" s="16" t="str">
        <f t="shared" si="5"/>
        <v>BLDRNSDR</v>
      </c>
      <c r="AM62" s="15" t="str">
        <f t="shared" si="6"/>
        <v>BLDRNSDR</v>
      </c>
      <c r="AN62" s="15" t="str">
        <f t="shared" si="7"/>
        <v>BLDRNSDR</v>
      </c>
    </row>
    <row r="63" spans="1:40" ht="11.25" customHeight="1" x14ac:dyDescent="0.15">
      <c r="A63" s="15">
        <v>62</v>
      </c>
      <c r="B63" s="15" t="s">
        <v>364</v>
      </c>
      <c r="C63" s="15" t="s">
        <v>365</v>
      </c>
      <c r="D63" s="3" t="s">
        <v>18</v>
      </c>
      <c r="E63" s="15" t="s">
        <v>145</v>
      </c>
      <c r="F63" s="15" t="s">
        <v>20</v>
      </c>
      <c r="G63" s="15">
        <v>171</v>
      </c>
      <c r="H63" s="15">
        <v>174</v>
      </c>
      <c r="I63" s="15">
        <v>41</v>
      </c>
      <c r="J63" s="15">
        <v>68</v>
      </c>
      <c r="K63" s="15">
        <v>48</v>
      </c>
      <c r="L63" s="15">
        <v>77</v>
      </c>
      <c r="M63" s="15">
        <v>31</v>
      </c>
      <c r="N63" s="15">
        <v>51</v>
      </c>
      <c r="O63" s="15">
        <v>64</v>
      </c>
      <c r="P63" s="15">
        <v>15</v>
      </c>
      <c r="Q63" s="15" t="s">
        <v>305</v>
      </c>
      <c r="R63" s="3" t="str">
        <f>IF(ISERROR(VLOOKUP($Q63,技リスト!$A$1:$F$270,6,FALSE)),"－",VLOOKUP($Q63,技リスト!$A$1:$F$270,6,FALSE))</f>
        <v>BB</v>
      </c>
      <c r="S63" s="3">
        <f>IF(ISERROR(VLOOKUP($Q63,技リスト!$A$1:$F$270,3,FALSE)),"－",VLOOKUP($Q63,技リスト!$A$1:$F$270,3,FALSE))</f>
        <v>16</v>
      </c>
      <c r="T63" s="3" t="str">
        <f>IF($E63=IF(ISERROR(VLOOKUP($Q63,技リスト!$A$1:$F$270,4,FALSE)),"－",VLOOKUP($Q63,技リスト!$A$1:$F$270,4,FALSE)),"一致","")</f>
        <v/>
      </c>
      <c r="U63" s="15" t="s">
        <v>366</v>
      </c>
      <c r="V63" s="3" t="str">
        <f>IF(ISERROR(VLOOKUP($U63,技リスト!$A$1:$F$270,6,FALSE)),"－",VLOOKUP($U63,技リスト!$A$1:$F$270,6,FALSE))</f>
        <v>CA</v>
      </c>
      <c r="W63" s="3">
        <f>IF(ISERROR(VLOOKUP($U63,技リスト!$A$1:$F$270,3,FALSE)),"－",VLOOKUP($U63,技リスト!$A$1:$F$270,3,FALSE))</f>
        <v>10</v>
      </c>
      <c r="X63" s="3" t="str">
        <f>IF($E63=IF(ISERROR(VLOOKUP($U63,技リスト!$A$1:$F$270,4,FALSE)),"－",VLOOKUP($U63,技リスト!$A$1:$F$270,4,FALSE)),"一致","")</f>
        <v/>
      </c>
      <c r="Y63" s="15" t="s">
        <v>320</v>
      </c>
      <c r="Z63" s="3" t="str">
        <f>IF(ISERROR(VLOOKUP($Y63,技リスト!$A$1:$F$270,6,FALSE)),"－",VLOOKUP($Y63,技リスト!$A$1:$F$270,6,FALSE))</f>
        <v>CA</v>
      </c>
      <c r="AA63" s="3">
        <f>IF(ISERROR(VLOOKUP($Y63,技リスト!$A$1:$F$270,3,FALSE)),"－",VLOOKUP($Y63,技リスト!$A$1:$F$270,3,FALSE))</f>
        <v>41</v>
      </c>
      <c r="AB63" s="3" t="str">
        <f>IF($E63=IF(ISERROR(VLOOKUP($Y63,技リスト!$A$1:$F$270,4,FALSE)),"－",VLOOKUP($Y63,技リスト!$A$1:$F$270,4,FALSE)),"一致","")</f>
        <v/>
      </c>
      <c r="AC63" s="15" t="s">
        <v>281</v>
      </c>
      <c r="AD63" s="3" t="str">
        <f>IF(ISERROR(VLOOKUP($AC63,技リスト!$A$1:$F$270,6,FALSE)),"－",VLOOKUP($AC63,技リスト!$A$1:$F$270,6,FALSE))</f>
        <v>P1</v>
      </c>
      <c r="AE63" s="3">
        <f>IF(ISERROR(VLOOKUP($AC63,技リスト!$A$1:$F$270,3,FALSE)),"－",VLOOKUP($AC63,技リスト!$A$1:$F$270,3,FALSE))</f>
        <v>67</v>
      </c>
      <c r="AF63" s="3" t="str">
        <f>IF($E63=IF(ISERROR(VLOOKUP($AC63,技リスト!$A$1:$F$245,4,FALSE)),"－",VLOOKUP($AC63,技リスト!$A$1:$F$245,4,FALSE)),"一致","")</f>
        <v>一致</v>
      </c>
      <c r="AG63" s="16" t="str">
        <f t="shared" si="0"/>
        <v>ホーントレインタフネスブロックワイルドクローばくれつパンチ</v>
      </c>
      <c r="AH63" s="16" t="str">
        <f t="shared" si="1"/>
        <v>ホーントレインタフネスブロックワイルドクローばくれつパンチ</v>
      </c>
      <c r="AI63" s="16" t="str">
        <f t="shared" si="2"/>
        <v>ホーントレインタフネスブロックワイルドクローばくれつパンチ</v>
      </c>
      <c r="AJ63" s="16" t="str">
        <f t="shared" si="3"/>
        <v>ホーントレインタフネスブロックワイルドクローばくれつパンチ</v>
      </c>
      <c r="AK63" s="15" t="str">
        <f t="shared" si="4"/>
        <v>BBCACAP1</v>
      </c>
      <c r="AL63" s="16" t="str">
        <f t="shared" si="5"/>
        <v>BBCACAP1</v>
      </c>
      <c r="AM63" s="15" t="str">
        <f t="shared" si="6"/>
        <v>BBCACAP1</v>
      </c>
      <c r="AN63" s="15" t="str">
        <f t="shared" si="7"/>
        <v>BBCACAP1</v>
      </c>
    </row>
    <row r="64" spans="1:40" ht="11.25" customHeight="1" x14ac:dyDescent="0.15">
      <c r="A64" s="15">
        <v>63</v>
      </c>
      <c r="B64" s="15" t="s">
        <v>367</v>
      </c>
      <c r="C64" s="15" t="s">
        <v>368</v>
      </c>
      <c r="D64" s="3" t="s">
        <v>18</v>
      </c>
      <c r="E64" s="15" t="s">
        <v>19</v>
      </c>
      <c r="F64" s="15" t="s">
        <v>20</v>
      </c>
      <c r="G64" s="15">
        <v>206</v>
      </c>
      <c r="H64" s="15">
        <v>177</v>
      </c>
      <c r="I64" s="15">
        <v>75</v>
      </c>
      <c r="J64" s="15">
        <v>69</v>
      </c>
      <c r="K64" s="15">
        <v>68</v>
      </c>
      <c r="L64" s="15">
        <v>76</v>
      </c>
      <c r="M64" s="15">
        <v>75</v>
      </c>
      <c r="N64" s="15">
        <v>78</v>
      </c>
      <c r="O64" s="15">
        <v>76</v>
      </c>
      <c r="P64" s="15">
        <v>31</v>
      </c>
      <c r="Q64" s="15" t="s">
        <v>43</v>
      </c>
      <c r="R64" s="3" t="str">
        <f>IF(ISERROR(VLOOKUP($Q64,技リスト!$A$1:$F$270,6,FALSE)),"－",VLOOKUP($Q64,技リスト!$A$1:$F$270,6,FALSE))</f>
        <v>－</v>
      </c>
      <c r="S64" s="3" t="str">
        <f>IF(ISERROR(VLOOKUP($Q64,技リスト!$A$1:$F$270,3,FALSE)),"－",VLOOKUP($Q64,技リスト!$A$1:$F$270,3,FALSE))</f>
        <v>－</v>
      </c>
      <c r="T64" s="3" t="str">
        <f>IF($E64=IF(ISERROR(VLOOKUP($Q64,技リスト!$A$1:$F$270,4,FALSE)),"－",VLOOKUP($Q64,技リスト!$A$1:$F$270,4,FALSE)),"一致","")</f>
        <v/>
      </c>
      <c r="U64" s="15" t="s">
        <v>369</v>
      </c>
      <c r="V64" s="3" t="str">
        <f>IF(ISERROR(VLOOKUP($U64,技リスト!$A$1:$F$270,6,FALSE)),"－",VLOOKUP($U64,技リスト!$A$1:$F$270,6,FALSE))</f>
        <v>CA</v>
      </c>
      <c r="W64" s="3">
        <f>IF(ISERROR(VLOOKUP($U64,技リスト!$A$1:$F$270,3,FALSE)),"－",VLOOKUP($U64,技リスト!$A$1:$F$270,3,FALSE))</f>
        <v>44</v>
      </c>
      <c r="X64" s="3" t="str">
        <f>IF($E64=IF(ISERROR(VLOOKUP($U64,技リスト!$A$1:$F$270,4,FALSE)),"－",VLOOKUP($U64,技リスト!$A$1:$F$270,4,FALSE)),"一致","")</f>
        <v>一致</v>
      </c>
      <c r="Y64" s="15" t="s">
        <v>280</v>
      </c>
      <c r="Z64" s="3" t="str">
        <f>IF(ISERROR(VLOOKUP($Y64,技リスト!$A$1:$F$270,6,FALSE)),"－",VLOOKUP($Y64,技リスト!$A$1:$F$270,6,FALSE))</f>
        <v>P1</v>
      </c>
      <c r="AA64" s="3">
        <f>IF(ISERROR(VLOOKUP($Y64,技リスト!$A$1:$F$270,3,FALSE)),"－",VLOOKUP($Y64,技リスト!$A$1:$F$270,3,FALSE))</f>
        <v>41</v>
      </c>
      <c r="AB64" s="3" t="str">
        <f>IF($E64=IF(ISERROR(VLOOKUP($Y64,技リスト!$A$1:$F$270,4,FALSE)),"－",VLOOKUP($Y64,技リスト!$A$1:$F$270,4,FALSE)),"一致","")</f>
        <v/>
      </c>
      <c r="AC64" s="15" t="s">
        <v>370</v>
      </c>
      <c r="AD64" s="3" t="str">
        <f>IF(ISERROR(VLOOKUP($AC64,技リスト!$A$1:$F$270,6,FALSE)),"－",VLOOKUP($AC64,技リスト!$A$1:$F$270,6,FALSE))</f>
        <v>P1</v>
      </c>
      <c r="AE64" s="3">
        <f>IF(ISERROR(VLOOKUP($AC64,技リスト!$A$1:$F$270,3,FALSE)),"－",VLOOKUP($AC64,技リスト!$A$1:$F$270,3,FALSE))</f>
        <v>90</v>
      </c>
      <c r="AF64" s="3" t="str">
        <f>IF($E64=IF(ISERROR(VLOOKUP($AC64,技リスト!$A$1:$F$245,4,FALSE)),"－",VLOOKUP($AC64,技リスト!$A$1:$F$245,4,FALSE)),"一致","")</f>
        <v/>
      </c>
      <c r="AG64" s="16" t="str">
        <f t="shared" si="0"/>
        <v>ネバーギブアップシュートポケットロケットこぶしダブルロケット</v>
      </c>
      <c r="AH64" s="16" t="str">
        <f t="shared" si="1"/>
        <v>ネバーギブアップシュートポケットロケットこぶしダブルロケット</v>
      </c>
      <c r="AI64" s="16" t="str">
        <f t="shared" si="2"/>
        <v>ネバーギブアップシュートポケットロケットこぶしダブルロケット</v>
      </c>
      <c r="AJ64" s="16" t="str">
        <f t="shared" si="3"/>
        <v>ネバーギブアップシュートポケットロケットこぶしダブルロケット</v>
      </c>
      <c r="AK64" s="15" t="str">
        <f t="shared" si="4"/>
        <v>－CAP1P1</v>
      </c>
      <c r="AL64" s="16" t="str">
        <f t="shared" si="5"/>
        <v>－CAP1P1</v>
      </c>
      <c r="AM64" s="15" t="str">
        <f t="shared" si="6"/>
        <v>－CAP1P1</v>
      </c>
      <c r="AN64" s="15" t="str">
        <f t="shared" si="7"/>
        <v>－CAP1P1</v>
      </c>
    </row>
    <row r="65" spans="1:40" ht="11.25" customHeight="1" x14ac:dyDescent="0.15">
      <c r="A65" s="15">
        <v>64</v>
      </c>
      <c r="B65" s="15" t="s">
        <v>371</v>
      </c>
      <c r="C65" s="15" t="s">
        <v>372</v>
      </c>
      <c r="D65" s="3" t="s">
        <v>18</v>
      </c>
      <c r="E65" s="15" t="s">
        <v>88</v>
      </c>
      <c r="F65" s="15" t="s">
        <v>17</v>
      </c>
      <c r="G65" s="15">
        <v>140</v>
      </c>
      <c r="H65" s="15">
        <v>112</v>
      </c>
      <c r="I65" s="15">
        <v>52</v>
      </c>
      <c r="J65" s="15">
        <v>52</v>
      </c>
      <c r="K65" s="15">
        <v>44</v>
      </c>
      <c r="L65" s="15">
        <v>47</v>
      </c>
      <c r="M65" s="15">
        <v>50</v>
      </c>
      <c r="N65" s="15">
        <v>52</v>
      </c>
      <c r="O65" s="15">
        <v>48</v>
      </c>
      <c r="P65" s="15">
        <v>12</v>
      </c>
      <c r="Q65" s="15" t="s">
        <v>227</v>
      </c>
      <c r="R65" s="3" t="str">
        <f>IF(ISERROR(VLOOKUP($Q65,技リスト!$A$1:$F$270,6,FALSE)),"－",VLOOKUP($Q65,技リスト!$A$1:$F$270,6,FALSE))</f>
        <v>BL</v>
      </c>
      <c r="S65" s="3">
        <f>IF(ISERROR(VLOOKUP($Q65,技リスト!$A$1:$F$270,3,FALSE)),"－",VLOOKUP($Q65,技リスト!$A$1:$F$270,3,FALSE))</f>
        <v>39</v>
      </c>
      <c r="T65" s="3" t="str">
        <f>IF($E65=IF(ISERROR(VLOOKUP($Q65,技リスト!$A$1:$F$270,4,FALSE)),"－",VLOOKUP($Q65,技リスト!$A$1:$F$270,4,FALSE)),"一致","")</f>
        <v/>
      </c>
      <c r="U65" s="15" t="s">
        <v>140</v>
      </c>
      <c r="V65" s="3" t="str">
        <f>IF(ISERROR(VLOOKUP($U65,技リスト!$A$1:$F$270,6,FALSE)),"－",VLOOKUP($U65,技リスト!$A$1:$F$270,6,FALSE))</f>
        <v>BL</v>
      </c>
      <c r="W65" s="3">
        <f>IF(ISERROR(VLOOKUP($U65,技リスト!$A$1:$F$270,3,FALSE)),"－",VLOOKUP($U65,技リスト!$A$1:$F$270,3,FALSE))</f>
        <v>41</v>
      </c>
      <c r="X65" s="3" t="str">
        <f>IF($E65=IF(ISERROR(VLOOKUP($U65,技リスト!$A$1:$F$270,4,FALSE)),"－",VLOOKUP($U65,技リスト!$A$1:$F$270,4,FALSE)),"一致","")</f>
        <v/>
      </c>
      <c r="Y65" s="15" t="s">
        <v>188</v>
      </c>
      <c r="Z65" s="3" t="str">
        <f>IF(ISERROR(VLOOKUP($Y65,技リスト!$A$1:$F$270,6,FALSE)),"－",VLOOKUP($Y65,技リスト!$A$1:$F$270,6,FALSE))</f>
        <v>DR</v>
      </c>
      <c r="AA65" s="3">
        <f>IF(ISERROR(VLOOKUP($Y65,技リスト!$A$1:$F$270,3,FALSE)),"－",VLOOKUP($Y65,技リスト!$A$1:$F$270,3,FALSE))</f>
        <v>38</v>
      </c>
      <c r="AB65" s="3" t="str">
        <f>IF($E65=IF(ISERROR(VLOOKUP($Y65,技リスト!$A$1:$F$270,4,FALSE)),"－",VLOOKUP($Y65,技リスト!$A$1:$F$270,4,FALSE)),"一致","")</f>
        <v/>
      </c>
      <c r="AC65" s="15" t="s">
        <v>373</v>
      </c>
      <c r="AD65" s="3" t="str">
        <f>IF(ISERROR(VLOOKUP($AC65,技リスト!$A$1:$F$270,6,FALSE)),"－",VLOOKUP($AC65,技リスト!$A$1:$F$270,6,FALSE))</f>
        <v>LS</v>
      </c>
      <c r="AE65" s="3">
        <f>IF(ISERROR(VLOOKUP($AC65,技リスト!$A$1:$F$270,3,FALSE)),"－",VLOOKUP($AC65,技リスト!$A$1:$F$270,3,FALSE))</f>
        <v>69</v>
      </c>
      <c r="AF65" s="3" t="str">
        <f>IF($E65=IF(ISERROR(VLOOKUP($AC65,技リスト!$A$1:$F$245,4,FALSE)),"－",VLOOKUP($AC65,技リスト!$A$1:$F$245,4,FALSE)),"一致","")</f>
        <v/>
      </c>
      <c r="AG65" s="16" t="str">
        <f t="shared" si="0"/>
        <v>スーパースキャン（Ｂ）うしろのしょうめんスーパースキャン（Ｄ）パトリオットシュート</v>
      </c>
      <c r="AH65" s="16" t="str">
        <f t="shared" si="1"/>
        <v>スーパースキャン（Ｂ）うしろのしょうめんスーパースキャン（Ｄ）パトリオットシュート</v>
      </c>
      <c r="AI65" s="16" t="str">
        <f t="shared" si="2"/>
        <v>スーパースキャン（Ｂ）うしろのしょうめんスーパースキャン（Ｄ）パトリオットシュート</v>
      </c>
      <c r="AJ65" s="16" t="str">
        <f t="shared" si="3"/>
        <v>スーパースキャン（Ｂ）うしろのしょうめんスーパースキャン（Ｄ）パトリオットシュート</v>
      </c>
      <c r="AK65" s="15" t="str">
        <f t="shared" si="4"/>
        <v>BLBLDRLS</v>
      </c>
      <c r="AL65" s="16" t="str">
        <f t="shared" si="5"/>
        <v>BLBLDRLS</v>
      </c>
      <c r="AM65" s="15" t="str">
        <f t="shared" si="6"/>
        <v>BLBLDRLS</v>
      </c>
      <c r="AN65" s="15" t="str">
        <f t="shared" si="7"/>
        <v>BLBLDRLS</v>
      </c>
    </row>
    <row r="66" spans="1:40" ht="11.25" customHeight="1" x14ac:dyDescent="0.15">
      <c r="A66" s="15">
        <v>65</v>
      </c>
      <c r="B66" s="15" t="s">
        <v>374</v>
      </c>
      <c r="C66" s="15" t="s">
        <v>375</v>
      </c>
      <c r="D66" s="3" t="s">
        <v>18</v>
      </c>
      <c r="E66" s="15" t="s">
        <v>145</v>
      </c>
      <c r="F66" s="15" t="s">
        <v>17</v>
      </c>
      <c r="G66" s="15">
        <v>145</v>
      </c>
      <c r="H66" s="15">
        <v>121</v>
      </c>
      <c r="I66" s="15">
        <v>44</v>
      </c>
      <c r="J66" s="15">
        <v>46</v>
      </c>
      <c r="K66" s="15">
        <v>46</v>
      </c>
      <c r="L66" s="15">
        <v>52</v>
      </c>
      <c r="M66" s="15">
        <v>47</v>
      </c>
      <c r="N66" s="15">
        <v>52</v>
      </c>
      <c r="O66" s="15">
        <v>52</v>
      </c>
      <c r="P66" s="15">
        <v>16</v>
      </c>
      <c r="Q66" s="15" t="s">
        <v>227</v>
      </c>
      <c r="R66" s="3" t="str">
        <f>IF(ISERROR(VLOOKUP($Q66,技リスト!$A$1:$F$270,6,FALSE)),"－",VLOOKUP($Q66,技リスト!$A$1:$F$270,6,FALSE))</f>
        <v>BL</v>
      </c>
      <c r="S66" s="3">
        <f>IF(ISERROR(VLOOKUP($Q66,技リスト!$A$1:$F$270,3,FALSE)),"－",VLOOKUP($Q66,技リスト!$A$1:$F$270,3,FALSE))</f>
        <v>39</v>
      </c>
      <c r="T66" s="3" t="str">
        <f>IF($E66=IF(ISERROR(VLOOKUP($Q66,技リスト!$A$1:$F$270,4,FALSE)),"－",VLOOKUP($Q66,技リスト!$A$1:$F$270,4,FALSE)),"一致","")</f>
        <v/>
      </c>
      <c r="U66" s="15" t="s">
        <v>188</v>
      </c>
      <c r="V66" s="3" t="str">
        <f>IF(ISERROR(VLOOKUP($U66,技リスト!$A$1:$F$270,6,FALSE)),"－",VLOOKUP($U66,技リスト!$A$1:$F$270,6,FALSE))</f>
        <v>DR</v>
      </c>
      <c r="W66" s="3">
        <f>IF(ISERROR(VLOOKUP($U66,技リスト!$A$1:$F$270,3,FALSE)),"－",VLOOKUP($U66,技リスト!$A$1:$F$270,3,FALSE))</f>
        <v>38</v>
      </c>
      <c r="X66" s="3" t="str">
        <f>IF($E66=IF(ISERROR(VLOOKUP($U66,技リスト!$A$1:$F$270,4,FALSE)),"－",VLOOKUP($U66,技リスト!$A$1:$F$270,4,FALSE)),"一致","")</f>
        <v/>
      </c>
      <c r="Y66" s="15" t="s">
        <v>313</v>
      </c>
      <c r="Z66" s="3" t="str">
        <f>IF(ISERROR(VLOOKUP($Y66,技リスト!$A$1:$F$270,6,FALSE)),"－",VLOOKUP($Y66,技リスト!$A$1:$F$270,6,FALSE))</f>
        <v>NS</v>
      </c>
      <c r="AA66" s="3">
        <f>IF(ISERROR(VLOOKUP($Y66,技リスト!$A$1:$F$270,3,FALSE)),"－",VLOOKUP($Y66,技リスト!$A$1:$F$270,3,FALSE))</f>
        <v>31</v>
      </c>
      <c r="AB66" s="3" t="str">
        <f>IF($E66=IF(ISERROR(VLOOKUP($Y66,技リスト!$A$1:$F$270,4,FALSE)),"－",VLOOKUP($Y66,技リスト!$A$1:$F$270,4,FALSE)),"一致","")</f>
        <v/>
      </c>
      <c r="AC66" s="15" t="s">
        <v>260</v>
      </c>
      <c r="AD66" s="3" t="str">
        <f>IF(ISERROR(VLOOKUP($AC66,技リスト!$A$1:$F$270,6,FALSE)),"－",VLOOKUP($AC66,技リスト!$A$1:$F$270,6,FALSE))</f>
        <v>NS</v>
      </c>
      <c r="AE66" s="3">
        <f>IF(ISERROR(VLOOKUP($AC66,技リスト!$A$1:$F$270,3,FALSE)),"－",VLOOKUP($AC66,技リスト!$A$1:$F$270,3,FALSE))</f>
        <v>70</v>
      </c>
      <c r="AF66" s="3" t="str">
        <f>IF($E66=IF(ISERROR(VLOOKUP($AC66,技リスト!$A$1:$F$245,4,FALSE)),"－",VLOOKUP($AC66,技リスト!$A$1:$F$245,4,FALSE)),"一致","")</f>
        <v/>
      </c>
      <c r="AG66" s="16" t="str">
        <f t="shared" ref="AG66:AG129" si="8">Q66&amp;U66&amp;Y66&amp;AC66</f>
        <v>スーパースキャン（Ｂ）スーパースキャン（Ｄ）サイコショットクンフーヘッド</v>
      </c>
      <c r="AH66" s="16" t="str">
        <f t="shared" ref="AH66:AH129" si="9">Q66&amp;U66&amp;Y66&amp;AC66</f>
        <v>スーパースキャン（Ｂ）スーパースキャン（Ｄ）サイコショットクンフーヘッド</v>
      </c>
      <c r="AI66" s="16" t="str">
        <f t="shared" ref="AI66:AI129" si="10">Q66&amp;U66&amp;Y66&amp;AC66</f>
        <v>スーパースキャン（Ｂ）スーパースキャン（Ｄ）サイコショットクンフーヘッド</v>
      </c>
      <c r="AJ66" s="16" t="str">
        <f t="shared" ref="AJ66:AJ129" si="11">Q66&amp;U66&amp;Y66&amp;AC66</f>
        <v>スーパースキャン（Ｂ）スーパースキャン（Ｄ）サイコショットクンフーヘッド</v>
      </c>
      <c r="AK66" s="15" t="str">
        <f t="shared" ref="AK66:AK129" si="12">R66&amp;V66&amp;Z66&amp;AD66</f>
        <v>BLDRNSNS</v>
      </c>
      <c r="AL66" s="16" t="str">
        <f t="shared" ref="AL66:AL129" si="13">R66&amp;V66&amp;Z66&amp;AD66</f>
        <v>BLDRNSNS</v>
      </c>
      <c r="AM66" s="15" t="str">
        <f t="shared" ref="AM66:AM129" si="14">R66&amp;V66&amp;Z66&amp;AD66</f>
        <v>BLDRNSNS</v>
      </c>
      <c r="AN66" s="15" t="str">
        <f t="shared" ref="AN66:AN129" si="15">R66&amp;V66&amp;Z66&amp;AD66</f>
        <v>BLDRNSNS</v>
      </c>
    </row>
    <row r="67" spans="1:40" ht="11.25" customHeight="1" x14ac:dyDescent="0.15">
      <c r="A67" s="15">
        <v>66</v>
      </c>
      <c r="B67" s="15" t="s">
        <v>376</v>
      </c>
      <c r="C67" s="15" t="s">
        <v>377</v>
      </c>
      <c r="D67" s="3" t="s">
        <v>18</v>
      </c>
      <c r="E67" s="15" t="s">
        <v>121</v>
      </c>
      <c r="F67" s="15" t="s">
        <v>17</v>
      </c>
      <c r="G67" s="15">
        <v>143</v>
      </c>
      <c r="H67" s="15">
        <v>108</v>
      </c>
      <c r="I67" s="15">
        <v>44</v>
      </c>
      <c r="J67" s="15">
        <v>53</v>
      </c>
      <c r="K67" s="15">
        <v>52</v>
      </c>
      <c r="L67" s="15">
        <v>48</v>
      </c>
      <c r="M67" s="15">
        <v>49</v>
      </c>
      <c r="N67" s="15">
        <v>50</v>
      </c>
      <c r="O67" s="15">
        <v>51</v>
      </c>
      <c r="P67" s="15">
        <v>15</v>
      </c>
      <c r="Q67" s="15" t="s">
        <v>227</v>
      </c>
      <c r="R67" s="3" t="str">
        <f>IF(ISERROR(VLOOKUP($Q67,技リスト!$A$1:$F$270,6,FALSE)),"－",VLOOKUP($Q67,技リスト!$A$1:$F$270,6,FALSE))</f>
        <v>BL</v>
      </c>
      <c r="S67" s="3">
        <f>IF(ISERROR(VLOOKUP($Q67,技リスト!$A$1:$F$270,3,FALSE)),"－",VLOOKUP($Q67,技リスト!$A$1:$F$270,3,FALSE))</f>
        <v>39</v>
      </c>
      <c r="T67" s="3" t="str">
        <f>IF($E67=IF(ISERROR(VLOOKUP($Q67,技リスト!$A$1:$F$270,4,FALSE)),"－",VLOOKUP($Q67,技リスト!$A$1:$F$270,4,FALSE)),"一致","")</f>
        <v/>
      </c>
      <c r="U67" s="15" t="s">
        <v>224</v>
      </c>
      <c r="V67" s="3" t="str">
        <f>IF(ISERROR(VLOOKUP($U67,技リスト!$A$1:$F$270,6,FALSE)),"－",VLOOKUP($U67,技リスト!$A$1:$F$270,6,FALSE))</f>
        <v>NS</v>
      </c>
      <c r="W67" s="3">
        <f>IF(ISERROR(VLOOKUP($U67,技リスト!$A$1:$F$270,3,FALSE)),"－",VLOOKUP($U67,技リスト!$A$1:$F$270,3,FALSE))</f>
        <v>70</v>
      </c>
      <c r="X67" s="3" t="str">
        <f>IF($E67=IF(ISERROR(VLOOKUP($U67,技リスト!$A$1:$F$270,4,FALSE)),"－",VLOOKUP($U67,技リスト!$A$1:$F$270,4,FALSE)),"一致","")</f>
        <v/>
      </c>
      <c r="Y67" s="15" t="s">
        <v>188</v>
      </c>
      <c r="Z67" s="3" t="str">
        <f>IF(ISERROR(VLOOKUP($Y67,技リスト!$A$1:$F$270,6,FALSE)),"－",VLOOKUP($Y67,技リスト!$A$1:$F$270,6,FALSE))</f>
        <v>DR</v>
      </c>
      <c r="AA67" s="3">
        <f>IF(ISERROR(VLOOKUP($Y67,技リスト!$A$1:$F$270,3,FALSE)),"－",VLOOKUP($Y67,技リスト!$A$1:$F$270,3,FALSE))</f>
        <v>38</v>
      </c>
      <c r="AB67" s="3" t="str">
        <f>IF($E67=IF(ISERROR(VLOOKUP($Y67,技リスト!$A$1:$F$270,4,FALSE)),"－",VLOOKUP($Y67,技リスト!$A$1:$F$270,4,FALSE)),"一致","")</f>
        <v/>
      </c>
      <c r="AC67" s="15" t="s">
        <v>316</v>
      </c>
      <c r="AD67" s="3" t="str">
        <f>IF(ISERROR(VLOOKUP($AC67,技リスト!$A$1:$F$270,6,FALSE)),"－",VLOOKUP($AC67,技リスト!$A$1:$F$270,6,FALSE))</f>
        <v>DR</v>
      </c>
      <c r="AE67" s="3">
        <f>IF(ISERROR(VLOOKUP($AC67,技リスト!$A$1:$F$270,3,FALSE)),"－",VLOOKUP($AC67,技リスト!$A$1:$F$270,3,FALSE))</f>
        <v>85</v>
      </c>
      <c r="AF67" s="3" t="str">
        <f>IF($E67=IF(ISERROR(VLOOKUP($AC67,技リスト!$A$1:$F$245,4,FALSE)),"－",VLOOKUP($AC67,技リスト!$A$1:$F$245,4,FALSE)),"一致","")</f>
        <v>一致</v>
      </c>
      <c r="AG67" s="16" t="str">
        <f t="shared" si="8"/>
        <v>スーパースキャン（Ｂ）ダイナマイトシュートスーパースキャン（Ｄ）じごくぐるま</v>
      </c>
      <c r="AH67" s="16" t="str">
        <f t="shared" si="9"/>
        <v>スーパースキャン（Ｂ）ダイナマイトシュートスーパースキャン（Ｄ）じごくぐるま</v>
      </c>
      <c r="AI67" s="16" t="str">
        <f t="shared" si="10"/>
        <v>スーパースキャン（Ｂ）ダイナマイトシュートスーパースキャン（Ｄ）じごくぐるま</v>
      </c>
      <c r="AJ67" s="16" t="str">
        <f t="shared" si="11"/>
        <v>スーパースキャン（Ｂ）ダイナマイトシュートスーパースキャン（Ｄ）じごくぐるま</v>
      </c>
      <c r="AK67" s="15" t="str">
        <f t="shared" si="12"/>
        <v>BLNSDRDR</v>
      </c>
      <c r="AL67" s="16" t="str">
        <f t="shared" si="13"/>
        <v>BLNSDRDR</v>
      </c>
      <c r="AM67" s="15" t="str">
        <f t="shared" si="14"/>
        <v>BLNSDRDR</v>
      </c>
      <c r="AN67" s="15" t="str">
        <f t="shared" si="15"/>
        <v>BLNSDRDR</v>
      </c>
    </row>
    <row r="68" spans="1:40" ht="11.25" customHeight="1" x14ac:dyDescent="0.15">
      <c r="A68" s="15">
        <v>67</v>
      </c>
      <c r="B68" s="15" t="s">
        <v>378</v>
      </c>
      <c r="C68" s="15" t="s">
        <v>379</v>
      </c>
      <c r="D68" s="3" t="s">
        <v>18</v>
      </c>
      <c r="E68" s="15" t="s">
        <v>19</v>
      </c>
      <c r="F68" s="15" t="s">
        <v>17</v>
      </c>
      <c r="G68" s="15">
        <v>134</v>
      </c>
      <c r="H68" s="15">
        <v>117</v>
      </c>
      <c r="I68" s="15">
        <v>44</v>
      </c>
      <c r="J68" s="15">
        <v>44</v>
      </c>
      <c r="K68" s="15">
        <v>48</v>
      </c>
      <c r="L68" s="15">
        <v>55</v>
      </c>
      <c r="M68" s="15">
        <v>44</v>
      </c>
      <c r="N68" s="15">
        <v>48</v>
      </c>
      <c r="O68" s="15">
        <v>45</v>
      </c>
      <c r="P68" s="15">
        <v>8</v>
      </c>
      <c r="Q68" s="15" t="s">
        <v>227</v>
      </c>
      <c r="R68" s="3" t="str">
        <f>IF(ISERROR(VLOOKUP($Q68,技リスト!$A$1:$F$270,6,FALSE)),"－",VLOOKUP($Q68,技リスト!$A$1:$F$270,6,FALSE))</f>
        <v>BL</v>
      </c>
      <c r="S68" s="3">
        <f>IF(ISERROR(VLOOKUP($Q68,技リスト!$A$1:$F$270,3,FALSE)),"－",VLOOKUP($Q68,技リスト!$A$1:$F$270,3,FALSE))</f>
        <v>39</v>
      </c>
      <c r="T68" s="3" t="str">
        <f>IF($E68=IF(ISERROR(VLOOKUP($Q68,技リスト!$A$1:$F$270,4,FALSE)),"－",VLOOKUP($Q68,技リスト!$A$1:$F$270,4,FALSE)),"一致","")</f>
        <v>一致</v>
      </c>
      <c r="U68" s="15" t="s">
        <v>188</v>
      </c>
      <c r="V68" s="3" t="str">
        <f>IF(ISERROR(VLOOKUP($U68,技リスト!$A$1:$F$270,6,FALSE)),"－",VLOOKUP($U68,技リスト!$A$1:$F$270,6,FALSE))</f>
        <v>DR</v>
      </c>
      <c r="W68" s="3">
        <f>IF(ISERROR(VLOOKUP($U68,技リスト!$A$1:$F$270,3,FALSE)),"－",VLOOKUP($U68,技リスト!$A$1:$F$270,3,FALSE))</f>
        <v>38</v>
      </c>
      <c r="X68" s="3" t="str">
        <f>IF($E68=IF(ISERROR(VLOOKUP($U68,技リスト!$A$1:$F$270,4,FALSE)),"－",VLOOKUP($U68,技リスト!$A$1:$F$270,4,FALSE)),"一致","")</f>
        <v>一致</v>
      </c>
      <c r="Y68" s="15" t="s">
        <v>313</v>
      </c>
      <c r="Z68" s="3" t="str">
        <f>IF(ISERROR(VLOOKUP($Y68,技リスト!$A$1:$F$270,6,FALSE)),"－",VLOOKUP($Y68,技リスト!$A$1:$F$270,6,FALSE))</f>
        <v>NS</v>
      </c>
      <c r="AA68" s="3">
        <f>IF(ISERROR(VLOOKUP($Y68,技リスト!$A$1:$F$270,3,FALSE)),"－",VLOOKUP($Y68,技リスト!$A$1:$F$270,3,FALSE))</f>
        <v>31</v>
      </c>
      <c r="AB68" s="3" t="str">
        <f>IF($E68=IF(ISERROR(VLOOKUP($Y68,技リスト!$A$1:$F$270,4,FALSE)),"－",VLOOKUP($Y68,技リスト!$A$1:$F$270,4,FALSE)),"一致","")</f>
        <v>一致</v>
      </c>
      <c r="AC68" s="15" t="s">
        <v>213</v>
      </c>
      <c r="AD68" s="3" t="str">
        <f>IF(ISERROR(VLOOKUP($AC68,技リスト!$A$1:$F$270,6,FALSE)),"－",VLOOKUP($AC68,技リスト!$A$1:$F$270,6,FALSE))</f>
        <v>BL</v>
      </c>
      <c r="AE68" s="3">
        <f>IF(ISERROR(VLOOKUP($AC68,技リスト!$A$1:$F$270,3,FALSE)),"－",VLOOKUP($AC68,技リスト!$A$1:$F$270,3,FALSE))</f>
        <v>56</v>
      </c>
      <c r="AF68" s="3" t="str">
        <f>IF($E68=IF(ISERROR(VLOOKUP($AC68,技リスト!$A$1:$F$245,4,FALSE)),"－",VLOOKUP($AC68,技リスト!$A$1:$F$245,4,FALSE)),"一致","")</f>
        <v/>
      </c>
      <c r="AG68" s="16" t="str">
        <f t="shared" si="8"/>
        <v>スーパースキャン（Ｂ）スーパースキャン（Ｄ）サイコショットアースクェイク</v>
      </c>
      <c r="AH68" s="16" t="str">
        <f t="shared" si="9"/>
        <v>スーパースキャン（Ｂ）スーパースキャン（Ｄ）サイコショットアースクェイク</v>
      </c>
      <c r="AI68" s="16" t="str">
        <f t="shared" si="10"/>
        <v>スーパースキャン（Ｂ）スーパースキャン（Ｄ）サイコショットアースクェイク</v>
      </c>
      <c r="AJ68" s="16" t="str">
        <f t="shared" si="11"/>
        <v>スーパースキャン（Ｂ）スーパースキャン（Ｄ）サイコショットアースクェイク</v>
      </c>
      <c r="AK68" s="15" t="str">
        <f t="shared" si="12"/>
        <v>BLDRNSBL</v>
      </c>
      <c r="AL68" s="16" t="str">
        <f t="shared" si="13"/>
        <v>BLDRNSBL</v>
      </c>
      <c r="AM68" s="15" t="str">
        <f t="shared" si="14"/>
        <v>BLDRNSBL</v>
      </c>
      <c r="AN68" s="15" t="str">
        <f t="shared" si="15"/>
        <v>BLDRNSBL</v>
      </c>
    </row>
    <row r="69" spans="1:40" ht="11.25" customHeight="1" x14ac:dyDescent="0.15">
      <c r="A69" s="15">
        <v>68</v>
      </c>
      <c r="B69" s="15" t="s">
        <v>380</v>
      </c>
      <c r="C69" s="15" t="s">
        <v>381</v>
      </c>
      <c r="D69" s="3" t="s">
        <v>18</v>
      </c>
      <c r="E69" s="15" t="s">
        <v>145</v>
      </c>
      <c r="F69" s="15" t="s">
        <v>53</v>
      </c>
      <c r="G69" s="15">
        <v>149</v>
      </c>
      <c r="H69" s="15">
        <v>112</v>
      </c>
      <c r="I69" s="15">
        <v>51</v>
      </c>
      <c r="J69" s="15">
        <v>46</v>
      </c>
      <c r="K69" s="15">
        <v>46</v>
      </c>
      <c r="L69" s="15">
        <v>48</v>
      </c>
      <c r="M69" s="15">
        <v>48</v>
      </c>
      <c r="N69" s="15">
        <v>47</v>
      </c>
      <c r="O69" s="15">
        <v>52</v>
      </c>
      <c r="P69" s="15">
        <v>9</v>
      </c>
      <c r="Q69" s="15" t="s">
        <v>218</v>
      </c>
      <c r="R69" s="3" t="str">
        <f>IF(ISERROR(VLOOKUP($Q69,技リスト!$A$1:$F$270,6,FALSE)),"－",VLOOKUP($Q69,技リスト!$A$1:$F$270,6,FALSE))</f>
        <v>DR</v>
      </c>
      <c r="S69" s="3">
        <f>IF(ISERROR(VLOOKUP($Q69,技リスト!$A$1:$F$270,3,FALSE)),"－",VLOOKUP($Q69,技リスト!$A$1:$F$270,3,FALSE))</f>
        <v>63</v>
      </c>
      <c r="T69" s="3" t="str">
        <f>IF($E69=IF(ISERROR(VLOOKUP($Q69,技リスト!$A$1:$F$270,4,FALSE)),"－",VLOOKUP($Q69,技リスト!$A$1:$F$270,4,FALSE)),"一致","")</f>
        <v>一致</v>
      </c>
      <c r="U69" s="15" t="s">
        <v>373</v>
      </c>
      <c r="V69" s="3" t="str">
        <f>IF(ISERROR(VLOOKUP($U69,技リスト!$A$1:$F$270,6,FALSE)),"－",VLOOKUP($U69,技リスト!$A$1:$F$270,6,FALSE))</f>
        <v>LS</v>
      </c>
      <c r="W69" s="3">
        <f>IF(ISERROR(VLOOKUP($U69,技リスト!$A$1:$F$270,3,FALSE)),"－",VLOOKUP($U69,技リスト!$A$1:$F$270,3,FALSE))</f>
        <v>69</v>
      </c>
      <c r="X69" s="3" t="str">
        <f>IF($E69=IF(ISERROR(VLOOKUP($U69,技リスト!$A$1:$F$270,4,FALSE)),"－",VLOOKUP($U69,技リスト!$A$1:$F$270,4,FALSE)),"一致","")</f>
        <v>一致</v>
      </c>
      <c r="Y69" s="15" t="s">
        <v>227</v>
      </c>
      <c r="Z69" s="3" t="str">
        <f>IF(ISERROR(VLOOKUP($Y69,技リスト!$A$1:$F$270,6,FALSE)),"－",VLOOKUP($Y69,技リスト!$A$1:$F$270,6,FALSE))</f>
        <v>BL</v>
      </c>
      <c r="AA69" s="3">
        <f>IF(ISERROR(VLOOKUP($Y69,技リスト!$A$1:$F$270,3,FALSE)),"－",VLOOKUP($Y69,技リスト!$A$1:$F$270,3,FALSE))</f>
        <v>39</v>
      </c>
      <c r="AB69" s="3" t="str">
        <f>IF($E69=IF(ISERROR(VLOOKUP($Y69,技リスト!$A$1:$F$270,4,FALSE)),"－",VLOOKUP($Y69,技リスト!$A$1:$F$270,4,FALSE)),"一致","")</f>
        <v/>
      </c>
      <c r="AC69" s="15" t="s">
        <v>214</v>
      </c>
      <c r="AD69" s="3" t="str">
        <f>IF(ISERROR(VLOOKUP($AC69,技リスト!$A$1:$F$270,6,FALSE)),"－",VLOOKUP($AC69,技リスト!$A$1:$F$270,6,FALSE))</f>
        <v>NS</v>
      </c>
      <c r="AE69" s="3">
        <f>IF(ISERROR(VLOOKUP($AC69,技リスト!$A$1:$F$270,3,FALSE)),"－",VLOOKUP($AC69,技リスト!$A$1:$F$270,3,FALSE))</f>
        <v>94</v>
      </c>
      <c r="AF69" s="3" t="str">
        <f>IF($E69=IF(ISERROR(VLOOKUP($AC69,技リスト!$A$1:$F$245,4,FALSE)),"－",VLOOKUP($AC69,技リスト!$A$1:$F$245,4,FALSE)),"一致","")</f>
        <v/>
      </c>
      <c r="AG69" s="16" t="str">
        <f t="shared" si="8"/>
        <v>ジャッジスルーパトリオットシュートスーパースキャン（Ｂ）リフレクトバスター</v>
      </c>
      <c r="AH69" s="16" t="str">
        <f t="shared" si="9"/>
        <v>ジャッジスルーパトリオットシュートスーパースキャン（Ｂ）リフレクトバスター</v>
      </c>
      <c r="AI69" s="16" t="str">
        <f t="shared" si="10"/>
        <v>ジャッジスルーパトリオットシュートスーパースキャン（Ｂ）リフレクトバスター</v>
      </c>
      <c r="AJ69" s="16" t="str">
        <f t="shared" si="11"/>
        <v>ジャッジスルーパトリオットシュートスーパースキャン（Ｂ）リフレクトバスター</v>
      </c>
      <c r="AK69" s="15" t="str">
        <f t="shared" si="12"/>
        <v>DRLSBLNS</v>
      </c>
      <c r="AL69" s="16" t="str">
        <f t="shared" si="13"/>
        <v>DRLSBLNS</v>
      </c>
      <c r="AM69" s="15" t="str">
        <f t="shared" si="14"/>
        <v>DRLSBLNS</v>
      </c>
      <c r="AN69" s="15" t="str">
        <f t="shared" si="15"/>
        <v>DRLSBLNS</v>
      </c>
    </row>
    <row r="70" spans="1:40" ht="11.25" customHeight="1" x14ac:dyDescent="0.15">
      <c r="A70" s="15">
        <v>69</v>
      </c>
      <c r="B70" s="15" t="s">
        <v>382</v>
      </c>
      <c r="C70" s="15" t="s">
        <v>383</v>
      </c>
      <c r="D70" s="3" t="s">
        <v>18</v>
      </c>
      <c r="E70" s="15" t="s">
        <v>19</v>
      </c>
      <c r="F70" s="15" t="s">
        <v>53</v>
      </c>
      <c r="G70" s="15">
        <v>145</v>
      </c>
      <c r="H70" s="15">
        <v>109</v>
      </c>
      <c r="I70" s="15">
        <v>44</v>
      </c>
      <c r="J70" s="15">
        <v>53</v>
      </c>
      <c r="K70" s="15">
        <v>48</v>
      </c>
      <c r="L70" s="15">
        <v>46</v>
      </c>
      <c r="M70" s="15">
        <v>45</v>
      </c>
      <c r="N70" s="15">
        <v>44</v>
      </c>
      <c r="O70" s="15">
        <v>47</v>
      </c>
      <c r="P70" s="15">
        <v>15</v>
      </c>
      <c r="Q70" s="15" t="s">
        <v>188</v>
      </c>
      <c r="R70" s="3" t="str">
        <f>IF(ISERROR(VLOOKUP($Q70,技リスト!$A$1:$F$270,6,FALSE)),"－",VLOOKUP($Q70,技リスト!$A$1:$F$270,6,FALSE))</f>
        <v>DR</v>
      </c>
      <c r="S70" s="3">
        <f>IF(ISERROR(VLOOKUP($Q70,技リスト!$A$1:$F$270,3,FALSE)),"－",VLOOKUP($Q70,技リスト!$A$1:$F$270,3,FALSE))</f>
        <v>38</v>
      </c>
      <c r="T70" s="3" t="str">
        <f>IF($E70=IF(ISERROR(VLOOKUP($Q70,技リスト!$A$1:$F$270,4,FALSE)),"－",VLOOKUP($Q70,技リスト!$A$1:$F$270,4,FALSE)),"一致","")</f>
        <v>一致</v>
      </c>
      <c r="U70" s="15" t="s">
        <v>313</v>
      </c>
      <c r="V70" s="3" t="str">
        <f>IF(ISERROR(VLOOKUP($U70,技リスト!$A$1:$F$270,6,FALSE)),"－",VLOOKUP($U70,技リスト!$A$1:$F$270,6,FALSE))</f>
        <v>NS</v>
      </c>
      <c r="W70" s="3">
        <f>IF(ISERROR(VLOOKUP($U70,技リスト!$A$1:$F$270,3,FALSE)),"－",VLOOKUP($U70,技リスト!$A$1:$F$270,3,FALSE))</f>
        <v>31</v>
      </c>
      <c r="X70" s="3" t="str">
        <f>IF($E70=IF(ISERROR(VLOOKUP($U70,技リスト!$A$1:$F$270,4,FALSE)),"－",VLOOKUP($U70,技リスト!$A$1:$F$270,4,FALSE)),"一致","")</f>
        <v>一致</v>
      </c>
      <c r="Y70" s="15" t="s">
        <v>227</v>
      </c>
      <c r="Z70" s="3" t="str">
        <f>IF(ISERROR(VLOOKUP($Y70,技リスト!$A$1:$F$270,6,FALSE)),"－",VLOOKUP($Y70,技リスト!$A$1:$F$270,6,FALSE))</f>
        <v>BL</v>
      </c>
      <c r="AA70" s="3">
        <f>IF(ISERROR(VLOOKUP($Y70,技リスト!$A$1:$F$270,3,FALSE)),"－",VLOOKUP($Y70,技リスト!$A$1:$F$270,3,FALSE))</f>
        <v>39</v>
      </c>
      <c r="AB70" s="3" t="str">
        <f>IF($E70=IF(ISERROR(VLOOKUP($Y70,技リスト!$A$1:$F$270,4,FALSE)),"－",VLOOKUP($Y70,技リスト!$A$1:$F$270,4,FALSE)),"一致","")</f>
        <v>一致</v>
      </c>
      <c r="AC70" s="15" t="s">
        <v>141</v>
      </c>
      <c r="AD70" s="3" t="str">
        <f>IF(ISERROR(VLOOKUP($AC70,技リスト!$A$1:$F$270,6,FALSE)),"－",VLOOKUP($AC70,技リスト!$A$1:$F$270,6,FALSE))</f>
        <v>BL</v>
      </c>
      <c r="AE70" s="3">
        <f>IF(ISERROR(VLOOKUP($AC70,技リスト!$A$1:$F$270,3,FALSE)),"－",VLOOKUP($AC70,技リスト!$A$1:$F$270,3,FALSE))</f>
        <v>64</v>
      </c>
      <c r="AF70" s="3" t="str">
        <f>IF($E70=IF(ISERROR(VLOOKUP($AC70,技リスト!$A$1:$F$245,4,FALSE)),"－",VLOOKUP($AC70,技リスト!$A$1:$F$245,4,FALSE)),"一致","")</f>
        <v>一致</v>
      </c>
      <c r="AG70" s="16" t="str">
        <f t="shared" si="8"/>
        <v>スーパースキャン（Ｄ）サイコショットスーパースキャン（Ｂ）かげぬい</v>
      </c>
      <c r="AH70" s="16" t="str">
        <f t="shared" si="9"/>
        <v>スーパースキャン（Ｄ）サイコショットスーパースキャン（Ｂ）かげぬい</v>
      </c>
      <c r="AI70" s="16" t="str">
        <f t="shared" si="10"/>
        <v>スーパースキャン（Ｄ）サイコショットスーパースキャン（Ｂ）かげぬい</v>
      </c>
      <c r="AJ70" s="16" t="str">
        <f t="shared" si="11"/>
        <v>スーパースキャン（Ｄ）サイコショットスーパースキャン（Ｂ）かげぬい</v>
      </c>
      <c r="AK70" s="15" t="str">
        <f t="shared" si="12"/>
        <v>DRNSBLBL</v>
      </c>
      <c r="AL70" s="16" t="str">
        <f t="shared" si="13"/>
        <v>DRNSBLBL</v>
      </c>
      <c r="AM70" s="15" t="str">
        <f t="shared" si="14"/>
        <v>DRNSBLBL</v>
      </c>
      <c r="AN70" s="15" t="str">
        <f t="shared" si="15"/>
        <v>DRNSBLBL</v>
      </c>
    </row>
    <row r="71" spans="1:40" ht="11.25" customHeight="1" x14ac:dyDescent="0.15">
      <c r="A71" s="15">
        <v>70</v>
      </c>
      <c r="B71" s="15" t="s">
        <v>384</v>
      </c>
      <c r="C71" s="15" t="s">
        <v>385</v>
      </c>
      <c r="D71" s="3" t="s">
        <v>18</v>
      </c>
      <c r="E71" s="15" t="s">
        <v>145</v>
      </c>
      <c r="F71" s="15" t="s">
        <v>53</v>
      </c>
      <c r="G71" s="15">
        <v>125</v>
      </c>
      <c r="H71" s="15">
        <v>113</v>
      </c>
      <c r="I71" s="15">
        <v>55</v>
      </c>
      <c r="J71" s="15">
        <v>46</v>
      </c>
      <c r="K71" s="15">
        <v>52</v>
      </c>
      <c r="L71" s="15">
        <v>49</v>
      </c>
      <c r="M71" s="15">
        <v>48</v>
      </c>
      <c r="N71" s="15">
        <v>50</v>
      </c>
      <c r="O71" s="15">
        <v>49</v>
      </c>
      <c r="P71" s="15">
        <v>16</v>
      </c>
      <c r="Q71" s="15" t="s">
        <v>319</v>
      </c>
      <c r="R71" s="3" t="str">
        <f>IF(ISERROR(VLOOKUP($Q71,技リスト!$A$1:$F$270,6,FALSE)),"－",VLOOKUP($Q71,技リスト!$A$1:$F$270,6,FALSE))</f>
        <v>－</v>
      </c>
      <c r="S71" s="3" t="str">
        <f>IF(ISERROR(VLOOKUP($Q71,技リスト!$A$1:$F$270,3,FALSE)),"－",VLOOKUP($Q71,技リスト!$A$1:$F$270,3,FALSE))</f>
        <v>－</v>
      </c>
      <c r="T71" s="3" t="str">
        <f>IF($E71=IF(ISERROR(VLOOKUP($Q71,技リスト!$A$1:$F$270,4,FALSE)),"－",VLOOKUP($Q71,技リスト!$A$1:$F$270,4,FALSE)),"一致","")</f>
        <v/>
      </c>
      <c r="U71" s="15" t="s">
        <v>224</v>
      </c>
      <c r="V71" s="3" t="str">
        <f>IF(ISERROR(VLOOKUP($U71,技リスト!$A$1:$F$270,6,FALSE)),"－",VLOOKUP($U71,技リスト!$A$1:$F$270,6,FALSE))</f>
        <v>NS</v>
      </c>
      <c r="W71" s="3">
        <f>IF(ISERROR(VLOOKUP($U71,技リスト!$A$1:$F$270,3,FALSE)),"－",VLOOKUP($U71,技リスト!$A$1:$F$270,3,FALSE))</f>
        <v>70</v>
      </c>
      <c r="X71" s="3" t="str">
        <f>IF($E71=IF(ISERROR(VLOOKUP($U71,技リスト!$A$1:$F$270,4,FALSE)),"－",VLOOKUP($U71,技リスト!$A$1:$F$270,4,FALSE)),"一致","")</f>
        <v>一致</v>
      </c>
      <c r="Y71" s="15" t="s">
        <v>188</v>
      </c>
      <c r="Z71" s="3" t="str">
        <f>IF(ISERROR(VLOOKUP($Y71,技リスト!$A$1:$F$270,6,FALSE)),"－",VLOOKUP($Y71,技リスト!$A$1:$F$270,6,FALSE))</f>
        <v>DR</v>
      </c>
      <c r="AA71" s="3">
        <f>IF(ISERROR(VLOOKUP($Y71,技リスト!$A$1:$F$270,3,FALSE)),"－",VLOOKUP($Y71,技リスト!$A$1:$F$270,3,FALSE))</f>
        <v>38</v>
      </c>
      <c r="AB71" s="3" t="str">
        <f>IF($E71=IF(ISERROR(VLOOKUP($Y71,技リスト!$A$1:$F$270,4,FALSE)),"－",VLOOKUP($Y71,技リスト!$A$1:$F$270,4,FALSE)),"一致","")</f>
        <v/>
      </c>
      <c r="AC71" s="15" t="s">
        <v>214</v>
      </c>
      <c r="AD71" s="3" t="str">
        <f>IF(ISERROR(VLOOKUP($AC71,技リスト!$A$1:$F$270,6,FALSE)),"－",VLOOKUP($AC71,技リスト!$A$1:$F$270,6,FALSE))</f>
        <v>NS</v>
      </c>
      <c r="AE71" s="3">
        <f>IF(ISERROR(VLOOKUP($AC71,技リスト!$A$1:$F$270,3,FALSE)),"－",VLOOKUP($AC71,技リスト!$A$1:$F$270,3,FALSE))</f>
        <v>94</v>
      </c>
      <c r="AF71" s="3" t="str">
        <f>IF($E71=IF(ISERROR(VLOOKUP($AC71,技リスト!$A$1:$F$245,4,FALSE)),"－",VLOOKUP($AC71,技リスト!$A$1:$F$245,4,FALSE)),"一致","")</f>
        <v/>
      </c>
      <c r="AG71" s="16" t="str">
        <f t="shared" si="8"/>
        <v>リカバリーダイナマイトシュートスーパースキャン（Ｄ）リフレクトバスター</v>
      </c>
      <c r="AH71" s="16" t="str">
        <f t="shared" si="9"/>
        <v>リカバリーダイナマイトシュートスーパースキャン（Ｄ）リフレクトバスター</v>
      </c>
      <c r="AI71" s="16" t="str">
        <f t="shared" si="10"/>
        <v>リカバリーダイナマイトシュートスーパースキャン（Ｄ）リフレクトバスター</v>
      </c>
      <c r="AJ71" s="16" t="str">
        <f t="shared" si="11"/>
        <v>リカバリーダイナマイトシュートスーパースキャン（Ｄ）リフレクトバスター</v>
      </c>
      <c r="AK71" s="15" t="str">
        <f t="shared" si="12"/>
        <v>－NSDRNS</v>
      </c>
      <c r="AL71" s="16" t="str">
        <f t="shared" si="13"/>
        <v>－NSDRNS</v>
      </c>
      <c r="AM71" s="15" t="str">
        <f t="shared" si="14"/>
        <v>－NSDRNS</v>
      </c>
      <c r="AN71" s="15" t="str">
        <f t="shared" si="15"/>
        <v>－NSDRNS</v>
      </c>
    </row>
    <row r="72" spans="1:40" ht="11.25" customHeight="1" x14ac:dyDescent="0.15">
      <c r="A72" s="15">
        <v>71</v>
      </c>
      <c r="B72" s="15" t="s">
        <v>386</v>
      </c>
      <c r="C72" s="15" t="s">
        <v>387</v>
      </c>
      <c r="D72" s="3" t="s">
        <v>18</v>
      </c>
      <c r="E72" s="15" t="s">
        <v>88</v>
      </c>
      <c r="F72" s="15" t="s">
        <v>52</v>
      </c>
      <c r="G72" s="15">
        <v>132</v>
      </c>
      <c r="H72" s="15">
        <v>113</v>
      </c>
      <c r="I72" s="15">
        <v>55</v>
      </c>
      <c r="J72" s="15">
        <v>50</v>
      </c>
      <c r="K72" s="15">
        <v>50</v>
      </c>
      <c r="L72" s="15">
        <v>49</v>
      </c>
      <c r="M72" s="15">
        <v>55</v>
      </c>
      <c r="N72" s="15">
        <v>45</v>
      </c>
      <c r="O72" s="15">
        <v>46</v>
      </c>
      <c r="P72" s="15">
        <v>11</v>
      </c>
      <c r="Q72" s="15" t="s">
        <v>313</v>
      </c>
      <c r="R72" s="3" t="str">
        <f>IF(ISERROR(VLOOKUP($Q72,技リスト!$A$1:$F$270,6,FALSE)),"－",VLOOKUP($Q72,技リスト!$A$1:$F$270,6,FALSE))</f>
        <v>NS</v>
      </c>
      <c r="S72" s="3">
        <f>IF(ISERROR(VLOOKUP($Q72,技リスト!$A$1:$F$270,3,FALSE)),"－",VLOOKUP($Q72,技リスト!$A$1:$F$270,3,FALSE))</f>
        <v>31</v>
      </c>
      <c r="T72" s="3" t="str">
        <f>IF($E72=IF(ISERROR(VLOOKUP($Q72,技リスト!$A$1:$F$270,4,FALSE)),"－",VLOOKUP($Q72,技リスト!$A$1:$F$270,4,FALSE)),"一致","")</f>
        <v/>
      </c>
      <c r="U72" s="15" t="s">
        <v>188</v>
      </c>
      <c r="V72" s="3" t="str">
        <f>IF(ISERROR(VLOOKUP($U72,技リスト!$A$1:$F$270,6,FALSE)),"－",VLOOKUP($U72,技リスト!$A$1:$F$270,6,FALSE))</f>
        <v>DR</v>
      </c>
      <c r="W72" s="3">
        <f>IF(ISERROR(VLOOKUP($U72,技リスト!$A$1:$F$270,3,FALSE)),"－",VLOOKUP($U72,技リスト!$A$1:$F$270,3,FALSE))</f>
        <v>38</v>
      </c>
      <c r="X72" s="3" t="str">
        <f>IF($E72=IF(ISERROR(VLOOKUP($U72,技リスト!$A$1:$F$270,4,FALSE)),"－",VLOOKUP($U72,技リスト!$A$1:$F$270,4,FALSE)),"一致","")</f>
        <v/>
      </c>
      <c r="Y72" s="15" t="s">
        <v>227</v>
      </c>
      <c r="Z72" s="3" t="str">
        <f>IF(ISERROR(VLOOKUP($Y72,技リスト!$A$1:$F$270,6,FALSE)),"－",VLOOKUP($Y72,技リスト!$A$1:$F$270,6,FALSE))</f>
        <v>BL</v>
      </c>
      <c r="AA72" s="3">
        <f>IF(ISERROR(VLOOKUP($Y72,技リスト!$A$1:$F$270,3,FALSE)),"－",VLOOKUP($Y72,技リスト!$A$1:$F$270,3,FALSE))</f>
        <v>39</v>
      </c>
      <c r="AB72" s="3" t="str">
        <f>IF($E72=IF(ISERROR(VLOOKUP($Y72,技リスト!$A$1:$F$270,4,FALSE)),"－",VLOOKUP($Y72,技リスト!$A$1:$F$270,4,FALSE)),"一致","")</f>
        <v/>
      </c>
      <c r="AC72" s="15" t="s">
        <v>175</v>
      </c>
      <c r="AD72" s="3" t="str">
        <f>IF(ISERROR(VLOOKUP($AC72,技リスト!$A$1:$F$270,6,FALSE)),"－",VLOOKUP($AC72,技リスト!$A$1:$F$270,6,FALSE))</f>
        <v>NS</v>
      </c>
      <c r="AE72" s="3">
        <f>IF(ISERROR(VLOOKUP($AC72,技リスト!$A$1:$F$270,3,FALSE)),"－",VLOOKUP($AC72,技リスト!$A$1:$F$270,3,FALSE))</f>
        <v>65</v>
      </c>
      <c r="AF72" s="3" t="str">
        <f>IF($E72=IF(ISERROR(VLOOKUP($AC72,技リスト!$A$1:$F$245,4,FALSE)),"－",VLOOKUP($AC72,技リスト!$A$1:$F$245,4,FALSE)),"一致","")</f>
        <v/>
      </c>
      <c r="AG72" s="16" t="str">
        <f t="shared" si="8"/>
        <v>サイコショットスーパースキャン（Ｄ）スーパースキャン（Ｂ）ファイアトルネード</v>
      </c>
      <c r="AH72" s="16" t="str">
        <f t="shared" si="9"/>
        <v>サイコショットスーパースキャン（Ｄ）スーパースキャン（Ｂ）ファイアトルネード</v>
      </c>
      <c r="AI72" s="16" t="str">
        <f t="shared" si="10"/>
        <v>サイコショットスーパースキャン（Ｄ）スーパースキャン（Ｂ）ファイアトルネード</v>
      </c>
      <c r="AJ72" s="16" t="str">
        <f t="shared" si="11"/>
        <v>サイコショットスーパースキャン（Ｄ）スーパースキャン（Ｂ）ファイアトルネード</v>
      </c>
      <c r="AK72" s="15" t="str">
        <f t="shared" si="12"/>
        <v>NSDRBLNS</v>
      </c>
      <c r="AL72" s="16" t="str">
        <f t="shared" si="13"/>
        <v>NSDRBLNS</v>
      </c>
      <c r="AM72" s="15" t="str">
        <f t="shared" si="14"/>
        <v>NSDRBLNS</v>
      </c>
      <c r="AN72" s="15" t="str">
        <f t="shared" si="15"/>
        <v>NSDRBLNS</v>
      </c>
    </row>
    <row r="73" spans="1:40" ht="11.25" customHeight="1" x14ac:dyDescent="0.15">
      <c r="A73" s="15">
        <v>72</v>
      </c>
      <c r="B73" s="15" t="s">
        <v>388</v>
      </c>
      <c r="C73" s="15" t="s">
        <v>389</v>
      </c>
      <c r="D73" s="3" t="s">
        <v>18</v>
      </c>
      <c r="E73" s="15" t="s">
        <v>19</v>
      </c>
      <c r="F73" s="15" t="s">
        <v>53</v>
      </c>
      <c r="G73" s="15">
        <v>134</v>
      </c>
      <c r="H73" s="15">
        <v>109</v>
      </c>
      <c r="I73" s="15">
        <v>49</v>
      </c>
      <c r="J73" s="15">
        <v>53</v>
      </c>
      <c r="K73" s="15">
        <v>48</v>
      </c>
      <c r="L73" s="15">
        <v>51</v>
      </c>
      <c r="M73" s="15">
        <v>48</v>
      </c>
      <c r="N73" s="15">
        <v>53</v>
      </c>
      <c r="O73" s="15">
        <v>46</v>
      </c>
      <c r="P73" s="15">
        <v>16</v>
      </c>
      <c r="Q73" s="15" t="s">
        <v>227</v>
      </c>
      <c r="R73" s="3" t="str">
        <f>IF(ISERROR(VLOOKUP($Q73,技リスト!$A$1:$F$270,6,FALSE)),"－",VLOOKUP($Q73,技リスト!$A$1:$F$270,6,FALSE))</f>
        <v>BL</v>
      </c>
      <c r="S73" s="3">
        <f>IF(ISERROR(VLOOKUP($Q73,技リスト!$A$1:$F$270,3,FALSE)),"－",VLOOKUP($Q73,技リスト!$A$1:$F$270,3,FALSE))</f>
        <v>39</v>
      </c>
      <c r="T73" s="3" t="str">
        <f>IF($E73=IF(ISERROR(VLOOKUP($Q73,技リスト!$A$1:$F$270,4,FALSE)),"－",VLOOKUP($Q73,技リスト!$A$1:$F$270,4,FALSE)),"一致","")</f>
        <v>一致</v>
      </c>
      <c r="U73" s="15" t="s">
        <v>313</v>
      </c>
      <c r="V73" s="3" t="str">
        <f>IF(ISERROR(VLOOKUP($U73,技リスト!$A$1:$F$270,6,FALSE)),"－",VLOOKUP($U73,技リスト!$A$1:$F$270,6,FALSE))</f>
        <v>NS</v>
      </c>
      <c r="W73" s="3">
        <f>IF(ISERROR(VLOOKUP($U73,技リスト!$A$1:$F$270,3,FALSE)),"－",VLOOKUP($U73,技リスト!$A$1:$F$270,3,FALSE))</f>
        <v>31</v>
      </c>
      <c r="X73" s="3" t="str">
        <f>IF($E73=IF(ISERROR(VLOOKUP($U73,技リスト!$A$1:$F$270,4,FALSE)),"－",VLOOKUP($U73,技リスト!$A$1:$F$270,4,FALSE)),"一致","")</f>
        <v>一致</v>
      </c>
      <c r="Y73" s="15" t="s">
        <v>188</v>
      </c>
      <c r="Z73" s="3" t="str">
        <f>IF(ISERROR(VLOOKUP($Y73,技リスト!$A$1:$F$270,6,FALSE)),"－",VLOOKUP($Y73,技リスト!$A$1:$F$270,6,FALSE))</f>
        <v>DR</v>
      </c>
      <c r="AA73" s="3">
        <f>IF(ISERROR(VLOOKUP($Y73,技リスト!$A$1:$F$270,3,FALSE)),"－",VLOOKUP($Y73,技リスト!$A$1:$F$270,3,FALSE))</f>
        <v>38</v>
      </c>
      <c r="AB73" s="3" t="str">
        <f>IF($E73=IF(ISERROR(VLOOKUP($Y73,技リスト!$A$1:$F$270,4,FALSE)),"－",VLOOKUP($Y73,技リスト!$A$1:$F$270,4,FALSE)),"一致","")</f>
        <v>一致</v>
      </c>
      <c r="AC73" s="15" t="s">
        <v>253</v>
      </c>
      <c r="AD73" s="3" t="str">
        <f>IF(ISERROR(VLOOKUP($AC73,技リスト!$A$1:$F$270,6,FALSE)),"－",VLOOKUP($AC73,技リスト!$A$1:$F$270,6,FALSE))</f>
        <v>NS</v>
      </c>
      <c r="AE73" s="3">
        <f>IF(ISERROR(VLOOKUP($AC73,技リスト!$A$1:$F$270,3,FALSE)),"－",VLOOKUP($AC73,技リスト!$A$1:$F$270,3,FALSE))</f>
        <v>84</v>
      </c>
      <c r="AF73" s="3" t="str">
        <f>IF($E73=IF(ISERROR(VLOOKUP($AC73,技リスト!$A$1:$F$245,4,FALSE)),"－",VLOOKUP($AC73,技リスト!$A$1:$F$245,4,FALSE)),"一致","")</f>
        <v/>
      </c>
      <c r="AG73" s="16" t="str">
        <f t="shared" si="8"/>
        <v>スーパースキャン（Ｂ）サイコショットスーパースキャン（Ｄ）ツインブースト</v>
      </c>
      <c r="AH73" s="16" t="str">
        <f t="shared" si="9"/>
        <v>スーパースキャン（Ｂ）サイコショットスーパースキャン（Ｄ）ツインブースト</v>
      </c>
      <c r="AI73" s="16" t="str">
        <f t="shared" si="10"/>
        <v>スーパースキャン（Ｂ）サイコショットスーパースキャン（Ｄ）ツインブースト</v>
      </c>
      <c r="AJ73" s="16" t="str">
        <f t="shared" si="11"/>
        <v>スーパースキャン（Ｂ）サイコショットスーパースキャン（Ｄ）ツインブースト</v>
      </c>
      <c r="AK73" s="15" t="str">
        <f t="shared" si="12"/>
        <v>BLNSDRNS</v>
      </c>
      <c r="AL73" s="16" t="str">
        <f t="shared" si="13"/>
        <v>BLNSDRNS</v>
      </c>
      <c r="AM73" s="15" t="str">
        <f t="shared" si="14"/>
        <v>BLNSDRNS</v>
      </c>
      <c r="AN73" s="15" t="str">
        <f t="shared" si="15"/>
        <v>BLNSDRNS</v>
      </c>
    </row>
    <row r="74" spans="1:40" ht="11.25" customHeight="1" x14ac:dyDescent="0.15">
      <c r="A74" s="15">
        <v>73</v>
      </c>
      <c r="B74" s="15" t="s">
        <v>390</v>
      </c>
      <c r="C74" s="15" t="s">
        <v>391</v>
      </c>
      <c r="D74" s="3" t="s">
        <v>18</v>
      </c>
      <c r="E74" s="15" t="s">
        <v>145</v>
      </c>
      <c r="F74" s="15" t="s">
        <v>52</v>
      </c>
      <c r="G74" s="15">
        <v>121</v>
      </c>
      <c r="H74" s="15">
        <v>108</v>
      </c>
      <c r="I74" s="15">
        <v>48</v>
      </c>
      <c r="J74" s="15">
        <v>48</v>
      </c>
      <c r="K74" s="15">
        <v>52</v>
      </c>
      <c r="L74" s="15">
        <v>52</v>
      </c>
      <c r="M74" s="15">
        <v>44</v>
      </c>
      <c r="N74" s="15">
        <v>50</v>
      </c>
      <c r="O74" s="15">
        <v>45</v>
      </c>
      <c r="P74" s="15">
        <v>11</v>
      </c>
      <c r="Q74" s="15" t="s">
        <v>337</v>
      </c>
      <c r="R74" s="3" t="str">
        <f>IF(ISERROR(VLOOKUP($Q74,技リスト!$A$1:$F$270,6,FALSE)),"－",VLOOKUP($Q74,技リスト!$A$1:$F$270,6,FALSE))</f>
        <v>－</v>
      </c>
      <c r="S74" s="3" t="str">
        <f>IF(ISERROR(VLOOKUP($Q74,技リスト!$A$1:$F$270,3,FALSE)),"－",VLOOKUP($Q74,技リスト!$A$1:$F$270,3,FALSE))</f>
        <v>－</v>
      </c>
      <c r="T74" s="3" t="str">
        <f>IF($E74=IF(ISERROR(VLOOKUP($Q74,技リスト!$A$1:$F$270,4,FALSE)),"－",VLOOKUP($Q74,技リスト!$A$1:$F$270,4,FALSE)),"一致","")</f>
        <v/>
      </c>
      <c r="U74" s="15" t="s">
        <v>373</v>
      </c>
      <c r="V74" s="3" t="str">
        <f>IF(ISERROR(VLOOKUP($U74,技リスト!$A$1:$F$270,6,FALSE)),"－",VLOOKUP($U74,技リスト!$A$1:$F$270,6,FALSE))</f>
        <v>LS</v>
      </c>
      <c r="W74" s="3">
        <f>IF(ISERROR(VLOOKUP($U74,技リスト!$A$1:$F$270,3,FALSE)),"－",VLOOKUP($U74,技リスト!$A$1:$F$270,3,FALSE))</f>
        <v>69</v>
      </c>
      <c r="X74" s="3" t="str">
        <f>IF($E74=IF(ISERROR(VLOOKUP($U74,技リスト!$A$1:$F$270,4,FALSE)),"－",VLOOKUP($U74,技リスト!$A$1:$F$270,4,FALSE)),"一致","")</f>
        <v>一致</v>
      </c>
      <c r="Y74" s="15" t="s">
        <v>175</v>
      </c>
      <c r="Z74" s="3" t="str">
        <f>IF(ISERROR(VLOOKUP($Y74,技リスト!$A$1:$F$270,6,FALSE)),"－",VLOOKUP($Y74,技リスト!$A$1:$F$270,6,FALSE))</f>
        <v>NS</v>
      </c>
      <c r="AA74" s="3">
        <f>IF(ISERROR(VLOOKUP($Y74,技リスト!$A$1:$F$270,3,FALSE)),"－",VLOOKUP($Y74,技リスト!$A$1:$F$270,3,FALSE))</f>
        <v>65</v>
      </c>
      <c r="AB74" s="3" t="str">
        <f>IF($E74=IF(ISERROR(VLOOKUP($Y74,技リスト!$A$1:$F$270,4,FALSE)),"－",VLOOKUP($Y74,技リスト!$A$1:$F$270,4,FALSE)),"一致","")</f>
        <v>一致</v>
      </c>
      <c r="AC74" s="15" t="s">
        <v>392</v>
      </c>
      <c r="AD74" s="3" t="str">
        <f>IF(ISERROR(VLOOKUP($AC74,技リスト!$A$1:$F$270,6,FALSE)),"－",VLOOKUP($AC74,技リスト!$A$1:$F$270,6,FALSE))</f>
        <v>LS</v>
      </c>
      <c r="AE74" s="3">
        <f>IF(ISERROR(VLOOKUP($AC74,技リスト!$A$1:$F$270,3,FALSE)),"－",VLOOKUP($AC74,技リスト!$A$1:$F$270,3,FALSE))</f>
        <v>94</v>
      </c>
      <c r="AF74" s="3" t="str">
        <f>IF($E74=IF(ISERROR(VLOOKUP($AC74,技リスト!$A$1:$F$245,4,FALSE)),"－",VLOOKUP($AC74,技リスト!$A$1:$F$245,4,FALSE)),"一致","")</f>
        <v>一致</v>
      </c>
      <c r="AG74" s="16" t="str">
        <f t="shared" si="8"/>
        <v>イケメンUP!パトリオットシュートファイアトルネードアサルトシュート</v>
      </c>
      <c r="AH74" s="16" t="str">
        <f t="shared" si="9"/>
        <v>イケメンUP!パトリオットシュートファイアトルネードアサルトシュート</v>
      </c>
      <c r="AI74" s="16" t="str">
        <f t="shared" si="10"/>
        <v>イケメンUP!パトリオットシュートファイアトルネードアサルトシュート</v>
      </c>
      <c r="AJ74" s="16" t="str">
        <f t="shared" si="11"/>
        <v>イケメンUP!パトリオットシュートファイアトルネードアサルトシュート</v>
      </c>
      <c r="AK74" s="15" t="str">
        <f t="shared" si="12"/>
        <v>－LSNSLS</v>
      </c>
      <c r="AL74" s="16" t="str">
        <f t="shared" si="13"/>
        <v>－LSNSLS</v>
      </c>
      <c r="AM74" s="15" t="str">
        <f t="shared" si="14"/>
        <v>－LSNSLS</v>
      </c>
      <c r="AN74" s="15" t="str">
        <f t="shared" si="15"/>
        <v>－LSNSLS</v>
      </c>
    </row>
    <row r="75" spans="1:40" ht="11.25" customHeight="1" x14ac:dyDescent="0.15">
      <c r="A75" s="15">
        <v>74</v>
      </c>
      <c r="B75" s="15" t="s">
        <v>393</v>
      </c>
      <c r="C75" s="15" t="s">
        <v>394</v>
      </c>
      <c r="D75" s="3" t="s">
        <v>18</v>
      </c>
      <c r="E75" s="15" t="s">
        <v>19</v>
      </c>
      <c r="F75" s="15" t="s">
        <v>20</v>
      </c>
      <c r="G75" s="15">
        <v>121</v>
      </c>
      <c r="H75" s="15">
        <v>115</v>
      </c>
      <c r="I75" s="15">
        <v>44</v>
      </c>
      <c r="J75" s="15">
        <v>40</v>
      </c>
      <c r="K75" s="15">
        <v>40</v>
      </c>
      <c r="L75" s="15">
        <v>69</v>
      </c>
      <c r="M75" s="15">
        <v>48</v>
      </c>
      <c r="N75" s="15">
        <v>42</v>
      </c>
      <c r="O75" s="15">
        <v>70</v>
      </c>
      <c r="P75" s="15">
        <v>11</v>
      </c>
      <c r="Q75" s="15" t="s">
        <v>369</v>
      </c>
      <c r="R75" s="3" t="str">
        <f>IF(ISERROR(VLOOKUP($Q75,技リスト!$A$1:$F$270,6,FALSE)),"－",VLOOKUP($Q75,技リスト!$A$1:$F$270,6,FALSE))</f>
        <v>CA</v>
      </c>
      <c r="S75" s="3">
        <f>IF(ISERROR(VLOOKUP($Q75,技リスト!$A$1:$F$270,3,FALSE)),"－",VLOOKUP($Q75,技リスト!$A$1:$F$270,3,FALSE))</f>
        <v>44</v>
      </c>
      <c r="T75" s="3" t="str">
        <f>IF($E75=IF(ISERROR(VLOOKUP($Q75,技リスト!$A$1:$F$270,4,FALSE)),"－",VLOOKUP($Q75,技リスト!$A$1:$F$270,4,FALSE)),"一致","")</f>
        <v>一致</v>
      </c>
      <c r="U75" s="15" t="s">
        <v>188</v>
      </c>
      <c r="V75" s="3" t="str">
        <f>IF(ISERROR(VLOOKUP($U75,技リスト!$A$1:$F$270,6,FALSE)),"－",VLOOKUP($U75,技リスト!$A$1:$F$270,6,FALSE))</f>
        <v>DR</v>
      </c>
      <c r="W75" s="3">
        <f>IF(ISERROR(VLOOKUP($U75,技リスト!$A$1:$F$270,3,FALSE)),"－",VLOOKUP($U75,技リスト!$A$1:$F$270,3,FALSE))</f>
        <v>38</v>
      </c>
      <c r="X75" s="3" t="str">
        <f>IF($E75=IF(ISERROR(VLOOKUP($U75,技リスト!$A$1:$F$270,4,FALSE)),"－",VLOOKUP($U75,技リスト!$A$1:$F$270,4,FALSE)),"一致","")</f>
        <v>一致</v>
      </c>
      <c r="Y75" s="15" t="s">
        <v>227</v>
      </c>
      <c r="Z75" s="3" t="str">
        <f>IF(ISERROR(VLOOKUP($Y75,技リスト!$A$1:$F$270,6,FALSE)),"－",VLOOKUP($Y75,技リスト!$A$1:$F$270,6,FALSE))</f>
        <v>BL</v>
      </c>
      <c r="AA75" s="3">
        <f>IF(ISERROR(VLOOKUP($Y75,技リスト!$A$1:$F$270,3,FALSE)),"－",VLOOKUP($Y75,技リスト!$A$1:$F$270,3,FALSE))</f>
        <v>39</v>
      </c>
      <c r="AB75" s="3" t="str">
        <f>IF($E75=IF(ISERROR(VLOOKUP($Y75,技リスト!$A$1:$F$270,4,FALSE)),"－",VLOOKUP($Y75,技リスト!$A$1:$F$270,4,FALSE)),"一致","")</f>
        <v>一致</v>
      </c>
      <c r="AC75" s="15" t="s">
        <v>373</v>
      </c>
      <c r="AD75" s="3" t="str">
        <f>IF(ISERROR(VLOOKUP($AC75,技リスト!$A$1:$F$270,6,FALSE)),"－",VLOOKUP($AC75,技リスト!$A$1:$F$270,6,FALSE))</f>
        <v>LS</v>
      </c>
      <c r="AE75" s="3">
        <f>IF(ISERROR(VLOOKUP($AC75,技リスト!$A$1:$F$270,3,FALSE)),"－",VLOOKUP($AC75,技リスト!$A$1:$F$270,3,FALSE))</f>
        <v>69</v>
      </c>
      <c r="AF75" s="3" t="str">
        <f>IF($E75=IF(ISERROR(VLOOKUP($AC75,技リスト!$A$1:$F$245,4,FALSE)),"－",VLOOKUP($AC75,技リスト!$A$1:$F$245,4,FALSE)),"一致","")</f>
        <v/>
      </c>
      <c r="AG75" s="16" t="str">
        <f t="shared" si="8"/>
        <v>シュートポケットスーパースキャン（Ｄ）スーパースキャン（Ｂ）パトリオットシュート</v>
      </c>
      <c r="AH75" s="16" t="str">
        <f t="shared" si="9"/>
        <v>シュートポケットスーパースキャン（Ｄ）スーパースキャン（Ｂ）パトリオットシュート</v>
      </c>
      <c r="AI75" s="16" t="str">
        <f t="shared" si="10"/>
        <v>シュートポケットスーパースキャン（Ｄ）スーパースキャン（Ｂ）パトリオットシュート</v>
      </c>
      <c r="AJ75" s="16" t="str">
        <f t="shared" si="11"/>
        <v>シュートポケットスーパースキャン（Ｄ）スーパースキャン（Ｂ）パトリオットシュート</v>
      </c>
      <c r="AK75" s="15" t="str">
        <f t="shared" si="12"/>
        <v>CADRBLLS</v>
      </c>
      <c r="AL75" s="16" t="str">
        <f t="shared" si="13"/>
        <v>CADRBLLS</v>
      </c>
      <c r="AM75" s="15" t="str">
        <f t="shared" si="14"/>
        <v>CADRBLLS</v>
      </c>
      <c r="AN75" s="15" t="str">
        <f t="shared" si="15"/>
        <v>CADRBLLS</v>
      </c>
    </row>
    <row r="76" spans="1:40" ht="11.25" customHeight="1" x14ac:dyDescent="0.15">
      <c r="A76" s="15">
        <v>75</v>
      </c>
      <c r="B76" s="15" t="s">
        <v>395</v>
      </c>
      <c r="C76" s="15" t="s">
        <v>396</v>
      </c>
      <c r="D76" s="3" t="s">
        <v>18</v>
      </c>
      <c r="E76" s="15" t="s">
        <v>88</v>
      </c>
      <c r="F76" s="15" t="s">
        <v>53</v>
      </c>
      <c r="G76" s="15">
        <v>134</v>
      </c>
      <c r="H76" s="15">
        <v>117</v>
      </c>
      <c r="I76" s="15">
        <v>53</v>
      </c>
      <c r="J76" s="15">
        <v>45</v>
      </c>
      <c r="K76" s="15">
        <v>47</v>
      </c>
      <c r="L76" s="15">
        <v>52</v>
      </c>
      <c r="M76" s="15">
        <v>44</v>
      </c>
      <c r="N76" s="15">
        <v>46</v>
      </c>
      <c r="O76" s="15">
        <v>53</v>
      </c>
      <c r="P76" s="15">
        <v>13</v>
      </c>
      <c r="Q76" s="15" t="s">
        <v>188</v>
      </c>
      <c r="R76" s="3" t="str">
        <f>IF(ISERROR(VLOOKUP($Q76,技リスト!$A$1:$F$270,6,FALSE)),"－",VLOOKUP($Q76,技リスト!$A$1:$F$270,6,FALSE))</f>
        <v>DR</v>
      </c>
      <c r="S76" s="3">
        <f>IF(ISERROR(VLOOKUP($Q76,技リスト!$A$1:$F$270,3,FALSE)),"－",VLOOKUP($Q76,技リスト!$A$1:$F$270,3,FALSE))</f>
        <v>38</v>
      </c>
      <c r="T76" s="3" t="str">
        <f>IF($E76=IF(ISERROR(VLOOKUP($Q76,技リスト!$A$1:$F$270,4,FALSE)),"－",VLOOKUP($Q76,技リスト!$A$1:$F$270,4,FALSE)),"一致","")</f>
        <v/>
      </c>
      <c r="U76" s="15" t="s">
        <v>397</v>
      </c>
      <c r="V76" s="3" t="str">
        <f>IF(ISERROR(VLOOKUP($U76,技リスト!$A$1:$F$270,6,FALSE)),"－",VLOOKUP($U76,技リスト!$A$1:$F$270,6,FALSE))</f>
        <v>NS</v>
      </c>
      <c r="W76" s="3">
        <f>IF(ISERROR(VLOOKUP($U76,技リスト!$A$1:$F$270,3,FALSE)),"－",VLOOKUP($U76,技リスト!$A$1:$F$270,3,FALSE))</f>
        <v>58</v>
      </c>
      <c r="X76" s="3" t="str">
        <f>IF($E76=IF(ISERROR(VLOOKUP($U76,技リスト!$A$1:$F$270,4,FALSE)),"－",VLOOKUP($U76,技リスト!$A$1:$F$270,4,FALSE)),"一致","")</f>
        <v/>
      </c>
      <c r="Y76" s="15" t="s">
        <v>169</v>
      </c>
      <c r="Z76" s="3" t="str">
        <f>IF(ISERROR(VLOOKUP($Y76,技リスト!$A$1:$F$270,6,FALSE)),"－",VLOOKUP($Y76,技リスト!$A$1:$F$270,6,FALSE))</f>
        <v>BL</v>
      </c>
      <c r="AA76" s="3">
        <f>IF(ISERROR(VLOOKUP($Y76,技リスト!$A$1:$F$270,3,FALSE)),"－",VLOOKUP($Y76,技リスト!$A$1:$F$270,3,FALSE))</f>
        <v>8</v>
      </c>
      <c r="AB76" s="3" t="str">
        <f>IF($E76=IF(ISERROR(VLOOKUP($Y76,技リスト!$A$1:$F$270,4,FALSE)),"－",VLOOKUP($Y76,技リスト!$A$1:$F$270,4,FALSE)),"一致","")</f>
        <v/>
      </c>
      <c r="AC76" s="15" t="s">
        <v>230</v>
      </c>
      <c r="AD76" s="3" t="str">
        <f>IF(ISERROR(VLOOKUP($AC76,技リスト!$A$1:$F$270,6,FALSE)),"－",VLOOKUP($AC76,技リスト!$A$1:$F$270,6,FALSE))</f>
        <v>NS</v>
      </c>
      <c r="AE76" s="3">
        <f>IF(ISERROR(VLOOKUP($AC76,技リスト!$A$1:$F$270,3,FALSE)),"－",VLOOKUP($AC76,技リスト!$A$1:$F$270,3,FALSE))</f>
        <v>67</v>
      </c>
      <c r="AF76" s="3" t="str">
        <f>IF($E76=IF(ISERROR(VLOOKUP($AC76,技リスト!$A$1:$F$245,4,FALSE)),"－",VLOOKUP($AC76,技リスト!$A$1:$F$245,4,FALSE)),"一致","")</f>
        <v/>
      </c>
      <c r="AG76" s="16" t="str">
        <f t="shared" si="8"/>
        <v>スーパースキャン（Ｄ）メテオアタッククイックドロウフリーズショット</v>
      </c>
      <c r="AH76" s="16" t="str">
        <f t="shared" si="9"/>
        <v>スーパースキャン（Ｄ）メテオアタッククイックドロウフリーズショット</v>
      </c>
      <c r="AI76" s="16" t="str">
        <f t="shared" si="10"/>
        <v>スーパースキャン（Ｄ）メテオアタッククイックドロウフリーズショット</v>
      </c>
      <c r="AJ76" s="16" t="str">
        <f t="shared" si="11"/>
        <v>スーパースキャン（Ｄ）メテオアタッククイックドロウフリーズショット</v>
      </c>
      <c r="AK76" s="15" t="str">
        <f t="shared" si="12"/>
        <v>DRNSBLNS</v>
      </c>
      <c r="AL76" s="16" t="str">
        <f t="shared" si="13"/>
        <v>DRNSBLNS</v>
      </c>
      <c r="AM76" s="15" t="str">
        <f t="shared" si="14"/>
        <v>DRNSBLNS</v>
      </c>
      <c r="AN76" s="15" t="str">
        <f t="shared" si="15"/>
        <v>DRNSBLNS</v>
      </c>
    </row>
    <row r="77" spans="1:40" ht="11.25" customHeight="1" x14ac:dyDescent="0.15">
      <c r="A77" s="15">
        <v>76</v>
      </c>
      <c r="B77" s="15" t="s">
        <v>398</v>
      </c>
      <c r="C77" s="15" t="s">
        <v>399</v>
      </c>
      <c r="D77" s="3" t="s">
        <v>18</v>
      </c>
      <c r="E77" s="15" t="s">
        <v>121</v>
      </c>
      <c r="F77" s="15" t="s">
        <v>53</v>
      </c>
      <c r="G77" s="15">
        <v>127</v>
      </c>
      <c r="H77" s="15">
        <v>113</v>
      </c>
      <c r="I77" s="15">
        <v>55</v>
      </c>
      <c r="J77" s="15">
        <v>52</v>
      </c>
      <c r="K77" s="15">
        <v>45</v>
      </c>
      <c r="L77" s="15">
        <v>45</v>
      </c>
      <c r="M77" s="15">
        <v>46</v>
      </c>
      <c r="N77" s="15">
        <v>44</v>
      </c>
      <c r="O77" s="15">
        <v>48</v>
      </c>
      <c r="P77" s="15">
        <v>16</v>
      </c>
      <c r="Q77" s="15" t="s">
        <v>313</v>
      </c>
      <c r="R77" s="3" t="str">
        <f>IF(ISERROR(VLOOKUP($Q77,技リスト!$A$1:$F$270,6,FALSE)),"－",VLOOKUP($Q77,技リスト!$A$1:$F$270,6,FALSE))</f>
        <v>NS</v>
      </c>
      <c r="S77" s="3">
        <f>IF(ISERROR(VLOOKUP($Q77,技リスト!$A$1:$F$270,3,FALSE)),"－",VLOOKUP($Q77,技リスト!$A$1:$F$270,3,FALSE))</f>
        <v>31</v>
      </c>
      <c r="T77" s="3" t="str">
        <f>IF($E77=IF(ISERROR(VLOOKUP($Q77,技リスト!$A$1:$F$270,4,FALSE)),"－",VLOOKUP($Q77,技リスト!$A$1:$F$270,4,FALSE)),"一致","")</f>
        <v/>
      </c>
      <c r="U77" s="15" t="s">
        <v>127</v>
      </c>
      <c r="V77" s="3" t="str">
        <f>IF(ISERROR(VLOOKUP($U77,技リスト!$A$1:$F$270,6,FALSE)),"－",VLOOKUP($U77,技リスト!$A$1:$F$270,6,FALSE))</f>
        <v>DR</v>
      </c>
      <c r="W77" s="3">
        <f>IF(ISERROR(VLOOKUP($U77,技リスト!$A$1:$F$270,3,FALSE)),"－",VLOOKUP($U77,技リスト!$A$1:$F$270,3,FALSE))</f>
        <v>8</v>
      </c>
      <c r="X77" s="3" t="str">
        <f>IF($E77=IF(ISERROR(VLOOKUP($U77,技リスト!$A$1:$F$270,4,FALSE)),"－",VLOOKUP($U77,技リスト!$A$1:$F$270,4,FALSE)),"一致","")</f>
        <v/>
      </c>
      <c r="Y77" s="15" t="s">
        <v>227</v>
      </c>
      <c r="Z77" s="3" t="str">
        <f>IF(ISERROR(VLOOKUP($Y77,技リスト!$A$1:$F$270,6,FALSE)),"－",VLOOKUP($Y77,技リスト!$A$1:$F$270,6,FALSE))</f>
        <v>BL</v>
      </c>
      <c r="AA77" s="3">
        <f>IF(ISERROR(VLOOKUP($Y77,技リスト!$A$1:$F$270,3,FALSE)),"－",VLOOKUP($Y77,技リスト!$A$1:$F$270,3,FALSE))</f>
        <v>39</v>
      </c>
      <c r="AB77" s="3" t="str">
        <f>IF($E77=IF(ISERROR(VLOOKUP($Y77,技リスト!$A$1:$F$270,4,FALSE)),"－",VLOOKUP($Y77,技リスト!$A$1:$F$270,4,FALSE)),"一致","")</f>
        <v/>
      </c>
      <c r="AC77" s="15" t="s">
        <v>373</v>
      </c>
      <c r="AD77" s="3" t="str">
        <f>IF(ISERROR(VLOOKUP($AC77,技リスト!$A$1:$F$270,6,FALSE)),"－",VLOOKUP($AC77,技リスト!$A$1:$F$270,6,FALSE))</f>
        <v>LS</v>
      </c>
      <c r="AE77" s="3">
        <f>IF(ISERROR(VLOOKUP($AC77,技リスト!$A$1:$F$270,3,FALSE)),"－",VLOOKUP($AC77,技リスト!$A$1:$F$270,3,FALSE))</f>
        <v>69</v>
      </c>
      <c r="AF77" s="3" t="str">
        <f>IF($E77=IF(ISERROR(VLOOKUP($AC77,技リスト!$A$1:$F$245,4,FALSE)),"－",VLOOKUP($AC77,技リスト!$A$1:$F$245,4,FALSE)),"一致","")</f>
        <v/>
      </c>
      <c r="AG77" s="16" t="str">
        <f t="shared" si="8"/>
        <v>サイコショットしっぷうダッシュスーパースキャン（Ｂ）パトリオットシュート</v>
      </c>
      <c r="AH77" s="16" t="str">
        <f t="shared" si="9"/>
        <v>サイコショットしっぷうダッシュスーパースキャン（Ｂ）パトリオットシュート</v>
      </c>
      <c r="AI77" s="16" t="str">
        <f t="shared" si="10"/>
        <v>サイコショットしっぷうダッシュスーパースキャン（Ｂ）パトリオットシュート</v>
      </c>
      <c r="AJ77" s="16" t="str">
        <f t="shared" si="11"/>
        <v>サイコショットしっぷうダッシュスーパースキャン（Ｂ）パトリオットシュート</v>
      </c>
      <c r="AK77" s="15" t="str">
        <f t="shared" si="12"/>
        <v>NSDRBLLS</v>
      </c>
      <c r="AL77" s="16" t="str">
        <f t="shared" si="13"/>
        <v>NSDRBLLS</v>
      </c>
      <c r="AM77" s="15" t="str">
        <f t="shared" si="14"/>
        <v>NSDRBLLS</v>
      </c>
      <c r="AN77" s="15" t="str">
        <f t="shared" si="15"/>
        <v>NSDRBLLS</v>
      </c>
    </row>
    <row r="78" spans="1:40" ht="11.25" customHeight="1" x14ac:dyDescent="0.15">
      <c r="A78" s="15">
        <v>77</v>
      </c>
      <c r="B78" s="15" t="s">
        <v>400</v>
      </c>
      <c r="C78" s="15" t="s">
        <v>401</v>
      </c>
      <c r="D78" s="3" t="s">
        <v>18</v>
      </c>
      <c r="E78" s="15" t="s">
        <v>145</v>
      </c>
      <c r="F78" s="15" t="s">
        <v>52</v>
      </c>
      <c r="G78" s="15">
        <v>138</v>
      </c>
      <c r="H78" s="15">
        <v>101</v>
      </c>
      <c r="I78" s="15">
        <v>53</v>
      </c>
      <c r="J78" s="15">
        <v>49</v>
      </c>
      <c r="K78" s="15">
        <v>54</v>
      </c>
      <c r="L78" s="15">
        <v>50</v>
      </c>
      <c r="M78" s="15">
        <v>55</v>
      </c>
      <c r="N78" s="15">
        <v>53</v>
      </c>
      <c r="O78" s="15">
        <v>46</v>
      </c>
      <c r="P78" s="15">
        <v>13</v>
      </c>
      <c r="Q78" s="15" t="s">
        <v>373</v>
      </c>
      <c r="R78" s="3" t="str">
        <f>IF(ISERROR(VLOOKUP($Q78,技リスト!$A$1:$F$270,6,FALSE)),"－",VLOOKUP($Q78,技リスト!$A$1:$F$270,6,FALSE))</f>
        <v>LS</v>
      </c>
      <c r="S78" s="3">
        <f>IF(ISERROR(VLOOKUP($Q78,技リスト!$A$1:$F$270,3,FALSE)),"－",VLOOKUP($Q78,技リスト!$A$1:$F$270,3,FALSE))</f>
        <v>69</v>
      </c>
      <c r="T78" s="3" t="str">
        <f>IF($E78=IF(ISERROR(VLOOKUP($Q78,技リスト!$A$1:$F$270,4,FALSE)),"－",VLOOKUP($Q78,技リスト!$A$1:$F$270,4,FALSE)),"一致","")</f>
        <v>一致</v>
      </c>
      <c r="U78" s="15" t="s">
        <v>223</v>
      </c>
      <c r="V78" s="3" t="str">
        <f>IF(ISERROR(VLOOKUP($U78,技リスト!$A$1:$F$270,6,FALSE)),"－",VLOOKUP($U78,技リスト!$A$1:$F$270,6,FALSE))</f>
        <v>BL</v>
      </c>
      <c r="W78" s="3">
        <f>IF(ISERROR(VLOOKUP($U78,技リスト!$A$1:$F$270,3,FALSE)),"－",VLOOKUP($U78,技リスト!$A$1:$F$270,3,FALSE))</f>
        <v>8</v>
      </c>
      <c r="X78" s="3" t="str">
        <f>IF($E78=IF(ISERROR(VLOOKUP($U78,技リスト!$A$1:$F$270,4,FALSE)),"－",VLOOKUP($U78,技リスト!$A$1:$F$270,4,FALSE)),"一致","")</f>
        <v/>
      </c>
      <c r="Y78" s="15" t="s">
        <v>218</v>
      </c>
      <c r="Z78" s="3" t="str">
        <f>IF(ISERROR(VLOOKUP($Y78,技リスト!$A$1:$F$270,6,FALSE)),"－",VLOOKUP($Y78,技リスト!$A$1:$F$270,6,FALSE))</f>
        <v>DR</v>
      </c>
      <c r="AA78" s="3">
        <f>IF(ISERROR(VLOOKUP($Y78,技リスト!$A$1:$F$270,3,FALSE)),"－",VLOOKUP($Y78,技リスト!$A$1:$F$270,3,FALSE))</f>
        <v>63</v>
      </c>
      <c r="AB78" s="3" t="str">
        <f>IF($E78=IF(ISERROR(VLOOKUP($Y78,技リスト!$A$1:$F$270,4,FALSE)),"－",VLOOKUP($Y78,技リスト!$A$1:$F$270,4,FALSE)),"一致","")</f>
        <v>一致</v>
      </c>
      <c r="AC78" s="15" t="s">
        <v>148</v>
      </c>
      <c r="AD78" s="3" t="str">
        <f>IF(ISERROR(VLOOKUP($AC78,技リスト!$A$1:$F$270,6,FALSE)),"－",VLOOKUP($AC78,技リスト!$A$1:$F$270,6,FALSE))</f>
        <v>BS</v>
      </c>
      <c r="AE78" s="3">
        <f>IF(ISERROR(VLOOKUP($AC78,技リスト!$A$1:$F$270,3,FALSE)),"－",VLOOKUP($AC78,技リスト!$A$1:$F$270,3,FALSE))</f>
        <v>80</v>
      </c>
      <c r="AF78" s="3" t="str">
        <f>IF($E78=IF(ISERROR(VLOOKUP($AC78,技リスト!$A$1:$F$245,4,FALSE)),"－",VLOOKUP($AC78,技リスト!$A$1:$F$245,4,FALSE)),"一致","")</f>
        <v>一致</v>
      </c>
      <c r="AG78" s="16" t="str">
        <f t="shared" si="8"/>
        <v>パトリオットシュートキラースライドジャッジスルードこんじょうバット</v>
      </c>
      <c r="AH78" s="16" t="str">
        <f t="shared" si="9"/>
        <v>パトリオットシュートキラースライドジャッジスルードこんじょうバット</v>
      </c>
      <c r="AI78" s="16" t="str">
        <f t="shared" si="10"/>
        <v>パトリオットシュートキラースライドジャッジスルードこんじょうバット</v>
      </c>
      <c r="AJ78" s="16" t="str">
        <f t="shared" si="11"/>
        <v>パトリオットシュートキラースライドジャッジスルードこんじょうバット</v>
      </c>
      <c r="AK78" s="15" t="str">
        <f t="shared" si="12"/>
        <v>LSBLDRBS</v>
      </c>
      <c r="AL78" s="16" t="str">
        <f t="shared" si="13"/>
        <v>LSBLDRBS</v>
      </c>
      <c r="AM78" s="15" t="str">
        <f t="shared" si="14"/>
        <v>LSBLDRBS</v>
      </c>
      <c r="AN78" s="15" t="str">
        <f t="shared" si="15"/>
        <v>LSBLDRBS</v>
      </c>
    </row>
    <row r="79" spans="1:40" ht="11.25" customHeight="1" x14ac:dyDescent="0.15">
      <c r="A79" s="15">
        <v>78</v>
      </c>
      <c r="B79" s="15" t="s">
        <v>402</v>
      </c>
      <c r="C79" s="15" t="s">
        <v>403</v>
      </c>
      <c r="D79" s="3" t="s">
        <v>18</v>
      </c>
      <c r="E79" s="15" t="s">
        <v>19</v>
      </c>
      <c r="F79" s="15" t="s">
        <v>17</v>
      </c>
      <c r="G79" s="15">
        <v>151</v>
      </c>
      <c r="H79" s="15">
        <v>101</v>
      </c>
      <c r="I79" s="15">
        <v>52</v>
      </c>
      <c r="J79" s="15">
        <v>48</v>
      </c>
      <c r="K79" s="15">
        <v>51</v>
      </c>
      <c r="L79" s="15">
        <v>52</v>
      </c>
      <c r="M79" s="15">
        <v>45</v>
      </c>
      <c r="N79" s="15">
        <v>54</v>
      </c>
      <c r="O79" s="15">
        <v>45</v>
      </c>
      <c r="P79" s="15">
        <v>11</v>
      </c>
      <c r="Q79" s="15" t="s">
        <v>304</v>
      </c>
      <c r="R79" s="3" t="str">
        <f>IF(ISERROR(VLOOKUP($Q79,技リスト!$A$1:$F$270,6,FALSE)),"－",VLOOKUP($Q79,技リスト!$A$1:$F$270,6,FALSE))</f>
        <v>BL</v>
      </c>
      <c r="S79" s="3">
        <f>IF(ISERROR(VLOOKUP($Q79,技リスト!$A$1:$F$270,3,FALSE)),"－",VLOOKUP($Q79,技リスト!$A$1:$F$270,3,FALSE))</f>
        <v>12</v>
      </c>
      <c r="T79" s="3" t="str">
        <f>IF($E79=IF(ISERROR(VLOOKUP($Q79,技リスト!$A$1:$F$270,4,FALSE)),"－",VLOOKUP($Q79,技リスト!$A$1:$F$270,4,FALSE)),"一致","")</f>
        <v/>
      </c>
      <c r="U79" s="15" t="s">
        <v>227</v>
      </c>
      <c r="V79" s="3" t="str">
        <f>IF(ISERROR(VLOOKUP($U79,技リスト!$A$1:$F$270,6,FALSE)),"－",VLOOKUP($U79,技リスト!$A$1:$F$270,6,FALSE))</f>
        <v>BL</v>
      </c>
      <c r="W79" s="3">
        <f>IF(ISERROR(VLOOKUP($U79,技リスト!$A$1:$F$270,3,FALSE)),"－",VLOOKUP($U79,技リスト!$A$1:$F$270,3,FALSE))</f>
        <v>39</v>
      </c>
      <c r="X79" s="3" t="str">
        <f>IF($E79=IF(ISERROR(VLOOKUP($U79,技リスト!$A$1:$F$270,4,FALSE)),"－",VLOOKUP($U79,技リスト!$A$1:$F$270,4,FALSE)),"一致","")</f>
        <v>一致</v>
      </c>
      <c r="Y79" s="15" t="s">
        <v>373</v>
      </c>
      <c r="Z79" s="3" t="str">
        <f>IF(ISERROR(VLOOKUP($Y79,技リスト!$A$1:$F$270,6,FALSE)),"－",VLOOKUP($Y79,技リスト!$A$1:$F$270,6,FALSE))</f>
        <v>LS</v>
      </c>
      <c r="AA79" s="3">
        <f>IF(ISERROR(VLOOKUP($Y79,技リスト!$A$1:$F$270,3,FALSE)),"－",VLOOKUP($Y79,技リスト!$A$1:$F$270,3,FALSE))</f>
        <v>69</v>
      </c>
      <c r="AB79" s="3" t="str">
        <f>IF($E79=IF(ISERROR(VLOOKUP($Y79,技リスト!$A$1:$F$270,4,FALSE)),"－",VLOOKUP($Y79,技リスト!$A$1:$F$270,4,FALSE)),"一致","")</f>
        <v/>
      </c>
      <c r="AC79" s="15" t="s">
        <v>133</v>
      </c>
      <c r="AD79" s="3" t="str">
        <f>IF(ISERROR(VLOOKUP($AC79,技リスト!$A$1:$F$270,6,FALSE)),"－",VLOOKUP($AC79,技リスト!$A$1:$F$270,6,FALSE))</f>
        <v>BB</v>
      </c>
      <c r="AE79" s="3">
        <f>IF(ISERROR(VLOOKUP($AC79,技リスト!$A$1:$F$270,3,FALSE)),"－",VLOOKUP($AC79,技リスト!$A$1:$F$270,3,FALSE))</f>
        <v>48</v>
      </c>
      <c r="AF79" s="3" t="str">
        <f>IF($E79=IF(ISERROR(VLOOKUP($AC79,技リスト!$A$1:$F$245,4,FALSE)),"－",VLOOKUP($AC79,技リスト!$A$1:$F$245,4,FALSE)),"一致","")</f>
        <v/>
      </c>
      <c r="AG79" s="16" t="str">
        <f t="shared" si="8"/>
        <v>しこふみスーパースキャン（Ｂ）パトリオットシュートザ・ウォール</v>
      </c>
      <c r="AH79" s="16" t="str">
        <f t="shared" si="9"/>
        <v>しこふみスーパースキャン（Ｂ）パトリオットシュートザ・ウォール</v>
      </c>
      <c r="AI79" s="16" t="str">
        <f t="shared" si="10"/>
        <v>しこふみスーパースキャン（Ｂ）パトリオットシュートザ・ウォール</v>
      </c>
      <c r="AJ79" s="16" t="str">
        <f t="shared" si="11"/>
        <v>しこふみスーパースキャン（Ｂ）パトリオットシュートザ・ウォール</v>
      </c>
      <c r="AK79" s="15" t="str">
        <f t="shared" si="12"/>
        <v>BLBLLSBB</v>
      </c>
      <c r="AL79" s="16" t="str">
        <f t="shared" si="13"/>
        <v>BLBLLSBB</v>
      </c>
      <c r="AM79" s="15" t="str">
        <f t="shared" si="14"/>
        <v>BLBLLSBB</v>
      </c>
      <c r="AN79" s="15" t="str">
        <f t="shared" si="15"/>
        <v>BLBLLSBB</v>
      </c>
    </row>
    <row r="80" spans="1:40" ht="11.25" customHeight="1" x14ac:dyDescent="0.15">
      <c r="A80" s="15">
        <v>79</v>
      </c>
      <c r="B80" s="15" t="s">
        <v>404</v>
      </c>
      <c r="C80" s="15" t="s">
        <v>405</v>
      </c>
      <c r="D80" s="3" t="s">
        <v>18</v>
      </c>
      <c r="E80" s="15" t="s">
        <v>121</v>
      </c>
      <c r="F80" s="15" t="s">
        <v>20</v>
      </c>
      <c r="G80" s="15">
        <v>165</v>
      </c>
      <c r="H80" s="15">
        <v>161</v>
      </c>
      <c r="I80" s="15">
        <v>60</v>
      </c>
      <c r="J80" s="15">
        <v>58</v>
      </c>
      <c r="K80" s="15">
        <v>54</v>
      </c>
      <c r="L80" s="15">
        <v>55</v>
      </c>
      <c r="M80" s="15">
        <v>58</v>
      </c>
      <c r="N80" s="15">
        <v>45</v>
      </c>
      <c r="O80" s="15">
        <v>67</v>
      </c>
      <c r="P80" s="15">
        <v>35</v>
      </c>
      <c r="Q80" s="15" t="s">
        <v>198</v>
      </c>
      <c r="R80" s="3" t="str">
        <f>IF(ISERROR(VLOOKUP($Q80,技リスト!$A$1:$F$270,6,FALSE)),"－",VLOOKUP($Q80,技リスト!$A$1:$F$270,6,FALSE))</f>
        <v>－</v>
      </c>
      <c r="S80" s="3" t="str">
        <f>IF(ISERROR(VLOOKUP($Q80,技リスト!$A$1:$F$270,3,FALSE)),"－",VLOOKUP($Q80,技リスト!$A$1:$F$270,3,FALSE))</f>
        <v>－</v>
      </c>
      <c r="T80" s="3" t="str">
        <f>IF($E80=IF(ISERROR(VLOOKUP($Q80,技リスト!$A$1:$F$270,4,FALSE)),"－",VLOOKUP($Q80,技リスト!$A$1:$F$270,4,FALSE)),"一致","")</f>
        <v/>
      </c>
      <c r="U80" s="15" t="s">
        <v>406</v>
      </c>
      <c r="V80" s="3" t="str">
        <f>IF(ISERROR(VLOOKUP($U80,技リスト!$A$1:$F$270,6,FALSE)),"－",VLOOKUP($U80,技リスト!$A$1:$F$270,6,FALSE))</f>
        <v>CA</v>
      </c>
      <c r="W80" s="3">
        <f>IF(ISERROR(VLOOKUP($U80,技リスト!$A$1:$F$270,3,FALSE)),"－",VLOOKUP($U80,技リスト!$A$1:$F$270,3,FALSE))</f>
        <v>63</v>
      </c>
      <c r="X80" s="3" t="str">
        <f>IF($E80=IF(ISERROR(VLOOKUP($U80,技リスト!$A$1:$F$270,4,FALSE)),"－",VLOOKUP($U80,技リスト!$A$1:$F$270,4,FALSE)),"一致","")</f>
        <v>一致</v>
      </c>
      <c r="Y80" s="15" t="s">
        <v>212</v>
      </c>
      <c r="Z80" s="3" t="str">
        <f>IF(ISERROR(VLOOKUP($Y80,技リスト!$A$1:$F$270,6,FALSE)),"－",VLOOKUP($Y80,技リスト!$A$1:$F$270,6,FALSE))</f>
        <v>BB</v>
      </c>
      <c r="AA80" s="3">
        <f>IF(ISERROR(VLOOKUP($Y80,技リスト!$A$1:$F$270,3,FALSE)),"－",VLOOKUP($Y80,技リスト!$A$1:$F$270,3,FALSE))</f>
        <v>14</v>
      </c>
      <c r="AB80" s="3" t="str">
        <f>IF($E80=IF(ISERROR(VLOOKUP($Y80,技リスト!$A$1:$F$270,4,FALSE)),"－",VLOOKUP($Y80,技リスト!$A$1:$F$270,4,FALSE)),"一致","")</f>
        <v/>
      </c>
      <c r="AC80" s="15" t="s">
        <v>407</v>
      </c>
      <c r="AD80" s="3" t="str">
        <f>IF(ISERROR(VLOOKUP($AC80,技リスト!$A$1:$F$270,6,FALSE)),"－",VLOOKUP($AC80,技リスト!$A$1:$F$270,6,FALSE))</f>
        <v>CA</v>
      </c>
      <c r="AE80" s="3">
        <f>IF(ISERROR(VLOOKUP($AC80,技リスト!$A$1:$F$270,3,FALSE)),"－",VLOOKUP($AC80,技リスト!$A$1:$F$270,3,FALSE))</f>
        <v>69</v>
      </c>
      <c r="AF80" s="3" t="str">
        <f>IF($E80=IF(ISERROR(VLOOKUP($AC80,技リスト!$A$1:$F$245,4,FALSE)),"－",VLOOKUP($AC80,技リスト!$A$1:$F$245,4,FALSE)),"一致","")</f>
        <v>一致</v>
      </c>
      <c r="AG80" s="16" t="str">
        <f t="shared" si="8"/>
        <v>ラッキー!ゴールずらしジャイアントスピンドこんじょうキャッチ</v>
      </c>
      <c r="AH80" s="16" t="str">
        <f t="shared" si="9"/>
        <v>ラッキー!ゴールずらしジャイアントスピンドこんじょうキャッチ</v>
      </c>
      <c r="AI80" s="16" t="str">
        <f t="shared" si="10"/>
        <v>ラッキー!ゴールずらしジャイアントスピンドこんじょうキャッチ</v>
      </c>
      <c r="AJ80" s="16" t="str">
        <f t="shared" si="11"/>
        <v>ラッキー!ゴールずらしジャイアントスピンドこんじょうキャッチ</v>
      </c>
      <c r="AK80" s="15" t="str">
        <f t="shared" si="12"/>
        <v>－CABBCA</v>
      </c>
      <c r="AL80" s="16" t="str">
        <f t="shared" si="13"/>
        <v>－CABBCA</v>
      </c>
      <c r="AM80" s="15" t="str">
        <f t="shared" si="14"/>
        <v>－CABBCA</v>
      </c>
      <c r="AN80" s="15" t="str">
        <f t="shared" si="15"/>
        <v>－CABBCA</v>
      </c>
    </row>
    <row r="81" spans="1:40" ht="11.25" customHeight="1" x14ac:dyDescent="0.15">
      <c r="A81" s="15">
        <v>80</v>
      </c>
      <c r="B81" s="15" t="s">
        <v>408</v>
      </c>
      <c r="C81" s="15" t="s">
        <v>409</v>
      </c>
      <c r="D81" s="3" t="s">
        <v>18</v>
      </c>
      <c r="E81" s="15" t="s">
        <v>145</v>
      </c>
      <c r="F81" s="15" t="s">
        <v>17</v>
      </c>
      <c r="G81" s="15">
        <v>149</v>
      </c>
      <c r="H81" s="15">
        <v>152</v>
      </c>
      <c r="I81" s="15">
        <v>61</v>
      </c>
      <c r="J81" s="15">
        <v>60</v>
      </c>
      <c r="K81" s="15">
        <v>53</v>
      </c>
      <c r="L81" s="15">
        <v>56</v>
      </c>
      <c r="M81" s="15">
        <v>52</v>
      </c>
      <c r="N81" s="15">
        <v>41</v>
      </c>
      <c r="O81" s="15">
        <v>54</v>
      </c>
      <c r="P81" s="15">
        <v>27</v>
      </c>
      <c r="Q81" s="15" t="s">
        <v>165</v>
      </c>
      <c r="R81" s="3" t="str">
        <f>IF(ISERROR(VLOOKUP($Q81,技リスト!$A$1:$F$270,6,FALSE)),"－",VLOOKUP($Q81,技リスト!$A$1:$F$270,6,FALSE))</f>
        <v>BL</v>
      </c>
      <c r="S81" s="3">
        <f>IF(ISERROR(VLOOKUP($Q81,技リスト!$A$1:$F$270,3,FALSE)),"－",VLOOKUP($Q81,技リスト!$A$1:$F$270,3,FALSE))</f>
        <v>46</v>
      </c>
      <c r="T81" s="3" t="str">
        <f>IF($E81=IF(ISERROR(VLOOKUP($Q81,技リスト!$A$1:$F$270,4,FALSE)),"－",VLOOKUP($Q81,技リスト!$A$1:$F$270,4,FALSE)),"一致","")</f>
        <v/>
      </c>
      <c r="U81" s="15" t="s">
        <v>313</v>
      </c>
      <c r="V81" s="3" t="str">
        <f>IF(ISERROR(VLOOKUP($U81,技リスト!$A$1:$F$270,6,FALSE)),"－",VLOOKUP($U81,技リスト!$A$1:$F$270,6,FALSE))</f>
        <v>NS</v>
      </c>
      <c r="W81" s="3">
        <f>IF(ISERROR(VLOOKUP($U81,技リスト!$A$1:$F$270,3,FALSE)),"－",VLOOKUP($U81,技リスト!$A$1:$F$270,3,FALSE))</f>
        <v>31</v>
      </c>
      <c r="X81" s="3" t="str">
        <f>IF($E81=IF(ISERROR(VLOOKUP($U81,技リスト!$A$1:$F$270,4,FALSE)),"－",VLOOKUP($U81,技リスト!$A$1:$F$270,4,FALSE)),"一致","")</f>
        <v/>
      </c>
      <c r="Y81" s="15" t="s">
        <v>152</v>
      </c>
      <c r="Z81" s="3" t="str">
        <f>IF(ISERROR(VLOOKUP($Y81,技リスト!$A$1:$F$270,6,FALSE)),"－",VLOOKUP($Y81,技リスト!$A$1:$F$270,6,FALSE))</f>
        <v>DR</v>
      </c>
      <c r="AA81" s="3">
        <f>IF(ISERROR(VLOOKUP($Y81,技リスト!$A$1:$F$270,3,FALSE)),"－",VLOOKUP($Y81,技リスト!$A$1:$F$270,3,FALSE))</f>
        <v>47</v>
      </c>
      <c r="AB81" s="3" t="str">
        <f>IF($E81=IF(ISERROR(VLOOKUP($Y81,技リスト!$A$1:$F$270,4,FALSE)),"－",VLOOKUP($Y81,技リスト!$A$1:$F$270,4,FALSE)),"一致","")</f>
        <v/>
      </c>
      <c r="AC81" s="15" t="s">
        <v>148</v>
      </c>
      <c r="AD81" s="3" t="str">
        <f>IF(ISERROR(VLOOKUP($AC81,技リスト!$A$1:$F$270,6,FALSE)),"－",VLOOKUP($AC81,技リスト!$A$1:$F$270,6,FALSE))</f>
        <v>BS</v>
      </c>
      <c r="AE81" s="3">
        <f>IF(ISERROR(VLOOKUP($AC81,技リスト!$A$1:$F$270,3,FALSE)),"－",VLOOKUP($AC81,技リスト!$A$1:$F$270,3,FALSE))</f>
        <v>80</v>
      </c>
      <c r="AF81" s="3" t="str">
        <f>IF($E81=IF(ISERROR(VLOOKUP($AC81,技リスト!$A$1:$F$245,4,FALSE)),"－",VLOOKUP($AC81,技リスト!$A$1:$F$245,4,FALSE)),"一致","")</f>
        <v>一致</v>
      </c>
      <c r="AG81" s="16" t="str">
        <f t="shared" si="8"/>
        <v>フェイクボールサイコショットジグザグスパークドこんじょうバット</v>
      </c>
      <c r="AH81" s="16" t="str">
        <f t="shared" si="9"/>
        <v>フェイクボールサイコショットジグザグスパークドこんじょうバット</v>
      </c>
      <c r="AI81" s="16" t="str">
        <f t="shared" si="10"/>
        <v>フェイクボールサイコショットジグザグスパークドこんじょうバット</v>
      </c>
      <c r="AJ81" s="16" t="str">
        <f t="shared" si="11"/>
        <v>フェイクボールサイコショットジグザグスパークドこんじょうバット</v>
      </c>
      <c r="AK81" s="15" t="str">
        <f t="shared" si="12"/>
        <v>BLNSDRBS</v>
      </c>
      <c r="AL81" s="16" t="str">
        <f t="shared" si="13"/>
        <v>BLNSDRBS</v>
      </c>
      <c r="AM81" s="15" t="str">
        <f t="shared" si="14"/>
        <v>BLNSDRBS</v>
      </c>
      <c r="AN81" s="15" t="str">
        <f t="shared" si="15"/>
        <v>BLNSDRBS</v>
      </c>
    </row>
    <row r="82" spans="1:40" ht="11.25" customHeight="1" x14ac:dyDescent="0.15">
      <c r="A82" s="15">
        <v>81</v>
      </c>
      <c r="B82" s="15" t="s">
        <v>410</v>
      </c>
      <c r="C82" s="15" t="s">
        <v>411</v>
      </c>
      <c r="D82" s="3" t="s">
        <v>18</v>
      </c>
      <c r="E82" s="15" t="s">
        <v>19</v>
      </c>
      <c r="F82" s="15" t="s">
        <v>53</v>
      </c>
      <c r="G82" s="15">
        <v>154</v>
      </c>
      <c r="H82" s="15">
        <v>164</v>
      </c>
      <c r="I82" s="15">
        <v>60</v>
      </c>
      <c r="J82" s="15">
        <v>55</v>
      </c>
      <c r="K82" s="15">
        <v>56</v>
      </c>
      <c r="L82" s="15">
        <v>58</v>
      </c>
      <c r="M82" s="15">
        <v>61</v>
      </c>
      <c r="N82" s="15">
        <v>44</v>
      </c>
      <c r="O82" s="15">
        <v>61</v>
      </c>
      <c r="P82" s="15">
        <v>30</v>
      </c>
      <c r="Q82" s="15" t="s">
        <v>234</v>
      </c>
      <c r="R82" s="3" t="str">
        <f>IF(ISERROR(VLOOKUP($Q82,技リスト!$A$1:$F$270,6,FALSE)),"－",VLOOKUP($Q82,技リスト!$A$1:$F$270,6,FALSE))</f>
        <v>－</v>
      </c>
      <c r="S82" s="3" t="str">
        <f>IF(ISERROR(VLOOKUP($Q82,技リスト!$A$1:$F$270,3,FALSE)),"－",VLOOKUP($Q82,技リスト!$A$1:$F$270,3,FALSE))</f>
        <v>－</v>
      </c>
      <c r="T82" s="3" t="str">
        <f>IF($E82=IF(ISERROR(VLOOKUP($Q82,技リスト!$A$1:$F$270,4,FALSE)),"－",VLOOKUP($Q82,技リスト!$A$1:$F$270,4,FALSE)),"一致","")</f>
        <v/>
      </c>
      <c r="U82" s="15" t="s">
        <v>148</v>
      </c>
      <c r="V82" s="3" t="str">
        <f>IF(ISERROR(VLOOKUP($U82,技リスト!$A$1:$F$270,6,FALSE)),"－",VLOOKUP($U82,技リスト!$A$1:$F$270,6,FALSE))</f>
        <v>BS</v>
      </c>
      <c r="W82" s="3">
        <f>IF(ISERROR(VLOOKUP($U82,技リスト!$A$1:$F$270,3,FALSE)),"－",VLOOKUP($U82,技リスト!$A$1:$F$270,3,FALSE))</f>
        <v>80</v>
      </c>
      <c r="X82" s="3" t="str">
        <f>IF($E82=IF(ISERROR(VLOOKUP($U82,技リスト!$A$1:$F$270,4,FALSE)),"－",VLOOKUP($U82,技リスト!$A$1:$F$270,4,FALSE)),"一致","")</f>
        <v/>
      </c>
      <c r="Y82" s="15" t="s">
        <v>165</v>
      </c>
      <c r="Z82" s="3" t="str">
        <f>IF(ISERROR(VLOOKUP($Y82,技リスト!$A$1:$F$270,6,FALSE)),"－",VLOOKUP($Y82,技リスト!$A$1:$F$270,6,FALSE))</f>
        <v>BL</v>
      </c>
      <c r="AA82" s="3">
        <f>IF(ISERROR(VLOOKUP($Y82,技リスト!$A$1:$F$270,3,FALSE)),"－",VLOOKUP($Y82,技リスト!$A$1:$F$270,3,FALSE))</f>
        <v>46</v>
      </c>
      <c r="AB82" s="3" t="str">
        <f>IF($E82=IF(ISERROR(VLOOKUP($Y82,技リスト!$A$1:$F$270,4,FALSE)),"－",VLOOKUP($Y82,技リスト!$A$1:$F$270,4,FALSE)),"一致","")</f>
        <v>一致</v>
      </c>
      <c r="AC82" s="15" t="s">
        <v>164</v>
      </c>
      <c r="AD82" s="3" t="str">
        <f>IF(ISERROR(VLOOKUP($AC82,技リスト!$A$1:$F$270,6,FALSE)),"－",VLOOKUP($AC82,技リスト!$A$1:$F$270,6,FALSE))</f>
        <v>DR</v>
      </c>
      <c r="AE82" s="3">
        <f>IF(ISERROR(VLOOKUP($AC82,技リスト!$A$1:$F$270,3,FALSE)),"－",VLOOKUP($AC82,技リスト!$A$1:$F$270,3,FALSE))</f>
        <v>49</v>
      </c>
      <c r="AF82" s="3" t="str">
        <f>IF($E82=IF(ISERROR(VLOOKUP($AC82,技リスト!$A$1:$F$245,4,FALSE)),"－",VLOOKUP($AC82,技リスト!$A$1:$F$245,4,FALSE)),"一致","")</f>
        <v/>
      </c>
      <c r="AG82" s="16" t="str">
        <f t="shared" si="8"/>
        <v>イカサマ!ドこんじょうバットフェイクボールごりむちゅう</v>
      </c>
      <c r="AH82" s="16" t="str">
        <f t="shared" si="9"/>
        <v>イカサマ!ドこんじょうバットフェイクボールごりむちゅう</v>
      </c>
      <c r="AI82" s="16" t="str">
        <f t="shared" si="10"/>
        <v>イカサマ!ドこんじょうバットフェイクボールごりむちゅう</v>
      </c>
      <c r="AJ82" s="16" t="str">
        <f t="shared" si="11"/>
        <v>イカサマ!ドこんじょうバットフェイクボールごりむちゅう</v>
      </c>
      <c r="AK82" s="15" t="str">
        <f t="shared" si="12"/>
        <v>－BSBLDR</v>
      </c>
      <c r="AL82" s="16" t="str">
        <f t="shared" si="13"/>
        <v>－BSBLDR</v>
      </c>
      <c r="AM82" s="15" t="str">
        <f t="shared" si="14"/>
        <v>－BSBLDR</v>
      </c>
      <c r="AN82" s="15" t="str">
        <f t="shared" si="15"/>
        <v>－BSBLDR</v>
      </c>
    </row>
    <row r="83" spans="1:40" ht="11.25" customHeight="1" x14ac:dyDescent="0.15">
      <c r="A83" s="15">
        <v>82</v>
      </c>
      <c r="B83" s="15" t="s">
        <v>412</v>
      </c>
      <c r="C83" s="15" t="s">
        <v>413</v>
      </c>
      <c r="D83" s="3" t="s">
        <v>18</v>
      </c>
      <c r="E83" s="15" t="s">
        <v>145</v>
      </c>
      <c r="F83" s="15" t="s">
        <v>53</v>
      </c>
      <c r="G83" s="15">
        <v>158</v>
      </c>
      <c r="H83" s="15">
        <v>132</v>
      </c>
      <c r="I83" s="15">
        <v>62</v>
      </c>
      <c r="J83" s="15">
        <v>62</v>
      </c>
      <c r="K83" s="15">
        <v>61</v>
      </c>
      <c r="L83" s="15">
        <v>55</v>
      </c>
      <c r="M83" s="15">
        <v>56</v>
      </c>
      <c r="N83" s="15">
        <v>50</v>
      </c>
      <c r="O83" s="15">
        <v>71</v>
      </c>
      <c r="P83" s="15">
        <v>38</v>
      </c>
      <c r="Q83" s="15" t="s">
        <v>43</v>
      </c>
      <c r="R83" s="3" t="str">
        <f>IF(ISERROR(VLOOKUP($Q83,技リスト!$A$1:$F$270,6,FALSE)),"－",VLOOKUP($Q83,技リスト!$A$1:$F$270,6,FALSE))</f>
        <v>－</v>
      </c>
      <c r="S83" s="3" t="str">
        <f>IF(ISERROR(VLOOKUP($Q83,技リスト!$A$1:$F$270,3,FALSE)),"－",VLOOKUP($Q83,技リスト!$A$1:$F$270,3,FALSE))</f>
        <v>－</v>
      </c>
      <c r="T83" s="3" t="str">
        <f>IF($E83=IF(ISERROR(VLOOKUP($Q83,技リスト!$A$1:$F$270,4,FALSE)),"－",VLOOKUP($Q83,技リスト!$A$1:$F$270,4,FALSE)),"一致","")</f>
        <v/>
      </c>
      <c r="U83" s="15" t="s">
        <v>165</v>
      </c>
      <c r="V83" s="3" t="str">
        <f>IF(ISERROR(VLOOKUP($U83,技リスト!$A$1:$F$270,6,FALSE)),"－",VLOOKUP($U83,技リスト!$A$1:$F$270,6,FALSE))</f>
        <v>BL</v>
      </c>
      <c r="W83" s="3">
        <f>IF(ISERROR(VLOOKUP($U83,技リスト!$A$1:$F$270,3,FALSE)),"－",VLOOKUP($U83,技リスト!$A$1:$F$270,3,FALSE))</f>
        <v>46</v>
      </c>
      <c r="X83" s="3" t="str">
        <f>IF($E83=IF(ISERROR(VLOOKUP($U83,技リスト!$A$1:$F$270,4,FALSE)),"－",VLOOKUP($U83,技リスト!$A$1:$F$270,4,FALSE)),"一致","")</f>
        <v/>
      </c>
      <c r="Y83" s="15" t="s">
        <v>147</v>
      </c>
      <c r="Z83" s="3" t="str">
        <f>IF(ISERROR(VLOOKUP($Y83,技リスト!$A$1:$F$270,6,FALSE)),"－",VLOOKUP($Y83,技リスト!$A$1:$F$270,6,FALSE))</f>
        <v>LS</v>
      </c>
      <c r="AA83" s="3">
        <f>IF(ISERROR(VLOOKUP($Y83,技リスト!$A$1:$F$270,3,FALSE)),"－",VLOOKUP($Y83,技リスト!$A$1:$F$270,3,FALSE))</f>
        <v>45</v>
      </c>
      <c r="AB83" s="3" t="str">
        <f>IF($E83=IF(ISERROR(VLOOKUP($Y83,技リスト!$A$1:$F$270,4,FALSE)),"－",VLOOKUP($Y83,技リスト!$A$1:$F$270,4,FALSE)),"一致","")</f>
        <v/>
      </c>
      <c r="AC83" s="15" t="s">
        <v>224</v>
      </c>
      <c r="AD83" s="3" t="str">
        <f>IF(ISERROR(VLOOKUP($AC83,技リスト!$A$1:$F$270,6,FALSE)),"－",VLOOKUP($AC83,技リスト!$A$1:$F$270,6,FALSE))</f>
        <v>NS</v>
      </c>
      <c r="AE83" s="3">
        <f>IF(ISERROR(VLOOKUP($AC83,技リスト!$A$1:$F$270,3,FALSE)),"－",VLOOKUP($AC83,技リスト!$A$1:$F$270,3,FALSE))</f>
        <v>70</v>
      </c>
      <c r="AF83" s="3" t="str">
        <f>IF($E83=IF(ISERROR(VLOOKUP($AC83,技リスト!$A$1:$F$245,4,FALSE)),"－",VLOOKUP($AC83,技リスト!$A$1:$F$245,4,FALSE)),"一致","")</f>
        <v>一致</v>
      </c>
      <c r="AG83" s="16" t="str">
        <f t="shared" si="8"/>
        <v>ネバーギブアップフェイクボールすいせいシュートダイナマイトシュート</v>
      </c>
      <c r="AH83" s="16" t="str">
        <f t="shared" si="9"/>
        <v>ネバーギブアップフェイクボールすいせいシュートダイナマイトシュート</v>
      </c>
      <c r="AI83" s="16" t="str">
        <f t="shared" si="10"/>
        <v>ネバーギブアップフェイクボールすいせいシュートダイナマイトシュート</v>
      </c>
      <c r="AJ83" s="16" t="str">
        <f t="shared" si="11"/>
        <v>ネバーギブアップフェイクボールすいせいシュートダイナマイトシュート</v>
      </c>
      <c r="AK83" s="15" t="str">
        <f t="shared" si="12"/>
        <v>－BLLSNS</v>
      </c>
      <c r="AL83" s="16" t="str">
        <f t="shared" si="13"/>
        <v>－BLLSNS</v>
      </c>
      <c r="AM83" s="15" t="str">
        <f t="shared" si="14"/>
        <v>－BLLSNS</v>
      </c>
      <c r="AN83" s="15" t="str">
        <f t="shared" si="15"/>
        <v>－BLLSNS</v>
      </c>
    </row>
    <row r="84" spans="1:40" ht="11.25" customHeight="1" x14ac:dyDescent="0.15">
      <c r="A84" s="15">
        <v>83</v>
      </c>
      <c r="B84" s="15" t="s">
        <v>414</v>
      </c>
      <c r="C84" s="15" t="s">
        <v>415</v>
      </c>
      <c r="D84" s="3" t="s">
        <v>18</v>
      </c>
      <c r="E84" s="15" t="s">
        <v>121</v>
      </c>
      <c r="F84" s="15" t="s">
        <v>17</v>
      </c>
      <c r="G84" s="15">
        <v>149</v>
      </c>
      <c r="H84" s="15">
        <v>152</v>
      </c>
      <c r="I84" s="15">
        <v>59</v>
      </c>
      <c r="J84" s="15">
        <v>52</v>
      </c>
      <c r="K84" s="15">
        <v>56</v>
      </c>
      <c r="L84" s="15">
        <v>58</v>
      </c>
      <c r="M84" s="15">
        <v>56</v>
      </c>
      <c r="N84" s="15">
        <v>40</v>
      </c>
      <c r="O84" s="15">
        <v>62</v>
      </c>
      <c r="P84" s="15">
        <v>30</v>
      </c>
      <c r="Q84" s="15" t="s">
        <v>148</v>
      </c>
      <c r="R84" s="3" t="str">
        <f>IF(ISERROR(VLOOKUP($Q84,技リスト!$A$1:$F$270,6,FALSE)),"－",VLOOKUP($Q84,技リスト!$A$1:$F$270,6,FALSE))</f>
        <v>BS</v>
      </c>
      <c r="S84" s="3">
        <f>IF(ISERROR(VLOOKUP($Q84,技リスト!$A$1:$F$270,3,FALSE)),"－",VLOOKUP($Q84,技リスト!$A$1:$F$270,3,FALSE))</f>
        <v>80</v>
      </c>
      <c r="T84" s="3" t="str">
        <f>IF($E84=IF(ISERROR(VLOOKUP($Q84,技リスト!$A$1:$F$270,4,FALSE)),"－",VLOOKUP($Q84,技リスト!$A$1:$F$270,4,FALSE)),"一致","")</f>
        <v/>
      </c>
      <c r="U84" s="15" t="s">
        <v>165</v>
      </c>
      <c r="V84" s="3" t="str">
        <f>IF(ISERROR(VLOOKUP($U84,技リスト!$A$1:$F$270,6,FALSE)),"－",VLOOKUP($U84,技リスト!$A$1:$F$270,6,FALSE))</f>
        <v>BL</v>
      </c>
      <c r="W84" s="3">
        <f>IF(ISERROR(VLOOKUP($U84,技リスト!$A$1:$F$270,3,FALSE)),"－",VLOOKUP($U84,技リスト!$A$1:$F$270,3,FALSE))</f>
        <v>46</v>
      </c>
      <c r="X84" s="3" t="str">
        <f>IF($E84=IF(ISERROR(VLOOKUP($U84,技リスト!$A$1:$F$270,4,FALSE)),"－",VLOOKUP($U84,技リスト!$A$1:$F$270,4,FALSE)),"一致","")</f>
        <v/>
      </c>
      <c r="Y84" s="15" t="s">
        <v>213</v>
      </c>
      <c r="Z84" s="3" t="str">
        <f>IF(ISERROR(VLOOKUP($Y84,技リスト!$A$1:$F$270,6,FALSE)),"－",VLOOKUP($Y84,技リスト!$A$1:$F$270,6,FALSE))</f>
        <v>BL</v>
      </c>
      <c r="AA84" s="3">
        <f>IF(ISERROR(VLOOKUP($Y84,技リスト!$A$1:$F$270,3,FALSE)),"－",VLOOKUP($Y84,技リスト!$A$1:$F$270,3,FALSE))</f>
        <v>56</v>
      </c>
      <c r="AB84" s="3" t="str">
        <f>IF($E84=IF(ISERROR(VLOOKUP($Y84,技リスト!$A$1:$F$270,4,FALSE)),"－",VLOOKUP($Y84,技リスト!$A$1:$F$270,4,FALSE)),"一致","")</f>
        <v>一致</v>
      </c>
      <c r="AC84" s="15" t="s">
        <v>406</v>
      </c>
      <c r="AD84" s="3" t="str">
        <f>IF(ISERROR(VLOOKUP($AC84,技リスト!$A$1:$F$270,6,FALSE)),"－",VLOOKUP($AC84,技リスト!$A$1:$F$270,6,FALSE))</f>
        <v>CA</v>
      </c>
      <c r="AE84" s="3">
        <f>IF(ISERROR(VLOOKUP($AC84,技リスト!$A$1:$F$270,3,FALSE)),"－",VLOOKUP($AC84,技リスト!$A$1:$F$270,3,FALSE))</f>
        <v>63</v>
      </c>
      <c r="AF84" s="3" t="str">
        <f>IF($E84=IF(ISERROR(VLOOKUP($AC84,技リスト!$A$1:$F$245,4,FALSE)),"－",VLOOKUP($AC84,技リスト!$A$1:$F$245,4,FALSE)),"一致","")</f>
        <v>一致</v>
      </c>
      <c r="AG84" s="16" t="str">
        <f t="shared" si="8"/>
        <v>ドこんじょうバットフェイクボールアースクェイクゴールずらし</v>
      </c>
      <c r="AH84" s="16" t="str">
        <f t="shared" si="9"/>
        <v>ドこんじょうバットフェイクボールアースクェイクゴールずらし</v>
      </c>
      <c r="AI84" s="16" t="str">
        <f t="shared" si="10"/>
        <v>ドこんじょうバットフェイクボールアースクェイクゴールずらし</v>
      </c>
      <c r="AJ84" s="16" t="str">
        <f t="shared" si="11"/>
        <v>ドこんじょうバットフェイクボールアースクェイクゴールずらし</v>
      </c>
      <c r="AK84" s="15" t="str">
        <f t="shared" si="12"/>
        <v>BSBLBLCA</v>
      </c>
      <c r="AL84" s="16" t="str">
        <f t="shared" si="13"/>
        <v>BSBLBLCA</v>
      </c>
      <c r="AM84" s="15" t="str">
        <f t="shared" si="14"/>
        <v>BSBLBLCA</v>
      </c>
      <c r="AN84" s="15" t="str">
        <f t="shared" si="15"/>
        <v>BSBLBLCA</v>
      </c>
    </row>
    <row r="85" spans="1:40" ht="11.25" customHeight="1" x14ac:dyDescent="0.15">
      <c r="A85" s="15">
        <v>84</v>
      </c>
      <c r="B85" s="15" t="s">
        <v>416</v>
      </c>
      <c r="C85" s="15" t="s">
        <v>417</v>
      </c>
      <c r="D85" s="3" t="s">
        <v>18</v>
      </c>
      <c r="E85" s="15" t="s">
        <v>19</v>
      </c>
      <c r="F85" s="15" t="s">
        <v>52</v>
      </c>
      <c r="G85" s="15">
        <v>158</v>
      </c>
      <c r="H85" s="15">
        <v>133</v>
      </c>
      <c r="I85" s="15">
        <v>54</v>
      </c>
      <c r="J85" s="15">
        <v>56</v>
      </c>
      <c r="K85" s="15">
        <v>56</v>
      </c>
      <c r="L85" s="15">
        <v>62</v>
      </c>
      <c r="M85" s="15">
        <v>55</v>
      </c>
      <c r="N85" s="15">
        <v>44</v>
      </c>
      <c r="O85" s="15">
        <v>60</v>
      </c>
      <c r="P85" s="15">
        <v>33</v>
      </c>
      <c r="Q85" s="15" t="s">
        <v>164</v>
      </c>
      <c r="R85" s="3" t="str">
        <f>IF(ISERROR(VLOOKUP($Q85,技リスト!$A$1:$F$270,6,FALSE)),"－",VLOOKUP($Q85,技リスト!$A$1:$F$270,6,FALSE))</f>
        <v>DR</v>
      </c>
      <c r="S85" s="3">
        <f>IF(ISERROR(VLOOKUP($Q85,技リスト!$A$1:$F$270,3,FALSE)),"－",VLOOKUP($Q85,技リスト!$A$1:$F$270,3,FALSE))</f>
        <v>49</v>
      </c>
      <c r="T85" s="3" t="str">
        <f>IF($E85=IF(ISERROR(VLOOKUP($Q85,技リスト!$A$1:$F$270,4,FALSE)),"－",VLOOKUP($Q85,技リスト!$A$1:$F$270,4,FALSE)),"一致","")</f>
        <v/>
      </c>
      <c r="U85" s="15" t="s">
        <v>264</v>
      </c>
      <c r="V85" s="3" t="str">
        <f>IF(ISERROR(VLOOKUP($U85,技リスト!$A$1:$F$270,6,FALSE)),"－",VLOOKUP($U85,技リスト!$A$1:$F$270,6,FALSE))</f>
        <v>BL</v>
      </c>
      <c r="W85" s="3">
        <f>IF(ISERROR(VLOOKUP($U85,技リスト!$A$1:$F$270,3,FALSE)),"－",VLOOKUP($U85,技リスト!$A$1:$F$270,3,FALSE))</f>
        <v>16</v>
      </c>
      <c r="X85" s="3" t="str">
        <f>IF($E85=IF(ISERROR(VLOOKUP($U85,技リスト!$A$1:$F$270,4,FALSE)),"－",VLOOKUP($U85,技リスト!$A$1:$F$270,4,FALSE)),"一致","")</f>
        <v>一致</v>
      </c>
      <c r="Y85" s="15" t="s">
        <v>227</v>
      </c>
      <c r="Z85" s="3" t="str">
        <f>IF(ISERROR(VLOOKUP($Y85,技リスト!$A$1:$F$270,6,FALSE)),"－",VLOOKUP($Y85,技リスト!$A$1:$F$270,6,FALSE))</f>
        <v>BL</v>
      </c>
      <c r="AA85" s="3">
        <f>IF(ISERROR(VLOOKUP($Y85,技リスト!$A$1:$F$270,3,FALSE)),"－",VLOOKUP($Y85,技リスト!$A$1:$F$270,3,FALSE))</f>
        <v>39</v>
      </c>
      <c r="AB85" s="3" t="str">
        <f>IF($E85=IF(ISERROR(VLOOKUP($Y85,技リスト!$A$1:$F$270,4,FALSE)),"－",VLOOKUP($Y85,技リスト!$A$1:$F$270,4,FALSE)),"一致","")</f>
        <v>一致</v>
      </c>
      <c r="AC85" s="15" t="s">
        <v>188</v>
      </c>
      <c r="AD85" s="3" t="str">
        <f>IF(ISERROR(VLOOKUP($AC85,技リスト!$A$1:$F$270,6,FALSE)),"－",VLOOKUP($AC85,技リスト!$A$1:$F$270,6,FALSE))</f>
        <v>DR</v>
      </c>
      <c r="AE85" s="3">
        <f>IF(ISERROR(VLOOKUP($AC85,技リスト!$A$1:$F$270,3,FALSE)),"－",VLOOKUP($AC85,技リスト!$A$1:$F$270,3,FALSE))</f>
        <v>38</v>
      </c>
      <c r="AF85" s="3" t="str">
        <f>IF($E85=IF(ISERROR(VLOOKUP($AC85,技リスト!$A$1:$F$245,4,FALSE)),"－",VLOOKUP($AC85,技リスト!$A$1:$F$245,4,FALSE)),"一致","")</f>
        <v>一致</v>
      </c>
      <c r="AG85" s="16" t="str">
        <f t="shared" si="8"/>
        <v>ごりむちゅうおんりょうスーパースキャン（Ｂ）スーパースキャン（Ｄ）</v>
      </c>
      <c r="AH85" s="16" t="str">
        <f t="shared" si="9"/>
        <v>ごりむちゅうおんりょうスーパースキャン（Ｂ）スーパースキャン（Ｄ）</v>
      </c>
      <c r="AI85" s="16" t="str">
        <f t="shared" si="10"/>
        <v>ごりむちゅうおんりょうスーパースキャン（Ｂ）スーパースキャン（Ｄ）</v>
      </c>
      <c r="AJ85" s="16" t="str">
        <f t="shared" si="11"/>
        <v>ごりむちゅうおんりょうスーパースキャン（Ｂ）スーパースキャン（Ｄ）</v>
      </c>
      <c r="AK85" s="15" t="str">
        <f t="shared" si="12"/>
        <v>DRBLBLDR</v>
      </c>
      <c r="AL85" s="16" t="str">
        <f t="shared" si="13"/>
        <v>DRBLBLDR</v>
      </c>
      <c r="AM85" s="15" t="str">
        <f t="shared" si="14"/>
        <v>DRBLBLDR</v>
      </c>
      <c r="AN85" s="15" t="str">
        <f t="shared" si="15"/>
        <v>DRBLBLDR</v>
      </c>
    </row>
    <row r="86" spans="1:40" ht="11.25" customHeight="1" x14ac:dyDescent="0.15">
      <c r="A86" s="15">
        <v>85</v>
      </c>
      <c r="B86" s="15" t="s">
        <v>418</v>
      </c>
      <c r="C86" s="15" t="s">
        <v>419</v>
      </c>
      <c r="D86" s="3" t="s">
        <v>18</v>
      </c>
      <c r="E86" s="15" t="s">
        <v>88</v>
      </c>
      <c r="F86" s="15" t="s">
        <v>52</v>
      </c>
      <c r="G86" s="15">
        <v>171</v>
      </c>
      <c r="H86" s="15">
        <v>152</v>
      </c>
      <c r="I86" s="15">
        <v>58</v>
      </c>
      <c r="J86" s="15">
        <v>62</v>
      </c>
      <c r="K86" s="15">
        <v>52</v>
      </c>
      <c r="L86" s="15">
        <v>61</v>
      </c>
      <c r="M86" s="15">
        <v>54</v>
      </c>
      <c r="N86" s="15">
        <v>47</v>
      </c>
      <c r="O86" s="15">
        <v>59</v>
      </c>
      <c r="P86" s="15">
        <v>33</v>
      </c>
      <c r="Q86" s="15" t="s">
        <v>198</v>
      </c>
      <c r="R86" s="3" t="str">
        <f>IF(ISERROR(VLOOKUP($Q86,技リスト!$A$1:$F$270,6,FALSE)),"－",VLOOKUP($Q86,技リスト!$A$1:$F$270,6,FALSE))</f>
        <v>－</v>
      </c>
      <c r="S86" s="3" t="str">
        <f>IF(ISERROR(VLOOKUP($Q86,技リスト!$A$1:$F$270,3,FALSE)),"－",VLOOKUP($Q86,技リスト!$A$1:$F$270,3,FALSE))</f>
        <v>－</v>
      </c>
      <c r="T86" s="3" t="str">
        <f>IF($E86=IF(ISERROR(VLOOKUP($Q86,技リスト!$A$1:$F$270,4,FALSE)),"－",VLOOKUP($Q86,技リスト!$A$1:$F$270,4,FALSE)),"一致","")</f>
        <v/>
      </c>
      <c r="U86" s="15" t="s">
        <v>337</v>
      </c>
      <c r="V86" s="3" t="str">
        <f>IF(ISERROR(VLOOKUP($U86,技リスト!$A$1:$F$270,6,FALSE)),"－",VLOOKUP($U86,技リスト!$A$1:$F$270,6,FALSE))</f>
        <v>－</v>
      </c>
      <c r="W86" s="3" t="str">
        <f>IF(ISERROR(VLOOKUP($U86,技リスト!$A$1:$F$270,3,FALSE)),"－",VLOOKUP($U86,技リスト!$A$1:$F$270,3,FALSE))</f>
        <v>－</v>
      </c>
      <c r="X86" s="3" t="str">
        <f>IF($E86=IF(ISERROR(VLOOKUP($U86,技リスト!$A$1:$F$270,4,FALSE)),"－",VLOOKUP($U86,技リスト!$A$1:$F$270,4,FALSE)),"一致","")</f>
        <v/>
      </c>
      <c r="Y86" s="15" t="s">
        <v>164</v>
      </c>
      <c r="Z86" s="3" t="str">
        <f>IF(ISERROR(VLOOKUP($Y86,技リスト!$A$1:$F$270,6,FALSE)),"－",VLOOKUP($Y86,技リスト!$A$1:$F$270,6,FALSE))</f>
        <v>DR</v>
      </c>
      <c r="AA86" s="3">
        <f>IF(ISERROR(VLOOKUP($Y86,技リスト!$A$1:$F$270,3,FALSE)),"－",VLOOKUP($Y86,技リスト!$A$1:$F$270,3,FALSE))</f>
        <v>49</v>
      </c>
      <c r="AB86" s="3" t="str">
        <f>IF($E86=IF(ISERROR(VLOOKUP($Y86,技リスト!$A$1:$F$270,4,FALSE)),"－",VLOOKUP($Y86,技リスト!$A$1:$F$270,4,FALSE)),"一致","")</f>
        <v/>
      </c>
      <c r="AC86" s="15" t="s">
        <v>166</v>
      </c>
      <c r="AD86" s="3" t="str">
        <f>IF(ISERROR(VLOOKUP($AC86,技リスト!$A$1:$F$270,6,FALSE)),"－",VLOOKUP($AC86,技リスト!$A$1:$F$270,6,FALSE))</f>
        <v>BS</v>
      </c>
      <c r="AE86" s="3">
        <f>IF(ISERROR(VLOOKUP($AC86,技リスト!$A$1:$F$270,3,FALSE)),"－",VLOOKUP($AC86,技リスト!$A$1:$F$270,3,FALSE))</f>
        <v>109</v>
      </c>
      <c r="AF86" s="3" t="str">
        <f>IF($E86=IF(ISERROR(VLOOKUP($AC86,技リスト!$A$1:$F$245,4,FALSE)),"－",VLOOKUP($AC86,技リスト!$A$1:$F$245,4,FALSE)),"一致","")</f>
        <v>一致</v>
      </c>
      <c r="AG86" s="16" t="str">
        <f t="shared" si="8"/>
        <v>ラッキー!イケメンUP!ごりむちゅうイナズマおとし</v>
      </c>
      <c r="AH86" s="16" t="str">
        <f t="shared" si="9"/>
        <v>ラッキー!イケメンUP!ごりむちゅうイナズマおとし</v>
      </c>
      <c r="AI86" s="16" t="str">
        <f t="shared" si="10"/>
        <v>ラッキー!イケメンUP!ごりむちゅうイナズマおとし</v>
      </c>
      <c r="AJ86" s="16" t="str">
        <f t="shared" si="11"/>
        <v>ラッキー!イケメンUP!ごりむちゅうイナズマおとし</v>
      </c>
      <c r="AK86" s="15" t="str">
        <f t="shared" si="12"/>
        <v>－－DRBS</v>
      </c>
      <c r="AL86" s="16" t="str">
        <f t="shared" si="13"/>
        <v>－－DRBS</v>
      </c>
      <c r="AM86" s="15" t="str">
        <f t="shared" si="14"/>
        <v>－－DRBS</v>
      </c>
      <c r="AN86" s="15" t="str">
        <f t="shared" si="15"/>
        <v>－－DRBS</v>
      </c>
    </row>
    <row r="87" spans="1:40" ht="11.25" customHeight="1" x14ac:dyDescent="0.15">
      <c r="A87" s="15">
        <v>86</v>
      </c>
      <c r="B87" s="15" t="s">
        <v>420</v>
      </c>
      <c r="C87" s="15" t="s">
        <v>421</v>
      </c>
      <c r="D87" s="3" t="s">
        <v>18</v>
      </c>
      <c r="E87" s="15" t="s">
        <v>88</v>
      </c>
      <c r="F87" s="15" t="s">
        <v>53</v>
      </c>
      <c r="G87" s="15">
        <v>167</v>
      </c>
      <c r="H87" s="15">
        <v>137</v>
      </c>
      <c r="I87" s="15">
        <v>60</v>
      </c>
      <c r="J87" s="15">
        <v>60</v>
      </c>
      <c r="K87" s="15">
        <v>52</v>
      </c>
      <c r="L87" s="15">
        <v>58</v>
      </c>
      <c r="M87" s="15">
        <v>54</v>
      </c>
      <c r="N87" s="15">
        <v>41</v>
      </c>
      <c r="O87" s="15">
        <v>66</v>
      </c>
      <c r="P87" s="15">
        <v>33</v>
      </c>
      <c r="Q87" s="15" t="s">
        <v>164</v>
      </c>
      <c r="R87" s="3" t="str">
        <f>IF(ISERROR(VLOOKUP($Q87,技リスト!$A$1:$F$270,6,FALSE)),"－",VLOOKUP($Q87,技リスト!$A$1:$F$270,6,FALSE))</f>
        <v>DR</v>
      </c>
      <c r="S87" s="3">
        <f>IF(ISERROR(VLOOKUP($Q87,技リスト!$A$1:$F$270,3,FALSE)),"－",VLOOKUP($Q87,技リスト!$A$1:$F$270,3,FALSE))</f>
        <v>49</v>
      </c>
      <c r="T87" s="3" t="str">
        <f>IF($E87=IF(ISERROR(VLOOKUP($Q87,技リスト!$A$1:$F$270,4,FALSE)),"－",VLOOKUP($Q87,技リスト!$A$1:$F$270,4,FALSE)),"一致","")</f>
        <v/>
      </c>
      <c r="U87" s="15" t="s">
        <v>148</v>
      </c>
      <c r="V87" s="3" t="str">
        <f>IF(ISERROR(VLOOKUP($U87,技リスト!$A$1:$F$270,6,FALSE)),"－",VLOOKUP($U87,技リスト!$A$1:$F$270,6,FALSE))</f>
        <v>BS</v>
      </c>
      <c r="W87" s="3">
        <f>IF(ISERROR(VLOOKUP($U87,技リスト!$A$1:$F$270,3,FALSE)),"－",VLOOKUP($U87,技リスト!$A$1:$F$270,3,FALSE))</f>
        <v>80</v>
      </c>
      <c r="X87" s="3" t="str">
        <f>IF($E87=IF(ISERROR(VLOOKUP($U87,技リスト!$A$1:$F$270,4,FALSE)),"－",VLOOKUP($U87,技リスト!$A$1:$F$270,4,FALSE)),"一致","")</f>
        <v/>
      </c>
      <c r="Y87" s="15" t="s">
        <v>139</v>
      </c>
      <c r="Z87" s="3" t="str">
        <f>IF(ISERROR(VLOOKUP($Y87,技リスト!$A$1:$F$270,6,FALSE)),"－",VLOOKUP($Y87,技リスト!$A$1:$F$270,6,FALSE))</f>
        <v>BL</v>
      </c>
      <c r="AA87" s="3">
        <f>IF(ISERROR(VLOOKUP($Y87,技リスト!$A$1:$F$270,3,FALSE)),"－",VLOOKUP($Y87,技リスト!$A$1:$F$270,3,FALSE))</f>
        <v>8</v>
      </c>
      <c r="AB87" s="3" t="str">
        <f>IF($E87=IF(ISERROR(VLOOKUP($Y87,技リスト!$A$1:$F$270,4,FALSE)),"－",VLOOKUP($Y87,技リスト!$A$1:$F$270,4,FALSE)),"一致","")</f>
        <v>一致</v>
      </c>
      <c r="AC87" s="15" t="s">
        <v>235</v>
      </c>
      <c r="AD87" s="3" t="str">
        <f>IF(ISERROR(VLOOKUP($AC87,技リスト!$A$1:$F$270,6,FALSE)),"－",VLOOKUP($AC87,技リスト!$A$1:$F$270,6,FALSE))</f>
        <v>NS</v>
      </c>
      <c r="AE87" s="3">
        <f>IF(ISERROR(VLOOKUP($AC87,技リスト!$A$1:$F$270,3,FALSE)),"－",VLOOKUP($AC87,技リスト!$A$1:$F$270,3,FALSE))</f>
        <v>58</v>
      </c>
      <c r="AF87" s="3" t="str">
        <f>IF($E87=IF(ISERROR(VLOOKUP($AC87,技リスト!$A$1:$F$245,4,FALSE)),"－",VLOOKUP($AC87,技リスト!$A$1:$F$245,4,FALSE)),"一致","")</f>
        <v/>
      </c>
      <c r="AG87" s="16" t="str">
        <f t="shared" si="8"/>
        <v>ごりむちゅうドこんじょうバットコイルターンひゃくれつショット</v>
      </c>
      <c r="AH87" s="16" t="str">
        <f t="shared" si="9"/>
        <v>ごりむちゅうドこんじょうバットコイルターンひゃくれつショット</v>
      </c>
      <c r="AI87" s="16" t="str">
        <f t="shared" si="10"/>
        <v>ごりむちゅうドこんじょうバットコイルターンひゃくれつショット</v>
      </c>
      <c r="AJ87" s="16" t="str">
        <f t="shared" si="11"/>
        <v>ごりむちゅうドこんじょうバットコイルターンひゃくれつショット</v>
      </c>
      <c r="AK87" s="15" t="str">
        <f t="shared" si="12"/>
        <v>DRBSBLNS</v>
      </c>
      <c r="AL87" s="16" t="str">
        <f t="shared" si="13"/>
        <v>DRBSBLNS</v>
      </c>
      <c r="AM87" s="15" t="str">
        <f t="shared" si="14"/>
        <v>DRBSBLNS</v>
      </c>
      <c r="AN87" s="15" t="str">
        <f t="shared" si="15"/>
        <v>DRBSBLNS</v>
      </c>
    </row>
    <row r="88" spans="1:40" ht="11.25" customHeight="1" x14ac:dyDescent="0.15">
      <c r="A88" s="15">
        <v>87</v>
      </c>
      <c r="B88" s="15" t="s">
        <v>422</v>
      </c>
      <c r="C88" s="15" t="s">
        <v>423</v>
      </c>
      <c r="D88" s="3" t="s">
        <v>18</v>
      </c>
      <c r="E88" s="15" t="s">
        <v>145</v>
      </c>
      <c r="F88" s="15" t="s">
        <v>52</v>
      </c>
      <c r="G88" s="15">
        <v>173</v>
      </c>
      <c r="H88" s="15">
        <v>137</v>
      </c>
      <c r="I88" s="15">
        <v>58</v>
      </c>
      <c r="J88" s="15">
        <v>60</v>
      </c>
      <c r="K88" s="15">
        <v>59</v>
      </c>
      <c r="L88" s="15">
        <v>52</v>
      </c>
      <c r="M88" s="15">
        <v>55</v>
      </c>
      <c r="N88" s="15">
        <v>45</v>
      </c>
      <c r="O88" s="15">
        <v>69</v>
      </c>
      <c r="P88" s="15">
        <v>32</v>
      </c>
      <c r="Q88" s="15" t="s">
        <v>148</v>
      </c>
      <c r="R88" s="3" t="str">
        <f>IF(ISERROR(VLOOKUP($Q88,技リスト!$A$1:$F$270,6,FALSE)),"－",VLOOKUP($Q88,技リスト!$A$1:$F$270,6,FALSE))</f>
        <v>BS</v>
      </c>
      <c r="S88" s="3">
        <f>IF(ISERROR(VLOOKUP($Q88,技リスト!$A$1:$F$270,3,FALSE)),"－",VLOOKUP($Q88,技リスト!$A$1:$F$270,3,FALSE))</f>
        <v>80</v>
      </c>
      <c r="T88" s="3" t="str">
        <f>IF($E88=IF(ISERROR(VLOOKUP($Q88,技リスト!$A$1:$F$270,4,FALSE)),"－",VLOOKUP($Q88,技リスト!$A$1:$F$270,4,FALSE)),"一致","")</f>
        <v>一致</v>
      </c>
      <c r="U88" s="15" t="s">
        <v>164</v>
      </c>
      <c r="V88" s="3" t="str">
        <f>IF(ISERROR(VLOOKUP($U88,技リスト!$A$1:$F$270,6,FALSE)),"－",VLOOKUP($U88,技リスト!$A$1:$F$270,6,FALSE))</f>
        <v>DR</v>
      </c>
      <c r="W88" s="3">
        <f>IF(ISERROR(VLOOKUP($U88,技リスト!$A$1:$F$270,3,FALSE)),"－",VLOOKUP($U88,技リスト!$A$1:$F$270,3,FALSE))</f>
        <v>49</v>
      </c>
      <c r="X88" s="3" t="str">
        <f>IF($E88=IF(ISERROR(VLOOKUP($U88,技リスト!$A$1:$F$270,4,FALSE)),"－",VLOOKUP($U88,技リスト!$A$1:$F$270,4,FALSE)),"一致","")</f>
        <v/>
      </c>
      <c r="Y88" s="15" t="s">
        <v>165</v>
      </c>
      <c r="Z88" s="3" t="str">
        <f>IF(ISERROR(VLOOKUP($Y88,技リスト!$A$1:$F$270,6,FALSE)),"－",VLOOKUP($Y88,技リスト!$A$1:$F$270,6,FALSE))</f>
        <v>BL</v>
      </c>
      <c r="AA88" s="3">
        <f>IF(ISERROR(VLOOKUP($Y88,技リスト!$A$1:$F$270,3,FALSE)),"－",VLOOKUP($Y88,技リスト!$A$1:$F$270,3,FALSE))</f>
        <v>46</v>
      </c>
      <c r="AB88" s="3" t="str">
        <f>IF($E88=IF(ISERROR(VLOOKUP($Y88,技リスト!$A$1:$F$270,4,FALSE)),"－",VLOOKUP($Y88,技リスト!$A$1:$F$270,4,FALSE)),"一致","")</f>
        <v/>
      </c>
      <c r="AC88" s="15" t="s">
        <v>424</v>
      </c>
      <c r="AD88" s="3" t="str">
        <f>IF(ISERROR(VLOOKUP($AC88,技リスト!$A$1:$F$270,6,FALSE)),"－",VLOOKUP($AC88,技リスト!$A$1:$F$270,6,FALSE))</f>
        <v>NS</v>
      </c>
      <c r="AE88" s="3">
        <f>IF(ISERROR(VLOOKUP($AC88,技リスト!$A$1:$F$270,3,FALSE)),"－",VLOOKUP($AC88,技リスト!$A$1:$F$270,3,FALSE))</f>
        <v>78</v>
      </c>
      <c r="AF88" s="3" t="str">
        <f>IF($E88=IF(ISERROR(VLOOKUP($AC88,技リスト!$A$1:$F$245,4,FALSE)),"－",VLOOKUP($AC88,技リスト!$A$1:$F$245,4,FALSE)),"一致","")</f>
        <v>一致</v>
      </c>
      <c r="AG88" s="16" t="str">
        <f t="shared" si="8"/>
        <v>ドこんじょうバットごりむちゅうフェイクボールシャインドライブ</v>
      </c>
      <c r="AH88" s="16" t="str">
        <f t="shared" si="9"/>
        <v>ドこんじょうバットごりむちゅうフェイクボールシャインドライブ</v>
      </c>
      <c r="AI88" s="16" t="str">
        <f t="shared" si="10"/>
        <v>ドこんじょうバットごりむちゅうフェイクボールシャインドライブ</v>
      </c>
      <c r="AJ88" s="16" t="str">
        <f t="shared" si="11"/>
        <v>ドこんじょうバットごりむちゅうフェイクボールシャインドライブ</v>
      </c>
      <c r="AK88" s="15" t="str">
        <f t="shared" si="12"/>
        <v>BSDRBLNS</v>
      </c>
      <c r="AL88" s="16" t="str">
        <f t="shared" si="13"/>
        <v>BSDRBLNS</v>
      </c>
      <c r="AM88" s="15" t="str">
        <f t="shared" si="14"/>
        <v>BSDRBLNS</v>
      </c>
      <c r="AN88" s="15" t="str">
        <f t="shared" si="15"/>
        <v>BSDRBLNS</v>
      </c>
    </row>
    <row r="89" spans="1:40" ht="11.25" customHeight="1" x14ac:dyDescent="0.15">
      <c r="A89" s="15">
        <v>88</v>
      </c>
      <c r="B89" s="15" t="s">
        <v>425</v>
      </c>
      <c r="C89" s="15" t="s">
        <v>426</v>
      </c>
      <c r="D89" s="3" t="s">
        <v>18</v>
      </c>
      <c r="E89" s="15" t="s">
        <v>88</v>
      </c>
      <c r="F89" s="15" t="s">
        <v>52</v>
      </c>
      <c r="G89" s="15">
        <v>143</v>
      </c>
      <c r="H89" s="15">
        <v>149</v>
      </c>
      <c r="I89" s="15">
        <v>52</v>
      </c>
      <c r="J89" s="15">
        <v>56</v>
      </c>
      <c r="K89" s="15">
        <v>58</v>
      </c>
      <c r="L89" s="15">
        <v>63</v>
      </c>
      <c r="M89" s="15">
        <v>53</v>
      </c>
      <c r="N89" s="15">
        <v>51</v>
      </c>
      <c r="O89" s="15">
        <v>64</v>
      </c>
      <c r="P89" s="15">
        <v>30</v>
      </c>
      <c r="Q89" s="15" t="s">
        <v>164</v>
      </c>
      <c r="R89" s="3" t="str">
        <f>IF(ISERROR(VLOOKUP($Q89,技リスト!$A$1:$F$270,6,FALSE)),"－",VLOOKUP($Q89,技リスト!$A$1:$F$270,6,FALSE))</f>
        <v>DR</v>
      </c>
      <c r="S89" s="3">
        <f>IF(ISERROR(VLOOKUP($Q89,技リスト!$A$1:$F$270,3,FALSE)),"－",VLOOKUP($Q89,技リスト!$A$1:$F$270,3,FALSE))</f>
        <v>49</v>
      </c>
      <c r="T89" s="3" t="str">
        <f>IF($E89=IF(ISERROR(VLOOKUP($Q89,技リスト!$A$1:$F$270,4,FALSE)),"－",VLOOKUP($Q89,技リスト!$A$1:$F$270,4,FALSE)),"一致","")</f>
        <v/>
      </c>
      <c r="U89" s="15" t="s">
        <v>148</v>
      </c>
      <c r="V89" s="3" t="str">
        <f>IF(ISERROR(VLOOKUP($U89,技リスト!$A$1:$F$270,6,FALSE)),"－",VLOOKUP($U89,技リスト!$A$1:$F$270,6,FALSE))</f>
        <v>BS</v>
      </c>
      <c r="W89" s="3">
        <f>IF(ISERROR(VLOOKUP($U89,技リスト!$A$1:$F$270,3,FALSE)),"－",VLOOKUP($U89,技リスト!$A$1:$F$270,3,FALSE))</f>
        <v>80</v>
      </c>
      <c r="X89" s="3" t="str">
        <f>IF($E89=IF(ISERROR(VLOOKUP($U89,技リスト!$A$1:$F$270,4,FALSE)),"－",VLOOKUP($U89,技リスト!$A$1:$F$270,4,FALSE)),"一致","")</f>
        <v/>
      </c>
      <c r="Y89" s="15" t="s">
        <v>276</v>
      </c>
      <c r="Z89" s="3" t="str">
        <f>IF(ISERROR(VLOOKUP($Y89,技リスト!$A$1:$F$270,6,FALSE)),"－",VLOOKUP($Y89,技リスト!$A$1:$F$270,6,FALSE))</f>
        <v>BL</v>
      </c>
      <c r="AA89" s="3">
        <f>IF(ISERROR(VLOOKUP($Y89,技リスト!$A$1:$F$270,3,FALSE)),"－",VLOOKUP($Y89,技リスト!$A$1:$F$270,3,FALSE))</f>
        <v>16</v>
      </c>
      <c r="AB89" s="3" t="str">
        <f>IF($E89=IF(ISERROR(VLOOKUP($Y89,技リスト!$A$1:$F$270,4,FALSE)),"－",VLOOKUP($Y89,技リスト!$A$1:$F$270,4,FALSE)),"一致","")</f>
        <v/>
      </c>
      <c r="AC89" s="15" t="s">
        <v>427</v>
      </c>
      <c r="AD89" s="3" t="str">
        <f>IF(ISERROR(VLOOKUP($AC89,技リスト!$A$1:$F$270,6,FALSE)),"－",VLOOKUP($AC89,技リスト!$A$1:$F$270,6,FALSE))</f>
        <v>BL</v>
      </c>
      <c r="AE89" s="3">
        <f>IF(ISERROR(VLOOKUP($AC89,技リスト!$A$1:$F$270,3,FALSE)),"－",VLOOKUP($AC89,技リスト!$A$1:$F$270,3,FALSE))</f>
        <v>39</v>
      </c>
      <c r="AF89" s="3" t="str">
        <f>IF($E89=IF(ISERROR(VLOOKUP($AC89,技リスト!$A$1:$F$245,4,FALSE)),"－",VLOOKUP($AC89,技リスト!$A$1:$F$245,4,FALSE)),"一致","")</f>
        <v>一致</v>
      </c>
      <c r="AG89" s="16" t="str">
        <f t="shared" si="8"/>
        <v>ごりむちゅうドこんじょうバットドッペルゲンガーブレードアタック</v>
      </c>
      <c r="AH89" s="16" t="str">
        <f t="shared" si="9"/>
        <v>ごりむちゅうドこんじょうバットドッペルゲンガーブレードアタック</v>
      </c>
      <c r="AI89" s="16" t="str">
        <f t="shared" si="10"/>
        <v>ごりむちゅうドこんじょうバットドッペルゲンガーブレードアタック</v>
      </c>
      <c r="AJ89" s="16" t="str">
        <f t="shared" si="11"/>
        <v>ごりむちゅうドこんじょうバットドッペルゲンガーブレードアタック</v>
      </c>
      <c r="AK89" s="15" t="str">
        <f t="shared" si="12"/>
        <v>DRBSBLBL</v>
      </c>
      <c r="AL89" s="16" t="str">
        <f t="shared" si="13"/>
        <v>DRBSBLBL</v>
      </c>
      <c r="AM89" s="15" t="str">
        <f t="shared" si="14"/>
        <v>DRBSBLBL</v>
      </c>
      <c r="AN89" s="15" t="str">
        <f t="shared" si="15"/>
        <v>DRBSBLBL</v>
      </c>
    </row>
    <row r="90" spans="1:40" ht="11.25" customHeight="1" x14ac:dyDescent="0.15">
      <c r="A90" s="15">
        <v>89</v>
      </c>
      <c r="B90" s="15" t="s">
        <v>428</v>
      </c>
      <c r="C90" s="15" t="s">
        <v>429</v>
      </c>
      <c r="D90" s="3" t="s">
        <v>18</v>
      </c>
      <c r="E90" s="15" t="s">
        <v>19</v>
      </c>
      <c r="F90" s="15" t="s">
        <v>52</v>
      </c>
      <c r="G90" s="15">
        <v>147</v>
      </c>
      <c r="H90" s="15">
        <v>152</v>
      </c>
      <c r="I90" s="15">
        <v>57</v>
      </c>
      <c r="J90" s="15">
        <v>57</v>
      </c>
      <c r="K90" s="15">
        <v>55</v>
      </c>
      <c r="L90" s="15">
        <v>56</v>
      </c>
      <c r="M90" s="15">
        <v>52</v>
      </c>
      <c r="N90" s="15">
        <v>47</v>
      </c>
      <c r="O90" s="15">
        <v>60</v>
      </c>
      <c r="P90" s="15">
        <v>29</v>
      </c>
      <c r="Q90" s="15" t="s">
        <v>147</v>
      </c>
      <c r="R90" s="3" t="str">
        <f>IF(ISERROR(VLOOKUP($Q90,技リスト!$A$1:$F$270,6,FALSE)),"－",VLOOKUP($Q90,技リスト!$A$1:$F$270,6,FALSE))</f>
        <v>LS</v>
      </c>
      <c r="S90" s="3">
        <f>IF(ISERROR(VLOOKUP($Q90,技リスト!$A$1:$F$270,3,FALSE)),"－",VLOOKUP($Q90,技リスト!$A$1:$F$270,3,FALSE))</f>
        <v>45</v>
      </c>
      <c r="T90" s="3" t="str">
        <f>IF($E90=IF(ISERROR(VLOOKUP($Q90,技リスト!$A$1:$F$270,4,FALSE)),"－",VLOOKUP($Q90,技リスト!$A$1:$F$270,4,FALSE)),"一致","")</f>
        <v/>
      </c>
      <c r="U90" s="15" t="s">
        <v>164</v>
      </c>
      <c r="V90" s="3" t="str">
        <f>IF(ISERROR(VLOOKUP($U90,技リスト!$A$1:$F$270,6,FALSE)),"－",VLOOKUP($U90,技リスト!$A$1:$F$270,6,FALSE))</f>
        <v>DR</v>
      </c>
      <c r="W90" s="3">
        <f>IF(ISERROR(VLOOKUP($U90,技リスト!$A$1:$F$270,3,FALSE)),"－",VLOOKUP($U90,技リスト!$A$1:$F$270,3,FALSE))</f>
        <v>49</v>
      </c>
      <c r="X90" s="3" t="str">
        <f>IF($E90=IF(ISERROR(VLOOKUP($U90,技リスト!$A$1:$F$270,4,FALSE)),"－",VLOOKUP($U90,技リスト!$A$1:$F$270,4,FALSE)),"一致","")</f>
        <v/>
      </c>
      <c r="Y90" s="15" t="s">
        <v>350</v>
      </c>
      <c r="Z90" s="3" t="str">
        <f>IF(ISERROR(VLOOKUP($Y90,技リスト!$A$1:$F$270,6,FALSE)),"－",VLOOKUP($Y90,技リスト!$A$1:$F$270,6,FALSE))</f>
        <v>NS</v>
      </c>
      <c r="AA90" s="3">
        <f>IF(ISERROR(VLOOKUP($Y90,技リスト!$A$1:$F$270,3,FALSE)),"－",VLOOKUP($Y90,技リスト!$A$1:$F$270,3,FALSE))</f>
        <v>67</v>
      </c>
      <c r="AB90" s="3" t="str">
        <f>IF($E90=IF(ISERROR(VLOOKUP($Y90,技リスト!$A$1:$F$270,4,FALSE)),"－",VLOOKUP($Y90,技リスト!$A$1:$F$270,4,FALSE)),"一致","")</f>
        <v/>
      </c>
      <c r="AC90" s="15" t="s">
        <v>148</v>
      </c>
      <c r="AD90" s="3" t="str">
        <f>IF(ISERROR(VLOOKUP($AC90,技リスト!$A$1:$F$270,6,FALSE)),"－",VLOOKUP($AC90,技リスト!$A$1:$F$270,6,FALSE))</f>
        <v>BS</v>
      </c>
      <c r="AE90" s="3">
        <f>IF(ISERROR(VLOOKUP($AC90,技リスト!$A$1:$F$270,3,FALSE)),"－",VLOOKUP($AC90,技リスト!$A$1:$F$270,3,FALSE))</f>
        <v>80</v>
      </c>
      <c r="AF90" s="3" t="str">
        <f>IF($E90=IF(ISERROR(VLOOKUP($AC90,技リスト!$A$1:$F$245,4,FALSE)),"－",VLOOKUP($AC90,技リスト!$A$1:$F$245,4,FALSE)),"一致","")</f>
        <v/>
      </c>
      <c r="AG90" s="16" t="str">
        <f t="shared" si="8"/>
        <v>すいせいシュートごりむちゅうクロスドライブドこんじょうバット</v>
      </c>
      <c r="AH90" s="16" t="str">
        <f t="shared" si="9"/>
        <v>すいせいシュートごりむちゅうクロスドライブドこんじょうバット</v>
      </c>
      <c r="AI90" s="16" t="str">
        <f t="shared" si="10"/>
        <v>すいせいシュートごりむちゅうクロスドライブドこんじょうバット</v>
      </c>
      <c r="AJ90" s="16" t="str">
        <f t="shared" si="11"/>
        <v>すいせいシュートごりむちゅうクロスドライブドこんじょうバット</v>
      </c>
      <c r="AK90" s="15" t="str">
        <f t="shared" si="12"/>
        <v>LSDRNSBS</v>
      </c>
      <c r="AL90" s="16" t="str">
        <f t="shared" si="13"/>
        <v>LSDRNSBS</v>
      </c>
      <c r="AM90" s="15" t="str">
        <f t="shared" si="14"/>
        <v>LSDRNSBS</v>
      </c>
      <c r="AN90" s="15" t="str">
        <f t="shared" si="15"/>
        <v>LSDRNSBS</v>
      </c>
    </row>
    <row r="91" spans="1:40" ht="11.25" customHeight="1" x14ac:dyDescent="0.15">
      <c r="A91" s="15">
        <v>90</v>
      </c>
      <c r="B91" s="15" t="s">
        <v>430</v>
      </c>
      <c r="C91" s="15" t="s">
        <v>431</v>
      </c>
      <c r="D91" s="3" t="s">
        <v>18</v>
      </c>
      <c r="E91" s="15" t="s">
        <v>88</v>
      </c>
      <c r="F91" s="15" t="s">
        <v>53</v>
      </c>
      <c r="G91" s="15">
        <v>151</v>
      </c>
      <c r="H91" s="15">
        <v>137</v>
      </c>
      <c r="I91" s="15">
        <v>54</v>
      </c>
      <c r="J91" s="15">
        <v>56</v>
      </c>
      <c r="K91" s="15">
        <v>55</v>
      </c>
      <c r="L91" s="15">
        <v>52</v>
      </c>
      <c r="M91" s="15">
        <v>53</v>
      </c>
      <c r="N91" s="15">
        <v>48</v>
      </c>
      <c r="O91" s="15">
        <v>59</v>
      </c>
      <c r="P91" s="15">
        <v>19</v>
      </c>
      <c r="Q91" s="15" t="s">
        <v>164</v>
      </c>
      <c r="R91" s="3" t="str">
        <f>IF(ISERROR(VLOOKUP($Q91,技リスト!$A$1:$F$270,6,FALSE)),"－",VLOOKUP($Q91,技リスト!$A$1:$F$270,6,FALSE))</f>
        <v>DR</v>
      </c>
      <c r="S91" s="3">
        <f>IF(ISERROR(VLOOKUP($Q91,技リスト!$A$1:$F$270,3,FALSE)),"－",VLOOKUP($Q91,技リスト!$A$1:$F$270,3,FALSE))</f>
        <v>49</v>
      </c>
      <c r="T91" s="3" t="str">
        <f>IF($E91=IF(ISERROR(VLOOKUP($Q91,技リスト!$A$1:$F$270,4,FALSE)),"－",VLOOKUP($Q91,技リスト!$A$1:$F$270,4,FALSE)),"一致","")</f>
        <v/>
      </c>
      <c r="U91" s="15" t="s">
        <v>139</v>
      </c>
      <c r="V91" s="3" t="str">
        <f>IF(ISERROR(VLOOKUP($U91,技リスト!$A$1:$F$270,6,FALSE)),"－",VLOOKUP($U91,技リスト!$A$1:$F$270,6,FALSE))</f>
        <v>BL</v>
      </c>
      <c r="W91" s="3">
        <f>IF(ISERROR(VLOOKUP($U91,技リスト!$A$1:$F$270,3,FALSE)),"－",VLOOKUP($U91,技リスト!$A$1:$F$270,3,FALSE))</f>
        <v>8</v>
      </c>
      <c r="X91" s="3" t="str">
        <f>IF($E91=IF(ISERROR(VLOOKUP($U91,技リスト!$A$1:$F$270,4,FALSE)),"－",VLOOKUP($U91,技リスト!$A$1:$F$270,4,FALSE)),"一致","")</f>
        <v>一致</v>
      </c>
      <c r="Y91" s="15" t="s">
        <v>199</v>
      </c>
      <c r="Z91" s="3" t="str">
        <f>IF(ISERROR(VLOOKUP($Y91,技リスト!$A$1:$F$270,6,FALSE)),"－",VLOOKUP($Y91,技リスト!$A$1:$F$270,6,FALSE))</f>
        <v>BB</v>
      </c>
      <c r="AA91" s="3">
        <f>IF(ISERROR(VLOOKUP($Y91,技リスト!$A$1:$F$270,3,FALSE)),"－",VLOOKUP($Y91,技リスト!$A$1:$F$270,3,FALSE))</f>
        <v>58</v>
      </c>
      <c r="AB91" s="3" t="str">
        <f>IF($E91=IF(ISERROR(VLOOKUP($Y91,技リスト!$A$1:$F$270,4,FALSE)),"－",VLOOKUP($Y91,技リスト!$A$1:$F$270,4,FALSE)),"一致","")</f>
        <v>一致</v>
      </c>
      <c r="AC91" s="15" t="s">
        <v>373</v>
      </c>
      <c r="AD91" s="3" t="str">
        <f>IF(ISERROR(VLOOKUP($AC91,技リスト!$A$1:$F$270,6,FALSE)),"－",VLOOKUP($AC91,技リスト!$A$1:$F$270,6,FALSE))</f>
        <v>LS</v>
      </c>
      <c r="AE91" s="3">
        <f>IF(ISERROR(VLOOKUP($AC91,技リスト!$A$1:$F$270,3,FALSE)),"－",VLOOKUP($AC91,技リスト!$A$1:$F$270,3,FALSE))</f>
        <v>69</v>
      </c>
      <c r="AF91" s="3" t="str">
        <f>IF($E91=IF(ISERROR(VLOOKUP($AC91,技リスト!$A$1:$F$245,4,FALSE)),"－",VLOOKUP($AC91,技リスト!$A$1:$F$245,4,FALSE)),"一致","")</f>
        <v/>
      </c>
      <c r="AG91" s="16" t="str">
        <f t="shared" si="8"/>
        <v>ごりむちゅうコイルターンスピニングカットパトリオットシュート</v>
      </c>
      <c r="AH91" s="16" t="str">
        <f t="shared" si="9"/>
        <v>ごりむちゅうコイルターンスピニングカットパトリオットシュート</v>
      </c>
      <c r="AI91" s="16" t="str">
        <f t="shared" si="10"/>
        <v>ごりむちゅうコイルターンスピニングカットパトリオットシュート</v>
      </c>
      <c r="AJ91" s="16" t="str">
        <f t="shared" si="11"/>
        <v>ごりむちゅうコイルターンスピニングカットパトリオットシュート</v>
      </c>
      <c r="AK91" s="15" t="str">
        <f t="shared" si="12"/>
        <v>DRBLBBLS</v>
      </c>
      <c r="AL91" s="16" t="str">
        <f t="shared" si="13"/>
        <v>DRBLBBLS</v>
      </c>
      <c r="AM91" s="15" t="str">
        <f t="shared" si="14"/>
        <v>DRBLBBLS</v>
      </c>
      <c r="AN91" s="15" t="str">
        <f t="shared" si="15"/>
        <v>DRBLBBLS</v>
      </c>
    </row>
    <row r="92" spans="1:40" ht="11.25" customHeight="1" x14ac:dyDescent="0.15">
      <c r="A92" s="15">
        <v>91</v>
      </c>
      <c r="B92" s="15" t="s">
        <v>432</v>
      </c>
      <c r="C92" s="15" t="s">
        <v>433</v>
      </c>
      <c r="D92" s="3" t="s">
        <v>18</v>
      </c>
      <c r="E92" s="15" t="s">
        <v>121</v>
      </c>
      <c r="F92" s="15" t="s">
        <v>17</v>
      </c>
      <c r="G92" s="15">
        <v>158</v>
      </c>
      <c r="H92" s="15">
        <v>137</v>
      </c>
      <c r="I92" s="15">
        <v>54</v>
      </c>
      <c r="J92" s="15">
        <v>58</v>
      </c>
      <c r="K92" s="15">
        <v>61</v>
      </c>
      <c r="L92" s="15">
        <v>45</v>
      </c>
      <c r="M92" s="15">
        <v>46</v>
      </c>
      <c r="N92" s="15">
        <v>48</v>
      </c>
      <c r="O92" s="15">
        <v>51</v>
      </c>
      <c r="P92" s="15">
        <v>22</v>
      </c>
      <c r="Q92" s="15" t="s">
        <v>276</v>
      </c>
      <c r="R92" s="3" t="str">
        <f>IF(ISERROR(VLOOKUP($Q92,技リスト!$A$1:$F$270,6,FALSE)),"－",VLOOKUP($Q92,技リスト!$A$1:$F$270,6,FALSE))</f>
        <v>BL</v>
      </c>
      <c r="S92" s="3">
        <f>IF(ISERROR(VLOOKUP($Q92,技リスト!$A$1:$F$270,3,FALSE)),"－",VLOOKUP($Q92,技リスト!$A$1:$F$270,3,FALSE))</f>
        <v>16</v>
      </c>
      <c r="T92" s="3" t="str">
        <f>IF($E92=IF(ISERROR(VLOOKUP($Q92,技リスト!$A$1:$F$270,4,FALSE)),"－",VLOOKUP($Q92,技リスト!$A$1:$F$270,4,FALSE)),"一致","")</f>
        <v/>
      </c>
      <c r="U92" s="15" t="s">
        <v>366</v>
      </c>
      <c r="V92" s="3" t="str">
        <f>IF(ISERROR(VLOOKUP($U92,技リスト!$A$1:$F$270,6,FALSE)),"－",VLOOKUP($U92,技リスト!$A$1:$F$270,6,FALSE))</f>
        <v>CA</v>
      </c>
      <c r="W92" s="3">
        <f>IF(ISERROR(VLOOKUP($U92,技リスト!$A$1:$F$270,3,FALSE)),"－",VLOOKUP($U92,技リスト!$A$1:$F$270,3,FALSE))</f>
        <v>10</v>
      </c>
      <c r="X92" s="3" t="str">
        <f>IF($E92=IF(ISERROR(VLOOKUP($U92,技リスト!$A$1:$F$270,4,FALSE)),"－",VLOOKUP($U92,技リスト!$A$1:$F$270,4,FALSE)),"一致","")</f>
        <v>一致</v>
      </c>
      <c r="Y92" s="15" t="s">
        <v>290</v>
      </c>
      <c r="Z92" s="3" t="str">
        <f>IF(ISERROR(VLOOKUP($Y92,技リスト!$A$1:$F$270,6,FALSE)),"－",VLOOKUP($Y92,技リスト!$A$1:$F$270,6,FALSE))</f>
        <v>BL</v>
      </c>
      <c r="AA92" s="3">
        <f>IF(ISERROR(VLOOKUP($Y92,技リスト!$A$1:$F$270,3,FALSE)),"－",VLOOKUP($Y92,技リスト!$A$1:$F$270,3,FALSE))</f>
        <v>56</v>
      </c>
      <c r="AB92" s="3" t="str">
        <f>IF($E92=IF(ISERROR(VLOOKUP($Y92,技リスト!$A$1:$F$270,4,FALSE)),"－",VLOOKUP($Y92,技リスト!$A$1:$F$270,4,FALSE)),"一致","")</f>
        <v/>
      </c>
      <c r="AC92" s="15" t="s">
        <v>280</v>
      </c>
      <c r="AD92" s="3" t="str">
        <f>IF(ISERROR(VLOOKUP($AC92,技リスト!$A$1:$F$270,6,FALSE)),"－",VLOOKUP($AC92,技リスト!$A$1:$F$270,6,FALSE))</f>
        <v>P1</v>
      </c>
      <c r="AE92" s="3">
        <f>IF(ISERROR(VLOOKUP($AC92,技リスト!$A$1:$F$270,3,FALSE)),"－",VLOOKUP($AC92,技リスト!$A$1:$F$270,3,FALSE))</f>
        <v>41</v>
      </c>
      <c r="AF92" s="3" t="str">
        <f>IF($E92=IF(ISERROR(VLOOKUP($AC92,技リスト!$A$1:$F$245,4,FALSE)),"－",VLOOKUP($AC92,技リスト!$A$1:$F$245,4,FALSE)),"一致","")</f>
        <v/>
      </c>
      <c r="AG92" s="16" t="str">
        <f t="shared" si="8"/>
        <v>ドッペルゲンガータフネスブロックくものいとロケットこぶし</v>
      </c>
      <c r="AH92" s="16" t="str">
        <f t="shared" si="9"/>
        <v>ドッペルゲンガータフネスブロックくものいとロケットこぶし</v>
      </c>
      <c r="AI92" s="16" t="str">
        <f t="shared" si="10"/>
        <v>ドッペルゲンガータフネスブロックくものいとロケットこぶし</v>
      </c>
      <c r="AJ92" s="16" t="str">
        <f t="shared" si="11"/>
        <v>ドッペルゲンガータフネスブロックくものいとロケットこぶし</v>
      </c>
      <c r="AK92" s="15" t="str">
        <f t="shared" si="12"/>
        <v>BLCABLP1</v>
      </c>
      <c r="AL92" s="16" t="str">
        <f t="shared" si="13"/>
        <v>BLCABLP1</v>
      </c>
      <c r="AM92" s="15" t="str">
        <f t="shared" si="14"/>
        <v>BLCABLP1</v>
      </c>
      <c r="AN92" s="15" t="str">
        <f t="shared" si="15"/>
        <v>BLCABLP1</v>
      </c>
    </row>
    <row r="93" spans="1:40" ht="11.25" customHeight="1" x14ac:dyDescent="0.15">
      <c r="A93" s="15">
        <v>92</v>
      </c>
      <c r="B93" s="15" t="s">
        <v>434</v>
      </c>
      <c r="C93" s="15" t="s">
        <v>435</v>
      </c>
      <c r="D93" s="3" t="s">
        <v>18</v>
      </c>
      <c r="E93" s="15" t="s">
        <v>145</v>
      </c>
      <c r="F93" s="15" t="s">
        <v>20</v>
      </c>
      <c r="G93" s="15">
        <v>158</v>
      </c>
      <c r="H93" s="15">
        <v>144</v>
      </c>
      <c r="I93" s="15">
        <v>49</v>
      </c>
      <c r="J93" s="15">
        <v>63</v>
      </c>
      <c r="K93" s="15">
        <v>61</v>
      </c>
      <c r="L93" s="15">
        <v>69</v>
      </c>
      <c r="M93" s="15">
        <v>43</v>
      </c>
      <c r="N93" s="15">
        <v>28</v>
      </c>
      <c r="O93" s="15">
        <v>49</v>
      </c>
      <c r="P93" s="15">
        <v>20</v>
      </c>
      <c r="Q93" s="15" t="s">
        <v>436</v>
      </c>
      <c r="R93" s="3" t="str">
        <f>IF(ISERROR(VLOOKUP($Q93,技リスト!$A$1:$F$270,6,FALSE)),"－",VLOOKUP($Q93,技リスト!$A$1:$F$270,6,FALSE))</f>
        <v>CA</v>
      </c>
      <c r="S93" s="3">
        <f>IF(ISERROR(VLOOKUP($Q93,技リスト!$A$1:$F$270,3,FALSE)),"－",VLOOKUP($Q93,技リスト!$A$1:$F$270,3,FALSE))</f>
        <v>10</v>
      </c>
      <c r="T93" s="3" t="str">
        <f>IF($E93=IF(ISERROR(VLOOKUP($Q93,技リスト!$A$1:$F$270,4,FALSE)),"－",VLOOKUP($Q93,技リスト!$A$1:$F$270,4,FALSE)),"一致","")</f>
        <v/>
      </c>
      <c r="U93" s="15" t="s">
        <v>180</v>
      </c>
      <c r="V93" s="3" t="str">
        <f>IF(ISERROR(VLOOKUP($U93,技リスト!$A$1:$F$270,6,FALSE)),"－",VLOOKUP($U93,技リスト!$A$1:$F$270,6,FALSE))</f>
        <v>NS</v>
      </c>
      <c r="W93" s="3">
        <f>IF(ISERROR(VLOOKUP($U93,技リスト!$A$1:$F$270,3,FALSE)),"－",VLOOKUP($U93,技リスト!$A$1:$F$270,3,FALSE))</f>
        <v>65</v>
      </c>
      <c r="X93" s="3" t="str">
        <f>IF($E93=IF(ISERROR(VLOOKUP($U93,技リスト!$A$1:$F$270,4,FALSE)),"－",VLOOKUP($U93,技リスト!$A$1:$F$270,4,FALSE)),"一致","")</f>
        <v/>
      </c>
      <c r="Y93" s="15" t="s">
        <v>437</v>
      </c>
      <c r="Z93" s="3" t="str">
        <f>IF(ISERROR(VLOOKUP($Y93,技リスト!$A$1:$F$270,6,FALSE)),"－",VLOOKUP($Y93,技リスト!$A$1:$F$270,6,FALSE))</f>
        <v>CA</v>
      </c>
      <c r="AA93" s="3">
        <f>IF(ISERROR(VLOOKUP($Y93,技リスト!$A$1:$F$270,3,FALSE)),"－",VLOOKUP($Y93,技リスト!$A$1:$F$270,3,FALSE))</f>
        <v>15</v>
      </c>
      <c r="AB93" s="3" t="str">
        <f>IF($E93=IF(ISERROR(VLOOKUP($Y93,技リスト!$A$1:$F$270,4,FALSE)),"－",VLOOKUP($Y93,技リスト!$A$1:$F$270,4,FALSE)),"一致","")</f>
        <v>一致</v>
      </c>
      <c r="AC93" s="15" t="s">
        <v>218</v>
      </c>
      <c r="AD93" s="3" t="str">
        <f>IF(ISERROR(VLOOKUP($AC93,技リスト!$A$1:$F$270,6,FALSE)),"－",VLOOKUP($AC93,技リスト!$A$1:$F$270,6,FALSE))</f>
        <v>DR</v>
      </c>
      <c r="AE93" s="3">
        <f>IF(ISERROR(VLOOKUP($AC93,技リスト!$A$1:$F$270,3,FALSE)),"－",VLOOKUP($AC93,技リスト!$A$1:$F$270,3,FALSE))</f>
        <v>63</v>
      </c>
      <c r="AF93" s="3" t="str">
        <f>IF($E93=IF(ISERROR(VLOOKUP($AC93,技リスト!$A$1:$F$245,4,FALSE)),"－",VLOOKUP($AC93,技リスト!$A$1:$F$245,4,FALSE)),"一致","")</f>
        <v>一致</v>
      </c>
      <c r="AG93" s="16" t="str">
        <f t="shared" si="8"/>
        <v>スワンダイブドラゴンクラッシュプレッシャーパンチジャッジスルー</v>
      </c>
      <c r="AH93" s="16" t="str">
        <f t="shared" si="9"/>
        <v>スワンダイブドラゴンクラッシュプレッシャーパンチジャッジスルー</v>
      </c>
      <c r="AI93" s="16" t="str">
        <f t="shared" si="10"/>
        <v>スワンダイブドラゴンクラッシュプレッシャーパンチジャッジスルー</v>
      </c>
      <c r="AJ93" s="16" t="str">
        <f t="shared" si="11"/>
        <v>スワンダイブドラゴンクラッシュプレッシャーパンチジャッジスルー</v>
      </c>
      <c r="AK93" s="15" t="str">
        <f t="shared" si="12"/>
        <v>CANSCADR</v>
      </c>
      <c r="AL93" s="16" t="str">
        <f t="shared" si="13"/>
        <v>CANSCADR</v>
      </c>
      <c r="AM93" s="15" t="str">
        <f t="shared" si="14"/>
        <v>CANSCADR</v>
      </c>
      <c r="AN93" s="15" t="str">
        <f t="shared" si="15"/>
        <v>CANSCADR</v>
      </c>
    </row>
    <row r="94" spans="1:40" ht="11.25" customHeight="1" x14ac:dyDescent="0.15">
      <c r="A94" s="15">
        <v>93</v>
      </c>
      <c r="B94" s="15" t="s">
        <v>438</v>
      </c>
      <c r="C94" s="15" t="s">
        <v>439</v>
      </c>
      <c r="D94" s="3" t="s">
        <v>18</v>
      </c>
      <c r="E94" s="15" t="s">
        <v>88</v>
      </c>
      <c r="F94" s="15" t="s">
        <v>17</v>
      </c>
      <c r="G94" s="15">
        <v>162</v>
      </c>
      <c r="H94" s="15">
        <v>144</v>
      </c>
      <c r="I94" s="15">
        <v>48</v>
      </c>
      <c r="J94" s="15">
        <v>55</v>
      </c>
      <c r="K94" s="15">
        <v>57</v>
      </c>
      <c r="L94" s="15">
        <v>51</v>
      </c>
      <c r="M94" s="15">
        <v>44</v>
      </c>
      <c r="N94" s="15">
        <v>50</v>
      </c>
      <c r="O94" s="15">
        <v>47</v>
      </c>
      <c r="P94" s="15">
        <v>15</v>
      </c>
      <c r="Q94" s="15" t="s">
        <v>165</v>
      </c>
      <c r="R94" s="3" t="str">
        <f>IF(ISERROR(VLOOKUP($Q94,技リスト!$A$1:$F$270,6,FALSE)),"－",VLOOKUP($Q94,技リスト!$A$1:$F$270,6,FALSE))</f>
        <v>BL</v>
      </c>
      <c r="S94" s="3">
        <f>IF(ISERROR(VLOOKUP($Q94,技リスト!$A$1:$F$270,3,FALSE)),"－",VLOOKUP($Q94,技リスト!$A$1:$F$270,3,FALSE))</f>
        <v>46</v>
      </c>
      <c r="T94" s="3" t="str">
        <f>IF($E94=IF(ISERROR(VLOOKUP($Q94,技リスト!$A$1:$F$270,4,FALSE)),"－",VLOOKUP($Q94,技リスト!$A$1:$F$270,4,FALSE)),"一致","")</f>
        <v/>
      </c>
      <c r="U94" s="15" t="s">
        <v>127</v>
      </c>
      <c r="V94" s="3" t="str">
        <f>IF(ISERROR(VLOOKUP($U94,技リスト!$A$1:$F$270,6,FALSE)),"－",VLOOKUP($U94,技リスト!$A$1:$F$270,6,FALSE))</f>
        <v>DR</v>
      </c>
      <c r="W94" s="3">
        <f>IF(ISERROR(VLOOKUP($U94,技リスト!$A$1:$F$270,3,FALSE)),"－",VLOOKUP($U94,技リスト!$A$1:$F$270,3,FALSE))</f>
        <v>8</v>
      </c>
      <c r="X94" s="3" t="str">
        <f>IF($E94=IF(ISERROR(VLOOKUP($U94,技リスト!$A$1:$F$270,4,FALSE)),"－",VLOOKUP($U94,技リスト!$A$1:$F$270,4,FALSE)),"一致","")</f>
        <v>一致</v>
      </c>
      <c r="Y94" s="15" t="s">
        <v>227</v>
      </c>
      <c r="Z94" s="3" t="str">
        <f>IF(ISERROR(VLOOKUP($Y94,技リスト!$A$1:$F$270,6,FALSE)),"－",VLOOKUP($Y94,技リスト!$A$1:$F$270,6,FALSE))</f>
        <v>BL</v>
      </c>
      <c r="AA94" s="3">
        <f>IF(ISERROR(VLOOKUP($Y94,技リスト!$A$1:$F$270,3,FALSE)),"－",VLOOKUP($Y94,技リスト!$A$1:$F$270,3,FALSE))</f>
        <v>39</v>
      </c>
      <c r="AB94" s="3" t="str">
        <f>IF($E94=IF(ISERROR(VLOOKUP($Y94,技リスト!$A$1:$F$270,4,FALSE)),"－",VLOOKUP($Y94,技リスト!$A$1:$F$270,4,FALSE)),"一致","")</f>
        <v/>
      </c>
      <c r="AC94" s="15" t="s">
        <v>219</v>
      </c>
      <c r="AD94" s="3" t="str">
        <f>IF(ISERROR(VLOOKUP($AC94,技リスト!$A$1:$F$270,6,FALSE)),"－",VLOOKUP($AC94,技リスト!$A$1:$F$270,6,FALSE))</f>
        <v>BL</v>
      </c>
      <c r="AE94" s="3">
        <f>IF(ISERROR(VLOOKUP($AC94,技リスト!$A$1:$F$270,3,FALSE)),"－",VLOOKUP($AC94,技リスト!$A$1:$F$270,3,FALSE))</f>
        <v>64</v>
      </c>
      <c r="AF94" s="3" t="str">
        <f>IF($E94=IF(ISERROR(VLOOKUP($AC94,技リスト!$A$1:$F$245,4,FALSE)),"－",VLOOKUP($AC94,技リスト!$A$1:$F$245,4,FALSE)),"一致","")</f>
        <v>一致</v>
      </c>
      <c r="AG94" s="16" t="str">
        <f t="shared" si="8"/>
        <v>フェイクボールしっぷうダッシュスーパースキャン（Ｂ）サイクロン</v>
      </c>
      <c r="AH94" s="16" t="str">
        <f t="shared" si="9"/>
        <v>フェイクボールしっぷうダッシュスーパースキャン（Ｂ）サイクロン</v>
      </c>
      <c r="AI94" s="16" t="str">
        <f t="shared" si="10"/>
        <v>フェイクボールしっぷうダッシュスーパースキャン（Ｂ）サイクロン</v>
      </c>
      <c r="AJ94" s="16" t="str">
        <f t="shared" si="11"/>
        <v>フェイクボールしっぷうダッシュスーパースキャン（Ｂ）サイクロン</v>
      </c>
      <c r="AK94" s="15" t="str">
        <f t="shared" si="12"/>
        <v>BLDRBLBL</v>
      </c>
      <c r="AL94" s="16" t="str">
        <f t="shared" si="13"/>
        <v>BLDRBLBL</v>
      </c>
      <c r="AM94" s="15" t="str">
        <f t="shared" si="14"/>
        <v>BLDRBLBL</v>
      </c>
      <c r="AN94" s="15" t="str">
        <f t="shared" si="15"/>
        <v>BLDRBLBL</v>
      </c>
    </row>
    <row r="95" spans="1:40" ht="11.25" customHeight="1" x14ac:dyDescent="0.15">
      <c r="A95" s="15">
        <v>94</v>
      </c>
      <c r="B95" s="15" t="s">
        <v>440</v>
      </c>
      <c r="C95" s="15" t="s">
        <v>441</v>
      </c>
      <c r="D95" s="3" t="s">
        <v>18</v>
      </c>
      <c r="E95" s="15" t="s">
        <v>19</v>
      </c>
      <c r="F95" s="15" t="s">
        <v>17</v>
      </c>
      <c r="G95" s="15">
        <v>143</v>
      </c>
      <c r="H95" s="15">
        <v>141</v>
      </c>
      <c r="I95" s="15">
        <v>44</v>
      </c>
      <c r="J95" s="15">
        <v>62</v>
      </c>
      <c r="K95" s="15">
        <v>54</v>
      </c>
      <c r="L95" s="15">
        <v>48</v>
      </c>
      <c r="M95" s="15">
        <v>44</v>
      </c>
      <c r="N95" s="15">
        <v>51</v>
      </c>
      <c r="O95" s="15">
        <v>49</v>
      </c>
      <c r="P95" s="15">
        <v>19</v>
      </c>
      <c r="Q95" s="15" t="s">
        <v>227</v>
      </c>
      <c r="R95" s="3" t="str">
        <f>IF(ISERROR(VLOOKUP($Q95,技リスト!$A$1:$F$270,6,FALSE)),"－",VLOOKUP($Q95,技リスト!$A$1:$F$270,6,FALSE))</f>
        <v>BL</v>
      </c>
      <c r="S95" s="3">
        <f>IF(ISERROR(VLOOKUP($Q95,技リスト!$A$1:$F$270,3,FALSE)),"－",VLOOKUP($Q95,技リスト!$A$1:$F$270,3,FALSE))</f>
        <v>39</v>
      </c>
      <c r="T95" s="3" t="str">
        <f>IF($E95=IF(ISERROR(VLOOKUP($Q95,技リスト!$A$1:$F$270,4,FALSE)),"－",VLOOKUP($Q95,技リスト!$A$1:$F$270,4,FALSE)),"一致","")</f>
        <v>一致</v>
      </c>
      <c r="U95" s="15" t="s">
        <v>187</v>
      </c>
      <c r="V95" s="3" t="str">
        <f>IF(ISERROR(VLOOKUP($U95,技リスト!$A$1:$F$270,6,FALSE)),"－",VLOOKUP($U95,技リスト!$A$1:$F$270,6,FALSE))</f>
        <v>DR</v>
      </c>
      <c r="W95" s="3">
        <f>IF(ISERROR(VLOOKUP($U95,技リスト!$A$1:$F$270,3,FALSE)),"－",VLOOKUP($U95,技リスト!$A$1:$F$270,3,FALSE))</f>
        <v>15</v>
      </c>
      <c r="X95" s="3" t="str">
        <f>IF($E95=IF(ISERROR(VLOOKUP($U95,技リスト!$A$1:$F$270,4,FALSE)),"－",VLOOKUP($U95,技リスト!$A$1:$F$270,4,FALSE)),"一致","")</f>
        <v>一致</v>
      </c>
      <c r="Y95" s="15" t="s">
        <v>176</v>
      </c>
      <c r="Z95" s="3" t="str">
        <f>IF(ISERROR(VLOOKUP($Y95,技リスト!$A$1:$F$270,6,FALSE)),"－",VLOOKUP($Y95,技リスト!$A$1:$F$270,6,FALSE))</f>
        <v>DR</v>
      </c>
      <c r="AA95" s="3">
        <f>IF(ISERROR(VLOOKUP($Y95,技リスト!$A$1:$F$270,3,FALSE)),"－",VLOOKUP($Y95,技リスト!$A$1:$F$270,3,FALSE))</f>
        <v>47</v>
      </c>
      <c r="AB95" s="3" t="str">
        <f>IF($E95=IF(ISERROR(VLOOKUP($Y95,技リスト!$A$1:$F$270,4,FALSE)),"－",VLOOKUP($Y95,技リスト!$A$1:$F$270,4,FALSE)),"一致","")</f>
        <v/>
      </c>
      <c r="AC95" s="15" t="s">
        <v>350</v>
      </c>
      <c r="AD95" s="3" t="str">
        <f>IF(ISERROR(VLOOKUP($AC95,技リスト!$A$1:$F$270,6,FALSE)),"－",VLOOKUP($AC95,技リスト!$A$1:$F$270,6,FALSE))</f>
        <v>NS</v>
      </c>
      <c r="AE95" s="3">
        <f>IF(ISERROR(VLOOKUP($AC95,技リスト!$A$1:$F$270,3,FALSE)),"－",VLOOKUP($AC95,技リスト!$A$1:$F$270,3,FALSE))</f>
        <v>67</v>
      </c>
      <c r="AF95" s="3" t="str">
        <f>IF($E95=IF(ISERROR(VLOOKUP($AC95,技リスト!$A$1:$F$245,4,FALSE)),"－",VLOOKUP($AC95,技リスト!$A$1:$F$245,4,FALSE)),"一致","")</f>
        <v/>
      </c>
      <c r="AG95" s="16" t="str">
        <f t="shared" si="8"/>
        <v>スーパースキャン（Ｂ）のろいヒートタックルクロスドライブ</v>
      </c>
      <c r="AH95" s="16" t="str">
        <f t="shared" si="9"/>
        <v>スーパースキャン（Ｂ）のろいヒートタックルクロスドライブ</v>
      </c>
      <c r="AI95" s="16" t="str">
        <f t="shared" si="10"/>
        <v>スーパースキャン（Ｂ）のろいヒートタックルクロスドライブ</v>
      </c>
      <c r="AJ95" s="16" t="str">
        <f t="shared" si="11"/>
        <v>スーパースキャン（Ｂ）のろいヒートタックルクロスドライブ</v>
      </c>
      <c r="AK95" s="15" t="str">
        <f t="shared" si="12"/>
        <v>BLDRDRNS</v>
      </c>
      <c r="AL95" s="16" t="str">
        <f t="shared" si="13"/>
        <v>BLDRDRNS</v>
      </c>
      <c r="AM95" s="15" t="str">
        <f t="shared" si="14"/>
        <v>BLDRDRNS</v>
      </c>
      <c r="AN95" s="15" t="str">
        <f t="shared" si="15"/>
        <v>BLDRDRNS</v>
      </c>
    </row>
    <row r="96" spans="1:40" ht="11.25" customHeight="1" x14ac:dyDescent="0.15">
      <c r="A96" s="15">
        <v>95</v>
      </c>
      <c r="B96" s="15" t="s">
        <v>442</v>
      </c>
      <c r="C96" s="15" t="s">
        <v>443</v>
      </c>
      <c r="D96" s="3" t="s">
        <v>18</v>
      </c>
      <c r="E96" s="15" t="s">
        <v>19</v>
      </c>
      <c r="F96" s="15" t="s">
        <v>20</v>
      </c>
      <c r="G96" s="15">
        <v>167</v>
      </c>
      <c r="H96" s="15">
        <v>164</v>
      </c>
      <c r="I96" s="15">
        <v>53</v>
      </c>
      <c r="J96" s="15">
        <v>59</v>
      </c>
      <c r="K96" s="15">
        <v>44</v>
      </c>
      <c r="L96" s="15">
        <v>64</v>
      </c>
      <c r="M96" s="15">
        <v>52</v>
      </c>
      <c r="N96" s="15">
        <v>55</v>
      </c>
      <c r="O96" s="15">
        <v>62</v>
      </c>
      <c r="P96" s="15">
        <v>12</v>
      </c>
      <c r="Q96" s="15" t="s">
        <v>444</v>
      </c>
      <c r="R96" s="3" t="str">
        <f>IF(ISERROR(VLOOKUP($Q96,技リスト!$A$1:$F$270,6,FALSE)),"－",VLOOKUP($Q96,技リスト!$A$1:$F$270,6,FALSE))</f>
        <v>－</v>
      </c>
      <c r="S96" s="3" t="str">
        <f>IF(ISERROR(VLOOKUP($Q96,技リスト!$A$1:$F$270,3,FALSE)),"－",VLOOKUP($Q96,技リスト!$A$1:$F$270,3,FALSE))</f>
        <v>－</v>
      </c>
      <c r="T96" s="3" t="str">
        <f>IF($E96=IF(ISERROR(VLOOKUP($Q96,技リスト!$A$1:$F$270,4,FALSE)),"－",VLOOKUP($Q96,技リスト!$A$1:$F$270,4,FALSE)),"一致","")</f>
        <v/>
      </c>
      <c r="U96" s="15" t="s">
        <v>445</v>
      </c>
      <c r="V96" s="3" t="str">
        <f>IF(ISERROR(VLOOKUP($U96,技リスト!$A$1:$F$270,6,FALSE)),"－",VLOOKUP($U96,技リスト!$A$1:$F$270,6,FALSE))</f>
        <v>CA</v>
      </c>
      <c r="W96" s="3">
        <f>IF(ISERROR(VLOOKUP($U96,技リスト!$A$1:$F$270,3,FALSE)),"－",VLOOKUP($U96,技リスト!$A$1:$F$270,3,FALSE))</f>
        <v>61</v>
      </c>
      <c r="X96" s="3" t="str">
        <f>IF($E96=IF(ISERROR(VLOOKUP($U96,技リスト!$A$1:$F$270,4,FALSE)),"－",VLOOKUP($U96,技リスト!$A$1:$F$270,4,FALSE)),"一致","")</f>
        <v/>
      </c>
      <c r="Y96" s="15" t="s">
        <v>128</v>
      </c>
      <c r="Z96" s="3" t="str">
        <f>IF(ISERROR(VLOOKUP($Y96,技リスト!$A$1:$F$270,6,FALSE)),"－",VLOOKUP($Y96,技リスト!$A$1:$F$270,6,FALSE))</f>
        <v>DR</v>
      </c>
      <c r="AA96" s="3">
        <f>IF(ISERROR(VLOOKUP($Y96,技リスト!$A$1:$F$270,3,FALSE)),"－",VLOOKUP($Y96,技リスト!$A$1:$F$270,3,FALSE))</f>
        <v>76</v>
      </c>
      <c r="AB96" s="3" t="str">
        <f>IF($E96=IF(ISERROR(VLOOKUP($Y96,技リスト!$A$1:$F$270,4,FALSE)),"－",VLOOKUP($Y96,技リスト!$A$1:$F$270,4,FALSE)),"一致","")</f>
        <v>一致</v>
      </c>
      <c r="AC96" s="15" t="s">
        <v>446</v>
      </c>
      <c r="AD96" s="3" t="str">
        <f>IF(ISERROR(VLOOKUP($AC96,技リスト!$A$1:$F$270,6,FALSE)),"－",VLOOKUP($AC96,技リスト!$A$1:$F$270,6,FALSE))</f>
        <v>CA</v>
      </c>
      <c r="AE96" s="3">
        <f>IF(ISERROR(VLOOKUP($AC96,技リスト!$A$1:$F$270,3,FALSE)),"－",VLOOKUP($AC96,技リスト!$A$1:$F$270,3,FALSE))</f>
        <v>90</v>
      </c>
      <c r="AF96" s="3" t="str">
        <f>IF($E96=IF(ISERROR(VLOOKUP($AC96,技リスト!$A$1:$F$245,4,FALSE)),"－",VLOOKUP($AC96,技リスト!$A$1:$F$245,4,FALSE)),"一致","")</f>
        <v>一致</v>
      </c>
      <c r="AG96" s="16" t="str">
        <f t="shared" si="8"/>
        <v>ちょうわざ!つむじぶんしんフェイントぶんしんブロック</v>
      </c>
      <c r="AH96" s="16" t="str">
        <f t="shared" si="9"/>
        <v>ちょうわざ!つむじぶんしんフェイントぶんしんブロック</v>
      </c>
      <c r="AI96" s="16" t="str">
        <f t="shared" si="10"/>
        <v>ちょうわざ!つむじぶんしんフェイントぶんしんブロック</v>
      </c>
      <c r="AJ96" s="16" t="str">
        <f t="shared" si="11"/>
        <v>ちょうわざ!つむじぶんしんフェイントぶんしんブロック</v>
      </c>
      <c r="AK96" s="15" t="str">
        <f t="shared" si="12"/>
        <v>－CADRCA</v>
      </c>
      <c r="AL96" s="16" t="str">
        <f t="shared" si="13"/>
        <v>－CADRCA</v>
      </c>
      <c r="AM96" s="15" t="str">
        <f t="shared" si="14"/>
        <v>－CADRCA</v>
      </c>
      <c r="AN96" s="15" t="str">
        <f t="shared" si="15"/>
        <v>－CADRCA</v>
      </c>
    </row>
    <row r="97" spans="1:40" ht="11.25" customHeight="1" x14ac:dyDescent="0.15">
      <c r="A97" s="15">
        <v>96</v>
      </c>
      <c r="B97" s="15" t="s">
        <v>447</v>
      </c>
      <c r="C97" s="15" t="s">
        <v>448</v>
      </c>
      <c r="D97" s="3" t="s">
        <v>18</v>
      </c>
      <c r="E97" s="15" t="s">
        <v>121</v>
      </c>
      <c r="F97" s="15" t="s">
        <v>17</v>
      </c>
      <c r="G97" s="15">
        <v>169</v>
      </c>
      <c r="H97" s="15">
        <v>129</v>
      </c>
      <c r="I97" s="15">
        <v>62</v>
      </c>
      <c r="J97" s="15">
        <v>61</v>
      </c>
      <c r="K97" s="15">
        <v>56</v>
      </c>
      <c r="L97" s="15">
        <v>60</v>
      </c>
      <c r="M97" s="15">
        <v>55</v>
      </c>
      <c r="N97" s="15">
        <v>60</v>
      </c>
      <c r="O97" s="15">
        <v>63</v>
      </c>
      <c r="P97" s="15">
        <v>26</v>
      </c>
      <c r="Q97" s="15" t="s">
        <v>141</v>
      </c>
      <c r="R97" s="3" t="str">
        <f>IF(ISERROR(VLOOKUP($Q97,技リスト!$A$1:$F$270,6,FALSE)),"－",VLOOKUP($Q97,技リスト!$A$1:$F$270,6,FALSE))</f>
        <v>BL</v>
      </c>
      <c r="S97" s="3">
        <f>IF(ISERROR(VLOOKUP($Q97,技リスト!$A$1:$F$270,3,FALSE)),"－",VLOOKUP($Q97,技リスト!$A$1:$F$270,3,FALSE))</f>
        <v>64</v>
      </c>
      <c r="T97" s="3" t="str">
        <f>IF($E97=IF(ISERROR(VLOOKUP($Q97,技リスト!$A$1:$F$270,4,FALSE)),"－",VLOOKUP($Q97,技リスト!$A$1:$F$270,4,FALSE)),"一致","")</f>
        <v/>
      </c>
      <c r="U97" s="15" t="s">
        <v>164</v>
      </c>
      <c r="V97" s="3" t="str">
        <f>IF(ISERROR(VLOOKUP($U97,技リスト!$A$1:$F$270,6,FALSE)),"－",VLOOKUP($U97,技リスト!$A$1:$F$270,6,FALSE))</f>
        <v>DR</v>
      </c>
      <c r="W97" s="3">
        <f>IF(ISERROR(VLOOKUP($U97,技リスト!$A$1:$F$270,3,FALSE)),"－",VLOOKUP($U97,技リスト!$A$1:$F$270,3,FALSE))</f>
        <v>49</v>
      </c>
      <c r="X97" s="3" t="str">
        <f>IF($E97=IF(ISERROR(VLOOKUP($U97,技リスト!$A$1:$F$270,4,FALSE)),"－",VLOOKUP($U97,技リスト!$A$1:$F$270,4,FALSE)),"一致","")</f>
        <v>一致</v>
      </c>
      <c r="Y97" s="15" t="s">
        <v>449</v>
      </c>
      <c r="Z97" s="3" t="str">
        <f>IF(ISERROR(VLOOKUP($Y97,技リスト!$A$1:$F$270,6,FALSE)),"－",VLOOKUP($Y97,技リスト!$A$1:$F$270,6,FALSE))</f>
        <v>NS</v>
      </c>
      <c r="AA97" s="3">
        <f>IF(ISERROR(VLOOKUP($Y97,技リスト!$A$1:$F$270,3,FALSE)),"－",VLOOKUP($Y97,技リスト!$A$1:$F$270,3,FALSE))</f>
        <v>58</v>
      </c>
      <c r="AB97" s="3" t="str">
        <f>IF($E97=IF(ISERROR(VLOOKUP($Y97,技リスト!$A$1:$F$270,4,FALSE)),"－",VLOOKUP($Y97,技リスト!$A$1:$F$270,4,FALSE)),"一致","")</f>
        <v>一致</v>
      </c>
      <c r="AC97" s="15" t="s">
        <v>129</v>
      </c>
      <c r="AD97" s="3" t="str">
        <f>IF(ISERROR(VLOOKUP($AC97,技リスト!$A$1:$F$270,6,FALSE)),"－",VLOOKUP($AC97,技リスト!$A$1:$F$270,6,FALSE))</f>
        <v>BL</v>
      </c>
      <c r="AE97" s="3">
        <f>IF(ISERROR(VLOOKUP($AC97,技リスト!$A$1:$F$270,3,FALSE)),"－",VLOOKUP($AC97,技リスト!$A$1:$F$270,3,FALSE))</f>
        <v>73</v>
      </c>
      <c r="AF97" s="3" t="str">
        <f>IF($E97=IF(ISERROR(VLOOKUP($AC97,技リスト!$A$1:$F$245,4,FALSE)),"－",VLOOKUP($AC97,技リスト!$A$1:$F$245,4,FALSE)),"一致","")</f>
        <v/>
      </c>
      <c r="AG97" s="16" t="str">
        <f t="shared" si="8"/>
        <v>かげぬいごりむちゅうつちだるまぶんしんディフェンス</v>
      </c>
      <c r="AH97" s="16" t="str">
        <f t="shared" si="9"/>
        <v>かげぬいごりむちゅうつちだるまぶんしんディフェンス</v>
      </c>
      <c r="AI97" s="16" t="str">
        <f t="shared" si="10"/>
        <v>かげぬいごりむちゅうつちだるまぶんしんディフェンス</v>
      </c>
      <c r="AJ97" s="16" t="str">
        <f t="shared" si="11"/>
        <v>かげぬいごりむちゅうつちだるまぶんしんディフェンス</v>
      </c>
      <c r="AK97" s="15" t="str">
        <f t="shared" si="12"/>
        <v>BLDRNSBL</v>
      </c>
      <c r="AL97" s="16" t="str">
        <f t="shared" si="13"/>
        <v>BLDRNSBL</v>
      </c>
      <c r="AM97" s="15" t="str">
        <f t="shared" si="14"/>
        <v>BLDRNSBL</v>
      </c>
      <c r="AN97" s="15" t="str">
        <f t="shared" si="15"/>
        <v>BLDRNSBL</v>
      </c>
    </row>
    <row r="98" spans="1:40" ht="11.25" customHeight="1" x14ac:dyDescent="0.15">
      <c r="A98" s="15">
        <v>97</v>
      </c>
      <c r="B98" s="15" t="s">
        <v>450</v>
      </c>
      <c r="C98" s="15" t="s">
        <v>451</v>
      </c>
      <c r="D98" s="3" t="s">
        <v>18</v>
      </c>
      <c r="E98" s="15" t="s">
        <v>88</v>
      </c>
      <c r="F98" s="15" t="s">
        <v>17</v>
      </c>
      <c r="G98" s="15">
        <v>147</v>
      </c>
      <c r="H98" s="15">
        <v>141</v>
      </c>
      <c r="I98" s="15">
        <v>55</v>
      </c>
      <c r="J98" s="15">
        <v>62</v>
      </c>
      <c r="K98" s="15">
        <v>60</v>
      </c>
      <c r="L98" s="15">
        <v>53</v>
      </c>
      <c r="M98" s="15">
        <v>54</v>
      </c>
      <c r="N98" s="15">
        <v>63</v>
      </c>
      <c r="O98" s="15">
        <v>61</v>
      </c>
      <c r="P98" s="15">
        <v>26</v>
      </c>
      <c r="Q98" s="15" t="s">
        <v>363</v>
      </c>
      <c r="R98" s="3" t="str">
        <f>IF(ISERROR(VLOOKUP($Q98,技リスト!$A$1:$F$270,6,FALSE)),"－",VLOOKUP($Q98,技リスト!$A$1:$F$270,6,FALSE))</f>
        <v>DR</v>
      </c>
      <c r="S98" s="3">
        <f>IF(ISERROR(VLOOKUP($Q98,技リスト!$A$1:$F$270,3,FALSE)),"－",VLOOKUP($Q98,技リスト!$A$1:$F$270,3,FALSE))</f>
        <v>52</v>
      </c>
      <c r="T98" s="3" t="str">
        <f>IF($E98=IF(ISERROR(VLOOKUP($Q98,技リスト!$A$1:$F$270,4,FALSE)),"－",VLOOKUP($Q98,技リスト!$A$1:$F$270,4,FALSE)),"一致","")</f>
        <v/>
      </c>
      <c r="U98" s="15" t="s">
        <v>290</v>
      </c>
      <c r="V98" s="3" t="str">
        <f>IF(ISERROR(VLOOKUP($U98,技リスト!$A$1:$F$270,6,FALSE)),"－",VLOOKUP($U98,技リスト!$A$1:$F$270,6,FALSE))</f>
        <v>BL</v>
      </c>
      <c r="W98" s="3">
        <f>IF(ISERROR(VLOOKUP($U98,技リスト!$A$1:$F$270,3,FALSE)),"－",VLOOKUP($U98,技リスト!$A$1:$F$270,3,FALSE))</f>
        <v>56</v>
      </c>
      <c r="X98" s="3" t="str">
        <f>IF($E98=IF(ISERROR(VLOOKUP($U98,技リスト!$A$1:$F$270,4,FALSE)),"－",VLOOKUP($U98,技リスト!$A$1:$F$270,4,FALSE)),"一致","")</f>
        <v/>
      </c>
      <c r="Y98" s="15" t="s">
        <v>141</v>
      </c>
      <c r="Z98" s="3" t="str">
        <f>IF(ISERROR(VLOOKUP($Y98,技リスト!$A$1:$F$270,6,FALSE)),"－",VLOOKUP($Y98,技リスト!$A$1:$F$270,6,FALSE))</f>
        <v>BL</v>
      </c>
      <c r="AA98" s="3">
        <f>IF(ISERROR(VLOOKUP($Y98,技リスト!$A$1:$F$270,3,FALSE)),"－",VLOOKUP($Y98,技リスト!$A$1:$F$270,3,FALSE))</f>
        <v>64</v>
      </c>
      <c r="AB98" s="3" t="str">
        <f>IF($E98=IF(ISERROR(VLOOKUP($Y98,技リスト!$A$1:$F$270,4,FALSE)),"－",VLOOKUP($Y98,技リスト!$A$1:$F$270,4,FALSE)),"一致","")</f>
        <v/>
      </c>
      <c r="AC98" s="15" t="s">
        <v>354</v>
      </c>
      <c r="AD98" s="3" t="str">
        <f>IF(ISERROR(VLOOKUP($AC98,技リスト!$A$1:$F$270,6,FALSE)),"－",VLOOKUP($AC98,技リスト!$A$1:$F$270,6,FALSE))</f>
        <v>NS</v>
      </c>
      <c r="AE98" s="3">
        <f>IF(ISERROR(VLOOKUP($AC98,技リスト!$A$1:$F$270,3,FALSE)),"－",VLOOKUP($AC98,技リスト!$A$1:$F$270,3,FALSE))</f>
        <v>89</v>
      </c>
      <c r="AF98" s="3" t="str">
        <f>IF($E98=IF(ISERROR(VLOOKUP($AC98,技リスト!$A$1:$F$245,4,FALSE)),"－",VLOOKUP($AC98,技リスト!$A$1:$F$245,4,FALSE)),"一致","")</f>
        <v/>
      </c>
      <c r="AG98" s="16" t="str">
        <f t="shared" si="8"/>
        <v>ざんぞうくものいとかげぬいぶんしんシュート</v>
      </c>
      <c r="AH98" s="16" t="str">
        <f t="shared" si="9"/>
        <v>ざんぞうくものいとかげぬいぶんしんシュート</v>
      </c>
      <c r="AI98" s="16" t="str">
        <f t="shared" si="10"/>
        <v>ざんぞうくものいとかげぬいぶんしんシュート</v>
      </c>
      <c r="AJ98" s="16" t="str">
        <f t="shared" si="11"/>
        <v>ざんぞうくものいとかげぬいぶんしんシュート</v>
      </c>
      <c r="AK98" s="15" t="str">
        <f t="shared" si="12"/>
        <v>DRBLBLNS</v>
      </c>
      <c r="AL98" s="16" t="str">
        <f t="shared" si="13"/>
        <v>DRBLBLNS</v>
      </c>
      <c r="AM98" s="15" t="str">
        <f t="shared" si="14"/>
        <v>DRBLBLNS</v>
      </c>
      <c r="AN98" s="15" t="str">
        <f t="shared" si="15"/>
        <v>DRBLBLNS</v>
      </c>
    </row>
    <row r="99" spans="1:40" ht="11.25" customHeight="1" x14ac:dyDescent="0.15">
      <c r="A99" s="15">
        <v>98</v>
      </c>
      <c r="B99" s="15" t="s">
        <v>452</v>
      </c>
      <c r="C99" s="15" t="s">
        <v>453</v>
      </c>
      <c r="D99" s="3" t="s">
        <v>18</v>
      </c>
      <c r="E99" s="15" t="s">
        <v>121</v>
      </c>
      <c r="F99" s="15" t="s">
        <v>17</v>
      </c>
      <c r="G99" s="15">
        <v>145</v>
      </c>
      <c r="H99" s="15">
        <v>153</v>
      </c>
      <c r="I99" s="15">
        <v>63</v>
      </c>
      <c r="J99" s="15">
        <v>60</v>
      </c>
      <c r="K99" s="15">
        <v>63</v>
      </c>
      <c r="L99" s="15">
        <v>62</v>
      </c>
      <c r="M99" s="15">
        <v>54</v>
      </c>
      <c r="N99" s="15">
        <v>57</v>
      </c>
      <c r="O99" s="15">
        <v>60</v>
      </c>
      <c r="P99" s="15">
        <v>20</v>
      </c>
      <c r="Q99" s="15" t="s">
        <v>304</v>
      </c>
      <c r="R99" s="3" t="str">
        <f>IF(ISERROR(VLOOKUP($Q99,技リスト!$A$1:$F$270,6,FALSE)),"－",VLOOKUP($Q99,技リスト!$A$1:$F$270,6,FALSE))</f>
        <v>BL</v>
      </c>
      <c r="S99" s="3">
        <f>IF(ISERROR(VLOOKUP($Q99,技リスト!$A$1:$F$270,3,FALSE)),"－",VLOOKUP($Q99,技リスト!$A$1:$F$270,3,FALSE))</f>
        <v>12</v>
      </c>
      <c r="T99" s="3" t="str">
        <f>IF($E99=IF(ISERROR(VLOOKUP($Q99,技リスト!$A$1:$F$270,4,FALSE)),"－",VLOOKUP($Q99,技リスト!$A$1:$F$270,4,FALSE)),"一致","")</f>
        <v>一致</v>
      </c>
      <c r="U99" s="15" t="s">
        <v>289</v>
      </c>
      <c r="V99" s="3" t="str">
        <f>IF(ISERROR(VLOOKUP($U99,技リスト!$A$1:$F$270,6,FALSE)),"－",VLOOKUP($U99,技リスト!$A$1:$F$270,6,FALSE))</f>
        <v>DR</v>
      </c>
      <c r="W99" s="3">
        <f>IF(ISERROR(VLOOKUP($U99,技リスト!$A$1:$F$270,3,FALSE)),"－",VLOOKUP($U99,技リスト!$A$1:$F$270,3,FALSE))</f>
        <v>24</v>
      </c>
      <c r="X99" s="3" t="str">
        <f>IF($E99=IF(ISERROR(VLOOKUP($U99,技リスト!$A$1:$F$270,4,FALSE)),"－",VLOOKUP($U99,技リスト!$A$1:$F$270,4,FALSE)),"一致","")</f>
        <v/>
      </c>
      <c r="Y99" s="15" t="s">
        <v>290</v>
      </c>
      <c r="Z99" s="3" t="str">
        <f>IF(ISERROR(VLOOKUP($Y99,技リスト!$A$1:$F$270,6,FALSE)),"－",VLOOKUP($Y99,技リスト!$A$1:$F$270,6,FALSE))</f>
        <v>BL</v>
      </c>
      <c r="AA99" s="3">
        <f>IF(ISERROR(VLOOKUP($Y99,技リスト!$A$1:$F$270,3,FALSE)),"－",VLOOKUP($Y99,技リスト!$A$1:$F$270,3,FALSE))</f>
        <v>56</v>
      </c>
      <c r="AB99" s="3" t="str">
        <f>IF($E99=IF(ISERROR(VLOOKUP($Y99,技リスト!$A$1:$F$270,4,FALSE)),"－",VLOOKUP($Y99,技リスト!$A$1:$F$270,4,FALSE)),"一致","")</f>
        <v/>
      </c>
      <c r="AC99" s="15" t="s">
        <v>141</v>
      </c>
      <c r="AD99" s="3" t="str">
        <f>IF(ISERROR(VLOOKUP($AC99,技リスト!$A$1:$F$270,6,FALSE)),"－",VLOOKUP($AC99,技リスト!$A$1:$F$270,6,FALSE))</f>
        <v>BL</v>
      </c>
      <c r="AE99" s="3">
        <f>IF(ISERROR(VLOOKUP($AC99,技リスト!$A$1:$F$270,3,FALSE)),"－",VLOOKUP($AC99,技リスト!$A$1:$F$270,3,FALSE))</f>
        <v>64</v>
      </c>
      <c r="AF99" s="3" t="str">
        <f>IF($E99=IF(ISERROR(VLOOKUP($AC99,技リスト!$A$1:$F$245,4,FALSE)),"－",VLOOKUP($AC99,技リスト!$A$1:$F$245,4,FALSE)),"一致","")</f>
        <v/>
      </c>
      <c r="AG99" s="16" t="str">
        <f t="shared" si="8"/>
        <v>しこふみどくぎりのじゅつくものいとかげぬい</v>
      </c>
      <c r="AH99" s="16" t="str">
        <f t="shared" si="9"/>
        <v>しこふみどくぎりのじゅつくものいとかげぬい</v>
      </c>
      <c r="AI99" s="16" t="str">
        <f t="shared" si="10"/>
        <v>しこふみどくぎりのじゅつくものいとかげぬい</v>
      </c>
      <c r="AJ99" s="16" t="str">
        <f t="shared" si="11"/>
        <v>しこふみどくぎりのじゅつくものいとかげぬい</v>
      </c>
      <c r="AK99" s="15" t="str">
        <f t="shared" si="12"/>
        <v>BLDRBLBL</v>
      </c>
      <c r="AL99" s="16" t="str">
        <f t="shared" si="13"/>
        <v>BLDRBLBL</v>
      </c>
      <c r="AM99" s="15" t="str">
        <f t="shared" si="14"/>
        <v>BLDRBLBL</v>
      </c>
      <c r="AN99" s="15" t="str">
        <f t="shared" si="15"/>
        <v>BLDRBLBL</v>
      </c>
    </row>
    <row r="100" spans="1:40" ht="11.25" customHeight="1" x14ac:dyDescent="0.15">
      <c r="A100" s="15">
        <v>99</v>
      </c>
      <c r="B100" s="15" t="s">
        <v>454</v>
      </c>
      <c r="C100" s="15" t="s">
        <v>455</v>
      </c>
      <c r="D100" s="3" t="s">
        <v>18</v>
      </c>
      <c r="E100" s="15" t="s">
        <v>145</v>
      </c>
      <c r="F100" s="15" t="s">
        <v>17</v>
      </c>
      <c r="G100" s="15">
        <v>151</v>
      </c>
      <c r="H100" s="15">
        <v>149</v>
      </c>
      <c r="I100" s="15">
        <v>54</v>
      </c>
      <c r="J100" s="15">
        <v>53</v>
      </c>
      <c r="K100" s="15">
        <v>57</v>
      </c>
      <c r="L100" s="15">
        <v>56</v>
      </c>
      <c r="M100" s="15">
        <v>55</v>
      </c>
      <c r="N100" s="15">
        <v>58</v>
      </c>
      <c r="O100" s="15">
        <v>63</v>
      </c>
      <c r="P100" s="15">
        <v>26</v>
      </c>
      <c r="Q100" s="15" t="s">
        <v>304</v>
      </c>
      <c r="R100" s="3" t="str">
        <f>IF(ISERROR(VLOOKUP($Q100,技リスト!$A$1:$F$270,6,FALSE)),"－",VLOOKUP($Q100,技リスト!$A$1:$F$270,6,FALSE))</f>
        <v>BL</v>
      </c>
      <c r="S100" s="3">
        <f>IF(ISERROR(VLOOKUP($Q100,技リスト!$A$1:$F$270,3,FALSE)),"－",VLOOKUP($Q100,技リスト!$A$1:$F$270,3,FALSE))</f>
        <v>12</v>
      </c>
      <c r="T100" s="3" t="str">
        <f>IF($E100=IF(ISERROR(VLOOKUP($Q100,技リスト!$A$1:$F$270,4,FALSE)),"－",VLOOKUP($Q100,技リスト!$A$1:$F$270,4,FALSE)),"一致","")</f>
        <v/>
      </c>
      <c r="U100" s="15" t="s">
        <v>141</v>
      </c>
      <c r="V100" s="3" t="str">
        <f>IF(ISERROR(VLOOKUP($U100,技リスト!$A$1:$F$270,6,FALSE)),"－",VLOOKUP($U100,技リスト!$A$1:$F$270,6,FALSE))</f>
        <v>BL</v>
      </c>
      <c r="W100" s="3">
        <f>IF(ISERROR(VLOOKUP($U100,技リスト!$A$1:$F$270,3,FALSE)),"－",VLOOKUP($U100,技リスト!$A$1:$F$270,3,FALSE))</f>
        <v>64</v>
      </c>
      <c r="X100" s="3" t="str">
        <f>IF($E100=IF(ISERROR(VLOOKUP($U100,技リスト!$A$1:$F$270,4,FALSE)),"－",VLOOKUP($U100,技リスト!$A$1:$F$270,4,FALSE)),"一致","")</f>
        <v/>
      </c>
      <c r="Y100" s="15" t="s">
        <v>165</v>
      </c>
      <c r="Z100" s="3" t="str">
        <f>IF(ISERROR(VLOOKUP($Y100,技リスト!$A$1:$F$270,6,FALSE)),"－",VLOOKUP($Y100,技リスト!$A$1:$F$270,6,FALSE))</f>
        <v>BL</v>
      </c>
      <c r="AA100" s="3">
        <f>IF(ISERROR(VLOOKUP($Y100,技リスト!$A$1:$F$270,3,FALSE)),"－",VLOOKUP($Y100,技リスト!$A$1:$F$270,3,FALSE))</f>
        <v>46</v>
      </c>
      <c r="AB100" s="3" t="str">
        <f>IF($E100=IF(ISERROR(VLOOKUP($Y100,技リスト!$A$1:$F$270,4,FALSE)),"－",VLOOKUP($Y100,技リスト!$A$1:$F$270,4,FALSE)),"一致","")</f>
        <v/>
      </c>
      <c r="AC100" s="15" t="s">
        <v>135</v>
      </c>
      <c r="AD100" s="3" t="str">
        <f>IF(ISERROR(VLOOKUP($AC100,技リスト!$A$1:$F$270,6,FALSE)),"－",VLOOKUP($AC100,技リスト!$A$1:$F$270,6,FALSE))</f>
        <v>DR</v>
      </c>
      <c r="AE100" s="3">
        <f>IF(ISERROR(VLOOKUP($AC100,技リスト!$A$1:$F$270,3,FALSE)),"－",VLOOKUP($AC100,技リスト!$A$1:$F$270,3,FALSE))</f>
        <v>61</v>
      </c>
      <c r="AF100" s="3" t="str">
        <f>IF($E100=IF(ISERROR(VLOOKUP($AC100,技リスト!$A$1:$F$245,4,FALSE)),"－",VLOOKUP($AC100,技リスト!$A$1:$F$245,4,FALSE)),"一致","")</f>
        <v/>
      </c>
      <c r="AG100" s="16" t="str">
        <f t="shared" si="8"/>
        <v>しこふみかげぬいフェイクボールモグラフェイント</v>
      </c>
      <c r="AH100" s="16" t="str">
        <f t="shared" si="9"/>
        <v>しこふみかげぬいフェイクボールモグラフェイント</v>
      </c>
      <c r="AI100" s="16" t="str">
        <f t="shared" si="10"/>
        <v>しこふみかげぬいフェイクボールモグラフェイント</v>
      </c>
      <c r="AJ100" s="16" t="str">
        <f t="shared" si="11"/>
        <v>しこふみかげぬいフェイクボールモグラフェイント</v>
      </c>
      <c r="AK100" s="15" t="str">
        <f t="shared" si="12"/>
        <v>BLBLBLDR</v>
      </c>
      <c r="AL100" s="16" t="str">
        <f t="shared" si="13"/>
        <v>BLBLBLDR</v>
      </c>
      <c r="AM100" s="15" t="str">
        <f t="shared" si="14"/>
        <v>BLBLBLDR</v>
      </c>
      <c r="AN100" s="15" t="str">
        <f t="shared" si="15"/>
        <v>BLBLBLDR</v>
      </c>
    </row>
    <row r="101" spans="1:40" ht="11.25" customHeight="1" x14ac:dyDescent="0.15">
      <c r="A101" s="15">
        <v>100</v>
      </c>
      <c r="B101" s="15" t="s">
        <v>456</v>
      </c>
      <c r="C101" s="15" t="s">
        <v>457</v>
      </c>
      <c r="D101" s="3" t="s">
        <v>18</v>
      </c>
      <c r="E101" s="15" t="s">
        <v>121</v>
      </c>
      <c r="F101" s="15" t="s">
        <v>53</v>
      </c>
      <c r="G101" s="15">
        <v>176</v>
      </c>
      <c r="H101" s="15">
        <v>152</v>
      </c>
      <c r="I101" s="15">
        <v>60</v>
      </c>
      <c r="J101" s="15">
        <v>56</v>
      </c>
      <c r="K101" s="15">
        <v>60</v>
      </c>
      <c r="L101" s="15">
        <v>57</v>
      </c>
      <c r="M101" s="15">
        <v>54</v>
      </c>
      <c r="N101" s="15">
        <v>68</v>
      </c>
      <c r="O101" s="15">
        <v>61</v>
      </c>
      <c r="P101" s="15">
        <v>27</v>
      </c>
      <c r="Q101" s="15" t="s">
        <v>337</v>
      </c>
      <c r="R101" s="3" t="str">
        <f>IF(ISERROR(VLOOKUP($Q101,技リスト!$A$1:$F$270,6,FALSE)),"－",VLOOKUP($Q101,技リスト!$A$1:$F$270,6,FALSE))</f>
        <v>－</v>
      </c>
      <c r="S101" s="3" t="str">
        <f>IF(ISERROR(VLOOKUP($Q101,技リスト!$A$1:$F$270,3,FALSE)),"－",VLOOKUP($Q101,技リスト!$A$1:$F$270,3,FALSE))</f>
        <v>－</v>
      </c>
      <c r="T101" s="3" t="str">
        <f>IF($E101=IF(ISERROR(VLOOKUP($Q101,技リスト!$A$1:$F$270,4,FALSE)),"－",VLOOKUP($Q101,技リスト!$A$1:$F$270,4,FALSE)),"一致","")</f>
        <v/>
      </c>
      <c r="U101" s="15" t="s">
        <v>290</v>
      </c>
      <c r="V101" s="3" t="str">
        <f>IF(ISERROR(VLOOKUP($U101,技リスト!$A$1:$F$270,6,FALSE)),"－",VLOOKUP($U101,技リスト!$A$1:$F$270,6,FALSE))</f>
        <v>BL</v>
      </c>
      <c r="W101" s="3">
        <f>IF(ISERROR(VLOOKUP($U101,技リスト!$A$1:$F$270,3,FALSE)),"－",VLOOKUP($U101,技リスト!$A$1:$F$270,3,FALSE))</f>
        <v>56</v>
      </c>
      <c r="X101" s="3" t="str">
        <f>IF($E101=IF(ISERROR(VLOOKUP($U101,技リスト!$A$1:$F$270,4,FALSE)),"－",VLOOKUP($U101,技リスト!$A$1:$F$270,4,FALSE)),"一致","")</f>
        <v/>
      </c>
      <c r="Y101" s="15" t="s">
        <v>241</v>
      </c>
      <c r="Z101" s="3" t="str">
        <f>IF(ISERROR(VLOOKUP($Y101,技リスト!$A$1:$F$270,6,FALSE)),"－",VLOOKUP($Y101,技リスト!$A$1:$F$270,6,FALSE))</f>
        <v>DR</v>
      </c>
      <c r="AA101" s="3">
        <f>IF(ISERROR(VLOOKUP($Y101,技リスト!$A$1:$F$270,3,FALSE)),"－",VLOOKUP($Y101,技リスト!$A$1:$F$270,3,FALSE))</f>
        <v>61</v>
      </c>
      <c r="AB101" s="3" t="str">
        <f>IF($E101=IF(ISERROR(VLOOKUP($Y101,技リスト!$A$1:$F$270,4,FALSE)),"－",VLOOKUP($Y101,技リスト!$A$1:$F$270,4,FALSE)),"一致","")</f>
        <v/>
      </c>
      <c r="AC101" s="15" t="s">
        <v>458</v>
      </c>
      <c r="AD101" s="3" t="str">
        <f>IF(ISERROR(VLOOKUP($AC101,技リスト!$A$1:$F$270,6,FALSE)),"－",VLOOKUP($AC101,技リスト!$A$1:$F$270,6,FALSE))</f>
        <v>BL</v>
      </c>
      <c r="AE101" s="3">
        <f>IF(ISERROR(VLOOKUP($AC101,技リスト!$A$1:$F$270,3,FALSE)),"－",VLOOKUP($AC101,技リスト!$A$1:$F$270,3,FALSE))</f>
        <v>117</v>
      </c>
      <c r="AF101" s="3" t="str">
        <f>IF($E101=IF(ISERROR(VLOOKUP($AC101,技リスト!$A$1:$F$245,4,FALSE)),"－",VLOOKUP($AC101,技リスト!$A$1:$F$245,4,FALSE)),"一致","")</f>
        <v/>
      </c>
      <c r="AG101" s="16" t="str">
        <f t="shared" si="8"/>
        <v>イケメンUP!くものいとカマイタチハリケーンアロー</v>
      </c>
      <c r="AH101" s="16" t="str">
        <f t="shared" si="9"/>
        <v>イケメンUP!くものいとカマイタチハリケーンアロー</v>
      </c>
      <c r="AI101" s="16" t="str">
        <f t="shared" si="10"/>
        <v>イケメンUP!くものいとカマイタチハリケーンアロー</v>
      </c>
      <c r="AJ101" s="16" t="str">
        <f t="shared" si="11"/>
        <v>イケメンUP!くものいとカマイタチハリケーンアロー</v>
      </c>
      <c r="AK101" s="15" t="str">
        <f t="shared" si="12"/>
        <v>－BLDRBL</v>
      </c>
      <c r="AL101" s="16" t="str">
        <f t="shared" si="13"/>
        <v>－BLDRBL</v>
      </c>
      <c r="AM101" s="15" t="str">
        <f t="shared" si="14"/>
        <v>－BLDRBL</v>
      </c>
      <c r="AN101" s="15" t="str">
        <f t="shared" si="15"/>
        <v>－BLDRBL</v>
      </c>
    </row>
    <row r="102" spans="1:40" ht="11.25" customHeight="1" x14ac:dyDescent="0.15">
      <c r="A102" s="15">
        <v>101</v>
      </c>
      <c r="B102" s="15" t="s">
        <v>459</v>
      </c>
      <c r="C102" s="15" t="s">
        <v>460</v>
      </c>
      <c r="D102" s="3" t="s">
        <v>18</v>
      </c>
      <c r="E102" s="15" t="s">
        <v>88</v>
      </c>
      <c r="F102" s="15" t="s">
        <v>53</v>
      </c>
      <c r="G102" s="15">
        <v>156</v>
      </c>
      <c r="H102" s="15">
        <v>133</v>
      </c>
      <c r="I102" s="15">
        <v>53</v>
      </c>
      <c r="J102" s="15">
        <v>63</v>
      </c>
      <c r="K102" s="15">
        <v>59</v>
      </c>
      <c r="L102" s="15">
        <v>56</v>
      </c>
      <c r="M102" s="15">
        <v>47</v>
      </c>
      <c r="N102" s="15">
        <v>65</v>
      </c>
      <c r="O102" s="15">
        <v>60</v>
      </c>
      <c r="P102" s="15">
        <v>28</v>
      </c>
      <c r="Q102" s="15" t="s">
        <v>128</v>
      </c>
      <c r="R102" s="3" t="str">
        <f>IF(ISERROR(VLOOKUP($Q102,技リスト!$A$1:$F$270,6,FALSE)),"－",VLOOKUP($Q102,技リスト!$A$1:$F$270,6,FALSE))</f>
        <v>DR</v>
      </c>
      <c r="S102" s="3">
        <f>IF(ISERROR(VLOOKUP($Q102,技リスト!$A$1:$F$270,3,FALSE)),"－",VLOOKUP($Q102,技リスト!$A$1:$F$270,3,FALSE))</f>
        <v>76</v>
      </c>
      <c r="T102" s="3" t="str">
        <f>IF($E102=IF(ISERROR(VLOOKUP($Q102,技リスト!$A$1:$F$270,4,FALSE)),"－",VLOOKUP($Q102,技リスト!$A$1:$F$270,4,FALSE)),"一致","")</f>
        <v/>
      </c>
      <c r="U102" s="15" t="s">
        <v>194</v>
      </c>
      <c r="V102" s="3" t="str">
        <f>IF(ISERROR(VLOOKUP($U102,技リスト!$A$1:$F$270,6,FALSE)),"－",VLOOKUP($U102,技リスト!$A$1:$F$270,6,FALSE))</f>
        <v>NS</v>
      </c>
      <c r="W102" s="3">
        <f>IF(ISERROR(VLOOKUP($U102,技リスト!$A$1:$F$270,3,FALSE)),"－",VLOOKUP($U102,技リスト!$A$1:$F$270,3,FALSE))</f>
        <v>43</v>
      </c>
      <c r="X102" s="3" t="str">
        <f>IF($E102=IF(ISERROR(VLOOKUP($U102,技リスト!$A$1:$F$270,4,FALSE)),"－",VLOOKUP($U102,技リスト!$A$1:$F$270,4,FALSE)),"一致","")</f>
        <v/>
      </c>
      <c r="Y102" s="15" t="s">
        <v>276</v>
      </c>
      <c r="Z102" s="3" t="str">
        <f>IF(ISERROR(VLOOKUP($Y102,技リスト!$A$1:$F$270,6,FALSE)),"－",VLOOKUP($Y102,技リスト!$A$1:$F$270,6,FALSE))</f>
        <v>BL</v>
      </c>
      <c r="AA102" s="3">
        <f>IF(ISERROR(VLOOKUP($Y102,技リスト!$A$1:$F$270,3,FALSE)),"－",VLOOKUP($Y102,技リスト!$A$1:$F$270,3,FALSE))</f>
        <v>16</v>
      </c>
      <c r="AB102" s="3" t="str">
        <f>IF($E102=IF(ISERROR(VLOOKUP($Y102,技リスト!$A$1:$F$270,4,FALSE)),"－",VLOOKUP($Y102,技リスト!$A$1:$F$270,4,FALSE)),"一致","")</f>
        <v/>
      </c>
      <c r="AC102" s="15" t="s">
        <v>354</v>
      </c>
      <c r="AD102" s="3" t="str">
        <f>IF(ISERROR(VLOOKUP($AC102,技リスト!$A$1:$F$270,6,FALSE)),"－",VLOOKUP($AC102,技リスト!$A$1:$F$270,6,FALSE))</f>
        <v>NS</v>
      </c>
      <c r="AE102" s="3">
        <f>IF(ISERROR(VLOOKUP($AC102,技リスト!$A$1:$F$270,3,FALSE)),"－",VLOOKUP($AC102,技リスト!$A$1:$F$270,3,FALSE))</f>
        <v>89</v>
      </c>
      <c r="AF102" s="3" t="str">
        <f>IF($E102=IF(ISERROR(VLOOKUP($AC102,技リスト!$A$1:$F$245,4,FALSE)),"－",VLOOKUP($AC102,技リスト!$A$1:$F$245,4,FALSE)),"一致","")</f>
        <v/>
      </c>
      <c r="AG102" s="16" t="str">
        <f t="shared" si="8"/>
        <v>ぶんしんフェイントファントムシュートドッペルゲンガーぶんしんシュート</v>
      </c>
      <c r="AH102" s="16" t="str">
        <f t="shared" si="9"/>
        <v>ぶんしんフェイントファントムシュートドッペルゲンガーぶんしんシュート</v>
      </c>
      <c r="AI102" s="16" t="str">
        <f t="shared" si="10"/>
        <v>ぶんしんフェイントファントムシュートドッペルゲンガーぶんしんシュート</v>
      </c>
      <c r="AJ102" s="16" t="str">
        <f t="shared" si="11"/>
        <v>ぶんしんフェイントファントムシュートドッペルゲンガーぶんしんシュート</v>
      </c>
      <c r="AK102" s="15" t="str">
        <f t="shared" si="12"/>
        <v>DRNSBLNS</v>
      </c>
      <c r="AL102" s="16" t="str">
        <f t="shared" si="13"/>
        <v>DRNSBLNS</v>
      </c>
      <c r="AM102" s="15" t="str">
        <f t="shared" si="14"/>
        <v>DRNSBLNS</v>
      </c>
      <c r="AN102" s="15" t="str">
        <f t="shared" si="15"/>
        <v>DRNSBLNS</v>
      </c>
    </row>
    <row r="103" spans="1:40" ht="11.25" customHeight="1" x14ac:dyDescent="0.15">
      <c r="A103" s="15">
        <v>102</v>
      </c>
      <c r="B103" s="15" t="s">
        <v>461</v>
      </c>
      <c r="C103" s="15" t="s">
        <v>462</v>
      </c>
      <c r="D103" s="3" t="s">
        <v>18</v>
      </c>
      <c r="E103" s="15" t="s">
        <v>88</v>
      </c>
      <c r="F103" s="15" t="s">
        <v>53</v>
      </c>
      <c r="G103" s="15">
        <v>176</v>
      </c>
      <c r="H103" s="15">
        <v>140</v>
      </c>
      <c r="I103" s="15">
        <v>56</v>
      </c>
      <c r="J103" s="15">
        <v>61</v>
      </c>
      <c r="K103" s="15">
        <v>53</v>
      </c>
      <c r="L103" s="15">
        <v>56</v>
      </c>
      <c r="M103" s="15">
        <v>69</v>
      </c>
      <c r="N103" s="15">
        <v>68</v>
      </c>
      <c r="O103" s="15">
        <v>59</v>
      </c>
      <c r="P103" s="15">
        <v>33</v>
      </c>
      <c r="Q103" s="15" t="s">
        <v>146</v>
      </c>
      <c r="R103" s="3" t="str">
        <f>IF(ISERROR(VLOOKUP($Q103,技リスト!$A$1:$F$270,6,FALSE)),"－",VLOOKUP($Q103,技リスト!$A$1:$F$270,6,FALSE))</f>
        <v>DR</v>
      </c>
      <c r="S103" s="3">
        <f>IF(ISERROR(VLOOKUP($Q103,技リスト!$A$1:$F$270,3,FALSE)),"－",VLOOKUP($Q103,技リスト!$A$1:$F$270,3,FALSE))</f>
        <v>15</v>
      </c>
      <c r="T103" s="3" t="str">
        <f>IF($E103=IF(ISERROR(VLOOKUP($Q103,技リスト!$A$1:$F$270,4,FALSE)),"－",VLOOKUP($Q103,技リスト!$A$1:$F$270,4,FALSE)),"一致","")</f>
        <v/>
      </c>
      <c r="U103" s="15" t="s">
        <v>449</v>
      </c>
      <c r="V103" s="3" t="str">
        <f>IF(ISERROR(VLOOKUP($U103,技リスト!$A$1:$F$270,6,FALSE)),"－",VLOOKUP($U103,技リスト!$A$1:$F$270,6,FALSE))</f>
        <v>NS</v>
      </c>
      <c r="W103" s="3">
        <f>IF(ISERROR(VLOOKUP($U103,技リスト!$A$1:$F$270,3,FALSE)),"－",VLOOKUP($U103,技リスト!$A$1:$F$270,3,FALSE))</f>
        <v>58</v>
      </c>
      <c r="X103" s="3" t="str">
        <f>IF($E103=IF(ISERROR(VLOOKUP($U103,技リスト!$A$1:$F$270,4,FALSE)),"－",VLOOKUP($U103,技リスト!$A$1:$F$270,4,FALSE)),"一致","")</f>
        <v/>
      </c>
      <c r="Y103" s="15" t="s">
        <v>363</v>
      </c>
      <c r="Z103" s="3" t="str">
        <f>IF(ISERROR(VLOOKUP($Y103,技リスト!$A$1:$F$270,6,FALSE)),"－",VLOOKUP($Y103,技リスト!$A$1:$F$270,6,FALSE))</f>
        <v>DR</v>
      </c>
      <c r="AA103" s="3">
        <f>IF(ISERROR(VLOOKUP($Y103,技リスト!$A$1:$F$270,3,FALSE)),"－",VLOOKUP($Y103,技リスト!$A$1:$F$270,3,FALSE))</f>
        <v>52</v>
      </c>
      <c r="AB103" s="3" t="str">
        <f>IF($E103=IF(ISERROR(VLOOKUP($Y103,技リスト!$A$1:$F$270,4,FALSE)),"－",VLOOKUP($Y103,技リスト!$A$1:$F$270,4,FALSE)),"一致","")</f>
        <v/>
      </c>
      <c r="AC103" s="15" t="s">
        <v>298</v>
      </c>
      <c r="AD103" s="3" t="str">
        <f>IF(ISERROR(VLOOKUP($AC103,技リスト!$A$1:$F$270,6,FALSE)),"－",VLOOKUP($AC103,技リスト!$A$1:$F$270,6,FALSE))</f>
        <v>DR</v>
      </c>
      <c r="AE103" s="3">
        <f>IF(ISERROR(VLOOKUP($AC103,技リスト!$A$1:$F$270,3,FALSE)),"－",VLOOKUP($AC103,技リスト!$A$1:$F$270,3,FALSE))</f>
        <v>38</v>
      </c>
      <c r="AF103" s="3" t="str">
        <f>IF($E103=IF(ISERROR(VLOOKUP($AC103,技リスト!$A$1:$F$245,4,FALSE)),"－",VLOOKUP($AC103,技リスト!$A$1:$F$245,4,FALSE)),"一致","")</f>
        <v>一致</v>
      </c>
      <c r="AG103" s="16" t="str">
        <f t="shared" si="8"/>
        <v>モンキーターンつちだるまざんぞうムーンサルト</v>
      </c>
      <c r="AH103" s="16" t="str">
        <f t="shared" si="9"/>
        <v>モンキーターンつちだるまざんぞうムーンサルト</v>
      </c>
      <c r="AI103" s="16" t="str">
        <f t="shared" si="10"/>
        <v>モンキーターンつちだるまざんぞうムーンサルト</v>
      </c>
      <c r="AJ103" s="16" t="str">
        <f t="shared" si="11"/>
        <v>モンキーターンつちだるまざんぞうムーンサルト</v>
      </c>
      <c r="AK103" s="15" t="str">
        <f t="shared" si="12"/>
        <v>DRNSDRDR</v>
      </c>
      <c r="AL103" s="16" t="str">
        <f t="shared" si="13"/>
        <v>DRNSDRDR</v>
      </c>
      <c r="AM103" s="15" t="str">
        <f t="shared" si="14"/>
        <v>DRNSDRDR</v>
      </c>
      <c r="AN103" s="15" t="str">
        <f t="shared" si="15"/>
        <v>DRNSDRDR</v>
      </c>
    </row>
    <row r="104" spans="1:40" ht="11.25" customHeight="1" x14ac:dyDescent="0.15">
      <c r="A104" s="15">
        <v>103</v>
      </c>
      <c r="B104" s="15" t="s">
        <v>463</v>
      </c>
      <c r="C104" s="15" t="s">
        <v>464</v>
      </c>
      <c r="D104" s="3" t="s">
        <v>18</v>
      </c>
      <c r="E104" s="15" t="s">
        <v>19</v>
      </c>
      <c r="F104" s="15" t="s">
        <v>52</v>
      </c>
      <c r="G104" s="15">
        <v>160</v>
      </c>
      <c r="H104" s="15">
        <v>176</v>
      </c>
      <c r="I104" s="15">
        <v>60</v>
      </c>
      <c r="J104" s="15">
        <v>60</v>
      </c>
      <c r="K104" s="15">
        <v>60</v>
      </c>
      <c r="L104" s="15">
        <v>60</v>
      </c>
      <c r="M104" s="15">
        <v>56</v>
      </c>
      <c r="N104" s="15">
        <v>60</v>
      </c>
      <c r="O104" s="15">
        <v>53</v>
      </c>
      <c r="P104" s="15">
        <v>20</v>
      </c>
      <c r="Q104" s="15" t="s">
        <v>354</v>
      </c>
      <c r="R104" s="3" t="str">
        <f>IF(ISERROR(VLOOKUP($Q104,技リスト!$A$1:$F$270,6,FALSE)),"－",VLOOKUP($Q104,技リスト!$A$1:$F$270,6,FALSE))</f>
        <v>NS</v>
      </c>
      <c r="S104" s="3">
        <f>IF(ISERROR(VLOOKUP($Q104,技リスト!$A$1:$F$270,3,FALSE)),"－",VLOOKUP($Q104,技リスト!$A$1:$F$270,3,FALSE))</f>
        <v>89</v>
      </c>
      <c r="T104" s="3" t="str">
        <f>IF($E104=IF(ISERROR(VLOOKUP($Q104,技リスト!$A$1:$F$270,4,FALSE)),"－",VLOOKUP($Q104,技リスト!$A$1:$F$270,4,FALSE)),"一致","")</f>
        <v>一致</v>
      </c>
      <c r="U104" s="15" t="s">
        <v>169</v>
      </c>
      <c r="V104" s="3" t="str">
        <f>IF(ISERROR(VLOOKUP($U104,技リスト!$A$1:$F$270,6,FALSE)),"－",VLOOKUP($U104,技リスト!$A$1:$F$270,6,FALSE))</f>
        <v>BL</v>
      </c>
      <c r="W104" s="3">
        <f>IF(ISERROR(VLOOKUP($U104,技リスト!$A$1:$F$270,3,FALSE)),"－",VLOOKUP($U104,技リスト!$A$1:$F$270,3,FALSE))</f>
        <v>8</v>
      </c>
      <c r="X104" s="3" t="str">
        <f>IF($E104=IF(ISERROR(VLOOKUP($U104,技リスト!$A$1:$F$270,4,FALSE)),"－",VLOOKUP($U104,技リスト!$A$1:$F$270,4,FALSE)),"一致","")</f>
        <v>一致</v>
      </c>
      <c r="Y104" s="15" t="s">
        <v>141</v>
      </c>
      <c r="Z104" s="3" t="str">
        <f>IF(ISERROR(VLOOKUP($Y104,技リスト!$A$1:$F$270,6,FALSE)),"－",VLOOKUP($Y104,技リスト!$A$1:$F$270,6,FALSE))</f>
        <v>BL</v>
      </c>
      <c r="AA104" s="3">
        <f>IF(ISERROR(VLOOKUP($Y104,技リスト!$A$1:$F$270,3,FALSE)),"－",VLOOKUP($Y104,技リスト!$A$1:$F$270,3,FALSE))</f>
        <v>64</v>
      </c>
      <c r="AB104" s="3" t="str">
        <f>IF($E104=IF(ISERROR(VLOOKUP($Y104,技リスト!$A$1:$F$270,4,FALSE)),"－",VLOOKUP($Y104,技リスト!$A$1:$F$270,4,FALSE)),"一致","")</f>
        <v>一致</v>
      </c>
      <c r="AC104" s="15" t="s">
        <v>130</v>
      </c>
      <c r="AD104" s="3" t="str">
        <f>IF(ISERROR(VLOOKUP($AC104,技リスト!$A$1:$F$270,6,FALSE)),"－",VLOOKUP($AC104,技リスト!$A$1:$F$270,6,FALSE))</f>
        <v>LS</v>
      </c>
      <c r="AE104" s="3">
        <f>IF(ISERROR(VLOOKUP($AC104,技リスト!$A$1:$F$270,3,FALSE)),"－",VLOOKUP($AC104,技リスト!$A$1:$F$270,3,FALSE))</f>
        <v>101</v>
      </c>
      <c r="AF104" s="3" t="str">
        <f>IF($E104=IF(ISERROR(VLOOKUP($AC104,技リスト!$A$1:$F$245,4,FALSE)),"－",VLOOKUP($AC104,技リスト!$A$1:$F$245,4,FALSE)),"一致","")</f>
        <v/>
      </c>
      <c r="AG104" s="16" t="str">
        <f t="shared" si="8"/>
        <v>ぶんしんシュートクイックドロウかげぬいほのおのかざみどり</v>
      </c>
      <c r="AH104" s="16" t="str">
        <f t="shared" si="9"/>
        <v>ぶんしんシュートクイックドロウかげぬいほのおのかざみどり</v>
      </c>
      <c r="AI104" s="16" t="str">
        <f t="shared" si="10"/>
        <v>ぶんしんシュートクイックドロウかげぬいほのおのかざみどり</v>
      </c>
      <c r="AJ104" s="16" t="str">
        <f t="shared" si="11"/>
        <v>ぶんしんシュートクイックドロウかげぬいほのおのかざみどり</v>
      </c>
      <c r="AK104" s="15" t="str">
        <f t="shared" si="12"/>
        <v>NSBLBLLS</v>
      </c>
      <c r="AL104" s="16" t="str">
        <f t="shared" si="13"/>
        <v>NSBLBLLS</v>
      </c>
      <c r="AM104" s="15" t="str">
        <f t="shared" si="14"/>
        <v>NSBLBLLS</v>
      </c>
      <c r="AN104" s="15" t="str">
        <f t="shared" si="15"/>
        <v>NSBLBLLS</v>
      </c>
    </row>
    <row r="105" spans="1:40" ht="11.25" customHeight="1" x14ac:dyDescent="0.15">
      <c r="A105" s="15">
        <v>104</v>
      </c>
      <c r="B105" s="15" t="s">
        <v>465</v>
      </c>
      <c r="C105" s="15" t="s">
        <v>466</v>
      </c>
      <c r="D105" s="3" t="s">
        <v>18</v>
      </c>
      <c r="E105" s="15" t="s">
        <v>19</v>
      </c>
      <c r="F105" s="15" t="s">
        <v>53</v>
      </c>
      <c r="G105" s="15">
        <v>140</v>
      </c>
      <c r="H105" s="15">
        <v>140</v>
      </c>
      <c r="I105" s="15">
        <v>60</v>
      </c>
      <c r="J105" s="15">
        <v>55</v>
      </c>
      <c r="K105" s="15">
        <v>59</v>
      </c>
      <c r="L105" s="15">
        <v>44</v>
      </c>
      <c r="M105" s="15">
        <v>60</v>
      </c>
      <c r="N105" s="15">
        <v>60</v>
      </c>
      <c r="O105" s="15">
        <v>56</v>
      </c>
      <c r="P105" s="15">
        <v>20</v>
      </c>
      <c r="Q105" s="15" t="s">
        <v>363</v>
      </c>
      <c r="R105" s="3" t="str">
        <f>IF(ISERROR(VLOOKUP($Q105,技リスト!$A$1:$F$270,6,FALSE)),"－",VLOOKUP($Q105,技リスト!$A$1:$F$270,6,FALSE))</f>
        <v>DR</v>
      </c>
      <c r="S105" s="3">
        <f>IF(ISERROR(VLOOKUP($Q105,技リスト!$A$1:$F$270,3,FALSE)),"－",VLOOKUP($Q105,技リスト!$A$1:$F$270,3,FALSE))</f>
        <v>52</v>
      </c>
      <c r="T105" s="3" t="str">
        <f>IF($E105=IF(ISERROR(VLOOKUP($Q105,技リスト!$A$1:$F$270,4,FALSE)),"－",VLOOKUP($Q105,技リスト!$A$1:$F$270,4,FALSE)),"一致","")</f>
        <v>一致</v>
      </c>
      <c r="U105" s="15" t="s">
        <v>354</v>
      </c>
      <c r="V105" s="3" t="str">
        <f>IF(ISERROR(VLOOKUP($U105,技リスト!$A$1:$F$270,6,FALSE)),"－",VLOOKUP($U105,技リスト!$A$1:$F$270,6,FALSE))</f>
        <v>NS</v>
      </c>
      <c r="W105" s="3">
        <f>IF(ISERROR(VLOOKUP($U105,技リスト!$A$1:$F$270,3,FALSE)),"－",VLOOKUP($U105,技リスト!$A$1:$F$270,3,FALSE))</f>
        <v>89</v>
      </c>
      <c r="X105" s="3" t="str">
        <f>IF($E105=IF(ISERROR(VLOOKUP($U105,技リスト!$A$1:$F$270,4,FALSE)),"－",VLOOKUP($U105,技リスト!$A$1:$F$270,4,FALSE)),"一致","")</f>
        <v>一致</v>
      </c>
      <c r="Y105" s="15" t="s">
        <v>127</v>
      </c>
      <c r="Z105" s="3" t="str">
        <f>IF(ISERROR(VLOOKUP($Y105,技リスト!$A$1:$F$270,6,FALSE)),"－",VLOOKUP($Y105,技リスト!$A$1:$F$270,6,FALSE))</f>
        <v>DR</v>
      </c>
      <c r="AA105" s="3">
        <f>IF(ISERROR(VLOOKUP($Y105,技リスト!$A$1:$F$270,3,FALSE)),"－",VLOOKUP($Y105,技リスト!$A$1:$F$270,3,FALSE))</f>
        <v>8</v>
      </c>
      <c r="AB105" s="3" t="str">
        <f>IF($E105=IF(ISERROR(VLOOKUP($Y105,技リスト!$A$1:$F$270,4,FALSE)),"－",VLOOKUP($Y105,技リスト!$A$1:$F$270,4,FALSE)),"一致","")</f>
        <v/>
      </c>
      <c r="AC105" s="15" t="s">
        <v>141</v>
      </c>
      <c r="AD105" s="3" t="str">
        <f>IF(ISERROR(VLOOKUP($AC105,技リスト!$A$1:$F$270,6,FALSE)),"－",VLOOKUP($AC105,技リスト!$A$1:$F$270,6,FALSE))</f>
        <v>BL</v>
      </c>
      <c r="AE105" s="3">
        <f>IF(ISERROR(VLOOKUP($AC105,技リスト!$A$1:$F$270,3,FALSE)),"－",VLOOKUP($AC105,技リスト!$A$1:$F$270,3,FALSE))</f>
        <v>64</v>
      </c>
      <c r="AF105" s="3" t="str">
        <f>IF($E105=IF(ISERROR(VLOOKUP($AC105,技リスト!$A$1:$F$245,4,FALSE)),"－",VLOOKUP($AC105,技リスト!$A$1:$F$245,4,FALSE)),"一致","")</f>
        <v>一致</v>
      </c>
      <c r="AG105" s="16" t="str">
        <f t="shared" si="8"/>
        <v>ざんぞうぶんしんシュートしっぷうダッシュかげぬい</v>
      </c>
      <c r="AH105" s="16" t="str">
        <f t="shared" si="9"/>
        <v>ざんぞうぶんしんシュートしっぷうダッシュかげぬい</v>
      </c>
      <c r="AI105" s="16" t="str">
        <f t="shared" si="10"/>
        <v>ざんぞうぶんしんシュートしっぷうダッシュかげぬい</v>
      </c>
      <c r="AJ105" s="16" t="str">
        <f t="shared" si="11"/>
        <v>ざんぞうぶんしんシュートしっぷうダッシュかげぬい</v>
      </c>
      <c r="AK105" s="15" t="str">
        <f t="shared" si="12"/>
        <v>DRNSDRBL</v>
      </c>
      <c r="AL105" s="16" t="str">
        <f t="shared" si="13"/>
        <v>DRNSDRBL</v>
      </c>
      <c r="AM105" s="15" t="str">
        <f t="shared" si="14"/>
        <v>DRNSDRBL</v>
      </c>
      <c r="AN105" s="15" t="str">
        <f t="shared" si="15"/>
        <v>DRNSDRBL</v>
      </c>
    </row>
    <row r="106" spans="1:40" ht="11.25" customHeight="1" x14ac:dyDescent="0.15">
      <c r="A106" s="15">
        <v>105</v>
      </c>
      <c r="B106" s="15" t="s">
        <v>467</v>
      </c>
      <c r="C106" s="15" t="s">
        <v>468</v>
      </c>
      <c r="D106" s="3" t="s">
        <v>18</v>
      </c>
      <c r="E106" s="15" t="s">
        <v>145</v>
      </c>
      <c r="F106" s="15" t="s">
        <v>52</v>
      </c>
      <c r="G106" s="15">
        <v>180</v>
      </c>
      <c r="H106" s="15">
        <v>180</v>
      </c>
      <c r="I106" s="15">
        <v>52</v>
      </c>
      <c r="J106" s="15">
        <v>61</v>
      </c>
      <c r="K106" s="15">
        <v>61</v>
      </c>
      <c r="L106" s="15">
        <v>54</v>
      </c>
      <c r="M106" s="15">
        <v>60</v>
      </c>
      <c r="N106" s="15">
        <v>68</v>
      </c>
      <c r="O106" s="15">
        <v>55</v>
      </c>
      <c r="P106" s="15">
        <v>31</v>
      </c>
      <c r="Q106" s="15" t="s">
        <v>469</v>
      </c>
      <c r="R106" s="3" t="str">
        <f>IF(ISERROR(VLOOKUP($Q106,技リスト!$A$1:$F$270,6,FALSE)),"－",VLOOKUP($Q106,技リスト!$A$1:$F$270,6,FALSE))</f>
        <v>－</v>
      </c>
      <c r="S106" s="3" t="str">
        <f>IF(ISERROR(VLOOKUP($Q106,技リスト!$A$1:$F$270,3,FALSE)),"－",VLOOKUP($Q106,技リスト!$A$1:$F$270,3,FALSE))</f>
        <v>－</v>
      </c>
      <c r="T106" s="3" t="str">
        <f>IF($E106=IF(ISERROR(VLOOKUP($Q106,技リスト!$A$1:$F$270,4,FALSE)),"－",VLOOKUP($Q106,技リスト!$A$1:$F$270,4,FALSE)),"一致","")</f>
        <v/>
      </c>
      <c r="U106" s="15" t="s">
        <v>449</v>
      </c>
      <c r="V106" s="3" t="str">
        <f>IF(ISERROR(VLOOKUP($U106,技リスト!$A$1:$F$270,6,FALSE)),"－",VLOOKUP($U106,技リスト!$A$1:$F$270,6,FALSE))</f>
        <v>NS</v>
      </c>
      <c r="W106" s="3">
        <f>IF(ISERROR(VLOOKUP($U106,技リスト!$A$1:$F$270,3,FALSE)),"－",VLOOKUP($U106,技リスト!$A$1:$F$270,3,FALSE))</f>
        <v>58</v>
      </c>
      <c r="X106" s="3" t="str">
        <f>IF($E106=IF(ISERROR(VLOOKUP($U106,技リスト!$A$1:$F$270,4,FALSE)),"－",VLOOKUP($U106,技リスト!$A$1:$F$270,4,FALSE)),"一致","")</f>
        <v/>
      </c>
      <c r="Y106" s="15" t="s">
        <v>363</v>
      </c>
      <c r="Z106" s="3" t="str">
        <f>IF(ISERROR(VLOOKUP($Y106,技リスト!$A$1:$F$270,6,FALSE)),"－",VLOOKUP($Y106,技リスト!$A$1:$F$270,6,FALSE))</f>
        <v>DR</v>
      </c>
      <c r="AA106" s="3">
        <f>IF(ISERROR(VLOOKUP($Y106,技リスト!$A$1:$F$270,3,FALSE)),"－",VLOOKUP($Y106,技リスト!$A$1:$F$270,3,FALSE))</f>
        <v>52</v>
      </c>
      <c r="AB106" s="3" t="str">
        <f>IF($E106=IF(ISERROR(VLOOKUP($Y106,技リスト!$A$1:$F$270,4,FALSE)),"－",VLOOKUP($Y106,技リスト!$A$1:$F$270,4,FALSE)),"一致","")</f>
        <v/>
      </c>
      <c r="AC106" s="15" t="s">
        <v>130</v>
      </c>
      <c r="AD106" s="3" t="str">
        <f>IF(ISERROR(VLOOKUP($AC106,技リスト!$A$1:$F$270,6,FALSE)),"－",VLOOKUP($AC106,技リスト!$A$1:$F$270,6,FALSE))</f>
        <v>LS</v>
      </c>
      <c r="AE106" s="3">
        <f>IF(ISERROR(VLOOKUP($AC106,技リスト!$A$1:$F$270,3,FALSE)),"－",VLOOKUP($AC106,技リスト!$A$1:$F$270,3,FALSE))</f>
        <v>101</v>
      </c>
      <c r="AF106" s="3" t="str">
        <f>IF($E106=IF(ISERROR(VLOOKUP($AC106,技リスト!$A$1:$F$245,4,FALSE)),"－",VLOOKUP($AC106,技リスト!$A$1:$F$245,4,FALSE)),"一致","")</f>
        <v>一致</v>
      </c>
      <c r="AG106" s="16" t="str">
        <f t="shared" si="8"/>
        <v>スピードプラスつちだるまざんぞうほのおのかざみどり</v>
      </c>
      <c r="AH106" s="16" t="str">
        <f t="shared" si="9"/>
        <v>スピードプラスつちだるまざんぞうほのおのかざみどり</v>
      </c>
      <c r="AI106" s="16" t="str">
        <f t="shared" si="10"/>
        <v>スピードプラスつちだるまざんぞうほのおのかざみどり</v>
      </c>
      <c r="AJ106" s="16" t="str">
        <f t="shared" si="11"/>
        <v>スピードプラスつちだるまざんぞうほのおのかざみどり</v>
      </c>
      <c r="AK106" s="15" t="str">
        <f t="shared" si="12"/>
        <v>－NSDRLS</v>
      </c>
      <c r="AL106" s="16" t="str">
        <f t="shared" si="13"/>
        <v>－NSDRLS</v>
      </c>
      <c r="AM106" s="15" t="str">
        <f t="shared" si="14"/>
        <v>－NSDRLS</v>
      </c>
      <c r="AN106" s="15" t="str">
        <f t="shared" si="15"/>
        <v>－NSDRLS</v>
      </c>
    </row>
    <row r="107" spans="1:40" ht="11.25" customHeight="1" x14ac:dyDescent="0.15">
      <c r="A107" s="15">
        <v>106</v>
      </c>
      <c r="B107" s="15" t="s">
        <v>470</v>
      </c>
      <c r="C107" s="15" t="s">
        <v>471</v>
      </c>
      <c r="D107" s="3" t="s">
        <v>18</v>
      </c>
      <c r="E107" s="15" t="s">
        <v>88</v>
      </c>
      <c r="F107" s="15" t="s">
        <v>52</v>
      </c>
      <c r="G107" s="15">
        <v>171</v>
      </c>
      <c r="H107" s="15">
        <v>137</v>
      </c>
      <c r="I107" s="15">
        <v>62</v>
      </c>
      <c r="J107" s="15">
        <v>56</v>
      </c>
      <c r="K107" s="15">
        <v>56</v>
      </c>
      <c r="L107" s="15">
        <v>53</v>
      </c>
      <c r="M107" s="15">
        <v>60</v>
      </c>
      <c r="N107" s="15">
        <v>54</v>
      </c>
      <c r="O107" s="15">
        <v>57</v>
      </c>
      <c r="P107" s="15">
        <v>9</v>
      </c>
      <c r="Q107" s="15" t="s">
        <v>224</v>
      </c>
      <c r="R107" s="3" t="str">
        <f>IF(ISERROR(VLOOKUP($Q107,技リスト!$A$1:$F$270,6,FALSE)),"－",VLOOKUP($Q107,技リスト!$A$1:$F$270,6,FALSE))</f>
        <v>NS</v>
      </c>
      <c r="S107" s="3">
        <f>IF(ISERROR(VLOOKUP($Q107,技リスト!$A$1:$F$270,3,FALSE)),"－",VLOOKUP($Q107,技リスト!$A$1:$F$270,3,FALSE))</f>
        <v>70</v>
      </c>
      <c r="T107" s="3" t="str">
        <f>IF($E107=IF(ISERROR(VLOOKUP($Q107,技リスト!$A$1:$F$270,4,FALSE)),"－",VLOOKUP($Q107,技リスト!$A$1:$F$270,4,FALSE)),"一致","")</f>
        <v/>
      </c>
      <c r="U107" s="15" t="s">
        <v>127</v>
      </c>
      <c r="V107" s="3" t="str">
        <f>IF(ISERROR(VLOOKUP($U107,技リスト!$A$1:$F$270,6,FALSE)),"－",VLOOKUP($U107,技リスト!$A$1:$F$270,6,FALSE))</f>
        <v>DR</v>
      </c>
      <c r="W107" s="3">
        <f>IF(ISERROR(VLOOKUP($U107,技リスト!$A$1:$F$270,3,FALSE)),"－",VLOOKUP($U107,技リスト!$A$1:$F$270,3,FALSE))</f>
        <v>8</v>
      </c>
      <c r="X107" s="3" t="str">
        <f>IF($E107=IF(ISERROR(VLOOKUP($U107,技リスト!$A$1:$F$270,4,FALSE)),"－",VLOOKUP($U107,技リスト!$A$1:$F$270,4,FALSE)),"一致","")</f>
        <v>一致</v>
      </c>
      <c r="Y107" s="15" t="s">
        <v>354</v>
      </c>
      <c r="Z107" s="3" t="str">
        <f>IF(ISERROR(VLOOKUP($Y107,技リスト!$A$1:$F$270,6,FALSE)),"－",VLOOKUP($Y107,技リスト!$A$1:$F$270,6,FALSE))</f>
        <v>NS</v>
      </c>
      <c r="AA107" s="3">
        <f>IF(ISERROR(VLOOKUP($Y107,技リスト!$A$1:$F$270,3,FALSE)),"－",VLOOKUP($Y107,技リスト!$A$1:$F$270,3,FALSE))</f>
        <v>89</v>
      </c>
      <c r="AB107" s="3" t="str">
        <f>IF($E107=IF(ISERROR(VLOOKUP($Y107,技リスト!$A$1:$F$270,4,FALSE)),"－",VLOOKUP($Y107,技リスト!$A$1:$F$270,4,FALSE)),"一致","")</f>
        <v/>
      </c>
      <c r="AC107" s="15" t="s">
        <v>363</v>
      </c>
      <c r="AD107" s="3" t="str">
        <f>IF(ISERROR(VLOOKUP($AC107,技リスト!$A$1:$F$270,6,FALSE)),"－",VLOOKUP($AC107,技リスト!$A$1:$F$270,6,FALSE))</f>
        <v>DR</v>
      </c>
      <c r="AE107" s="3">
        <f>IF(ISERROR(VLOOKUP($AC107,技リスト!$A$1:$F$270,3,FALSE)),"－",VLOOKUP($AC107,技リスト!$A$1:$F$270,3,FALSE))</f>
        <v>52</v>
      </c>
      <c r="AF107" s="3" t="str">
        <f>IF($E107=IF(ISERROR(VLOOKUP($AC107,技リスト!$A$1:$F$245,4,FALSE)),"－",VLOOKUP($AC107,技リスト!$A$1:$F$245,4,FALSE)),"一致","")</f>
        <v/>
      </c>
      <c r="AG107" s="16" t="str">
        <f t="shared" si="8"/>
        <v>ダイナマイトシュートしっぷうダッシュぶんしんシュートざんぞう</v>
      </c>
      <c r="AH107" s="16" t="str">
        <f t="shared" si="9"/>
        <v>ダイナマイトシュートしっぷうダッシュぶんしんシュートざんぞう</v>
      </c>
      <c r="AI107" s="16" t="str">
        <f t="shared" si="10"/>
        <v>ダイナマイトシュートしっぷうダッシュぶんしんシュートざんぞう</v>
      </c>
      <c r="AJ107" s="16" t="str">
        <f t="shared" si="11"/>
        <v>ダイナマイトシュートしっぷうダッシュぶんしんシュートざんぞう</v>
      </c>
      <c r="AK107" s="15" t="str">
        <f t="shared" si="12"/>
        <v>NSDRNSDR</v>
      </c>
      <c r="AL107" s="16" t="str">
        <f t="shared" si="13"/>
        <v>NSDRNSDR</v>
      </c>
      <c r="AM107" s="15" t="str">
        <f t="shared" si="14"/>
        <v>NSDRNSDR</v>
      </c>
      <c r="AN107" s="15" t="str">
        <f t="shared" si="15"/>
        <v>NSDRNSDR</v>
      </c>
    </row>
    <row r="108" spans="1:40" ht="11.25" customHeight="1" x14ac:dyDescent="0.15">
      <c r="A108" s="15">
        <v>107</v>
      </c>
      <c r="B108" s="15" t="s">
        <v>472</v>
      </c>
      <c r="C108" s="15" t="s">
        <v>473</v>
      </c>
      <c r="D108" s="3" t="s">
        <v>18</v>
      </c>
      <c r="E108" s="15" t="s">
        <v>121</v>
      </c>
      <c r="F108" s="15" t="s">
        <v>17</v>
      </c>
      <c r="G108" s="15">
        <v>145</v>
      </c>
      <c r="H108" s="15">
        <v>136</v>
      </c>
      <c r="I108" s="15">
        <v>52</v>
      </c>
      <c r="J108" s="15">
        <v>58</v>
      </c>
      <c r="K108" s="15">
        <v>62</v>
      </c>
      <c r="L108" s="15">
        <v>62</v>
      </c>
      <c r="M108" s="15">
        <v>55</v>
      </c>
      <c r="N108" s="15">
        <v>61</v>
      </c>
      <c r="O108" s="15">
        <v>54</v>
      </c>
      <c r="P108" s="15">
        <v>16</v>
      </c>
      <c r="Q108" s="15" t="s">
        <v>304</v>
      </c>
      <c r="R108" s="3" t="str">
        <f>IF(ISERROR(VLOOKUP($Q108,技リスト!$A$1:$F$270,6,FALSE)),"－",VLOOKUP($Q108,技リスト!$A$1:$F$270,6,FALSE))</f>
        <v>BL</v>
      </c>
      <c r="S108" s="3">
        <f>IF(ISERROR(VLOOKUP($Q108,技リスト!$A$1:$F$270,3,FALSE)),"－",VLOOKUP($Q108,技リスト!$A$1:$F$270,3,FALSE))</f>
        <v>12</v>
      </c>
      <c r="T108" s="3" t="str">
        <f>IF($E108=IF(ISERROR(VLOOKUP($Q108,技リスト!$A$1:$F$270,4,FALSE)),"－",VLOOKUP($Q108,技リスト!$A$1:$F$270,4,FALSE)),"一致","")</f>
        <v>一致</v>
      </c>
      <c r="U108" s="15" t="s">
        <v>325</v>
      </c>
      <c r="V108" s="3" t="str">
        <f>IF(ISERROR(VLOOKUP($U108,技リスト!$A$1:$F$270,6,FALSE)),"－",VLOOKUP($U108,技リスト!$A$1:$F$270,6,FALSE))</f>
        <v>NS</v>
      </c>
      <c r="W108" s="3">
        <f>IF(ISERROR(VLOOKUP($U108,技リスト!$A$1:$F$270,3,FALSE)),"－",VLOOKUP($U108,技リスト!$A$1:$F$270,3,FALSE))</f>
        <v>58</v>
      </c>
      <c r="X108" s="3" t="str">
        <f>IF($E108=IF(ISERROR(VLOOKUP($U108,技リスト!$A$1:$F$270,4,FALSE)),"－",VLOOKUP($U108,技リスト!$A$1:$F$270,4,FALSE)),"一致","")</f>
        <v/>
      </c>
      <c r="Y108" s="15" t="s">
        <v>397</v>
      </c>
      <c r="Z108" s="3" t="str">
        <f>IF(ISERROR(VLOOKUP($Y108,技リスト!$A$1:$F$270,6,FALSE)),"－",VLOOKUP($Y108,技リスト!$A$1:$F$270,6,FALSE))</f>
        <v>NS</v>
      </c>
      <c r="AA108" s="3">
        <f>IF(ISERROR(VLOOKUP($Y108,技リスト!$A$1:$F$270,3,FALSE)),"－",VLOOKUP($Y108,技リスト!$A$1:$F$270,3,FALSE))</f>
        <v>58</v>
      </c>
      <c r="AB108" s="3" t="str">
        <f>IF($E108=IF(ISERROR(VLOOKUP($Y108,技リスト!$A$1:$F$270,4,FALSE)),"－",VLOOKUP($Y108,技リスト!$A$1:$F$270,4,FALSE)),"一致","")</f>
        <v/>
      </c>
      <c r="AC108" s="15" t="s">
        <v>298</v>
      </c>
      <c r="AD108" s="3" t="str">
        <f>IF(ISERROR(VLOOKUP($AC108,技リスト!$A$1:$F$270,6,FALSE)),"－",VLOOKUP($AC108,技リスト!$A$1:$F$270,6,FALSE))</f>
        <v>DR</v>
      </c>
      <c r="AE108" s="3">
        <f>IF(ISERROR(VLOOKUP($AC108,技リスト!$A$1:$F$270,3,FALSE)),"－",VLOOKUP($AC108,技リスト!$A$1:$F$270,3,FALSE))</f>
        <v>38</v>
      </c>
      <c r="AF108" s="3" t="str">
        <f>IF($E108=IF(ISERROR(VLOOKUP($AC108,技リスト!$A$1:$F$245,4,FALSE)),"－",VLOOKUP($AC108,技リスト!$A$1:$F$245,4,FALSE)),"一致","")</f>
        <v/>
      </c>
      <c r="AG108" s="16" t="str">
        <f t="shared" si="8"/>
        <v>しこふみコンドルダイブメテオアタックムーンサルト</v>
      </c>
      <c r="AH108" s="16" t="str">
        <f t="shared" si="9"/>
        <v>しこふみコンドルダイブメテオアタックムーンサルト</v>
      </c>
      <c r="AI108" s="16" t="str">
        <f t="shared" si="10"/>
        <v>しこふみコンドルダイブメテオアタックムーンサルト</v>
      </c>
      <c r="AJ108" s="16" t="str">
        <f t="shared" si="11"/>
        <v>しこふみコンドルダイブメテオアタックムーンサルト</v>
      </c>
      <c r="AK108" s="15" t="str">
        <f t="shared" si="12"/>
        <v>BLNSNSDR</v>
      </c>
      <c r="AL108" s="16" t="str">
        <f t="shared" si="13"/>
        <v>BLNSNSDR</v>
      </c>
      <c r="AM108" s="15" t="str">
        <f t="shared" si="14"/>
        <v>BLNSNSDR</v>
      </c>
      <c r="AN108" s="15" t="str">
        <f t="shared" si="15"/>
        <v>BLNSNSDR</v>
      </c>
    </row>
    <row r="109" spans="1:40" ht="11.25" customHeight="1" x14ac:dyDescent="0.15">
      <c r="A109" s="15">
        <v>108</v>
      </c>
      <c r="B109" s="15" t="s">
        <v>474</v>
      </c>
      <c r="C109" s="15" t="s">
        <v>475</v>
      </c>
      <c r="D109" s="3" t="s">
        <v>18</v>
      </c>
      <c r="E109" s="15" t="s">
        <v>19</v>
      </c>
      <c r="F109" s="15" t="s">
        <v>53</v>
      </c>
      <c r="G109" s="15">
        <v>145</v>
      </c>
      <c r="H109" s="15">
        <v>144</v>
      </c>
      <c r="I109" s="15">
        <v>58</v>
      </c>
      <c r="J109" s="15">
        <v>61</v>
      </c>
      <c r="K109" s="15">
        <v>69</v>
      </c>
      <c r="L109" s="15">
        <v>55</v>
      </c>
      <c r="M109" s="15">
        <v>59</v>
      </c>
      <c r="N109" s="15">
        <v>57</v>
      </c>
      <c r="O109" s="15">
        <v>54</v>
      </c>
      <c r="P109" s="15">
        <v>13</v>
      </c>
      <c r="Q109" s="15" t="s">
        <v>265</v>
      </c>
      <c r="R109" s="3" t="str">
        <f>IF(ISERROR(VLOOKUP($Q109,技リスト!$A$1:$F$270,6,FALSE)),"－",VLOOKUP($Q109,技リスト!$A$1:$F$270,6,FALSE))</f>
        <v>BS</v>
      </c>
      <c r="S109" s="3">
        <f>IF(ISERROR(VLOOKUP($Q109,技リスト!$A$1:$F$270,3,FALSE)),"－",VLOOKUP($Q109,技リスト!$A$1:$F$270,3,FALSE))</f>
        <v>78</v>
      </c>
      <c r="T109" s="3" t="str">
        <f>IF($E109=IF(ISERROR(VLOOKUP($Q109,技リスト!$A$1:$F$270,4,FALSE)),"－",VLOOKUP($Q109,技リスト!$A$1:$F$270,4,FALSE)),"一致","")</f>
        <v/>
      </c>
      <c r="U109" s="15" t="s">
        <v>253</v>
      </c>
      <c r="V109" s="3" t="str">
        <f>IF(ISERROR(VLOOKUP($U109,技リスト!$A$1:$F$270,6,FALSE)),"－",VLOOKUP($U109,技リスト!$A$1:$F$270,6,FALSE))</f>
        <v>NS</v>
      </c>
      <c r="W109" s="3">
        <f>IF(ISERROR(VLOOKUP($U109,技リスト!$A$1:$F$270,3,FALSE)),"－",VLOOKUP($U109,技リスト!$A$1:$F$270,3,FALSE))</f>
        <v>84</v>
      </c>
      <c r="X109" s="3" t="str">
        <f>IF($E109=IF(ISERROR(VLOOKUP($U109,技リスト!$A$1:$F$270,4,FALSE)),"－",VLOOKUP($U109,技リスト!$A$1:$F$270,4,FALSE)),"一致","")</f>
        <v/>
      </c>
      <c r="Y109" s="15" t="s">
        <v>476</v>
      </c>
      <c r="Z109" s="3" t="str">
        <f>IF(ISERROR(VLOOKUP($Y109,技リスト!$A$1:$F$270,6,FALSE)),"－",VLOOKUP($Y109,技リスト!$A$1:$F$270,6,FALSE))</f>
        <v>BL</v>
      </c>
      <c r="AA109" s="3">
        <f>IF(ISERROR(VLOOKUP($Y109,技リスト!$A$1:$F$270,3,FALSE)),"－",VLOOKUP($Y109,技リスト!$A$1:$F$270,3,FALSE))</f>
        <v>93</v>
      </c>
      <c r="AB109" s="3" t="str">
        <f>IF($E109=IF(ISERROR(VLOOKUP($Y109,技リスト!$A$1:$F$270,4,FALSE)),"－",VLOOKUP($Y109,技リスト!$A$1:$F$270,4,FALSE)),"一致","")</f>
        <v>一致</v>
      </c>
      <c r="AC109" s="15" t="s">
        <v>316</v>
      </c>
      <c r="AD109" s="3" t="str">
        <f>IF(ISERROR(VLOOKUP($AC109,技リスト!$A$1:$F$270,6,FALSE)),"－",VLOOKUP($AC109,技リスト!$A$1:$F$270,6,FALSE))</f>
        <v>DR</v>
      </c>
      <c r="AE109" s="3">
        <f>IF(ISERROR(VLOOKUP($AC109,技リスト!$A$1:$F$270,3,FALSE)),"－",VLOOKUP($AC109,技リスト!$A$1:$F$270,3,FALSE))</f>
        <v>85</v>
      </c>
      <c r="AF109" s="3" t="str">
        <f>IF($E109=IF(ISERROR(VLOOKUP($AC109,技リスト!$A$1:$F$245,4,FALSE)),"－",VLOOKUP($AC109,技リスト!$A$1:$F$245,4,FALSE)),"一致","")</f>
        <v/>
      </c>
      <c r="AG109" s="16" t="str">
        <f t="shared" si="8"/>
        <v>ホークショットツインブーストハーヴェストじごくぐるま</v>
      </c>
      <c r="AH109" s="16" t="str">
        <f t="shared" si="9"/>
        <v>ホークショットツインブーストハーヴェストじごくぐるま</v>
      </c>
      <c r="AI109" s="16" t="str">
        <f t="shared" si="10"/>
        <v>ホークショットツインブーストハーヴェストじごくぐるま</v>
      </c>
      <c r="AJ109" s="16" t="str">
        <f t="shared" si="11"/>
        <v>ホークショットツインブーストハーヴェストじごくぐるま</v>
      </c>
      <c r="AK109" s="15" t="str">
        <f t="shared" si="12"/>
        <v>BSNSBLDR</v>
      </c>
      <c r="AL109" s="16" t="str">
        <f t="shared" si="13"/>
        <v>BSNSBLDR</v>
      </c>
      <c r="AM109" s="15" t="str">
        <f t="shared" si="14"/>
        <v>BSNSBLDR</v>
      </c>
      <c r="AN109" s="15" t="str">
        <f t="shared" si="15"/>
        <v>BSNSBLDR</v>
      </c>
    </row>
    <row r="110" spans="1:40" ht="11.25" customHeight="1" x14ac:dyDescent="0.15">
      <c r="A110" s="15">
        <v>109</v>
      </c>
      <c r="B110" s="15" t="s">
        <v>477</v>
      </c>
      <c r="C110" s="15" t="s">
        <v>478</v>
      </c>
      <c r="D110" s="3" t="s">
        <v>18</v>
      </c>
      <c r="E110" s="15" t="s">
        <v>88</v>
      </c>
      <c r="F110" s="15" t="s">
        <v>53</v>
      </c>
      <c r="G110" s="15">
        <v>165</v>
      </c>
      <c r="H110" s="15">
        <v>132</v>
      </c>
      <c r="I110" s="15">
        <v>56</v>
      </c>
      <c r="J110" s="15">
        <v>56</v>
      </c>
      <c r="K110" s="15">
        <v>52</v>
      </c>
      <c r="L110" s="15">
        <v>63</v>
      </c>
      <c r="M110" s="15">
        <v>64</v>
      </c>
      <c r="N110" s="15">
        <v>55</v>
      </c>
      <c r="O110" s="15">
        <v>62</v>
      </c>
      <c r="P110" s="15">
        <v>13</v>
      </c>
      <c r="Q110" s="15" t="s">
        <v>276</v>
      </c>
      <c r="R110" s="3" t="str">
        <f>IF(ISERROR(VLOOKUP($Q110,技リスト!$A$1:$F$270,6,FALSE)),"－",VLOOKUP($Q110,技リスト!$A$1:$F$270,6,FALSE))</f>
        <v>BL</v>
      </c>
      <c r="S110" s="3">
        <f>IF(ISERROR(VLOOKUP($Q110,技リスト!$A$1:$F$270,3,FALSE)),"－",VLOOKUP($Q110,技リスト!$A$1:$F$270,3,FALSE))</f>
        <v>16</v>
      </c>
      <c r="T110" s="3" t="str">
        <f>IF($E110=IF(ISERROR(VLOOKUP($Q110,技リスト!$A$1:$F$270,4,FALSE)),"－",VLOOKUP($Q110,技リスト!$A$1:$F$270,4,FALSE)),"一致","")</f>
        <v/>
      </c>
      <c r="U110" s="15" t="s">
        <v>363</v>
      </c>
      <c r="V110" s="3" t="str">
        <f>IF(ISERROR(VLOOKUP($U110,技リスト!$A$1:$F$270,6,FALSE)),"－",VLOOKUP($U110,技リスト!$A$1:$F$270,6,FALSE))</f>
        <v>DR</v>
      </c>
      <c r="W110" s="3">
        <f>IF(ISERROR(VLOOKUP($U110,技リスト!$A$1:$F$270,3,FALSE)),"－",VLOOKUP($U110,技リスト!$A$1:$F$270,3,FALSE))</f>
        <v>52</v>
      </c>
      <c r="X110" s="3" t="str">
        <f>IF($E110=IF(ISERROR(VLOOKUP($U110,技リスト!$A$1:$F$270,4,FALSE)),"－",VLOOKUP($U110,技リスト!$A$1:$F$270,4,FALSE)),"一致","")</f>
        <v/>
      </c>
      <c r="Y110" s="15" t="s">
        <v>290</v>
      </c>
      <c r="Z110" s="3" t="str">
        <f>IF(ISERROR(VLOOKUP($Y110,技リスト!$A$1:$F$270,6,FALSE)),"－",VLOOKUP($Y110,技リスト!$A$1:$F$270,6,FALSE))</f>
        <v>BL</v>
      </c>
      <c r="AA110" s="3">
        <f>IF(ISERROR(VLOOKUP($Y110,技リスト!$A$1:$F$270,3,FALSE)),"－",VLOOKUP($Y110,技リスト!$A$1:$F$270,3,FALSE))</f>
        <v>56</v>
      </c>
      <c r="AB110" s="3" t="str">
        <f>IF($E110=IF(ISERROR(VLOOKUP($Y110,技リスト!$A$1:$F$270,4,FALSE)),"－",VLOOKUP($Y110,技リスト!$A$1:$F$270,4,FALSE)),"一致","")</f>
        <v/>
      </c>
      <c r="AC110" s="15" t="s">
        <v>141</v>
      </c>
      <c r="AD110" s="3" t="str">
        <f>IF(ISERROR(VLOOKUP($AC110,技リスト!$A$1:$F$270,6,FALSE)),"－",VLOOKUP($AC110,技リスト!$A$1:$F$270,6,FALSE))</f>
        <v>BL</v>
      </c>
      <c r="AE110" s="3">
        <f>IF(ISERROR(VLOOKUP($AC110,技リスト!$A$1:$F$270,3,FALSE)),"－",VLOOKUP($AC110,技リスト!$A$1:$F$270,3,FALSE))</f>
        <v>64</v>
      </c>
      <c r="AF110" s="3" t="str">
        <f>IF($E110=IF(ISERROR(VLOOKUP($AC110,技リスト!$A$1:$F$245,4,FALSE)),"－",VLOOKUP($AC110,技リスト!$A$1:$F$245,4,FALSE)),"一致","")</f>
        <v/>
      </c>
      <c r="AG110" s="16" t="str">
        <f t="shared" si="8"/>
        <v>ドッペルゲンガーざんぞうくものいとかげぬい</v>
      </c>
      <c r="AH110" s="16" t="str">
        <f t="shared" si="9"/>
        <v>ドッペルゲンガーざんぞうくものいとかげぬい</v>
      </c>
      <c r="AI110" s="16" t="str">
        <f t="shared" si="10"/>
        <v>ドッペルゲンガーざんぞうくものいとかげぬい</v>
      </c>
      <c r="AJ110" s="16" t="str">
        <f t="shared" si="11"/>
        <v>ドッペルゲンガーざんぞうくものいとかげぬい</v>
      </c>
      <c r="AK110" s="15" t="str">
        <f t="shared" si="12"/>
        <v>BLDRBLBL</v>
      </c>
      <c r="AL110" s="16" t="str">
        <f t="shared" si="13"/>
        <v>BLDRBLBL</v>
      </c>
      <c r="AM110" s="15" t="str">
        <f t="shared" si="14"/>
        <v>BLDRBLBL</v>
      </c>
      <c r="AN110" s="15" t="str">
        <f t="shared" si="15"/>
        <v>BLDRBLBL</v>
      </c>
    </row>
    <row r="111" spans="1:40" ht="11.25" customHeight="1" x14ac:dyDescent="0.15">
      <c r="A111" s="15">
        <v>110</v>
      </c>
      <c r="B111" s="15" t="s">
        <v>479</v>
      </c>
      <c r="C111" s="15" t="s">
        <v>480</v>
      </c>
      <c r="D111" s="3" t="s">
        <v>18</v>
      </c>
      <c r="E111" s="15" t="s">
        <v>88</v>
      </c>
      <c r="F111" s="15" t="s">
        <v>20</v>
      </c>
      <c r="G111" s="15">
        <v>156</v>
      </c>
      <c r="H111" s="15">
        <v>132</v>
      </c>
      <c r="I111" s="15">
        <v>53</v>
      </c>
      <c r="J111" s="15">
        <v>60</v>
      </c>
      <c r="K111" s="15">
        <v>52</v>
      </c>
      <c r="L111" s="15">
        <v>68</v>
      </c>
      <c r="M111" s="15">
        <v>52</v>
      </c>
      <c r="N111" s="15">
        <v>52</v>
      </c>
      <c r="O111" s="15">
        <v>52</v>
      </c>
      <c r="P111" s="15">
        <v>13</v>
      </c>
      <c r="Q111" s="15" t="s">
        <v>366</v>
      </c>
      <c r="R111" s="3" t="str">
        <f>IF(ISERROR(VLOOKUP($Q111,技リスト!$A$1:$F$270,6,FALSE)),"－",VLOOKUP($Q111,技リスト!$A$1:$F$270,6,FALSE))</f>
        <v>CA</v>
      </c>
      <c r="S111" s="3">
        <f>IF(ISERROR(VLOOKUP($Q111,技リスト!$A$1:$F$270,3,FALSE)),"－",VLOOKUP($Q111,技リスト!$A$1:$F$270,3,FALSE))</f>
        <v>10</v>
      </c>
      <c r="T111" s="3" t="str">
        <f>IF($E111=IF(ISERROR(VLOOKUP($Q111,技リスト!$A$1:$F$270,4,FALSE)),"－",VLOOKUP($Q111,技リスト!$A$1:$F$270,4,FALSE)),"一致","")</f>
        <v/>
      </c>
      <c r="U111" s="15" t="s">
        <v>481</v>
      </c>
      <c r="V111" s="3" t="str">
        <f>IF(ISERROR(VLOOKUP($U111,技リスト!$A$1:$F$270,6,FALSE)),"－",VLOOKUP($U111,技リスト!$A$1:$F$270,6,FALSE))</f>
        <v>CA</v>
      </c>
      <c r="W111" s="3">
        <f>IF(ISERROR(VLOOKUP($U111,技リスト!$A$1:$F$270,3,FALSE)),"－",VLOOKUP($U111,技リスト!$A$1:$F$270,3,FALSE))</f>
        <v>41</v>
      </c>
      <c r="X111" s="3" t="str">
        <f>IF($E111=IF(ISERROR(VLOOKUP($U111,技リスト!$A$1:$F$270,4,FALSE)),"－",VLOOKUP($U111,技リスト!$A$1:$F$270,4,FALSE)),"一致","")</f>
        <v>一致</v>
      </c>
      <c r="Y111" s="15" t="s">
        <v>219</v>
      </c>
      <c r="Z111" s="3" t="str">
        <f>IF(ISERROR(VLOOKUP($Y111,技リスト!$A$1:$F$270,6,FALSE)),"－",VLOOKUP($Y111,技リスト!$A$1:$F$270,6,FALSE))</f>
        <v>BL</v>
      </c>
      <c r="AA111" s="3">
        <f>IF(ISERROR(VLOOKUP($Y111,技リスト!$A$1:$F$270,3,FALSE)),"－",VLOOKUP($Y111,技リスト!$A$1:$F$270,3,FALSE))</f>
        <v>64</v>
      </c>
      <c r="AB111" s="3" t="str">
        <f>IF($E111=IF(ISERROR(VLOOKUP($Y111,技リスト!$A$1:$F$270,4,FALSE)),"－",VLOOKUP($Y111,技リスト!$A$1:$F$270,4,FALSE)),"一致","")</f>
        <v>一致</v>
      </c>
      <c r="AC111" s="15" t="s">
        <v>445</v>
      </c>
      <c r="AD111" s="3" t="str">
        <f>IF(ISERROR(VLOOKUP($AC111,技リスト!$A$1:$F$270,6,FALSE)),"－",VLOOKUP($AC111,技リスト!$A$1:$F$270,6,FALSE))</f>
        <v>CA</v>
      </c>
      <c r="AE111" s="3">
        <f>IF(ISERROR(VLOOKUP($AC111,技リスト!$A$1:$F$270,3,FALSE)),"－",VLOOKUP($AC111,技リスト!$A$1:$F$270,3,FALSE))</f>
        <v>61</v>
      </c>
      <c r="AF111" s="3" t="str">
        <f>IF($E111=IF(ISERROR(VLOOKUP($AC111,技リスト!$A$1:$F$245,4,FALSE)),"－",VLOOKUP($AC111,技リスト!$A$1:$F$245,4,FALSE)),"一致","")</f>
        <v>一致</v>
      </c>
      <c r="AG111" s="16" t="str">
        <f t="shared" si="8"/>
        <v>タフネスブロックこがらしサイクロンつむじ</v>
      </c>
      <c r="AH111" s="16" t="str">
        <f t="shared" si="9"/>
        <v>タフネスブロックこがらしサイクロンつむじ</v>
      </c>
      <c r="AI111" s="16" t="str">
        <f t="shared" si="10"/>
        <v>タフネスブロックこがらしサイクロンつむじ</v>
      </c>
      <c r="AJ111" s="16" t="str">
        <f t="shared" si="11"/>
        <v>タフネスブロックこがらしサイクロンつむじ</v>
      </c>
      <c r="AK111" s="15" t="str">
        <f t="shared" si="12"/>
        <v>CACABLCA</v>
      </c>
      <c r="AL111" s="16" t="str">
        <f t="shared" si="13"/>
        <v>CACABLCA</v>
      </c>
      <c r="AM111" s="15" t="str">
        <f t="shared" si="14"/>
        <v>CACABLCA</v>
      </c>
      <c r="AN111" s="15" t="str">
        <f t="shared" si="15"/>
        <v>CACABLCA</v>
      </c>
    </row>
    <row r="112" spans="1:40" ht="11.25" customHeight="1" x14ac:dyDescent="0.15">
      <c r="A112" s="15">
        <v>111</v>
      </c>
      <c r="B112" s="15" t="s">
        <v>482</v>
      </c>
      <c r="C112" s="15" t="s">
        <v>483</v>
      </c>
      <c r="D112" s="3" t="s">
        <v>18</v>
      </c>
      <c r="E112" s="15" t="s">
        <v>145</v>
      </c>
      <c r="F112" s="15" t="s">
        <v>20</v>
      </c>
      <c r="G112" s="15">
        <v>169</v>
      </c>
      <c r="H112" s="15">
        <v>109</v>
      </c>
      <c r="I112" s="15">
        <v>50</v>
      </c>
      <c r="J112" s="15">
        <v>53</v>
      </c>
      <c r="K112" s="15">
        <v>60</v>
      </c>
      <c r="L112" s="15">
        <v>73</v>
      </c>
      <c r="M112" s="15">
        <v>53</v>
      </c>
      <c r="N112" s="15">
        <v>64</v>
      </c>
      <c r="O112" s="15">
        <v>77</v>
      </c>
      <c r="P112" s="15">
        <v>33</v>
      </c>
      <c r="Q112" s="15" t="s">
        <v>43</v>
      </c>
      <c r="R112" s="3" t="str">
        <f>IF(ISERROR(VLOOKUP($Q112,技リスト!$A$1:$F$270,6,FALSE)),"－",VLOOKUP($Q112,技リスト!$A$1:$F$270,6,FALSE))</f>
        <v>－</v>
      </c>
      <c r="S112" s="3" t="str">
        <f>IF(ISERROR(VLOOKUP($Q112,技リスト!$A$1:$F$270,3,FALSE)),"－",VLOOKUP($Q112,技リスト!$A$1:$F$270,3,FALSE))</f>
        <v>－</v>
      </c>
      <c r="T112" s="3" t="str">
        <f>IF($E112=IF(ISERROR(VLOOKUP($Q112,技リスト!$A$1:$F$270,4,FALSE)),"－",VLOOKUP($Q112,技リスト!$A$1:$F$270,4,FALSE)),"一致","")</f>
        <v/>
      </c>
      <c r="U112" s="15" t="s">
        <v>484</v>
      </c>
      <c r="V112" s="3" t="str">
        <f>IF(ISERROR(VLOOKUP($U112,技リスト!$A$1:$F$270,6,FALSE)),"－",VLOOKUP($U112,技リスト!$A$1:$F$270,6,FALSE))</f>
        <v>P1</v>
      </c>
      <c r="W112" s="3">
        <f>IF(ISERROR(VLOOKUP($U112,技リスト!$A$1:$F$270,3,FALSE)),"－",VLOOKUP($U112,技リスト!$A$1:$F$270,3,FALSE))</f>
        <v>15</v>
      </c>
      <c r="X112" s="3" t="str">
        <f>IF($E112=IF(ISERROR(VLOOKUP($U112,技リスト!$A$1:$F$270,4,FALSE)),"－",VLOOKUP($U112,技リスト!$A$1:$F$270,4,FALSE)),"一致","")</f>
        <v/>
      </c>
      <c r="Y112" s="15" t="s">
        <v>481</v>
      </c>
      <c r="Z112" s="3" t="str">
        <f>IF(ISERROR(VLOOKUP($Y112,技リスト!$A$1:$F$270,6,FALSE)),"－",VLOOKUP($Y112,技リスト!$A$1:$F$270,6,FALSE))</f>
        <v>CA</v>
      </c>
      <c r="AA112" s="3">
        <f>IF(ISERROR(VLOOKUP($Y112,技リスト!$A$1:$F$270,3,FALSE)),"－",VLOOKUP($Y112,技リスト!$A$1:$F$270,3,FALSE))</f>
        <v>41</v>
      </c>
      <c r="AB112" s="3" t="str">
        <f>IF($E112=IF(ISERROR(VLOOKUP($Y112,技リスト!$A$1:$F$270,4,FALSE)),"－",VLOOKUP($Y112,技リスト!$A$1:$F$270,4,FALSE)),"一致","")</f>
        <v/>
      </c>
      <c r="AC112" s="15" t="s">
        <v>485</v>
      </c>
      <c r="AD112" s="3" t="str">
        <f>IF(ISERROR(VLOOKUP($AC112,技リスト!$A$1:$F$270,6,FALSE)),"－",VLOOKUP($AC112,技リスト!$A$1:$F$270,6,FALSE))</f>
        <v>CA</v>
      </c>
      <c r="AE112" s="3">
        <f>IF(ISERROR(VLOOKUP($AC112,技リスト!$A$1:$F$270,3,FALSE)),"－",VLOOKUP($AC112,技リスト!$A$1:$F$270,3,FALSE))</f>
        <v>125</v>
      </c>
      <c r="AF112" s="3" t="str">
        <f>IF($E112=IF(ISERROR(VLOOKUP($AC112,技リスト!$A$1:$F$245,4,FALSE)),"－",VLOOKUP($AC112,技リスト!$A$1:$F$245,4,FALSE)),"一致","")</f>
        <v/>
      </c>
      <c r="AG112" s="16" t="str">
        <f t="shared" si="8"/>
        <v>ネバーギブアップまきわりチョップこがらしむげんのかべ</v>
      </c>
      <c r="AH112" s="16" t="str">
        <f t="shared" si="9"/>
        <v>ネバーギブアップまきわりチョップこがらしむげんのかべ</v>
      </c>
      <c r="AI112" s="16" t="str">
        <f t="shared" si="10"/>
        <v>ネバーギブアップまきわりチョップこがらしむげんのかべ</v>
      </c>
      <c r="AJ112" s="16" t="str">
        <f t="shared" si="11"/>
        <v>ネバーギブアップまきわりチョップこがらしむげんのかべ</v>
      </c>
      <c r="AK112" s="15" t="str">
        <f t="shared" si="12"/>
        <v>－P1CACA</v>
      </c>
      <c r="AL112" s="16" t="str">
        <f t="shared" si="13"/>
        <v>－P1CACA</v>
      </c>
      <c r="AM112" s="15" t="str">
        <f t="shared" si="14"/>
        <v>－P1CACA</v>
      </c>
      <c r="AN112" s="15" t="str">
        <f t="shared" si="15"/>
        <v>－P1CACA</v>
      </c>
    </row>
    <row r="113" spans="1:40" ht="11.25" customHeight="1" x14ac:dyDescent="0.15">
      <c r="A113" s="15">
        <v>112</v>
      </c>
      <c r="B113" s="15" t="s">
        <v>486</v>
      </c>
      <c r="C113" s="15" t="s">
        <v>487</v>
      </c>
      <c r="D113" s="3" t="s">
        <v>18</v>
      </c>
      <c r="E113" s="15" t="s">
        <v>121</v>
      </c>
      <c r="F113" s="15" t="s">
        <v>17</v>
      </c>
      <c r="G113" s="15">
        <v>193</v>
      </c>
      <c r="H113" s="15">
        <v>128</v>
      </c>
      <c r="I113" s="15">
        <v>42</v>
      </c>
      <c r="J113" s="15">
        <v>56</v>
      </c>
      <c r="K113" s="15">
        <v>52</v>
      </c>
      <c r="L113" s="15">
        <v>77</v>
      </c>
      <c r="M113" s="15">
        <v>58</v>
      </c>
      <c r="N113" s="15">
        <v>68</v>
      </c>
      <c r="O113" s="15">
        <v>61</v>
      </c>
      <c r="P113" s="15">
        <v>28</v>
      </c>
      <c r="Q113" s="15" t="s">
        <v>140</v>
      </c>
      <c r="R113" s="3" t="str">
        <f>IF(ISERROR(VLOOKUP($Q113,技リスト!$A$1:$F$270,6,FALSE)),"－",VLOOKUP($Q113,技リスト!$A$1:$F$270,6,FALSE))</f>
        <v>BL</v>
      </c>
      <c r="S113" s="3">
        <f>IF(ISERROR(VLOOKUP($Q113,技リスト!$A$1:$F$270,3,FALSE)),"－",VLOOKUP($Q113,技リスト!$A$1:$F$270,3,FALSE))</f>
        <v>41</v>
      </c>
      <c r="T113" s="3" t="str">
        <f>IF($E113=IF(ISERROR(VLOOKUP($Q113,技リスト!$A$1:$F$270,4,FALSE)),"－",VLOOKUP($Q113,技リスト!$A$1:$F$270,4,FALSE)),"一致","")</f>
        <v>一致</v>
      </c>
      <c r="U113" s="15" t="s">
        <v>260</v>
      </c>
      <c r="V113" s="3" t="str">
        <f>IF(ISERROR(VLOOKUP($U113,技リスト!$A$1:$F$270,6,FALSE)),"－",VLOOKUP($U113,技リスト!$A$1:$F$270,6,FALSE))</f>
        <v>NS</v>
      </c>
      <c r="W113" s="3">
        <f>IF(ISERROR(VLOOKUP($U113,技リスト!$A$1:$F$270,3,FALSE)),"－",VLOOKUP($U113,技リスト!$A$1:$F$270,3,FALSE))</f>
        <v>70</v>
      </c>
      <c r="X113" s="3" t="str">
        <f>IF($E113=IF(ISERROR(VLOOKUP($U113,技リスト!$A$1:$F$270,4,FALSE)),"－",VLOOKUP($U113,技リスト!$A$1:$F$270,4,FALSE)),"一致","")</f>
        <v/>
      </c>
      <c r="Y113" s="15" t="s">
        <v>158</v>
      </c>
      <c r="Z113" s="3" t="str">
        <f>IF(ISERROR(VLOOKUP($Y113,技リスト!$A$1:$F$270,6,FALSE)),"－",VLOOKUP($Y113,技リスト!$A$1:$F$270,6,FALSE))</f>
        <v>DR</v>
      </c>
      <c r="AA113" s="3">
        <f>IF(ISERROR(VLOOKUP($Y113,技リスト!$A$1:$F$270,3,FALSE)),"－",VLOOKUP($Y113,技リスト!$A$1:$F$270,3,FALSE))</f>
        <v>17</v>
      </c>
      <c r="AB113" s="3" t="str">
        <f>IF($E113=IF(ISERROR(VLOOKUP($Y113,技リスト!$A$1:$F$270,4,FALSE)),"－",VLOOKUP($Y113,技リスト!$A$1:$F$270,4,FALSE)),"一致","")</f>
        <v/>
      </c>
      <c r="AC113" s="15" t="s">
        <v>488</v>
      </c>
      <c r="AD113" s="3" t="str">
        <f>IF(ISERROR(VLOOKUP($AC113,技リスト!$A$1:$F$270,6,FALSE)),"－",VLOOKUP($AC113,技リスト!$A$1:$F$270,6,FALSE))</f>
        <v>BL</v>
      </c>
      <c r="AE113" s="3">
        <f>IF(ISERROR(VLOOKUP($AC113,技リスト!$A$1:$F$270,3,FALSE)),"－",VLOOKUP($AC113,技リスト!$A$1:$F$270,3,FALSE))</f>
        <v>97</v>
      </c>
      <c r="AF113" s="3" t="str">
        <f>IF($E113=IF(ISERROR(VLOOKUP($AC113,技リスト!$A$1:$F$245,4,FALSE)),"－",VLOOKUP($AC113,技リスト!$A$1:$F$245,4,FALSE)),"一致","")</f>
        <v>一致</v>
      </c>
      <c r="AG113" s="16" t="str">
        <f t="shared" si="8"/>
        <v>うしろのしょうめんクンフーヘッドたつまきせんぷうノーエスケイプ</v>
      </c>
      <c r="AH113" s="16" t="str">
        <f t="shared" si="9"/>
        <v>うしろのしょうめんクンフーヘッドたつまきせんぷうノーエスケイプ</v>
      </c>
      <c r="AI113" s="16" t="str">
        <f t="shared" si="10"/>
        <v>うしろのしょうめんクンフーヘッドたつまきせんぷうノーエスケイプ</v>
      </c>
      <c r="AJ113" s="16" t="str">
        <f t="shared" si="11"/>
        <v>うしろのしょうめんクンフーヘッドたつまきせんぷうノーエスケイプ</v>
      </c>
      <c r="AK113" s="15" t="str">
        <f t="shared" si="12"/>
        <v>BLNSDRBL</v>
      </c>
      <c r="AL113" s="16" t="str">
        <f t="shared" si="13"/>
        <v>BLNSDRBL</v>
      </c>
      <c r="AM113" s="15" t="str">
        <f t="shared" si="14"/>
        <v>BLNSDRBL</v>
      </c>
      <c r="AN113" s="15" t="str">
        <f t="shared" si="15"/>
        <v>BLNSDRBL</v>
      </c>
    </row>
    <row r="114" spans="1:40" ht="11.25" customHeight="1" x14ac:dyDescent="0.15">
      <c r="A114" s="15">
        <v>113</v>
      </c>
      <c r="B114" s="15" t="s">
        <v>489</v>
      </c>
      <c r="C114" s="15" t="s">
        <v>490</v>
      </c>
      <c r="D114" s="3" t="s">
        <v>18</v>
      </c>
      <c r="E114" s="15" t="s">
        <v>19</v>
      </c>
      <c r="F114" s="15" t="s">
        <v>17</v>
      </c>
      <c r="G114" s="15">
        <v>171</v>
      </c>
      <c r="H114" s="15">
        <v>109</v>
      </c>
      <c r="I114" s="15">
        <v>44</v>
      </c>
      <c r="J114" s="15">
        <v>57</v>
      </c>
      <c r="K114" s="15">
        <v>54</v>
      </c>
      <c r="L114" s="15">
        <v>70</v>
      </c>
      <c r="M114" s="15">
        <v>54</v>
      </c>
      <c r="N114" s="15">
        <v>65</v>
      </c>
      <c r="O114" s="15">
        <v>60</v>
      </c>
      <c r="P114" s="15">
        <v>32</v>
      </c>
      <c r="Q114" s="15" t="s">
        <v>140</v>
      </c>
      <c r="R114" s="3" t="str">
        <f>IF(ISERROR(VLOOKUP($Q114,技リスト!$A$1:$F$270,6,FALSE)),"－",VLOOKUP($Q114,技リスト!$A$1:$F$270,6,FALSE))</f>
        <v>BL</v>
      </c>
      <c r="S114" s="3">
        <f>IF(ISERROR(VLOOKUP($Q114,技リスト!$A$1:$F$270,3,FALSE)),"－",VLOOKUP($Q114,技リスト!$A$1:$F$270,3,FALSE))</f>
        <v>41</v>
      </c>
      <c r="T114" s="3" t="str">
        <f>IF($E114=IF(ISERROR(VLOOKUP($Q114,技リスト!$A$1:$F$270,4,FALSE)),"－",VLOOKUP($Q114,技リスト!$A$1:$F$270,4,FALSE)),"一致","")</f>
        <v/>
      </c>
      <c r="U114" s="15" t="s">
        <v>127</v>
      </c>
      <c r="V114" s="3" t="str">
        <f>IF(ISERROR(VLOOKUP($U114,技リスト!$A$1:$F$270,6,FALSE)),"－",VLOOKUP($U114,技リスト!$A$1:$F$270,6,FALSE))</f>
        <v>DR</v>
      </c>
      <c r="W114" s="3">
        <f>IF(ISERROR(VLOOKUP($U114,技リスト!$A$1:$F$270,3,FALSE)),"－",VLOOKUP($U114,技リスト!$A$1:$F$270,3,FALSE))</f>
        <v>8</v>
      </c>
      <c r="X114" s="3" t="str">
        <f>IF($E114=IF(ISERROR(VLOOKUP($U114,技リスト!$A$1:$F$270,4,FALSE)),"－",VLOOKUP($U114,技リスト!$A$1:$F$270,4,FALSE)),"一致","")</f>
        <v/>
      </c>
      <c r="Y114" s="15" t="s">
        <v>260</v>
      </c>
      <c r="Z114" s="3" t="str">
        <f>IF(ISERROR(VLOOKUP($Y114,技リスト!$A$1:$F$270,6,FALSE)),"－",VLOOKUP($Y114,技リスト!$A$1:$F$270,6,FALSE))</f>
        <v>NS</v>
      </c>
      <c r="AA114" s="3">
        <f>IF(ISERROR(VLOOKUP($Y114,技リスト!$A$1:$F$270,3,FALSE)),"－",VLOOKUP($Y114,技リスト!$A$1:$F$270,3,FALSE))</f>
        <v>70</v>
      </c>
      <c r="AB114" s="3" t="str">
        <f>IF($E114=IF(ISERROR(VLOOKUP($Y114,技リスト!$A$1:$F$270,4,FALSE)),"－",VLOOKUP($Y114,技リスト!$A$1:$F$270,4,FALSE)),"一致","")</f>
        <v>一致</v>
      </c>
      <c r="AC114" s="15" t="s">
        <v>142</v>
      </c>
      <c r="AD114" s="3" t="str">
        <f>IF(ISERROR(VLOOKUP($AC114,技リスト!$A$1:$F$270,6,FALSE)),"－",VLOOKUP($AC114,技リスト!$A$1:$F$270,6,FALSE))</f>
        <v>BL</v>
      </c>
      <c r="AE114" s="3">
        <f>IF(ISERROR(VLOOKUP($AC114,技リスト!$A$1:$F$270,3,FALSE)),"－",VLOOKUP($AC114,技リスト!$A$1:$F$270,3,FALSE))</f>
        <v>117</v>
      </c>
      <c r="AF114" s="3" t="str">
        <f>IF($E114=IF(ISERROR(VLOOKUP($AC114,技リスト!$A$1:$F$245,4,FALSE)),"－",VLOOKUP($AC114,技リスト!$A$1:$F$245,4,FALSE)),"一致","")</f>
        <v/>
      </c>
      <c r="AG114" s="16" t="str">
        <f t="shared" si="8"/>
        <v>うしろのしょうめんしっぷうダッシュクンフーヘッドかごめかごめ</v>
      </c>
      <c r="AH114" s="16" t="str">
        <f t="shared" si="9"/>
        <v>うしろのしょうめんしっぷうダッシュクンフーヘッドかごめかごめ</v>
      </c>
      <c r="AI114" s="16" t="str">
        <f t="shared" si="10"/>
        <v>うしろのしょうめんしっぷうダッシュクンフーヘッドかごめかごめ</v>
      </c>
      <c r="AJ114" s="16" t="str">
        <f t="shared" si="11"/>
        <v>うしろのしょうめんしっぷうダッシュクンフーヘッドかごめかごめ</v>
      </c>
      <c r="AK114" s="15" t="str">
        <f t="shared" si="12"/>
        <v>BLDRNSBL</v>
      </c>
      <c r="AL114" s="16" t="str">
        <f t="shared" si="13"/>
        <v>BLDRNSBL</v>
      </c>
      <c r="AM114" s="15" t="str">
        <f t="shared" si="14"/>
        <v>BLDRNSBL</v>
      </c>
      <c r="AN114" s="15" t="str">
        <f t="shared" si="15"/>
        <v>BLDRNSBL</v>
      </c>
    </row>
    <row r="115" spans="1:40" ht="11.25" customHeight="1" x14ac:dyDescent="0.15">
      <c r="A115" s="15">
        <v>114</v>
      </c>
      <c r="B115" s="15" t="s">
        <v>491</v>
      </c>
      <c r="C115" s="15" t="s">
        <v>492</v>
      </c>
      <c r="D115" s="3" t="s">
        <v>18</v>
      </c>
      <c r="E115" s="15" t="s">
        <v>121</v>
      </c>
      <c r="F115" s="15" t="s">
        <v>17</v>
      </c>
      <c r="G115" s="15">
        <v>187</v>
      </c>
      <c r="H115" s="15">
        <v>108</v>
      </c>
      <c r="I115" s="15">
        <v>40</v>
      </c>
      <c r="J115" s="15">
        <v>56</v>
      </c>
      <c r="K115" s="15">
        <v>52</v>
      </c>
      <c r="L115" s="15">
        <v>79</v>
      </c>
      <c r="M115" s="15">
        <v>63</v>
      </c>
      <c r="N115" s="15">
        <v>66</v>
      </c>
      <c r="O115" s="15">
        <v>53</v>
      </c>
      <c r="P115" s="15">
        <v>29</v>
      </c>
      <c r="Q115" s="15" t="s">
        <v>304</v>
      </c>
      <c r="R115" s="3" t="str">
        <f>IF(ISERROR(VLOOKUP($Q115,技リスト!$A$1:$F$270,6,FALSE)),"－",VLOOKUP($Q115,技リスト!$A$1:$F$270,6,FALSE))</f>
        <v>BL</v>
      </c>
      <c r="S115" s="3">
        <f>IF(ISERROR(VLOOKUP($Q115,技リスト!$A$1:$F$270,3,FALSE)),"－",VLOOKUP($Q115,技リスト!$A$1:$F$270,3,FALSE))</f>
        <v>12</v>
      </c>
      <c r="T115" s="3" t="str">
        <f>IF($E115=IF(ISERROR(VLOOKUP($Q115,技リスト!$A$1:$F$270,4,FALSE)),"－",VLOOKUP($Q115,技リスト!$A$1:$F$270,4,FALSE)),"一致","")</f>
        <v>一致</v>
      </c>
      <c r="U115" s="15" t="s">
        <v>212</v>
      </c>
      <c r="V115" s="3" t="str">
        <f>IF(ISERROR(VLOOKUP($U115,技リスト!$A$1:$F$270,6,FALSE)),"－",VLOOKUP($U115,技リスト!$A$1:$F$270,6,FALSE))</f>
        <v>BB</v>
      </c>
      <c r="W115" s="3">
        <f>IF(ISERROR(VLOOKUP($U115,技リスト!$A$1:$F$270,3,FALSE)),"－",VLOOKUP($U115,技リスト!$A$1:$F$270,3,FALSE))</f>
        <v>14</v>
      </c>
      <c r="X115" s="3" t="str">
        <f>IF($E115=IF(ISERROR(VLOOKUP($U115,技リスト!$A$1:$F$270,4,FALSE)),"－",VLOOKUP($U115,技リスト!$A$1:$F$270,4,FALSE)),"一致","")</f>
        <v/>
      </c>
      <c r="Y115" s="15" t="s">
        <v>476</v>
      </c>
      <c r="Z115" s="3" t="str">
        <f>IF(ISERROR(VLOOKUP($Y115,技リスト!$A$1:$F$270,6,FALSE)),"－",VLOOKUP($Y115,技リスト!$A$1:$F$270,6,FALSE))</f>
        <v>BL</v>
      </c>
      <c r="AA115" s="3">
        <f>IF(ISERROR(VLOOKUP($Y115,技リスト!$A$1:$F$270,3,FALSE)),"－",VLOOKUP($Y115,技リスト!$A$1:$F$270,3,FALSE))</f>
        <v>93</v>
      </c>
      <c r="AB115" s="3" t="str">
        <f>IF($E115=IF(ISERROR(VLOOKUP($Y115,技リスト!$A$1:$F$270,4,FALSE)),"－",VLOOKUP($Y115,技リスト!$A$1:$F$270,4,FALSE)),"一致","")</f>
        <v/>
      </c>
      <c r="AC115" s="15" t="s">
        <v>485</v>
      </c>
      <c r="AD115" s="3" t="str">
        <f>IF(ISERROR(VLOOKUP($AC115,技リスト!$A$1:$F$270,6,FALSE)),"－",VLOOKUP($AC115,技リスト!$A$1:$F$270,6,FALSE))</f>
        <v>CA</v>
      </c>
      <c r="AE115" s="3">
        <f>IF(ISERROR(VLOOKUP($AC115,技リスト!$A$1:$F$270,3,FALSE)),"－",VLOOKUP($AC115,技リスト!$A$1:$F$270,3,FALSE))</f>
        <v>125</v>
      </c>
      <c r="AF115" s="3" t="str">
        <f>IF($E115=IF(ISERROR(VLOOKUP($AC115,技リスト!$A$1:$F$245,4,FALSE)),"－",VLOOKUP($AC115,技リスト!$A$1:$F$245,4,FALSE)),"一致","")</f>
        <v>一致</v>
      </c>
      <c r="AG115" s="16" t="str">
        <f t="shared" si="8"/>
        <v>しこふみジャイアントスピンハーヴェストむげんのかべ</v>
      </c>
      <c r="AH115" s="16" t="str">
        <f t="shared" si="9"/>
        <v>しこふみジャイアントスピンハーヴェストむげんのかべ</v>
      </c>
      <c r="AI115" s="16" t="str">
        <f t="shared" si="10"/>
        <v>しこふみジャイアントスピンハーヴェストむげんのかべ</v>
      </c>
      <c r="AJ115" s="16" t="str">
        <f t="shared" si="11"/>
        <v>しこふみジャイアントスピンハーヴェストむげんのかべ</v>
      </c>
      <c r="AK115" s="15" t="str">
        <f t="shared" si="12"/>
        <v>BLBBBLCA</v>
      </c>
      <c r="AL115" s="16" t="str">
        <f t="shared" si="13"/>
        <v>BLBBBLCA</v>
      </c>
      <c r="AM115" s="15" t="str">
        <f t="shared" si="14"/>
        <v>BLBBBLCA</v>
      </c>
      <c r="AN115" s="15" t="str">
        <f t="shared" si="15"/>
        <v>BLBBBLCA</v>
      </c>
    </row>
    <row r="116" spans="1:40" ht="11.25" customHeight="1" x14ac:dyDescent="0.15">
      <c r="A116" s="15">
        <v>115</v>
      </c>
      <c r="B116" s="15" t="s">
        <v>493</v>
      </c>
      <c r="C116" s="15" t="s">
        <v>494</v>
      </c>
      <c r="D116" s="3" t="s">
        <v>18</v>
      </c>
      <c r="E116" s="15" t="s">
        <v>145</v>
      </c>
      <c r="F116" s="15" t="s">
        <v>17</v>
      </c>
      <c r="G116" s="15">
        <v>176</v>
      </c>
      <c r="H116" s="15">
        <v>116</v>
      </c>
      <c r="I116" s="15">
        <v>49</v>
      </c>
      <c r="J116" s="15">
        <v>60</v>
      </c>
      <c r="K116" s="15">
        <v>62</v>
      </c>
      <c r="L116" s="15">
        <v>79</v>
      </c>
      <c r="M116" s="15">
        <v>52</v>
      </c>
      <c r="N116" s="15">
        <v>70</v>
      </c>
      <c r="O116" s="15">
        <v>56</v>
      </c>
      <c r="P116" s="15">
        <v>28</v>
      </c>
      <c r="Q116" s="15" t="s">
        <v>476</v>
      </c>
      <c r="R116" s="3" t="str">
        <f>IF(ISERROR(VLOOKUP($Q116,技リスト!$A$1:$F$270,6,FALSE)),"－",VLOOKUP($Q116,技リスト!$A$1:$F$270,6,FALSE))</f>
        <v>BL</v>
      </c>
      <c r="S116" s="3">
        <f>IF(ISERROR(VLOOKUP($Q116,技リスト!$A$1:$F$270,3,FALSE)),"－",VLOOKUP($Q116,技リスト!$A$1:$F$270,3,FALSE))</f>
        <v>93</v>
      </c>
      <c r="T116" s="3" t="str">
        <f>IF($E116=IF(ISERROR(VLOOKUP($Q116,技リスト!$A$1:$F$270,4,FALSE)),"－",VLOOKUP($Q116,技リスト!$A$1:$F$270,4,FALSE)),"一致","")</f>
        <v/>
      </c>
      <c r="U116" s="15" t="s">
        <v>163</v>
      </c>
      <c r="V116" s="3" t="str">
        <f>IF(ISERROR(VLOOKUP($U116,技リスト!$A$1:$F$270,6,FALSE)),"－",VLOOKUP($U116,技リスト!$A$1:$F$270,6,FALSE))</f>
        <v>NS</v>
      </c>
      <c r="W116" s="3">
        <f>IF(ISERROR(VLOOKUP($U116,技リスト!$A$1:$F$270,3,FALSE)),"－",VLOOKUP($U116,技リスト!$A$1:$F$270,3,FALSE))</f>
        <v>24</v>
      </c>
      <c r="X116" s="3" t="str">
        <f>IF($E116=IF(ISERROR(VLOOKUP($U116,技リスト!$A$1:$F$270,4,FALSE)),"－",VLOOKUP($U116,技リスト!$A$1:$F$270,4,FALSE)),"一致","")</f>
        <v>一致</v>
      </c>
      <c r="Y116" s="15" t="s">
        <v>140</v>
      </c>
      <c r="Z116" s="3" t="str">
        <f>IF(ISERROR(VLOOKUP($Y116,技リスト!$A$1:$F$270,6,FALSE)),"－",VLOOKUP($Y116,技リスト!$A$1:$F$270,6,FALSE))</f>
        <v>BL</v>
      </c>
      <c r="AA116" s="3">
        <f>IF(ISERROR(VLOOKUP($Y116,技リスト!$A$1:$F$270,3,FALSE)),"－",VLOOKUP($Y116,技リスト!$A$1:$F$270,3,FALSE))</f>
        <v>41</v>
      </c>
      <c r="AB116" s="3" t="str">
        <f>IF($E116=IF(ISERROR(VLOOKUP($Y116,技リスト!$A$1:$F$270,4,FALSE)),"－",VLOOKUP($Y116,技リスト!$A$1:$F$270,4,FALSE)),"一致","")</f>
        <v/>
      </c>
      <c r="AC116" s="15" t="s">
        <v>485</v>
      </c>
      <c r="AD116" s="3" t="str">
        <f>IF(ISERROR(VLOOKUP($AC116,技リスト!$A$1:$F$270,6,FALSE)),"－",VLOOKUP($AC116,技リスト!$A$1:$F$270,6,FALSE))</f>
        <v>CA</v>
      </c>
      <c r="AE116" s="3">
        <f>IF(ISERROR(VLOOKUP($AC116,技リスト!$A$1:$F$270,3,FALSE)),"－",VLOOKUP($AC116,技リスト!$A$1:$F$270,3,FALSE))</f>
        <v>125</v>
      </c>
      <c r="AF116" s="3" t="str">
        <f>IF($E116=IF(ISERROR(VLOOKUP($AC116,技リスト!$A$1:$F$245,4,FALSE)),"－",VLOOKUP($AC116,技リスト!$A$1:$F$245,4,FALSE)),"一致","")</f>
        <v/>
      </c>
      <c r="AG116" s="16" t="str">
        <f t="shared" si="8"/>
        <v>ハーヴェストグレネードショットうしろのしょうめんむげんのかべ</v>
      </c>
      <c r="AH116" s="16" t="str">
        <f t="shared" si="9"/>
        <v>ハーヴェストグレネードショットうしろのしょうめんむげんのかべ</v>
      </c>
      <c r="AI116" s="16" t="str">
        <f t="shared" si="10"/>
        <v>ハーヴェストグレネードショットうしろのしょうめんむげんのかべ</v>
      </c>
      <c r="AJ116" s="16" t="str">
        <f t="shared" si="11"/>
        <v>ハーヴェストグレネードショットうしろのしょうめんむげんのかべ</v>
      </c>
      <c r="AK116" s="15" t="str">
        <f t="shared" si="12"/>
        <v>BLNSBLCA</v>
      </c>
      <c r="AL116" s="16" t="str">
        <f t="shared" si="13"/>
        <v>BLNSBLCA</v>
      </c>
      <c r="AM116" s="15" t="str">
        <f t="shared" si="14"/>
        <v>BLNSBLCA</v>
      </c>
      <c r="AN116" s="15" t="str">
        <f t="shared" si="15"/>
        <v>BLNSBLCA</v>
      </c>
    </row>
    <row r="117" spans="1:40" ht="11.25" customHeight="1" x14ac:dyDescent="0.15">
      <c r="A117" s="15">
        <v>116</v>
      </c>
      <c r="B117" s="15" t="s">
        <v>495</v>
      </c>
      <c r="C117" s="15" t="s">
        <v>496</v>
      </c>
      <c r="D117" s="3" t="s">
        <v>18</v>
      </c>
      <c r="E117" s="15" t="s">
        <v>121</v>
      </c>
      <c r="F117" s="15" t="s">
        <v>53</v>
      </c>
      <c r="G117" s="15">
        <v>178</v>
      </c>
      <c r="H117" s="15">
        <v>100</v>
      </c>
      <c r="I117" s="15">
        <v>40</v>
      </c>
      <c r="J117" s="15">
        <v>54</v>
      </c>
      <c r="K117" s="15">
        <v>54</v>
      </c>
      <c r="L117" s="15">
        <v>68</v>
      </c>
      <c r="M117" s="15">
        <v>56</v>
      </c>
      <c r="N117" s="15">
        <v>63</v>
      </c>
      <c r="O117" s="15">
        <v>56</v>
      </c>
      <c r="P117" s="15">
        <v>34</v>
      </c>
      <c r="Q117" s="15" t="s">
        <v>241</v>
      </c>
      <c r="R117" s="3" t="str">
        <f>IF(ISERROR(VLOOKUP($Q117,技リスト!$A$1:$F$270,6,FALSE)),"－",VLOOKUP($Q117,技リスト!$A$1:$F$270,6,FALSE))</f>
        <v>DR</v>
      </c>
      <c r="S117" s="3">
        <f>IF(ISERROR(VLOOKUP($Q117,技リスト!$A$1:$F$270,3,FALSE)),"－",VLOOKUP($Q117,技リスト!$A$1:$F$270,3,FALSE))</f>
        <v>61</v>
      </c>
      <c r="T117" s="3" t="str">
        <f>IF($E117=IF(ISERROR(VLOOKUP($Q117,技リスト!$A$1:$F$270,4,FALSE)),"－",VLOOKUP($Q117,技リスト!$A$1:$F$270,4,FALSE)),"一致","")</f>
        <v/>
      </c>
      <c r="U117" s="15" t="s">
        <v>476</v>
      </c>
      <c r="V117" s="3" t="str">
        <f>IF(ISERROR(VLOOKUP($U117,技リスト!$A$1:$F$270,6,FALSE)),"－",VLOOKUP($U117,技リスト!$A$1:$F$270,6,FALSE))</f>
        <v>BL</v>
      </c>
      <c r="W117" s="3">
        <f>IF(ISERROR(VLOOKUP($U117,技リスト!$A$1:$F$270,3,FALSE)),"－",VLOOKUP($U117,技リスト!$A$1:$F$270,3,FALSE))</f>
        <v>93</v>
      </c>
      <c r="X117" s="3" t="str">
        <f>IF($E117=IF(ISERROR(VLOOKUP($U117,技リスト!$A$1:$F$270,4,FALSE)),"－",VLOOKUP($U117,技リスト!$A$1:$F$270,4,FALSE)),"一致","")</f>
        <v/>
      </c>
      <c r="Y117" s="15" t="s">
        <v>199</v>
      </c>
      <c r="Z117" s="3" t="str">
        <f>IF(ISERROR(VLOOKUP($Y117,技リスト!$A$1:$F$270,6,FALSE)),"－",VLOOKUP($Y117,技リスト!$A$1:$F$270,6,FALSE))</f>
        <v>BB</v>
      </c>
      <c r="AA117" s="3">
        <f>IF(ISERROR(VLOOKUP($Y117,技リスト!$A$1:$F$270,3,FALSE)),"－",VLOOKUP($Y117,技リスト!$A$1:$F$270,3,FALSE))</f>
        <v>58</v>
      </c>
      <c r="AB117" s="3" t="str">
        <f>IF($E117=IF(ISERROR(VLOOKUP($Y117,技リスト!$A$1:$F$270,4,FALSE)),"－",VLOOKUP($Y117,技リスト!$A$1:$F$270,4,FALSE)),"一致","")</f>
        <v/>
      </c>
      <c r="AC117" s="15" t="s">
        <v>269</v>
      </c>
      <c r="AD117" s="3" t="str">
        <f>IF(ISERROR(VLOOKUP($AC117,技リスト!$A$1:$F$270,6,FALSE)),"－",VLOOKUP($AC117,技リスト!$A$1:$F$270,6,FALSE))</f>
        <v>CA</v>
      </c>
      <c r="AE117" s="3">
        <f>IF(ISERROR(VLOOKUP($AC117,技リスト!$A$1:$F$270,3,FALSE)),"－",VLOOKUP($AC117,技リスト!$A$1:$F$270,3,FALSE))</f>
        <v>12</v>
      </c>
      <c r="AF117" s="3" t="str">
        <f>IF($E117=IF(ISERROR(VLOOKUP($AC117,技リスト!$A$1:$F$245,4,FALSE)),"－",VLOOKUP($AC117,技リスト!$A$1:$F$245,4,FALSE)),"一致","")</f>
        <v/>
      </c>
      <c r="AG117" s="16" t="str">
        <f t="shared" si="8"/>
        <v>カマイタチハーヴェストスピニングカットキラーブレード</v>
      </c>
      <c r="AH117" s="16" t="str">
        <f t="shared" si="9"/>
        <v>カマイタチハーヴェストスピニングカットキラーブレード</v>
      </c>
      <c r="AI117" s="16" t="str">
        <f t="shared" si="10"/>
        <v>カマイタチハーヴェストスピニングカットキラーブレード</v>
      </c>
      <c r="AJ117" s="16" t="str">
        <f t="shared" si="11"/>
        <v>カマイタチハーヴェストスピニングカットキラーブレード</v>
      </c>
      <c r="AK117" s="15" t="str">
        <f t="shared" si="12"/>
        <v>DRBLBBCA</v>
      </c>
      <c r="AL117" s="16" t="str">
        <f t="shared" si="13"/>
        <v>DRBLBBCA</v>
      </c>
      <c r="AM117" s="15" t="str">
        <f t="shared" si="14"/>
        <v>DRBLBBCA</v>
      </c>
      <c r="AN117" s="15" t="str">
        <f t="shared" si="15"/>
        <v>DRBLBBCA</v>
      </c>
    </row>
    <row r="118" spans="1:40" ht="11.25" customHeight="1" x14ac:dyDescent="0.15">
      <c r="A118" s="15">
        <v>117</v>
      </c>
      <c r="B118" s="15" t="s">
        <v>497</v>
      </c>
      <c r="C118" s="15" t="s">
        <v>498</v>
      </c>
      <c r="D118" s="3" t="s">
        <v>18</v>
      </c>
      <c r="E118" s="15" t="s">
        <v>19</v>
      </c>
      <c r="F118" s="15" t="s">
        <v>53</v>
      </c>
      <c r="G118" s="15">
        <v>180</v>
      </c>
      <c r="H118" s="15">
        <v>116</v>
      </c>
      <c r="I118" s="15">
        <v>42</v>
      </c>
      <c r="J118" s="15">
        <v>55</v>
      </c>
      <c r="K118" s="15">
        <v>63</v>
      </c>
      <c r="L118" s="15">
        <v>76</v>
      </c>
      <c r="M118" s="15">
        <v>53</v>
      </c>
      <c r="N118" s="15">
        <v>60</v>
      </c>
      <c r="O118" s="15">
        <v>55</v>
      </c>
      <c r="P118" s="15">
        <v>28</v>
      </c>
      <c r="Q118" s="15" t="s">
        <v>135</v>
      </c>
      <c r="R118" s="3" t="str">
        <f>IF(ISERROR(VLOOKUP($Q118,技リスト!$A$1:$F$270,6,FALSE)),"－",VLOOKUP($Q118,技リスト!$A$1:$F$270,6,FALSE))</f>
        <v>DR</v>
      </c>
      <c r="S118" s="3">
        <f>IF(ISERROR(VLOOKUP($Q118,技リスト!$A$1:$F$270,3,FALSE)),"－",VLOOKUP($Q118,技リスト!$A$1:$F$270,3,FALSE))</f>
        <v>61</v>
      </c>
      <c r="T118" s="3" t="str">
        <f>IF($E118=IF(ISERROR(VLOOKUP($Q118,技リスト!$A$1:$F$270,4,FALSE)),"－",VLOOKUP($Q118,技リスト!$A$1:$F$270,4,FALSE)),"一致","")</f>
        <v/>
      </c>
      <c r="U118" s="15" t="s">
        <v>424</v>
      </c>
      <c r="V118" s="3" t="str">
        <f>IF(ISERROR(VLOOKUP($U118,技リスト!$A$1:$F$270,6,FALSE)),"－",VLOOKUP($U118,技リスト!$A$1:$F$270,6,FALSE))</f>
        <v>NS</v>
      </c>
      <c r="W118" s="3">
        <f>IF(ISERROR(VLOOKUP($U118,技リスト!$A$1:$F$270,3,FALSE)),"－",VLOOKUP($U118,技リスト!$A$1:$F$270,3,FALSE))</f>
        <v>78</v>
      </c>
      <c r="X118" s="3" t="str">
        <f>IF($E118=IF(ISERROR(VLOOKUP($U118,技リスト!$A$1:$F$270,4,FALSE)),"－",VLOOKUP($U118,技リスト!$A$1:$F$270,4,FALSE)),"一致","")</f>
        <v/>
      </c>
      <c r="Y118" s="15" t="s">
        <v>223</v>
      </c>
      <c r="Z118" s="3" t="str">
        <f>IF(ISERROR(VLOOKUP($Y118,技リスト!$A$1:$F$270,6,FALSE)),"－",VLOOKUP($Y118,技リスト!$A$1:$F$270,6,FALSE))</f>
        <v>BL</v>
      </c>
      <c r="AA118" s="3">
        <f>IF(ISERROR(VLOOKUP($Y118,技リスト!$A$1:$F$270,3,FALSE)),"－",VLOOKUP($Y118,技リスト!$A$1:$F$270,3,FALSE))</f>
        <v>8</v>
      </c>
      <c r="AB118" s="3" t="str">
        <f>IF($E118=IF(ISERROR(VLOOKUP($Y118,技リスト!$A$1:$F$270,4,FALSE)),"－",VLOOKUP($Y118,技リスト!$A$1:$F$270,4,FALSE)),"一致","")</f>
        <v>一致</v>
      </c>
      <c r="AC118" s="15" t="s">
        <v>199</v>
      </c>
      <c r="AD118" s="3" t="str">
        <f>IF(ISERROR(VLOOKUP($AC118,技リスト!$A$1:$F$270,6,FALSE)),"－",VLOOKUP($AC118,技リスト!$A$1:$F$270,6,FALSE))</f>
        <v>BB</v>
      </c>
      <c r="AE118" s="3">
        <f>IF(ISERROR(VLOOKUP($AC118,技リスト!$A$1:$F$270,3,FALSE)),"－",VLOOKUP($AC118,技リスト!$A$1:$F$270,3,FALSE))</f>
        <v>58</v>
      </c>
      <c r="AF118" s="3" t="str">
        <f>IF($E118=IF(ISERROR(VLOOKUP($AC118,技リスト!$A$1:$F$245,4,FALSE)),"－",VLOOKUP($AC118,技リスト!$A$1:$F$245,4,FALSE)),"一致","")</f>
        <v/>
      </c>
      <c r="AG118" s="16" t="str">
        <f t="shared" si="8"/>
        <v>モグラフェイントシャインドライブキラースライドスピニングカット</v>
      </c>
      <c r="AH118" s="16" t="str">
        <f t="shared" si="9"/>
        <v>モグラフェイントシャインドライブキラースライドスピニングカット</v>
      </c>
      <c r="AI118" s="16" t="str">
        <f t="shared" si="10"/>
        <v>モグラフェイントシャインドライブキラースライドスピニングカット</v>
      </c>
      <c r="AJ118" s="16" t="str">
        <f t="shared" si="11"/>
        <v>モグラフェイントシャインドライブキラースライドスピニングカット</v>
      </c>
      <c r="AK118" s="15" t="str">
        <f t="shared" si="12"/>
        <v>DRNSBLBB</v>
      </c>
      <c r="AL118" s="16" t="str">
        <f t="shared" si="13"/>
        <v>DRNSBLBB</v>
      </c>
      <c r="AM118" s="15" t="str">
        <f t="shared" si="14"/>
        <v>DRNSBLBB</v>
      </c>
      <c r="AN118" s="15" t="str">
        <f t="shared" si="15"/>
        <v>DRNSBLBB</v>
      </c>
    </row>
    <row r="119" spans="1:40" ht="11.25" customHeight="1" x14ac:dyDescent="0.15">
      <c r="A119" s="15">
        <v>118</v>
      </c>
      <c r="B119" s="15" t="s">
        <v>499</v>
      </c>
      <c r="C119" s="15" t="s">
        <v>500</v>
      </c>
      <c r="D119" s="3" t="s">
        <v>18</v>
      </c>
      <c r="E119" s="15" t="s">
        <v>145</v>
      </c>
      <c r="F119" s="15" t="s">
        <v>53</v>
      </c>
      <c r="G119" s="15">
        <v>169</v>
      </c>
      <c r="H119" s="15">
        <v>125</v>
      </c>
      <c r="I119" s="15">
        <v>71</v>
      </c>
      <c r="J119" s="15">
        <v>70</v>
      </c>
      <c r="K119" s="15">
        <v>46</v>
      </c>
      <c r="L119" s="15">
        <v>72</v>
      </c>
      <c r="M119" s="15">
        <v>62</v>
      </c>
      <c r="N119" s="15">
        <v>66</v>
      </c>
      <c r="O119" s="15">
        <v>71</v>
      </c>
      <c r="P119" s="15">
        <v>29</v>
      </c>
      <c r="Q119" s="15" t="s">
        <v>260</v>
      </c>
      <c r="R119" s="3" t="str">
        <f>IF(ISERROR(VLOOKUP($Q119,技リスト!$A$1:$F$270,6,FALSE)),"－",VLOOKUP($Q119,技リスト!$A$1:$F$270,6,FALSE))</f>
        <v>NS</v>
      </c>
      <c r="S119" s="3">
        <f>IF(ISERROR(VLOOKUP($Q119,技リスト!$A$1:$F$270,3,FALSE)),"－",VLOOKUP($Q119,技リスト!$A$1:$F$270,3,FALSE))</f>
        <v>70</v>
      </c>
      <c r="T119" s="3" t="str">
        <f>IF($E119=IF(ISERROR(VLOOKUP($Q119,技リスト!$A$1:$F$270,4,FALSE)),"－",VLOOKUP($Q119,技リスト!$A$1:$F$270,4,FALSE)),"一致","")</f>
        <v/>
      </c>
      <c r="U119" s="15" t="s">
        <v>241</v>
      </c>
      <c r="V119" s="3" t="str">
        <f>IF(ISERROR(VLOOKUP($U119,技リスト!$A$1:$F$270,6,FALSE)),"－",VLOOKUP($U119,技リスト!$A$1:$F$270,6,FALSE))</f>
        <v>DR</v>
      </c>
      <c r="W119" s="3">
        <f>IF(ISERROR(VLOOKUP($U119,技リスト!$A$1:$F$270,3,FALSE)),"－",VLOOKUP($U119,技リスト!$A$1:$F$270,3,FALSE))</f>
        <v>61</v>
      </c>
      <c r="X119" s="3" t="str">
        <f>IF($E119=IF(ISERROR(VLOOKUP($U119,技リスト!$A$1:$F$270,4,FALSE)),"－",VLOOKUP($U119,技リスト!$A$1:$F$270,4,FALSE)),"一致","")</f>
        <v/>
      </c>
      <c r="Y119" s="15" t="s">
        <v>320</v>
      </c>
      <c r="Z119" s="3" t="str">
        <f>IF(ISERROR(VLOOKUP($Y119,技リスト!$A$1:$F$270,6,FALSE)),"－",VLOOKUP($Y119,技リスト!$A$1:$F$270,6,FALSE))</f>
        <v>CA</v>
      </c>
      <c r="AA119" s="3">
        <f>IF(ISERROR(VLOOKUP($Y119,技リスト!$A$1:$F$270,3,FALSE)),"－",VLOOKUP($Y119,技リスト!$A$1:$F$270,3,FALSE))</f>
        <v>41</v>
      </c>
      <c r="AB119" s="3" t="str">
        <f>IF($E119=IF(ISERROR(VLOOKUP($Y119,技リスト!$A$1:$F$270,4,FALSE)),"－",VLOOKUP($Y119,技リスト!$A$1:$F$270,4,FALSE)),"一致","")</f>
        <v/>
      </c>
      <c r="AC119" s="15" t="s">
        <v>208</v>
      </c>
      <c r="AD119" s="3" t="str">
        <f>IF(ISERROR(VLOOKUP($AC119,技リスト!$A$1:$F$270,6,FALSE)),"－",VLOOKUP($AC119,技リスト!$A$1:$F$270,6,FALSE))</f>
        <v>P1</v>
      </c>
      <c r="AE119" s="3">
        <f>IF(ISERROR(VLOOKUP($AC119,技リスト!$A$1:$F$270,3,FALSE)),"－",VLOOKUP($AC119,技リスト!$A$1:$F$270,3,FALSE))</f>
        <v>61</v>
      </c>
      <c r="AF119" s="3" t="str">
        <f>IF($E119=IF(ISERROR(VLOOKUP($AC119,技リスト!$A$1:$F$245,4,FALSE)),"－",VLOOKUP($AC119,技リスト!$A$1:$F$245,4,FALSE)),"一致","")</f>
        <v>一致</v>
      </c>
      <c r="AG119" s="16" t="str">
        <f t="shared" si="8"/>
        <v>クンフーヘッドカマイタチワイルドクローフルパワーシールド</v>
      </c>
      <c r="AH119" s="16" t="str">
        <f t="shared" si="9"/>
        <v>クンフーヘッドカマイタチワイルドクローフルパワーシールド</v>
      </c>
      <c r="AI119" s="16" t="str">
        <f t="shared" si="10"/>
        <v>クンフーヘッドカマイタチワイルドクローフルパワーシールド</v>
      </c>
      <c r="AJ119" s="16" t="str">
        <f t="shared" si="11"/>
        <v>クンフーヘッドカマイタチワイルドクローフルパワーシールド</v>
      </c>
      <c r="AK119" s="15" t="str">
        <f t="shared" si="12"/>
        <v>NSDRCAP1</v>
      </c>
      <c r="AL119" s="16" t="str">
        <f t="shared" si="13"/>
        <v>NSDRCAP1</v>
      </c>
      <c r="AM119" s="15" t="str">
        <f t="shared" si="14"/>
        <v>NSDRCAP1</v>
      </c>
      <c r="AN119" s="15" t="str">
        <f t="shared" si="15"/>
        <v>NSDRCAP1</v>
      </c>
    </row>
    <row r="120" spans="1:40" ht="11.25" customHeight="1" x14ac:dyDescent="0.15">
      <c r="A120" s="15">
        <v>119</v>
      </c>
      <c r="B120" s="15" t="s">
        <v>501</v>
      </c>
      <c r="C120" s="15" t="s">
        <v>502</v>
      </c>
      <c r="D120" s="3" t="s">
        <v>18</v>
      </c>
      <c r="E120" s="15" t="s">
        <v>121</v>
      </c>
      <c r="F120" s="15" t="s">
        <v>53</v>
      </c>
      <c r="G120" s="15">
        <v>193</v>
      </c>
      <c r="H120" s="15">
        <v>104</v>
      </c>
      <c r="I120" s="15">
        <v>63</v>
      </c>
      <c r="J120" s="15">
        <v>58</v>
      </c>
      <c r="K120" s="15">
        <v>52</v>
      </c>
      <c r="L120" s="15">
        <v>73</v>
      </c>
      <c r="M120" s="15">
        <v>71</v>
      </c>
      <c r="N120" s="15">
        <v>61</v>
      </c>
      <c r="O120" s="15">
        <v>70</v>
      </c>
      <c r="P120" s="15">
        <v>33</v>
      </c>
      <c r="Q120" s="15" t="s">
        <v>330</v>
      </c>
      <c r="R120" s="3" t="str">
        <f>IF(ISERROR(VLOOKUP($Q120,技リスト!$A$1:$F$270,6,FALSE)),"－",VLOOKUP($Q120,技リスト!$A$1:$F$270,6,FALSE))</f>
        <v>NS</v>
      </c>
      <c r="S120" s="3">
        <f>IF(ISERROR(VLOOKUP($Q120,技リスト!$A$1:$F$270,3,FALSE)),"－",VLOOKUP($Q120,技リスト!$A$1:$F$270,3,FALSE))</f>
        <v>65</v>
      </c>
      <c r="T120" s="3" t="str">
        <f>IF($E120=IF(ISERROR(VLOOKUP($Q120,技リスト!$A$1:$F$270,4,FALSE)),"－",VLOOKUP($Q120,技リスト!$A$1:$F$270,4,FALSE)),"一致","")</f>
        <v/>
      </c>
      <c r="U120" s="15" t="s">
        <v>158</v>
      </c>
      <c r="V120" s="3" t="str">
        <f>IF(ISERROR(VLOOKUP($U120,技リスト!$A$1:$F$270,6,FALSE)),"－",VLOOKUP($U120,技リスト!$A$1:$F$270,6,FALSE))</f>
        <v>DR</v>
      </c>
      <c r="W120" s="3">
        <f>IF(ISERROR(VLOOKUP($U120,技リスト!$A$1:$F$270,3,FALSE)),"－",VLOOKUP($U120,技リスト!$A$1:$F$270,3,FALSE))</f>
        <v>17</v>
      </c>
      <c r="X120" s="3" t="str">
        <f>IF($E120=IF(ISERROR(VLOOKUP($U120,技リスト!$A$1:$F$270,4,FALSE)),"－",VLOOKUP($U120,技リスト!$A$1:$F$270,4,FALSE)),"一致","")</f>
        <v/>
      </c>
      <c r="Y120" s="15" t="s">
        <v>135</v>
      </c>
      <c r="Z120" s="3" t="str">
        <f>IF(ISERROR(VLOOKUP($Y120,技リスト!$A$1:$F$270,6,FALSE)),"－",VLOOKUP($Y120,技リスト!$A$1:$F$270,6,FALSE))</f>
        <v>DR</v>
      </c>
      <c r="AA120" s="3">
        <f>IF(ISERROR(VLOOKUP($Y120,技リスト!$A$1:$F$270,3,FALSE)),"－",VLOOKUP($Y120,技リスト!$A$1:$F$270,3,FALSE))</f>
        <v>61</v>
      </c>
      <c r="AB120" s="3" t="str">
        <f>IF($E120=IF(ISERROR(VLOOKUP($Y120,技リスト!$A$1:$F$270,4,FALSE)),"－",VLOOKUP($Y120,技リスト!$A$1:$F$270,4,FALSE)),"一致","")</f>
        <v>一致</v>
      </c>
      <c r="AC120" s="15" t="s">
        <v>424</v>
      </c>
      <c r="AD120" s="3" t="str">
        <f>IF(ISERROR(VLOOKUP($AC120,技リスト!$A$1:$F$270,6,FALSE)),"－",VLOOKUP($AC120,技リスト!$A$1:$F$270,6,FALSE))</f>
        <v>NS</v>
      </c>
      <c r="AE120" s="3">
        <f>IF(ISERROR(VLOOKUP($AC120,技リスト!$A$1:$F$270,3,FALSE)),"－",VLOOKUP($AC120,技リスト!$A$1:$F$270,3,FALSE))</f>
        <v>78</v>
      </c>
      <c r="AF120" s="3" t="str">
        <f>IF($E120=IF(ISERROR(VLOOKUP($AC120,技リスト!$A$1:$F$245,4,FALSE)),"－",VLOOKUP($AC120,技リスト!$A$1:$F$245,4,FALSE)),"一致","")</f>
        <v/>
      </c>
      <c r="AG120" s="16" t="str">
        <f t="shared" si="8"/>
        <v>ラン・ボール・ランたつまきせんぷうモグラフェイントシャインドライブ</v>
      </c>
      <c r="AH120" s="16" t="str">
        <f t="shared" si="9"/>
        <v>ラン・ボール・ランたつまきせんぷうモグラフェイントシャインドライブ</v>
      </c>
      <c r="AI120" s="16" t="str">
        <f t="shared" si="10"/>
        <v>ラン・ボール・ランたつまきせんぷうモグラフェイントシャインドライブ</v>
      </c>
      <c r="AJ120" s="16" t="str">
        <f t="shared" si="11"/>
        <v>ラン・ボール・ランたつまきせんぷうモグラフェイントシャインドライブ</v>
      </c>
      <c r="AK120" s="15" t="str">
        <f t="shared" si="12"/>
        <v>NSDRDRNS</v>
      </c>
      <c r="AL120" s="16" t="str">
        <f t="shared" si="13"/>
        <v>NSDRDRNS</v>
      </c>
      <c r="AM120" s="15" t="str">
        <f t="shared" si="14"/>
        <v>NSDRDRNS</v>
      </c>
      <c r="AN120" s="15" t="str">
        <f t="shared" si="15"/>
        <v>NSDRDRNS</v>
      </c>
    </row>
    <row r="121" spans="1:40" ht="11.25" customHeight="1" x14ac:dyDescent="0.15">
      <c r="A121" s="15">
        <v>120</v>
      </c>
      <c r="B121" s="15" t="s">
        <v>503</v>
      </c>
      <c r="C121" s="15" t="s">
        <v>504</v>
      </c>
      <c r="D121" s="3" t="s">
        <v>18</v>
      </c>
      <c r="E121" s="15" t="s">
        <v>88</v>
      </c>
      <c r="F121" s="15" t="s">
        <v>53</v>
      </c>
      <c r="G121" s="15">
        <v>187</v>
      </c>
      <c r="H121" s="15">
        <v>108</v>
      </c>
      <c r="I121" s="15">
        <v>57</v>
      </c>
      <c r="J121" s="15">
        <v>55</v>
      </c>
      <c r="K121" s="15">
        <v>56</v>
      </c>
      <c r="L121" s="15">
        <v>75</v>
      </c>
      <c r="M121" s="15">
        <v>64</v>
      </c>
      <c r="N121" s="15">
        <v>66</v>
      </c>
      <c r="O121" s="15">
        <v>76</v>
      </c>
      <c r="P121" s="15">
        <v>28</v>
      </c>
      <c r="Q121" s="15" t="s">
        <v>135</v>
      </c>
      <c r="R121" s="3" t="str">
        <f>IF(ISERROR(VLOOKUP($Q121,技リスト!$A$1:$F$270,6,FALSE)),"－",VLOOKUP($Q121,技リスト!$A$1:$F$270,6,FALSE))</f>
        <v>DR</v>
      </c>
      <c r="S121" s="3">
        <f>IF(ISERROR(VLOOKUP($Q121,技リスト!$A$1:$F$270,3,FALSE)),"－",VLOOKUP($Q121,技リスト!$A$1:$F$270,3,FALSE))</f>
        <v>61</v>
      </c>
      <c r="T121" s="3" t="str">
        <f>IF($E121=IF(ISERROR(VLOOKUP($Q121,技リスト!$A$1:$F$270,4,FALSE)),"－",VLOOKUP($Q121,技リスト!$A$1:$F$270,4,FALSE)),"一致","")</f>
        <v/>
      </c>
      <c r="U121" s="15" t="s">
        <v>330</v>
      </c>
      <c r="V121" s="3" t="str">
        <f>IF(ISERROR(VLOOKUP($U121,技リスト!$A$1:$F$270,6,FALSE)),"－",VLOOKUP($U121,技リスト!$A$1:$F$270,6,FALSE))</f>
        <v>NS</v>
      </c>
      <c r="W121" s="3">
        <f>IF(ISERROR(VLOOKUP($U121,技リスト!$A$1:$F$270,3,FALSE)),"－",VLOOKUP($U121,技リスト!$A$1:$F$270,3,FALSE))</f>
        <v>65</v>
      </c>
      <c r="X121" s="3" t="str">
        <f>IF($E121=IF(ISERROR(VLOOKUP($U121,技リスト!$A$1:$F$270,4,FALSE)),"－",VLOOKUP($U121,技リスト!$A$1:$F$270,4,FALSE)),"一致","")</f>
        <v/>
      </c>
      <c r="Y121" s="15" t="s">
        <v>139</v>
      </c>
      <c r="Z121" s="3" t="str">
        <f>IF(ISERROR(VLOOKUP($Y121,技リスト!$A$1:$F$270,6,FALSE)),"－",VLOOKUP($Y121,技リスト!$A$1:$F$270,6,FALSE))</f>
        <v>BL</v>
      </c>
      <c r="AA121" s="3">
        <f>IF(ISERROR(VLOOKUP($Y121,技リスト!$A$1:$F$270,3,FALSE)),"－",VLOOKUP($Y121,技リスト!$A$1:$F$270,3,FALSE))</f>
        <v>8</v>
      </c>
      <c r="AB121" s="3" t="str">
        <f>IF($E121=IF(ISERROR(VLOOKUP($Y121,技リスト!$A$1:$F$270,4,FALSE)),"－",VLOOKUP($Y121,技リスト!$A$1:$F$270,4,FALSE)),"一致","")</f>
        <v>一致</v>
      </c>
      <c r="AC121" s="15" t="s">
        <v>427</v>
      </c>
      <c r="AD121" s="3" t="str">
        <f>IF(ISERROR(VLOOKUP($AC121,技リスト!$A$1:$F$270,6,FALSE)),"－",VLOOKUP($AC121,技リスト!$A$1:$F$270,6,FALSE))</f>
        <v>BL</v>
      </c>
      <c r="AE121" s="3">
        <f>IF(ISERROR(VLOOKUP($AC121,技リスト!$A$1:$F$270,3,FALSE)),"－",VLOOKUP($AC121,技リスト!$A$1:$F$270,3,FALSE))</f>
        <v>39</v>
      </c>
      <c r="AF121" s="3" t="str">
        <f>IF($E121=IF(ISERROR(VLOOKUP($AC121,技リスト!$A$1:$F$245,4,FALSE)),"－",VLOOKUP($AC121,技リスト!$A$1:$F$245,4,FALSE)),"一致","")</f>
        <v>一致</v>
      </c>
      <c r="AG121" s="16" t="str">
        <f t="shared" si="8"/>
        <v>モグラフェイントラン・ボール・ランコイルターンブレードアタック</v>
      </c>
      <c r="AH121" s="16" t="str">
        <f t="shared" si="9"/>
        <v>モグラフェイントラン・ボール・ランコイルターンブレードアタック</v>
      </c>
      <c r="AI121" s="16" t="str">
        <f t="shared" si="10"/>
        <v>モグラフェイントラン・ボール・ランコイルターンブレードアタック</v>
      </c>
      <c r="AJ121" s="16" t="str">
        <f t="shared" si="11"/>
        <v>モグラフェイントラン・ボール・ランコイルターンブレードアタック</v>
      </c>
      <c r="AK121" s="15" t="str">
        <f t="shared" si="12"/>
        <v>DRNSBLBL</v>
      </c>
      <c r="AL121" s="16" t="str">
        <f t="shared" si="13"/>
        <v>DRNSBLBL</v>
      </c>
      <c r="AM121" s="15" t="str">
        <f t="shared" si="14"/>
        <v>DRNSBLBL</v>
      </c>
      <c r="AN121" s="15" t="str">
        <f t="shared" si="15"/>
        <v>DRNSBLBL</v>
      </c>
    </row>
    <row r="122" spans="1:40" ht="11.25" customHeight="1" x14ac:dyDescent="0.15">
      <c r="A122" s="15">
        <v>121</v>
      </c>
      <c r="B122" s="15" t="s">
        <v>505</v>
      </c>
      <c r="C122" s="15" t="s">
        <v>506</v>
      </c>
      <c r="D122" s="3" t="s">
        <v>18</v>
      </c>
      <c r="E122" s="15" t="s">
        <v>19</v>
      </c>
      <c r="F122" s="15" t="s">
        <v>52</v>
      </c>
      <c r="G122" s="15">
        <v>165</v>
      </c>
      <c r="H122" s="15">
        <v>101</v>
      </c>
      <c r="I122" s="15">
        <v>56</v>
      </c>
      <c r="J122" s="15">
        <v>62</v>
      </c>
      <c r="K122" s="15">
        <v>62</v>
      </c>
      <c r="L122" s="15">
        <v>74</v>
      </c>
      <c r="M122" s="15">
        <v>66</v>
      </c>
      <c r="N122" s="15">
        <v>63</v>
      </c>
      <c r="O122" s="15">
        <v>72</v>
      </c>
      <c r="P122" s="15">
        <v>27</v>
      </c>
      <c r="Q122" s="15" t="s">
        <v>424</v>
      </c>
      <c r="R122" s="3" t="str">
        <f>IF(ISERROR(VLOOKUP($Q122,技リスト!$A$1:$F$270,6,FALSE)),"－",VLOOKUP($Q122,技リスト!$A$1:$F$270,6,FALSE))</f>
        <v>NS</v>
      </c>
      <c r="S122" s="3">
        <f>IF(ISERROR(VLOOKUP($Q122,技リスト!$A$1:$F$270,3,FALSE)),"－",VLOOKUP($Q122,技リスト!$A$1:$F$270,3,FALSE))</f>
        <v>78</v>
      </c>
      <c r="T122" s="3" t="str">
        <f>IF($E122=IF(ISERROR(VLOOKUP($Q122,技リスト!$A$1:$F$270,4,FALSE)),"－",VLOOKUP($Q122,技リスト!$A$1:$F$270,4,FALSE)),"一致","")</f>
        <v/>
      </c>
      <c r="U122" s="15" t="s">
        <v>241</v>
      </c>
      <c r="V122" s="3" t="str">
        <f>IF(ISERROR(VLOOKUP($U122,技リスト!$A$1:$F$270,6,FALSE)),"－",VLOOKUP($U122,技リスト!$A$1:$F$270,6,FALSE))</f>
        <v>DR</v>
      </c>
      <c r="W122" s="3">
        <f>IF(ISERROR(VLOOKUP($U122,技リスト!$A$1:$F$270,3,FALSE)),"－",VLOOKUP($U122,技リスト!$A$1:$F$270,3,FALSE))</f>
        <v>61</v>
      </c>
      <c r="X122" s="3" t="str">
        <f>IF($E122=IF(ISERROR(VLOOKUP($U122,技リスト!$A$1:$F$270,4,FALSE)),"－",VLOOKUP($U122,技リスト!$A$1:$F$270,4,FALSE)),"一致","")</f>
        <v/>
      </c>
      <c r="Y122" s="15" t="s">
        <v>127</v>
      </c>
      <c r="Z122" s="3" t="str">
        <f>IF(ISERROR(VLOOKUP($Y122,技リスト!$A$1:$F$270,6,FALSE)),"－",VLOOKUP($Y122,技リスト!$A$1:$F$270,6,FALSE))</f>
        <v>DR</v>
      </c>
      <c r="AA122" s="3">
        <f>IF(ISERROR(VLOOKUP($Y122,技リスト!$A$1:$F$270,3,FALSE)),"－",VLOOKUP($Y122,技リスト!$A$1:$F$270,3,FALSE))</f>
        <v>8</v>
      </c>
      <c r="AB122" s="3" t="str">
        <f>IF($E122=IF(ISERROR(VLOOKUP($Y122,技リスト!$A$1:$F$270,4,FALSE)),"－",VLOOKUP($Y122,技リスト!$A$1:$F$270,4,FALSE)),"一致","")</f>
        <v/>
      </c>
      <c r="AC122" s="15" t="s">
        <v>140</v>
      </c>
      <c r="AD122" s="3" t="str">
        <f>IF(ISERROR(VLOOKUP($AC122,技リスト!$A$1:$F$270,6,FALSE)),"－",VLOOKUP($AC122,技リスト!$A$1:$F$270,6,FALSE))</f>
        <v>BL</v>
      </c>
      <c r="AE122" s="3">
        <f>IF(ISERROR(VLOOKUP($AC122,技リスト!$A$1:$F$270,3,FALSE)),"－",VLOOKUP($AC122,技リスト!$A$1:$F$270,3,FALSE))</f>
        <v>41</v>
      </c>
      <c r="AF122" s="3" t="str">
        <f>IF($E122=IF(ISERROR(VLOOKUP($AC122,技リスト!$A$1:$F$245,4,FALSE)),"－",VLOOKUP($AC122,技リスト!$A$1:$F$245,4,FALSE)),"一致","")</f>
        <v/>
      </c>
      <c r="AG122" s="16" t="str">
        <f t="shared" si="8"/>
        <v>シャインドライブカマイタチしっぷうダッシュうしろのしょうめん</v>
      </c>
      <c r="AH122" s="16" t="str">
        <f t="shared" si="9"/>
        <v>シャインドライブカマイタチしっぷうダッシュうしろのしょうめん</v>
      </c>
      <c r="AI122" s="16" t="str">
        <f t="shared" si="10"/>
        <v>シャインドライブカマイタチしっぷうダッシュうしろのしょうめん</v>
      </c>
      <c r="AJ122" s="16" t="str">
        <f t="shared" si="11"/>
        <v>シャインドライブカマイタチしっぷうダッシュうしろのしょうめん</v>
      </c>
      <c r="AK122" s="15" t="str">
        <f t="shared" si="12"/>
        <v>NSDRDRBL</v>
      </c>
      <c r="AL122" s="16" t="str">
        <f t="shared" si="13"/>
        <v>NSDRDRBL</v>
      </c>
      <c r="AM122" s="15" t="str">
        <f t="shared" si="14"/>
        <v>NSDRDRBL</v>
      </c>
      <c r="AN122" s="15" t="str">
        <f t="shared" si="15"/>
        <v>NSDRDRBL</v>
      </c>
    </row>
    <row r="123" spans="1:40" ht="11.25" customHeight="1" x14ac:dyDescent="0.15">
      <c r="A123" s="15">
        <v>122</v>
      </c>
      <c r="B123" s="15" t="s">
        <v>507</v>
      </c>
      <c r="C123" s="15" t="s">
        <v>508</v>
      </c>
      <c r="D123" s="3" t="s">
        <v>18</v>
      </c>
      <c r="E123" s="15" t="s">
        <v>121</v>
      </c>
      <c r="F123" s="15" t="s">
        <v>20</v>
      </c>
      <c r="G123" s="15">
        <v>189</v>
      </c>
      <c r="H123" s="15">
        <v>164</v>
      </c>
      <c r="I123" s="15">
        <v>46</v>
      </c>
      <c r="J123" s="15">
        <v>56</v>
      </c>
      <c r="K123" s="15">
        <v>41</v>
      </c>
      <c r="L123" s="15">
        <v>72</v>
      </c>
      <c r="M123" s="15">
        <v>62</v>
      </c>
      <c r="N123" s="15">
        <v>61</v>
      </c>
      <c r="O123" s="15">
        <v>60</v>
      </c>
      <c r="P123" s="15">
        <v>27</v>
      </c>
      <c r="Q123" s="15" t="s">
        <v>484</v>
      </c>
      <c r="R123" s="3" t="str">
        <f>IF(ISERROR(VLOOKUP($Q123,技リスト!$A$1:$F$270,6,FALSE)),"－",VLOOKUP($Q123,技リスト!$A$1:$F$270,6,FALSE))</f>
        <v>P1</v>
      </c>
      <c r="S123" s="3">
        <f>IF(ISERROR(VLOOKUP($Q123,技リスト!$A$1:$F$270,3,FALSE)),"－",VLOOKUP($Q123,技リスト!$A$1:$F$270,3,FALSE))</f>
        <v>15</v>
      </c>
      <c r="T123" s="3" t="str">
        <f>IF($E123=IF(ISERROR(VLOOKUP($Q123,技リスト!$A$1:$F$270,4,FALSE)),"－",VLOOKUP($Q123,技リスト!$A$1:$F$270,4,FALSE)),"一致","")</f>
        <v>一致</v>
      </c>
      <c r="U123" s="15" t="s">
        <v>140</v>
      </c>
      <c r="V123" s="3" t="str">
        <f>IF(ISERROR(VLOOKUP($U123,技リスト!$A$1:$F$270,6,FALSE)),"－",VLOOKUP($U123,技リスト!$A$1:$F$270,6,FALSE))</f>
        <v>BL</v>
      </c>
      <c r="W123" s="3">
        <f>IF(ISERROR(VLOOKUP($U123,技リスト!$A$1:$F$270,3,FALSE)),"－",VLOOKUP($U123,技リスト!$A$1:$F$270,3,FALSE))</f>
        <v>41</v>
      </c>
      <c r="X123" s="3" t="str">
        <f>IF($E123=IF(ISERROR(VLOOKUP($U123,技リスト!$A$1:$F$270,4,FALSE)),"－",VLOOKUP($U123,技リスト!$A$1:$F$270,4,FALSE)),"一致","")</f>
        <v>一致</v>
      </c>
      <c r="Y123" s="15" t="s">
        <v>481</v>
      </c>
      <c r="Z123" s="3" t="str">
        <f>IF(ISERROR(VLOOKUP($Y123,技リスト!$A$1:$F$270,6,FALSE)),"－",VLOOKUP($Y123,技リスト!$A$1:$F$270,6,FALSE))</f>
        <v>CA</v>
      </c>
      <c r="AA123" s="3">
        <f>IF(ISERROR(VLOOKUP($Y123,技リスト!$A$1:$F$270,3,FALSE)),"－",VLOOKUP($Y123,技リスト!$A$1:$F$270,3,FALSE))</f>
        <v>41</v>
      </c>
      <c r="AB123" s="3" t="str">
        <f>IF($E123=IF(ISERROR(VLOOKUP($Y123,技リスト!$A$1:$F$270,4,FALSE)),"－",VLOOKUP($Y123,技リスト!$A$1:$F$270,4,FALSE)),"一致","")</f>
        <v/>
      </c>
      <c r="AC123" s="15" t="s">
        <v>260</v>
      </c>
      <c r="AD123" s="3" t="str">
        <f>IF(ISERROR(VLOOKUP($AC123,技リスト!$A$1:$F$270,6,FALSE)),"－",VLOOKUP($AC123,技リスト!$A$1:$F$270,6,FALSE))</f>
        <v>NS</v>
      </c>
      <c r="AE123" s="3">
        <f>IF(ISERROR(VLOOKUP($AC123,技リスト!$A$1:$F$270,3,FALSE)),"－",VLOOKUP($AC123,技リスト!$A$1:$F$270,3,FALSE))</f>
        <v>70</v>
      </c>
      <c r="AF123" s="3" t="str">
        <f>IF($E123=IF(ISERROR(VLOOKUP($AC123,技リスト!$A$1:$F$245,4,FALSE)),"－",VLOOKUP($AC123,技リスト!$A$1:$F$245,4,FALSE)),"一致","")</f>
        <v/>
      </c>
      <c r="AG123" s="16" t="str">
        <f t="shared" si="8"/>
        <v>まきわりチョップうしろのしょうめんこがらしクンフーヘッド</v>
      </c>
      <c r="AH123" s="16" t="str">
        <f t="shared" si="9"/>
        <v>まきわりチョップうしろのしょうめんこがらしクンフーヘッド</v>
      </c>
      <c r="AI123" s="16" t="str">
        <f t="shared" si="10"/>
        <v>まきわりチョップうしろのしょうめんこがらしクンフーヘッド</v>
      </c>
      <c r="AJ123" s="16" t="str">
        <f t="shared" si="11"/>
        <v>まきわりチョップうしろのしょうめんこがらしクンフーヘッド</v>
      </c>
      <c r="AK123" s="15" t="str">
        <f t="shared" si="12"/>
        <v>P1BLCANS</v>
      </c>
      <c r="AL123" s="16" t="str">
        <f t="shared" si="13"/>
        <v>P1BLCANS</v>
      </c>
      <c r="AM123" s="15" t="str">
        <f t="shared" si="14"/>
        <v>P1BLCANS</v>
      </c>
      <c r="AN123" s="15" t="str">
        <f t="shared" si="15"/>
        <v>P1BLCANS</v>
      </c>
    </row>
    <row r="124" spans="1:40" ht="11.25" customHeight="1" x14ac:dyDescent="0.15">
      <c r="A124" s="15">
        <v>123</v>
      </c>
      <c r="B124" s="15" t="s">
        <v>509</v>
      </c>
      <c r="C124" s="15" t="s">
        <v>510</v>
      </c>
      <c r="D124" s="3" t="s">
        <v>18</v>
      </c>
      <c r="E124" s="15" t="s">
        <v>121</v>
      </c>
      <c r="F124" s="15" t="s">
        <v>17</v>
      </c>
      <c r="G124" s="15">
        <v>187</v>
      </c>
      <c r="H124" s="15">
        <v>113</v>
      </c>
      <c r="I124" s="15">
        <v>53</v>
      </c>
      <c r="J124" s="15">
        <v>53</v>
      </c>
      <c r="K124" s="15">
        <v>44</v>
      </c>
      <c r="L124" s="15">
        <v>76</v>
      </c>
      <c r="M124" s="15">
        <v>61</v>
      </c>
      <c r="N124" s="15">
        <v>68</v>
      </c>
      <c r="O124" s="15">
        <v>61</v>
      </c>
      <c r="P124" s="15">
        <v>20</v>
      </c>
      <c r="Q124" s="15" t="s">
        <v>135</v>
      </c>
      <c r="R124" s="3" t="str">
        <f>IF(ISERROR(VLOOKUP($Q124,技リスト!$A$1:$F$270,6,FALSE)),"－",VLOOKUP($Q124,技リスト!$A$1:$F$270,6,FALSE))</f>
        <v>DR</v>
      </c>
      <c r="S124" s="3">
        <f>IF(ISERROR(VLOOKUP($Q124,技リスト!$A$1:$F$270,3,FALSE)),"－",VLOOKUP($Q124,技リスト!$A$1:$F$270,3,FALSE))</f>
        <v>61</v>
      </c>
      <c r="T124" s="3" t="str">
        <f>IF($E124=IF(ISERROR(VLOOKUP($Q124,技リスト!$A$1:$F$270,4,FALSE)),"－",VLOOKUP($Q124,技リスト!$A$1:$F$270,4,FALSE)),"一致","")</f>
        <v>一致</v>
      </c>
      <c r="U124" s="15" t="s">
        <v>199</v>
      </c>
      <c r="V124" s="3" t="str">
        <f>IF(ISERROR(VLOOKUP($U124,技リスト!$A$1:$F$270,6,FALSE)),"－",VLOOKUP($U124,技リスト!$A$1:$F$270,6,FALSE))</f>
        <v>BB</v>
      </c>
      <c r="W124" s="3">
        <f>IF(ISERROR(VLOOKUP($U124,技リスト!$A$1:$F$270,3,FALSE)),"－",VLOOKUP($U124,技リスト!$A$1:$F$270,3,FALSE))</f>
        <v>58</v>
      </c>
      <c r="X124" s="3" t="str">
        <f>IF($E124=IF(ISERROR(VLOOKUP($U124,技リスト!$A$1:$F$270,4,FALSE)),"－",VLOOKUP($U124,技リスト!$A$1:$F$270,4,FALSE)),"一致","")</f>
        <v/>
      </c>
      <c r="Y124" s="15" t="s">
        <v>140</v>
      </c>
      <c r="Z124" s="3" t="str">
        <f>IF(ISERROR(VLOOKUP($Y124,技リスト!$A$1:$F$270,6,FALSE)),"－",VLOOKUP($Y124,技リスト!$A$1:$F$270,6,FALSE))</f>
        <v>BL</v>
      </c>
      <c r="AA124" s="3">
        <f>IF(ISERROR(VLOOKUP($Y124,技リスト!$A$1:$F$270,3,FALSE)),"－",VLOOKUP($Y124,技リスト!$A$1:$F$270,3,FALSE))</f>
        <v>41</v>
      </c>
      <c r="AB124" s="3" t="str">
        <f>IF($E124=IF(ISERROR(VLOOKUP($Y124,技リスト!$A$1:$F$270,4,FALSE)),"－",VLOOKUP($Y124,技リスト!$A$1:$F$270,4,FALSE)),"一致","")</f>
        <v>一致</v>
      </c>
      <c r="AC124" s="15" t="s">
        <v>241</v>
      </c>
      <c r="AD124" s="3" t="str">
        <f>IF(ISERROR(VLOOKUP($AC124,技リスト!$A$1:$F$270,6,FALSE)),"－",VLOOKUP($AC124,技リスト!$A$1:$F$270,6,FALSE))</f>
        <v>DR</v>
      </c>
      <c r="AE124" s="3">
        <f>IF(ISERROR(VLOOKUP($AC124,技リスト!$A$1:$F$270,3,FALSE)),"－",VLOOKUP($AC124,技リスト!$A$1:$F$270,3,FALSE))</f>
        <v>61</v>
      </c>
      <c r="AF124" s="3" t="str">
        <f>IF($E124=IF(ISERROR(VLOOKUP($AC124,技リスト!$A$1:$F$245,4,FALSE)),"－",VLOOKUP($AC124,技リスト!$A$1:$F$245,4,FALSE)),"一致","")</f>
        <v/>
      </c>
      <c r="AG124" s="16" t="str">
        <f t="shared" si="8"/>
        <v>モグラフェイントスピニングカットうしろのしょうめんカマイタチ</v>
      </c>
      <c r="AH124" s="16" t="str">
        <f t="shared" si="9"/>
        <v>モグラフェイントスピニングカットうしろのしょうめんカマイタチ</v>
      </c>
      <c r="AI124" s="16" t="str">
        <f t="shared" si="10"/>
        <v>モグラフェイントスピニングカットうしろのしょうめんカマイタチ</v>
      </c>
      <c r="AJ124" s="16" t="str">
        <f t="shared" si="11"/>
        <v>モグラフェイントスピニングカットうしろのしょうめんカマイタチ</v>
      </c>
      <c r="AK124" s="15" t="str">
        <f t="shared" si="12"/>
        <v>DRBBBLDR</v>
      </c>
      <c r="AL124" s="16" t="str">
        <f t="shared" si="13"/>
        <v>DRBBBLDR</v>
      </c>
      <c r="AM124" s="15" t="str">
        <f t="shared" si="14"/>
        <v>DRBBBLDR</v>
      </c>
      <c r="AN124" s="15" t="str">
        <f t="shared" si="15"/>
        <v>DRBBBLDR</v>
      </c>
    </row>
    <row r="125" spans="1:40" ht="11.25" customHeight="1" x14ac:dyDescent="0.15">
      <c r="A125" s="15">
        <v>124</v>
      </c>
      <c r="B125" s="15" t="s">
        <v>511</v>
      </c>
      <c r="C125" s="15" t="s">
        <v>512</v>
      </c>
      <c r="D125" s="3" t="s">
        <v>18</v>
      </c>
      <c r="E125" s="15" t="s">
        <v>88</v>
      </c>
      <c r="F125" s="15" t="s">
        <v>17</v>
      </c>
      <c r="G125" s="15">
        <v>171</v>
      </c>
      <c r="H125" s="15">
        <v>117</v>
      </c>
      <c r="I125" s="15">
        <v>48</v>
      </c>
      <c r="J125" s="15">
        <v>62</v>
      </c>
      <c r="K125" s="15">
        <v>54</v>
      </c>
      <c r="L125" s="15">
        <v>75</v>
      </c>
      <c r="M125" s="15">
        <v>54</v>
      </c>
      <c r="N125" s="15">
        <v>60</v>
      </c>
      <c r="O125" s="15">
        <v>56</v>
      </c>
      <c r="P125" s="15">
        <v>27</v>
      </c>
      <c r="Q125" s="15" t="s">
        <v>169</v>
      </c>
      <c r="R125" s="3" t="str">
        <f>IF(ISERROR(VLOOKUP($Q125,技リスト!$A$1:$F$270,6,FALSE)),"－",VLOOKUP($Q125,技リスト!$A$1:$F$270,6,FALSE))</f>
        <v>BL</v>
      </c>
      <c r="S125" s="3">
        <f>IF(ISERROR(VLOOKUP($Q125,技リスト!$A$1:$F$270,3,FALSE)),"－",VLOOKUP($Q125,技リスト!$A$1:$F$270,3,FALSE))</f>
        <v>8</v>
      </c>
      <c r="T125" s="3" t="str">
        <f>IF($E125=IF(ISERROR(VLOOKUP($Q125,技リスト!$A$1:$F$270,4,FALSE)),"－",VLOOKUP($Q125,技リスト!$A$1:$F$270,4,FALSE)),"一致","")</f>
        <v/>
      </c>
      <c r="U125" s="15" t="s">
        <v>140</v>
      </c>
      <c r="V125" s="3" t="str">
        <f>IF(ISERROR(VLOOKUP($U125,技リスト!$A$1:$F$270,6,FALSE)),"－",VLOOKUP($U125,技リスト!$A$1:$F$270,6,FALSE))</f>
        <v>BL</v>
      </c>
      <c r="W125" s="3">
        <f>IF(ISERROR(VLOOKUP($U125,技リスト!$A$1:$F$270,3,FALSE)),"－",VLOOKUP($U125,技リスト!$A$1:$F$270,3,FALSE))</f>
        <v>41</v>
      </c>
      <c r="X125" s="3" t="str">
        <f>IF($E125=IF(ISERROR(VLOOKUP($U125,技リスト!$A$1:$F$270,4,FALSE)),"－",VLOOKUP($U125,技リスト!$A$1:$F$270,4,FALSE)),"一致","")</f>
        <v/>
      </c>
      <c r="Y125" s="15" t="s">
        <v>146</v>
      </c>
      <c r="Z125" s="3" t="str">
        <f>IF(ISERROR(VLOOKUP($Y125,技リスト!$A$1:$F$270,6,FALSE)),"－",VLOOKUP($Y125,技リスト!$A$1:$F$270,6,FALSE))</f>
        <v>DR</v>
      </c>
      <c r="AA125" s="3">
        <f>IF(ISERROR(VLOOKUP($Y125,技リスト!$A$1:$F$270,3,FALSE)),"－",VLOOKUP($Y125,技リスト!$A$1:$F$270,3,FALSE))</f>
        <v>15</v>
      </c>
      <c r="AB125" s="3" t="str">
        <f>IF($E125=IF(ISERROR(VLOOKUP($Y125,技リスト!$A$1:$F$270,4,FALSE)),"－",VLOOKUP($Y125,技リスト!$A$1:$F$270,4,FALSE)),"一致","")</f>
        <v/>
      </c>
      <c r="AC125" s="15" t="s">
        <v>219</v>
      </c>
      <c r="AD125" s="3" t="str">
        <f>IF(ISERROR(VLOOKUP($AC125,技リスト!$A$1:$F$270,6,FALSE)),"－",VLOOKUP($AC125,技リスト!$A$1:$F$270,6,FALSE))</f>
        <v>BL</v>
      </c>
      <c r="AE125" s="3">
        <f>IF(ISERROR(VLOOKUP($AC125,技リスト!$A$1:$F$270,3,FALSE)),"－",VLOOKUP($AC125,技リスト!$A$1:$F$270,3,FALSE))</f>
        <v>64</v>
      </c>
      <c r="AF125" s="3" t="str">
        <f>IF($E125=IF(ISERROR(VLOOKUP($AC125,技リスト!$A$1:$F$245,4,FALSE)),"－",VLOOKUP($AC125,技リスト!$A$1:$F$245,4,FALSE)),"一致","")</f>
        <v>一致</v>
      </c>
      <c r="AG125" s="16" t="str">
        <f t="shared" si="8"/>
        <v>クイックドロウうしろのしょうめんモンキーターンサイクロン</v>
      </c>
      <c r="AH125" s="16" t="str">
        <f t="shared" si="9"/>
        <v>クイックドロウうしろのしょうめんモンキーターンサイクロン</v>
      </c>
      <c r="AI125" s="16" t="str">
        <f t="shared" si="10"/>
        <v>クイックドロウうしろのしょうめんモンキーターンサイクロン</v>
      </c>
      <c r="AJ125" s="16" t="str">
        <f t="shared" si="11"/>
        <v>クイックドロウうしろのしょうめんモンキーターンサイクロン</v>
      </c>
      <c r="AK125" s="15" t="str">
        <f t="shared" si="12"/>
        <v>BLBLDRBL</v>
      </c>
      <c r="AL125" s="16" t="str">
        <f t="shared" si="13"/>
        <v>BLBLDRBL</v>
      </c>
      <c r="AM125" s="15" t="str">
        <f t="shared" si="14"/>
        <v>BLBLDRBL</v>
      </c>
      <c r="AN125" s="15" t="str">
        <f t="shared" si="15"/>
        <v>BLBLDRBL</v>
      </c>
    </row>
    <row r="126" spans="1:40" ht="11.25" customHeight="1" x14ac:dyDescent="0.15">
      <c r="A126" s="15">
        <v>125</v>
      </c>
      <c r="B126" s="15" t="s">
        <v>513</v>
      </c>
      <c r="C126" s="15" t="s">
        <v>514</v>
      </c>
      <c r="D126" s="3" t="s">
        <v>18</v>
      </c>
      <c r="E126" s="15" t="s">
        <v>19</v>
      </c>
      <c r="F126" s="15" t="s">
        <v>17</v>
      </c>
      <c r="G126" s="15">
        <v>182</v>
      </c>
      <c r="H126" s="15">
        <v>116</v>
      </c>
      <c r="I126" s="15">
        <v>47</v>
      </c>
      <c r="J126" s="15">
        <v>57</v>
      </c>
      <c r="K126" s="15">
        <v>44</v>
      </c>
      <c r="L126" s="15">
        <v>73</v>
      </c>
      <c r="M126" s="15">
        <v>56</v>
      </c>
      <c r="N126" s="15">
        <v>63</v>
      </c>
      <c r="O126" s="15">
        <v>54</v>
      </c>
      <c r="P126" s="15">
        <v>23</v>
      </c>
      <c r="Q126" s="15" t="s">
        <v>304</v>
      </c>
      <c r="R126" s="3" t="str">
        <f>IF(ISERROR(VLOOKUP($Q126,技リスト!$A$1:$F$270,6,FALSE)),"－",VLOOKUP($Q126,技リスト!$A$1:$F$270,6,FALSE))</f>
        <v>BL</v>
      </c>
      <c r="S126" s="3">
        <f>IF(ISERROR(VLOOKUP($Q126,技リスト!$A$1:$F$270,3,FALSE)),"－",VLOOKUP($Q126,技リスト!$A$1:$F$270,3,FALSE))</f>
        <v>12</v>
      </c>
      <c r="T126" s="3" t="str">
        <f>IF($E126=IF(ISERROR(VLOOKUP($Q126,技リスト!$A$1:$F$270,4,FALSE)),"－",VLOOKUP($Q126,技リスト!$A$1:$F$270,4,FALSE)),"一致","")</f>
        <v/>
      </c>
      <c r="U126" s="15" t="s">
        <v>305</v>
      </c>
      <c r="V126" s="3" t="str">
        <f>IF(ISERROR(VLOOKUP($U126,技リスト!$A$1:$F$270,6,FALSE)),"－",VLOOKUP($U126,技リスト!$A$1:$F$270,6,FALSE))</f>
        <v>BB</v>
      </c>
      <c r="W126" s="3">
        <f>IF(ISERROR(VLOOKUP($U126,技リスト!$A$1:$F$270,3,FALSE)),"－",VLOOKUP($U126,技リスト!$A$1:$F$270,3,FALSE))</f>
        <v>16</v>
      </c>
      <c r="X126" s="3" t="str">
        <f>IF($E126=IF(ISERROR(VLOOKUP($U126,技リスト!$A$1:$F$270,4,FALSE)),"－",VLOOKUP($U126,技リスト!$A$1:$F$270,4,FALSE)),"一致","")</f>
        <v/>
      </c>
      <c r="Y126" s="15" t="s">
        <v>289</v>
      </c>
      <c r="Z126" s="3" t="str">
        <f>IF(ISERROR(VLOOKUP($Y126,技リスト!$A$1:$F$270,6,FALSE)),"－",VLOOKUP($Y126,技リスト!$A$1:$F$270,6,FALSE))</f>
        <v>DR</v>
      </c>
      <c r="AA126" s="3">
        <f>IF(ISERROR(VLOOKUP($Y126,技リスト!$A$1:$F$270,3,FALSE)),"－",VLOOKUP($Y126,技リスト!$A$1:$F$270,3,FALSE))</f>
        <v>24</v>
      </c>
      <c r="AB126" s="3" t="str">
        <f>IF($E126=IF(ISERROR(VLOOKUP($Y126,技リスト!$A$1:$F$270,4,FALSE)),"－",VLOOKUP($Y126,技リスト!$A$1:$F$270,4,FALSE)),"一致","")</f>
        <v/>
      </c>
      <c r="AC126" s="15" t="s">
        <v>476</v>
      </c>
      <c r="AD126" s="3" t="str">
        <f>IF(ISERROR(VLOOKUP($AC126,技リスト!$A$1:$F$270,6,FALSE)),"－",VLOOKUP($AC126,技リスト!$A$1:$F$270,6,FALSE))</f>
        <v>BL</v>
      </c>
      <c r="AE126" s="3">
        <f>IF(ISERROR(VLOOKUP($AC126,技リスト!$A$1:$F$270,3,FALSE)),"－",VLOOKUP($AC126,技リスト!$A$1:$F$270,3,FALSE))</f>
        <v>93</v>
      </c>
      <c r="AF126" s="3" t="str">
        <f>IF($E126=IF(ISERROR(VLOOKUP($AC126,技リスト!$A$1:$F$245,4,FALSE)),"－",VLOOKUP($AC126,技リスト!$A$1:$F$245,4,FALSE)),"一致","")</f>
        <v>一致</v>
      </c>
      <c r="AG126" s="16" t="str">
        <f t="shared" si="8"/>
        <v>しこふみホーントレインどくぎりのじゅつハーヴェスト</v>
      </c>
      <c r="AH126" s="16" t="str">
        <f t="shared" si="9"/>
        <v>しこふみホーントレインどくぎりのじゅつハーヴェスト</v>
      </c>
      <c r="AI126" s="16" t="str">
        <f t="shared" si="10"/>
        <v>しこふみホーントレインどくぎりのじゅつハーヴェスト</v>
      </c>
      <c r="AJ126" s="16" t="str">
        <f t="shared" si="11"/>
        <v>しこふみホーントレインどくぎりのじゅつハーヴェスト</v>
      </c>
      <c r="AK126" s="15" t="str">
        <f t="shared" si="12"/>
        <v>BLBBDRBL</v>
      </c>
      <c r="AL126" s="16" t="str">
        <f t="shared" si="13"/>
        <v>BLBBDRBL</v>
      </c>
      <c r="AM126" s="15" t="str">
        <f t="shared" si="14"/>
        <v>BLBBDRBL</v>
      </c>
      <c r="AN126" s="15" t="str">
        <f t="shared" si="15"/>
        <v>BLBBDRBL</v>
      </c>
    </row>
    <row r="127" spans="1:40" ht="11.25" customHeight="1" x14ac:dyDescent="0.15">
      <c r="A127" s="15">
        <v>126</v>
      </c>
      <c r="B127" s="15" t="s">
        <v>515</v>
      </c>
      <c r="C127" s="15" t="s">
        <v>516</v>
      </c>
      <c r="D127" s="3" t="s">
        <v>18</v>
      </c>
      <c r="E127" s="15" t="s">
        <v>88</v>
      </c>
      <c r="F127" s="15" t="s">
        <v>17</v>
      </c>
      <c r="G127" s="15">
        <v>195</v>
      </c>
      <c r="H127" s="15">
        <v>120</v>
      </c>
      <c r="I127" s="15">
        <v>52</v>
      </c>
      <c r="J127" s="15">
        <v>56</v>
      </c>
      <c r="K127" s="15">
        <v>51</v>
      </c>
      <c r="L127" s="15">
        <v>70</v>
      </c>
      <c r="M127" s="15">
        <v>59</v>
      </c>
      <c r="N127" s="15">
        <v>64</v>
      </c>
      <c r="O127" s="15">
        <v>53</v>
      </c>
      <c r="P127" s="15">
        <v>27</v>
      </c>
      <c r="Q127" s="15" t="s">
        <v>263</v>
      </c>
      <c r="R127" s="3" t="str">
        <f>IF(ISERROR(VLOOKUP($Q127,技リスト!$A$1:$F$270,6,FALSE)),"－",VLOOKUP($Q127,技リスト!$A$1:$F$270,6,FALSE))</f>
        <v>NS</v>
      </c>
      <c r="S127" s="3">
        <f>IF(ISERROR(VLOOKUP($Q127,技リスト!$A$1:$F$270,3,FALSE)),"－",VLOOKUP($Q127,技リスト!$A$1:$F$270,3,FALSE))</f>
        <v>43</v>
      </c>
      <c r="T127" s="3" t="str">
        <f>IF($E127=IF(ISERROR(VLOOKUP($Q127,技リスト!$A$1:$F$270,4,FALSE)),"－",VLOOKUP($Q127,技リスト!$A$1:$F$270,4,FALSE)),"一致","")</f>
        <v/>
      </c>
      <c r="U127" s="15" t="s">
        <v>227</v>
      </c>
      <c r="V127" s="3" t="str">
        <f>IF(ISERROR(VLOOKUP($U127,技リスト!$A$1:$F$270,6,FALSE)),"－",VLOOKUP($U127,技リスト!$A$1:$F$270,6,FALSE))</f>
        <v>BL</v>
      </c>
      <c r="W127" s="3">
        <f>IF(ISERROR(VLOOKUP($U127,技リスト!$A$1:$F$270,3,FALSE)),"－",VLOOKUP($U127,技リスト!$A$1:$F$270,3,FALSE))</f>
        <v>39</v>
      </c>
      <c r="X127" s="3" t="str">
        <f>IF($E127=IF(ISERROR(VLOOKUP($U127,技リスト!$A$1:$F$270,4,FALSE)),"－",VLOOKUP($U127,技リスト!$A$1:$F$270,4,FALSE)),"一致","")</f>
        <v/>
      </c>
      <c r="Y127" s="15" t="s">
        <v>344</v>
      </c>
      <c r="Z127" s="3" t="str">
        <f>IF(ISERROR(VLOOKUP($Y127,技リスト!$A$1:$F$270,6,FALSE)),"－",VLOOKUP($Y127,技リスト!$A$1:$F$270,6,FALSE))</f>
        <v>NS</v>
      </c>
      <c r="AA127" s="3">
        <f>IF(ISERROR(VLOOKUP($Y127,技リスト!$A$1:$F$270,3,FALSE)),"－",VLOOKUP($Y127,技リスト!$A$1:$F$270,3,FALSE))</f>
        <v>31</v>
      </c>
      <c r="AB127" s="3" t="str">
        <f>IF($E127=IF(ISERROR(VLOOKUP($Y127,技リスト!$A$1:$F$270,4,FALSE)),"－",VLOOKUP($Y127,技リスト!$A$1:$F$270,4,FALSE)),"一致","")</f>
        <v/>
      </c>
      <c r="AC127" s="15" t="s">
        <v>241</v>
      </c>
      <c r="AD127" s="3" t="str">
        <f>IF(ISERROR(VLOOKUP($AC127,技リスト!$A$1:$F$270,6,FALSE)),"－",VLOOKUP($AC127,技リスト!$A$1:$F$270,6,FALSE))</f>
        <v>DR</v>
      </c>
      <c r="AE127" s="3">
        <f>IF(ISERROR(VLOOKUP($AC127,技リスト!$A$1:$F$270,3,FALSE)),"－",VLOOKUP($AC127,技リスト!$A$1:$F$270,3,FALSE))</f>
        <v>61</v>
      </c>
      <c r="AF127" s="3" t="str">
        <f>IF($E127=IF(ISERROR(VLOOKUP($AC127,技リスト!$A$1:$F$245,4,FALSE)),"－",VLOOKUP($AC127,技リスト!$A$1:$F$245,4,FALSE)),"一致","")</f>
        <v>一致</v>
      </c>
      <c r="AG127" s="16" t="str">
        <f t="shared" si="8"/>
        <v>かみかくしスーパースキャン（Ｂ）ターザンキックカマイタチ</v>
      </c>
      <c r="AH127" s="16" t="str">
        <f t="shared" si="9"/>
        <v>かみかくしスーパースキャン（Ｂ）ターザンキックカマイタチ</v>
      </c>
      <c r="AI127" s="16" t="str">
        <f t="shared" si="10"/>
        <v>かみかくしスーパースキャン（Ｂ）ターザンキックカマイタチ</v>
      </c>
      <c r="AJ127" s="16" t="str">
        <f t="shared" si="11"/>
        <v>かみかくしスーパースキャン（Ｂ）ターザンキックカマイタチ</v>
      </c>
      <c r="AK127" s="15" t="str">
        <f t="shared" si="12"/>
        <v>NSBLNSDR</v>
      </c>
      <c r="AL127" s="16" t="str">
        <f t="shared" si="13"/>
        <v>NSBLNSDR</v>
      </c>
      <c r="AM127" s="15" t="str">
        <f t="shared" si="14"/>
        <v>NSBLNSDR</v>
      </c>
      <c r="AN127" s="15" t="str">
        <f t="shared" si="15"/>
        <v>NSBLNSDR</v>
      </c>
    </row>
    <row r="128" spans="1:40" ht="11.25" customHeight="1" x14ac:dyDescent="0.15">
      <c r="A128" s="15">
        <v>127</v>
      </c>
      <c r="B128" s="15" t="s">
        <v>517</v>
      </c>
      <c r="C128" s="15" t="s">
        <v>518</v>
      </c>
      <c r="D128" s="3" t="s">
        <v>18</v>
      </c>
      <c r="E128" s="15" t="s">
        <v>145</v>
      </c>
      <c r="F128" s="15" t="s">
        <v>20</v>
      </c>
      <c r="G128" s="15">
        <v>127</v>
      </c>
      <c r="H128" s="15">
        <v>140</v>
      </c>
      <c r="I128" s="15">
        <v>78</v>
      </c>
      <c r="J128" s="15">
        <v>62</v>
      </c>
      <c r="K128" s="15">
        <v>54</v>
      </c>
      <c r="L128" s="15">
        <v>79</v>
      </c>
      <c r="M128" s="15">
        <v>48</v>
      </c>
      <c r="N128" s="15">
        <v>51</v>
      </c>
      <c r="O128" s="15">
        <v>44</v>
      </c>
      <c r="P128" s="15">
        <v>12</v>
      </c>
      <c r="Q128" s="15" t="s">
        <v>366</v>
      </c>
      <c r="R128" s="3" t="str">
        <f>IF(ISERROR(VLOOKUP($Q128,技リスト!$A$1:$F$270,6,FALSE)),"－",VLOOKUP($Q128,技リスト!$A$1:$F$270,6,FALSE))</f>
        <v>CA</v>
      </c>
      <c r="S128" s="3">
        <f>IF(ISERROR(VLOOKUP($Q128,技リスト!$A$1:$F$270,3,FALSE)),"－",VLOOKUP($Q128,技リスト!$A$1:$F$270,3,FALSE))</f>
        <v>10</v>
      </c>
      <c r="T128" s="3" t="str">
        <f>IF($E128=IF(ISERROR(VLOOKUP($Q128,技リスト!$A$1:$F$270,4,FALSE)),"－",VLOOKUP($Q128,技リスト!$A$1:$F$270,4,FALSE)),"一致","")</f>
        <v/>
      </c>
      <c r="U128" s="15" t="s">
        <v>282</v>
      </c>
      <c r="V128" s="3" t="str">
        <f>IF(ISERROR(VLOOKUP($U128,技リスト!$A$1:$F$270,6,FALSE)),"－",VLOOKUP($U128,技リスト!$A$1:$F$270,6,FALSE))</f>
        <v>P2</v>
      </c>
      <c r="W128" s="3">
        <f>IF(ISERROR(VLOOKUP($U128,技リスト!$A$1:$F$270,3,FALSE)),"－",VLOOKUP($U128,技リスト!$A$1:$F$270,3,FALSE))</f>
        <v>83</v>
      </c>
      <c r="X128" s="3" t="str">
        <f>IF($E128=IF(ISERROR(VLOOKUP($U128,技リスト!$A$1:$F$270,4,FALSE)),"－",VLOOKUP($U128,技リスト!$A$1:$F$270,4,FALSE)),"一致","")</f>
        <v>一致</v>
      </c>
      <c r="Y128" s="15" t="s">
        <v>133</v>
      </c>
      <c r="Z128" s="3" t="str">
        <f>IF(ISERROR(VLOOKUP($Y128,技リスト!$A$1:$F$270,6,FALSE)),"－",VLOOKUP($Y128,技リスト!$A$1:$F$270,6,FALSE))</f>
        <v>BB</v>
      </c>
      <c r="AA128" s="3">
        <f>IF(ISERROR(VLOOKUP($Y128,技リスト!$A$1:$F$270,3,FALSE)),"－",VLOOKUP($Y128,技リスト!$A$1:$F$270,3,FALSE))</f>
        <v>48</v>
      </c>
      <c r="AB128" s="3" t="str">
        <f>IF($E128=IF(ISERROR(VLOOKUP($Y128,技リスト!$A$1:$F$270,4,FALSE)),"－",VLOOKUP($Y128,技リスト!$A$1:$F$270,4,FALSE)),"一致","")</f>
        <v/>
      </c>
      <c r="AC128" s="15" t="s">
        <v>519</v>
      </c>
      <c r="AD128" s="3" t="str">
        <f>IF(ISERROR(VLOOKUP($AC128,技リスト!$A$1:$F$270,6,FALSE)),"－",VLOOKUP($AC128,技リスト!$A$1:$F$270,6,FALSE))</f>
        <v>CA</v>
      </c>
      <c r="AE128" s="3">
        <f>IF(ISERROR(VLOOKUP($AC128,技リスト!$A$1:$F$270,3,FALSE)),"－",VLOOKUP($AC128,技リスト!$A$1:$F$270,3,FALSE))</f>
        <v>101</v>
      </c>
      <c r="AF128" s="3" t="str">
        <f>IF($E128=IF(ISERROR(VLOOKUP($AC128,技リスト!$A$1:$F$245,4,FALSE)),"－",VLOOKUP($AC128,技リスト!$A$1:$F$245,4,FALSE)),"一致","")</f>
        <v/>
      </c>
      <c r="AG128" s="16" t="str">
        <f t="shared" si="8"/>
        <v>タフネスブロックカウンターストライクザ・ウォールギガントウォール</v>
      </c>
      <c r="AH128" s="16" t="str">
        <f t="shared" si="9"/>
        <v>タフネスブロックカウンターストライクザ・ウォールギガントウォール</v>
      </c>
      <c r="AI128" s="16" t="str">
        <f t="shared" si="10"/>
        <v>タフネスブロックカウンターストライクザ・ウォールギガントウォール</v>
      </c>
      <c r="AJ128" s="16" t="str">
        <f t="shared" si="11"/>
        <v>タフネスブロックカウンターストライクザ・ウォールギガントウォール</v>
      </c>
      <c r="AK128" s="15" t="str">
        <f t="shared" si="12"/>
        <v>CAP2BBCA</v>
      </c>
      <c r="AL128" s="16" t="str">
        <f t="shared" si="13"/>
        <v>CAP2BBCA</v>
      </c>
      <c r="AM128" s="15" t="str">
        <f t="shared" si="14"/>
        <v>CAP2BBCA</v>
      </c>
      <c r="AN128" s="15" t="str">
        <f t="shared" si="15"/>
        <v>CAP2BBCA</v>
      </c>
    </row>
    <row r="129" spans="1:40" ht="11.25" customHeight="1" x14ac:dyDescent="0.15">
      <c r="A129" s="15">
        <v>128</v>
      </c>
      <c r="B129" s="15" t="s">
        <v>520</v>
      </c>
      <c r="C129" s="15" t="s">
        <v>521</v>
      </c>
      <c r="D129" s="3" t="s">
        <v>18</v>
      </c>
      <c r="E129" s="15" t="s">
        <v>145</v>
      </c>
      <c r="F129" s="15" t="s">
        <v>17</v>
      </c>
      <c r="G129" s="15">
        <v>209</v>
      </c>
      <c r="H129" s="15">
        <v>180</v>
      </c>
      <c r="I129" s="15">
        <v>63</v>
      </c>
      <c r="J129" s="15">
        <v>76</v>
      </c>
      <c r="K129" s="15">
        <v>68</v>
      </c>
      <c r="L129" s="15">
        <v>78</v>
      </c>
      <c r="M129" s="15">
        <v>67</v>
      </c>
      <c r="N129" s="15">
        <v>64</v>
      </c>
      <c r="O129" s="15">
        <v>70</v>
      </c>
      <c r="P129" s="15">
        <v>20</v>
      </c>
      <c r="Q129" s="15" t="s">
        <v>324</v>
      </c>
      <c r="R129" s="3" t="str">
        <f>IF(ISERROR(VLOOKUP($Q129,技リスト!$A$1:$F$270,6,FALSE)),"－",VLOOKUP($Q129,技リスト!$A$1:$F$270,6,FALSE))</f>
        <v>DR</v>
      </c>
      <c r="S129" s="3">
        <f>IF(ISERROR(VLOOKUP($Q129,技リスト!$A$1:$F$270,3,FALSE)),"－",VLOOKUP($Q129,技リスト!$A$1:$F$270,3,FALSE))</f>
        <v>8</v>
      </c>
      <c r="T129" s="3" t="str">
        <f>IF($E129=IF(ISERROR(VLOOKUP($Q129,技リスト!$A$1:$F$270,4,FALSE)),"－",VLOOKUP($Q129,技リスト!$A$1:$F$270,4,FALSE)),"一致","")</f>
        <v/>
      </c>
      <c r="U129" s="15" t="s">
        <v>199</v>
      </c>
      <c r="V129" s="3" t="str">
        <f>IF(ISERROR(VLOOKUP($U129,技リスト!$A$1:$F$270,6,FALSE)),"－",VLOOKUP($U129,技リスト!$A$1:$F$270,6,FALSE))</f>
        <v>BB</v>
      </c>
      <c r="W129" s="3">
        <f>IF(ISERROR(VLOOKUP($U129,技リスト!$A$1:$F$270,3,FALSE)),"－",VLOOKUP($U129,技リスト!$A$1:$F$270,3,FALSE))</f>
        <v>58</v>
      </c>
      <c r="X129" s="3" t="str">
        <f>IF($E129=IF(ISERROR(VLOOKUP($U129,技リスト!$A$1:$F$270,4,FALSE)),"－",VLOOKUP($U129,技リスト!$A$1:$F$270,4,FALSE)),"一致","")</f>
        <v/>
      </c>
      <c r="Y129" s="15" t="s">
        <v>522</v>
      </c>
      <c r="Z129" s="3" t="str">
        <f>IF(ISERROR(VLOOKUP($Y129,技リスト!$A$1:$F$270,6,FALSE)),"－",VLOOKUP($Y129,技リスト!$A$1:$F$270,6,FALSE))</f>
        <v>NS</v>
      </c>
      <c r="AA129" s="3">
        <f>IF(ISERROR(VLOOKUP($Y129,技リスト!$A$1:$F$270,3,FALSE)),"－",VLOOKUP($Y129,技リスト!$A$1:$F$270,3,FALSE))</f>
        <v>70</v>
      </c>
      <c r="AB129" s="3" t="str">
        <f>IF($E129=IF(ISERROR(VLOOKUP($Y129,技リスト!$A$1:$F$270,4,FALSE)),"－",VLOOKUP($Y129,技リスト!$A$1:$F$270,4,FALSE)),"一致","")</f>
        <v>一致</v>
      </c>
      <c r="AC129" s="15" t="s">
        <v>523</v>
      </c>
      <c r="AD129" s="3" t="str">
        <f>IF(ISERROR(VLOOKUP($AC129,技リスト!$A$1:$F$270,6,FALSE)),"－",VLOOKUP($AC129,技リスト!$A$1:$F$270,6,FALSE))</f>
        <v>NS</v>
      </c>
      <c r="AE129" s="3">
        <f>IF(ISERROR(VLOOKUP($AC129,技リスト!$A$1:$F$270,3,FALSE)),"－",VLOOKUP($AC129,技リスト!$A$1:$F$270,3,FALSE))</f>
        <v>112</v>
      </c>
      <c r="AF129" s="3" t="str">
        <f>IF($E129=IF(ISERROR(VLOOKUP($AC129,技リスト!$A$1:$F$245,4,FALSE)),"－",VLOOKUP($AC129,技リスト!$A$1:$F$245,4,FALSE)),"一致","")</f>
        <v/>
      </c>
      <c r="AG129" s="16" t="str">
        <f t="shared" si="8"/>
        <v>ダッシュアクセルスピニングカットダブルグレネードトライペガサス</v>
      </c>
      <c r="AH129" s="16" t="str">
        <f t="shared" si="9"/>
        <v>ダッシュアクセルスピニングカットダブルグレネードトライペガサス</v>
      </c>
      <c r="AI129" s="16" t="str">
        <f t="shared" si="10"/>
        <v>ダッシュアクセルスピニングカットダブルグレネードトライペガサス</v>
      </c>
      <c r="AJ129" s="16" t="str">
        <f t="shared" si="11"/>
        <v>ダッシュアクセルスピニングカットダブルグレネードトライペガサス</v>
      </c>
      <c r="AK129" s="15" t="str">
        <f t="shared" si="12"/>
        <v>DRBBNSNS</v>
      </c>
      <c r="AL129" s="16" t="str">
        <f t="shared" si="13"/>
        <v>DRBBNSNS</v>
      </c>
      <c r="AM129" s="15" t="str">
        <f t="shared" si="14"/>
        <v>DRBBNSNS</v>
      </c>
      <c r="AN129" s="15" t="str">
        <f t="shared" si="15"/>
        <v>DRBBNSNS</v>
      </c>
    </row>
    <row r="130" spans="1:40" ht="11.25" customHeight="1" x14ac:dyDescent="0.15">
      <c r="A130" s="15">
        <v>129</v>
      </c>
      <c r="B130" s="15" t="s">
        <v>524</v>
      </c>
      <c r="C130" s="15" t="s">
        <v>525</v>
      </c>
      <c r="D130" s="3" t="s">
        <v>18</v>
      </c>
      <c r="E130" s="15" t="s">
        <v>19</v>
      </c>
      <c r="F130" s="15" t="s">
        <v>17</v>
      </c>
      <c r="G130" s="15">
        <v>169</v>
      </c>
      <c r="H130" s="15">
        <v>149</v>
      </c>
      <c r="I130" s="15">
        <v>61</v>
      </c>
      <c r="J130" s="15">
        <v>55</v>
      </c>
      <c r="K130" s="15">
        <v>55</v>
      </c>
      <c r="L130" s="15">
        <v>60</v>
      </c>
      <c r="M130" s="15">
        <v>55</v>
      </c>
      <c r="N130" s="15">
        <v>53</v>
      </c>
      <c r="O130" s="15">
        <v>52</v>
      </c>
      <c r="P130" s="15">
        <v>9</v>
      </c>
      <c r="Q130" s="15" t="s">
        <v>169</v>
      </c>
      <c r="R130" s="3" t="str">
        <f>IF(ISERROR(VLOOKUP($Q130,技リスト!$A$1:$F$270,6,FALSE)),"－",VLOOKUP($Q130,技リスト!$A$1:$F$270,6,FALSE))</f>
        <v>BL</v>
      </c>
      <c r="S130" s="3">
        <f>IF(ISERROR(VLOOKUP($Q130,技リスト!$A$1:$F$270,3,FALSE)),"－",VLOOKUP($Q130,技リスト!$A$1:$F$270,3,FALSE))</f>
        <v>8</v>
      </c>
      <c r="T130" s="3" t="str">
        <f>IF($E130=IF(ISERROR(VLOOKUP($Q130,技リスト!$A$1:$F$270,4,FALSE)),"－",VLOOKUP($Q130,技リスト!$A$1:$F$270,4,FALSE)),"一致","")</f>
        <v>一致</v>
      </c>
      <c r="U130" s="15" t="s">
        <v>458</v>
      </c>
      <c r="V130" s="3" t="str">
        <f>IF(ISERROR(VLOOKUP($U130,技リスト!$A$1:$F$270,6,FALSE)),"－",VLOOKUP($U130,技リスト!$A$1:$F$270,6,FALSE))</f>
        <v>BL</v>
      </c>
      <c r="W130" s="3">
        <f>IF(ISERROR(VLOOKUP($U130,技リスト!$A$1:$F$270,3,FALSE)),"－",VLOOKUP($U130,技リスト!$A$1:$F$270,3,FALSE))</f>
        <v>117</v>
      </c>
      <c r="X130" s="3" t="str">
        <f>IF($E130=IF(ISERROR(VLOOKUP($U130,技リスト!$A$1:$F$270,4,FALSE)),"－",VLOOKUP($U130,技リスト!$A$1:$F$270,4,FALSE)),"一致","")</f>
        <v/>
      </c>
      <c r="Y130" s="15" t="s">
        <v>298</v>
      </c>
      <c r="Z130" s="3" t="str">
        <f>IF(ISERROR(VLOOKUP($Y130,技リスト!$A$1:$F$270,6,FALSE)),"－",VLOOKUP($Y130,技リスト!$A$1:$F$270,6,FALSE))</f>
        <v>DR</v>
      </c>
      <c r="AA130" s="3">
        <f>IF(ISERROR(VLOOKUP($Y130,技リスト!$A$1:$F$270,3,FALSE)),"－",VLOOKUP($Y130,技リスト!$A$1:$F$270,3,FALSE))</f>
        <v>38</v>
      </c>
      <c r="AB130" s="3" t="str">
        <f>IF($E130=IF(ISERROR(VLOOKUP($Y130,技リスト!$A$1:$F$270,4,FALSE)),"－",VLOOKUP($Y130,技リスト!$A$1:$F$270,4,FALSE)),"一致","")</f>
        <v/>
      </c>
      <c r="AC130" s="15" t="s">
        <v>171</v>
      </c>
      <c r="AD130" s="3" t="str">
        <f>IF(ISERROR(VLOOKUP($AC130,技リスト!$A$1:$F$270,6,FALSE)),"－",VLOOKUP($AC130,技リスト!$A$1:$F$270,6,FALSE))</f>
        <v>DR</v>
      </c>
      <c r="AE130" s="3">
        <f>IF(ISERROR(VLOOKUP($AC130,技リスト!$A$1:$F$270,3,FALSE)),"－",VLOOKUP($AC130,技リスト!$A$1:$F$270,3,FALSE))</f>
        <v>47</v>
      </c>
      <c r="AF130" s="3" t="str">
        <f>IF($E130=IF(ISERROR(VLOOKUP($AC130,技リスト!$A$1:$F$245,4,FALSE)),"－",VLOOKUP($AC130,技リスト!$A$1:$F$245,4,FALSE)),"一致","")</f>
        <v>一致</v>
      </c>
      <c r="AG130" s="16" t="str">
        <f t="shared" ref="AG130:AG193" si="16">Q130&amp;U130&amp;Y130&amp;AC130</f>
        <v>クイックドロウハリケーンアロームーンサルトイリュージョンボール</v>
      </c>
      <c r="AH130" s="16" t="str">
        <f t="shared" ref="AH130:AH193" si="17">Q130&amp;U130&amp;Y130&amp;AC130</f>
        <v>クイックドロウハリケーンアロームーンサルトイリュージョンボール</v>
      </c>
      <c r="AI130" s="16" t="str">
        <f t="shared" ref="AI130:AI193" si="18">Q130&amp;U130&amp;Y130&amp;AC130</f>
        <v>クイックドロウハリケーンアロームーンサルトイリュージョンボール</v>
      </c>
      <c r="AJ130" s="16" t="str">
        <f t="shared" ref="AJ130:AJ193" si="19">Q130&amp;U130&amp;Y130&amp;AC130</f>
        <v>クイックドロウハリケーンアロームーンサルトイリュージョンボール</v>
      </c>
      <c r="AK130" s="15" t="str">
        <f t="shared" ref="AK130:AK193" si="20">R130&amp;V130&amp;Z130&amp;AD130</f>
        <v>BLBLDRDR</v>
      </c>
      <c r="AL130" s="16" t="str">
        <f t="shared" ref="AL130:AL193" si="21">R130&amp;V130&amp;Z130&amp;AD130</f>
        <v>BLBLDRDR</v>
      </c>
      <c r="AM130" s="15" t="str">
        <f t="shared" ref="AM130:AM193" si="22">R130&amp;V130&amp;Z130&amp;AD130</f>
        <v>BLBLDRDR</v>
      </c>
      <c r="AN130" s="15" t="str">
        <f t="shared" ref="AN130:AN193" si="23">R130&amp;V130&amp;Z130&amp;AD130</f>
        <v>BLBLDRDR</v>
      </c>
    </row>
    <row r="131" spans="1:40" ht="11.25" customHeight="1" x14ac:dyDescent="0.15">
      <c r="A131" s="15">
        <v>130</v>
      </c>
      <c r="B131" s="15" t="s">
        <v>526</v>
      </c>
      <c r="C131" s="15" t="s">
        <v>527</v>
      </c>
      <c r="D131" s="3" t="s">
        <v>18</v>
      </c>
      <c r="E131" s="15" t="s">
        <v>19</v>
      </c>
      <c r="F131" s="15" t="s">
        <v>17</v>
      </c>
      <c r="G131" s="15">
        <v>165</v>
      </c>
      <c r="H131" s="15">
        <v>129</v>
      </c>
      <c r="I131" s="15">
        <v>59</v>
      </c>
      <c r="J131" s="15">
        <v>70</v>
      </c>
      <c r="K131" s="15">
        <v>49</v>
      </c>
      <c r="L131" s="15">
        <v>65</v>
      </c>
      <c r="M131" s="15">
        <v>46</v>
      </c>
      <c r="N131" s="15">
        <v>51</v>
      </c>
      <c r="O131" s="15">
        <v>52</v>
      </c>
      <c r="P131" s="15">
        <v>21</v>
      </c>
      <c r="Q131" s="15" t="s">
        <v>199</v>
      </c>
      <c r="R131" s="3" t="str">
        <f>IF(ISERROR(VLOOKUP($Q131,技リスト!$A$1:$F$270,6,FALSE)),"－",VLOOKUP($Q131,技リスト!$A$1:$F$270,6,FALSE))</f>
        <v>BB</v>
      </c>
      <c r="S131" s="3">
        <f>IF(ISERROR(VLOOKUP($Q131,技リスト!$A$1:$F$270,3,FALSE)),"－",VLOOKUP($Q131,技リスト!$A$1:$F$270,3,FALSE))</f>
        <v>58</v>
      </c>
      <c r="T131" s="3" t="str">
        <f>IF($E131=IF(ISERROR(VLOOKUP($Q131,技リスト!$A$1:$F$270,4,FALSE)),"－",VLOOKUP($Q131,技リスト!$A$1:$F$270,4,FALSE)),"一致","")</f>
        <v/>
      </c>
      <c r="U131" s="15" t="s">
        <v>213</v>
      </c>
      <c r="V131" s="3" t="str">
        <f>IF(ISERROR(VLOOKUP($U131,技リスト!$A$1:$F$270,6,FALSE)),"－",VLOOKUP($U131,技リスト!$A$1:$F$270,6,FALSE))</f>
        <v>BL</v>
      </c>
      <c r="W131" s="3">
        <f>IF(ISERROR(VLOOKUP($U131,技リスト!$A$1:$F$270,3,FALSE)),"－",VLOOKUP($U131,技リスト!$A$1:$F$270,3,FALSE))</f>
        <v>56</v>
      </c>
      <c r="X131" s="3" t="str">
        <f>IF($E131=IF(ISERROR(VLOOKUP($U131,技リスト!$A$1:$F$270,4,FALSE)),"－",VLOOKUP($U131,技リスト!$A$1:$F$270,4,FALSE)),"一致","")</f>
        <v/>
      </c>
      <c r="Y131" s="15" t="s">
        <v>260</v>
      </c>
      <c r="Z131" s="3" t="str">
        <f>IF(ISERROR(VLOOKUP($Y131,技リスト!$A$1:$F$270,6,FALSE)),"－",VLOOKUP($Y131,技リスト!$A$1:$F$270,6,FALSE))</f>
        <v>NS</v>
      </c>
      <c r="AA131" s="3">
        <f>IF(ISERROR(VLOOKUP($Y131,技リスト!$A$1:$F$270,3,FALSE)),"－",VLOOKUP($Y131,技リスト!$A$1:$F$270,3,FALSE))</f>
        <v>70</v>
      </c>
      <c r="AB131" s="3" t="str">
        <f>IF($E131=IF(ISERROR(VLOOKUP($Y131,技リスト!$A$1:$F$270,4,FALSE)),"－",VLOOKUP($Y131,技リスト!$A$1:$F$270,4,FALSE)),"一致","")</f>
        <v>一致</v>
      </c>
      <c r="AC131" s="15" t="s">
        <v>424</v>
      </c>
      <c r="AD131" s="3" t="str">
        <f>IF(ISERROR(VLOOKUP($AC131,技リスト!$A$1:$F$270,6,FALSE)),"－",VLOOKUP($AC131,技リスト!$A$1:$F$270,6,FALSE))</f>
        <v>NS</v>
      </c>
      <c r="AE131" s="3">
        <f>IF(ISERROR(VLOOKUP($AC131,技リスト!$A$1:$F$270,3,FALSE)),"－",VLOOKUP($AC131,技リスト!$A$1:$F$270,3,FALSE))</f>
        <v>78</v>
      </c>
      <c r="AF131" s="3" t="str">
        <f>IF($E131=IF(ISERROR(VLOOKUP($AC131,技リスト!$A$1:$F$245,4,FALSE)),"－",VLOOKUP($AC131,技リスト!$A$1:$F$245,4,FALSE)),"一致","")</f>
        <v/>
      </c>
      <c r="AG131" s="16" t="str">
        <f t="shared" si="16"/>
        <v>スピニングカットアースクェイククンフーヘッドシャインドライブ</v>
      </c>
      <c r="AH131" s="16" t="str">
        <f t="shared" si="17"/>
        <v>スピニングカットアースクェイククンフーヘッドシャインドライブ</v>
      </c>
      <c r="AI131" s="16" t="str">
        <f t="shared" si="18"/>
        <v>スピニングカットアースクェイククンフーヘッドシャインドライブ</v>
      </c>
      <c r="AJ131" s="16" t="str">
        <f t="shared" si="19"/>
        <v>スピニングカットアースクェイククンフーヘッドシャインドライブ</v>
      </c>
      <c r="AK131" s="15" t="str">
        <f t="shared" si="20"/>
        <v>BBBLNSNS</v>
      </c>
      <c r="AL131" s="16" t="str">
        <f t="shared" si="21"/>
        <v>BBBLNSNS</v>
      </c>
      <c r="AM131" s="15" t="str">
        <f t="shared" si="22"/>
        <v>BBBLNSNS</v>
      </c>
      <c r="AN131" s="15" t="str">
        <f t="shared" si="23"/>
        <v>BBBLNSNS</v>
      </c>
    </row>
    <row r="132" spans="1:40" ht="11.25" customHeight="1" x14ac:dyDescent="0.15">
      <c r="A132" s="15">
        <v>131</v>
      </c>
      <c r="B132" s="15" t="s">
        <v>528</v>
      </c>
      <c r="C132" s="15" t="s">
        <v>529</v>
      </c>
      <c r="D132" s="3" t="s">
        <v>18</v>
      </c>
      <c r="E132" s="15" t="s">
        <v>121</v>
      </c>
      <c r="F132" s="15" t="s">
        <v>17</v>
      </c>
      <c r="G132" s="15">
        <v>156</v>
      </c>
      <c r="H132" s="15">
        <v>137</v>
      </c>
      <c r="I132" s="15">
        <v>53</v>
      </c>
      <c r="J132" s="15">
        <v>52</v>
      </c>
      <c r="K132" s="15">
        <v>56</v>
      </c>
      <c r="L132" s="15">
        <v>52</v>
      </c>
      <c r="M132" s="15">
        <v>67</v>
      </c>
      <c r="N132" s="15">
        <v>45</v>
      </c>
      <c r="O132" s="15">
        <v>54</v>
      </c>
      <c r="P132" s="15">
        <v>22</v>
      </c>
      <c r="Q132" s="15" t="s">
        <v>139</v>
      </c>
      <c r="R132" s="3" t="str">
        <f>IF(ISERROR(VLOOKUP($Q132,技リスト!$A$1:$F$270,6,FALSE)),"－",VLOOKUP($Q132,技リスト!$A$1:$F$270,6,FALSE))</f>
        <v>BL</v>
      </c>
      <c r="S132" s="3">
        <f>IF(ISERROR(VLOOKUP($Q132,技リスト!$A$1:$F$270,3,FALSE)),"－",VLOOKUP($Q132,技リスト!$A$1:$F$270,3,FALSE))</f>
        <v>8</v>
      </c>
      <c r="T132" s="3" t="str">
        <f>IF($E132=IF(ISERROR(VLOOKUP($Q132,技リスト!$A$1:$F$270,4,FALSE)),"－",VLOOKUP($Q132,技リスト!$A$1:$F$270,4,FALSE)),"一致","")</f>
        <v/>
      </c>
      <c r="U132" s="15" t="s">
        <v>458</v>
      </c>
      <c r="V132" s="3" t="str">
        <f>IF(ISERROR(VLOOKUP($U132,技リスト!$A$1:$F$270,6,FALSE)),"－",VLOOKUP($U132,技リスト!$A$1:$F$270,6,FALSE))</f>
        <v>BL</v>
      </c>
      <c r="W132" s="3">
        <f>IF(ISERROR(VLOOKUP($U132,技リスト!$A$1:$F$270,3,FALSE)),"－",VLOOKUP($U132,技リスト!$A$1:$F$270,3,FALSE))</f>
        <v>117</v>
      </c>
      <c r="X132" s="3" t="str">
        <f>IF($E132=IF(ISERROR(VLOOKUP($U132,技リスト!$A$1:$F$270,4,FALSE)),"－",VLOOKUP($U132,技リスト!$A$1:$F$270,4,FALSE)),"一致","")</f>
        <v/>
      </c>
      <c r="Y132" s="15" t="s">
        <v>397</v>
      </c>
      <c r="Z132" s="3" t="str">
        <f>IF(ISERROR(VLOOKUP($Y132,技リスト!$A$1:$F$270,6,FALSE)),"－",VLOOKUP($Y132,技リスト!$A$1:$F$270,6,FALSE))</f>
        <v>NS</v>
      </c>
      <c r="AA132" s="3">
        <f>IF(ISERROR(VLOOKUP($Y132,技リスト!$A$1:$F$270,3,FALSE)),"－",VLOOKUP($Y132,技リスト!$A$1:$F$270,3,FALSE))</f>
        <v>58</v>
      </c>
      <c r="AB132" s="3" t="str">
        <f>IF($E132=IF(ISERROR(VLOOKUP($Y132,技リスト!$A$1:$F$270,4,FALSE)),"－",VLOOKUP($Y132,技リスト!$A$1:$F$270,4,FALSE)),"一致","")</f>
        <v/>
      </c>
      <c r="AC132" s="15" t="s">
        <v>530</v>
      </c>
      <c r="AD132" s="3" t="str">
        <f>IF(ISERROR(VLOOKUP($AC132,技リスト!$A$1:$F$270,6,FALSE)),"－",VLOOKUP($AC132,技リスト!$A$1:$F$270,6,FALSE))</f>
        <v>BS</v>
      </c>
      <c r="AE132" s="3">
        <f>IF(ISERROR(VLOOKUP($AC132,技リスト!$A$1:$F$270,3,FALSE)),"－",VLOOKUP($AC132,技リスト!$A$1:$F$270,3,FALSE))</f>
        <v>70</v>
      </c>
      <c r="AF132" s="3" t="str">
        <f>IF($E132=IF(ISERROR(VLOOKUP($AC132,技リスト!$A$1:$F$245,4,FALSE)),"－",VLOOKUP($AC132,技リスト!$A$1:$F$245,4,FALSE)),"一致","")</f>
        <v/>
      </c>
      <c r="AG132" s="16" t="str">
        <f t="shared" si="16"/>
        <v>コイルターンハリケーンアローメテオアタックバックトルネード</v>
      </c>
      <c r="AH132" s="16" t="str">
        <f t="shared" si="17"/>
        <v>コイルターンハリケーンアローメテオアタックバックトルネード</v>
      </c>
      <c r="AI132" s="16" t="str">
        <f t="shared" si="18"/>
        <v>コイルターンハリケーンアローメテオアタックバックトルネード</v>
      </c>
      <c r="AJ132" s="16" t="str">
        <f t="shared" si="19"/>
        <v>コイルターンハリケーンアローメテオアタックバックトルネード</v>
      </c>
      <c r="AK132" s="15" t="str">
        <f t="shared" si="20"/>
        <v>BLBLNSBS</v>
      </c>
      <c r="AL132" s="16" t="str">
        <f t="shared" si="21"/>
        <v>BLBLNSBS</v>
      </c>
      <c r="AM132" s="15" t="str">
        <f t="shared" si="22"/>
        <v>BLBLNSBS</v>
      </c>
      <c r="AN132" s="15" t="str">
        <f t="shared" si="23"/>
        <v>BLBLNSBS</v>
      </c>
    </row>
    <row r="133" spans="1:40" ht="11.25" customHeight="1" x14ac:dyDescent="0.15">
      <c r="A133" s="15">
        <v>132</v>
      </c>
      <c r="B133" s="15" t="s">
        <v>531</v>
      </c>
      <c r="C133" s="15" t="s">
        <v>532</v>
      </c>
      <c r="D133" s="3" t="s">
        <v>18</v>
      </c>
      <c r="E133" s="15" t="s">
        <v>88</v>
      </c>
      <c r="F133" s="15" t="s">
        <v>53</v>
      </c>
      <c r="G133" s="15">
        <v>173</v>
      </c>
      <c r="H133" s="15">
        <v>133</v>
      </c>
      <c r="I133" s="15">
        <v>54</v>
      </c>
      <c r="J133" s="15">
        <v>56</v>
      </c>
      <c r="K133" s="15">
        <v>55</v>
      </c>
      <c r="L133" s="15">
        <v>56</v>
      </c>
      <c r="M133" s="15">
        <v>57</v>
      </c>
      <c r="N133" s="15">
        <v>56</v>
      </c>
      <c r="O133" s="15">
        <v>55</v>
      </c>
      <c r="P133" s="15">
        <v>17</v>
      </c>
      <c r="Q133" s="15" t="s">
        <v>298</v>
      </c>
      <c r="R133" s="3" t="str">
        <f>IF(ISERROR(VLOOKUP($Q133,技リスト!$A$1:$F$270,6,FALSE)),"－",VLOOKUP($Q133,技リスト!$A$1:$F$270,6,FALSE))</f>
        <v>DR</v>
      </c>
      <c r="S133" s="3">
        <f>IF(ISERROR(VLOOKUP($Q133,技リスト!$A$1:$F$270,3,FALSE)),"－",VLOOKUP($Q133,技リスト!$A$1:$F$270,3,FALSE))</f>
        <v>38</v>
      </c>
      <c r="T133" s="3" t="str">
        <f>IF($E133=IF(ISERROR(VLOOKUP($Q133,技リスト!$A$1:$F$270,4,FALSE)),"－",VLOOKUP($Q133,技リスト!$A$1:$F$270,4,FALSE)),"一致","")</f>
        <v>一致</v>
      </c>
      <c r="U133" s="15" t="s">
        <v>530</v>
      </c>
      <c r="V133" s="3" t="str">
        <f>IF(ISERROR(VLOOKUP($U133,技リスト!$A$1:$F$270,6,FALSE)),"－",VLOOKUP($U133,技リスト!$A$1:$F$270,6,FALSE))</f>
        <v>BS</v>
      </c>
      <c r="W133" s="3">
        <f>IF(ISERROR(VLOOKUP($U133,技リスト!$A$1:$F$270,3,FALSE)),"－",VLOOKUP($U133,技リスト!$A$1:$F$270,3,FALSE))</f>
        <v>70</v>
      </c>
      <c r="X133" s="3" t="str">
        <f>IF($E133=IF(ISERROR(VLOOKUP($U133,技リスト!$A$1:$F$270,4,FALSE)),"－",VLOOKUP($U133,技リスト!$A$1:$F$270,4,FALSE)),"一致","")</f>
        <v>一致</v>
      </c>
      <c r="Y133" s="15" t="s">
        <v>169</v>
      </c>
      <c r="Z133" s="3" t="str">
        <f>IF(ISERROR(VLOOKUP($Y133,技リスト!$A$1:$F$270,6,FALSE)),"－",VLOOKUP($Y133,技リスト!$A$1:$F$270,6,FALSE))</f>
        <v>BL</v>
      </c>
      <c r="AA133" s="3">
        <f>IF(ISERROR(VLOOKUP($Y133,技リスト!$A$1:$F$270,3,FALSE)),"－",VLOOKUP($Y133,技リスト!$A$1:$F$270,3,FALSE))</f>
        <v>8</v>
      </c>
      <c r="AB133" s="3" t="str">
        <f>IF($E133=IF(ISERROR(VLOOKUP($Y133,技リスト!$A$1:$F$270,4,FALSE)),"－",VLOOKUP($Y133,技リスト!$A$1:$F$270,4,FALSE)),"一致","")</f>
        <v/>
      </c>
      <c r="AC133" s="15" t="s">
        <v>533</v>
      </c>
      <c r="AD133" s="3" t="str">
        <f>IF(ISERROR(VLOOKUP($AC133,技リスト!$A$1:$F$270,6,FALSE)),"－",VLOOKUP($AC133,技リスト!$A$1:$F$270,6,FALSE))</f>
        <v>NS</v>
      </c>
      <c r="AE133" s="3">
        <f>IF(ISERROR(VLOOKUP($AC133,技リスト!$A$1:$F$270,3,FALSE)),"－",VLOOKUP($AC133,技リスト!$A$1:$F$270,3,FALSE))</f>
        <v>24</v>
      </c>
      <c r="AF133" s="3" t="str">
        <f>IF($E133=IF(ISERROR(VLOOKUP($AC133,技リスト!$A$1:$F$245,4,FALSE)),"－",VLOOKUP($AC133,技リスト!$A$1:$F$245,4,FALSE)),"一致","")</f>
        <v>一致</v>
      </c>
      <c r="AG133" s="16" t="str">
        <f t="shared" si="16"/>
        <v>ムーンサルトバックトルネードクイックドロウスピニングシュート</v>
      </c>
      <c r="AH133" s="16" t="str">
        <f t="shared" si="17"/>
        <v>ムーンサルトバックトルネードクイックドロウスピニングシュート</v>
      </c>
      <c r="AI133" s="16" t="str">
        <f t="shared" si="18"/>
        <v>ムーンサルトバックトルネードクイックドロウスピニングシュート</v>
      </c>
      <c r="AJ133" s="16" t="str">
        <f t="shared" si="19"/>
        <v>ムーンサルトバックトルネードクイックドロウスピニングシュート</v>
      </c>
      <c r="AK133" s="15" t="str">
        <f t="shared" si="20"/>
        <v>DRBSBLNS</v>
      </c>
      <c r="AL133" s="16" t="str">
        <f t="shared" si="21"/>
        <v>DRBSBLNS</v>
      </c>
      <c r="AM133" s="15" t="str">
        <f t="shared" si="22"/>
        <v>DRBSBLNS</v>
      </c>
      <c r="AN133" s="15" t="str">
        <f t="shared" si="23"/>
        <v>DRBSBLNS</v>
      </c>
    </row>
    <row r="134" spans="1:40" ht="11.25" customHeight="1" x14ac:dyDescent="0.15">
      <c r="A134" s="15">
        <v>133</v>
      </c>
      <c r="B134" s="15" t="s">
        <v>534</v>
      </c>
      <c r="C134" s="15" t="s">
        <v>535</v>
      </c>
      <c r="D134" s="3" t="s">
        <v>18</v>
      </c>
      <c r="E134" s="15" t="s">
        <v>19</v>
      </c>
      <c r="F134" s="15" t="s">
        <v>53</v>
      </c>
      <c r="G134" s="15">
        <v>154</v>
      </c>
      <c r="H134" s="15">
        <v>132</v>
      </c>
      <c r="I134" s="15">
        <v>52</v>
      </c>
      <c r="J134" s="15">
        <v>62</v>
      </c>
      <c r="K134" s="15">
        <v>57</v>
      </c>
      <c r="L134" s="15">
        <v>61</v>
      </c>
      <c r="M134" s="15">
        <v>54</v>
      </c>
      <c r="N134" s="15">
        <v>52</v>
      </c>
      <c r="O134" s="15">
        <v>56</v>
      </c>
      <c r="P134" s="15">
        <v>22</v>
      </c>
      <c r="Q134" s="15" t="s">
        <v>146</v>
      </c>
      <c r="R134" s="3" t="str">
        <f>IF(ISERROR(VLOOKUP($Q134,技リスト!$A$1:$F$270,6,FALSE)),"－",VLOOKUP($Q134,技リスト!$A$1:$F$270,6,FALSE))</f>
        <v>DR</v>
      </c>
      <c r="S134" s="3">
        <f>IF(ISERROR(VLOOKUP($Q134,技リスト!$A$1:$F$270,3,FALSE)),"－",VLOOKUP($Q134,技リスト!$A$1:$F$270,3,FALSE))</f>
        <v>15</v>
      </c>
      <c r="T134" s="3" t="str">
        <f>IF($E134=IF(ISERROR(VLOOKUP($Q134,技リスト!$A$1:$F$270,4,FALSE)),"－",VLOOKUP($Q134,技リスト!$A$1:$F$270,4,FALSE)),"一致","")</f>
        <v/>
      </c>
      <c r="U134" s="15" t="s">
        <v>265</v>
      </c>
      <c r="V134" s="3" t="str">
        <f>IF(ISERROR(VLOOKUP($U134,技リスト!$A$1:$F$270,6,FALSE)),"－",VLOOKUP($U134,技リスト!$A$1:$F$270,6,FALSE))</f>
        <v>BS</v>
      </c>
      <c r="W134" s="3">
        <f>IF(ISERROR(VLOOKUP($U134,技リスト!$A$1:$F$270,3,FALSE)),"－",VLOOKUP($U134,技リスト!$A$1:$F$270,3,FALSE))</f>
        <v>78</v>
      </c>
      <c r="X134" s="3" t="str">
        <f>IF($E134=IF(ISERROR(VLOOKUP($U134,技リスト!$A$1:$F$270,4,FALSE)),"－",VLOOKUP($U134,技リスト!$A$1:$F$270,4,FALSE)),"一致","")</f>
        <v/>
      </c>
      <c r="Y134" s="15" t="s">
        <v>326</v>
      </c>
      <c r="Z134" s="3" t="str">
        <f>IF(ISERROR(VLOOKUP($Y134,技リスト!$A$1:$F$270,6,FALSE)),"－",VLOOKUP($Y134,技リスト!$A$1:$F$270,6,FALSE))</f>
        <v>DR</v>
      </c>
      <c r="AA134" s="3">
        <f>IF(ISERROR(VLOOKUP($Y134,技リスト!$A$1:$F$270,3,FALSE)),"－",VLOOKUP($Y134,技リスト!$A$1:$F$270,3,FALSE))</f>
        <v>117</v>
      </c>
      <c r="AB134" s="3" t="str">
        <f>IF($E134=IF(ISERROR(VLOOKUP($Y134,技リスト!$A$1:$F$270,4,FALSE)),"－",VLOOKUP($Y134,技リスト!$A$1:$F$270,4,FALSE)),"一致","")</f>
        <v/>
      </c>
      <c r="AC134" s="15" t="s">
        <v>530</v>
      </c>
      <c r="AD134" s="3" t="str">
        <f>IF(ISERROR(VLOOKUP($AC134,技リスト!$A$1:$F$270,6,FALSE)),"－",VLOOKUP($AC134,技リスト!$A$1:$F$270,6,FALSE))</f>
        <v>BS</v>
      </c>
      <c r="AE134" s="3">
        <f>IF(ISERROR(VLOOKUP($AC134,技リスト!$A$1:$F$270,3,FALSE)),"－",VLOOKUP($AC134,技リスト!$A$1:$F$270,3,FALSE))</f>
        <v>70</v>
      </c>
      <c r="AF134" s="3" t="str">
        <f>IF($E134=IF(ISERROR(VLOOKUP($AC134,技リスト!$A$1:$F$245,4,FALSE)),"－",VLOOKUP($AC134,技リスト!$A$1:$F$245,4,FALSE)),"一致","")</f>
        <v/>
      </c>
      <c r="AG134" s="16" t="str">
        <f t="shared" si="16"/>
        <v>モンキーターンホークショットブーストグライダーバックトルネード</v>
      </c>
      <c r="AH134" s="16" t="str">
        <f t="shared" si="17"/>
        <v>モンキーターンホークショットブーストグライダーバックトルネード</v>
      </c>
      <c r="AI134" s="16" t="str">
        <f t="shared" si="18"/>
        <v>モンキーターンホークショットブーストグライダーバックトルネード</v>
      </c>
      <c r="AJ134" s="16" t="str">
        <f t="shared" si="19"/>
        <v>モンキーターンホークショットブーストグライダーバックトルネード</v>
      </c>
      <c r="AK134" s="15" t="str">
        <f t="shared" si="20"/>
        <v>DRBSDRBS</v>
      </c>
      <c r="AL134" s="16" t="str">
        <f t="shared" si="21"/>
        <v>DRBSDRBS</v>
      </c>
      <c r="AM134" s="15" t="str">
        <f t="shared" si="22"/>
        <v>DRBSDRBS</v>
      </c>
      <c r="AN134" s="15" t="str">
        <f t="shared" si="23"/>
        <v>DRBSDRBS</v>
      </c>
    </row>
    <row r="135" spans="1:40" ht="11.25" customHeight="1" x14ac:dyDescent="0.15">
      <c r="A135" s="15">
        <v>134</v>
      </c>
      <c r="B135" s="15" t="s">
        <v>536</v>
      </c>
      <c r="C135" s="15" t="s">
        <v>537</v>
      </c>
      <c r="D135" s="3" t="s">
        <v>18</v>
      </c>
      <c r="E135" s="15" t="s">
        <v>19</v>
      </c>
      <c r="F135" s="15" t="s">
        <v>53</v>
      </c>
      <c r="G135" s="15">
        <v>149</v>
      </c>
      <c r="H135" s="15">
        <v>145</v>
      </c>
      <c r="I135" s="15">
        <v>52</v>
      </c>
      <c r="J135" s="15">
        <v>60</v>
      </c>
      <c r="K135" s="15">
        <v>60</v>
      </c>
      <c r="L135" s="15">
        <v>52</v>
      </c>
      <c r="M135" s="15">
        <v>63</v>
      </c>
      <c r="N135" s="15">
        <v>53</v>
      </c>
      <c r="O135" s="15">
        <v>58</v>
      </c>
      <c r="P135" s="15">
        <v>21</v>
      </c>
      <c r="Q135" s="15" t="s">
        <v>265</v>
      </c>
      <c r="R135" s="3" t="str">
        <f>IF(ISERROR(VLOOKUP($Q135,技リスト!$A$1:$F$270,6,FALSE)),"－",VLOOKUP($Q135,技リスト!$A$1:$F$270,6,FALSE))</f>
        <v>BS</v>
      </c>
      <c r="S135" s="3">
        <f>IF(ISERROR(VLOOKUP($Q135,技リスト!$A$1:$F$270,3,FALSE)),"－",VLOOKUP($Q135,技リスト!$A$1:$F$270,3,FALSE))</f>
        <v>78</v>
      </c>
      <c r="T135" s="3" t="str">
        <f>IF($E135=IF(ISERROR(VLOOKUP($Q135,技リスト!$A$1:$F$270,4,FALSE)),"－",VLOOKUP($Q135,技リスト!$A$1:$F$270,4,FALSE)),"一致","")</f>
        <v/>
      </c>
      <c r="U135" s="15" t="s">
        <v>171</v>
      </c>
      <c r="V135" s="3" t="str">
        <f>IF(ISERROR(VLOOKUP($U135,技リスト!$A$1:$F$270,6,FALSE)),"－",VLOOKUP($U135,技リスト!$A$1:$F$270,6,FALSE))</f>
        <v>DR</v>
      </c>
      <c r="W135" s="3">
        <f>IF(ISERROR(VLOOKUP($U135,技リスト!$A$1:$F$270,3,FALSE)),"－",VLOOKUP($U135,技リスト!$A$1:$F$270,3,FALSE))</f>
        <v>47</v>
      </c>
      <c r="X135" s="3" t="str">
        <f>IF($E135=IF(ISERROR(VLOOKUP($U135,技リスト!$A$1:$F$270,4,FALSE)),"－",VLOOKUP($U135,技リスト!$A$1:$F$270,4,FALSE)),"一致","")</f>
        <v>一致</v>
      </c>
      <c r="Y135" s="15" t="s">
        <v>253</v>
      </c>
      <c r="Z135" s="3" t="str">
        <f>IF(ISERROR(VLOOKUP($Y135,技リスト!$A$1:$F$270,6,FALSE)),"－",VLOOKUP($Y135,技リスト!$A$1:$F$270,6,FALSE))</f>
        <v>NS</v>
      </c>
      <c r="AA135" s="3">
        <f>IF(ISERROR(VLOOKUP($Y135,技リスト!$A$1:$F$270,3,FALSE)),"－",VLOOKUP($Y135,技リスト!$A$1:$F$270,3,FALSE))</f>
        <v>84</v>
      </c>
      <c r="AB135" s="3" t="str">
        <f>IF($E135=IF(ISERROR(VLOOKUP($Y135,技リスト!$A$1:$F$270,4,FALSE)),"－",VLOOKUP($Y135,技リスト!$A$1:$F$270,4,FALSE)),"一致","")</f>
        <v/>
      </c>
      <c r="AC135" s="15" t="s">
        <v>326</v>
      </c>
      <c r="AD135" s="3" t="str">
        <f>IF(ISERROR(VLOOKUP($AC135,技リスト!$A$1:$F$270,6,FALSE)),"－",VLOOKUP($AC135,技リスト!$A$1:$F$270,6,FALSE))</f>
        <v>DR</v>
      </c>
      <c r="AE135" s="3">
        <f>IF(ISERROR(VLOOKUP($AC135,技リスト!$A$1:$F$270,3,FALSE)),"－",VLOOKUP($AC135,技リスト!$A$1:$F$270,3,FALSE))</f>
        <v>117</v>
      </c>
      <c r="AF135" s="3" t="str">
        <f>IF($E135=IF(ISERROR(VLOOKUP($AC135,技リスト!$A$1:$F$245,4,FALSE)),"－",VLOOKUP($AC135,技リスト!$A$1:$F$245,4,FALSE)),"一致","")</f>
        <v/>
      </c>
      <c r="AG135" s="16" t="str">
        <f t="shared" si="16"/>
        <v>ホークショットイリュージョンボールツインブーストブーストグライダー</v>
      </c>
      <c r="AH135" s="16" t="str">
        <f t="shared" si="17"/>
        <v>ホークショットイリュージョンボールツインブーストブーストグライダー</v>
      </c>
      <c r="AI135" s="16" t="str">
        <f t="shared" si="18"/>
        <v>ホークショットイリュージョンボールツインブーストブーストグライダー</v>
      </c>
      <c r="AJ135" s="16" t="str">
        <f t="shared" si="19"/>
        <v>ホークショットイリュージョンボールツインブーストブーストグライダー</v>
      </c>
      <c r="AK135" s="15" t="str">
        <f t="shared" si="20"/>
        <v>BSDRNSDR</v>
      </c>
      <c r="AL135" s="16" t="str">
        <f t="shared" si="21"/>
        <v>BSDRNSDR</v>
      </c>
      <c r="AM135" s="15" t="str">
        <f t="shared" si="22"/>
        <v>BSDRNSDR</v>
      </c>
      <c r="AN135" s="15" t="str">
        <f t="shared" si="23"/>
        <v>BSDRNSDR</v>
      </c>
    </row>
    <row r="136" spans="1:40" ht="11.25" customHeight="1" x14ac:dyDescent="0.15">
      <c r="A136" s="15">
        <v>135</v>
      </c>
      <c r="B136" s="15" t="s">
        <v>538</v>
      </c>
      <c r="C136" s="15" t="s">
        <v>539</v>
      </c>
      <c r="D136" s="3" t="s">
        <v>18</v>
      </c>
      <c r="E136" s="15" t="s">
        <v>145</v>
      </c>
      <c r="F136" s="15" t="s">
        <v>52</v>
      </c>
      <c r="G136" s="15">
        <v>195</v>
      </c>
      <c r="H136" s="15">
        <v>161</v>
      </c>
      <c r="I136" s="15">
        <v>68</v>
      </c>
      <c r="J136" s="15">
        <v>61</v>
      </c>
      <c r="K136" s="15">
        <v>61</v>
      </c>
      <c r="L136" s="15">
        <v>66</v>
      </c>
      <c r="M136" s="15">
        <v>60</v>
      </c>
      <c r="N136" s="15">
        <v>60</v>
      </c>
      <c r="O136" s="15">
        <v>61</v>
      </c>
      <c r="P136" s="15">
        <v>22</v>
      </c>
      <c r="Q136" s="15" t="s">
        <v>540</v>
      </c>
      <c r="R136" s="3" t="str">
        <f>IF(ISERROR(VLOOKUP($Q136,技リスト!$A$1:$F$270,6,FALSE)),"－",VLOOKUP($Q136,技リスト!$A$1:$F$270,6,FALSE))</f>
        <v>－</v>
      </c>
      <c r="S136" s="3" t="str">
        <f>IF(ISERROR(VLOOKUP($Q136,技リスト!$A$1:$F$270,3,FALSE)),"－",VLOOKUP($Q136,技リスト!$A$1:$F$270,3,FALSE))</f>
        <v>－</v>
      </c>
      <c r="T136" s="3" t="str">
        <f>IF($E136=IF(ISERROR(VLOOKUP($Q136,技リスト!$A$1:$F$270,4,FALSE)),"－",VLOOKUP($Q136,技リスト!$A$1:$F$270,4,FALSE)),"一致","")</f>
        <v/>
      </c>
      <c r="U136" s="15" t="s">
        <v>541</v>
      </c>
      <c r="V136" s="3" t="str">
        <f>IF(ISERROR(VLOOKUP($U136,技リスト!$A$1:$F$270,6,FALSE)),"－",VLOOKUP($U136,技リスト!$A$1:$F$270,6,FALSE))</f>
        <v>NS</v>
      </c>
      <c r="W136" s="3">
        <f>IF(ISERROR(VLOOKUP($U136,技リスト!$A$1:$F$270,3,FALSE)),"－",VLOOKUP($U136,技リスト!$A$1:$F$270,3,FALSE))</f>
        <v>104</v>
      </c>
      <c r="X136" s="3" t="str">
        <f>IF($E136=IF(ISERROR(VLOOKUP($U136,技リスト!$A$1:$F$270,4,FALSE)),"－",VLOOKUP($U136,技リスト!$A$1:$F$270,4,FALSE)),"一致","")</f>
        <v>一致</v>
      </c>
      <c r="Y136" s="15" t="s">
        <v>163</v>
      </c>
      <c r="Z136" s="3" t="str">
        <f>IF(ISERROR(VLOOKUP($Y136,技リスト!$A$1:$F$270,6,FALSE)),"－",VLOOKUP($Y136,技リスト!$A$1:$F$270,6,FALSE))</f>
        <v>NS</v>
      </c>
      <c r="AA136" s="3">
        <f>IF(ISERROR(VLOOKUP($Y136,技リスト!$A$1:$F$270,3,FALSE)),"－",VLOOKUP($Y136,技リスト!$A$1:$F$270,3,FALSE))</f>
        <v>24</v>
      </c>
      <c r="AB136" s="3" t="str">
        <f>IF($E136=IF(ISERROR(VLOOKUP($Y136,技リスト!$A$1:$F$270,4,FALSE)),"－",VLOOKUP($Y136,技リスト!$A$1:$F$270,4,FALSE)),"一致","")</f>
        <v>一致</v>
      </c>
      <c r="AC136" s="15" t="s">
        <v>171</v>
      </c>
      <c r="AD136" s="3" t="str">
        <f>IF(ISERROR(VLOOKUP($AC136,技リスト!$A$1:$F$270,6,FALSE)),"－",VLOOKUP($AC136,技リスト!$A$1:$F$270,6,FALSE))</f>
        <v>DR</v>
      </c>
      <c r="AE136" s="3">
        <f>IF(ISERROR(VLOOKUP($AC136,技リスト!$A$1:$F$270,3,FALSE)),"－",VLOOKUP($AC136,技リスト!$A$1:$F$270,3,FALSE))</f>
        <v>47</v>
      </c>
      <c r="AF136" s="3" t="str">
        <f>IF($E136=IF(ISERROR(VLOOKUP($AC136,技リスト!$A$1:$F$245,4,FALSE)),"－",VLOOKUP($AC136,技リスト!$A$1:$F$245,4,FALSE)),"一致","")</f>
        <v/>
      </c>
      <c r="AG136" s="16" t="str">
        <f t="shared" si="16"/>
        <v>イケイケ!トライアングルＺグレネードショットイリュージョンボール</v>
      </c>
      <c r="AH136" s="16" t="str">
        <f t="shared" si="17"/>
        <v>イケイケ!トライアングルＺグレネードショットイリュージョンボール</v>
      </c>
      <c r="AI136" s="16" t="str">
        <f t="shared" si="18"/>
        <v>イケイケ!トライアングルＺグレネードショットイリュージョンボール</v>
      </c>
      <c r="AJ136" s="16" t="str">
        <f t="shared" si="19"/>
        <v>イケイケ!トライアングルＺグレネードショットイリュージョンボール</v>
      </c>
      <c r="AK136" s="15" t="str">
        <f t="shared" si="20"/>
        <v>－NSNSDR</v>
      </c>
      <c r="AL136" s="16" t="str">
        <f t="shared" si="21"/>
        <v>－NSNSDR</v>
      </c>
      <c r="AM136" s="15" t="str">
        <f t="shared" si="22"/>
        <v>－NSNSDR</v>
      </c>
      <c r="AN136" s="15" t="str">
        <f t="shared" si="23"/>
        <v>－NSNSDR</v>
      </c>
    </row>
    <row r="137" spans="1:40" ht="11.25" customHeight="1" x14ac:dyDescent="0.15">
      <c r="A137" s="15">
        <v>136</v>
      </c>
      <c r="B137" s="15" t="s">
        <v>542</v>
      </c>
      <c r="C137" s="15" t="s">
        <v>543</v>
      </c>
      <c r="D137" s="3" t="s">
        <v>18</v>
      </c>
      <c r="E137" s="15" t="s">
        <v>88</v>
      </c>
      <c r="F137" s="15" t="s">
        <v>52</v>
      </c>
      <c r="G137" s="15">
        <v>180</v>
      </c>
      <c r="H137" s="15">
        <v>152</v>
      </c>
      <c r="I137" s="15">
        <v>68</v>
      </c>
      <c r="J137" s="15">
        <v>70</v>
      </c>
      <c r="K137" s="15">
        <v>65</v>
      </c>
      <c r="L137" s="15">
        <v>60</v>
      </c>
      <c r="M137" s="15">
        <v>64</v>
      </c>
      <c r="N137" s="15">
        <v>62</v>
      </c>
      <c r="O137" s="15">
        <v>61</v>
      </c>
      <c r="P137" s="15">
        <v>20</v>
      </c>
      <c r="Q137" s="15" t="s">
        <v>540</v>
      </c>
      <c r="R137" s="3" t="str">
        <f>IF(ISERROR(VLOOKUP($Q137,技リスト!$A$1:$F$270,6,FALSE)),"－",VLOOKUP($Q137,技リスト!$A$1:$F$270,6,FALSE))</f>
        <v>－</v>
      </c>
      <c r="S137" s="3" t="str">
        <f>IF(ISERROR(VLOOKUP($Q137,技リスト!$A$1:$F$270,3,FALSE)),"－",VLOOKUP($Q137,技リスト!$A$1:$F$270,3,FALSE))</f>
        <v>－</v>
      </c>
      <c r="T137" s="3" t="str">
        <f>IF($E137=IF(ISERROR(VLOOKUP($Q137,技リスト!$A$1:$F$270,4,FALSE)),"－",VLOOKUP($Q137,技リスト!$A$1:$F$270,4,FALSE)),"一致","")</f>
        <v/>
      </c>
      <c r="U137" s="15" t="s">
        <v>530</v>
      </c>
      <c r="V137" s="3" t="str">
        <f>IF(ISERROR(VLOOKUP($U137,技リスト!$A$1:$F$270,6,FALSE)),"－",VLOOKUP($U137,技リスト!$A$1:$F$270,6,FALSE))</f>
        <v>BS</v>
      </c>
      <c r="W137" s="3">
        <f>IF(ISERROR(VLOOKUP($U137,技リスト!$A$1:$F$270,3,FALSE)),"－",VLOOKUP($U137,技リスト!$A$1:$F$270,3,FALSE))</f>
        <v>70</v>
      </c>
      <c r="X137" s="3" t="str">
        <f>IF($E137=IF(ISERROR(VLOOKUP($U137,技リスト!$A$1:$F$270,4,FALSE)),"－",VLOOKUP($U137,技リスト!$A$1:$F$270,4,FALSE)),"一致","")</f>
        <v>一致</v>
      </c>
      <c r="Y137" s="15" t="s">
        <v>223</v>
      </c>
      <c r="Z137" s="3" t="str">
        <f>IF(ISERROR(VLOOKUP($Y137,技リスト!$A$1:$F$270,6,FALSE)),"－",VLOOKUP($Y137,技リスト!$A$1:$F$270,6,FALSE))</f>
        <v>BL</v>
      </c>
      <c r="AA137" s="3">
        <f>IF(ISERROR(VLOOKUP($Y137,技リスト!$A$1:$F$270,3,FALSE)),"－",VLOOKUP($Y137,技リスト!$A$1:$F$270,3,FALSE))</f>
        <v>8</v>
      </c>
      <c r="AB137" s="3" t="str">
        <f>IF($E137=IF(ISERROR(VLOOKUP($Y137,技リスト!$A$1:$F$270,4,FALSE)),"－",VLOOKUP($Y137,技リスト!$A$1:$F$270,4,FALSE)),"一致","")</f>
        <v/>
      </c>
      <c r="AC137" s="15" t="s">
        <v>541</v>
      </c>
      <c r="AD137" s="3" t="str">
        <f>IF(ISERROR(VLOOKUP($AC137,技リスト!$A$1:$F$270,6,FALSE)),"－",VLOOKUP($AC137,技リスト!$A$1:$F$270,6,FALSE))</f>
        <v>NS</v>
      </c>
      <c r="AE137" s="3">
        <f>IF(ISERROR(VLOOKUP($AC137,技リスト!$A$1:$F$270,3,FALSE)),"－",VLOOKUP($AC137,技リスト!$A$1:$F$270,3,FALSE))</f>
        <v>104</v>
      </c>
      <c r="AF137" s="3" t="str">
        <f>IF($E137=IF(ISERROR(VLOOKUP($AC137,技リスト!$A$1:$F$245,4,FALSE)),"－",VLOOKUP($AC137,技リスト!$A$1:$F$245,4,FALSE)),"一致","")</f>
        <v/>
      </c>
      <c r="AG137" s="16" t="str">
        <f t="shared" si="16"/>
        <v>イケイケ!バックトルネードキラースライドトライアングルＺ</v>
      </c>
      <c r="AH137" s="16" t="str">
        <f t="shared" si="17"/>
        <v>イケイケ!バックトルネードキラースライドトライアングルＺ</v>
      </c>
      <c r="AI137" s="16" t="str">
        <f t="shared" si="18"/>
        <v>イケイケ!バックトルネードキラースライドトライアングルＺ</v>
      </c>
      <c r="AJ137" s="16" t="str">
        <f t="shared" si="19"/>
        <v>イケイケ!バックトルネードキラースライドトライアングルＺ</v>
      </c>
      <c r="AK137" s="15" t="str">
        <f t="shared" si="20"/>
        <v>－BSBLNS</v>
      </c>
      <c r="AL137" s="16" t="str">
        <f t="shared" si="21"/>
        <v>－BSBLNS</v>
      </c>
      <c r="AM137" s="15" t="str">
        <f t="shared" si="22"/>
        <v>－BSBLNS</v>
      </c>
      <c r="AN137" s="15" t="str">
        <f t="shared" si="23"/>
        <v>－BSBLNS</v>
      </c>
    </row>
    <row r="138" spans="1:40" ht="11.25" customHeight="1" x14ac:dyDescent="0.15">
      <c r="A138" s="15">
        <v>137</v>
      </c>
      <c r="B138" s="15" t="s">
        <v>544</v>
      </c>
      <c r="C138" s="15" t="s">
        <v>545</v>
      </c>
      <c r="D138" s="3" t="s">
        <v>18</v>
      </c>
      <c r="E138" s="15" t="s">
        <v>121</v>
      </c>
      <c r="F138" s="15" t="s">
        <v>52</v>
      </c>
      <c r="G138" s="15">
        <v>167</v>
      </c>
      <c r="H138" s="15">
        <v>157</v>
      </c>
      <c r="I138" s="15">
        <v>79</v>
      </c>
      <c r="J138" s="15">
        <v>64</v>
      </c>
      <c r="K138" s="15">
        <v>68</v>
      </c>
      <c r="L138" s="15">
        <v>56</v>
      </c>
      <c r="M138" s="15">
        <v>60</v>
      </c>
      <c r="N138" s="15">
        <v>59</v>
      </c>
      <c r="O138" s="15">
        <v>54</v>
      </c>
      <c r="P138" s="15">
        <v>24</v>
      </c>
      <c r="Q138" s="15" t="s">
        <v>540</v>
      </c>
      <c r="R138" s="3" t="str">
        <f>IF(ISERROR(VLOOKUP($Q138,技リスト!$A$1:$F$270,6,FALSE)),"－",VLOOKUP($Q138,技リスト!$A$1:$F$270,6,FALSE))</f>
        <v>－</v>
      </c>
      <c r="S138" s="3" t="str">
        <f>IF(ISERROR(VLOOKUP($Q138,技リスト!$A$1:$F$270,3,FALSE)),"－",VLOOKUP($Q138,技リスト!$A$1:$F$270,3,FALSE))</f>
        <v>－</v>
      </c>
      <c r="T138" s="3" t="str">
        <f>IF($E138=IF(ISERROR(VLOOKUP($Q138,技リスト!$A$1:$F$270,4,FALSE)),"－",VLOOKUP($Q138,技リスト!$A$1:$F$270,4,FALSE)),"一致","")</f>
        <v/>
      </c>
      <c r="U138" s="15" t="s">
        <v>530</v>
      </c>
      <c r="V138" s="3" t="str">
        <f>IF(ISERROR(VLOOKUP($U138,技リスト!$A$1:$F$270,6,FALSE)),"－",VLOOKUP($U138,技リスト!$A$1:$F$270,6,FALSE))</f>
        <v>BS</v>
      </c>
      <c r="W138" s="3">
        <f>IF(ISERROR(VLOOKUP($U138,技リスト!$A$1:$F$270,3,FALSE)),"－",VLOOKUP($U138,技リスト!$A$1:$F$270,3,FALSE))</f>
        <v>70</v>
      </c>
      <c r="X138" s="3" t="str">
        <f>IF($E138=IF(ISERROR(VLOOKUP($U138,技リスト!$A$1:$F$270,4,FALSE)),"－",VLOOKUP($U138,技リスト!$A$1:$F$270,4,FALSE)),"一致","")</f>
        <v/>
      </c>
      <c r="Y138" s="15" t="s">
        <v>199</v>
      </c>
      <c r="Z138" s="3" t="str">
        <f>IF(ISERROR(VLOOKUP($Y138,技リスト!$A$1:$F$270,6,FALSE)),"－",VLOOKUP($Y138,技リスト!$A$1:$F$270,6,FALSE))</f>
        <v>BB</v>
      </c>
      <c r="AA138" s="3">
        <f>IF(ISERROR(VLOOKUP($Y138,技リスト!$A$1:$F$270,3,FALSE)),"－",VLOOKUP($Y138,技リスト!$A$1:$F$270,3,FALSE))</f>
        <v>58</v>
      </c>
      <c r="AB138" s="3" t="str">
        <f>IF($E138=IF(ISERROR(VLOOKUP($Y138,技リスト!$A$1:$F$270,4,FALSE)),"－",VLOOKUP($Y138,技リスト!$A$1:$F$270,4,FALSE)),"一致","")</f>
        <v/>
      </c>
      <c r="AC138" s="15" t="s">
        <v>541</v>
      </c>
      <c r="AD138" s="3" t="str">
        <f>IF(ISERROR(VLOOKUP($AC138,技リスト!$A$1:$F$270,6,FALSE)),"－",VLOOKUP($AC138,技リスト!$A$1:$F$270,6,FALSE))</f>
        <v>NS</v>
      </c>
      <c r="AE138" s="3">
        <f>IF(ISERROR(VLOOKUP($AC138,技リスト!$A$1:$F$270,3,FALSE)),"－",VLOOKUP($AC138,技リスト!$A$1:$F$270,3,FALSE))</f>
        <v>104</v>
      </c>
      <c r="AF138" s="3" t="str">
        <f>IF($E138=IF(ISERROR(VLOOKUP($AC138,技リスト!$A$1:$F$245,4,FALSE)),"－",VLOOKUP($AC138,技リスト!$A$1:$F$245,4,FALSE)),"一致","")</f>
        <v/>
      </c>
      <c r="AG138" s="16" t="str">
        <f t="shared" si="16"/>
        <v>イケイケ!バックトルネードスピニングカットトライアングルＺ</v>
      </c>
      <c r="AH138" s="16" t="str">
        <f t="shared" si="17"/>
        <v>イケイケ!バックトルネードスピニングカットトライアングルＺ</v>
      </c>
      <c r="AI138" s="16" t="str">
        <f t="shared" si="18"/>
        <v>イケイケ!バックトルネードスピニングカットトライアングルＺ</v>
      </c>
      <c r="AJ138" s="16" t="str">
        <f t="shared" si="19"/>
        <v>イケイケ!バックトルネードスピニングカットトライアングルＺ</v>
      </c>
      <c r="AK138" s="15" t="str">
        <f t="shared" si="20"/>
        <v>－BSBBNS</v>
      </c>
      <c r="AL138" s="16" t="str">
        <f t="shared" si="21"/>
        <v>－BSBBNS</v>
      </c>
      <c r="AM138" s="15" t="str">
        <f t="shared" si="22"/>
        <v>－BSBBNS</v>
      </c>
      <c r="AN138" s="15" t="str">
        <f t="shared" si="23"/>
        <v>－BSBBNS</v>
      </c>
    </row>
    <row r="139" spans="1:40" ht="11.25" customHeight="1" x14ac:dyDescent="0.15">
      <c r="A139" s="15">
        <v>138</v>
      </c>
      <c r="B139" s="15" t="s">
        <v>546</v>
      </c>
      <c r="C139" s="15" t="s">
        <v>547</v>
      </c>
      <c r="D139" s="3" t="s">
        <v>18</v>
      </c>
      <c r="E139" s="15" t="s">
        <v>19</v>
      </c>
      <c r="F139" s="15" t="s">
        <v>20</v>
      </c>
      <c r="G139" s="15">
        <v>112</v>
      </c>
      <c r="H139" s="15">
        <v>168</v>
      </c>
      <c r="I139" s="15">
        <v>50</v>
      </c>
      <c r="J139" s="15">
        <v>41</v>
      </c>
      <c r="K139" s="15">
        <v>46</v>
      </c>
      <c r="L139" s="15">
        <v>71</v>
      </c>
      <c r="M139" s="15">
        <v>45</v>
      </c>
      <c r="N139" s="15">
        <v>48</v>
      </c>
      <c r="O139" s="15">
        <v>47</v>
      </c>
      <c r="P139" s="15">
        <v>13</v>
      </c>
      <c r="Q139" s="15" t="s">
        <v>337</v>
      </c>
      <c r="R139" s="3" t="str">
        <f>IF(ISERROR(VLOOKUP($Q139,技リスト!$A$1:$F$270,6,FALSE)),"－",VLOOKUP($Q139,技リスト!$A$1:$F$270,6,FALSE))</f>
        <v>－</v>
      </c>
      <c r="S139" s="3" t="str">
        <f>IF(ISERROR(VLOOKUP($Q139,技リスト!$A$1:$F$270,3,FALSE)),"－",VLOOKUP($Q139,技リスト!$A$1:$F$270,3,FALSE))</f>
        <v>－</v>
      </c>
      <c r="T139" s="3" t="str">
        <f>IF($E139=IF(ISERROR(VLOOKUP($Q139,技リスト!$A$1:$F$270,4,FALSE)),"－",VLOOKUP($Q139,技リスト!$A$1:$F$270,4,FALSE)),"一致","")</f>
        <v/>
      </c>
      <c r="U139" s="15" t="s">
        <v>208</v>
      </c>
      <c r="V139" s="3" t="str">
        <f>IF(ISERROR(VLOOKUP($U139,技リスト!$A$1:$F$270,6,FALSE)),"－",VLOOKUP($U139,技リスト!$A$1:$F$270,6,FALSE))</f>
        <v>P1</v>
      </c>
      <c r="W139" s="3">
        <f>IF(ISERROR(VLOOKUP($U139,技リスト!$A$1:$F$270,3,FALSE)),"－",VLOOKUP($U139,技リスト!$A$1:$F$270,3,FALSE))</f>
        <v>61</v>
      </c>
      <c r="X139" s="3" t="str">
        <f>IF($E139=IF(ISERROR(VLOOKUP($U139,技リスト!$A$1:$F$270,4,FALSE)),"－",VLOOKUP($U139,技リスト!$A$1:$F$270,4,FALSE)),"一致","")</f>
        <v/>
      </c>
      <c r="Y139" s="15" t="s">
        <v>427</v>
      </c>
      <c r="Z139" s="3" t="str">
        <f>IF(ISERROR(VLOOKUP($Y139,技リスト!$A$1:$F$270,6,FALSE)),"－",VLOOKUP($Y139,技リスト!$A$1:$F$270,6,FALSE))</f>
        <v>BL</v>
      </c>
      <c r="AA139" s="3">
        <f>IF(ISERROR(VLOOKUP($Y139,技リスト!$A$1:$F$270,3,FALSE)),"－",VLOOKUP($Y139,技リスト!$A$1:$F$270,3,FALSE))</f>
        <v>39</v>
      </c>
      <c r="AB139" s="3" t="str">
        <f>IF($E139=IF(ISERROR(VLOOKUP($Y139,技リスト!$A$1:$F$270,4,FALSE)),"－",VLOOKUP($Y139,技リスト!$A$1:$F$270,4,FALSE)),"一致","")</f>
        <v/>
      </c>
      <c r="AC139" s="15" t="s">
        <v>548</v>
      </c>
      <c r="AD139" s="3" t="str">
        <f>IF(ISERROR(VLOOKUP($AC139,技リスト!$A$1:$F$270,6,FALSE)),"－",VLOOKUP($AC139,技リスト!$A$1:$F$270,6,FALSE))</f>
        <v>DR</v>
      </c>
      <c r="AE139" s="3">
        <f>IF(ISERROR(VLOOKUP($AC139,技リスト!$A$1:$F$270,3,FALSE)),"－",VLOOKUP($AC139,技リスト!$A$1:$F$270,3,FALSE))</f>
        <v>74</v>
      </c>
      <c r="AF139" s="3" t="str">
        <f>IF($E139=IF(ISERROR(VLOOKUP($AC139,技リスト!$A$1:$F$245,4,FALSE)),"－",VLOOKUP($AC139,技リスト!$A$1:$F$245,4,FALSE)),"一致","")</f>
        <v/>
      </c>
      <c r="AG139" s="16" t="str">
        <f t="shared" si="16"/>
        <v>イケメンUP!フルパワーシールドブレードアタックれっぷうダッシュ</v>
      </c>
      <c r="AH139" s="16" t="str">
        <f t="shared" si="17"/>
        <v>イケメンUP!フルパワーシールドブレードアタックれっぷうダッシュ</v>
      </c>
      <c r="AI139" s="16" t="str">
        <f t="shared" si="18"/>
        <v>イケメンUP!フルパワーシールドブレードアタックれっぷうダッシュ</v>
      </c>
      <c r="AJ139" s="16" t="str">
        <f t="shared" si="19"/>
        <v>イケメンUP!フルパワーシールドブレードアタックれっぷうダッシュ</v>
      </c>
      <c r="AK139" s="15" t="str">
        <f t="shared" si="20"/>
        <v>－P1BLDR</v>
      </c>
      <c r="AL139" s="16" t="str">
        <f t="shared" si="21"/>
        <v>－P1BLDR</v>
      </c>
      <c r="AM139" s="15" t="str">
        <f t="shared" si="22"/>
        <v>－P1BLDR</v>
      </c>
      <c r="AN139" s="15" t="str">
        <f t="shared" si="23"/>
        <v>－P1BLDR</v>
      </c>
    </row>
    <row r="140" spans="1:40" ht="11.25" customHeight="1" x14ac:dyDescent="0.15">
      <c r="A140" s="15">
        <v>139</v>
      </c>
      <c r="B140" s="15" t="s">
        <v>549</v>
      </c>
      <c r="C140" s="15" t="s">
        <v>550</v>
      </c>
      <c r="D140" s="3" t="s">
        <v>18</v>
      </c>
      <c r="E140" s="15" t="s">
        <v>121</v>
      </c>
      <c r="F140" s="15" t="s">
        <v>53</v>
      </c>
      <c r="G140" s="15">
        <v>136</v>
      </c>
      <c r="H140" s="15">
        <v>125</v>
      </c>
      <c r="I140" s="15">
        <v>54</v>
      </c>
      <c r="J140" s="15">
        <v>46</v>
      </c>
      <c r="K140" s="15">
        <v>48</v>
      </c>
      <c r="L140" s="15">
        <v>53</v>
      </c>
      <c r="M140" s="15">
        <v>45</v>
      </c>
      <c r="N140" s="15">
        <v>52</v>
      </c>
      <c r="O140" s="15">
        <v>54</v>
      </c>
      <c r="P140" s="15">
        <v>9</v>
      </c>
      <c r="Q140" s="15" t="s">
        <v>324</v>
      </c>
      <c r="R140" s="3" t="str">
        <f>IF(ISERROR(VLOOKUP($Q140,技リスト!$A$1:$F$270,6,FALSE)),"－",VLOOKUP($Q140,技リスト!$A$1:$F$270,6,FALSE))</f>
        <v>DR</v>
      </c>
      <c r="S140" s="3">
        <f>IF(ISERROR(VLOOKUP($Q140,技リスト!$A$1:$F$270,3,FALSE)),"－",VLOOKUP($Q140,技リスト!$A$1:$F$270,3,FALSE))</f>
        <v>8</v>
      </c>
      <c r="T140" s="3" t="str">
        <f>IF($E140=IF(ISERROR(VLOOKUP($Q140,技リスト!$A$1:$F$270,4,FALSE)),"－",VLOOKUP($Q140,技リスト!$A$1:$F$270,4,FALSE)),"一致","")</f>
        <v>一致</v>
      </c>
      <c r="U140" s="15" t="s">
        <v>218</v>
      </c>
      <c r="V140" s="3" t="str">
        <f>IF(ISERROR(VLOOKUP($U140,技リスト!$A$1:$F$270,6,FALSE)),"－",VLOOKUP($U140,技リスト!$A$1:$F$270,6,FALSE))</f>
        <v>DR</v>
      </c>
      <c r="W140" s="3">
        <f>IF(ISERROR(VLOOKUP($U140,技リスト!$A$1:$F$270,3,FALSE)),"－",VLOOKUP($U140,技リスト!$A$1:$F$270,3,FALSE))</f>
        <v>63</v>
      </c>
      <c r="X140" s="3" t="str">
        <f>IF($E140=IF(ISERROR(VLOOKUP($U140,技リスト!$A$1:$F$270,4,FALSE)),"－",VLOOKUP($U140,技リスト!$A$1:$F$270,4,FALSE)),"一致","")</f>
        <v/>
      </c>
      <c r="Y140" s="15" t="s">
        <v>264</v>
      </c>
      <c r="Z140" s="3" t="str">
        <f>IF(ISERROR(VLOOKUP($Y140,技リスト!$A$1:$F$270,6,FALSE)),"－",VLOOKUP($Y140,技リスト!$A$1:$F$270,6,FALSE))</f>
        <v>BL</v>
      </c>
      <c r="AA140" s="3">
        <f>IF(ISERROR(VLOOKUP($Y140,技リスト!$A$1:$F$270,3,FALSE)),"－",VLOOKUP($Y140,技リスト!$A$1:$F$270,3,FALSE))</f>
        <v>16</v>
      </c>
      <c r="AB140" s="3" t="str">
        <f>IF($E140=IF(ISERROR(VLOOKUP($Y140,技リスト!$A$1:$F$270,4,FALSE)),"－",VLOOKUP($Y140,技リスト!$A$1:$F$270,4,FALSE)),"一致","")</f>
        <v/>
      </c>
      <c r="AC140" s="15" t="s">
        <v>270</v>
      </c>
      <c r="AD140" s="3" t="str">
        <f>IF(ISERROR(VLOOKUP($AC140,技リスト!$A$1:$F$270,6,FALSE)),"－",VLOOKUP($AC140,技リスト!$A$1:$F$270,6,FALSE))</f>
        <v>CA</v>
      </c>
      <c r="AE140" s="3">
        <f>IF(ISERROR(VLOOKUP($AC140,技リスト!$A$1:$F$270,3,FALSE)),"－",VLOOKUP($AC140,技リスト!$A$1:$F$270,3,FALSE))</f>
        <v>15</v>
      </c>
      <c r="AF140" s="3" t="str">
        <f>IF($E140=IF(ISERROR(VLOOKUP($AC140,技リスト!$A$1:$F$245,4,FALSE)),"－",VLOOKUP($AC140,技リスト!$A$1:$F$245,4,FALSE)),"一致","")</f>
        <v/>
      </c>
      <c r="AG140" s="16" t="str">
        <f t="shared" si="16"/>
        <v>ダッシュアクセルジャッジスルーおんりょうゆがむくうかん</v>
      </c>
      <c r="AH140" s="16" t="str">
        <f t="shared" si="17"/>
        <v>ダッシュアクセルジャッジスルーおんりょうゆがむくうかん</v>
      </c>
      <c r="AI140" s="16" t="str">
        <f t="shared" si="18"/>
        <v>ダッシュアクセルジャッジスルーおんりょうゆがむくうかん</v>
      </c>
      <c r="AJ140" s="16" t="str">
        <f t="shared" si="19"/>
        <v>ダッシュアクセルジャッジスルーおんりょうゆがむくうかん</v>
      </c>
      <c r="AK140" s="15" t="str">
        <f t="shared" si="20"/>
        <v>DRDRBLCA</v>
      </c>
      <c r="AL140" s="16" t="str">
        <f t="shared" si="21"/>
        <v>DRDRBLCA</v>
      </c>
      <c r="AM140" s="15" t="str">
        <f t="shared" si="22"/>
        <v>DRDRBLCA</v>
      </c>
      <c r="AN140" s="15" t="str">
        <f t="shared" si="23"/>
        <v>DRDRBLCA</v>
      </c>
    </row>
    <row r="141" spans="1:40" ht="11.25" customHeight="1" x14ac:dyDescent="0.15">
      <c r="A141" s="15">
        <v>140</v>
      </c>
      <c r="B141" s="15" t="s">
        <v>551</v>
      </c>
      <c r="C141" s="15" t="s">
        <v>552</v>
      </c>
      <c r="D141" s="3" t="s">
        <v>18</v>
      </c>
      <c r="E141" s="15" t="s">
        <v>19</v>
      </c>
      <c r="F141" s="15" t="s">
        <v>53</v>
      </c>
      <c r="G141" s="15">
        <v>145</v>
      </c>
      <c r="H141" s="15">
        <v>177</v>
      </c>
      <c r="I141" s="15">
        <v>55</v>
      </c>
      <c r="J141" s="15">
        <v>52</v>
      </c>
      <c r="K141" s="15">
        <v>52</v>
      </c>
      <c r="L141" s="15">
        <v>46</v>
      </c>
      <c r="M141" s="15">
        <v>47</v>
      </c>
      <c r="N141" s="15">
        <v>45</v>
      </c>
      <c r="O141" s="15">
        <v>48</v>
      </c>
      <c r="P141" s="15">
        <v>10</v>
      </c>
      <c r="Q141" s="15" t="s">
        <v>158</v>
      </c>
      <c r="R141" s="3" t="str">
        <f>IF(ISERROR(VLOOKUP($Q141,技リスト!$A$1:$F$270,6,FALSE)),"－",VLOOKUP($Q141,技リスト!$A$1:$F$270,6,FALSE))</f>
        <v>DR</v>
      </c>
      <c r="S141" s="3">
        <f>IF(ISERROR(VLOOKUP($Q141,技リスト!$A$1:$F$270,3,FALSE)),"－",VLOOKUP($Q141,技リスト!$A$1:$F$270,3,FALSE))</f>
        <v>17</v>
      </c>
      <c r="T141" s="3" t="str">
        <f>IF($E141=IF(ISERROR(VLOOKUP($Q141,技リスト!$A$1:$F$270,4,FALSE)),"－",VLOOKUP($Q141,技リスト!$A$1:$F$270,4,FALSE)),"一致","")</f>
        <v/>
      </c>
      <c r="U141" s="15" t="s">
        <v>199</v>
      </c>
      <c r="V141" s="3" t="str">
        <f>IF(ISERROR(VLOOKUP($U141,技リスト!$A$1:$F$270,6,FALSE)),"－",VLOOKUP($U141,技リスト!$A$1:$F$270,6,FALSE))</f>
        <v>BB</v>
      </c>
      <c r="W141" s="3">
        <f>IF(ISERROR(VLOOKUP($U141,技リスト!$A$1:$F$270,3,FALSE)),"－",VLOOKUP($U141,技リスト!$A$1:$F$270,3,FALSE))</f>
        <v>58</v>
      </c>
      <c r="X141" s="3" t="str">
        <f>IF($E141=IF(ISERROR(VLOOKUP($U141,技リスト!$A$1:$F$270,4,FALSE)),"－",VLOOKUP($U141,技リスト!$A$1:$F$270,4,FALSE)),"一致","")</f>
        <v/>
      </c>
      <c r="Y141" s="15" t="s">
        <v>224</v>
      </c>
      <c r="Z141" s="3" t="str">
        <f>IF(ISERROR(VLOOKUP($Y141,技リスト!$A$1:$F$270,6,FALSE)),"－",VLOOKUP($Y141,技リスト!$A$1:$F$270,6,FALSE))</f>
        <v>NS</v>
      </c>
      <c r="AA141" s="3">
        <f>IF(ISERROR(VLOOKUP($Y141,技リスト!$A$1:$F$270,3,FALSE)),"－",VLOOKUP($Y141,技リスト!$A$1:$F$270,3,FALSE))</f>
        <v>70</v>
      </c>
      <c r="AB141" s="3" t="str">
        <f>IF($E141=IF(ISERROR(VLOOKUP($Y141,技リスト!$A$1:$F$270,4,FALSE)),"－",VLOOKUP($Y141,技リスト!$A$1:$F$270,4,FALSE)),"一致","")</f>
        <v/>
      </c>
      <c r="AC141" s="15" t="s">
        <v>458</v>
      </c>
      <c r="AD141" s="3" t="str">
        <f>IF(ISERROR(VLOOKUP($AC141,技リスト!$A$1:$F$270,6,FALSE)),"－",VLOOKUP($AC141,技リスト!$A$1:$F$270,6,FALSE))</f>
        <v>BL</v>
      </c>
      <c r="AE141" s="3">
        <f>IF(ISERROR(VLOOKUP($AC141,技リスト!$A$1:$F$270,3,FALSE)),"－",VLOOKUP($AC141,技リスト!$A$1:$F$270,3,FALSE))</f>
        <v>117</v>
      </c>
      <c r="AF141" s="3" t="str">
        <f>IF($E141=IF(ISERROR(VLOOKUP($AC141,技リスト!$A$1:$F$245,4,FALSE)),"－",VLOOKUP($AC141,技リスト!$A$1:$F$245,4,FALSE)),"一致","")</f>
        <v/>
      </c>
      <c r="AG141" s="16" t="str">
        <f t="shared" si="16"/>
        <v>たつまきせんぷうスピニングカットダイナマイトシュートハリケーンアロー</v>
      </c>
      <c r="AH141" s="16" t="str">
        <f t="shared" si="17"/>
        <v>たつまきせんぷうスピニングカットダイナマイトシュートハリケーンアロー</v>
      </c>
      <c r="AI141" s="16" t="str">
        <f t="shared" si="18"/>
        <v>たつまきせんぷうスピニングカットダイナマイトシュートハリケーンアロー</v>
      </c>
      <c r="AJ141" s="16" t="str">
        <f t="shared" si="19"/>
        <v>たつまきせんぷうスピニングカットダイナマイトシュートハリケーンアロー</v>
      </c>
      <c r="AK141" s="15" t="str">
        <f t="shared" si="20"/>
        <v>DRBBNSBL</v>
      </c>
      <c r="AL141" s="16" t="str">
        <f t="shared" si="21"/>
        <v>DRBBNSBL</v>
      </c>
      <c r="AM141" s="15" t="str">
        <f t="shared" si="22"/>
        <v>DRBBNSBL</v>
      </c>
      <c r="AN141" s="15" t="str">
        <f t="shared" si="23"/>
        <v>DRBBNSBL</v>
      </c>
    </row>
    <row r="142" spans="1:40" ht="11.25" customHeight="1" x14ac:dyDescent="0.15">
      <c r="A142" s="15">
        <v>141</v>
      </c>
      <c r="B142" s="15" t="s">
        <v>553</v>
      </c>
      <c r="C142" s="15" t="s">
        <v>554</v>
      </c>
      <c r="D142" s="3" t="s">
        <v>18</v>
      </c>
      <c r="E142" s="15" t="s">
        <v>121</v>
      </c>
      <c r="F142" s="15" t="s">
        <v>17</v>
      </c>
      <c r="G142" s="15">
        <v>140</v>
      </c>
      <c r="H142" s="15">
        <v>112</v>
      </c>
      <c r="I142" s="15">
        <v>48</v>
      </c>
      <c r="J142" s="15">
        <v>44</v>
      </c>
      <c r="K142" s="15">
        <v>55</v>
      </c>
      <c r="L142" s="15">
        <v>47</v>
      </c>
      <c r="M142" s="15">
        <v>55</v>
      </c>
      <c r="N142" s="15">
        <v>54</v>
      </c>
      <c r="O142" s="15">
        <v>52</v>
      </c>
      <c r="P142" s="15">
        <v>9</v>
      </c>
      <c r="Q142" s="15" t="s">
        <v>264</v>
      </c>
      <c r="R142" s="3" t="str">
        <f>IF(ISERROR(VLOOKUP($Q142,技リスト!$A$1:$F$270,6,FALSE)),"－",VLOOKUP($Q142,技リスト!$A$1:$F$270,6,FALSE))</f>
        <v>BL</v>
      </c>
      <c r="S142" s="3">
        <f>IF(ISERROR(VLOOKUP($Q142,技リスト!$A$1:$F$270,3,FALSE)),"－",VLOOKUP($Q142,技リスト!$A$1:$F$270,3,FALSE))</f>
        <v>16</v>
      </c>
      <c r="T142" s="3" t="str">
        <f>IF($E142=IF(ISERROR(VLOOKUP($Q142,技リスト!$A$1:$F$270,4,FALSE)),"－",VLOOKUP($Q142,技リスト!$A$1:$F$270,4,FALSE)),"一致","")</f>
        <v/>
      </c>
      <c r="U142" s="15" t="s">
        <v>427</v>
      </c>
      <c r="V142" s="3" t="str">
        <f>IF(ISERROR(VLOOKUP($U142,技リスト!$A$1:$F$270,6,FALSE)),"－",VLOOKUP($U142,技リスト!$A$1:$F$270,6,FALSE))</f>
        <v>BL</v>
      </c>
      <c r="W142" s="3">
        <f>IF(ISERROR(VLOOKUP($U142,技リスト!$A$1:$F$270,3,FALSE)),"－",VLOOKUP($U142,技リスト!$A$1:$F$270,3,FALSE))</f>
        <v>39</v>
      </c>
      <c r="X142" s="3" t="str">
        <f>IF($E142=IF(ISERROR(VLOOKUP($U142,技リスト!$A$1:$F$270,4,FALSE)),"－",VLOOKUP($U142,技リスト!$A$1:$F$270,4,FALSE)),"一致","")</f>
        <v/>
      </c>
      <c r="Y142" s="15" t="s">
        <v>171</v>
      </c>
      <c r="Z142" s="3" t="str">
        <f>IF(ISERROR(VLOOKUP($Y142,技リスト!$A$1:$F$270,6,FALSE)),"－",VLOOKUP($Y142,技リスト!$A$1:$F$270,6,FALSE))</f>
        <v>DR</v>
      </c>
      <c r="AA142" s="3">
        <f>IF(ISERROR(VLOOKUP($Y142,技リスト!$A$1:$F$270,3,FALSE)),"－",VLOOKUP($Y142,技リスト!$A$1:$F$270,3,FALSE))</f>
        <v>47</v>
      </c>
      <c r="AB142" s="3" t="str">
        <f>IF($E142=IF(ISERROR(VLOOKUP($Y142,技リスト!$A$1:$F$270,4,FALSE)),"－",VLOOKUP($Y142,技リスト!$A$1:$F$270,4,FALSE)),"一致","")</f>
        <v/>
      </c>
      <c r="AC142" s="15" t="s">
        <v>148</v>
      </c>
      <c r="AD142" s="3" t="str">
        <f>IF(ISERROR(VLOOKUP($AC142,技リスト!$A$1:$F$270,6,FALSE)),"－",VLOOKUP($AC142,技リスト!$A$1:$F$270,6,FALSE))</f>
        <v>BS</v>
      </c>
      <c r="AE142" s="3">
        <f>IF(ISERROR(VLOOKUP($AC142,技リスト!$A$1:$F$270,3,FALSE)),"－",VLOOKUP($AC142,技リスト!$A$1:$F$270,3,FALSE))</f>
        <v>80</v>
      </c>
      <c r="AF142" s="3" t="str">
        <f>IF($E142=IF(ISERROR(VLOOKUP($AC142,技リスト!$A$1:$F$245,4,FALSE)),"－",VLOOKUP($AC142,技リスト!$A$1:$F$245,4,FALSE)),"一致","")</f>
        <v/>
      </c>
      <c r="AG142" s="16" t="str">
        <f t="shared" si="16"/>
        <v>おんりょうブレードアタックイリュージョンボールドこんじょうバット</v>
      </c>
      <c r="AH142" s="16" t="str">
        <f t="shared" si="17"/>
        <v>おんりょうブレードアタックイリュージョンボールドこんじょうバット</v>
      </c>
      <c r="AI142" s="16" t="str">
        <f t="shared" si="18"/>
        <v>おんりょうブレードアタックイリュージョンボールドこんじょうバット</v>
      </c>
      <c r="AJ142" s="16" t="str">
        <f t="shared" si="19"/>
        <v>おんりょうブレードアタックイリュージョンボールドこんじょうバット</v>
      </c>
      <c r="AK142" s="15" t="str">
        <f t="shared" si="20"/>
        <v>BLBLDRBS</v>
      </c>
      <c r="AL142" s="16" t="str">
        <f t="shared" si="21"/>
        <v>BLBLDRBS</v>
      </c>
      <c r="AM142" s="15" t="str">
        <f t="shared" si="22"/>
        <v>BLBLDRBS</v>
      </c>
      <c r="AN142" s="15" t="str">
        <f t="shared" si="23"/>
        <v>BLBLDRBS</v>
      </c>
    </row>
    <row r="143" spans="1:40" ht="11.25" customHeight="1" x14ac:dyDescent="0.15">
      <c r="A143" s="15">
        <v>142</v>
      </c>
      <c r="B143" s="15" t="s">
        <v>555</v>
      </c>
      <c r="C143" s="15" t="s">
        <v>556</v>
      </c>
      <c r="D143" s="3" t="s">
        <v>18</v>
      </c>
      <c r="E143" s="15" t="s">
        <v>88</v>
      </c>
      <c r="F143" s="15" t="s">
        <v>17</v>
      </c>
      <c r="G143" s="15">
        <v>121</v>
      </c>
      <c r="H143" s="15">
        <v>101</v>
      </c>
      <c r="I143" s="15">
        <v>52</v>
      </c>
      <c r="J143" s="15">
        <v>48</v>
      </c>
      <c r="K143" s="15">
        <v>52</v>
      </c>
      <c r="L143" s="15">
        <v>43</v>
      </c>
      <c r="M143" s="15">
        <v>52</v>
      </c>
      <c r="N143" s="15">
        <v>55</v>
      </c>
      <c r="O143" s="15">
        <v>52</v>
      </c>
      <c r="P143" s="15">
        <v>33</v>
      </c>
      <c r="Q143" s="15" t="s">
        <v>223</v>
      </c>
      <c r="R143" s="3" t="str">
        <f>IF(ISERROR(VLOOKUP($Q143,技リスト!$A$1:$F$270,6,FALSE)),"－",VLOOKUP($Q143,技リスト!$A$1:$F$270,6,FALSE))</f>
        <v>BL</v>
      </c>
      <c r="S143" s="3">
        <f>IF(ISERROR(VLOOKUP($Q143,技リスト!$A$1:$F$270,3,FALSE)),"－",VLOOKUP($Q143,技リスト!$A$1:$F$270,3,FALSE))</f>
        <v>8</v>
      </c>
      <c r="T143" s="3" t="str">
        <f>IF($E143=IF(ISERROR(VLOOKUP($Q143,技リスト!$A$1:$F$270,4,FALSE)),"－",VLOOKUP($Q143,技リスト!$A$1:$F$270,4,FALSE)),"一致","")</f>
        <v/>
      </c>
      <c r="U143" s="15" t="s">
        <v>199</v>
      </c>
      <c r="V143" s="3" t="str">
        <f>IF(ISERROR(VLOOKUP($U143,技リスト!$A$1:$F$270,6,FALSE)),"－",VLOOKUP($U143,技リスト!$A$1:$F$270,6,FALSE))</f>
        <v>BB</v>
      </c>
      <c r="W143" s="3">
        <f>IF(ISERROR(VLOOKUP($U143,技リスト!$A$1:$F$270,3,FALSE)),"－",VLOOKUP($U143,技リスト!$A$1:$F$270,3,FALSE))</f>
        <v>58</v>
      </c>
      <c r="X143" s="3" t="str">
        <f>IF($E143=IF(ISERROR(VLOOKUP($U143,技リスト!$A$1:$F$270,4,FALSE)),"－",VLOOKUP($U143,技リスト!$A$1:$F$270,4,FALSE)),"一致","")</f>
        <v>一致</v>
      </c>
      <c r="Y143" s="15" t="s">
        <v>219</v>
      </c>
      <c r="Z143" s="3" t="str">
        <f>IF(ISERROR(VLOOKUP($Y143,技リスト!$A$1:$F$270,6,FALSE)),"－",VLOOKUP($Y143,技リスト!$A$1:$F$270,6,FALSE))</f>
        <v>BL</v>
      </c>
      <c r="AA143" s="3">
        <f>IF(ISERROR(VLOOKUP($Y143,技リスト!$A$1:$F$270,3,FALSE)),"－",VLOOKUP($Y143,技リスト!$A$1:$F$270,3,FALSE))</f>
        <v>64</v>
      </c>
      <c r="AB143" s="3" t="str">
        <f>IF($E143=IF(ISERROR(VLOOKUP($Y143,技リスト!$A$1:$F$270,4,FALSE)),"－",VLOOKUP($Y143,技リスト!$A$1:$F$270,4,FALSE)),"一致","")</f>
        <v>一致</v>
      </c>
      <c r="AC143" s="15" t="s">
        <v>530</v>
      </c>
      <c r="AD143" s="3" t="str">
        <f>IF(ISERROR(VLOOKUP($AC143,技リスト!$A$1:$F$270,6,FALSE)),"－",VLOOKUP($AC143,技リスト!$A$1:$F$270,6,FALSE))</f>
        <v>BS</v>
      </c>
      <c r="AE143" s="3">
        <f>IF(ISERROR(VLOOKUP($AC143,技リスト!$A$1:$F$270,3,FALSE)),"－",VLOOKUP($AC143,技リスト!$A$1:$F$270,3,FALSE))</f>
        <v>70</v>
      </c>
      <c r="AF143" s="3" t="str">
        <f>IF($E143=IF(ISERROR(VLOOKUP($AC143,技リスト!$A$1:$F$245,4,FALSE)),"－",VLOOKUP($AC143,技リスト!$A$1:$F$245,4,FALSE)),"一致","")</f>
        <v>一致</v>
      </c>
      <c r="AG143" s="16" t="str">
        <f t="shared" si="16"/>
        <v>キラースライドスピニングカットサイクロンバックトルネード</v>
      </c>
      <c r="AH143" s="16" t="str">
        <f t="shared" si="17"/>
        <v>キラースライドスピニングカットサイクロンバックトルネード</v>
      </c>
      <c r="AI143" s="16" t="str">
        <f t="shared" si="18"/>
        <v>キラースライドスピニングカットサイクロンバックトルネード</v>
      </c>
      <c r="AJ143" s="16" t="str">
        <f t="shared" si="19"/>
        <v>キラースライドスピニングカットサイクロンバックトルネード</v>
      </c>
      <c r="AK143" s="15" t="str">
        <f t="shared" si="20"/>
        <v>BLBBBLBS</v>
      </c>
      <c r="AL143" s="16" t="str">
        <f t="shared" si="21"/>
        <v>BLBBBLBS</v>
      </c>
      <c r="AM143" s="15" t="str">
        <f t="shared" si="22"/>
        <v>BLBBBLBS</v>
      </c>
      <c r="AN143" s="15" t="str">
        <f t="shared" si="23"/>
        <v>BLBBBLBS</v>
      </c>
    </row>
    <row r="144" spans="1:40" ht="11.25" customHeight="1" x14ac:dyDescent="0.15">
      <c r="A144" s="15">
        <v>143</v>
      </c>
      <c r="B144" s="15" t="s">
        <v>557</v>
      </c>
      <c r="C144" s="15" t="s">
        <v>558</v>
      </c>
      <c r="D144" s="3" t="s">
        <v>18</v>
      </c>
      <c r="E144" s="15" t="s">
        <v>121</v>
      </c>
      <c r="F144" s="15" t="s">
        <v>20</v>
      </c>
      <c r="G144" s="15">
        <v>145</v>
      </c>
      <c r="H144" s="15">
        <v>120</v>
      </c>
      <c r="I144" s="15">
        <v>79</v>
      </c>
      <c r="J144" s="15">
        <v>79</v>
      </c>
      <c r="K144" s="15">
        <v>71</v>
      </c>
      <c r="L144" s="15">
        <v>79</v>
      </c>
      <c r="M144" s="15">
        <v>44</v>
      </c>
      <c r="N144" s="15">
        <v>74</v>
      </c>
      <c r="O144" s="15">
        <v>76</v>
      </c>
      <c r="P144" s="15">
        <v>14</v>
      </c>
      <c r="Q144" s="15" t="s">
        <v>444</v>
      </c>
      <c r="R144" s="3" t="str">
        <f>IF(ISERROR(VLOOKUP($Q144,技リスト!$A$1:$F$270,6,FALSE)),"－",VLOOKUP($Q144,技リスト!$A$1:$F$270,6,FALSE))</f>
        <v>－</v>
      </c>
      <c r="S144" s="3" t="str">
        <f>IF(ISERROR(VLOOKUP($Q144,技リスト!$A$1:$F$270,3,FALSE)),"－",VLOOKUP($Q144,技リスト!$A$1:$F$270,3,FALSE))</f>
        <v>－</v>
      </c>
      <c r="T144" s="3" t="str">
        <f>IF($E144=IF(ISERROR(VLOOKUP($Q144,技リスト!$A$1:$F$270,4,FALSE)),"－",VLOOKUP($Q144,技リスト!$A$1:$F$270,4,FALSE)),"一致","")</f>
        <v/>
      </c>
      <c r="U144" s="15" t="s">
        <v>304</v>
      </c>
      <c r="V144" s="3" t="str">
        <f>IF(ISERROR(VLOOKUP($U144,技リスト!$A$1:$F$270,6,FALSE)),"－",VLOOKUP($U144,技リスト!$A$1:$F$270,6,FALSE))</f>
        <v>BL</v>
      </c>
      <c r="W144" s="3">
        <f>IF(ISERROR(VLOOKUP($U144,技リスト!$A$1:$F$270,3,FALSE)),"－",VLOOKUP($U144,技リスト!$A$1:$F$270,3,FALSE))</f>
        <v>12</v>
      </c>
      <c r="X144" s="3" t="str">
        <f>IF($E144=IF(ISERROR(VLOOKUP($U144,技リスト!$A$1:$F$270,4,FALSE)),"－",VLOOKUP($U144,技リスト!$A$1:$F$270,4,FALSE)),"一致","")</f>
        <v>一致</v>
      </c>
      <c r="Y144" s="15" t="s">
        <v>519</v>
      </c>
      <c r="Z144" s="3" t="str">
        <f>IF(ISERROR(VLOOKUP($Y144,技リスト!$A$1:$F$270,6,FALSE)),"－",VLOOKUP($Y144,技リスト!$A$1:$F$270,6,FALSE))</f>
        <v>CA</v>
      </c>
      <c r="AA144" s="3">
        <f>IF(ISERROR(VLOOKUP($Y144,技リスト!$A$1:$F$270,3,FALSE)),"－",VLOOKUP($Y144,技リスト!$A$1:$F$270,3,FALSE))</f>
        <v>101</v>
      </c>
      <c r="AB144" s="3" t="str">
        <f>IF($E144=IF(ISERROR(VLOOKUP($Y144,技リスト!$A$1:$F$270,4,FALSE)),"－",VLOOKUP($Y144,技リスト!$A$1:$F$270,4,FALSE)),"一致","")</f>
        <v>一致</v>
      </c>
      <c r="AC144" s="15" t="s">
        <v>559</v>
      </c>
      <c r="AD144" s="3" t="str">
        <f>IF(ISERROR(VLOOKUP($AC144,技リスト!$A$1:$F$270,6,FALSE)),"－",VLOOKUP($AC144,技リスト!$A$1:$F$270,6,FALSE))</f>
        <v>P2</v>
      </c>
      <c r="AE144" s="3">
        <f>IF(ISERROR(VLOOKUP($AC144,技リスト!$A$1:$F$270,3,FALSE)),"－",VLOOKUP($AC144,技リスト!$A$1:$F$270,3,FALSE))</f>
        <v>76</v>
      </c>
      <c r="AF144" s="3" t="str">
        <f>IF($E144=IF(ISERROR(VLOOKUP($AC144,技リスト!$A$1:$F$245,4,FALSE)),"－",VLOOKUP($AC144,技リスト!$A$1:$F$245,4,FALSE)),"一致","")</f>
        <v/>
      </c>
      <c r="AG144" s="16" t="str">
        <f t="shared" si="16"/>
        <v>ちょうわざ!しこふみギガントウォールつなみウォール</v>
      </c>
      <c r="AH144" s="16" t="str">
        <f t="shared" si="17"/>
        <v>ちょうわざ!しこふみギガントウォールつなみウォール</v>
      </c>
      <c r="AI144" s="16" t="str">
        <f t="shared" si="18"/>
        <v>ちょうわざ!しこふみギガントウォールつなみウォール</v>
      </c>
      <c r="AJ144" s="16" t="str">
        <f t="shared" si="19"/>
        <v>ちょうわざ!しこふみギガントウォールつなみウォール</v>
      </c>
      <c r="AK144" s="15" t="str">
        <f t="shared" si="20"/>
        <v>－BLCAP2</v>
      </c>
      <c r="AL144" s="16" t="str">
        <f t="shared" si="21"/>
        <v>－BLCAP2</v>
      </c>
      <c r="AM144" s="15" t="str">
        <f t="shared" si="22"/>
        <v>－BLCAP2</v>
      </c>
      <c r="AN144" s="15" t="str">
        <f t="shared" si="23"/>
        <v>－BLCAP2</v>
      </c>
    </row>
    <row r="145" spans="1:40" ht="11.25" customHeight="1" x14ac:dyDescent="0.15">
      <c r="A145" s="15">
        <v>144</v>
      </c>
      <c r="B145" s="15" t="s">
        <v>560</v>
      </c>
      <c r="C145" s="15" t="s">
        <v>561</v>
      </c>
      <c r="D145" s="3" t="s">
        <v>18</v>
      </c>
      <c r="E145" s="15" t="s">
        <v>19</v>
      </c>
      <c r="F145" s="15" t="s">
        <v>17</v>
      </c>
      <c r="G145" s="15">
        <v>136</v>
      </c>
      <c r="H145" s="15">
        <v>144</v>
      </c>
      <c r="I145" s="15">
        <v>79</v>
      </c>
      <c r="J145" s="15">
        <v>79</v>
      </c>
      <c r="K145" s="15">
        <v>62</v>
      </c>
      <c r="L145" s="15">
        <v>73</v>
      </c>
      <c r="M145" s="15">
        <v>53</v>
      </c>
      <c r="N145" s="15">
        <v>48</v>
      </c>
      <c r="O145" s="15">
        <v>55</v>
      </c>
      <c r="P145" s="15">
        <v>15</v>
      </c>
      <c r="Q145" s="15" t="s">
        <v>562</v>
      </c>
      <c r="R145" s="3" t="str">
        <f>IF(ISERROR(VLOOKUP($Q145,技リスト!$A$1:$F$270,6,FALSE)),"－",VLOOKUP($Q145,技リスト!$A$1:$F$270,6,FALSE))</f>
        <v>BB</v>
      </c>
      <c r="S145" s="3">
        <f>IF(ISERROR(VLOOKUP($Q145,技リスト!$A$1:$F$270,3,FALSE)),"－",VLOOKUP($Q145,技リスト!$A$1:$F$270,3,FALSE))</f>
        <v>80</v>
      </c>
      <c r="T145" s="3" t="str">
        <f>IF($E145=IF(ISERROR(VLOOKUP($Q145,技リスト!$A$1:$F$270,4,FALSE)),"－",VLOOKUP($Q145,技リスト!$A$1:$F$270,4,FALSE)),"一致","")</f>
        <v/>
      </c>
      <c r="U145" s="15" t="s">
        <v>424</v>
      </c>
      <c r="V145" s="3" t="str">
        <f>IF(ISERROR(VLOOKUP($U145,技リスト!$A$1:$F$270,6,FALSE)),"－",VLOOKUP($U145,技リスト!$A$1:$F$270,6,FALSE))</f>
        <v>NS</v>
      </c>
      <c r="W145" s="3">
        <f>IF(ISERROR(VLOOKUP($U145,技リスト!$A$1:$F$270,3,FALSE)),"－",VLOOKUP($U145,技リスト!$A$1:$F$270,3,FALSE))</f>
        <v>78</v>
      </c>
      <c r="X145" s="3" t="str">
        <f>IF($E145=IF(ISERROR(VLOOKUP($U145,技リスト!$A$1:$F$270,4,FALSE)),"－",VLOOKUP($U145,技リスト!$A$1:$F$270,4,FALSE)),"一致","")</f>
        <v/>
      </c>
      <c r="Y145" s="15" t="s">
        <v>129</v>
      </c>
      <c r="Z145" s="3" t="str">
        <f>IF(ISERROR(VLOOKUP($Y145,技リスト!$A$1:$F$270,6,FALSE)),"－",VLOOKUP($Y145,技リスト!$A$1:$F$270,6,FALSE))</f>
        <v>BL</v>
      </c>
      <c r="AA145" s="3">
        <f>IF(ISERROR(VLOOKUP($Y145,技リスト!$A$1:$F$270,3,FALSE)),"－",VLOOKUP($Y145,技リスト!$A$1:$F$270,3,FALSE))</f>
        <v>73</v>
      </c>
      <c r="AB145" s="3" t="str">
        <f>IF($E145=IF(ISERROR(VLOOKUP($Y145,技リスト!$A$1:$F$270,4,FALSE)),"－",VLOOKUP($Y145,技リスト!$A$1:$F$270,4,FALSE)),"一致","")</f>
        <v>一致</v>
      </c>
      <c r="AC145" s="15" t="s">
        <v>172</v>
      </c>
      <c r="AD145" s="3" t="str">
        <f>IF(ISERROR(VLOOKUP($AC145,技リスト!$A$1:$F$270,6,FALSE)),"－",VLOOKUP($AC145,技リスト!$A$1:$F$270,6,FALSE))</f>
        <v>DR</v>
      </c>
      <c r="AE145" s="3">
        <f>IF(ISERROR(VLOOKUP($AC145,技リスト!$A$1:$F$270,3,FALSE)),"－",VLOOKUP($AC145,技リスト!$A$1:$F$270,3,FALSE))</f>
        <v>83</v>
      </c>
      <c r="AF145" s="3" t="str">
        <f>IF($E145=IF(ISERROR(VLOOKUP($AC145,技リスト!$A$1:$F$245,4,FALSE)),"－",VLOOKUP($AC145,技リスト!$A$1:$F$245,4,FALSE)),"一致","")</f>
        <v/>
      </c>
      <c r="AG145" s="16" t="str">
        <f t="shared" si="16"/>
        <v>さばきのてっついシャインドライブぶんしんディフェンスダッシュストーム</v>
      </c>
      <c r="AH145" s="16" t="str">
        <f t="shared" si="17"/>
        <v>さばきのてっついシャインドライブぶんしんディフェンスダッシュストーム</v>
      </c>
      <c r="AI145" s="16" t="str">
        <f t="shared" si="18"/>
        <v>さばきのてっついシャインドライブぶんしんディフェンスダッシュストーム</v>
      </c>
      <c r="AJ145" s="16" t="str">
        <f t="shared" si="19"/>
        <v>さばきのてっついシャインドライブぶんしんディフェンスダッシュストーム</v>
      </c>
      <c r="AK145" s="15" t="str">
        <f t="shared" si="20"/>
        <v>BBNSBLDR</v>
      </c>
      <c r="AL145" s="16" t="str">
        <f t="shared" si="21"/>
        <v>BBNSBLDR</v>
      </c>
      <c r="AM145" s="15" t="str">
        <f t="shared" si="22"/>
        <v>BBNSBLDR</v>
      </c>
      <c r="AN145" s="15" t="str">
        <f t="shared" si="23"/>
        <v>BBNSBLDR</v>
      </c>
    </row>
    <row r="146" spans="1:40" ht="11.25" customHeight="1" x14ac:dyDescent="0.15">
      <c r="A146" s="15">
        <v>145</v>
      </c>
      <c r="B146" s="15" t="s">
        <v>563</v>
      </c>
      <c r="C146" s="15" t="s">
        <v>564</v>
      </c>
      <c r="D146" s="3" t="s">
        <v>18</v>
      </c>
      <c r="E146" s="15" t="s">
        <v>145</v>
      </c>
      <c r="F146" s="15" t="s">
        <v>17</v>
      </c>
      <c r="G146" s="15">
        <v>171</v>
      </c>
      <c r="H146" s="15">
        <v>156</v>
      </c>
      <c r="I146" s="15">
        <v>60</v>
      </c>
      <c r="J146" s="15">
        <v>64</v>
      </c>
      <c r="K146" s="15">
        <v>78</v>
      </c>
      <c r="L146" s="15">
        <v>69</v>
      </c>
      <c r="M146" s="15">
        <v>70</v>
      </c>
      <c r="N146" s="15">
        <v>64</v>
      </c>
      <c r="O146" s="15">
        <v>62</v>
      </c>
      <c r="P146" s="15">
        <v>9</v>
      </c>
      <c r="Q146" s="15" t="s">
        <v>172</v>
      </c>
      <c r="R146" s="3" t="str">
        <f>IF(ISERROR(VLOOKUP($Q146,技リスト!$A$1:$F$270,6,FALSE)),"－",VLOOKUP($Q146,技リスト!$A$1:$F$270,6,FALSE))</f>
        <v>DR</v>
      </c>
      <c r="S146" s="3">
        <f>IF(ISERROR(VLOOKUP($Q146,技リスト!$A$1:$F$270,3,FALSE)),"－",VLOOKUP($Q146,技リスト!$A$1:$F$270,3,FALSE))</f>
        <v>83</v>
      </c>
      <c r="T146" s="3" t="str">
        <f>IF($E146=IF(ISERROR(VLOOKUP($Q146,技リスト!$A$1:$F$270,4,FALSE)),"－",VLOOKUP($Q146,技リスト!$A$1:$F$270,4,FALSE)),"一致","")</f>
        <v/>
      </c>
      <c r="U146" s="15" t="s">
        <v>562</v>
      </c>
      <c r="V146" s="3" t="str">
        <f>IF(ISERROR(VLOOKUP($U146,技リスト!$A$1:$F$270,6,FALSE)),"－",VLOOKUP($U146,技リスト!$A$1:$F$270,6,FALSE))</f>
        <v>BB</v>
      </c>
      <c r="W146" s="3">
        <f>IF(ISERROR(VLOOKUP($U146,技リスト!$A$1:$F$270,3,FALSE)),"－",VLOOKUP($U146,技リスト!$A$1:$F$270,3,FALSE))</f>
        <v>80</v>
      </c>
      <c r="X146" s="3" t="str">
        <f>IF($E146=IF(ISERROR(VLOOKUP($U146,技リスト!$A$1:$F$270,4,FALSE)),"－",VLOOKUP($U146,技リスト!$A$1:$F$270,4,FALSE)),"一致","")</f>
        <v>一致</v>
      </c>
      <c r="Y146" s="15" t="s">
        <v>175</v>
      </c>
      <c r="Z146" s="3" t="str">
        <f>IF(ISERROR(VLOOKUP($Y146,技リスト!$A$1:$F$270,6,FALSE)),"－",VLOOKUP($Y146,技リスト!$A$1:$F$270,6,FALSE))</f>
        <v>NS</v>
      </c>
      <c r="AA146" s="3">
        <f>IF(ISERROR(VLOOKUP($Y146,技リスト!$A$1:$F$270,3,FALSE)),"－",VLOOKUP($Y146,技リスト!$A$1:$F$270,3,FALSE))</f>
        <v>65</v>
      </c>
      <c r="AB146" s="3" t="str">
        <f>IF($E146=IF(ISERROR(VLOOKUP($Y146,技リスト!$A$1:$F$270,4,FALSE)),"－",VLOOKUP($Y146,技リスト!$A$1:$F$270,4,FALSE)),"一致","")</f>
        <v>一致</v>
      </c>
      <c r="AC146" s="15" t="s">
        <v>130</v>
      </c>
      <c r="AD146" s="3" t="str">
        <f>IF(ISERROR(VLOOKUP($AC146,技リスト!$A$1:$F$270,6,FALSE)),"－",VLOOKUP($AC146,技リスト!$A$1:$F$270,6,FALSE))</f>
        <v>LS</v>
      </c>
      <c r="AE146" s="3">
        <f>IF(ISERROR(VLOOKUP($AC146,技リスト!$A$1:$F$270,3,FALSE)),"－",VLOOKUP($AC146,技リスト!$A$1:$F$270,3,FALSE))</f>
        <v>101</v>
      </c>
      <c r="AF146" s="3" t="str">
        <f>IF($E146=IF(ISERROR(VLOOKUP($AC146,技リスト!$A$1:$F$245,4,FALSE)),"－",VLOOKUP($AC146,技リスト!$A$1:$F$245,4,FALSE)),"一致","")</f>
        <v>一致</v>
      </c>
      <c r="AG146" s="16" t="str">
        <f t="shared" si="16"/>
        <v>ダッシュストームさばきのてっついファイアトルネードほのおのかざみどり</v>
      </c>
      <c r="AH146" s="16" t="str">
        <f t="shared" si="17"/>
        <v>ダッシュストームさばきのてっついファイアトルネードほのおのかざみどり</v>
      </c>
      <c r="AI146" s="16" t="str">
        <f t="shared" si="18"/>
        <v>ダッシュストームさばきのてっついファイアトルネードほのおのかざみどり</v>
      </c>
      <c r="AJ146" s="16" t="str">
        <f t="shared" si="19"/>
        <v>ダッシュストームさばきのてっついファイアトルネードほのおのかざみどり</v>
      </c>
      <c r="AK146" s="15" t="str">
        <f t="shared" si="20"/>
        <v>DRBBNSLS</v>
      </c>
      <c r="AL146" s="16" t="str">
        <f t="shared" si="21"/>
        <v>DRBBNSLS</v>
      </c>
      <c r="AM146" s="15" t="str">
        <f t="shared" si="22"/>
        <v>DRBBNSLS</v>
      </c>
      <c r="AN146" s="15" t="str">
        <f t="shared" si="23"/>
        <v>DRBBNSLS</v>
      </c>
    </row>
    <row r="147" spans="1:40" ht="11.25" customHeight="1" x14ac:dyDescent="0.15">
      <c r="A147" s="15">
        <v>146</v>
      </c>
      <c r="B147" s="15" t="s">
        <v>565</v>
      </c>
      <c r="C147" s="15" t="s">
        <v>566</v>
      </c>
      <c r="D147" s="3" t="s">
        <v>18</v>
      </c>
      <c r="E147" s="15" t="s">
        <v>121</v>
      </c>
      <c r="F147" s="15" t="s">
        <v>17</v>
      </c>
      <c r="G147" s="15">
        <v>138</v>
      </c>
      <c r="H147" s="15">
        <v>153</v>
      </c>
      <c r="I147" s="15">
        <v>71</v>
      </c>
      <c r="J147" s="15">
        <v>79</v>
      </c>
      <c r="K147" s="15">
        <v>70</v>
      </c>
      <c r="L147" s="15">
        <v>72</v>
      </c>
      <c r="M147" s="15">
        <v>56</v>
      </c>
      <c r="N147" s="15">
        <v>57</v>
      </c>
      <c r="O147" s="15">
        <v>60</v>
      </c>
      <c r="P147" s="15">
        <v>9</v>
      </c>
      <c r="Q147" s="15" t="s">
        <v>562</v>
      </c>
      <c r="R147" s="3" t="str">
        <f>IF(ISERROR(VLOOKUP($Q147,技リスト!$A$1:$F$270,6,FALSE)),"－",VLOOKUP($Q147,技リスト!$A$1:$F$270,6,FALSE))</f>
        <v>BB</v>
      </c>
      <c r="S147" s="3">
        <f>IF(ISERROR(VLOOKUP($Q147,技リスト!$A$1:$F$270,3,FALSE)),"－",VLOOKUP($Q147,技リスト!$A$1:$F$270,3,FALSE))</f>
        <v>80</v>
      </c>
      <c r="T147" s="3" t="str">
        <f>IF($E147=IF(ISERROR(VLOOKUP($Q147,技リスト!$A$1:$F$270,4,FALSE)),"－",VLOOKUP($Q147,技リスト!$A$1:$F$270,4,FALSE)),"一致","")</f>
        <v/>
      </c>
      <c r="U147" s="15" t="s">
        <v>264</v>
      </c>
      <c r="V147" s="3" t="str">
        <f>IF(ISERROR(VLOOKUP($U147,技リスト!$A$1:$F$270,6,FALSE)),"－",VLOOKUP($U147,技リスト!$A$1:$F$270,6,FALSE))</f>
        <v>BL</v>
      </c>
      <c r="W147" s="3">
        <f>IF(ISERROR(VLOOKUP($U147,技リスト!$A$1:$F$270,3,FALSE)),"－",VLOOKUP($U147,技リスト!$A$1:$F$270,3,FALSE))</f>
        <v>16</v>
      </c>
      <c r="X147" s="3" t="str">
        <f>IF($E147=IF(ISERROR(VLOOKUP($U147,技リスト!$A$1:$F$270,4,FALSE)),"－",VLOOKUP($U147,技リスト!$A$1:$F$270,4,FALSE)),"一致","")</f>
        <v/>
      </c>
      <c r="Y147" s="15" t="s">
        <v>218</v>
      </c>
      <c r="Z147" s="3" t="str">
        <f>IF(ISERROR(VLOOKUP($Y147,技リスト!$A$1:$F$270,6,FALSE)),"－",VLOOKUP($Y147,技リスト!$A$1:$F$270,6,FALSE))</f>
        <v>DR</v>
      </c>
      <c r="AA147" s="3">
        <f>IF(ISERROR(VLOOKUP($Y147,技リスト!$A$1:$F$270,3,FALSE)),"－",VLOOKUP($Y147,技リスト!$A$1:$F$270,3,FALSE))</f>
        <v>63</v>
      </c>
      <c r="AB147" s="3" t="str">
        <f>IF($E147=IF(ISERROR(VLOOKUP($Y147,技リスト!$A$1:$F$270,4,FALSE)),"－",VLOOKUP($Y147,技リスト!$A$1:$F$270,4,FALSE)),"一致","")</f>
        <v/>
      </c>
      <c r="AC147" s="15" t="s">
        <v>316</v>
      </c>
      <c r="AD147" s="3" t="str">
        <f>IF(ISERROR(VLOOKUP($AC147,技リスト!$A$1:$F$270,6,FALSE)),"－",VLOOKUP($AC147,技リスト!$A$1:$F$270,6,FALSE))</f>
        <v>DR</v>
      </c>
      <c r="AE147" s="3">
        <f>IF(ISERROR(VLOOKUP($AC147,技リスト!$A$1:$F$270,3,FALSE)),"－",VLOOKUP($AC147,技リスト!$A$1:$F$270,3,FALSE))</f>
        <v>85</v>
      </c>
      <c r="AF147" s="3" t="str">
        <f>IF($E147=IF(ISERROR(VLOOKUP($AC147,技リスト!$A$1:$F$245,4,FALSE)),"－",VLOOKUP($AC147,技リスト!$A$1:$F$245,4,FALSE)),"一致","")</f>
        <v>一致</v>
      </c>
      <c r="AG147" s="16" t="str">
        <f t="shared" si="16"/>
        <v>さばきのてっついおんりょうジャッジスルーじごくぐるま</v>
      </c>
      <c r="AH147" s="16" t="str">
        <f t="shared" si="17"/>
        <v>さばきのてっついおんりょうジャッジスルーじごくぐるま</v>
      </c>
      <c r="AI147" s="16" t="str">
        <f t="shared" si="18"/>
        <v>さばきのてっついおんりょうジャッジスルーじごくぐるま</v>
      </c>
      <c r="AJ147" s="16" t="str">
        <f t="shared" si="19"/>
        <v>さばきのてっついおんりょうジャッジスルーじごくぐるま</v>
      </c>
      <c r="AK147" s="15" t="str">
        <f t="shared" si="20"/>
        <v>BBBLDRDR</v>
      </c>
      <c r="AL147" s="16" t="str">
        <f t="shared" si="21"/>
        <v>BBBLDRDR</v>
      </c>
      <c r="AM147" s="15" t="str">
        <f t="shared" si="22"/>
        <v>BBBLDRDR</v>
      </c>
      <c r="AN147" s="15" t="str">
        <f t="shared" si="23"/>
        <v>BBBLDRDR</v>
      </c>
    </row>
    <row r="148" spans="1:40" ht="11.25" customHeight="1" x14ac:dyDescent="0.15">
      <c r="A148" s="15">
        <v>147</v>
      </c>
      <c r="B148" s="15" t="s">
        <v>567</v>
      </c>
      <c r="C148" s="15" t="s">
        <v>568</v>
      </c>
      <c r="D148" s="3" t="s">
        <v>18</v>
      </c>
      <c r="E148" s="15" t="s">
        <v>88</v>
      </c>
      <c r="F148" s="15" t="s">
        <v>17</v>
      </c>
      <c r="G148" s="15">
        <v>136</v>
      </c>
      <c r="H148" s="15">
        <v>124</v>
      </c>
      <c r="I148" s="15">
        <v>62</v>
      </c>
      <c r="J148" s="15">
        <v>68</v>
      </c>
      <c r="K148" s="15">
        <v>66</v>
      </c>
      <c r="L148" s="15">
        <v>79</v>
      </c>
      <c r="M148" s="15">
        <v>50</v>
      </c>
      <c r="N148" s="15">
        <v>53</v>
      </c>
      <c r="O148" s="15">
        <v>64</v>
      </c>
      <c r="P148" s="15">
        <v>20</v>
      </c>
      <c r="Q148" s="15" t="s">
        <v>319</v>
      </c>
      <c r="R148" s="3" t="str">
        <f>IF(ISERROR(VLOOKUP($Q148,技リスト!$A$1:$F$270,6,FALSE)),"－",VLOOKUP($Q148,技リスト!$A$1:$F$270,6,FALSE))</f>
        <v>－</v>
      </c>
      <c r="S148" s="3" t="str">
        <f>IF(ISERROR(VLOOKUP($Q148,技リスト!$A$1:$F$270,3,FALSE)),"－",VLOOKUP($Q148,技リスト!$A$1:$F$270,3,FALSE))</f>
        <v>－</v>
      </c>
      <c r="T148" s="3" t="str">
        <f>IF($E148=IF(ISERROR(VLOOKUP($Q148,技リスト!$A$1:$F$270,4,FALSE)),"－",VLOOKUP($Q148,技リスト!$A$1:$F$270,4,FALSE)),"一致","")</f>
        <v/>
      </c>
      <c r="U148" s="15" t="s">
        <v>213</v>
      </c>
      <c r="V148" s="3" t="str">
        <f>IF(ISERROR(VLOOKUP($U148,技リスト!$A$1:$F$270,6,FALSE)),"－",VLOOKUP($U148,技リスト!$A$1:$F$270,6,FALSE))</f>
        <v>BL</v>
      </c>
      <c r="W148" s="3">
        <f>IF(ISERROR(VLOOKUP($U148,技リスト!$A$1:$F$270,3,FALSE)),"－",VLOOKUP($U148,技リスト!$A$1:$F$270,3,FALSE))</f>
        <v>56</v>
      </c>
      <c r="X148" s="3" t="str">
        <f>IF($E148=IF(ISERROR(VLOOKUP($U148,技リスト!$A$1:$F$270,4,FALSE)),"－",VLOOKUP($U148,技リスト!$A$1:$F$270,4,FALSE)),"一致","")</f>
        <v/>
      </c>
      <c r="Y148" s="15" t="s">
        <v>215</v>
      </c>
      <c r="Z148" s="3" t="str">
        <f>IF(ISERROR(VLOOKUP($Y148,技リスト!$A$1:$F$270,6,FALSE)),"－",VLOOKUP($Y148,技リスト!$A$1:$F$270,6,FALSE))</f>
        <v>BL</v>
      </c>
      <c r="AA148" s="3">
        <f>IF(ISERROR(VLOOKUP($Y148,技リスト!$A$1:$F$270,3,FALSE)),"－",VLOOKUP($Y148,技リスト!$A$1:$F$270,3,FALSE))</f>
        <v>80</v>
      </c>
      <c r="AB148" s="3" t="str">
        <f>IF($E148=IF(ISERROR(VLOOKUP($Y148,技リスト!$A$1:$F$270,4,FALSE)),"－",VLOOKUP($Y148,技リスト!$A$1:$F$270,4,FALSE)),"一致","")</f>
        <v/>
      </c>
      <c r="AC148" s="15" t="s">
        <v>214</v>
      </c>
      <c r="AD148" s="3" t="str">
        <f>IF(ISERROR(VLOOKUP($AC148,技リスト!$A$1:$F$270,6,FALSE)),"－",VLOOKUP($AC148,技リスト!$A$1:$F$270,6,FALSE))</f>
        <v>NS</v>
      </c>
      <c r="AE148" s="3">
        <f>IF(ISERROR(VLOOKUP($AC148,技リスト!$A$1:$F$270,3,FALSE)),"－",VLOOKUP($AC148,技リスト!$A$1:$F$270,3,FALSE))</f>
        <v>94</v>
      </c>
      <c r="AF148" s="3" t="str">
        <f>IF($E148=IF(ISERROR(VLOOKUP($AC148,技リスト!$A$1:$F$245,4,FALSE)),"－",VLOOKUP($AC148,技リスト!$A$1:$F$245,4,FALSE)),"一致","")</f>
        <v/>
      </c>
      <c r="AG148" s="16" t="str">
        <f t="shared" si="16"/>
        <v>リカバリーアースクェイクメガクェイクリフレクトバスター</v>
      </c>
      <c r="AH148" s="16" t="str">
        <f t="shared" si="17"/>
        <v>リカバリーアースクェイクメガクェイクリフレクトバスター</v>
      </c>
      <c r="AI148" s="16" t="str">
        <f t="shared" si="18"/>
        <v>リカバリーアースクェイクメガクェイクリフレクトバスター</v>
      </c>
      <c r="AJ148" s="16" t="str">
        <f t="shared" si="19"/>
        <v>リカバリーアースクェイクメガクェイクリフレクトバスター</v>
      </c>
      <c r="AK148" s="15" t="str">
        <f t="shared" si="20"/>
        <v>－BLBLNS</v>
      </c>
      <c r="AL148" s="16" t="str">
        <f t="shared" si="21"/>
        <v>－BLBLNS</v>
      </c>
      <c r="AM148" s="15" t="str">
        <f t="shared" si="22"/>
        <v>－BLBLNS</v>
      </c>
      <c r="AN148" s="15" t="str">
        <f t="shared" si="23"/>
        <v>－BLBLNS</v>
      </c>
    </row>
    <row r="149" spans="1:40" ht="11.25" customHeight="1" x14ac:dyDescent="0.15">
      <c r="A149" s="15">
        <v>148</v>
      </c>
      <c r="B149" s="15" t="s">
        <v>569</v>
      </c>
      <c r="C149" s="15" t="s">
        <v>570</v>
      </c>
      <c r="D149" s="3" t="s">
        <v>18</v>
      </c>
      <c r="E149" s="15" t="s">
        <v>88</v>
      </c>
      <c r="F149" s="15" t="s">
        <v>53</v>
      </c>
      <c r="G149" s="15">
        <v>127</v>
      </c>
      <c r="H149" s="15">
        <v>184</v>
      </c>
      <c r="I149" s="15">
        <v>62</v>
      </c>
      <c r="J149" s="15">
        <v>66</v>
      </c>
      <c r="K149" s="15">
        <v>76</v>
      </c>
      <c r="L149" s="15">
        <v>67</v>
      </c>
      <c r="M149" s="15">
        <v>44</v>
      </c>
      <c r="N149" s="15">
        <v>45</v>
      </c>
      <c r="O149" s="15">
        <v>58</v>
      </c>
      <c r="P149" s="15">
        <v>11</v>
      </c>
      <c r="Q149" s="15" t="s">
        <v>571</v>
      </c>
      <c r="R149" s="3" t="str">
        <f>IF(ISERROR(VLOOKUP($Q149,技リスト!$A$1:$F$270,6,FALSE)),"－",VLOOKUP($Q149,技リスト!$A$1:$F$270,6,FALSE))</f>
        <v>DR</v>
      </c>
      <c r="S149" s="3">
        <f>IF(ISERROR(VLOOKUP($Q149,技リスト!$A$1:$F$270,3,FALSE)),"－",VLOOKUP($Q149,技リスト!$A$1:$F$270,3,FALSE))</f>
        <v>94</v>
      </c>
      <c r="T149" s="3" t="str">
        <f>IF($E149=IF(ISERROR(VLOOKUP($Q149,技リスト!$A$1:$F$270,4,FALSE)),"－",VLOOKUP($Q149,技リスト!$A$1:$F$270,4,FALSE)),"一致","")</f>
        <v>一致</v>
      </c>
      <c r="U149" s="15" t="s">
        <v>276</v>
      </c>
      <c r="V149" s="3" t="str">
        <f>IF(ISERROR(VLOOKUP($U149,技リスト!$A$1:$F$270,6,FALSE)),"－",VLOOKUP($U149,技リスト!$A$1:$F$270,6,FALSE))</f>
        <v>BL</v>
      </c>
      <c r="W149" s="3">
        <f>IF(ISERROR(VLOOKUP($U149,技リスト!$A$1:$F$270,3,FALSE)),"－",VLOOKUP($U149,技リスト!$A$1:$F$270,3,FALSE))</f>
        <v>16</v>
      </c>
      <c r="X149" s="3" t="str">
        <f>IF($E149=IF(ISERROR(VLOOKUP($U149,技リスト!$A$1:$F$270,4,FALSE)),"－",VLOOKUP($U149,技リスト!$A$1:$F$270,4,FALSE)),"一致","")</f>
        <v/>
      </c>
      <c r="Y149" s="15" t="s">
        <v>171</v>
      </c>
      <c r="Z149" s="3" t="str">
        <f>IF(ISERROR(VLOOKUP($Y149,技リスト!$A$1:$F$270,6,FALSE)),"－",VLOOKUP($Y149,技リスト!$A$1:$F$270,6,FALSE))</f>
        <v>DR</v>
      </c>
      <c r="AA149" s="3">
        <f>IF(ISERROR(VLOOKUP($Y149,技リスト!$A$1:$F$270,3,FALSE)),"－",VLOOKUP($Y149,技リスト!$A$1:$F$270,3,FALSE))</f>
        <v>47</v>
      </c>
      <c r="AB149" s="3" t="str">
        <f>IF($E149=IF(ISERROR(VLOOKUP($Y149,技リスト!$A$1:$F$270,4,FALSE)),"－",VLOOKUP($Y149,技リスト!$A$1:$F$270,4,FALSE)),"一致","")</f>
        <v/>
      </c>
      <c r="AC149" s="15" t="s">
        <v>295</v>
      </c>
      <c r="AD149" s="3" t="str">
        <f>IF(ISERROR(VLOOKUP($AC149,技リスト!$A$1:$F$270,6,FALSE)),"－",VLOOKUP($AC149,技リスト!$A$1:$F$270,6,FALSE))</f>
        <v>NS</v>
      </c>
      <c r="AE149" s="3">
        <f>IF(ISERROR(VLOOKUP($AC149,技リスト!$A$1:$F$270,3,FALSE)),"－",VLOOKUP($AC149,技リスト!$A$1:$F$270,3,FALSE))</f>
        <v>103</v>
      </c>
      <c r="AF149" s="3" t="str">
        <f>IF($E149=IF(ISERROR(VLOOKUP($AC149,技リスト!$A$1:$F$245,4,FALSE)),"－",VLOOKUP($AC149,技リスト!$A$1:$F$245,4,FALSE)),"一致","")</f>
        <v>一致</v>
      </c>
      <c r="AG149" s="16" t="str">
        <f t="shared" si="16"/>
        <v>ヘブンズタイムドッペルゲンガーイリュージョンボールディバインアロー</v>
      </c>
      <c r="AH149" s="16" t="str">
        <f t="shared" si="17"/>
        <v>ヘブンズタイムドッペルゲンガーイリュージョンボールディバインアロー</v>
      </c>
      <c r="AI149" s="16" t="str">
        <f t="shared" si="18"/>
        <v>ヘブンズタイムドッペルゲンガーイリュージョンボールディバインアロー</v>
      </c>
      <c r="AJ149" s="16" t="str">
        <f t="shared" si="19"/>
        <v>ヘブンズタイムドッペルゲンガーイリュージョンボールディバインアロー</v>
      </c>
      <c r="AK149" s="15" t="str">
        <f t="shared" si="20"/>
        <v>DRBLDRNS</v>
      </c>
      <c r="AL149" s="16" t="str">
        <f t="shared" si="21"/>
        <v>DRBLDRNS</v>
      </c>
      <c r="AM149" s="15" t="str">
        <f t="shared" si="22"/>
        <v>DRBLDRNS</v>
      </c>
      <c r="AN149" s="15" t="str">
        <f t="shared" si="23"/>
        <v>DRBLDRNS</v>
      </c>
    </row>
    <row r="150" spans="1:40" ht="11.25" customHeight="1" x14ac:dyDescent="0.15">
      <c r="A150" s="15">
        <v>149</v>
      </c>
      <c r="B150" s="15" t="s">
        <v>572</v>
      </c>
      <c r="C150" s="15" t="s">
        <v>573</v>
      </c>
      <c r="D150" s="3" t="s">
        <v>18</v>
      </c>
      <c r="E150" s="15" t="s">
        <v>19</v>
      </c>
      <c r="F150" s="15" t="s">
        <v>53</v>
      </c>
      <c r="G150" s="15">
        <v>162</v>
      </c>
      <c r="H150" s="15">
        <v>180</v>
      </c>
      <c r="I150" s="15">
        <v>56</v>
      </c>
      <c r="J150" s="15">
        <v>69</v>
      </c>
      <c r="K150" s="15">
        <v>69</v>
      </c>
      <c r="L150" s="15">
        <v>68</v>
      </c>
      <c r="M150" s="15">
        <v>57</v>
      </c>
      <c r="N150" s="15">
        <v>62</v>
      </c>
      <c r="O150" s="15">
        <v>62</v>
      </c>
      <c r="P150" s="15">
        <v>11</v>
      </c>
      <c r="Q150" s="15" t="s">
        <v>234</v>
      </c>
      <c r="R150" s="3" t="str">
        <f>IF(ISERROR(VLOOKUP($Q150,技リスト!$A$1:$F$270,6,FALSE)),"－",VLOOKUP($Q150,技リスト!$A$1:$F$270,6,FALSE))</f>
        <v>－</v>
      </c>
      <c r="S150" s="3" t="str">
        <f>IF(ISERROR(VLOOKUP($Q150,技リスト!$A$1:$F$270,3,FALSE)),"－",VLOOKUP($Q150,技リスト!$A$1:$F$270,3,FALSE))</f>
        <v>－</v>
      </c>
      <c r="T150" s="3" t="str">
        <f>IF($E150=IF(ISERROR(VLOOKUP($Q150,技リスト!$A$1:$F$270,4,FALSE)),"－",VLOOKUP($Q150,技リスト!$A$1:$F$270,4,FALSE)),"一致","")</f>
        <v/>
      </c>
      <c r="U150" s="15" t="s">
        <v>571</v>
      </c>
      <c r="V150" s="3" t="str">
        <f>IF(ISERROR(VLOOKUP($U150,技リスト!$A$1:$F$270,6,FALSE)),"－",VLOOKUP($U150,技リスト!$A$1:$F$270,6,FALSE))</f>
        <v>DR</v>
      </c>
      <c r="W150" s="3">
        <f>IF(ISERROR(VLOOKUP($U150,技リスト!$A$1:$F$270,3,FALSE)),"－",VLOOKUP($U150,技リスト!$A$1:$F$270,3,FALSE))</f>
        <v>94</v>
      </c>
      <c r="X150" s="3" t="str">
        <f>IF($E150=IF(ISERROR(VLOOKUP($U150,技リスト!$A$1:$F$270,4,FALSE)),"－",VLOOKUP($U150,技リスト!$A$1:$F$270,4,FALSE)),"一致","")</f>
        <v/>
      </c>
      <c r="Y150" s="15" t="s">
        <v>562</v>
      </c>
      <c r="Z150" s="3" t="str">
        <f>IF(ISERROR(VLOOKUP($Y150,技リスト!$A$1:$F$270,6,FALSE)),"－",VLOOKUP($Y150,技リスト!$A$1:$F$270,6,FALSE))</f>
        <v>BB</v>
      </c>
      <c r="AA150" s="3">
        <f>IF(ISERROR(VLOOKUP($Y150,技リスト!$A$1:$F$270,3,FALSE)),"－",VLOOKUP($Y150,技リスト!$A$1:$F$270,3,FALSE))</f>
        <v>80</v>
      </c>
      <c r="AB150" s="3" t="str">
        <f>IF($E150=IF(ISERROR(VLOOKUP($Y150,技リスト!$A$1:$F$270,4,FALSE)),"－",VLOOKUP($Y150,技リスト!$A$1:$F$270,4,FALSE)),"一致","")</f>
        <v/>
      </c>
      <c r="AC150" s="15" t="s">
        <v>445</v>
      </c>
      <c r="AD150" s="3" t="str">
        <f>IF(ISERROR(VLOOKUP($AC150,技リスト!$A$1:$F$270,6,FALSE)),"－",VLOOKUP($AC150,技リスト!$A$1:$F$270,6,FALSE))</f>
        <v>CA</v>
      </c>
      <c r="AE150" s="3">
        <f>IF(ISERROR(VLOOKUP($AC150,技リスト!$A$1:$F$270,3,FALSE)),"－",VLOOKUP($AC150,技リスト!$A$1:$F$270,3,FALSE))</f>
        <v>61</v>
      </c>
      <c r="AF150" s="3" t="str">
        <f>IF($E150=IF(ISERROR(VLOOKUP($AC150,技リスト!$A$1:$F$245,4,FALSE)),"－",VLOOKUP($AC150,技リスト!$A$1:$F$245,4,FALSE)),"一致","")</f>
        <v/>
      </c>
      <c r="AG150" s="16" t="str">
        <f t="shared" si="16"/>
        <v>イカサマ!ヘブンズタイムさばきのてっついつむじ</v>
      </c>
      <c r="AH150" s="16" t="str">
        <f t="shared" si="17"/>
        <v>イカサマ!ヘブンズタイムさばきのてっついつむじ</v>
      </c>
      <c r="AI150" s="16" t="str">
        <f t="shared" si="18"/>
        <v>イカサマ!ヘブンズタイムさばきのてっついつむじ</v>
      </c>
      <c r="AJ150" s="16" t="str">
        <f t="shared" si="19"/>
        <v>イカサマ!ヘブンズタイムさばきのてっついつむじ</v>
      </c>
      <c r="AK150" s="15" t="str">
        <f t="shared" si="20"/>
        <v>－DRBBCA</v>
      </c>
      <c r="AL150" s="16" t="str">
        <f t="shared" si="21"/>
        <v>－DRBBCA</v>
      </c>
      <c r="AM150" s="15" t="str">
        <f t="shared" si="22"/>
        <v>－DRBBCA</v>
      </c>
      <c r="AN150" s="15" t="str">
        <f t="shared" si="23"/>
        <v>－DRBBCA</v>
      </c>
    </row>
    <row r="151" spans="1:40" ht="11.25" customHeight="1" x14ac:dyDescent="0.15">
      <c r="A151" s="15">
        <v>150</v>
      </c>
      <c r="B151" s="15" t="s">
        <v>574</v>
      </c>
      <c r="C151" s="15" t="s">
        <v>575</v>
      </c>
      <c r="D151" s="3" t="s">
        <v>18</v>
      </c>
      <c r="E151" s="15" t="s">
        <v>19</v>
      </c>
      <c r="F151" s="15" t="s">
        <v>53</v>
      </c>
      <c r="G151" s="15">
        <v>187</v>
      </c>
      <c r="H151" s="15">
        <v>132</v>
      </c>
      <c r="I151" s="15">
        <v>60</v>
      </c>
      <c r="J151" s="15">
        <v>76</v>
      </c>
      <c r="K151" s="15">
        <v>64</v>
      </c>
      <c r="L151" s="15">
        <v>63</v>
      </c>
      <c r="M151" s="15">
        <v>71</v>
      </c>
      <c r="N151" s="15">
        <v>64</v>
      </c>
      <c r="O151" s="15">
        <v>77</v>
      </c>
      <c r="P151" s="15">
        <v>15</v>
      </c>
      <c r="Q151" s="15" t="s">
        <v>172</v>
      </c>
      <c r="R151" s="3" t="str">
        <f>IF(ISERROR(VLOOKUP($Q151,技リスト!$A$1:$F$270,6,FALSE)),"－",VLOOKUP($Q151,技リスト!$A$1:$F$270,6,FALSE))</f>
        <v>DR</v>
      </c>
      <c r="S151" s="3">
        <f>IF(ISERROR(VLOOKUP($Q151,技リスト!$A$1:$F$270,3,FALSE)),"－",VLOOKUP($Q151,技リスト!$A$1:$F$270,3,FALSE))</f>
        <v>83</v>
      </c>
      <c r="T151" s="3" t="str">
        <f>IF($E151=IF(ISERROR(VLOOKUP($Q151,技リスト!$A$1:$F$270,4,FALSE)),"－",VLOOKUP($Q151,技リスト!$A$1:$F$270,4,FALSE)),"一致","")</f>
        <v/>
      </c>
      <c r="U151" s="15" t="s">
        <v>199</v>
      </c>
      <c r="V151" s="3" t="str">
        <f>IF(ISERROR(VLOOKUP($U151,技リスト!$A$1:$F$270,6,FALSE)),"－",VLOOKUP($U151,技リスト!$A$1:$F$270,6,FALSE))</f>
        <v>BB</v>
      </c>
      <c r="W151" s="3">
        <f>IF(ISERROR(VLOOKUP($U151,技リスト!$A$1:$F$270,3,FALSE)),"－",VLOOKUP($U151,技リスト!$A$1:$F$270,3,FALSE))</f>
        <v>58</v>
      </c>
      <c r="X151" s="3" t="str">
        <f>IF($E151=IF(ISERROR(VLOOKUP($U151,技リスト!$A$1:$F$270,4,FALSE)),"－",VLOOKUP($U151,技リスト!$A$1:$F$270,4,FALSE)),"一致","")</f>
        <v/>
      </c>
      <c r="Y151" s="15" t="s">
        <v>227</v>
      </c>
      <c r="Z151" s="3" t="str">
        <f>IF(ISERROR(VLOOKUP($Y151,技リスト!$A$1:$F$270,6,FALSE)),"－",VLOOKUP($Y151,技リスト!$A$1:$F$270,6,FALSE))</f>
        <v>BL</v>
      </c>
      <c r="AA151" s="3">
        <f>IF(ISERROR(VLOOKUP($Y151,技リスト!$A$1:$F$270,3,FALSE)),"－",VLOOKUP($Y151,技リスト!$A$1:$F$270,3,FALSE))</f>
        <v>39</v>
      </c>
      <c r="AB151" s="3" t="str">
        <f>IF($E151=IF(ISERROR(VLOOKUP($Y151,技リスト!$A$1:$F$270,4,FALSE)),"－",VLOOKUP($Y151,技リスト!$A$1:$F$270,4,FALSE)),"一致","")</f>
        <v>一致</v>
      </c>
      <c r="AC151" s="15" t="s">
        <v>188</v>
      </c>
      <c r="AD151" s="3" t="str">
        <f>IF(ISERROR(VLOOKUP($AC151,技リスト!$A$1:$F$270,6,FALSE)),"－",VLOOKUP($AC151,技リスト!$A$1:$F$270,6,FALSE))</f>
        <v>DR</v>
      </c>
      <c r="AE151" s="3">
        <f>IF(ISERROR(VLOOKUP($AC151,技リスト!$A$1:$F$270,3,FALSE)),"－",VLOOKUP($AC151,技リスト!$A$1:$F$270,3,FALSE))</f>
        <v>38</v>
      </c>
      <c r="AF151" s="3" t="str">
        <f>IF($E151=IF(ISERROR(VLOOKUP($AC151,技リスト!$A$1:$F$245,4,FALSE)),"－",VLOOKUP($AC151,技リスト!$A$1:$F$245,4,FALSE)),"一致","")</f>
        <v>一致</v>
      </c>
      <c r="AG151" s="16" t="str">
        <f t="shared" si="16"/>
        <v>ダッシュストームスピニングカットスーパースキャン（Ｂ）スーパースキャン（Ｄ）</v>
      </c>
      <c r="AH151" s="16" t="str">
        <f t="shared" si="17"/>
        <v>ダッシュストームスピニングカットスーパースキャン（Ｂ）スーパースキャン（Ｄ）</v>
      </c>
      <c r="AI151" s="16" t="str">
        <f t="shared" si="18"/>
        <v>ダッシュストームスピニングカットスーパースキャン（Ｂ）スーパースキャン（Ｄ）</v>
      </c>
      <c r="AJ151" s="16" t="str">
        <f t="shared" si="19"/>
        <v>ダッシュストームスピニングカットスーパースキャン（Ｂ）スーパースキャン（Ｄ）</v>
      </c>
      <c r="AK151" s="15" t="str">
        <f t="shared" si="20"/>
        <v>DRBBBLDR</v>
      </c>
      <c r="AL151" s="16" t="str">
        <f t="shared" si="21"/>
        <v>DRBBBLDR</v>
      </c>
      <c r="AM151" s="15" t="str">
        <f t="shared" si="22"/>
        <v>DRBBBLDR</v>
      </c>
      <c r="AN151" s="15" t="str">
        <f t="shared" si="23"/>
        <v>DRBBBLDR</v>
      </c>
    </row>
    <row r="152" spans="1:40" ht="11.25" customHeight="1" x14ac:dyDescent="0.15">
      <c r="A152" s="15">
        <v>151</v>
      </c>
      <c r="B152" s="15" t="s">
        <v>576</v>
      </c>
      <c r="C152" s="15" t="s">
        <v>577</v>
      </c>
      <c r="D152" s="3" t="s">
        <v>18</v>
      </c>
      <c r="E152" s="15" t="s">
        <v>145</v>
      </c>
      <c r="F152" s="15" t="s">
        <v>52</v>
      </c>
      <c r="G152" s="15">
        <v>151</v>
      </c>
      <c r="H152" s="15">
        <v>149</v>
      </c>
      <c r="I152" s="15">
        <v>77</v>
      </c>
      <c r="J152" s="15">
        <v>64</v>
      </c>
      <c r="K152" s="15">
        <v>79</v>
      </c>
      <c r="L152" s="15">
        <v>56</v>
      </c>
      <c r="M152" s="15">
        <v>68</v>
      </c>
      <c r="N152" s="15">
        <v>63</v>
      </c>
      <c r="O152" s="15">
        <v>68</v>
      </c>
      <c r="P152" s="15">
        <v>17</v>
      </c>
      <c r="Q152" s="15" t="s">
        <v>578</v>
      </c>
      <c r="R152" s="3" t="str">
        <f>IF(ISERROR(VLOOKUP($Q152,技リスト!$A$1:$F$270,6,FALSE)),"－",VLOOKUP($Q152,技リスト!$A$1:$F$270,6,FALSE))</f>
        <v>－</v>
      </c>
      <c r="S152" s="3" t="str">
        <f>IF(ISERROR(VLOOKUP($Q152,技リスト!$A$1:$F$270,3,FALSE)),"－",VLOOKUP($Q152,技リスト!$A$1:$F$270,3,FALSE))</f>
        <v>－</v>
      </c>
      <c r="T152" s="3" t="str">
        <f>IF($E152=IF(ISERROR(VLOOKUP($Q152,技リスト!$A$1:$F$270,4,FALSE)),"－",VLOOKUP($Q152,技リスト!$A$1:$F$270,4,FALSE)),"一致","")</f>
        <v/>
      </c>
      <c r="U152" s="15" t="s">
        <v>214</v>
      </c>
      <c r="V152" s="3" t="str">
        <f>IF(ISERROR(VLOOKUP($U152,技リスト!$A$1:$F$270,6,FALSE)),"－",VLOOKUP($U152,技リスト!$A$1:$F$270,6,FALSE))</f>
        <v>NS</v>
      </c>
      <c r="W152" s="3">
        <f>IF(ISERROR(VLOOKUP($U152,技リスト!$A$1:$F$270,3,FALSE)),"－",VLOOKUP($U152,技リスト!$A$1:$F$270,3,FALSE))</f>
        <v>94</v>
      </c>
      <c r="X152" s="3" t="str">
        <f>IF($E152=IF(ISERROR(VLOOKUP($U152,技リスト!$A$1:$F$270,4,FALSE)),"－",VLOOKUP($U152,技リスト!$A$1:$F$270,4,FALSE)),"一致","")</f>
        <v/>
      </c>
      <c r="Y152" s="15" t="s">
        <v>176</v>
      </c>
      <c r="Z152" s="3" t="str">
        <f>IF(ISERROR(VLOOKUP($Y152,技リスト!$A$1:$F$270,6,FALSE)),"－",VLOOKUP($Y152,技リスト!$A$1:$F$270,6,FALSE))</f>
        <v>DR</v>
      </c>
      <c r="AA152" s="3">
        <f>IF(ISERROR(VLOOKUP($Y152,技リスト!$A$1:$F$270,3,FALSE)),"－",VLOOKUP($Y152,技リスト!$A$1:$F$270,3,FALSE))</f>
        <v>47</v>
      </c>
      <c r="AB152" s="3" t="str">
        <f>IF($E152=IF(ISERROR(VLOOKUP($Y152,技リスト!$A$1:$F$270,4,FALSE)),"－",VLOOKUP($Y152,技リスト!$A$1:$F$270,4,FALSE)),"一致","")</f>
        <v>一致</v>
      </c>
      <c r="AC152" s="15" t="s">
        <v>295</v>
      </c>
      <c r="AD152" s="3" t="str">
        <f>IF(ISERROR(VLOOKUP($AC152,技リスト!$A$1:$F$270,6,FALSE)),"－",VLOOKUP($AC152,技リスト!$A$1:$F$270,6,FALSE))</f>
        <v>NS</v>
      </c>
      <c r="AE152" s="3">
        <f>IF(ISERROR(VLOOKUP($AC152,技リスト!$A$1:$F$270,3,FALSE)),"－",VLOOKUP($AC152,技リスト!$A$1:$F$270,3,FALSE))</f>
        <v>103</v>
      </c>
      <c r="AF152" s="3" t="str">
        <f>IF($E152=IF(ISERROR(VLOOKUP($AC152,技リスト!$A$1:$F$245,4,FALSE)),"－",VLOOKUP($AC152,技リスト!$A$1:$F$245,4,FALSE)),"一致","")</f>
        <v/>
      </c>
      <c r="AG152" s="16" t="str">
        <f t="shared" si="16"/>
        <v>シュートプラスリフレクトバスターヒートタックルディバインアロー</v>
      </c>
      <c r="AH152" s="16" t="str">
        <f t="shared" si="17"/>
        <v>シュートプラスリフレクトバスターヒートタックルディバインアロー</v>
      </c>
      <c r="AI152" s="16" t="str">
        <f t="shared" si="18"/>
        <v>シュートプラスリフレクトバスターヒートタックルディバインアロー</v>
      </c>
      <c r="AJ152" s="16" t="str">
        <f t="shared" si="19"/>
        <v>シュートプラスリフレクトバスターヒートタックルディバインアロー</v>
      </c>
      <c r="AK152" s="15" t="str">
        <f t="shared" si="20"/>
        <v>－NSDRNS</v>
      </c>
      <c r="AL152" s="16" t="str">
        <f t="shared" si="21"/>
        <v>－NSDRNS</v>
      </c>
      <c r="AM152" s="15" t="str">
        <f t="shared" si="22"/>
        <v>－NSDRNS</v>
      </c>
      <c r="AN152" s="15" t="str">
        <f t="shared" si="23"/>
        <v>－NSDRNS</v>
      </c>
    </row>
    <row r="153" spans="1:40" ht="11.25" customHeight="1" x14ac:dyDescent="0.15">
      <c r="A153" s="15">
        <v>152</v>
      </c>
      <c r="B153" s="15" t="s">
        <v>579</v>
      </c>
      <c r="C153" s="15" t="s">
        <v>580</v>
      </c>
      <c r="D153" s="3" t="s">
        <v>18</v>
      </c>
      <c r="E153" s="15" t="s">
        <v>19</v>
      </c>
      <c r="F153" s="15" t="s">
        <v>53</v>
      </c>
      <c r="G153" s="15">
        <v>167</v>
      </c>
      <c r="H153" s="15">
        <v>184</v>
      </c>
      <c r="I153" s="15">
        <v>79</v>
      </c>
      <c r="J153" s="15">
        <v>69</v>
      </c>
      <c r="K153" s="15">
        <v>77</v>
      </c>
      <c r="L153" s="15">
        <v>70</v>
      </c>
      <c r="M153" s="15">
        <v>72</v>
      </c>
      <c r="N153" s="15">
        <v>68</v>
      </c>
      <c r="O153" s="15">
        <v>67</v>
      </c>
      <c r="P153" s="15">
        <v>23</v>
      </c>
      <c r="Q153" s="15" t="s">
        <v>155</v>
      </c>
      <c r="R153" s="3" t="str">
        <f>IF(ISERROR(VLOOKUP($Q153,技リスト!$A$1:$F$270,6,FALSE)),"－",VLOOKUP($Q153,技リスト!$A$1:$F$270,6,FALSE))</f>
        <v>－</v>
      </c>
      <c r="S153" s="3" t="str">
        <f>IF(ISERROR(VLOOKUP($Q153,技リスト!$A$1:$F$270,3,FALSE)),"－",VLOOKUP($Q153,技リスト!$A$1:$F$270,3,FALSE))</f>
        <v>－</v>
      </c>
      <c r="T153" s="3" t="str">
        <f>IF($E153=IF(ISERROR(VLOOKUP($Q153,技リスト!$A$1:$F$270,4,FALSE)),"－",VLOOKUP($Q153,技リスト!$A$1:$F$270,4,FALSE)),"一致","")</f>
        <v/>
      </c>
      <c r="U153" s="15" t="s">
        <v>581</v>
      </c>
      <c r="V153" s="3" t="str">
        <f>IF(ISERROR(VLOOKUP($U153,技リスト!$A$1:$F$270,6,FALSE)),"－",VLOOKUP($U153,技リスト!$A$1:$F$270,6,FALSE))</f>
        <v>NS</v>
      </c>
      <c r="W153" s="3">
        <f>IF(ISERROR(VLOOKUP($U153,技リスト!$A$1:$F$270,3,FALSE)),"－",VLOOKUP($U153,技リスト!$A$1:$F$270,3,FALSE))</f>
        <v>106</v>
      </c>
      <c r="X153" s="3" t="str">
        <f>IF($E153=IF(ISERROR(VLOOKUP($U153,技リスト!$A$1:$F$270,4,FALSE)),"－",VLOOKUP($U153,技リスト!$A$1:$F$270,4,FALSE)),"一致","")</f>
        <v/>
      </c>
      <c r="Y153" s="15" t="s">
        <v>571</v>
      </c>
      <c r="Z153" s="3" t="str">
        <f>IF(ISERROR(VLOOKUP($Y153,技リスト!$A$1:$F$270,6,FALSE)),"－",VLOOKUP($Y153,技リスト!$A$1:$F$270,6,FALSE))</f>
        <v>DR</v>
      </c>
      <c r="AA153" s="3">
        <f>IF(ISERROR(VLOOKUP($Y153,技リスト!$A$1:$F$270,3,FALSE)),"－",VLOOKUP($Y153,技リスト!$A$1:$F$270,3,FALSE))</f>
        <v>94</v>
      </c>
      <c r="AB153" s="3" t="str">
        <f>IF($E153=IF(ISERROR(VLOOKUP($Y153,技リスト!$A$1:$F$270,4,FALSE)),"－",VLOOKUP($Y153,技リスト!$A$1:$F$270,4,FALSE)),"一致","")</f>
        <v/>
      </c>
      <c r="AC153" s="15" t="s">
        <v>189</v>
      </c>
      <c r="AD153" s="3" t="str">
        <f>IF(ISERROR(VLOOKUP($AC153,技リスト!$A$1:$F$270,6,FALSE)),"－",VLOOKUP($AC153,技リスト!$A$1:$F$270,6,FALSE))</f>
        <v>NS</v>
      </c>
      <c r="AE153" s="3">
        <f>IF(ISERROR(VLOOKUP($AC153,技リスト!$A$1:$F$270,3,FALSE)),"－",VLOOKUP($AC153,技リスト!$A$1:$F$270,3,FALSE))</f>
        <v>128</v>
      </c>
      <c r="AF153" s="3" t="str">
        <f>IF($E153=IF(ISERROR(VLOOKUP($AC153,技リスト!$A$1:$F$245,4,FALSE)),"－",VLOOKUP($AC153,技リスト!$A$1:$F$245,4,FALSE)),"一致","")</f>
        <v/>
      </c>
      <c r="AG153" s="16" t="str">
        <f t="shared" si="16"/>
        <v>シュートフォースゴッドノウズヘブンズタイムゴッドブレイク</v>
      </c>
      <c r="AH153" s="16" t="str">
        <f t="shared" si="17"/>
        <v>シュートフォースゴッドノウズヘブンズタイムゴッドブレイク</v>
      </c>
      <c r="AI153" s="16" t="str">
        <f t="shared" si="18"/>
        <v>シュートフォースゴッドノウズヘブンズタイムゴッドブレイク</v>
      </c>
      <c r="AJ153" s="16" t="str">
        <f t="shared" si="19"/>
        <v>シュートフォースゴッドノウズヘブンズタイムゴッドブレイク</v>
      </c>
      <c r="AK153" s="15" t="str">
        <f t="shared" si="20"/>
        <v>－NSDRNS</v>
      </c>
      <c r="AL153" s="16" t="str">
        <f t="shared" si="21"/>
        <v>－NSDRNS</v>
      </c>
      <c r="AM153" s="15" t="str">
        <f t="shared" si="22"/>
        <v>－NSDRNS</v>
      </c>
      <c r="AN153" s="15" t="str">
        <f t="shared" si="23"/>
        <v>－NSDRNS</v>
      </c>
    </row>
    <row r="154" spans="1:40" ht="11.25" customHeight="1" x14ac:dyDescent="0.15">
      <c r="A154" s="15">
        <v>153</v>
      </c>
      <c r="B154" s="15" t="s">
        <v>582</v>
      </c>
      <c r="C154" s="15" t="s">
        <v>583</v>
      </c>
      <c r="D154" s="3" t="s">
        <v>18</v>
      </c>
      <c r="E154" s="15" t="s">
        <v>145</v>
      </c>
      <c r="F154" s="15" t="s">
        <v>53</v>
      </c>
      <c r="G154" s="15">
        <v>193</v>
      </c>
      <c r="H154" s="15">
        <v>165</v>
      </c>
      <c r="I154" s="15">
        <v>48</v>
      </c>
      <c r="J154" s="15">
        <v>68</v>
      </c>
      <c r="K154" s="15">
        <v>60</v>
      </c>
      <c r="L154" s="15">
        <v>67</v>
      </c>
      <c r="M154" s="15">
        <v>64</v>
      </c>
      <c r="N154" s="15">
        <v>70</v>
      </c>
      <c r="O154" s="15">
        <v>60</v>
      </c>
      <c r="P154" s="15">
        <v>16</v>
      </c>
      <c r="Q154" s="15" t="s">
        <v>295</v>
      </c>
      <c r="R154" s="3" t="str">
        <f>IF(ISERROR(VLOOKUP($Q154,技リスト!$A$1:$F$270,6,FALSE)),"－",VLOOKUP($Q154,技リスト!$A$1:$F$270,6,FALSE))</f>
        <v>NS</v>
      </c>
      <c r="S154" s="3">
        <f>IF(ISERROR(VLOOKUP($Q154,技リスト!$A$1:$F$270,3,FALSE)),"－",VLOOKUP($Q154,技リスト!$A$1:$F$270,3,FALSE))</f>
        <v>103</v>
      </c>
      <c r="T154" s="3" t="str">
        <f>IF($E154=IF(ISERROR(VLOOKUP($Q154,技リスト!$A$1:$F$270,4,FALSE)),"－",VLOOKUP($Q154,技リスト!$A$1:$F$270,4,FALSE)),"一致","")</f>
        <v/>
      </c>
      <c r="U154" s="15" t="s">
        <v>223</v>
      </c>
      <c r="V154" s="3" t="str">
        <f>IF(ISERROR(VLOOKUP($U154,技リスト!$A$1:$F$270,6,FALSE)),"－",VLOOKUP($U154,技リスト!$A$1:$F$270,6,FALSE))</f>
        <v>BL</v>
      </c>
      <c r="W154" s="3">
        <f>IF(ISERROR(VLOOKUP($U154,技リスト!$A$1:$F$270,3,FALSE)),"－",VLOOKUP($U154,技リスト!$A$1:$F$270,3,FALSE))</f>
        <v>8</v>
      </c>
      <c r="X154" s="3" t="str">
        <f>IF($E154=IF(ISERROR(VLOOKUP($U154,技リスト!$A$1:$F$270,4,FALSE)),"－",VLOOKUP($U154,技リスト!$A$1:$F$270,4,FALSE)),"一致","")</f>
        <v/>
      </c>
      <c r="Y154" s="15" t="s">
        <v>218</v>
      </c>
      <c r="Z154" s="3" t="str">
        <f>IF(ISERROR(VLOOKUP($Y154,技リスト!$A$1:$F$270,6,FALSE)),"－",VLOOKUP($Y154,技リスト!$A$1:$F$270,6,FALSE))</f>
        <v>DR</v>
      </c>
      <c r="AA154" s="3">
        <f>IF(ISERROR(VLOOKUP($Y154,技リスト!$A$1:$F$270,3,FALSE)),"－",VLOOKUP($Y154,技リスト!$A$1:$F$270,3,FALSE))</f>
        <v>63</v>
      </c>
      <c r="AB154" s="3" t="str">
        <f>IF($E154=IF(ISERROR(VLOOKUP($Y154,技リスト!$A$1:$F$270,4,FALSE)),"－",VLOOKUP($Y154,技リスト!$A$1:$F$270,4,FALSE)),"一致","")</f>
        <v>一致</v>
      </c>
      <c r="AC154" s="15" t="s">
        <v>189</v>
      </c>
      <c r="AD154" s="3" t="str">
        <f>IF(ISERROR(VLOOKUP($AC154,技リスト!$A$1:$F$270,6,FALSE)),"－",VLOOKUP($AC154,技リスト!$A$1:$F$270,6,FALSE))</f>
        <v>NS</v>
      </c>
      <c r="AE154" s="3">
        <f>IF(ISERROR(VLOOKUP($AC154,技リスト!$A$1:$F$270,3,FALSE)),"－",VLOOKUP($AC154,技リスト!$A$1:$F$270,3,FALSE))</f>
        <v>128</v>
      </c>
      <c r="AF154" s="3" t="str">
        <f>IF($E154=IF(ISERROR(VLOOKUP($AC154,技リスト!$A$1:$F$245,4,FALSE)),"－",VLOOKUP($AC154,技リスト!$A$1:$F$245,4,FALSE)),"一致","")</f>
        <v/>
      </c>
      <c r="AG154" s="16" t="str">
        <f t="shared" si="16"/>
        <v>ディバインアローキラースライドジャッジスルーゴッドブレイク</v>
      </c>
      <c r="AH154" s="16" t="str">
        <f t="shared" si="17"/>
        <v>ディバインアローキラースライドジャッジスルーゴッドブレイク</v>
      </c>
      <c r="AI154" s="16" t="str">
        <f t="shared" si="18"/>
        <v>ディバインアローキラースライドジャッジスルーゴッドブレイク</v>
      </c>
      <c r="AJ154" s="16" t="str">
        <f t="shared" si="19"/>
        <v>ディバインアローキラースライドジャッジスルーゴッドブレイク</v>
      </c>
      <c r="AK154" s="15" t="str">
        <f t="shared" si="20"/>
        <v>NSBLDRNS</v>
      </c>
      <c r="AL154" s="16" t="str">
        <f t="shared" si="21"/>
        <v>NSBLDRNS</v>
      </c>
      <c r="AM154" s="15" t="str">
        <f t="shared" si="22"/>
        <v>NSBLDRNS</v>
      </c>
      <c r="AN154" s="15" t="str">
        <f t="shared" si="23"/>
        <v>NSBLDRNS</v>
      </c>
    </row>
    <row r="155" spans="1:40" ht="11.25" customHeight="1" x14ac:dyDescent="0.15">
      <c r="A155" s="15">
        <v>154</v>
      </c>
      <c r="B155" s="15" t="s">
        <v>584</v>
      </c>
      <c r="C155" s="15" t="s">
        <v>585</v>
      </c>
      <c r="D155" s="3" t="s">
        <v>18</v>
      </c>
      <c r="E155" s="15" t="s">
        <v>88</v>
      </c>
      <c r="F155" s="15" t="s">
        <v>20</v>
      </c>
      <c r="G155" s="15">
        <v>182</v>
      </c>
      <c r="H155" s="15">
        <v>149</v>
      </c>
      <c r="I155" s="15">
        <v>71</v>
      </c>
      <c r="J155" s="15">
        <v>67</v>
      </c>
      <c r="K155" s="15">
        <v>66</v>
      </c>
      <c r="L155" s="15">
        <v>79</v>
      </c>
      <c r="M155" s="15">
        <v>44</v>
      </c>
      <c r="N155" s="15">
        <v>71</v>
      </c>
      <c r="O155" s="15">
        <v>64</v>
      </c>
      <c r="P155" s="15">
        <v>13</v>
      </c>
      <c r="Q155" s="15" t="s">
        <v>559</v>
      </c>
      <c r="R155" s="3" t="str">
        <f>IF(ISERROR(VLOOKUP($Q155,技リスト!$A$1:$F$270,6,FALSE)),"－",VLOOKUP($Q155,技リスト!$A$1:$F$270,6,FALSE))</f>
        <v>P2</v>
      </c>
      <c r="S155" s="3">
        <f>IF(ISERROR(VLOOKUP($Q155,技リスト!$A$1:$F$270,3,FALSE)),"－",VLOOKUP($Q155,技リスト!$A$1:$F$270,3,FALSE))</f>
        <v>76</v>
      </c>
      <c r="T155" s="3" t="str">
        <f>IF($E155=IF(ISERROR(VLOOKUP($Q155,技リスト!$A$1:$F$270,4,FALSE)),"－",VLOOKUP($Q155,技リスト!$A$1:$F$270,4,FALSE)),"一致","")</f>
        <v>一致</v>
      </c>
      <c r="U155" s="15" t="s">
        <v>265</v>
      </c>
      <c r="V155" s="3" t="str">
        <f>IF(ISERROR(VLOOKUP($U155,技リスト!$A$1:$F$270,6,FALSE)),"－",VLOOKUP($U155,技リスト!$A$1:$F$270,6,FALSE))</f>
        <v>BS</v>
      </c>
      <c r="W155" s="3">
        <f>IF(ISERROR(VLOOKUP($U155,技リスト!$A$1:$F$270,3,FALSE)),"－",VLOOKUP($U155,技リスト!$A$1:$F$270,3,FALSE))</f>
        <v>78</v>
      </c>
      <c r="X155" s="3" t="str">
        <f>IF($E155=IF(ISERROR(VLOOKUP($U155,技リスト!$A$1:$F$270,4,FALSE)),"－",VLOOKUP($U155,技リスト!$A$1:$F$270,4,FALSE)),"一致","")</f>
        <v>一致</v>
      </c>
      <c r="Y155" s="15" t="s">
        <v>199</v>
      </c>
      <c r="Z155" s="3" t="str">
        <f>IF(ISERROR(VLOOKUP($Y155,技リスト!$A$1:$F$270,6,FALSE)),"－",VLOOKUP($Y155,技リスト!$A$1:$F$270,6,FALSE))</f>
        <v>BB</v>
      </c>
      <c r="AA155" s="3">
        <f>IF(ISERROR(VLOOKUP($Y155,技リスト!$A$1:$F$270,3,FALSE)),"－",VLOOKUP($Y155,技リスト!$A$1:$F$270,3,FALSE))</f>
        <v>58</v>
      </c>
      <c r="AB155" s="3" t="str">
        <f>IF($E155=IF(ISERROR(VLOOKUP($Y155,技リスト!$A$1:$F$270,4,FALSE)),"－",VLOOKUP($Y155,技リスト!$A$1:$F$270,4,FALSE)),"一致","")</f>
        <v>一致</v>
      </c>
      <c r="AC155" s="15" t="s">
        <v>571</v>
      </c>
      <c r="AD155" s="3" t="str">
        <f>IF(ISERROR(VLOOKUP($AC155,技リスト!$A$1:$F$270,6,FALSE)),"－",VLOOKUP($AC155,技リスト!$A$1:$F$270,6,FALSE))</f>
        <v>DR</v>
      </c>
      <c r="AE155" s="3">
        <f>IF(ISERROR(VLOOKUP($AC155,技リスト!$A$1:$F$270,3,FALSE)),"－",VLOOKUP($AC155,技リスト!$A$1:$F$270,3,FALSE))</f>
        <v>94</v>
      </c>
      <c r="AF155" s="3" t="str">
        <f>IF($E155=IF(ISERROR(VLOOKUP($AC155,技リスト!$A$1:$F$245,4,FALSE)),"－",VLOOKUP($AC155,技リスト!$A$1:$F$245,4,FALSE)),"一致","")</f>
        <v>一致</v>
      </c>
      <c r="AG155" s="16" t="str">
        <f t="shared" si="16"/>
        <v>つなみウォールホークショットスピニングカットヘブンズタイム</v>
      </c>
      <c r="AH155" s="16" t="str">
        <f t="shared" si="17"/>
        <v>つなみウォールホークショットスピニングカットヘブンズタイム</v>
      </c>
      <c r="AI155" s="16" t="str">
        <f t="shared" si="18"/>
        <v>つなみウォールホークショットスピニングカットヘブンズタイム</v>
      </c>
      <c r="AJ155" s="16" t="str">
        <f t="shared" si="19"/>
        <v>つなみウォールホークショットスピニングカットヘブンズタイム</v>
      </c>
      <c r="AK155" s="15" t="str">
        <f t="shared" si="20"/>
        <v>P2BSBBDR</v>
      </c>
      <c r="AL155" s="16" t="str">
        <f t="shared" si="21"/>
        <v>P2BSBBDR</v>
      </c>
      <c r="AM155" s="15" t="str">
        <f t="shared" si="22"/>
        <v>P2BSBBDR</v>
      </c>
      <c r="AN155" s="15" t="str">
        <f t="shared" si="23"/>
        <v>P2BSBBDR</v>
      </c>
    </row>
    <row r="156" spans="1:40" ht="11.25" customHeight="1" x14ac:dyDescent="0.15">
      <c r="A156" s="15">
        <v>155</v>
      </c>
      <c r="B156" s="15" t="s">
        <v>586</v>
      </c>
      <c r="C156" s="15" t="s">
        <v>587</v>
      </c>
      <c r="D156" s="3" t="s">
        <v>18</v>
      </c>
      <c r="E156" s="15" t="s">
        <v>121</v>
      </c>
      <c r="F156" s="15" t="s">
        <v>52</v>
      </c>
      <c r="G156" s="15">
        <v>191</v>
      </c>
      <c r="H156" s="15">
        <v>165</v>
      </c>
      <c r="I156" s="15">
        <v>78</v>
      </c>
      <c r="J156" s="15">
        <v>69</v>
      </c>
      <c r="K156" s="15">
        <v>61</v>
      </c>
      <c r="L156" s="15">
        <v>50</v>
      </c>
      <c r="M156" s="15">
        <v>65</v>
      </c>
      <c r="N156" s="15">
        <v>60</v>
      </c>
      <c r="O156" s="15">
        <v>70</v>
      </c>
      <c r="P156" s="15">
        <v>16</v>
      </c>
      <c r="Q156" s="15" t="s">
        <v>187</v>
      </c>
      <c r="R156" s="3" t="str">
        <f>IF(ISERROR(VLOOKUP($Q156,技リスト!$A$1:$F$270,6,FALSE)),"－",VLOOKUP($Q156,技リスト!$A$1:$F$270,6,FALSE))</f>
        <v>DR</v>
      </c>
      <c r="S156" s="3">
        <f>IF(ISERROR(VLOOKUP($Q156,技リスト!$A$1:$F$270,3,FALSE)),"－",VLOOKUP($Q156,技リスト!$A$1:$F$270,3,FALSE))</f>
        <v>15</v>
      </c>
      <c r="T156" s="3" t="str">
        <f>IF($E156=IF(ISERROR(VLOOKUP($Q156,技リスト!$A$1:$F$270,4,FALSE)),"－",VLOOKUP($Q156,技リスト!$A$1:$F$270,4,FALSE)),"一致","")</f>
        <v/>
      </c>
      <c r="U156" s="15" t="s">
        <v>427</v>
      </c>
      <c r="V156" s="3" t="str">
        <f>IF(ISERROR(VLOOKUP($U156,技リスト!$A$1:$F$270,6,FALSE)),"－",VLOOKUP($U156,技リスト!$A$1:$F$270,6,FALSE))</f>
        <v>BL</v>
      </c>
      <c r="W156" s="3">
        <f>IF(ISERROR(VLOOKUP($U156,技リスト!$A$1:$F$270,3,FALSE)),"－",VLOOKUP($U156,技リスト!$A$1:$F$270,3,FALSE))</f>
        <v>39</v>
      </c>
      <c r="X156" s="3" t="str">
        <f>IF($E156=IF(ISERROR(VLOOKUP($U156,技リスト!$A$1:$F$270,4,FALSE)),"－",VLOOKUP($U156,技リスト!$A$1:$F$270,4,FALSE)),"一致","")</f>
        <v/>
      </c>
      <c r="Y156" s="15" t="s">
        <v>562</v>
      </c>
      <c r="Z156" s="3" t="str">
        <f>IF(ISERROR(VLOOKUP($Y156,技リスト!$A$1:$F$270,6,FALSE)),"－",VLOOKUP($Y156,技リスト!$A$1:$F$270,6,FALSE))</f>
        <v>BB</v>
      </c>
      <c r="AA156" s="3">
        <f>IF(ISERROR(VLOOKUP($Y156,技リスト!$A$1:$F$270,3,FALSE)),"－",VLOOKUP($Y156,技リスト!$A$1:$F$270,3,FALSE))</f>
        <v>80</v>
      </c>
      <c r="AB156" s="3" t="str">
        <f>IF($E156=IF(ISERROR(VLOOKUP($Y156,技リスト!$A$1:$F$270,4,FALSE)),"－",VLOOKUP($Y156,技リスト!$A$1:$F$270,4,FALSE)),"一致","")</f>
        <v/>
      </c>
      <c r="AC156" s="15" t="s">
        <v>295</v>
      </c>
      <c r="AD156" s="3" t="str">
        <f>IF(ISERROR(VLOOKUP($AC156,技リスト!$A$1:$F$270,6,FALSE)),"－",VLOOKUP($AC156,技リスト!$A$1:$F$270,6,FALSE))</f>
        <v>NS</v>
      </c>
      <c r="AE156" s="3">
        <f>IF(ISERROR(VLOOKUP($AC156,技リスト!$A$1:$F$270,3,FALSE)),"－",VLOOKUP($AC156,技リスト!$A$1:$F$270,3,FALSE))</f>
        <v>103</v>
      </c>
      <c r="AF156" s="3" t="str">
        <f>IF($E156=IF(ISERROR(VLOOKUP($AC156,技リスト!$A$1:$F$245,4,FALSE)),"－",VLOOKUP($AC156,技リスト!$A$1:$F$245,4,FALSE)),"一致","")</f>
        <v/>
      </c>
      <c r="AG156" s="16" t="str">
        <f t="shared" si="16"/>
        <v>のろいブレードアタックさばきのてっついディバインアロー</v>
      </c>
      <c r="AH156" s="16" t="str">
        <f t="shared" si="17"/>
        <v>のろいブレードアタックさばきのてっついディバインアロー</v>
      </c>
      <c r="AI156" s="16" t="str">
        <f t="shared" si="18"/>
        <v>のろいブレードアタックさばきのてっついディバインアロー</v>
      </c>
      <c r="AJ156" s="16" t="str">
        <f t="shared" si="19"/>
        <v>のろいブレードアタックさばきのてっついディバインアロー</v>
      </c>
      <c r="AK156" s="15" t="str">
        <f t="shared" si="20"/>
        <v>DRBLBBNS</v>
      </c>
      <c r="AL156" s="16" t="str">
        <f t="shared" si="21"/>
        <v>DRBLBBNS</v>
      </c>
      <c r="AM156" s="15" t="str">
        <f t="shared" si="22"/>
        <v>DRBLBBNS</v>
      </c>
      <c r="AN156" s="15" t="str">
        <f t="shared" si="23"/>
        <v>DRBLBBNS</v>
      </c>
    </row>
    <row r="157" spans="1:40" ht="11.25" customHeight="1" x14ac:dyDescent="0.15">
      <c r="A157" s="15">
        <v>156</v>
      </c>
      <c r="B157" s="15" t="s">
        <v>588</v>
      </c>
      <c r="C157" s="15" t="s">
        <v>589</v>
      </c>
      <c r="D157" s="3" t="s">
        <v>18</v>
      </c>
      <c r="E157" s="15" t="s">
        <v>145</v>
      </c>
      <c r="F157" s="15" t="s">
        <v>17</v>
      </c>
      <c r="G157" s="15">
        <v>191</v>
      </c>
      <c r="H157" s="15">
        <v>64</v>
      </c>
      <c r="I157" s="15">
        <v>63</v>
      </c>
      <c r="J157" s="15">
        <v>60</v>
      </c>
      <c r="K157" s="15">
        <v>66</v>
      </c>
      <c r="L157" s="15">
        <v>79</v>
      </c>
      <c r="M157" s="15">
        <v>69</v>
      </c>
      <c r="N157" s="15">
        <v>71</v>
      </c>
      <c r="O157" s="15">
        <v>65</v>
      </c>
      <c r="P157" s="15">
        <v>13</v>
      </c>
      <c r="Q157" s="15" t="s">
        <v>304</v>
      </c>
      <c r="R157" s="3" t="str">
        <f>IF(ISERROR(VLOOKUP($Q157,技リスト!$A$1:$F$270,6,FALSE)),"－",VLOOKUP($Q157,技リスト!$A$1:$F$270,6,FALSE))</f>
        <v>BL</v>
      </c>
      <c r="S157" s="3">
        <f>IF(ISERROR(VLOOKUP($Q157,技リスト!$A$1:$F$270,3,FALSE)),"－",VLOOKUP($Q157,技リスト!$A$1:$F$270,3,FALSE))</f>
        <v>12</v>
      </c>
      <c r="T157" s="3" t="str">
        <f>IF($E157=IF(ISERROR(VLOOKUP($Q157,技リスト!$A$1:$F$270,4,FALSE)),"－",VLOOKUP($Q157,技リスト!$A$1:$F$270,4,FALSE)),"一致","")</f>
        <v/>
      </c>
      <c r="U157" s="15" t="s">
        <v>213</v>
      </c>
      <c r="V157" s="3" t="str">
        <f>IF(ISERROR(VLOOKUP($U157,技リスト!$A$1:$F$270,6,FALSE)),"－",VLOOKUP($U157,技リスト!$A$1:$F$270,6,FALSE))</f>
        <v>BL</v>
      </c>
      <c r="W157" s="3">
        <f>IF(ISERROR(VLOOKUP($U157,技リスト!$A$1:$F$270,3,FALSE)),"－",VLOOKUP($U157,技リスト!$A$1:$F$270,3,FALSE))</f>
        <v>56</v>
      </c>
      <c r="X157" s="3" t="str">
        <f>IF($E157=IF(ISERROR(VLOOKUP($U157,技リスト!$A$1:$F$270,4,FALSE)),"－",VLOOKUP($U157,技リスト!$A$1:$F$270,4,FALSE)),"一致","")</f>
        <v/>
      </c>
      <c r="Y157" s="15" t="s">
        <v>218</v>
      </c>
      <c r="Z157" s="3" t="str">
        <f>IF(ISERROR(VLOOKUP($Y157,技リスト!$A$1:$F$270,6,FALSE)),"－",VLOOKUP($Y157,技リスト!$A$1:$F$270,6,FALSE))</f>
        <v>DR</v>
      </c>
      <c r="AA157" s="3">
        <f>IF(ISERROR(VLOOKUP($Y157,技リスト!$A$1:$F$270,3,FALSE)),"－",VLOOKUP($Y157,技リスト!$A$1:$F$270,3,FALSE))</f>
        <v>63</v>
      </c>
      <c r="AB157" s="3" t="str">
        <f>IF($E157=IF(ISERROR(VLOOKUP($Y157,技リスト!$A$1:$F$270,4,FALSE)),"－",VLOOKUP($Y157,技リスト!$A$1:$F$270,4,FALSE)),"一致","")</f>
        <v>一致</v>
      </c>
      <c r="AC157" s="15" t="s">
        <v>215</v>
      </c>
      <c r="AD157" s="3" t="str">
        <f>IF(ISERROR(VLOOKUP($AC157,技リスト!$A$1:$F$270,6,FALSE)),"－",VLOOKUP($AC157,技リスト!$A$1:$F$270,6,FALSE))</f>
        <v>BL</v>
      </c>
      <c r="AE157" s="3">
        <f>IF(ISERROR(VLOOKUP($AC157,技リスト!$A$1:$F$270,3,FALSE)),"－",VLOOKUP($AC157,技リスト!$A$1:$F$270,3,FALSE))</f>
        <v>80</v>
      </c>
      <c r="AF157" s="3" t="str">
        <f>IF($E157=IF(ISERROR(VLOOKUP($AC157,技リスト!$A$1:$F$245,4,FALSE)),"－",VLOOKUP($AC157,技リスト!$A$1:$F$245,4,FALSE)),"一致","")</f>
        <v/>
      </c>
      <c r="AG157" s="16" t="str">
        <f t="shared" si="16"/>
        <v>しこふみアースクェイクジャッジスルーメガクェイク</v>
      </c>
      <c r="AH157" s="16" t="str">
        <f t="shared" si="17"/>
        <v>しこふみアースクェイクジャッジスルーメガクェイク</v>
      </c>
      <c r="AI157" s="16" t="str">
        <f t="shared" si="18"/>
        <v>しこふみアースクェイクジャッジスルーメガクェイク</v>
      </c>
      <c r="AJ157" s="16" t="str">
        <f t="shared" si="19"/>
        <v>しこふみアースクェイクジャッジスルーメガクェイク</v>
      </c>
      <c r="AK157" s="15" t="str">
        <f t="shared" si="20"/>
        <v>BLBLDRBL</v>
      </c>
      <c r="AL157" s="16" t="str">
        <f t="shared" si="21"/>
        <v>BLBLDRBL</v>
      </c>
      <c r="AM157" s="15" t="str">
        <f t="shared" si="22"/>
        <v>BLBLDRBL</v>
      </c>
      <c r="AN157" s="15" t="str">
        <f t="shared" si="23"/>
        <v>BLBLDRBL</v>
      </c>
    </row>
    <row r="158" spans="1:40" ht="11.25" customHeight="1" x14ac:dyDescent="0.15">
      <c r="A158" s="15">
        <v>157</v>
      </c>
      <c r="B158" s="15" t="s">
        <v>590</v>
      </c>
      <c r="C158" s="15" t="s">
        <v>591</v>
      </c>
      <c r="D158" s="3" t="s">
        <v>18</v>
      </c>
      <c r="E158" s="15" t="s">
        <v>19</v>
      </c>
      <c r="F158" s="15" t="s">
        <v>17</v>
      </c>
      <c r="G158" s="15">
        <v>178</v>
      </c>
      <c r="H158" s="15">
        <v>169</v>
      </c>
      <c r="I158" s="15">
        <v>48</v>
      </c>
      <c r="J158" s="15">
        <v>66</v>
      </c>
      <c r="K158" s="15">
        <v>62</v>
      </c>
      <c r="L158" s="15">
        <v>79</v>
      </c>
      <c r="M158" s="15">
        <v>63</v>
      </c>
      <c r="N158" s="15">
        <v>61</v>
      </c>
      <c r="O158" s="15">
        <v>66</v>
      </c>
      <c r="P158" s="15">
        <v>8</v>
      </c>
      <c r="Q158" s="15" t="s">
        <v>571</v>
      </c>
      <c r="R158" s="3" t="str">
        <f>IF(ISERROR(VLOOKUP($Q158,技リスト!$A$1:$F$270,6,FALSE)),"－",VLOOKUP($Q158,技リスト!$A$1:$F$270,6,FALSE))</f>
        <v>DR</v>
      </c>
      <c r="S158" s="3">
        <f>IF(ISERROR(VLOOKUP($Q158,技リスト!$A$1:$F$270,3,FALSE)),"－",VLOOKUP($Q158,技リスト!$A$1:$F$270,3,FALSE))</f>
        <v>94</v>
      </c>
      <c r="T158" s="3" t="str">
        <f>IF($E158=IF(ISERROR(VLOOKUP($Q158,技リスト!$A$1:$F$270,4,FALSE)),"－",VLOOKUP($Q158,技リスト!$A$1:$F$270,4,FALSE)),"一致","")</f>
        <v/>
      </c>
      <c r="U158" s="15" t="s">
        <v>260</v>
      </c>
      <c r="V158" s="3" t="str">
        <f>IF(ISERROR(VLOOKUP($U158,技リスト!$A$1:$F$270,6,FALSE)),"－",VLOOKUP($U158,技リスト!$A$1:$F$270,6,FALSE))</f>
        <v>NS</v>
      </c>
      <c r="W158" s="3">
        <f>IF(ISERROR(VLOOKUP($U158,技リスト!$A$1:$F$270,3,FALSE)),"－",VLOOKUP($U158,技リスト!$A$1:$F$270,3,FALSE))</f>
        <v>70</v>
      </c>
      <c r="X158" s="3" t="str">
        <f>IF($E158=IF(ISERROR(VLOOKUP($U158,技リスト!$A$1:$F$270,4,FALSE)),"－",VLOOKUP($U158,技リスト!$A$1:$F$270,4,FALSE)),"一致","")</f>
        <v>一致</v>
      </c>
      <c r="Y158" s="15" t="s">
        <v>171</v>
      </c>
      <c r="Z158" s="3" t="str">
        <f>IF(ISERROR(VLOOKUP($Y158,技リスト!$A$1:$F$270,6,FALSE)),"－",VLOOKUP($Y158,技リスト!$A$1:$F$270,6,FALSE))</f>
        <v>DR</v>
      </c>
      <c r="AA158" s="3">
        <f>IF(ISERROR(VLOOKUP($Y158,技リスト!$A$1:$F$270,3,FALSE)),"－",VLOOKUP($Y158,技リスト!$A$1:$F$270,3,FALSE))</f>
        <v>47</v>
      </c>
      <c r="AB158" s="3" t="str">
        <f>IF($E158=IF(ISERROR(VLOOKUP($Y158,技リスト!$A$1:$F$270,4,FALSE)),"－",VLOOKUP($Y158,技リスト!$A$1:$F$270,4,FALSE)),"一致","")</f>
        <v>一致</v>
      </c>
      <c r="AC158" s="15" t="s">
        <v>324</v>
      </c>
      <c r="AD158" s="3" t="str">
        <f>IF(ISERROR(VLOOKUP($AC158,技リスト!$A$1:$F$270,6,FALSE)),"－",VLOOKUP($AC158,技リスト!$A$1:$F$270,6,FALSE))</f>
        <v>DR</v>
      </c>
      <c r="AE158" s="3">
        <f>IF(ISERROR(VLOOKUP($AC158,技リスト!$A$1:$F$270,3,FALSE)),"－",VLOOKUP($AC158,技リスト!$A$1:$F$270,3,FALSE))</f>
        <v>8</v>
      </c>
      <c r="AF158" s="3" t="str">
        <f>IF($E158=IF(ISERROR(VLOOKUP($AC158,技リスト!$A$1:$F$245,4,FALSE)),"－",VLOOKUP($AC158,技リスト!$A$1:$F$245,4,FALSE)),"一致","")</f>
        <v/>
      </c>
      <c r="AG158" s="16" t="str">
        <f t="shared" si="16"/>
        <v>ヘブンズタイムクンフーヘッドイリュージョンボールダッシュアクセル</v>
      </c>
      <c r="AH158" s="16" t="str">
        <f t="shared" si="17"/>
        <v>ヘブンズタイムクンフーヘッドイリュージョンボールダッシュアクセル</v>
      </c>
      <c r="AI158" s="16" t="str">
        <f t="shared" si="18"/>
        <v>ヘブンズタイムクンフーヘッドイリュージョンボールダッシュアクセル</v>
      </c>
      <c r="AJ158" s="16" t="str">
        <f t="shared" si="19"/>
        <v>ヘブンズタイムクンフーヘッドイリュージョンボールダッシュアクセル</v>
      </c>
      <c r="AK158" s="15" t="str">
        <f t="shared" si="20"/>
        <v>DRNSDRDR</v>
      </c>
      <c r="AL158" s="16" t="str">
        <f t="shared" si="21"/>
        <v>DRNSDRDR</v>
      </c>
      <c r="AM158" s="15" t="str">
        <f t="shared" si="22"/>
        <v>DRNSDRDR</v>
      </c>
      <c r="AN158" s="15" t="str">
        <f t="shared" si="23"/>
        <v>DRNSDRDR</v>
      </c>
    </row>
    <row r="159" spans="1:40" ht="11.25" customHeight="1" x14ac:dyDescent="0.15">
      <c r="A159" s="15">
        <v>158</v>
      </c>
      <c r="B159" s="15" t="s">
        <v>592</v>
      </c>
      <c r="C159" s="15" t="s">
        <v>593</v>
      </c>
      <c r="D159" s="3" t="s">
        <v>18</v>
      </c>
      <c r="E159" s="15" t="s">
        <v>121</v>
      </c>
      <c r="F159" s="15" t="s">
        <v>53</v>
      </c>
      <c r="G159" s="15">
        <v>173</v>
      </c>
      <c r="H159" s="15">
        <v>152</v>
      </c>
      <c r="I159" s="15">
        <v>69</v>
      </c>
      <c r="J159" s="15">
        <v>78</v>
      </c>
      <c r="K159" s="15">
        <v>79</v>
      </c>
      <c r="L159" s="15">
        <v>67</v>
      </c>
      <c r="M159" s="15">
        <v>63</v>
      </c>
      <c r="N159" s="15">
        <v>62</v>
      </c>
      <c r="O159" s="15">
        <v>62</v>
      </c>
      <c r="P159" s="15">
        <v>13</v>
      </c>
      <c r="Q159" s="15" t="s">
        <v>349</v>
      </c>
      <c r="R159" s="3" t="str">
        <f>IF(ISERROR(VLOOKUP($Q159,技リスト!$A$1:$F$270,6,FALSE)),"－",VLOOKUP($Q159,技リスト!$A$1:$F$270,6,FALSE))</f>
        <v>NS</v>
      </c>
      <c r="S159" s="3">
        <f>IF(ISERROR(VLOOKUP($Q159,技リスト!$A$1:$F$270,3,FALSE)),"－",VLOOKUP($Q159,技リスト!$A$1:$F$270,3,FALSE))</f>
        <v>22</v>
      </c>
      <c r="T159" s="3" t="str">
        <f>IF($E159=IF(ISERROR(VLOOKUP($Q159,技リスト!$A$1:$F$270,4,FALSE)),"－",VLOOKUP($Q159,技リスト!$A$1:$F$270,4,FALSE)),"一致","")</f>
        <v>一致</v>
      </c>
      <c r="U159" s="15" t="s">
        <v>290</v>
      </c>
      <c r="V159" s="3" t="str">
        <f>IF(ISERROR(VLOOKUP($U159,技リスト!$A$1:$F$270,6,FALSE)),"－",VLOOKUP($U159,技リスト!$A$1:$F$270,6,FALSE))</f>
        <v>BL</v>
      </c>
      <c r="W159" s="3">
        <f>IF(ISERROR(VLOOKUP($U159,技リスト!$A$1:$F$270,3,FALSE)),"－",VLOOKUP($U159,技リスト!$A$1:$F$270,3,FALSE))</f>
        <v>56</v>
      </c>
      <c r="X159" s="3" t="str">
        <f>IF($E159=IF(ISERROR(VLOOKUP($U159,技リスト!$A$1:$F$270,4,FALSE)),"－",VLOOKUP($U159,技リスト!$A$1:$F$270,4,FALSE)),"一致","")</f>
        <v/>
      </c>
      <c r="Y159" s="15" t="s">
        <v>316</v>
      </c>
      <c r="Z159" s="3" t="str">
        <f>IF(ISERROR(VLOOKUP($Y159,技リスト!$A$1:$F$270,6,FALSE)),"－",VLOOKUP($Y159,技リスト!$A$1:$F$270,6,FALSE))</f>
        <v>DR</v>
      </c>
      <c r="AA159" s="3">
        <f>IF(ISERROR(VLOOKUP($Y159,技リスト!$A$1:$F$270,3,FALSE)),"－",VLOOKUP($Y159,技リスト!$A$1:$F$270,3,FALSE))</f>
        <v>85</v>
      </c>
      <c r="AB159" s="3" t="str">
        <f>IF($E159=IF(ISERROR(VLOOKUP($Y159,技リスト!$A$1:$F$270,4,FALSE)),"－",VLOOKUP($Y159,技リスト!$A$1:$F$270,4,FALSE)),"一致","")</f>
        <v>一致</v>
      </c>
      <c r="AC159" s="15" t="s">
        <v>230</v>
      </c>
      <c r="AD159" s="3" t="str">
        <f>IF(ISERROR(VLOOKUP($AC159,技リスト!$A$1:$F$270,6,FALSE)),"－",VLOOKUP($AC159,技リスト!$A$1:$F$270,6,FALSE))</f>
        <v>NS</v>
      </c>
      <c r="AE159" s="3">
        <f>IF(ISERROR(VLOOKUP($AC159,技リスト!$A$1:$F$270,3,FALSE)),"－",VLOOKUP($AC159,技リスト!$A$1:$F$270,3,FALSE))</f>
        <v>67</v>
      </c>
      <c r="AF159" s="3" t="str">
        <f>IF($E159=IF(ISERROR(VLOOKUP($AC159,技リスト!$A$1:$F$245,4,FALSE)),"－",VLOOKUP($AC159,技リスト!$A$1:$F$245,4,FALSE)),"一致","")</f>
        <v/>
      </c>
      <c r="AG159" s="16" t="str">
        <f t="shared" si="16"/>
        <v>スネークショットくものいとじごくぐるまフリーズショット</v>
      </c>
      <c r="AH159" s="16" t="str">
        <f t="shared" si="17"/>
        <v>スネークショットくものいとじごくぐるまフリーズショット</v>
      </c>
      <c r="AI159" s="16" t="str">
        <f t="shared" si="18"/>
        <v>スネークショットくものいとじごくぐるまフリーズショット</v>
      </c>
      <c r="AJ159" s="16" t="str">
        <f t="shared" si="19"/>
        <v>スネークショットくものいとじごくぐるまフリーズショット</v>
      </c>
      <c r="AK159" s="15" t="str">
        <f t="shared" si="20"/>
        <v>NSBLDRNS</v>
      </c>
      <c r="AL159" s="16" t="str">
        <f t="shared" si="21"/>
        <v>NSBLDRNS</v>
      </c>
      <c r="AM159" s="15" t="str">
        <f t="shared" si="22"/>
        <v>NSBLDRNS</v>
      </c>
      <c r="AN159" s="15" t="str">
        <f t="shared" si="23"/>
        <v>NSBLDRNS</v>
      </c>
    </row>
    <row r="160" spans="1:40" ht="11.25" customHeight="1" x14ac:dyDescent="0.15">
      <c r="A160" s="15">
        <v>159</v>
      </c>
      <c r="B160" s="15" t="s">
        <v>594</v>
      </c>
      <c r="C160" s="15" t="s">
        <v>595</v>
      </c>
      <c r="D160" s="3" t="s">
        <v>18</v>
      </c>
      <c r="E160" s="15" t="s">
        <v>88</v>
      </c>
      <c r="F160" s="15" t="s">
        <v>20</v>
      </c>
      <c r="G160" s="15">
        <v>143</v>
      </c>
      <c r="H160" s="15">
        <v>109</v>
      </c>
      <c r="I160" s="15">
        <v>40</v>
      </c>
      <c r="J160" s="15">
        <v>50</v>
      </c>
      <c r="K160" s="15">
        <v>44</v>
      </c>
      <c r="L160" s="15">
        <v>47</v>
      </c>
      <c r="M160" s="15">
        <v>44</v>
      </c>
      <c r="N160" s="15">
        <v>46</v>
      </c>
      <c r="O160" s="15">
        <v>45</v>
      </c>
      <c r="P160" s="15">
        <v>33</v>
      </c>
      <c r="Q160" s="15" t="s">
        <v>437</v>
      </c>
      <c r="R160" s="3" t="str">
        <f>IF(ISERROR(VLOOKUP($Q160,技リスト!$A$1:$F$270,6,FALSE)),"－",VLOOKUP($Q160,技リスト!$A$1:$F$270,6,FALSE))</f>
        <v>CA</v>
      </c>
      <c r="S160" s="3">
        <f>IF(ISERROR(VLOOKUP($Q160,技リスト!$A$1:$F$270,3,FALSE)),"－",VLOOKUP($Q160,技リスト!$A$1:$F$270,3,FALSE))</f>
        <v>15</v>
      </c>
      <c r="T160" s="3" t="str">
        <f>IF($E160=IF(ISERROR(VLOOKUP($Q160,技リスト!$A$1:$F$270,4,FALSE)),"－",VLOOKUP($Q160,技リスト!$A$1:$F$270,4,FALSE)),"一致","")</f>
        <v/>
      </c>
      <c r="U160" s="15" t="s">
        <v>280</v>
      </c>
      <c r="V160" s="3" t="str">
        <f>IF(ISERROR(VLOOKUP($U160,技リスト!$A$1:$F$270,6,FALSE)),"－",VLOOKUP($U160,技リスト!$A$1:$F$270,6,FALSE))</f>
        <v>P1</v>
      </c>
      <c r="W160" s="3">
        <f>IF(ISERROR(VLOOKUP($U160,技リスト!$A$1:$F$270,3,FALSE)),"－",VLOOKUP($U160,技リスト!$A$1:$F$270,3,FALSE))</f>
        <v>41</v>
      </c>
      <c r="X160" s="3" t="str">
        <f>IF($E160=IF(ISERROR(VLOOKUP($U160,技リスト!$A$1:$F$270,4,FALSE)),"－",VLOOKUP($U160,技リスト!$A$1:$F$270,4,FALSE)),"一致","")</f>
        <v/>
      </c>
      <c r="Y160" s="15" t="s">
        <v>165</v>
      </c>
      <c r="Z160" s="3" t="str">
        <f>IF(ISERROR(VLOOKUP($Y160,技リスト!$A$1:$F$270,6,FALSE)),"－",VLOOKUP($Y160,技リスト!$A$1:$F$270,6,FALSE))</f>
        <v>BL</v>
      </c>
      <c r="AA160" s="3">
        <f>IF(ISERROR(VLOOKUP($Y160,技リスト!$A$1:$F$270,3,FALSE)),"－",VLOOKUP($Y160,技リスト!$A$1:$F$270,3,FALSE))</f>
        <v>46</v>
      </c>
      <c r="AB160" s="3" t="str">
        <f>IF($E160=IF(ISERROR(VLOOKUP($Y160,技リスト!$A$1:$F$270,4,FALSE)),"－",VLOOKUP($Y160,技リスト!$A$1:$F$270,4,FALSE)),"一致","")</f>
        <v/>
      </c>
      <c r="AC160" s="15" t="s">
        <v>481</v>
      </c>
      <c r="AD160" s="3" t="str">
        <f>IF(ISERROR(VLOOKUP($AC160,技リスト!$A$1:$F$270,6,FALSE)),"－",VLOOKUP($AC160,技リスト!$A$1:$F$270,6,FALSE))</f>
        <v>CA</v>
      </c>
      <c r="AE160" s="3">
        <f>IF(ISERROR(VLOOKUP($AC160,技リスト!$A$1:$F$270,3,FALSE)),"－",VLOOKUP($AC160,技リスト!$A$1:$F$270,3,FALSE))</f>
        <v>41</v>
      </c>
      <c r="AF160" s="3" t="str">
        <f>IF($E160=IF(ISERROR(VLOOKUP($AC160,技リスト!$A$1:$F$245,4,FALSE)),"－",VLOOKUP($AC160,技リスト!$A$1:$F$245,4,FALSE)),"一致","")</f>
        <v>一致</v>
      </c>
      <c r="AG160" s="16" t="str">
        <f t="shared" si="16"/>
        <v>プレッシャーパンチロケットこぶしフェイクボールこがらし</v>
      </c>
      <c r="AH160" s="16" t="str">
        <f t="shared" si="17"/>
        <v>プレッシャーパンチロケットこぶしフェイクボールこがらし</v>
      </c>
      <c r="AI160" s="16" t="str">
        <f t="shared" si="18"/>
        <v>プレッシャーパンチロケットこぶしフェイクボールこがらし</v>
      </c>
      <c r="AJ160" s="16" t="str">
        <f t="shared" si="19"/>
        <v>プレッシャーパンチロケットこぶしフェイクボールこがらし</v>
      </c>
      <c r="AK160" s="15" t="str">
        <f t="shared" si="20"/>
        <v>CAP1BLCA</v>
      </c>
      <c r="AL160" s="16" t="str">
        <f t="shared" si="21"/>
        <v>CAP1BLCA</v>
      </c>
      <c r="AM160" s="15" t="str">
        <f t="shared" si="22"/>
        <v>CAP1BLCA</v>
      </c>
      <c r="AN160" s="15" t="str">
        <f t="shared" si="23"/>
        <v>CAP1BLCA</v>
      </c>
    </row>
    <row r="161" spans="1:40" ht="11.25" customHeight="1" x14ac:dyDescent="0.15">
      <c r="A161" s="15">
        <v>160</v>
      </c>
      <c r="B161" s="15" t="s">
        <v>596</v>
      </c>
      <c r="C161" s="15" t="s">
        <v>597</v>
      </c>
      <c r="D161" s="3" t="s">
        <v>18</v>
      </c>
      <c r="E161" s="15" t="s">
        <v>88</v>
      </c>
      <c r="F161" s="15" t="s">
        <v>17</v>
      </c>
      <c r="G161" s="15">
        <v>112</v>
      </c>
      <c r="H161" s="15">
        <v>84</v>
      </c>
      <c r="I161" s="15">
        <v>41</v>
      </c>
      <c r="J161" s="15">
        <v>41</v>
      </c>
      <c r="K161" s="15">
        <v>48</v>
      </c>
      <c r="L161" s="15">
        <v>40</v>
      </c>
      <c r="M161" s="15">
        <v>60</v>
      </c>
      <c r="N161" s="15">
        <v>40</v>
      </c>
      <c r="O161" s="15">
        <v>46</v>
      </c>
      <c r="P161" s="15">
        <v>35</v>
      </c>
      <c r="Q161" s="15" t="s">
        <v>324</v>
      </c>
      <c r="R161" s="3" t="str">
        <f>IF(ISERROR(VLOOKUP($Q161,技リスト!$A$1:$F$270,6,FALSE)),"－",VLOOKUP($Q161,技リスト!$A$1:$F$270,6,FALSE))</f>
        <v>DR</v>
      </c>
      <c r="S161" s="3">
        <f>IF(ISERROR(VLOOKUP($Q161,技リスト!$A$1:$F$270,3,FALSE)),"－",VLOOKUP($Q161,技リスト!$A$1:$F$270,3,FALSE))</f>
        <v>8</v>
      </c>
      <c r="T161" s="3" t="str">
        <f>IF($E161=IF(ISERROR(VLOOKUP($Q161,技リスト!$A$1:$F$270,4,FALSE)),"－",VLOOKUP($Q161,技リスト!$A$1:$F$270,4,FALSE)),"一致","")</f>
        <v/>
      </c>
      <c r="U161" s="15" t="s">
        <v>223</v>
      </c>
      <c r="V161" s="3" t="str">
        <f>IF(ISERROR(VLOOKUP($U161,技リスト!$A$1:$F$270,6,FALSE)),"－",VLOOKUP($U161,技リスト!$A$1:$F$270,6,FALSE))</f>
        <v>BL</v>
      </c>
      <c r="W161" s="3">
        <f>IF(ISERROR(VLOOKUP($U161,技リスト!$A$1:$F$270,3,FALSE)),"－",VLOOKUP($U161,技リスト!$A$1:$F$270,3,FALSE))</f>
        <v>8</v>
      </c>
      <c r="X161" s="3" t="str">
        <f>IF($E161=IF(ISERROR(VLOOKUP($U161,技リスト!$A$1:$F$270,4,FALSE)),"－",VLOOKUP($U161,技リスト!$A$1:$F$270,4,FALSE)),"一致","")</f>
        <v/>
      </c>
      <c r="Y161" s="15" t="s">
        <v>427</v>
      </c>
      <c r="Z161" s="3" t="str">
        <f>IF(ISERROR(VLOOKUP($Y161,技リスト!$A$1:$F$270,6,FALSE)),"－",VLOOKUP($Y161,技リスト!$A$1:$F$270,6,FALSE))</f>
        <v>BL</v>
      </c>
      <c r="AA161" s="3">
        <f>IF(ISERROR(VLOOKUP($Y161,技リスト!$A$1:$F$270,3,FALSE)),"－",VLOOKUP($Y161,技リスト!$A$1:$F$270,3,FALSE))</f>
        <v>39</v>
      </c>
      <c r="AB161" s="3" t="str">
        <f>IF($E161=IF(ISERROR(VLOOKUP($Y161,技リスト!$A$1:$F$270,4,FALSE)),"－",VLOOKUP($Y161,技リスト!$A$1:$F$270,4,FALSE)),"一致","")</f>
        <v>一致</v>
      </c>
      <c r="AC161" s="15" t="s">
        <v>559</v>
      </c>
      <c r="AD161" s="3" t="str">
        <f>IF(ISERROR(VLOOKUP($AC161,技リスト!$A$1:$F$270,6,FALSE)),"－",VLOOKUP($AC161,技リスト!$A$1:$F$270,6,FALSE))</f>
        <v>P2</v>
      </c>
      <c r="AE161" s="3">
        <f>IF(ISERROR(VLOOKUP($AC161,技リスト!$A$1:$F$270,3,FALSE)),"－",VLOOKUP($AC161,技リスト!$A$1:$F$270,3,FALSE))</f>
        <v>76</v>
      </c>
      <c r="AF161" s="3" t="str">
        <f>IF($E161=IF(ISERROR(VLOOKUP($AC161,技リスト!$A$1:$F$245,4,FALSE)),"－",VLOOKUP($AC161,技リスト!$A$1:$F$245,4,FALSE)),"一致","")</f>
        <v>一致</v>
      </c>
      <c r="AG161" s="16" t="str">
        <f t="shared" si="16"/>
        <v>ダッシュアクセルキラースライドブレードアタックつなみウォール</v>
      </c>
      <c r="AH161" s="16" t="str">
        <f t="shared" si="17"/>
        <v>ダッシュアクセルキラースライドブレードアタックつなみウォール</v>
      </c>
      <c r="AI161" s="16" t="str">
        <f t="shared" si="18"/>
        <v>ダッシュアクセルキラースライドブレードアタックつなみウォール</v>
      </c>
      <c r="AJ161" s="16" t="str">
        <f t="shared" si="19"/>
        <v>ダッシュアクセルキラースライドブレードアタックつなみウォール</v>
      </c>
      <c r="AK161" s="15" t="str">
        <f t="shared" si="20"/>
        <v>DRBLBLP2</v>
      </c>
      <c r="AL161" s="16" t="str">
        <f t="shared" si="21"/>
        <v>DRBLBLP2</v>
      </c>
      <c r="AM161" s="15" t="str">
        <f t="shared" si="22"/>
        <v>DRBLBLP2</v>
      </c>
      <c r="AN161" s="15" t="str">
        <f t="shared" si="23"/>
        <v>DRBLBLP2</v>
      </c>
    </row>
    <row r="162" spans="1:40" ht="11.25" customHeight="1" x14ac:dyDescent="0.15">
      <c r="A162" s="15">
        <v>161</v>
      </c>
      <c r="B162" s="15" t="s">
        <v>598</v>
      </c>
      <c r="C162" s="15" t="s">
        <v>599</v>
      </c>
      <c r="D162" s="3" t="s">
        <v>18</v>
      </c>
      <c r="E162" s="15" t="s">
        <v>88</v>
      </c>
      <c r="F162" s="15" t="s">
        <v>17</v>
      </c>
      <c r="G162" s="15">
        <v>125</v>
      </c>
      <c r="H162" s="15">
        <v>73</v>
      </c>
      <c r="I162" s="15">
        <v>46</v>
      </c>
      <c r="J162" s="15">
        <v>41</v>
      </c>
      <c r="K162" s="15">
        <v>51</v>
      </c>
      <c r="L162" s="15">
        <v>44</v>
      </c>
      <c r="M162" s="15">
        <v>41</v>
      </c>
      <c r="N162" s="15">
        <v>48</v>
      </c>
      <c r="O162" s="15">
        <v>44</v>
      </c>
      <c r="P162" s="15">
        <v>39</v>
      </c>
      <c r="Q162" s="15" t="s">
        <v>127</v>
      </c>
      <c r="R162" s="3" t="str">
        <f>IF(ISERROR(VLOOKUP($Q162,技リスト!$A$1:$F$270,6,FALSE)),"－",VLOOKUP($Q162,技リスト!$A$1:$F$270,6,FALSE))</f>
        <v>DR</v>
      </c>
      <c r="S162" s="3">
        <f>IF(ISERROR(VLOOKUP($Q162,技リスト!$A$1:$F$270,3,FALSE)),"－",VLOOKUP($Q162,技リスト!$A$1:$F$270,3,FALSE))</f>
        <v>8</v>
      </c>
      <c r="T162" s="3" t="str">
        <f>IF($E162=IF(ISERROR(VLOOKUP($Q162,技リスト!$A$1:$F$270,4,FALSE)),"－",VLOOKUP($Q162,技リスト!$A$1:$F$270,4,FALSE)),"一致","")</f>
        <v>一致</v>
      </c>
      <c r="U162" s="15" t="s">
        <v>164</v>
      </c>
      <c r="V162" s="3" t="str">
        <f>IF(ISERROR(VLOOKUP($U162,技リスト!$A$1:$F$270,6,FALSE)),"－",VLOOKUP($U162,技リスト!$A$1:$F$270,6,FALSE))</f>
        <v>DR</v>
      </c>
      <c r="W162" s="3">
        <f>IF(ISERROR(VLOOKUP($U162,技リスト!$A$1:$F$270,3,FALSE)),"－",VLOOKUP($U162,技リスト!$A$1:$F$270,3,FALSE))</f>
        <v>49</v>
      </c>
      <c r="X162" s="3" t="str">
        <f>IF($E162=IF(ISERROR(VLOOKUP($U162,技リスト!$A$1:$F$270,4,FALSE)),"－",VLOOKUP($U162,技リスト!$A$1:$F$270,4,FALSE)),"一致","")</f>
        <v/>
      </c>
      <c r="Y162" s="15" t="s">
        <v>165</v>
      </c>
      <c r="Z162" s="3" t="str">
        <f>IF(ISERROR(VLOOKUP($Y162,技リスト!$A$1:$F$270,6,FALSE)),"－",VLOOKUP($Y162,技リスト!$A$1:$F$270,6,FALSE))</f>
        <v>BL</v>
      </c>
      <c r="AA162" s="3">
        <f>IF(ISERROR(VLOOKUP($Y162,技リスト!$A$1:$F$270,3,FALSE)),"－",VLOOKUP($Y162,技リスト!$A$1:$F$270,3,FALSE))</f>
        <v>46</v>
      </c>
      <c r="AB162" s="3" t="str">
        <f>IF($E162=IF(ISERROR(VLOOKUP($Y162,技リスト!$A$1:$F$270,4,FALSE)),"－",VLOOKUP($Y162,技リスト!$A$1:$F$270,4,FALSE)),"一致","")</f>
        <v/>
      </c>
      <c r="AC162" s="15" t="s">
        <v>140</v>
      </c>
      <c r="AD162" s="3" t="str">
        <f>IF(ISERROR(VLOOKUP($AC162,技リスト!$A$1:$F$270,6,FALSE)),"－",VLOOKUP($AC162,技リスト!$A$1:$F$270,6,FALSE))</f>
        <v>BL</v>
      </c>
      <c r="AE162" s="3">
        <f>IF(ISERROR(VLOOKUP($AC162,技リスト!$A$1:$F$270,3,FALSE)),"－",VLOOKUP($AC162,技リスト!$A$1:$F$270,3,FALSE))</f>
        <v>41</v>
      </c>
      <c r="AF162" s="3" t="str">
        <f>IF($E162=IF(ISERROR(VLOOKUP($AC162,技リスト!$A$1:$F$245,4,FALSE)),"－",VLOOKUP($AC162,技リスト!$A$1:$F$245,4,FALSE)),"一致","")</f>
        <v/>
      </c>
      <c r="AG162" s="16" t="str">
        <f t="shared" si="16"/>
        <v>しっぷうダッシュごりむちゅうフェイクボールうしろのしょうめん</v>
      </c>
      <c r="AH162" s="16" t="str">
        <f t="shared" si="17"/>
        <v>しっぷうダッシュごりむちゅうフェイクボールうしろのしょうめん</v>
      </c>
      <c r="AI162" s="16" t="str">
        <f t="shared" si="18"/>
        <v>しっぷうダッシュごりむちゅうフェイクボールうしろのしょうめん</v>
      </c>
      <c r="AJ162" s="16" t="str">
        <f t="shared" si="19"/>
        <v>しっぷうダッシュごりむちゅうフェイクボールうしろのしょうめん</v>
      </c>
      <c r="AK162" s="15" t="str">
        <f t="shared" si="20"/>
        <v>DRDRBLBL</v>
      </c>
      <c r="AL162" s="16" t="str">
        <f t="shared" si="21"/>
        <v>DRDRBLBL</v>
      </c>
      <c r="AM162" s="15" t="str">
        <f t="shared" si="22"/>
        <v>DRDRBLBL</v>
      </c>
      <c r="AN162" s="15" t="str">
        <f t="shared" si="23"/>
        <v>DRDRBLBL</v>
      </c>
    </row>
    <row r="163" spans="1:40" ht="11.25" customHeight="1" x14ac:dyDescent="0.15">
      <c r="A163" s="15">
        <v>162</v>
      </c>
      <c r="B163" s="15" t="s">
        <v>600</v>
      </c>
      <c r="C163" s="15" t="s">
        <v>601</v>
      </c>
      <c r="D163" s="3" t="s">
        <v>18</v>
      </c>
      <c r="E163" s="15" t="s">
        <v>19</v>
      </c>
      <c r="F163" s="15" t="s">
        <v>17</v>
      </c>
      <c r="G163" s="15">
        <v>136</v>
      </c>
      <c r="H163" s="15">
        <v>65</v>
      </c>
      <c r="I163" s="15">
        <v>42</v>
      </c>
      <c r="J163" s="15">
        <v>40</v>
      </c>
      <c r="K163" s="15">
        <v>48</v>
      </c>
      <c r="L163" s="15">
        <v>41</v>
      </c>
      <c r="M163" s="15">
        <v>41</v>
      </c>
      <c r="N163" s="15">
        <v>48</v>
      </c>
      <c r="O163" s="15">
        <v>44</v>
      </c>
      <c r="P163" s="15">
        <v>34</v>
      </c>
      <c r="Q163" s="15" t="s">
        <v>290</v>
      </c>
      <c r="R163" s="3" t="str">
        <f>IF(ISERROR(VLOOKUP($Q163,技リスト!$A$1:$F$270,6,FALSE)),"－",VLOOKUP($Q163,技リスト!$A$1:$F$270,6,FALSE))</f>
        <v>BL</v>
      </c>
      <c r="S163" s="3">
        <f>IF(ISERROR(VLOOKUP($Q163,技リスト!$A$1:$F$270,3,FALSE)),"－",VLOOKUP($Q163,技リスト!$A$1:$F$270,3,FALSE))</f>
        <v>56</v>
      </c>
      <c r="T163" s="3" t="str">
        <f>IF($E163=IF(ISERROR(VLOOKUP($Q163,技リスト!$A$1:$F$270,4,FALSE)),"－",VLOOKUP($Q163,技リスト!$A$1:$F$270,4,FALSE)),"一致","")</f>
        <v>一致</v>
      </c>
      <c r="U163" s="15" t="s">
        <v>188</v>
      </c>
      <c r="V163" s="3" t="str">
        <f>IF(ISERROR(VLOOKUP($U163,技リスト!$A$1:$F$270,6,FALSE)),"－",VLOOKUP($U163,技リスト!$A$1:$F$270,6,FALSE))</f>
        <v>DR</v>
      </c>
      <c r="W163" s="3">
        <f>IF(ISERROR(VLOOKUP($U163,技リスト!$A$1:$F$270,3,FALSE)),"－",VLOOKUP($U163,技リスト!$A$1:$F$270,3,FALSE))</f>
        <v>38</v>
      </c>
      <c r="X163" s="3" t="str">
        <f>IF($E163=IF(ISERROR(VLOOKUP($U163,技リスト!$A$1:$F$270,4,FALSE)),"－",VLOOKUP($U163,技リスト!$A$1:$F$270,4,FALSE)),"一致","")</f>
        <v>一致</v>
      </c>
      <c r="Y163" s="15" t="s">
        <v>227</v>
      </c>
      <c r="Z163" s="3" t="str">
        <f>IF(ISERROR(VLOOKUP($Y163,技リスト!$A$1:$F$270,6,FALSE)),"－",VLOOKUP($Y163,技リスト!$A$1:$F$270,6,FALSE))</f>
        <v>BL</v>
      </c>
      <c r="AA163" s="3">
        <f>IF(ISERROR(VLOOKUP($Y163,技リスト!$A$1:$F$270,3,FALSE)),"－",VLOOKUP($Y163,技リスト!$A$1:$F$270,3,FALSE))</f>
        <v>39</v>
      </c>
      <c r="AB163" s="3" t="str">
        <f>IF($E163=IF(ISERROR(VLOOKUP($Y163,技リスト!$A$1:$F$270,4,FALSE)),"－",VLOOKUP($Y163,技リスト!$A$1:$F$270,4,FALSE)),"一致","")</f>
        <v>一致</v>
      </c>
      <c r="AC163" s="15" t="s">
        <v>219</v>
      </c>
      <c r="AD163" s="3" t="str">
        <f>IF(ISERROR(VLOOKUP($AC163,技リスト!$A$1:$F$270,6,FALSE)),"－",VLOOKUP($AC163,技リスト!$A$1:$F$270,6,FALSE))</f>
        <v>BL</v>
      </c>
      <c r="AE163" s="3">
        <f>IF(ISERROR(VLOOKUP($AC163,技リスト!$A$1:$F$270,3,FALSE)),"－",VLOOKUP($AC163,技リスト!$A$1:$F$270,3,FALSE))</f>
        <v>64</v>
      </c>
      <c r="AF163" s="3" t="str">
        <f>IF($E163=IF(ISERROR(VLOOKUP($AC163,技リスト!$A$1:$F$245,4,FALSE)),"－",VLOOKUP($AC163,技リスト!$A$1:$F$245,4,FALSE)),"一致","")</f>
        <v/>
      </c>
      <c r="AG163" s="16" t="str">
        <f t="shared" si="16"/>
        <v>くものいとスーパースキャン（Ｄ）スーパースキャン（Ｂ）サイクロン</v>
      </c>
      <c r="AH163" s="16" t="str">
        <f t="shared" si="17"/>
        <v>くものいとスーパースキャン（Ｄ）スーパースキャン（Ｂ）サイクロン</v>
      </c>
      <c r="AI163" s="16" t="str">
        <f t="shared" si="18"/>
        <v>くものいとスーパースキャン（Ｄ）スーパースキャン（Ｂ）サイクロン</v>
      </c>
      <c r="AJ163" s="16" t="str">
        <f t="shared" si="19"/>
        <v>くものいとスーパースキャン（Ｄ）スーパースキャン（Ｂ）サイクロン</v>
      </c>
      <c r="AK163" s="15" t="str">
        <f t="shared" si="20"/>
        <v>BLDRBLBL</v>
      </c>
      <c r="AL163" s="16" t="str">
        <f t="shared" si="21"/>
        <v>BLDRBLBL</v>
      </c>
      <c r="AM163" s="15" t="str">
        <f t="shared" si="22"/>
        <v>BLDRBLBL</v>
      </c>
      <c r="AN163" s="15" t="str">
        <f t="shared" si="23"/>
        <v>BLDRBLBL</v>
      </c>
    </row>
    <row r="164" spans="1:40" ht="11.25" customHeight="1" x14ac:dyDescent="0.15">
      <c r="A164" s="15">
        <v>163</v>
      </c>
      <c r="B164" s="15" t="s">
        <v>602</v>
      </c>
      <c r="C164" s="15" t="s">
        <v>603</v>
      </c>
      <c r="D164" s="3" t="s">
        <v>18</v>
      </c>
      <c r="E164" s="15" t="s">
        <v>121</v>
      </c>
      <c r="F164" s="15" t="s">
        <v>17</v>
      </c>
      <c r="G164" s="15">
        <v>127</v>
      </c>
      <c r="H164" s="15">
        <v>60</v>
      </c>
      <c r="I164" s="15">
        <v>45</v>
      </c>
      <c r="J164" s="15">
        <v>44</v>
      </c>
      <c r="K164" s="15">
        <v>48</v>
      </c>
      <c r="L164" s="15">
        <v>60</v>
      </c>
      <c r="M164" s="15">
        <v>43</v>
      </c>
      <c r="N164" s="15">
        <v>49</v>
      </c>
      <c r="O164" s="15">
        <v>47</v>
      </c>
      <c r="P164" s="15">
        <v>35</v>
      </c>
      <c r="Q164" s="15" t="s">
        <v>133</v>
      </c>
      <c r="R164" s="3" t="str">
        <f>IF(ISERROR(VLOOKUP($Q164,技リスト!$A$1:$F$270,6,FALSE)),"－",VLOOKUP($Q164,技リスト!$A$1:$F$270,6,FALSE))</f>
        <v>BB</v>
      </c>
      <c r="S164" s="3">
        <f>IF(ISERROR(VLOOKUP($Q164,技リスト!$A$1:$F$270,3,FALSE)),"－",VLOOKUP($Q164,技リスト!$A$1:$F$270,3,FALSE))</f>
        <v>48</v>
      </c>
      <c r="T164" s="3" t="str">
        <f>IF($E164=IF(ISERROR(VLOOKUP($Q164,技リスト!$A$1:$F$270,4,FALSE)),"－",VLOOKUP($Q164,技リスト!$A$1:$F$270,4,FALSE)),"一致","")</f>
        <v>一致</v>
      </c>
      <c r="U164" s="15" t="s">
        <v>134</v>
      </c>
      <c r="V164" s="3" t="str">
        <f>IF(ISERROR(VLOOKUP($U164,技リスト!$A$1:$F$270,6,FALSE)),"－",VLOOKUP($U164,技リスト!$A$1:$F$270,6,FALSE))</f>
        <v>DR</v>
      </c>
      <c r="W164" s="3">
        <f>IF(ISERROR(VLOOKUP($U164,技リスト!$A$1:$F$270,3,FALSE)),"－",VLOOKUP($U164,技リスト!$A$1:$F$270,3,FALSE))</f>
        <v>38</v>
      </c>
      <c r="X164" s="3" t="str">
        <f>IF($E164=IF(ISERROR(VLOOKUP($U164,技リスト!$A$1:$F$270,4,FALSE)),"－",VLOOKUP($U164,技リスト!$A$1:$F$270,4,FALSE)),"一致","")</f>
        <v>一致</v>
      </c>
      <c r="Y164" s="15" t="s">
        <v>437</v>
      </c>
      <c r="Z164" s="3" t="str">
        <f>IF(ISERROR(VLOOKUP($Y164,技リスト!$A$1:$F$270,6,FALSE)),"－",VLOOKUP($Y164,技リスト!$A$1:$F$270,6,FALSE))</f>
        <v>CA</v>
      </c>
      <c r="AA164" s="3">
        <f>IF(ISERROR(VLOOKUP($Y164,技リスト!$A$1:$F$270,3,FALSE)),"－",VLOOKUP($Y164,技リスト!$A$1:$F$270,3,FALSE))</f>
        <v>15</v>
      </c>
      <c r="AB164" s="3" t="str">
        <f>IF($E164=IF(ISERROR(VLOOKUP($Y164,技リスト!$A$1:$F$270,4,FALSE)),"－",VLOOKUP($Y164,技リスト!$A$1:$F$270,4,FALSE)),"一致","")</f>
        <v/>
      </c>
      <c r="AC164" s="15" t="s">
        <v>519</v>
      </c>
      <c r="AD164" s="3" t="str">
        <f>IF(ISERROR(VLOOKUP($AC164,技リスト!$A$1:$F$270,6,FALSE)),"－",VLOOKUP($AC164,技リスト!$A$1:$F$270,6,FALSE))</f>
        <v>CA</v>
      </c>
      <c r="AE164" s="3">
        <f>IF(ISERROR(VLOOKUP($AC164,技リスト!$A$1:$F$270,3,FALSE)),"－",VLOOKUP($AC164,技リスト!$A$1:$F$270,3,FALSE))</f>
        <v>101</v>
      </c>
      <c r="AF164" s="3" t="str">
        <f>IF($E164=IF(ISERROR(VLOOKUP($AC164,技リスト!$A$1:$F$245,4,FALSE)),"－",VLOOKUP($AC164,技リスト!$A$1:$F$245,4,FALSE)),"一致","")</f>
        <v>一致</v>
      </c>
      <c r="AG164" s="16" t="str">
        <f t="shared" si="16"/>
        <v>ザ・ウォールスーパーアルマジロプレッシャーパンチギガントウォール</v>
      </c>
      <c r="AH164" s="16" t="str">
        <f t="shared" si="17"/>
        <v>ザ・ウォールスーパーアルマジロプレッシャーパンチギガントウォール</v>
      </c>
      <c r="AI164" s="16" t="str">
        <f t="shared" si="18"/>
        <v>ザ・ウォールスーパーアルマジロプレッシャーパンチギガントウォール</v>
      </c>
      <c r="AJ164" s="16" t="str">
        <f t="shared" si="19"/>
        <v>ザ・ウォールスーパーアルマジロプレッシャーパンチギガントウォール</v>
      </c>
      <c r="AK164" s="15" t="str">
        <f t="shared" si="20"/>
        <v>BBDRCACA</v>
      </c>
      <c r="AL164" s="16" t="str">
        <f t="shared" si="21"/>
        <v>BBDRCACA</v>
      </c>
      <c r="AM164" s="15" t="str">
        <f t="shared" si="22"/>
        <v>BBDRCACA</v>
      </c>
      <c r="AN164" s="15" t="str">
        <f t="shared" si="23"/>
        <v>BBDRCACA</v>
      </c>
    </row>
    <row r="165" spans="1:40" ht="11.25" customHeight="1" x14ac:dyDescent="0.15">
      <c r="A165" s="15">
        <v>164</v>
      </c>
      <c r="B165" s="15" t="s">
        <v>604</v>
      </c>
      <c r="C165" s="15" t="s">
        <v>605</v>
      </c>
      <c r="D165" s="3" t="s">
        <v>18</v>
      </c>
      <c r="E165" s="15" t="s">
        <v>19</v>
      </c>
      <c r="F165" s="15" t="s">
        <v>53</v>
      </c>
      <c r="G165" s="15">
        <v>162</v>
      </c>
      <c r="H165" s="15">
        <v>69</v>
      </c>
      <c r="I165" s="15">
        <v>40</v>
      </c>
      <c r="J165" s="15">
        <v>48</v>
      </c>
      <c r="K165" s="15">
        <v>51</v>
      </c>
      <c r="L165" s="15">
        <v>43</v>
      </c>
      <c r="M165" s="15">
        <v>41</v>
      </c>
      <c r="N165" s="15">
        <v>40</v>
      </c>
      <c r="O165" s="15">
        <v>41</v>
      </c>
      <c r="P165" s="15">
        <v>39</v>
      </c>
      <c r="Q165" s="15" t="s">
        <v>329</v>
      </c>
      <c r="R165" s="3" t="str">
        <f>IF(ISERROR(VLOOKUP($Q165,技リスト!$A$1:$F$270,6,FALSE)),"－",VLOOKUP($Q165,技リスト!$A$1:$F$270,6,FALSE))</f>
        <v>DR</v>
      </c>
      <c r="S165" s="3">
        <f>IF(ISERROR(VLOOKUP($Q165,技リスト!$A$1:$F$270,3,FALSE)),"－",VLOOKUP($Q165,技リスト!$A$1:$F$270,3,FALSE))</f>
        <v>8</v>
      </c>
      <c r="T165" s="3" t="str">
        <f>IF($E165=IF(ISERROR(VLOOKUP($Q165,技リスト!$A$1:$F$270,4,FALSE)),"－",VLOOKUP($Q165,技リスト!$A$1:$F$270,4,FALSE)),"一致","")</f>
        <v/>
      </c>
      <c r="U165" s="15" t="s">
        <v>164</v>
      </c>
      <c r="V165" s="3" t="str">
        <f>IF(ISERROR(VLOOKUP($U165,技リスト!$A$1:$F$270,6,FALSE)),"－",VLOOKUP($U165,技リスト!$A$1:$F$270,6,FALSE))</f>
        <v>DR</v>
      </c>
      <c r="W165" s="3">
        <f>IF(ISERROR(VLOOKUP($U165,技リスト!$A$1:$F$270,3,FALSE)),"－",VLOOKUP($U165,技リスト!$A$1:$F$270,3,FALSE))</f>
        <v>49</v>
      </c>
      <c r="X165" s="3" t="str">
        <f>IF($E165=IF(ISERROR(VLOOKUP($U165,技リスト!$A$1:$F$270,4,FALSE)),"－",VLOOKUP($U165,技リスト!$A$1:$F$270,4,FALSE)),"一致","")</f>
        <v/>
      </c>
      <c r="Y165" s="15" t="s">
        <v>424</v>
      </c>
      <c r="Z165" s="3" t="str">
        <f>IF(ISERROR(VLOOKUP($Y165,技リスト!$A$1:$F$270,6,FALSE)),"－",VLOOKUP($Y165,技リスト!$A$1:$F$270,6,FALSE))</f>
        <v>NS</v>
      </c>
      <c r="AA165" s="3">
        <f>IF(ISERROR(VLOOKUP($Y165,技リスト!$A$1:$F$270,3,FALSE)),"－",VLOOKUP($Y165,技リスト!$A$1:$F$270,3,FALSE))</f>
        <v>78</v>
      </c>
      <c r="AB165" s="3" t="str">
        <f>IF($E165=IF(ISERROR(VLOOKUP($Y165,技リスト!$A$1:$F$270,4,FALSE)),"－",VLOOKUP($Y165,技リスト!$A$1:$F$270,4,FALSE)),"一致","")</f>
        <v/>
      </c>
      <c r="AC165" s="15" t="s">
        <v>140</v>
      </c>
      <c r="AD165" s="3" t="str">
        <f>IF(ISERROR(VLOOKUP($AC165,技リスト!$A$1:$F$270,6,FALSE)),"－",VLOOKUP($AC165,技リスト!$A$1:$F$270,6,FALSE))</f>
        <v>BL</v>
      </c>
      <c r="AE165" s="3">
        <f>IF(ISERROR(VLOOKUP($AC165,技リスト!$A$1:$F$270,3,FALSE)),"－",VLOOKUP($AC165,技リスト!$A$1:$F$270,3,FALSE))</f>
        <v>41</v>
      </c>
      <c r="AF165" s="3" t="str">
        <f>IF($E165=IF(ISERROR(VLOOKUP($AC165,技リスト!$A$1:$F$245,4,FALSE)),"－",VLOOKUP($AC165,技リスト!$A$1:$F$245,4,FALSE)),"一致","")</f>
        <v/>
      </c>
      <c r="AG165" s="16" t="str">
        <f t="shared" si="16"/>
        <v>たまのりピエロごりむちゅうシャインドライブうしろのしょうめん</v>
      </c>
      <c r="AH165" s="16" t="str">
        <f t="shared" si="17"/>
        <v>たまのりピエロごりむちゅうシャインドライブうしろのしょうめん</v>
      </c>
      <c r="AI165" s="16" t="str">
        <f t="shared" si="18"/>
        <v>たまのりピエロごりむちゅうシャインドライブうしろのしょうめん</v>
      </c>
      <c r="AJ165" s="16" t="str">
        <f t="shared" si="19"/>
        <v>たまのりピエロごりむちゅうシャインドライブうしろのしょうめん</v>
      </c>
      <c r="AK165" s="15" t="str">
        <f t="shared" si="20"/>
        <v>DRDRNSBL</v>
      </c>
      <c r="AL165" s="16" t="str">
        <f t="shared" si="21"/>
        <v>DRDRNSBL</v>
      </c>
      <c r="AM165" s="15" t="str">
        <f t="shared" si="22"/>
        <v>DRDRNSBL</v>
      </c>
      <c r="AN165" s="15" t="str">
        <f t="shared" si="23"/>
        <v>DRDRNSBL</v>
      </c>
    </row>
    <row r="166" spans="1:40" ht="11.25" customHeight="1" x14ac:dyDescent="0.15">
      <c r="A166" s="15">
        <v>165</v>
      </c>
      <c r="B166" s="15" t="s">
        <v>606</v>
      </c>
      <c r="C166" s="15" t="s">
        <v>607</v>
      </c>
      <c r="D166" s="3" t="s">
        <v>18</v>
      </c>
      <c r="E166" s="15" t="s">
        <v>88</v>
      </c>
      <c r="F166" s="15" t="s">
        <v>53</v>
      </c>
      <c r="G166" s="15">
        <v>134</v>
      </c>
      <c r="H166" s="15">
        <v>65</v>
      </c>
      <c r="I166" s="15">
        <v>44</v>
      </c>
      <c r="J166" s="15">
        <v>43</v>
      </c>
      <c r="K166" s="15">
        <v>50</v>
      </c>
      <c r="L166" s="15">
        <v>48</v>
      </c>
      <c r="M166" s="15">
        <v>40</v>
      </c>
      <c r="N166" s="15">
        <v>48</v>
      </c>
      <c r="O166" s="15">
        <v>40</v>
      </c>
      <c r="P166" s="15">
        <v>36</v>
      </c>
      <c r="Q166" s="15" t="s">
        <v>329</v>
      </c>
      <c r="R166" s="3" t="str">
        <f>IF(ISERROR(VLOOKUP($Q166,技リスト!$A$1:$F$270,6,FALSE)),"－",VLOOKUP($Q166,技リスト!$A$1:$F$270,6,FALSE))</f>
        <v>DR</v>
      </c>
      <c r="S166" s="3">
        <f>IF(ISERROR(VLOOKUP($Q166,技リスト!$A$1:$F$270,3,FALSE)),"－",VLOOKUP($Q166,技リスト!$A$1:$F$270,3,FALSE))</f>
        <v>8</v>
      </c>
      <c r="T166" s="3" t="str">
        <f>IF($E166=IF(ISERROR(VLOOKUP($Q166,技リスト!$A$1:$F$270,4,FALSE)),"－",VLOOKUP($Q166,技リスト!$A$1:$F$270,4,FALSE)),"一致","")</f>
        <v>一致</v>
      </c>
      <c r="U166" s="15" t="s">
        <v>139</v>
      </c>
      <c r="V166" s="3" t="str">
        <f>IF(ISERROR(VLOOKUP($U166,技リスト!$A$1:$F$270,6,FALSE)),"－",VLOOKUP($U166,技リスト!$A$1:$F$270,6,FALSE))</f>
        <v>BL</v>
      </c>
      <c r="W166" s="3">
        <f>IF(ISERROR(VLOOKUP($U166,技リスト!$A$1:$F$270,3,FALSE)),"－",VLOOKUP($U166,技リスト!$A$1:$F$270,3,FALSE))</f>
        <v>8</v>
      </c>
      <c r="X166" s="3" t="str">
        <f>IF($E166=IF(ISERROR(VLOOKUP($U166,技リスト!$A$1:$F$270,4,FALSE)),"－",VLOOKUP($U166,技リスト!$A$1:$F$270,4,FALSE)),"一致","")</f>
        <v>一致</v>
      </c>
      <c r="Y166" s="15" t="s">
        <v>152</v>
      </c>
      <c r="Z166" s="3" t="str">
        <f>IF(ISERROR(VLOOKUP($Y166,技リスト!$A$1:$F$270,6,FALSE)),"－",VLOOKUP($Y166,技リスト!$A$1:$F$270,6,FALSE))</f>
        <v>DR</v>
      </c>
      <c r="AA166" s="3">
        <f>IF(ISERROR(VLOOKUP($Y166,技リスト!$A$1:$F$270,3,FALSE)),"－",VLOOKUP($Y166,技リスト!$A$1:$F$270,3,FALSE))</f>
        <v>47</v>
      </c>
      <c r="AB166" s="3" t="str">
        <f>IF($E166=IF(ISERROR(VLOOKUP($Y166,技リスト!$A$1:$F$270,4,FALSE)),"－",VLOOKUP($Y166,技リスト!$A$1:$F$270,4,FALSE)),"一致","")</f>
        <v>一致</v>
      </c>
      <c r="AC166" s="15" t="s">
        <v>253</v>
      </c>
      <c r="AD166" s="3" t="str">
        <f>IF(ISERROR(VLOOKUP($AC166,技リスト!$A$1:$F$270,6,FALSE)),"－",VLOOKUP($AC166,技リスト!$A$1:$F$270,6,FALSE))</f>
        <v>NS</v>
      </c>
      <c r="AE166" s="3">
        <f>IF(ISERROR(VLOOKUP($AC166,技リスト!$A$1:$F$270,3,FALSE)),"－",VLOOKUP($AC166,技リスト!$A$1:$F$270,3,FALSE))</f>
        <v>84</v>
      </c>
      <c r="AF166" s="3" t="str">
        <f>IF($E166=IF(ISERROR(VLOOKUP($AC166,技リスト!$A$1:$F$245,4,FALSE)),"－",VLOOKUP($AC166,技リスト!$A$1:$F$245,4,FALSE)),"一致","")</f>
        <v/>
      </c>
      <c r="AG166" s="16" t="str">
        <f t="shared" si="16"/>
        <v>たまのりピエロコイルターンジグザグスパークツインブースト</v>
      </c>
      <c r="AH166" s="16" t="str">
        <f t="shared" si="17"/>
        <v>たまのりピエロコイルターンジグザグスパークツインブースト</v>
      </c>
      <c r="AI166" s="16" t="str">
        <f t="shared" si="18"/>
        <v>たまのりピエロコイルターンジグザグスパークツインブースト</v>
      </c>
      <c r="AJ166" s="16" t="str">
        <f t="shared" si="19"/>
        <v>たまのりピエロコイルターンジグザグスパークツインブースト</v>
      </c>
      <c r="AK166" s="15" t="str">
        <f t="shared" si="20"/>
        <v>DRBLDRNS</v>
      </c>
      <c r="AL166" s="16" t="str">
        <f t="shared" si="21"/>
        <v>DRBLDRNS</v>
      </c>
      <c r="AM166" s="15" t="str">
        <f t="shared" si="22"/>
        <v>DRBLDRNS</v>
      </c>
      <c r="AN166" s="15" t="str">
        <f t="shared" si="23"/>
        <v>DRBLDRNS</v>
      </c>
    </row>
    <row r="167" spans="1:40" ht="11.25" customHeight="1" x14ac:dyDescent="0.15">
      <c r="A167" s="15">
        <v>166</v>
      </c>
      <c r="B167" s="15" t="s">
        <v>608</v>
      </c>
      <c r="C167" s="15" t="s">
        <v>609</v>
      </c>
      <c r="D167" s="3" t="s">
        <v>18</v>
      </c>
      <c r="E167" s="15" t="s">
        <v>88</v>
      </c>
      <c r="F167" s="15" t="s">
        <v>53</v>
      </c>
      <c r="G167" s="15">
        <v>162</v>
      </c>
      <c r="H167" s="15">
        <v>76</v>
      </c>
      <c r="I167" s="15">
        <v>47</v>
      </c>
      <c r="J167" s="15">
        <v>40</v>
      </c>
      <c r="K167" s="15">
        <v>44</v>
      </c>
      <c r="L167" s="15">
        <v>48</v>
      </c>
      <c r="M167" s="15">
        <v>52</v>
      </c>
      <c r="N167" s="15">
        <v>52</v>
      </c>
      <c r="O167" s="15">
        <v>51</v>
      </c>
      <c r="P167" s="15">
        <v>45</v>
      </c>
      <c r="Q167" s="15" t="s">
        <v>265</v>
      </c>
      <c r="R167" s="3" t="str">
        <f>IF(ISERROR(VLOOKUP($Q167,技リスト!$A$1:$F$270,6,FALSE)),"－",VLOOKUP($Q167,技リスト!$A$1:$F$270,6,FALSE))</f>
        <v>BS</v>
      </c>
      <c r="S167" s="3">
        <f>IF(ISERROR(VLOOKUP($Q167,技リスト!$A$1:$F$270,3,FALSE)),"－",VLOOKUP($Q167,技リスト!$A$1:$F$270,3,FALSE))</f>
        <v>78</v>
      </c>
      <c r="T167" s="3" t="str">
        <f>IF($E167=IF(ISERROR(VLOOKUP($Q167,技リスト!$A$1:$F$270,4,FALSE)),"－",VLOOKUP($Q167,技リスト!$A$1:$F$270,4,FALSE)),"一致","")</f>
        <v>一致</v>
      </c>
      <c r="U167" s="15" t="s">
        <v>127</v>
      </c>
      <c r="V167" s="3" t="str">
        <f>IF(ISERROR(VLOOKUP($U167,技リスト!$A$1:$F$270,6,FALSE)),"－",VLOOKUP($U167,技リスト!$A$1:$F$270,6,FALSE))</f>
        <v>DR</v>
      </c>
      <c r="W167" s="3">
        <f>IF(ISERROR(VLOOKUP($U167,技リスト!$A$1:$F$270,3,FALSE)),"－",VLOOKUP($U167,技リスト!$A$1:$F$270,3,FALSE))</f>
        <v>8</v>
      </c>
      <c r="X167" s="3" t="str">
        <f>IF($E167=IF(ISERROR(VLOOKUP($U167,技リスト!$A$1:$F$270,4,FALSE)),"－",VLOOKUP($U167,技リスト!$A$1:$F$270,4,FALSE)),"一致","")</f>
        <v>一致</v>
      </c>
      <c r="Y167" s="15" t="s">
        <v>610</v>
      </c>
      <c r="Z167" s="3" t="str">
        <f>IF(ISERROR(VLOOKUP($Y167,技リスト!$A$1:$F$270,6,FALSE)),"－",VLOOKUP($Y167,技リスト!$A$1:$F$270,6,FALSE))</f>
        <v>DR</v>
      </c>
      <c r="AA167" s="3">
        <f>IF(ISERROR(VLOOKUP($Y167,技リスト!$A$1:$F$270,3,FALSE)),"－",VLOOKUP($Y167,技リスト!$A$1:$F$270,3,FALSE))</f>
        <v>38</v>
      </c>
      <c r="AB167" s="3" t="str">
        <f>IF($E167=IF(ISERROR(VLOOKUP($Y167,技リスト!$A$1:$F$270,4,FALSE)),"－",VLOOKUP($Y167,技リスト!$A$1:$F$270,4,FALSE)),"一致","")</f>
        <v/>
      </c>
      <c r="AC167" s="15" t="s">
        <v>241</v>
      </c>
      <c r="AD167" s="3" t="str">
        <f>IF(ISERROR(VLOOKUP($AC167,技リスト!$A$1:$F$270,6,FALSE)),"－",VLOOKUP($AC167,技リスト!$A$1:$F$270,6,FALSE))</f>
        <v>DR</v>
      </c>
      <c r="AE167" s="3">
        <f>IF(ISERROR(VLOOKUP($AC167,技リスト!$A$1:$F$270,3,FALSE)),"－",VLOOKUP($AC167,技リスト!$A$1:$F$270,3,FALSE))</f>
        <v>61</v>
      </c>
      <c r="AF167" s="3" t="str">
        <f>IF($E167=IF(ISERROR(VLOOKUP($AC167,技リスト!$A$1:$F$245,4,FALSE)),"－",VLOOKUP($AC167,技リスト!$A$1:$F$245,4,FALSE)),"一致","")</f>
        <v>一致</v>
      </c>
      <c r="AG167" s="16" t="str">
        <f t="shared" si="16"/>
        <v>ホークショットしっぷうダッシュフーセンガムカマイタチ</v>
      </c>
      <c r="AH167" s="16" t="str">
        <f t="shared" si="17"/>
        <v>ホークショットしっぷうダッシュフーセンガムカマイタチ</v>
      </c>
      <c r="AI167" s="16" t="str">
        <f t="shared" si="18"/>
        <v>ホークショットしっぷうダッシュフーセンガムカマイタチ</v>
      </c>
      <c r="AJ167" s="16" t="str">
        <f t="shared" si="19"/>
        <v>ホークショットしっぷうダッシュフーセンガムカマイタチ</v>
      </c>
      <c r="AK167" s="15" t="str">
        <f t="shared" si="20"/>
        <v>BSDRDRDR</v>
      </c>
      <c r="AL167" s="16" t="str">
        <f t="shared" si="21"/>
        <v>BSDRDRDR</v>
      </c>
      <c r="AM167" s="15" t="str">
        <f t="shared" si="22"/>
        <v>BSDRDRDR</v>
      </c>
      <c r="AN167" s="15" t="str">
        <f t="shared" si="23"/>
        <v>BSDRDRDR</v>
      </c>
    </row>
    <row r="168" spans="1:40" ht="11.25" customHeight="1" x14ac:dyDescent="0.15">
      <c r="A168" s="15">
        <v>167</v>
      </c>
      <c r="B168" s="15" t="s">
        <v>611</v>
      </c>
      <c r="C168" s="15" t="s">
        <v>612</v>
      </c>
      <c r="D168" s="3" t="s">
        <v>18</v>
      </c>
      <c r="E168" s="15" t="s">
        <v>145</v>
      </c>
      <c r="F168" s="15" t="s">
        <v>52</v>
      </c>
      <c r="G168" s="15">
        <v>169</v>
      </c>
      <c r="H168" s="15">
        <v>65</v>
      </c>
      <c r="I168" s="15">
        <v>64</v>
      </c>
      <c r="J168" s="15">
        <v>40</v>
      </c>
      <c r="K168" s="15">
        <v>40</v>
      </c>
      <c r="L168" s="15">
        <v>51</v>
      </c>
      <c r="M168" s="15">
        <v>48</v>
      </c>
      <c r="N168" s="15">
        <v>56</v>
      </c>
      <c r="O168" s="15">
        <v>44</v>
      </c>
      <c r="P168" s="15">
        <v>38</v>
      </c>
      <c r="Q168" s="15" t="s">
        <v>613</v>
      </c>
      <c r="R168" s="3" t="str">
        <f>IF(ISERROR(VLOOKUP($Q168,技リスト!$A$1:$F$270,6,FALSE)),"－",VLOOKUP($Q168,技リスト!$A$1:$F$270,6,FALSE))</f>
        <v>－</v>
      </c>
      <c r="S168" s="3" t="str">
        <f>IF(ISERROR(VLOOKUP($Q168,技リスト!$A$1:$F$270,3,FALSE)),"－",VLOOKUP($Q168,技リスト!$A$1:$F$270,3,FALSE))</f>
        <v>－</v>
      </c>
      <c r="T168" s="3" t="str">
        <f>IF($E168=IF(ISERROR(VLOOKUP($Q168,技リスト!$A$1:$F$270,4,FALSE)),"－",VLOOKUP($Q168,技リスト!$A$1:$F$270,4,FALSE)),"一致","")</f>
        <v/>
      </c>
      <c r="U168" s="15" t="s">
        <v>324</v>
      </c>
      <c r="V168" s="3" t="str">
        <f>IF(ISERROR(VLOOKUP($U168,技リスト!$A$1:$F$270,6,FALSE)),"－",VLOOKUP($U168,技リスト!$A$1:$F$270,6,FALSE))</f>
        <v>DR</v>
      </c>
      <c r="W168" s="3">
        <f>IF(ISERROR(VLOOKUP($U168,技リスト!$A$1:$F$270,3,FALSE)),"－",VLOOKUP($U168,技リスト!$A$1:$F$270,3,FALSE))</f>
        <v>8</v>
      </c>
      <c r="X168" s="3" t="str">
        <f>IF($E168=IF(ISERROR(VLOOKUP($U168,技リスト!$A$1:$F$270,4,FALSE)),"－",VLOOKUP($U168,技リスト!$A$1:$F$270,4,FALSE)),"一致","")</f>
        <v/>
      </c>
      <c r="Y168" s="15" t="s">
        <v>180</v>
      </c>
      <c r="Z168" s="3" t="str">
        <f>IF(ISERROR(VLOOKUP($Y168,技リスト!$A$1:$F$270,6,FALSE)),"－",VLOOKUP($Y168,技リスト!$A$1:$F$270,6,FALSE))</f>
        <v>NS</v>
      </c>
      <c r="AA168" s="3">
        <f>IF(ISERROR(VLOOKUP($Y168,技リスト!$A$1:$F$270,3,FALSE)),"－",VLOOKUP($Y168,技リスト!$A$1:$F$270,3,FALSE))</f>
        <v>65</v>
      </c>
      <c r="AB168" s="3" t="str">
        <f>IF($E168=IF(ISERROR(VLOOKUP($Y168,技リスト!$A$1:$F$270,4,FALSE)),"－",VLOOKUP($Y168,技リスト!$A$1:$F$270,4,FALSE)),"一致","")</f>
        <v/>
      </c>
      <c r="AC168" s="15" t="s">
        <v>181</v>
      </c>
      <c r="AD168" s="3" t="str">
        <f>IF(ISERROR(VLOOKUP($AC168,技リスト!$A$1:$F$270,6,FALSE)),"－",VLOOKUP($AC168,技リスト!$A$1:$F$270,6,FALSE))</f>
        <v>NS</v>
      </c>
      <c r="AE168" s="3">
        <f>IF(ISERROR(VLOOKUP($AC168,技リスト!$A$1:$F$270,3,FALSE)),"－",VLOOKUP($AC168,技リスト!$A$1:$F$270,3,FALSE))</f>
        <v>87</v>
      </c>
      <c r="AF168" s="3" t="str">
        <f>IF($E168=IF(ISERROR(VLOOKUP($AC168,技リスト!$A$1:$F$245,4,FALSE)),"－",VLOOKUP($AC168,技リスト!$A$1:$F$245,4,FALSE)),"一致","")</f>
        <v>一致</v>
      </c>
      <c r="AG168" s="16" t="str">
        <f t="shared" si="16"/>
        <v>がくしゅうダッシュアクセルドラゴンクラッシュドラゴントルネード</v>
      </c>
      <c r="AH168" s="16" t="str">
        <f t="shared" si="17"/>
        <v>がくしゅうダッシュアクセルドラゴンクラッシュドラゴントルネード</v>
      </c>
      <c r="AI168" s="16" t="str">
        <f t="shared" si="18"/>
        <v>がくしゅうダッシュアクセルドラゴンクラッシュドラゴントルネード</v>
      </c>
      <c r="AJ168" s="16" t="str">
        <f t="shared" si="19"/>
        <v>がくしゅうダッシュアクセルドラゴンクラッシュドラゴントルネード</v>
      </c>
      <c r="AK168" s="15" t="str">
        <f t="shared" si="20"/>
        <v>－DRNSNS</v>
      </c>
      <c r="AL168" s="16" t="str">
        <f t="shared" si="21"/>
        <v>－DRNSNS</v>
      </c>
      <c r="AM168" s="15" t="str">
        <f t="shared" si="22"/>
        <v>－DRNSNS</v>
      </c>
      <c r="AN168" s="15" t="str">
        <f t="shared" si="23"/>
        <v>－DRNSNS</v>
      </c>
    </row>
    <row r="169" spans="1:40" ht="11.25" customHeight="1" x14ac:dyDescent="0.15">
      <c r="A169" s="15">
        <v>168</v>
      </c>
      <c r="B169" s="15" t="s">
        <v>614</v>
      </c>
      <c r="C169" s="15" t="s">
        <v>615</v>
      </c>
      <c r="D169" s="3" t="s">
        <v>18</v>
      </c>
      <c r="E169" s="15" t="s">
        <v>121</v>
      </c>
      <c r="F169" s="15" t="s">
        <v>53</v>
      </c>
      <c r="G169" s="15">
        <v>138</v>
      </c>
      <c r="H169" s="15">
        <v>77</v>
      </c>
      <c r="I169" s="15">
        <v>51</v>
      </c>
      <c r="J169" s="15">
        <v>46</v>
      </c>
      <c r="K169" s="15">
        <v>50</v>
      </c>
      <c r="L169" s="15">
        <v>49</v>
      </c>
      <c r="M169" s="15">
        <v>40</v>
      </c>
      <c r="N169" s="15">
        <v>43</v>
      </c>
      <c r="O169" s="15">
        <v>48</v>
      </c>
      <c r="P169" s="15">
        <v>36</v>
      </c>
      <c r="Q169" s="15" t="s">
        <v>324</v>
      </c>
      <c r="R169" s="3" t="str">
        <f>IF(ISERROR(VLOOKUP($Q169,技リスト!$A$1:$F$270,6,FALSE)),"－",VLOOKUP($Q169,技リスト!$A$1:$F$270,6,FALSE))</f>
        <v>DR</v>
      </c>
      <c r="S169" s="3">
        <f>IF(ISERROR(VLOOKUP($Q169,技リスト!$A$1:$F$270,3,FALSE)),"－",VLOOKUP($Q169,技リスト!$A$1:$F$270,3,FALSE))</f>
        <v>8</v>
      </c>
      <c r="T169" s="3" t="str">
        <f>IF($E169=IF(ISERROR(VLOOKUP($Q169,技リスト!$A$1:$F$270,4,FALSE)),"－",VLOOKUP($Q169,技リスト!$A$1:$F$270,4,FALSE)),"一致","")</f>
        <v>一致</v>
      </c>
      <c r="U169" s="15" t="s">
        <v>169</v>
      </c>
      <c r="V169" s="3" t="str">
        <f>IF(ISERROR(VLOOKUP($U169,技リスト!$A$1:$F$270,6,FALSE)),"－",VLOOKUP($U169,技リスト!$A$1:$F$270,6,FALSE))</f>
        <v>BL</v>
      </c>
      <c r="W169" s="3">
        <f>IF(ISERROR(VLOOKUP($U169,技リスト!$A$1:$F$270,3,FALSE)),"－",VLOOKUP($U169,技リスト!$A$1:$F$270,3,FALSE))</f>
        <v>8</v>
      </c>
      <c r="X169" s="3" t="str">
        <f>IF($E169=IF(ISERROR(VLOOKUP($U169,技リスト!$A$1:$F$270,4,FALSE)),"－",VLOOKUP($U169,技リスト!$A$1:$F$270,4,FALSE)),"一致","")</f>
        <v/>
      </c>
      <c r="Y169" s="15" t="s">
        <v>344</v>
      </c>
      <c r="Z169" s="3" t="str">
        <f>IF(ISERROR(VLOOKUP($Y169,技リスト!$A$1:$F$270,6,FALSE)),"－",VLOOKUP($Y169,技リスト!$A$1:$F$270,6,FALSE))</f>
        <v>NS</v>
      </c>
      <c r="AA169" s="3">
        <f>IF(ISERROR(VLOOKUP($Y169,技リスト!$A$1:$F$270,3,FALSE)),"－",VLOOKUP($Y169,技リスト!$A$1:$F$270,3,FALSE))</f>
        <v>31</v>
      </c>
      <c r="AB169" s="3" t="str">
        <f>IF($E169=IF(ISERROR(VLOOKUP($Y169,技リスト!$A$1:$F$270,4,FALSE)),"－",VLOOKUP($Y169,技リスト!$A$1:$F$270,4,FALSE)),"一致","")</f>
        <v>一致</v>
      </c>
      <c r="AC169" s="15" t="s">
        <v>330</v>
      </c>
      <c r="AD169" s="3" t="str">
        <f>IF(ISERROR(VLOOKUP($AC169,技リスト!$A$1:$F$270,6,FALSE)),"－",VLOOKUP($AC169,技リスト!$A$1:$F$270,6,FALSE))</f>
        <v>NS</v>
      </c>
      <c r="AE169" s="3">
        <f>IF(ISERROR(VLOOKUP($AC169,技リスト!$A$1:$F$270,3,FALSE)),"－",VLOOKUP($AC169,技リスト!$A$1:$F$270,3,FALSE))</f>
        <v>65</v>
      </c>
      <c r="AF169" s="3" t="str">
        <f>IF($E169=IF(ISERROR(VLOOKUP($AC169,技リスト!$A$1:$F$245,4,FALSE)),"－",VLOOKUP($AC169,技リスト!$A$1:$F$245,4,FALSE)),"一致","")</f>
        <v/>
      </c>
      <c r="AG169" s="16" t="str">
        <f t="shared" si="16"/>
        <v>ダッシュアクセルクイックドロウターザンキックラン・ボール・ラン</v>
      </c>
      <c r="AH169" s="16" t="str">
        <f t="shared" si="17"/>
        <v>ダッシュアクセルクイックドロウターザンキックラン・ボール・ラン</v>
      </c>
      <c r="AI169" s="16" t="str">
        <f t="shared" si="18"/>
        <v>ダッシュアクセルクイックドロウターザンキックラン・ボール・ラン</v>
      </c>
      <c r="AJ169" s="16" t="str">
        <f t="shared" si="19"/>
        <v>ダッシュアクセルクイックドロウターザンキックラン・ボール・ラン</v>
      </c>
      <c r="AK169" s="15" t="str">
        <f t="shared" si="20"/>
        <v>DRBLNSNS</v>
      </c>
      <c r="AL169" s="16" t="str">
        <f t="shared" si="21"/>
        <v>DRBLNSNS</v>
      </c>
      <c r="AM169" s="15" t="str">
        <f t="shared" si="22"/>
        <v>DRBLNSNS</v>
      </c>
      <c r="AN169" s="15" t="str">
        <f t="shared" si="23"/>
        <v>DRBLNSNS</v>
      </c>
    </row>
    <row r="170" spans="1:40" ht="11.25" customHeight="1" x14ac:dyDescent="0.15">
      <c r="A170" s="15">
        <v>169</v>
      </c>
      <c r="B170" s="15" t="s">
        <v>616</v>
      </c>
      <c r="C170" s="15" t="s">
        <v>617</v>
      </c>
      <c r="D170" s="3" t="s">
        <v>192</v>
      </c>
      <c r="E170" s="15" t="s">
        <v>19</v>
      </c>
      <c r="F170" s="15" t="s">
        <v>52</v>
      </c>
      <c r="G170" s="15">
        <v>167</v>
      </c>
      <c r="H170" s="15">
        <v>148</v>
      </c>
      <c r="I170" s="15">
        <v>44</v>
      </c>
      <c r="J170" s="15">
        <v>40</v>
      </c>
      <c r="K170" s="15">
        <v>60</v>
      </c>
      <c r="L170" s="15">
        <v>42</v>
      </c>
      <c r="M170" s="15">
        <v>51</v>
      </c>
      <c r="N170" s="15">
        <v>40</v>
      </c>
      <c r="O170" s="15">
        <v>46</v>
      </c>
      <c r="P170" s="15">
        <v>42</v>
      </c>
      <c r="Q170" s="15" t="s">
        <v>147</v>
      </c>
      <c r="R170" s="3" t="str">
        <f>IF(ISERROR(VLOOKUP($Q170,技リスト!$A$1:$F$270,6,FALSE)),"－",VLOOKUP($Q170,技リスト!$A$1:$F$270,6,FALSE))</f>
        <v>LS</v>
      </c>
      <c r="S170" s="3">
        <f>IF(ISERROR(VLOOKUP($Q170,技リスト!$A$1:$F$270,3,FALSE)),"－",VLOOKUP($Q170,技リスト!$A$1:$F$270,3,FALSE))</f>
        <v>45</v>
      </c>
      <c r="T170" s="3" t="str">
        <f>IF($E170=IF(ISERROR(VLOOKUP($Q170,技リスト!$A$1:$F$270,4,FALSE)),"－",VLOOKUP($Q170,技リスト!$A$1:$F$270,4,FALSE)),"一致","")</f>
        <v/>
      </c>
      <c r="U170" s="15" t="s">
        <v>329</v>
      </c>
      <c r="V170" s="3" t="str">
        <f>IF(ISERROR(VLOOKUP($U170,技リスト!$A$1:$F$270,6,FALSE)),"－",VLOOKUP($U170,技リスト!$A$1:$F$270,6,FALSE))</f>
        <v>DR</v>
      </c>
      <c r="W170" s="3">
        <f>IF(ISERROR(VLOOKUP($U170,技リスト!$A$1:$F$270,3,FALSE)),"－",VLOOKUP($U170,技リスト!$A$1:$F$270,3,FALSE))</f>
        <v>8</v>
      </c>
      <c r="X170" s="3" t="str">
        <f>IF($E170=IF(ISERROR(VLOOKUP($U170,技リスト!$A$1:$F$270,4,FALSE)),"－",VLOOKUP($U170,技リスト!$A$1:$F$270,4,FALSE)),"一致","")</f>
        <v/>
      </c>
      <c r="Y170" s="15" t="s">
        <v>265</v>
      </c>
      <c r="Z170" s="3" t="str">
        <f>IF(ISERROR(VLOOKUP($Y170,技リスト!$A$1:$F$270,6,FALSE)),"－",VLOOKUP($Y170,技リスト!$A$1:$F$270,6,FALSE))</f>
        <v>BS</v>
      </c>
      <c r="AA170" s="3">
        <f>IF(ISERROR(VLOOKUP($Y170,技リスト!$A$1:$F$270,3,FALSE)),"－",VLOOKUP($Y170,技リスト!$A$1:$F$270,3,FALSE))</f>
        <v>78</v>
      </c>
      <c r="AB170" s="3" t="str">
        <f>IF($E170=IF(ISERROR(VLOOKUP($Y170,技リスト!$A$1:$F$270,4,FALSE)),"－",VLOOKUP($Y170,技リスト!$A$1:$F$270,4,FALSE)),"一致","")</f>
        <v/>
      </c>
      <c r="AC170" s="15" t="s">
        <v>246</v>
      </c>
      <c r="AD170" s="3" t="str">
        <f>IF(ISERROR(VLOOKUP($AC170,技リスト!$A$1:$F$270,6,FALSE)),"－",VLOOKUP($AC170,技リスト!$A$1:$F$270,6,FALSE))</f>
        <v>NS</v>
      </c>
      <c r="AE170" s="3">
        <f>IF(ISERROR(VLOOKUP($AC170,技リスト!$A$1:$F$270,3,FALSE)),"－",VLOOKUP($AC170,技リスト!$A$1:$F$270,3,FALSE))</f>
        <v>99</v>
      </c>
      <c r="AF170" s="3" t="str">
        <f>IF($E170=IF(ISERROR(VLOOKUP($AC170,技リスト!$A$1:$F$245,4,FALSE)),"－",VLOOKUP($AC170,技リスト!$A$1:$F$245,4,FALSE)),"一致","")</f>
        <v>一致</v>
      </c>
      <c r="AG170" s="16" t="str">
        <f t="shared" si="16"/>
        <v>すいせいシュートたまのりピエロホークショットこうていペンギン２ごう</v>
      </c>
      <c r="AH170" s="16" t="str">
        <f t="shared" si="17"/>
        <v>すいせいシュートたまのりピエロホークショットこうていペンギン２ごう</v>
      </c>
      <c r="AI170" s="16" t="str">
        <f t="shared" si="18"/>
        <v>すいせいシュートたまのりピエロホークショットこうていペンギン２ごう</v>
      </c>
      <c r="AJ170" s="16" t="str">
        <f t="shared" si="19"/>
        <v>すいせいシュートたまのりピエロホークショットこうていペンギン２ごう</v>
      </c>
      <c r="AK170" s="15" t="str">
        <f t="shared" si="20"/>
        <v>LSDRBSNS</v>
      </c>
      <c r="AL170" s="16" t="str">
        <f t="shared" si="21"/>
        <v>LSDRBSNS</v>
      </c>
      <c r="AM170" s="15" t="str">
        <f t="shared" si="22"/>
        <v>LSDRBSNS</v>
      </c>
      <c r="AN170" s="15" t="str">
        <f t="shared" si="23"/>
        <v>LSDRBSNS</v>
      </c>
    </row>
    <row r="171" spans="1:40" ht="11.25" customHeight="1" x14ac:dyDescent="0.15">
      <c r="A171" s="15">
        <v>170</v>
      </c>
      <c r="B171" s="15" t="s">
        <v>618</v>
      </c>
      <c r="C171" s="15" t="s">
        <v>619</v>
      </c>
      <c r="D171" s="3" t="s">
        <v>18</v>
      </c>
      <c r="E171" s="15" t="s">
        <v>121</v>
      </c>
      <c r="F171" s="15" t="s">
        <v>53</v>
      </c>
      <c r="G171" s="15">
        <v>114</v>
      </c>
      <c r="H171" s="15">
        <v>76</v>
      </c>
      <c r="I171" s="15">
        <v>46</v>
      </c>
      <c r="J171" s="15">
        <v>48</v>
      </c>
      <c r="K171" s="15">
        <v>47</v>
      </c>
      <c r="L171" s="15">
        <v>44</v>
      </c>
      <c r="M171" s="15">
        <v>51</v>
      </c>
      <c r="N171" s="15">
        <v>46</v>
      </c>
      <c r="O171" s="15">
        <v>48</v>
      </c>
      <c r="P171" s="15">
        <v>26</v>
      </c>
      <c r="Q171" s="15" t="s">
        <v>127</v>
      </c>
      <c r="R171" s="3" t="str">
        <f>IF(ISERROR(VLOOKUP($Q171,技リスト!$A$1:$F$270,6,FALSE)),"－",VLOOKUP($Q171,技リスト!$A$1:$F$270,6,FALSE))</f>
        <v>DR</v>
      </c>
      <c r="S171" s="3">
        <f>IF(ISERROR(VLOOKUP($Q171,技リスト!$A$1:$F$270,3,FALSE)),"－",VLOOKUP($Q171,技リスト!$A$1:$F$270,3,FALSE))</f>
        <v>8</v>
      </c>
      <c r="T171" s="3" t="str">
        <f>IF($E171=IF(ISERROR(VLOOKUP($Q171,技リスト!$A$1:$F$270,4,FALSE)),"－",VLOOKUP($Q171,技リスト!$A$1:$F$270,4,FALSE)),"一致","")</f>
        <v/>
      </c>
      <c r="U171" s="15" t="s">
        <v>187</v>
      </c>
      <c r="V171" s="3" t="str">
        <f>IF(ISERROR(VLOOKUP($U171,技リスト!$A$1:$F$270,6,FALSE)),"－",VLOOKUP($U171,技リスト!$A$1:$F$270,6,FALSE))</f>
        <v>DR</v>
      </c>
      <c r="W171" s="3">
        <f>IF(ISERROR(VLOOKUP($U171,技リスト!$A$1:$F$270,3,FALSE)),"－",VLOOKUP($U171,技リスト!$A$1:$F$270,3,FALSE))</f>
        <v>15</v>
      </c>
      <c r="X171" s="3" t="str">
        <f>IF($E171=IF(ISERROR(VLOOKUP($U171,技リスト!$A$1:$F$270,4,FALSE)),"－",VLOOKUP($U171,技リスト!$A$1:$F$270,4,FALSE)),"一致","")</f>
        <v/>
      </c>
      <c r="Y171" s="15" t="s">
        <v>165</v>
      </c>
      <c r="Z171" s="3" t="str">
        <f>IF(ISERROR(VLOOKUP($Y171,技リスト!$A$1:$F$270,6,FALSE)),"－",VLOOKUP($Y171,技リスト!$A$1:$F$270,6,FALSE))</f>
        <v>BL</v>
      </c>
      <c r="AA171" s="3">
        <f>IF(ISERROR(VLOOKUP($Y171,技リスト!$A$1:$F$270,3,FALSE)),"－",VLOOKUP($Y171,技リスト!$A$1:$F$270,3,FALSE))</f>
        <v>46</v>
      </c>
      <c r="AB171" s="3" t="str">
        <f>IF($E171=IF(ISERROR(VLOOKUP($Y171,技リスト!$A$1:$F$270,4,FALSE)),"－",VLOOKUP($Y171,技リスト!$A$1:$F$270,4,FALSE)),"一致","")</f>
        <v/>
      </c>
      <c r="AC171" s="15" t="s">
        <v>140</v>
      </c>
      <c r="AD171" s="3" t="str">
        <f>IF(ISERROR(VLOOKUP($AC171,技リスト!$A$1:$F$270,6,FALSE)),"－",VLOOKUP($AC171,技リスト!$A$1:$F$270,6,FALSE))</f>
        <v>BL</v>
      </c>
      <c r="AE171" s="3">
        <f>IF(ISERROR(VLOOKUP($AC171,技リスト!$A$1:$F$270,3,FALSE)),"－",VLOOKUP($AC171,技リスト!$A$1:$F$270,3,FALSE))</f>
        <v>41</v>
      </c>
      <c r="AF171" s="3" t="str">
        <f>IF($E171=IF(ISERROR(VLOOKUP($AC171,技リスト!$A$1:$F$245,4,FALSE)),"－",VLOOKUP($AC171,技リスト!$A$1:$F$245,4,FALSE)),"一致","")</f>
        <v>一致</v>
      </c>
      <c r="AG171" s="16" t="str">
        <f t="shared" si="16"/>
        <v>しっぷうダッシュのろいフェイクボールうしろのしょうめん</v>
      </c>
      <c r="AH171" s="16" t="str">
        <f t="shared" si="17"/>
        <v>しっぷうダッシュのろいフェイクボールうしろのしょうめん</v>
      </c>
      <c r="AI171" s="16" t="str">
        <f t="shared" si="18"/>
        <v>しっぷうダッシュのろいフェイクボールうしろのしょうめん</v>
      </c>
      <c r="AJ171" s="16" t="str">
        <f t="shared" si="19"/>
        <v>しっぷうダッシュのろいフェイクボールうしろのしょうめん</v>
      </c>
      <c r="AK171" s="15" t="str">
        <f t="shared" si="20"/>
        <v>DRDRBLBL</v>
      </c>
      <c r="AL171" s="16" t="str">
        <f t="shared" si="21"/>
        <v>DRDRBLBL</v>
      </c>
      <c r="AM171" s="15" t="str">
        <f t="shared" si="22"/>
        <v>DRDRBLBL</v>
      </c>
      <c r="AN171" s="15" t="str">
        <f t="shared" si="23"/>
        <v>DRDRBLBL</v>
      </c>
    </row>
    <row r="172" spans="1:40" ht="11.25" customHeight="1" x14ac:dyDescent="0.15">
      <c r="A172" s="15">
        <v>171</v>
      </c>
      <c r="B172" s="15" t="s">
        <v>620</v>
      </c>
      <c r="C172" s="15" t="s">
        <v>621</v>
      </c>
      <c r="D172" s="3" t="s">
        <v>18</v>
      </c>
      <c r="E172" s="15" t="s">
        <v>88</v>
      </c>
      <c r="F172" s="15" t="s">
        <v>52</v>
      </c>
      <c r="G172" s="15">
        <v>121</v>
      </c>
      <c r="H172" s="15">
        <v>80</v>
      </c>
      <c r="I172" s="15">
        <v>48</v>
      </c>
      <c r="J172" s="15">
        <v>50</v>
      </c>
      <c r="K172" s="15">
        <v>42</v>
      </c>
      <c r="L172" s="15">
        <v>45</v>
      </c>
      <c r="M172" s="15">
        <v>58</v>
      </c>
      <c r="N172" s="15">
        <v>41</v>
      </c>
      <c r="O172" s="15">
        <v>51</v>
      </c>
      <c r="P172" s="15">
        <v>27</v>
      </c>
      <c r="Q172" s="15" t="s">
        <v>147</v>
      </c>
      <c r="R172" s="3" t="str">
        <f>IF(ISERROR(VLOOKUP($Q172,技リスト!$A$1:$F$270,6,FALSE)),"－",VLOOKUP($Q172,技リスト!$A$1:$F$270,6,FALSE))</f>
        <v>LS</v>
      </c>
      <c r="S172" s="3">
        <f>IF(ISERROR(VLOOKUP($Q172,技リスト!$A$1:$F$270,3,FALSE)),"－",VLOOKUP($Q172,技リスト!$A$1:$F$270,3,FALSE))</f>
        <v>45</v>
      </c>
      <c r="T172" s="3" t="str">
        <f>IF($E172=IF(ISERROR(VLOOKUP($Q172,技リスト!$A$1:$F$270,4,FALSE)),"－",VLOOKUP($Q172,技リスト!$A$1:$F$270,4,FALSE)),"一致","")</f>
        <v>一致</v>
      </c>
      <c r="U172" s="15" t="s">
        <v>158</v>
      </c>
      <c r="V172" s="3" t="str">
        <f>IF(ISERROR(VLOOKUP($U172,技リスト!$A$1:$F$270,6,FALSE)),"－",VLOOKUP($U172,技リスト!$A$1:$F$270,6,FALSE))</f>
        <v>DR</v>
      </c>
      <c r="W172" s="3">
        <f>IF(ISERROR(VLOOKUP($U172,技リスト!$A$1:$F$270,3,FALSE)),"－",VLOOKUP($U172,技リスト!$A$1:$F$270,3,FALSE))</f>
        <v>17</v>
      </c>
      <c r="X172" s="3" t="str">
        <f>IF($E172=IF(ISERROR(VLOOKUP($U172,技リスト!$A$1:$F$270,4,FALSE)),"－",VLOOKUP($U172,技リスト!$A$1:$F$270,4,FALSE)),"一致","")</f>
        <v>一致</v>
      </c>
      <c r="Y172" s="15" t="s">
        <v>199</v>
      </c>
      <c r="Z172" s="3" t="str">
        <f>IF(ISERROR(VLOOKUP($Y172,技リスト!$A$1:$F$270,6,FALSE)),"－",VLOOKUP($Y172,技リスト!$A$1:$F$270,6,FALSE))</f>
        <v>BB</v>
      </c>
      <c r="AA172" s="3">
        <f>IF(ISERROR(VLOOKUP($Y172,技リスト!$A$1:$F$270,3,FALSE)),"－",VLOOKUP($Y172,技リスト!$A$1:$F$270,3,FALSE))</f>
        <v>58</v>
      </c>
      <c r="AB172" s="3" t="str">
        <f>IF($E172=IF(ISERROR(VLOOKUP($Y172,技リスト!$A$1:$F$270,4,FALSE)),"－",VLOOKUP($Y172,技リスト!$A$1:$F$270,4,FALSE)),"一致","")</f>
        <v>一致</v>
      </c>
      <c r="AC172" s="15" t="s">
        <v>260</v>
      </c>
      <c r="AD172" s="3" t="str">
        <f>IF(ISERROR(VLOOKUP($AC172,技リスト!$A$1:$F$270,6,FALSE)),"－",VLOOKUP($AC172,技リスト!$A$1:$F$270,6,FALSE))</f>
        <v>NS</v>
      </c>
      <c r="AE172" s="3">
        <f>IF(ISERROR(VLOOKUP($AC172,技リスト!$A$1:$F$270,3,FALSE)),"－",VLOOKUP($AC172,技リスト!$A$1:$F$270,3,FALSE))</f>
        <v>70</v>
      </c>
      <c r="AF172" s="3" t="str">
        <f>IF($E172=IF(ISERROR(VLOOKUP($AC172,技リスト!$A$1:$F$245,4,FALSE)),"－",VLOOKUP($AC172,技リスト!$A$1:$F$245,4,FALSE)),"一致","")</f>
        <v/>
      </c>
      <c r="AG172" s="16" t="str">
        <f t="shared" si="16"/>
        <v>すいせいシュートたつまきせんぷうスピニングカットクンフーヘッド</v>
      </c>
      <c r="AH172" s="16" t="str">
        <f t="shared" si="17"/>
        <v>すいせいシュートたつまきせんぷうスピニングカットクンフーヘッド</v>
      </c>
      <c r="AI172" s="16" t="str">
        <f t="shared" si="18"/>
        <v>すいせいシュートたつまきせんぷうスピニングカットクンフーヘッド</v>
      </c>
      <c r="AJ172" s="16" t="str">
        <f t="shared" si="19"/>
        <v>すいせいシュートたつまきせんぷうスピニングカットクンフーヘッド</v>
      </c>
      <c r="AK172" s="15" t="str">
        <f t="shared" si="20"/>
        <v>LSDRBBNS</v>
      </c>
      <c r="AL172" s="16" t="str">
        <f t="shared" si="21"/>
        <v>LSDRBBNS</v>
      </c>
      <c r="AM172" s="15" t="str">
        <f t="shared" si="22"/>
        <v>LSDRBBNS</v>
      </c>
      <c r="AN172" s="15" t="str">
        <f t="shared" si="23"/>
        <v>LSDRBBNS</v>
      </c>
    </row>
    <row r="173" spans="1:40" ht="11.25" customHeight="1" x14ac:dyDescent="0.15">
      <c r="A173" s="15">
        <v>172</v>
      </c>
      <c r="B173" s="15" t="s">
        <v>622</v>
      </c>
      <c r="C173" s="15" t="s">
        <v>623</v>
      </c>
      <c r="D173" s="3" t="s">
        <v>18</v>
      </c>
      <c r="E173" s="15" t="s">
        <v>121</v>
      </c>
      <c r="F173" s="15" t="s">
        <v>52</v>
      </c>
      <c r="G173" s="15">
        <v>123</v>
      </c>
      <c r="H173" s="15">
        <v>88</v>
      </c>
      <c r="I173" s="15">
        <v>49</v>
      </c>
      <c r="J173" s="15">
        <v>40</v>
      </c>
      <c r="K173" s="15">
        <v>40</v>
      </c>
      <c r="L173" s="15">
        <v>40</v>
      </c>
      <c r="M173" s="15">
        <v>51</v>
      </c>
      <c r="N173" s="15">
        <v>49</v>
      </c>
      <c r="O173" s="15">
        <v>46</v>
      </c>
      <c r="P173" s="15">
        <v>29</v>
      </c>
      <c r="Q173" s="15" t="s">
        <v>256</v>
      </c>
      <c r="R173" s="3" t="str">
        <f>IF(ISERROR(VLOOKUP($Q173,技リスト!$A$1:$F$270,6,FALSE)),"－",VLOOKUP($Q173,技リスト!$A$1:$F$270,6,FALSE))</f>
        <v>NS</v>
      </c>
      <c r="S173" s="3">
        <f>IF(ISERROR(VLOOKUP($Q173,技リスト!$A$1:$F$270,3,FALSE)),"－",VLOOKUP($Q173,技リスト!$A$1:$F$270,3,FALSE))</f>
        <v>31</v>
      </c>
      <c r="T173" s="3" t="str">
        <f>IF($E173=IF(ISERROR(VLOOKUP($Q173,技リスト!$A$1:$F$270,4,FALSE)),"－",VLOOKUP($Q173,技リスト!$A$1:$F$270,4,FALSE)),"一致","")</f>
        <v/>
      </c>
      <c r="U173" s="15" t="s">
        <v>304</v>
      </c>
      <c r="V173" s="3" t="str">
        <f>IF(ISERROR(VLOOKUP($U173,技リスト!$A$1:$F$270,6,FALSE)),"－",VLOOKUP($U173,技リスト!$A$1:$F$270,6,FALSE))</f>
        <v>BL</v>
      </c>
      <c r="W173" s="3">
        <f>IF(ISERROR(VLOOKUP($U173,技リスト!$A$1:$F$270,3,FALSE)),"－",VLOOKUP($U173,技リスト!$A$1:$F$270,3,FALSE))</f>
        <v>12</v>
      </c>
      <c r="X173" s="3" t="str">
        <f>IF($E173=IF(ISERROR(VLOOKUP($U173,技リスト!$A$1:$F$270,4,FALSE)),"－",VLOOKUP($U173,技リスト!$A$1:$F$270,4,FALSE)),"一致","")</f>
        <v>一致</v>
      </c>
      <c r="Y173" s="15" t="s">
        <v>350</v>
      </c>
      <c r="Z173" s="3" t="str">
        <f>IF(ISERROR(VLOOKUP($Y173,技リスト!$A$1:$F$270,6,FALSE)),"－",VLOOKUP($Y173,技リスト!$A$1:$F$270,6,FALSE))</f>
        <v>NS</v>
      </c>
      <c r="AA173" s="3">
        <f>IF(ISERROR(VLOOKUP($Y173,技リスト!$A$1:$F$270,3,FALSE)),"－",VLOOKUP($Y173,技リスト!$A$1:$F$270,3,FALSE))</f>
        <v>67</v>
      </c>
      <c r="AB173" s="3" t="str">
        <f>IF($E173=IF(ISERROR(VLOOKUP($Y173,技リスト!$A$1:$F$270,4,FALSE)),"－",VLOOKUP($Y173,技リスト!$A$1:$F$270,4,FALSE)),"一致","")</f>
        <v/>
      </c>
      <c r="AC173" s="15" t="s">
        <v>160</v>
      </c>
      <c r="AD173" s="3" t="str">
        <f>IF(ISERROR(VLOOKUP($AC173,技リスト!$A$1:$F$270,6,FALSE)),"－",VLOOKUP($AC173,技リスト!$A$1:$F$270,6,FALSE))</f>
        <v>BS</v>
      </c>
      <c r="AE173" s="3">
        <f>IF(ISERROR(VLOOKUP($AC173,技リスト!$A$1:$F$270,3,FALSE)),"－",VLOOKUP($AC173,技リスト!$A$1:$F$270,3,FALSE))</f>
        <v>78</v>
      </c>
      <c r="AF173" s="3" t="str">
        <f>IF($E173=IF(ISERROR(VLOOKUP($AC173,技リスト!$A$1:$F$245,4,FALSE)),"－",VLOOKUP($AC173,技リスト!$A$1:$F$245,4,FALSE)),"一致","")</f>
        <v>一致</v>
      </c>
      <c r="AG173" s="16" t="str">
        <f t="shared" si="16"/>
        <v>スパイラルショットしこふみクロスドライブクンフーアタック</v>
      </c>
      <c r="AH173" s="16" t="str">
        <f t="shared" si="17"/>
        <v>スパイラルショットしこふみクロスドライブクンフーアタック</v>
      </c>
      <c r="AI173" s="16" t="str">
        <f t="shared" si="18"/>
        <v>スパイラルショットしこふみクロスドライブクンフーアタック</v>
      </c>
      <c r="AJ173" s="16" t="str">
        <f t="shared" si="19"/>
        <v>スパイラルショットしこふみクロスドライブクンフーアタック</v>
      </c>
      <c r="AK173" s="15" t="str">
        <f t="shared" si="20"/>
        <v>NSBLNSBS</v>
      </c>
      <c r="AL173" s="16" t="str">
        <f t="shared" si="21"/>
        <v>NSBLNSBS</v>
      </c>
      <c r="AM173" s="15" t="str">
        <f t="shared" si="22"/>
        <v>NSBLNSBS</v>
      </c>
      <c r="AN173" s="15" t="str">
        <f t="shared" si="23"/>
        <v>NSBLNSBS</v>
      </c>
    </row>
    <row r="174" spans="1:40" ht="11.25" customHeight="1" x14ac:dyDescent="0.15">
      <c r="A174" s="15">
        <v>173</v>
      </c>
      <c r="B174" s="15" t="s">
        <v>624</v>
      </c>
      <c r="C174" s="15" t="s">
        <v>625</v>
      </c>
      <c r="D174" s="3" t="s">
        <v>18</v>
      </c>
      <c r="E174" s="15" t="s">
        <v>88</v>
      </c>
      <c r="F174" s="15" t="s">
        <v>53</v>
      </c>
      <c r="G174" s="15">
        <v>110</v>
      </c>
      <c r="H174" s="15">
        <v>65</v>
      </c>
      <c r="I174" s="15">
        <v>48</v>
      </c>
      <c r="J174" s="15">
        <v>48</v>
      </c>
      <c r="K174" s="15">
        <v>43</v>
      </c>
      <c r="L174" s="15">
        <v>48</v>
      </c>
      <c r="M174" s="15">
        <v>40</v>
      </c>
      <c r="N174" s="15">
        <v>46</v>
      </c>
      <c r="O174" s="15">
        <v>41</v>
      </c>
      <c r="P174" s="15">
        <v>31</v>
      </c>
      <c r="Q174" s="15" t="s">
        <v>171</v>
      </c>
      <c r="R174" s="3" t="str">
        <f>IF(ISERROR(VLOOKUP($Q174,技リスト!$A$1:$F$270,6,FALSE)),"－",VLOOKUP($Q174,技リスト!$A$1:$F$270,6,FALSE))</f>
        <v>DR</v>
      </c>
      <c r="S174" s="3">
        <f>IF(ISERROR(VLOOKUP($Q174,技リスト!$A$1:$F$270,3,FALSE)),"－",VLOOKUP($Q174,技リスト!$A$1:$F$270,3,FALSE))</f>
        <v>47</v>
      </c>
      <c r="T174" s="3" t="str">
        <f>IF($E174=IF(ISERROR(VLOOKUP($Q174,技リスト!$A$1:$F$270,4,FALSE)),"－",VLOOKUP($Q174,技リスト!$A$1:$F$270,4,FALSE)),"一致","")</f>
        <v/>
      </c>
      <c r="U174" s="15" t="s">
        <v>152</v>
      </c>
      <c r="V174" s="3" t="str">
        <f>IF(ISERROR(VLOOKUP($U174,技リスト!$A$1:$F$270,6,FALSE)),"－",VLOOKUP($U174,技リスト!$A$1:$F$270,6,FALSE))</f>
        <v>DR</v>
      </c>
      <c r="W174" s="3">
        <f>IF(ISERROR(VLOOKUP($U174,技リスト!$A$1:$F$270,3,FALSE)),"－",VLOOKUP($U174,技リスト!$A$1:$F$270,3,FALSE))</f>
        <v>47</v>
      </c>
      <c r="X174" s="3" t="str">
        <f>IF($E174=IF(ISERROR(VLOOKUP($U174,技リスト!$A$1:$F$270,4,FALSE)),"－",VLOOKUP($U174,技リスト!$A$1:$F$270,4,FALSE)),"一致","")</f>
        <v>一致</v>
      </c>
      <c r="Y174" s="15" t="s">
        <v>263</v>
      </c>
      <c r="Z174" s="3" t="str">
        <f>IF(ISERROR(VLOOKUP($Y174,技リスト!$A$1:$F$270,6,FALSE)),"－",VLOOKUP($Y174,技リスト!$A$1:$F$270,6,FALSE))</f>
        <v>NS</v>
      </c>
      <c r="AA174" s="3">
        <f>IF(ISERROR(VLOOKUP($Y174,技リスト!$A$1:$F$270,3,FALSE)),"－",VLOOKUP($Y174,技リスト!$A$1:$F$270,3,FALSE))</f>
        <v>43</v>
      </c>
      <c r="AB174" s="3" t="str">
        <f>IF($E174=IF(ISERROR(VLOOKUP($Y174,技リスト!$A$1:$F$270,4,FALSE)),"－",VLOOKUP($Y174,技リスト!$A$1:$F$270,4,FALSE)),"一致","")</f>
        <v/>
      </c>
      <c r="AC174" s="15" t="s">
        <v>141</v>
      </c>
      <c r="AD174" s="3" t="str">
        <f>IF(ISERROR(VLOOKUP($AC174,技リスト!$A$1:$F$270,6,FALSE)),"－",VLOOKUP($AC174,技リスト!$A$1:$F$270,6,FALSE))</f>
        <v>BL</v>
      </c>
      <c r="AE174" s="3">
        <f>IF(ISERROR(VLOOKUP($AC174,技リスト!$A$1:$F$270,3,FALSE)),"－",VLOOKUP($AC174,技リスト!$A$1:$F$270,3,FALSE))</f>
        <v>64</v>
      </c>
      <c r="AF174" s="3" t="str">
        <f>IF($E174=IF(ISERROR(VLOOKUP($AC174,技リスト!$A$1:$F$245,4,FALSE)),"－",VLOOKUP($AC174,技リスト!$A$1:$F$245,4,FALSE)),"一致","")</f>
        <v/>
      </c>
      <c r="AG174" s="16" t="str">
        <f t="shared" si="16"/>
        <v>イリュージョンボールジグザグスパークかみかくしかげぬい</v>
      </c>
      <c r="AH174" s="16" t="str">
        <f t="shared" si="17"/>
        <v>イリュージョンボールジグザグスパークかみかくしかげぬい</v>
      </c>
      <c r="AI174" s="16" t="str">
        <f t="shared" si="18"/>
        <v>イリュージョンボールジグザグスパークかみかくしかげぬい</v>
      </c>
      <c r="AJ174" s="16" t="str">
        <f t="shared" si="19"/>
        <v>イリュージョンボールジグザグスパークかみかくしかげぬい</v>
      </c>
      <c r="AK174" s="15" t="str">
        <f t="shared" si="20"/>
        <v>DRDRNSBL</v>
      </c>
      <c r="AL174" s="16" t="str">
        <f t="shared" si="21"/>
        <v>DRDRNSBL</v>
      </c>
      <c r="AM174" s="15" t="str">
        <f t="shared" si="22"/>
        <v>DRDRNSBL</v>
      </c>
      <c r="AN174" s="15" t="str">
        <f t="shared" si="23"/>
        <v>DRDRNSBL</v>
      </c>
    </row>
    <row r="175" spans="1:40" ht="11.25" customHeight="1" x14ac:dyDescent="0.15">
      <c r="A175" s="15">
        <v>174</v>
      </c>
      <c r="B175" s="15" t="s">
        <v>626</v>
      </c>
      <c r="C175" s="15" t="s">
        <v>627</v>
      </c>
      <c r="D175" s="3" t="s">
        <v>18</v>
      </c>
      <c r="E175" s="15" t="s">
        <v>19</v>
      </c>
      <c r="F175" s="15" t="s">
        <v>20</v>
      </c>
      <c r="G175" s="15">
        <v>101</v>
      </c>
      <c r="H175" s="15">
        <v>180</v>
      </c>
      <c r="I175" s="15">
        <v>38</v>
      </c>
      <c r="J175" s="15">
        <v>35</v>
      </c>
      <c r="K175" s="15">
        <v>29</v>
      </c>
      <c r="L175" s="15">
        <v>66</v>
      </c>
      <c r="M175" s="15">
        <v>28</v>
      </c>
      <c r="N175" s="15">
        <v>29</v>
      </c>
      <c r="O175" s="15">
        <v>64</v>
      </c>
      <c r="P175" s="15">
        <v>33</v>
      </c>
      <c r="Q175" s="15" t="s">
        <v>366</v>
      </c>
      <c r="R175" s="3" t="str">
        <f>IF(ISERROR(VLOOKUP($Q175,技リスト!$A$1:$F$270,6,FALSE)),"－",VLOOKUP($Q175,技リスト!$A$1:$F$270,6,FALSE))</f>
        <v>CA</v>
      </c>
      <c r="S175" s="3">
        <f>IF(ISERROR(VLOOKUP($Q175,技リスト!$A$1:$F$270,3,FALSE)),"－",VLOOKUP($Q175,技リスト!$A$1:$F$270,3,FALSE))</f>
        <v>10</v>
      </c>
      <c r="T175" s="3" t="str">
        <f>IF($E175=IF(ISERROR(VLOOKUP($Q175,技リスト!$A$1:$F$270,4,FALSE)),"－",VLOOKUP($Q175,技リスト!$A$1:$F$270,4,FALSE)),"一致","")</f>
        <v/>
      </c>
      <c r="U175" s="15" t="s">
        <v>329</v>
      </c>
      <c r="V175" s="3" t="str">
        <f>IF(ISERROR(VLOOKUP($U175,技リスト!$A$1:$F$270,6,FALSE)),"－",VLOOKUP($U175,技リスト!$A$1:$F$270,6,FALSE))</f>
        <v>DR</v>
      </c>
      <c r="W175" s="3">
        <f>IF(ISERROR(VLOOKUP($U175,技リスト!$A$1:$F$270,3,FALSE)),"－",VLOOKUP($U175,技リスト!$A$1:$F$270,3,FALSE))</f>
        <v>8</v>
      </c>
      <c r="X175" s="3" t="str">
        <f>IF($E175=IF(ISERROR(VLOOKUP($U175,技リスト!$A$1:$F$270,4,FALSE)),"－",VLOOKUP($U175,技リスト!$A$1:$F$270,4,FALSE)),"一致","")</f>
        <v/>
      </c>
      <c r="Y175" s="15" t="s">
        <v>305</v>
      </c>
      <c r="Z175" s="3" t="str">
        <f>IF(ISERROR(VLOOKUP($Y175,技リスト!$A$1:$F$270,6,FALSE)),"－",VLOOKUP($Y175,技リスト!$A$1:$F$270,6,FALSE))</f>
        <v>BB</v>
      </c>
      <c r="AA175" s="3">
        <f>IF(ISERROR(VLOOKUP($Y175,技リスト!$A$1:$F$270,3,FALSE)),"－",VLOOKUP($Y175,技リスト!$A$1:$F$270,3,FALSE))</f>
        <v>16</v>
      </c>
      <c r="AB175" s="3" t="str">
        <f>IF($E175=IF(ISERROR(VLOOKUP($Y175,技リスト!$A$1:$F$270,4,FALSE)),"－",VLOOKUP($Y175,技リスト!$A$1:$F$270,4,FALSE)),"一致","")</f>
        <v/>
      </c>
      <c r="AC175" s="15" t="s">
        <v>519</v>
      </c>
      <c r="AD175" s="3" t="str">
        <f>IF(ISERROR(VLOOKUP($AC175,技リスト!$A$1:$F$270,6,FALSE)),"－",VLOOKUP($AC175,技リスト!$A$1:$F$270,6,FALSE))</f>
        <v>CA</v>
      </c>
      <c r="AE175" s="3">
        <f>IF(ISERROR(VLOOKUP($AC175,技リスト!$A$1:$F$270,3,FALSE)),"－",VLOOKUP($AC175,技リスト!$A$1:$F$270,3,FALSE))</f>
        <v>101</v>
      </c>
      <c r="AF175" s="3" t="str">
        <f>IF($E175=IF(ISERROR(VLOOKUP($AC175,技リスト!$A$1:$F$245,4,FALSE)),"－",VLOOKUP($AC175,技リスト!$A$1:$F$245,4,FALSE)),"一致","")</f>
        <v/>
      </c>
      <c r="AG175" s="16" t="str">
        <f t="shared" si="16"/>
        <v>タフネスブロックたまのりピエロホーントレインギガントウォール</v>
      </c>
      <c r="AH175" s="16" t="str">
        <f t="shared" si="17"/>
        <v>タフネスブロックたまのりピエロホーントレインギガントウォール</v>
      </c>
      <c r="AI175" s="16" t="str">
        <f t="shared" si="18"/>
        <v>タフネスブロックたまのりピエロホーントレインギガントウォール</v>
      </c>
      <c r="AJ175" s="16" t="str">
        <f t="shared" si="19"/>
        <v>タフネスブロックたまのりピエロホーントレインギガントウォール</v>
      </c>
      <c r="AK175" s="15" t="str">
        <f t="shared" si="20"/>
        <v>CADRBBCA</v>
      </c>
      <c r="AL175" s="16" t="str">
        <f t="shared" si="21"/>
        <v>CADRBBCA</v>
      </c>
      <c r="AM175" s="15" t="str">
        <f t="shared" si="22"/>
        <v>CADRBBCA</v>
      </c>
      <c r="AN175" s="15" t="str">
        <f t="shared" si="23"/>
        <v>CADRBBCA</v>
      </c>
    </row>
    <row r="176" spans="1:40" ht="11.25" customHeight="1" x14ac:dyDescent="0.15">
      <c r="A176" s="15">
        <v>175</v>
      </c>
      <c r="B176" s="15" t="s">
        <v>628</v>
      </c>
      <c r="C176" s="15" t="s">
        <v>629</v>
      </c>
      <c r="D176" s="3" t="s">
        <v>18</v>
      </c>
      <c r="E176" s="15" t="s">
        <v>145</v>
      </c>
      <c r="F176" s="15" t="s">
        <v>20</v>
      </c>
      <c r="G176" s="15">
        <v>149</v>
      </c>
      <c r="H176" s="15">
        <v>113</v>
      </c>
      <c r="I176" s="15">
        <v>44</v>
      </c>
      <c r="J176" s="15">
        <v>71</v>
      </c>
      <c r="K176" s="15">
        <v>52</v>
      </c>
      <c r="L176" s="15">
        <v>74</v>
      </c>
      <c r="M176" s="15">
        <v>47</v>
      </c>
      <c r="N176" s="15">
        <v>57</v>
      </c>
      <c r="O176" s="15">
        <v>78</v>
      </c>
      <c r="P176" s="15">
        <v>28</v>
      </c>
      <c r="Q176" s="15" t="s">
        <v>630</v>
      </c>
      <c r="R176" s="3" t="str">
        <f>IF(ISERROR(VLOOKUP($Q176,技リスト!$A$1:$F$270,6,FALSE)),"－",VLOOKUP($Q176,技リスト!$A$1:$F$270,6,FALSE))</f>
        <v>CA</v>
      </c>
      <c r="S176" s="3">
        <f>IF(ISERROR(VLOOKUP($Q176,技リスト!$A$1:$F$270,3,FALSE)),"－",VLOOKUP($Q176,技リスト!$A$1:$F$270,3,FALSE))</f>
        <v>13</v>
      </c>
      <c r="T176" s="3" t="str">
        <f>IF($E176=IF(ISERROR(VLOOKUP($Q176,技リスト!$A$1:$F$270,4,FALSE)),"－",VLOOKUP($Q176,技リスト!$A$1:$F$270,4,FALSE)),"一致","")</f>
        <v/>
      </c>
      <c r="U176" s="15" t="s">
        <v>533</v>
      </c>
      <c r="V176" s="3" t="str">
        <f>IF(ISERROR(VLOOKUP($U176,技リスト!$A$1:$F$270,6,FALSE)),"－",VLOOKUP($U176,技リスト!$A$1:$F$270,6,FALSE))</f>
        <v>NS</v>
      </c>
      <c r="W176" s="3">
        <f>IF(ISERROR(VLOOKUP($U176,技リスト!$A$1:$F$270,3,FALSE)),"－",VLOOKUP($U176,技リスト!$A$1:$F$270,3,FALSE))</f>
        <v>24</v>
      </c>
      <c r="X176" s="3" t="str">
        <f>IF($E176=IF(ISERROR(VLOOKUP($U176,技リスト!$A$1:$F$270,4,FALSE)),"－",VLOOKUP($U176,技リスト!$A$1:$F$270,4,FALSE)),"一致","")</f>
        <v/>
      </c>
      <c r="Y176" s="15" t="s">
        <v>445</v>
      </c>
      <c r="Z176" s="3" t="str">
        <f>IF(ISERROR(VLOOKUP($Y176,技リスト!$A$1:$F$270,6,FALSE)),"－",VLOOKUP($Y176,技リスト!$A$1:$F$270,6,FALSE))</f>
        <v>CA</v>
      </c>
      <c r="AA176" s="3">
        <f>IF(ISERROR(VLOOKUP($Y176,技リスト!$A$1:$F$270,3,FALSE)),"－",VLOOKUP($Y176,技リスト!$A$1:$F$270,3,FALSE))</f>
        <v>61</v>
      </c>
      <c r="AB176" s="3" t="str">
        <f>IF($E176=IF(ISERROR(VLOOKUP($Y176,技リスト!$A$1:$F$270,4,FALSE)),"－",VLOOKUP($Y176,技リスト!$A$1:$F$270,4,FALSE)),"一致","")</f>
        <v/>
      </c>
      <c r="AC176" s="15" t="s">
        <v>530</v>
      </c>
      <c r="AD176" s="3" t="str">
        <f>IF(ISERROR(VLOOKUP($AC176,技リスト!$A$1:$F$270,6,FALSE)),"－",VLOOKUP($AC176,技リスト!$A$1:$F$270,6,FALSE))</f>
        <v>BS</v>
      </c>
      <c r="AE176" s="3">
        <f>IF(ISERROR(VLOOKUP($AC176,技リスト!$A$1:$F$270,3,FALSE)),"－",VLOOKUP($AC176,技リスト!$A$1:$F$270,3,FALSE))</f>
        <v>70</v>
      </c>
      <c r="AF176" s="3" t="str">
        <f>IF($E176=IF(ISERROR(VLOOKUP($AC176,技リスト!$A$1:$F$245,4,FALSE)),"－",VLOOKUP($AC176,技リスト!$A$1:$F$245,4,FALSE)),"一致","")</f>
        <v/>
      </c>
      <c r="AG176" s="16" t="str">
        <f t="shared" si="16"/>
        <v>トルネードキャッチスピニングシュートつむじバックトルネード</v>
      </c>
      <c r="AH176" s="16" t="str">
        <f t="shared" si="17"/>
        <v>トルネードキャッチスピニングシュートつむじバックトルネード</v>
      </c>
      <c r="AI176" s="16" t="str">
        <f t="shared" si="18"/>
        <v>トルネードキャッチスピニングシュートつむじバックトルネード</v>
      </c>
      <c r="AJ176" s="16" t="str">
        <f t="shared" si="19"/>
        <v>トルネードキャッチスピニングシュートつむじバックトルネード</v>
      </c>
      <c r="AK176" s="15" t="str">
        <f t="shared" si="20"/>
        <v>CANSCABS</v>
      </c>
      <c r="AL176" s="16" t="str">
        <f t="shared" si="21"/>
        <v>CANSCABS</v>
      </c>
      <c r="AM176" s="15" t="str">
        <f t="shared" si="22"/>
        <v>CANSCABS</v>
      </c>
      <c r="AN176" s="15" t="str">
        <f t="shared" si="23"/>
        <v>CANSCABS</v>
      </c>
    </row>
    <row r="177" spans="1:40" ht="11.25" customHeight="1" x14ac:dyDescent="0.15">
      <c r="A177" s="15">
        <v>176</v>
      </c>
      <c r="B177" s="15" t="s">
        <v>631</v>
      </c>
      <c r="C177" s="15" t="s">
        <v>632</v>
      </c>
      <c r="D177" s="3" t="s">
        <v>18</v>
      </c>
      <c r="E177" s="15" t="s">
        <v>88</v>
      </c>
      <c r="F177" s="15" t="s">
        <v>17</v>
      </c>
      <c r="G177" s="15">
        <v>151</v>
      </c>
      <c r="H177" s="15">
        <v>109</v>
      </c>
      <c r="I177" s="15">
        <v>53</v>
      </c>
      <c r="J177" s="15">
        <v>49</v>
      </c>
      <c r="K177" s="15">
        <v>61</v>
      </c>
      <c r="L177" s="15">
        <v>54</v>
      </c>
      <c r="M177" s="15">
        <v>67</v>
      </c>
      <c r="N177" s="15">
        <v>54</v>
      </c>
      <c r="O177" s="15">
        <v>55</v>
      </c>
      <c r="P177" s="15">
        <v>15</v>
      </c>
      <c r="Q177" s="15" t="s">
        <v>199</v>
      </c>
      <c r="R177" s="3" t="str">
        <f>IF(ISERROR(VLOOKUP($Q177,技リスト!$A$1:$F$270,6,FALSE)),"－",VLOOKUP($Q177,技リスト!$A$1:$F$270,6,FALSE))</f>
        <v>BB</v>
      </c>
      <c r="S177" s="3">
        <f>IF(ISERROR(VLOOKUP($Q177,技リスト!$A$1:$F$270,3,FALSE)),"－",VLOOKUP($Q177,技リスト!$A$1:$F$270,3,FALSE))</f>
        <v>58</v>
      </c>
      <c r="T177" s="3" t="str">
        <f>IF($E177=IF(ISERROR(VLOOKUP($Q177,技リスト!$A$1:$F$270,4,FALSE)),"－",VLOOKUP($Q177,技リスト!$A$1:$F$270,4,FALSE)),"一致","")</f>
        <v>一致</v>
      </c>
      <c r="U177" s="15" t="s">
        <v>158</v>
      </c>
      <c r="V177" s="3" t="str">
        <f>IF(ISERROR(VLOOKUP($U177,技リスト!$A$1:$F$270,6,FALSE)),"－",VLOOKUP($U177,技リスト!$A$1:$F$270,6,FALSE))</f>
        <v>DR</v>
      </c>
      <c r="W177" s="3">
        <f>IF(ISERROR(VLOOKUP($U177,技リスト!$A$1:$F$270,3,FALSE)),"－",VLOOKUP($U177,技リスト!$A$1:$F$270,3,FALSE))</f>
        <v>17</v>
      </c>
      <c r="X177" s="3" t="str">
        <f>IF($E177=IF(ISERROR(VLOOKUP($U177,技リスト!$A$1:$F$270,4,FALSE)),"－",VLOOKUP($U177,技リスト!$A$1:$F$270,4,FALSE)),"一致","")</f>
        <v>一致</v>
      </c>
      <c r="Y177" s="15" t="s">
        <v>260</v>
      </c>
      <c r="Z177" s="3" t="str">
        <f>IF(ISERROR(VLOOKUP($Y177,技リスト!$A$1:$F$270,6,FALSE)),"－",VLOOKUP($Y177,技リスト!$A$1:$F$270,6,FALSE))</f>
        <v>NS</v>
      </c>
      <c r="AA177" s="3">
        <f>IF(ISERROR(VLOOKUP($Y177,技リスト!$A$1:$F$270,3,FALSE)),"－",VLOOKUP($Y177,技リスト!$A$1:$F$270,3,FALSE))</f>
        <v>70</v>
      </c>
      <c r="AB177" s="3" t="str">
        <f>IF($E177=IF(ISERROR(VLOOKUP($Y177,技リスト!$A$1:$F$270,4,FALSE)),"－",VLOOKUP($Y177,技リスト!$A$1:$F$270,4,FALSE)),"一致","")</f>
        <v/>
      </c>
      <c r="AC177" s="15" t="s">
        <v>290</v>
      </c>
      <c r="AD177" s="3" t="str">
        <f>IF(ISERROR(VLOOKUP($AC177,技リスト!$A$1:$F$270,6,FALSE)),"－",VLOOKUP($AC177,技リスト!$A$1:$F$270,6,FALSE))</f>
        <v>BL</v>
      </c>
      <c r="AE177" s="3">
        <f>IF(ISERROR(VLOOKUP($AC177,技リスト!$A$1:$F$270,3,FALSE)),"－",VLOOKUP($AC177,技リスト!$A$1:$F$270,3,FALSE))</f>
        <v>56</v>
      </c>
      <c r="AF177" s="3" t="str">
        <f>IF($E177=IF(ISERROR(VLOOKUP($AC177,技リスト!$A$1:$F$245,4,FALSE)),"－",VLOOKUP($AC177,技リスト!$A$1:$F$245,4,FALSE)),"一致","")</f>
        <v/>
      </c>
      <c r="AG177" s="16" t="str">
        <f t="shared" si="16"/>
        <v>スピニングカットたつまきせんぷうクンフーヘッドくものいと</v>
      </c>
      <c r="AH177" s="16" t="str">
        <f t="shared" si="17"/>
        <v>スピニングカットたつまきせんぷうクンフーヘッドくものいと</v>
      </c>
      <c r="AI177" s="16" t="str">
        <f t="shared" si="18"/>
        <v>スピニングカットたつまきせんぷうクンフーヘッドくものいと</v>
      </c>
      <c r="AJ177" s="16" t="str">
        <f t="shared" si="19"/>
        <v>スピニングカットたつまきせんぷうクンフーヘッドくものいと</v>
      </c>
      <c r="AK177" s="15" t="str">
        <f t="shared" si="20"/>
        <v>BBDRNSBL</v>
      </c>
      <c r="AL177" s="16" t="str">
        <f t="shared" si="21"/>
        <v>BBDRNSBL</v>
      </c>
      <c r="AM177" s="15" t="str">
        <f t="shared" si="22"/>
        <v>BBDRNSBL</v>
      </c>
      <c r="AN177" s="15" t="str">
        <f t="shared" si="23"/>
        <v>BBDRNSBL</v>
      </c>
    </row>
    <row r="178" spans="1:40" ht="11.25" customHeight="1" x14ac:dyDescent="0.15">
      <c r="A178" s="15">
        <v>177</v>
      </c>
      <c r="B178" s="15" t="s">
        <v>633</v>
      </c>
      <c r="C178" s="15" t="s">
        <v>634</v>
      </c>
      <c r="D178" s="3" t="s">
        <v>18</v>
      </c>
      <c r="E178" s="15" t="s">
        <v>145</v>
      </c>
      <c r="F178" s="15" t="s">
        <v>17</v>
      </c>
      <c r="G178" s="15">
        <v>132</v>
      </c>
      <c r="H178" s="15">
        <v>109</v>
      </c>
      <c r="I178" s="15">
        <v>48</v>
      </c>
      <c r="J178" s="15">
        <v>50</v>
      </c>
      <c r="K178" s="15">
        <v>64</v>
      </c>
      <c r="L178" s="15">
        <v>47</v>
      </c>
      <c r="M178" s="15">
        <v>56</v>
      </c>
      <c r="N178" s="15">
        <v>51</v>
      </c>
      <c r="O178" s="15">
        <v>53</v>
      </c>
      <c r="P178" s="15">
        <v>17</v>
      </c>
      <c r="Q178" s="15" t="s">
        <v>169</v>
      </c>
      <c r="R178" s="3" t="str">
        <f>IF(ISERROR(VLOOKUP($Q178,技リスト!$A$1:$F$270,6,FALSE)),"－",VLOOKUP($Q178,技リスト!$A$1:$F$270,6,FALSE))</f>
        <v>BL</v>
      </c>
      <c r="S178" s="3">
        <f>IF(ISERROR(VLOOKUP($Q178,技リスト!$A$1:$F$270,3,FALSE)),"－",VLOOKUP($Q178,技リスト!$A$1:$F$270,3,FALSE))</f>
        <v>8</v>
      </c>
      <c r="T178" s="3" t="str">
        <f>IF($E178=IF(ISERROR(VLOOKUP($Q178,技リスト!$A$1:$F$270,4,FALSE)),"－",VLOOKUP($Q178,技リスト!$A$1:$F$270,4,FALSE)),"一致","")</f>
        <v/>
      </c>
      <c r="U178" s="15" t="s">
        <v>153</v>
      </c>
      <c r="V178" s="3" t="str">
        <f>IF(ISERROR(VLOOKUP($U178,技リスト!$A$1:$F$270,6,FALSE)),"－",VLOOKUP($U178,技リスト!$A$1:$F$270,6,FALSE))</f>
        <v>NS</v>
      </c>
      <c r="W178" s="3">
        <f>IF(ISERROR(VLOOKUP($U178,技リスト!$A$1:$F$270,3,FALSE)),"－",VLOOKUP($U178,技リスト!$A$1:$F$270,3,FALSE))</f>
        <v>22</v>
      </c>
      <c r="X178" s="3" t="str">
        <f>IF($E178=IF(ISERROR(VLOOKUP($U178,技リスト!$A$1:$F$270,4,FALSE)),"－",VLOOKUP($U178,技リスト!$A$1:$F$270,4,FALSE)),"一致","")</f>
        <v/>
      </c>
      <c r="Y178" s="15" t="s">
        <v>427</v>
      </c>
      <c r="Z178" s="3" t="str">
        <f>IF(ISERROR(VLOOKUP($Y178,技リスト!$A$1:$F$270,6,FALSE)),"－",VLOOKUP($Y178,技リスト!$A$1:$F$270,6,FALSE))</f>
        <v>BL</v>
      </c>
      <c r="AA178" s="3">
        <f>IF(ISERROR(VLOOKUP($Y178,技リスト!$A$1:$F$270,3,FALSE)),"－",VLOOKUP($Y178,技リスト!$A$1:$F$270,3,FALSE))</f>
        <v>39</v>
      </c>
      <c r="AB178" s="3" t="str">
        <f>IF($E178=IF(ISERROR(VLOOKUP($Y178,技リスト!$A$1:$F$270,4,FALSE)),"－",VLOOKUP($Y178,技リスト!$A$1:$F$270,4,FALSE)),"一致","")</f>
        <v/>
      </c>
      <c r="AC178" s="15" t="s">
        <v>350</v>
      </c>
      <c r="AD178" s="3" t="str">
        <f>IF(ISERROR(VLOOKUP($AC178,技リスト!$A$1:$F$270,6,FALSE)),"－",VLOOKUP($AC178,技リスト!$A$1:$F$270,6,FALSE))</f>
        <v>NS</v>
      </c>
      <c r="AE178" s="3">
        <f>IF(ISERROR(VLOOKUP($AC178,技リスト!$A$1:$F$270,3,FALSE)),"－",VLOOKUP($AC178,技リスト!$A$1:$F$270,3,FALSE))</f>
        <v>67</v>
      </c>
      <c r="AF178" s="3" t="str">
        <f>IF($E178=IF(ISERROR(VLOOKUP($AC178,技リスト!$A$1:$F$245,4,FALSE)),"－",VLOOKUP($AC178,技リスト!$A$1:$F$245,4,FALSE)),"一致","")</f>
        <v/>
      </c>
      <c r="AG178" s="16" t="str">
        <f t="shared" si="16"/>
        <v>クイックドロウローリングキックブレードアタッククロスドライブ</v>
      </c>
      <c r="AH178" s="16" t="str">
        <f t="shared" si="17"/>
        <v>クイックドロウローリングキックブレードアタッククロスドライブ</v>
      </c>
      <c r="AI178" s="16" t="str">
        <f t="shared" si="18"/>
        <v>クイックドロウローリングキックブレードアタッククロスドライブ</v>
      </c>
      <c r="AJ178" s="16" t="str">
        <f t="shared" si="19"/>
        <v>クイックドロウローリングキックブレードアタッククロスドライブ</v>
      </c>
      <c r="AK178" s="15" t="str">
        <f t="shared" si="20"/>
        <v>BLNSBLNS</v>
      </c>
      <c r="AL178" s="16" t="str">
        <f t="shared" si="21"/>
        <v>BLNSBLNS</v>
      </c>
      <c r="AM178" s="15" t="str">
        <f t="shared" si="22"/>
        <v>BLNSBLNS</v>
      </c>
      <c r="AN178" s="15" t="str">
        <f t="shared" si="23"/>
        <v>BLNSBLNS</v>
      </c>
    </row>
    <row r="179" spans="1:40" ht="11.25" customHeight="1" x14ac:dyDescent="0.15">
      <c r="A179" s="15">
        <v>178</v>
      </c>
      <c r="B179" s="15" t="s">
        <v>635</v>
      </c>
      <c r="C179" s="15" t="s">
        <v>636</v>
      </c>
      <c r="D179" s="3" t="s">
        <v>18</v>
      </c>
      <c r="E179" s="15" t="s">
        <v>121</v>
      </c>
      <c r="F179" s="15" t="s">
        <v>17</v>
      </c>
      <c r="G179" s="15">
        <v>145</v>
      </c>
      <c r="H179" s="15">
        <v>112</v>
      </c>
      <c r="I179" s="15">
        <v>45</v>
      </c>
      <c r="J179" s="15">
        <v>56</v>
      </c>
      <c r="K179" s="15">
        <v>44</v>
      </c>
      <c r="L179" s="15">
        <v>60</v>
      </c>
      <c r="M179" s="15">
        <v>44</v>
      </c>
      <c r="N179" s="15">
        <v>52</v>
      </c>
      <c r="O179" s="15">
        <v>46</v>
      </c>
      <c r="P179" s="15">
        <v>23</v>
      </c>
      <c r="Q179" s="15" t="s">
        <v>223</v>
      </c>
      <c r="R179" s="3" t="str">
        <f>IF(ISERROR(VLOOKUP($Q179,技リスト!$A$1:$F$270,6,FALSE)),"－",VLOOKUP($Q179,技リスト!$A$1:$F$270,6,FALSE))</f>
        <v>BL</v>
      </c>
      <c r="S179" s="3">
        <f>IF(ISERROR(VLOOKUP($Q179,技リスト!$A$1:$F$270,3,FALSE)),"－",VLOOKUP($Q179,技リスト!$A$1:$F$270,3,FALSE))</f>
        <v>8</v>
      </c>
      <c r="T179" s="3" t="str">
        <f>IF($E179=IF(ISERROR(VLOOKUP($Q179,技リスト!$A$1:$F$270,4,FALSE)),"－",VLOOKUP($Q179,技リスト!$A$1:$F$270,4,FALSE)),"一致","")</f>
        <v/>
      </c>
      <c r="U179" s="15" t="s">
        <v>305</v>
      </c>
      <c r="V179" s="3" t="str">
        <f>IF(ISERROR(VLOOKUP($U179,技リスト!$A$1:$F$270,6,FALSE)),"－",VLOOKUP($U179,技リスト!$A$1:$F$270,6,FALSE))</f>
        <v>BB</v>
      </c>
      <c r="W179" s="3">
        <f>IF(ISERROR(VLOOKUP($U179,技リスト!$A$1:$F$270,3,FALSE)),"－",VLOOKUP($U179,技リスト!$A$1:$F$270,3,FALSE))</f>
        <v>16</v>
      </c>
      <c r="X179" s="3" t="str">
        <f>IF($E179=IF(ISERROR(VLOOKUP($U179,技リスト!$A$1:$F$270,4,FALSE)),"－",VLOOKUP($U179,技リスト!$A$1:$F$270,4,FALSE)),"一致","")</f>
        <v>一致</v>
      </c>
      <c r="Y179" s="15" t="s">
        <v>133</v>
      </c>
      <c r="Z179" s="3" t="str">
        <f>IF(ISERROR(VLOOKUP($Y179,技リスト!$A$1:$F$270,6,FALSE)),"－",VLOOKUP($Y179,技リスト!$A$1:$F$270,6,FALSE))</f>
        <v>BB</v>
      </c>
      <c r="AA179" s="3">
        <f>IF(ISERROR(VLOOKUP($Y179,技リスト!$A$1:$F$270,3,FALSE)),"－",VLOOKUP($Y179,技リスト!$A$1:$F$270,3,FALSE))</f>
        <v>48</v>
      </c>
      <c r="AB179" s="3" t="str">
        <f>IF($E179=IF(ISERROR(VLOOKUP($Y179,技リスト!$A$1:$F$270,4,FALSE)),"－",VLOOKUP($Y179,技リスト!$A$1:$F$270,4,FALSE)),"一致","")</f>
        <v>一致</v>
      </c>
      <c r="AC179" s="15" t="s">
        <v>316</v>
      </c>
      <c r="AD179" s="3" t="str">
        <f>IF(ISERROR(VLOOKUP($AC179,技リスト!$A$1:$F$270,6,FALSE)),"－",VLOOKUP($AC179,技リスト!$A$1:$F$270,6,FALSE))</f>
        <v>DR</v>
      </c>
      <c r="AE179" s="3">
        <f>IF(ISERROR(VLOOKUP($AC179,技リスト!$A$1:$F$270,3,FALSE)),"－",VLOOKUP($AC179,技リスト!$A$1:$F$270,3,FALSE))</f>
        <v>85</v>
      </c>
      <c r="AF179" s="3" t="str">
        <f>IF($E179=IF(ISERROR(VLOOKUP($AC179,技リスト!$A$1:$F$245,4,FALSE)),"－",VLOOKUP($AC179,技リスト!$A$1:$F$245,4,FALSE)),"一致","")</f>
        <v>一致</v>
      </c>
      <c r="AG179" s="16" t="str">
        <f t="shared" si="16"/>
        <v>キラースライドホーントレインザ・ウォールじごくぐるま</v>
      </c>
      <c r="AH179" s="16" t="str">
        <f t="shared" si="17"/>
        <v>キラースライドホーントレインザ・ウォールじごくぐるま</v>
      </c>
      <c r="AI179" s="16" t="str">
        <f t="shared" si="18"/>
        <v>キラースライドホーントレインザ・ウォールじごくぐるま</v>
      </c>
      <c r="AJ179" s="16" t="str">
        <f t="shared" si="19"/>
        <v>キラースライドホーントレインザ・ウォールじごくぐるま</v>
      </c>
      <c r="AK179" s="15" t="str">
        <f t="shared" si="20"/>
        <v>BLBBBBDR</v>
      </c>
      <c r="AL179" s="16" t="str">
        <f t="shared" si="21"/>
        <v>BLBBBBDR</v>
      </c>
      <c r="AM179" s="15" t="str">
        <f t="shared" si="22"/>
        <v>BLBBBBDR</v>
      </c>
      <c r="AN179" s="15" t="str">
        <f t="shared" si="23"/>
        <v>BLBBBBDR</v>
      </c>
    </row>
    <row r="180" spans="1:40" ht="11.25" customHeight="1" x14ac:dyDescent="0.15">
      <c r="A180" s="15">
        <v>179</v>
      </c>
      <c r="B180" s="15" t="s">
        <v>637</v>
      </c>
      <c r="C180" s="15" t="s">
        <v>638</v>
      </c>
      <c r="D180" s="3" t="s">
        <v>18</v>
      </c>
      <c r="E180" s="15" t="s">
        <v>19</v>
      </c>
      <c r="F180" s="15" t="s">
        <v>17</v>
      </c>
      <c r="G180" s="15">
        <v>136</v>
      </c>
      <c r="H180" s="15">
        <v>120</v>
      </c>
      <c r="I180" s="15">
        <v>62</v>
      </c>
      <c r="J180" s="15">
        <v>53</v>
      </c>
      <c r="K180" s="15">
        <v>55</v>
      </c>
      <c r="L180" s="15">
        <v>44</v>
      </c>
      <c r="M180" s="15">
        <v>53</v>
      </c>
      <c r="N180" s="15">
        <v>55</v>
      </c>
      <c r="O180" s="15">
        <v>49</v>
      </c>
      <c r="P180" s="15">
        <v>16</v>
      </c>
      <c r="Q180" s="15" t="s">
        <v>139</v>
      </c>
      <c r="R180" s="3" t="str">
        <f>IF(ISERROR(VLOOKUP($Q180,技リスト!$A$1:$F$270,6,FALSE)),"－",VLOOKUP($Q180,技リスト!$A$1:$F$270,6,FALSE))</f>
        <v>BL</v>
      </c>
      <c r="S180" s="3">
        <f>IF(ISERROR(VLOOKUP($Q180,技リスト!$A$1:$F$270,3,FALSE)),"－",VLOOKUP($Q180,技リスト!$A$1:$F$270,3,FALSE))</f>
        <v>8</v>
      </c>
      <c r="T180" s="3" t="str">
        <f>IF($E180=IF(ISERROR(VLOOKUP($Q180,技リスト!$A$1:$F$270,4,FALSE)),"－",VLOOKUP($Q180,技リスト!$A$1:$F$270,4,FALSE)),"一致","")</f>
        <v/>
      </c>
      <c r="U180" s="15" t="s">
        <v>427</v>
      </c>
      <c r="V180" s="3" t="str">
        <f>IF(ISERROR(VLOOKUP($U180,技リスト!$A$1:$F$270,6,FALSE)),"－",VLOOKUP($U180,技リスト!$A$1:$F$270,6,FALSE))</f>
        <v>BL</v>
      </c>
      <c r="W180" s="3">
        <f>IF(ISERROR(VLOOKUP($U180,技リスト!$A$1:$F$270,3,FALSE)),"－",VLOOKUP($U180,技リスト!$A$1:$F$270,3,FALSE))</f>
        <v>39</v>
      </c>
      <c r="X180" s="3" t="str">
        <f>IF($E180=IF(ISERROR(VLOOKUP($U180,技リスト!$A$1:$F$270,4,FALSE)),"－",VLOOKUP($U180,技リスト!$A$1:$F$270,4,FALSE)),"一致","")</f>
        <v/>
      </c>
      <c r="Y180" s="15" t="s">
        <v>146</v>
      </c>
      <c r="Z180" s="3" t="str">
        <f>IF(ISERROR(VLOOKUP($Y180,技リスト!$A$1:$F$270,6,FALSE)),"－",VLOOKUP($Y180,技リスト!$A$1:$F$270,6,FALSE))</f>
        <v>DR</v>
      </c>
      <c r="AA180" s="3">
        <f>IF(ISERROR(VLOOKUP($Y180,技リスト!$A$1:$F$270,3,FALSE)),"－",VLOOKUP($Y180,技リスト!$A$1:$F$270,3,FALSE))</f>
        <v>15</v>
      </c>
      <c r="AB180" s="3" t="str">
        <f>IF($E180=IF(ISERROR(VLOOKUP($Y180,技リスト!$A$1:$F$270,4,FALSE)),"－",VLOOKUP($Y180,技リスト!$A$1:$F$270,4,FALSE)),"一致","")</f>
        <v/>
      </c>
      <c r="AC180" s="15" t="s">
        <v>219</v>
      </c>
      <c r="AD180" s="3" t="str">
        <f>IF(ISERROR(VLOOKUP($AC180,技リスト!$A$1:$F$270,6,FALSE)),"－",VLOOKUP($AC180,技リスト!$A$1:$F$270,6,FALSE))</f>
        <v>BL</v>
      </c>
      <c r="AE180" s="3">
        <f>IF(ISERROR(VLOOKUP($AC180,技リスト!$A$1:$F$270,3,FALSE)),"－",VLOOKUP($AC180,技リスト!$A$1:$F$270,3,FALSE))</f>
        <v>64</v>
      </c>
      <c r="AF180" s="3" t="str">
        <f>IF($E180=IF(ISERROR(VLOOKUP($AC180,技リスト!$A$1:$F$245,4,FALSE)),"－",VLOOKUP($AC180,技リスト!$A$1:$F$245,4,FALSE)),"一致","")</f>
        <v/>
      </c>
      <c r="AG180" s="16" t="str">
        <f t="shared" si="16"/>
        <v>コイルターンブレードアタックモンキーターンサイクロン</v>
      </c>
      <c r="AH180" s="16" t="str">
        <f t="shared" si="17"/>
        <v>コイルターンブレードアタックモンキーターンサイクロン</v>
      </c>
      <c r="AI180" s="16" t="str">
        <f t="shared" si="18"/>
        <v>コイルターンブレードアタックモンキーターンサイクロン</v>
      </c>
      <c r="AJ180" s="16" t="str">
        <f t="shared" si="19"/>
        <v>コイルターンブレードアタックモンキーターンサイクロン</v>
      </c>
      <c r="AK180" s="15" t="str">
        <f t="shared" si="20"/>
        <v>BLBLDRBL</v>
      </c>
      <c r="AL180" s="16" t="str">
        <f t="shared" si="21"/>
        <v>BLBLDRBL</v>
      </c>
      <c r="AM180" s="15" t="str">
        <f t="shared" si="22"/>
        <v>BLBLDRBL</v>
      </c>
      <c r="AN180" s="15" t="str">
        <f t="shared" si="23"/>
        <v>BLBLDRBL</v>
      </c>
    </row>
    <row r="181" spans="1:40" ht="11.25" customHeight="1" x14ac:dyDescent="0.15">
      <c r="A181" s="15">
        <v>180</v>
      </c>
      <c r="B181" s="15" t="s">
        <v>639</v>
      </c>
      <c r="C181" s="15" t="s">
        <v>640</v>
      </c>
      <c r="D181" s="3" t="s">
        <v>18</v>
      </c>
      <c r="E181" s="15" t="s">
        <v>19</v>
      </c>
      <c r="F181" s="15" t="s">
        <v>53</v>
      </c>
      <c r="G181" s="15">
        <v>136</v>
      </c>
      <c r="H181" s="15">
        <v>121</v>
      </c>
      <c r="I181" s="15">
        <v>46</v>
      </c>
      <c r="J181" s="15">
        <v>48</v>
      </c>
      <c r="K181" s="15">
        <v>48</v>
      </c>
      <c r="L181" s="15">
        <v>45</v>
      </c>
      <c r="M181" s="15">
        <v>66</v>
      </c>
      <c r="N181" s="15">
        <v>48</v>
      </c>
      <c r="O181" s="15">
        <v>49</v>
      </c>
      <c r="P181" s="15">
        <v>31</v>
      </c>
      <c r="Q181" s="15" t="s">
        <v>163</v>
      </c>
      <c r="R181" s="3" t="str">
        <f>IF(ISERROR(VLOOKUP($Q181,技リスト!$A$1:$F$270,6,FALSE)),"－",VLOOKUP($Q181,技リスト!$A$1:$F$270,6,FALSE))</f>
        <v>NS</v>
      </c>
      <c r="S181" s="3">
        <f>IF(ISERROR(VLOOKUP($Q181,技リスト!$A$1:$F$270,3,FALSE)),"－",VLOOKUP($Q181,技リスト!$A$1:$F$270,3,FALSE))</f>
        <v>24</v>
      </c>
      <c r="T181" s="3" t="str">
        <f>IF($E181=IF(ISERROR(VLOOKUP($Q181,技リスト!$A$1:$F$270,4,FALSE)),"－",VLOOKUP($Q181,技リスト!$A$1:$F$270,4,FALSE)),"一致","")</f>
        <v/>
      </c>
      <c r="U181" s="15" t="s">
        <v>224</v>
      </c>
      <c r="V181" s="3" t="str">
        <f>IF(ISERROR(VLOOKUP($U181,技リスト!$A$1:$F$270,6,FALSE)),"－",VLOOKUP($U181,技リスト!$A$1:$F$270,6,FALSE))</f>
        <v>NS</v>
      </c>
      <c r="W181" s="3">
        <f>IF(ISERROR(VLOOKUP($U181,技リスト!$A$1:$F$270,3,FALSE)),"－",VLOOKUP($U181,技リスト!$A$1:$F$270,3,FALSE))</f>
        <v>70</v>
      </c>
      <c r="X181" s="3" t="str">
        <f>IF($E181=IF(ISERROR(VLOOKUP($U181,技リスト!$A$1:$F$270,4,FALSE)),"－",VLOOKUP($U181,技リスト!$A$1:$F$270,4,FALSE)),"一致","")</f>
        <v/>
      </c>
      <c r="Y181" s="15" t="s">
        <v>148</v>
      </c>
      <c r="Z181" s="3" t="str">
        <f>IF(ISERROR(VLOOKUP($Y181,技リスト!$A$1:$F$270,6,FALSE)),"－",VLOOKUP($Y181,技リスト!$A$1:$F$270,6,FALSE))</f>
        <v>BS</v>
      </c>
      <c r="AA181" s="3">
        <f>IF(ISERROR(VLOOKUP($Y181,技リスト!$A$1:$F$270,3,FALSE)),"－",VLOOKUP($Y181,技リスト!$A$1:$F$270,3,FALSE))</f>
        <v>80</v>
      </c>
      <c r="AB181" s="3" t="str">
        <f>IF($E181=IF(ISERROR(VLOOKUP($Y181,技リスト!$A$1:$F$270,4,FALSE)),"－",VLOOKUP($Y181,技リスト!$A$1:$F$270,4,FALSE)),"一致","")</f>
        <v/>
      </c>
      <c r="AC181" s="15" t="s">
        <v>530</v>
      </c>
      <c r="AD181" s="3" t="str">
        <f>IF(ISERROR(VLOOKUP($AC181,技リスト!$A$1:$F$270,6,FALSE)),"－",VLOOKUP($AC181,技リスト!$A$1:$F$270,6,FALSE))</f>
        <v>BS</v>
      </c>
      <c r="AE181" s="3">
        <f>IF(ISERROR(VLOOKUP($AC181,技リスト!$A$1:$F$270,3,FALSE)),"－",VLOOKUP($AC181,技リスト!$A$1:$F$270,3,FALSE))</f>
        <v>70</v>
      </c>
      <c r="AF181" s="3" t="str">
        <f>IF($E181=IF(ISERROR(VLOOKUP($AC181,技リスト!$A$1:$F$245,4,FALSE)),"－",VLOOKUP($AC181,技リスト!$A$1:$F$245,4,FALSE)),"一致","")</f>
        <v/>
      </c>
      <c r="AG181" s="16" t="str">
        <f t="shared" si="16"/>
        <v>グレネードショットダイナマイトシュートドこんじょうバットバックトルネード</v>
      </c>
      <c r="AH181" s="16" t="str">
        <f t="shared" si="17"/>
        <v>グレネードショットダイナマイトシュートドこんじょうバットバックトルネード</v>
      </c>
      <c r="AI181" s="16" t="str">
        <f t="shared" si="18"/>
        <v>グレネードショットダイナマイトシュートドこんじょうバットバックトルネード</v>
      </c>
      <c r="AJ181" s="16" t="str">
        <f t="shared" si="19"/>
        <v>グレネードショットダイナマイトシュートドこんじょうバットバックトルネード</v>
      </c>
      <c r="AK181" s="15" t="str">
        <f t="shared" si="20"/>
        <v>NSNSBSBS</v>
      </c>
      <c r="AL181" s="16" t="str">
        <f t="shared" si="21"/>
        <v>NSNSBSBS</v>
      </c>
      <c r="AM181" s="15" t="str">
        <f t="shared" si="22"/>
        <v>NSNSBSBS</v>
      </c>
      <c r="AN181" s="15" t="str">
        <f t="shared" si="23"/>
        <v>NSNSBSBS</v>
      </c>
    </row>
    <row r="182" spans="1:40" ht="11.25" customHeight="1" x14ac:dyDescent="0.15">
      <c r="A182" s="15">
        <v>181</v>
      </c>
      <c r="B182" s="15" t="s">
        <v>641</v>
      </c>
      <c r="C182" s="15" t="s">
        <v>642</v>
      </c>
      <c r="D182" s="3" t="s">
        <v>18</v>
      </c>
      <c r="E182" s="15" t="s">
        <v>88</v>
      </c>
      <c r="F182" s="15" t="s">
        <v>53</v>
      </c>
      <c r="G182" s="15">
        <v>140</v>
      </c>
      <c r="H182" s="15">
        <v>140</v>
      </c>
      <c r="I182" s="15">
        <v>47</v>
      </c>
      <c r="J182" s="15">
        <v>48</v>
      </c>
      <c r="K182" s="15">
        <v>52</v>
      </c>
      <c r="L182" s="15">
        <v>53</v>
      </c>
      <c r="M182" s="15">
        <v>46</v>
      </c>
      <c r="N182" s="15">
        <v>45</v>
      </c>
      <c r="O182" s="15">
        <v>48</v>
      </c>
      <c r="P182" s="15">
        <v>17</v>
      </c>
      <c r="Q182" s="15" t="s">
        <v>329</v>
      </c>
      <c r="R182" s="3" t="str">
        <f>IF(ISERROR(VLOOKUP($Q182,技リスト!$A$1:$F$270,6,FALSE)),"－",VLOOKUP($Q182,技リスト!$A$1:$F$270,6,FALSE))</f>
        <v>DR</v>
      </c>
      <c r="S182" s="3">
        <f>IF(ISERROR(VLOOKUP($Q182,技リスト!$A$1:$F$270,3,FALSE)),"－",VLOOKUP($Q182,技リスト!$A$1:$F$270,3,FALSE))</f>
        <v>8</v>
      </c>
      <c r="T182" s="3" t="str">
        <f>IF($E182=IF(ISERROR(VLOOKUP($Q182,技リスト!$A$1:$F$270,4,FALSE)),"－",VLOOKUP($Q182,技リスト!$A$1:$F$270,4,FALSE)),"一致","")</f>
        <v>一致</v>
      </c>
      <c r="U182" s="15" t="s">
        <v>158</v>
      </c>
      <c r="V182" s="3" t="str">
        <f>IF(ISERROR(VLOOKUP($U182,技リスト!$A$1:$F$270,6,FALSE)),"－",VLOOKUP($U182,技リスト!$A$1:$F$270,6,FALSE))</f>
        <v>DR</v>
      </c>
      <c r="W182" s="3">
        <f>IF(ISERROR(VLOOKUP($U182,技リスト!$A$1:$F$270,3,FALSE)),"－",VLOOKUP($U182,技リスト!$A$1:$F$270,3,FALSE))</f>
        <v>17</v>
      </c>
      <c r="X182" s="3" t="str">
        <f>IF($E182=IF(ISERROR(VLOOKUP($U182,技リスト!$A$1:$F$270,4,FALSE)),"－",VLOOKUP($U182,技リスト!$A$1:$F$270,4,FALSE)),"一致","")</f>
        <v>一致</v>
      </c>
      <c r="Y182" s="15" t="s">
        <v>330</v>
      </c>
      <c r="Z182" s="3" t="str">
        <f>IF(ISERROR(VLOOKUP($Y182,技リスト!$A$1:$F$270,6,FALSE)),"－",VLOOKUP($Y182,技リスト!$A$1:$F$270,6,FALSE))</f>
        <v>NS</v>
      </c>
      <c r="AA182" s="3">
        <f>IF(ISERROR(VLOOKUP($Y182,技リスト!$A$1:$F$270,3,FALSE)),"－",VLOOKUP($Y182,技リスト!$A$1:$F$270,3,FALSE))</f>
        <v>65</v>
      </c>
      <c r="AB182" s="3" t="str">
        <f>IF($E182=IF(ISERROR(VLOOKUP($Y182,技リスト!$A$1:$F$270,4,FALSE)),"－",VLOOKUP($Y182,技リスト!$A$1:$F$270,4,FALSE)),"一致","")</f>
        <v/>
      </c>
      <c r="AC182" s="15" t="s">
        <v>316</v>
      </c>
      <c r="AD182" s="3" t="str">
        <f>IF(ISERROR(VLOOKUP($AC182,技リスト!$A$1:$F$270,6,FALSE)),"－",VLOOKUP($AC182,技リスト!$A$1:$F$270,6,FALSE))</f>
        <v>DR</v>
      </c>
      <c r="AE182" s="3">
        <f>IF(ISERROR(VLOOKUP($AC182,技リスト!$A$1:$F$270,3,FALSE)),"－",VLOOKUP($AC182,技リスト!$A$1:$F$270,3,FALSE))</f>
        <v>85</v>
      </c>
      <c r="AF182" s="3" t="str">
        <f>IF($E182=IF(ISERROR(VLOOKUP($AC182,技リスト!$A$1:$F$245,4,FALSE)),"－",VLOOKUP($AC182,技リスト!$A$1:$F$245,4,FALSE)),"一致","")</f>
        <v/>
      </c>
      <c r="AG182" s="16" t="str">
        <f t="shared" si="16"/>
        <v>たまのりピエロたつまきせんぷうラン・ボール・ランじごくぐるま</v>
      </c>
      <c r="AH182" s="16" t="str">
        <f t="shared" si="17"/>
        <v>たまのりピエロたつまきせんぷうラン・ボール・ランじごくぐるま</v>
      </c>
      <c r="AI182" s="16" t="str">
        <f t="shared" si="18"/>
        <v>たまのりピエロたつまきせんぷうラン・ボール・ランじごくぐるま</v>
      </c>
      <c r="AJ182" s="16" t="str">
        <f t="shared" si="19"/>
        <v>たまのりピエロたつまきせんぷうラン・ボール・ランじごくぐるま</v>
      </c>
      <c r="AK182" s="15" t="str">
        <f t="shared" si="20"/>
        <v>DRDRNSDR</v>
      </c>
      <c r="AL182" s="16" t="str">
        <f t="shared" si="21"/>
        <v>DRDRNSDR</v>
      </c>
      <c r="AM182" s="15" t="str">
        <f t="shared" si="22"/>
        <v>DRDRNSDR</v>
      </c>
      <c r="AN182" s="15" t="str">
        <f t="shared" si="23"/>
        <v>DRDRNSDR</v>
      </c>
    </row>
    <row r="183" spans="1:40" ht="11.25" customHeight="1" x14ac:dyDescent="0.15">
      <c r="A183" s="15">
        <v>182</v>
      </c>
      <c r="B183" s="15" t="s">
        <v>643</v>
      </c>
      <c r="C183" s="15" t="s">
        <v>644</v>
      </c>
      <c r="D183" s="3" t="s">
        <v>18</v>
      </c>
      <c r="E183" s="15" t="s">
        <v>19</v>
      </c>
      <c r="F183" s="15" t="s">
        <v>53</v>
      </c>
      <c r="G183" s="15">
        <v>129</v>
      </c>
      <c r="H183" s="15">
        <v>109</v>
      </c>
      <c r="I183" s="15">
        <v>44</v>
      </c>
      <c r="J183" s="15">
        <v>52</v>
      </c>
      <c r="K183" s="15">
        <v>47</v>
      </c>
      <c r="L183" s="15">
        <v>50</v>
      </c>
      <c r="M183" s="15">
        <v>55</v>
      </c>
      <c r="N183" s="15">
        <v>52</v>
      </c>
      <c r="O183" s="15">
        <v>44</v>
      </c>
      <c r="P183" s="15">
        <v>30</v>
      </c>
      <c r="Q183" s="15" t="s">
        <v>227</v>
      </c>
      <c r="R183" s="3" t="str">
        <f>IF(ISERROR(VLOOKUP($Q183,技リスト!$A$1:$F$270,6,FALSE)),"－",VLOOKUP($Q183,技リスト!$A$1:$F$270,6,FALSE))</f>
        <v>BL</v>
      </c>
      <c r="S183" s="3">
        <f>IF(ISERROR(VLOOKUP($Q183,技リスト!$A$1:$F$270,3,FALSE)),"－",VLOOKUP($Q183,技リスト!$A$1:$F$270,3,FALSE))</f>
        <v>39</v>
      </c>
      <c r="T183" s="3" t="str">
        <f>IF($E183=IF(ISERROR(VLOOKUP($Q183,技リスト!$A$1:$F$270,4,FALSE)),"－",VLOOKUP($Q183,技リスト!$A$1:$F$270,4,FALSE)),"一致","")</f>
        <v>一致</v>
      </c>
      <c r="U183" s="15" t="s">
        <v>277</v>
      </c>
      <c r="V183" s="3" t="str">
        <f>IF(ISERROR(VLOOKUP($U183,技リスト!$A$1:$F$270,6,FALSE)),"－",VLOOKUP($U183,技リスト!$A$1:$F$270,6,FALSE))</f>
        <v>DR</v>
      </c>
      <c r="W183" s="3">
        <f>IF(ISERROR(VLOOKUP($U183,技リスト!$A$1:$F$270,3,FALSE)),"－",VLOOKUP($U183,技リスト!$A$1:$F$270,3,FALSE))</f>
        <v>22</v>
      </c>
      <c r="X183" s="3" t="str">
        <f>IF($E183=IF(ISERROR(VLOOKUP($U183,技リスト!$A$1:$F$270,4,FALSE)),"－",VLOOKUP($U183,技リスト!$A$1:$F$270,4,FALSE)),"一致","")</f>
        <v>一致</v>
      </c>
      <c r="Y183" s="15" t="s">
        <v>165</v>
      </c>
      <c r="Z183" s="3" t="str">
        <f>IF(ISERROR(VLOOKUP($Y183,技リスト!$A$1:$F$270,6,FALSE)),"－",VLOOKUP($Y183,技リスト!$A$1:$F$270,6,FALSE))</f>
        <v>BL</v>
      </c>
      <c r="AA183" s="3">
        <f>IF(ISERROR(VLOOKUP($Y183,技リスト!$A$1:$F$270,3,FALSE)),"－",VLOOKUP($Y183,技リスト!$A$1:$F$270,3,FALSE))</f>
        <v>46</v>
      </c>
      <c r="AB183" s="3" t="str">
        <f>IF($E183=IF(ISERROR(VLOOKUP($Y183,技リスト!$A$1:$F$270,4,FALSE)),"－",VLOOKUP($Y183,技リスト!$A$1:$F$270,4,FALSE)),"一致","")</f>
        <v>一致</v>
      </c>
      <c r="AC183" s="15" t="s">
        <v>188</v>
      </c>
      <c r="AD183" s="3" t="str">
        <f>IF(ISERROR(VLOOKUP($AC183,技リスト!$A$1:$F$270,6,FALSE)),"－",VLOOKUP($AC183,技リスト!$A$1:$F$270,6,FALSE))</f>
        <v>DR</v>
      </c>
      <c r="AE183" s="3">
        <f>IF(ISERROR(VLOOKUP($AC183,技リスト!$A$1:$F$270,3,FALSE)),"－",VLOOKUP($AC183,技リスト!$A$1:$F$270,3,FALSE))</f>
        <v>38</v>
      </c>
      <c r="AF183" s="3" t="str">
        <f>IF($E183=IF(ISERROR(VLOOKUP($AC183,技リスト!$A$1:$F$245,4,FALSE)),"－",VLOOKUP($AC183,技リスト!$A$1:$F$245,4,FALSE)),"一致","")</f>
        <v>一致</v>
      </c>
      <c r="AG183" s="16" t="str">
        <f t="shared" si="16"/>
        <v>スーパースキャン（Ｂ）マジックフェイクボールスーパースキャン（Ｄ）</v>
      </c>
      <c r="AH183" s="16" t="str">
        <f t="shared" si="17"/>
        <v>スーパースキャン（Ｂ）マジックフェイクボールスーパースキャン（Ｄ）</v>
      </c>
      <c r="AI183" s="16" t="str">
        <f t="shared" si="18"/>
        <v>スーパースキャン（Ｂ）マジックフェイクボールスーパースキャン（Ｄ）</v>
      </c>
      <c r="AJ183" s="16" t="str">
        <f t="shared" si="19"/>
        <v>スーパースキャン（Ｂ）マジックフェイクボールスーパースキャン（Ｄ）</v>
      </c>
      <c r="AK183" s="15" t="str">
        <f t="shared" si="20"/>
        <v>BLDRBLDR</v>
      </c>
      <c r="AL183" s="16" t="str">
        <f t="shared" si="21"/>
        <v>BLDRBLDR</v>
      </c>
      <c r="AM183" s="15" t="str">
        <f t="shared" si="22"/>
        <v>BLDRBLDR</v>
      </c>
      <c r="AN183" s="15" t="str">
        <f t="shared" si="23"/>
        <v>BLDRBLDR</v>
      </c>
    </row>
    <row r="184" spans="1:40" ht="11.25" customHeight="1" x14ac:dyDescent="0.15">
      <c r="A184" s="15">
        <v>183</v>
      </c>
      <c r="B184" s="15" t="s">
        <v>645</v>
      </c>
      <c r="C184" s="15" t="s">
        <v>646</v>
      </c>
      <c r="D184" s="3" t="s">
        <v>18</v>
      </c>
      <c r="E184" s="15" t="s">
        <v>145</v>
      </c>
      <c r="F184" s="15" t="s">
        <v>52</v>
      </c>
      <c r="G184" s="15">
        <v>143</v>
      </c>
      <c r="H184" s="15">
        <v>124</v>
      </c>
      <c r="I184" s="15">
        <v>60</v>
      </c>
      <c r="J184" s="15">
        <v>68</v>
      </c>
      <c r="K184" s="15">
        <v>45</v>
      </c>
      <c r="L184" s="15">
        <v>51</v>
      </c>
      <c r="M184" s="15">
        <v>44</v>
      </c>
      <c r="N184" s="15">
        <v>54</v>
      </c>
      <c r="O184" s="15">
        <v>71</v>
      </c>
      <c r="P184" s="15">
        <v>36</v>
      </c>
      <c r="Q184" s="15" t="s">
        <v>540</v>
      </c>
      <c r="R184" s="3" t="str">
        <f>IF(ISERROR(VLOOKUP($Q184,技リスト!$A$1:$F$270,6,FALSE)),"－",VLOOKUP($Q184,技リスト!$A$1:$F$270,6,FALSE))</f>
        <v>－</v>
      </c>
      <c r="S184" s="3" t="str">
        <f>IF(ISERROR(VLOOKUP($Q184,技リスト!$A$1:$F$270,3,FALSE)),"－",VLOOKUP($Q184,技リスト!$A$1:$F$270,3,FALSE))</f>
        <v>－</v>
      </c>
      <c r="T184" s="3" t="str">
        <f>IF($E184=IF(ISERROR(VLOOKUP($Q184,技リスト!$A$1:$F$270,4,FALSE)),"－",VLOOKUP($Q184,技リスト!$A$1:$F$270,4,FALSE)),"一致","")</f>
        <v/>
      </c>
      <c r="U184" s="15" t="s">
        <v>533</v>
      </c>
      <c r="V184" s="3" t="str">
        <f>IF(ISERROR(VLOOKUP($U184,技リスト!$A$1:$F$270,6,FALSE)),"－",VLOOKUP($U184,技リスト!$A$1:$F$270,6,FALSE))</f>
        <v>NS</v>
      </c>
      <c r="W184" s="3">
        <f>IF(ISERROR(VLOOKUP($U184,技リスト!$A$1:$F$270,3,FALSE)),"－",VLOOKUP($U184,技リスト!$A$1:$F$270,3,FALSE))</f>
        <v>24</v>
      </c>
      <c r="X184" s="3" t="str">
        <f>IF($E184=IF(ISERROR(VLOOKUP($U184,技リスト!$A$1:$F$270,4,FALSE)),"－",VLOOKUP($U184,技リスト!$A$1:$F$270,4,FALSE)),"一致","")</f>
        <v/>
      </c>
      <c r="Y184" s="15" t="s">
        <v>324</v>
      </c>
      <c r="Z184" s="3" t="str">
        <f>IF(ISERROR(VLOOKUP($Y184,技リスト!$A$1:$F$270,6,FALSE)),"－",VLOOKUP($Y184,技リスト!$A$1:$F$270,6,FALSE))</f>
        <v>DR</v>
      </c>
      <c r="AA184" s="3">
        <f>IF(ISERROR(VLOOKUP($Y184,技リスト!$A$1:$F$270,3,FALSE)),"－",VLOOKUP($Y184,技リスト!$A$1:$F$270,3,FALSE))</f>
        <v>8</v>
      </c>
      <c r="AB184" s="3" t="str">
        <f>IF($E184=IF(ISERROR(VLOOKUP($Y184,技リスト!$A$1:$F$270,4,FALSE)),"－",VLOOKUP($Y184,技リスト!$A$1:$F$270,4,FALSE)),"一致","")</f>
        <v/>
      </c>
      <c r="AC184" s="15" t="s">
        <v>176</v>
      </c>
      <c r="AD184" s="3" t="str">
        <f>IF(ISERROR(VLOOKUP($AC184,技リスト!$A$1:$F$270,6,FALSE)),"－",VLOOKUP($AC184,技リスト!$A$1:$F$270,6,FALSE))</f>
        <v>DR</v>
      </c>
      <c r="AE184" s="3">
        <f>IF(ISERROR(VLOOKUP($AC184,技リスト!$A$1:$F$270,3,FALSE)),"－",VLOOKUP($AC184,技リスト!$A$1:$F$270,3,FALSE))</f>
        <v>47</v>
      </c>
      <c r="AF184" s="3" t="str">
        <f>IF($E184=IF(ISERROR(VLOOKUP($AC184,技リスト!$A$1:$F$245,4,FALSE)),"－",VLOOKUP($AC184,技リスト!$A$1:$F$245,4,FALSE)),"一致","")</f>
        <v>一致</v>
      </c>
      <c r="AG184" s="16" t="str">
        <f t="shared" si="16"/>
        <v>イケイケ!スピニングシュートダッシュアクセルヒートタックル</v>
      </c>
      <c r="AH184" s="16" t="str">
        <f t="shared" si="17"/>
        <v>イケイケ!スピニングシュートダッシュアクセルヒートタックル</v>
      </c>
      <c r="AI184" s="16" t="str">
        <f t="shared" si="18"/>
        <v>イケイケ!スピニングシュートダッシュアクセルヒートタックル</v>
      </c>
      <c r="AJ184" s="16" t="str">
        <f t="shared" si="19"/>
        <v>イケイケ!スピニングシュートダッシュアクセルヒートタックル</v>
      </c>
      <c r="AK184" s="15" t="str">
        <f t="shared" si="20"/>
        <v>－NSDRDR</v>
      </c>
      <c r="AL184" s="16" t="str">
        <f t="shared" si="21"/>
        <v>－NSDRDR</v>
      </c>
      <c r="AM184" s="15" t="str">
        <f t="shared" si="22"/>
        <v>－NSDRDR</v>
      </c>
      <c r="AN184" s="15" t="str">
        <f t="shared" si="23"/>
        <v>－NSDRDR</v>
      </c>
    </row>
    <row r="185" spans="1:40" ht="11.25" customHeight="1" x14ac:dyDescent="0.15">
      <c r="A185" s="15">
        <v>184</v>
      </c>
      <c r="B185" s="15" t="s">
        <v>647</v>
      </c>
      <c r="C185" s="15" t="s">
        <v>648</v>
      </c>
      <c r="D185" s="3" t="s">
        <v>18</v>
      </c>
      <c r="E185" s="15" t="s">
        <v>88</v>
      </c>
      <c r="F185" s="15" t="s">
        <v>53</v>
      </c>
      <c r="G185" s="15">
        <v>167</v>
      </c>
      <c r="H185" s="15">
        <v>129</v>
      </c>
      <c r="I185" s="15">
        <v>59</v>
      </c>
      <c r="J185" s="15">
        <v>56</v>
      </c>
      <c r="K185" s="15">
        <v>58</v>
      </c>
      <c r="L185" s="15">
        <v>52</v>
      </c>
      <c r="M185" s="15">
        <v>48</v>
      </c>
      <c r="N185" s="15">
        <v>52</v>
      </c>
      <c r="O185" s="15">
        <v>72</v>
      </c>
      <c r="P185" s="15">
        <v>35</v>
      </c>
      <c r="Q185" s="15" t="s">
        <v>337</v>
      </c>
      <c r="R185" s="3" t="str">
        <f>IF(ISERROR(VLOOKUP($Q185,技リスト!$A$1:$F$270,6,FALSE)),"－",VLOOKUP($Q185,技リスト!$A$1:$F$270,6,FALSE))</f>
        <v>－</v>
      </c>
      <c r="S185" s="3" t="str">
        <f>IF(ISERROR(VLOOKUP($Q185,技リスト!$A$1:$F$270,3,FALSE)),"－",VLOOKUP($Q185,技リスト!$A$1:$F$270,3,FALSE))</f>
        <v>－</v>
      </c>
      <c r="T185" s="3" t="str">
        <f>IF($E185=IF(ISERROR(VLOOKUP($Q185,技リスト!$A$1:$F$270,4,FALSE)),"－",VLOOKUP($Q185,技リスト!$A$1:$F$270,4,FALSE)),"一致","")</f>
        <v/>
      </c>
      <c r="U185" s="15" t="s">
        <v>127</v>
      </c>
      <c r="V185" s="3" t="str">
        <f>IF(ISERROR(VLOOKUP($U185,技リスト!$A$1:$F$270,6,FALSE)),"－",VLOOKUP($U185,技リスト!$A$1:$F$270,6,FALSE))</f>
        <v>DR</v>
      </c>
      <c r="W185" s="3">
        <f>IF(ISERROR(VLOOKUP($U185,技リスト!$A$1:$F$270,3,FALSE)),"－",VLOOKUP($U185,技リスト!$A$1:$F$270,3,FALSE))</f>
        <v>8</v>
      </c>
      <c r="X185" s="3" t="str">
        <f>IF($E185=IF(ISERROR(VLOOKUP($U185,技リスト!$A$1:$F$270,4,FALSE)),"－",VLOOKUP($U185,技リスト!$A$1:$F$270,4,FALSE)),"一致","")</f>
        <v>一致</v>
      </c>
      <c r="Y185" s="15" t="s">
        <v>224</v>
      </c>
      <c r="Z185" s="3" t="str">
        <f>IF(ISERROR(VLOOKUP($Y185,技リスト!$A$1:$F$270,6,FALSE)),"－",VLOOKUP($Y185,技リスト!$A$1:$F$270,6,FALSE))</f>
        <v>NS</v>
      </c>
      <c r="AA185" s="3">
        <f>IF(ISERROR(VLOOKUP($Y185,技リスト!$A$1:$F$270,3,FALSE)),"－",VLOOKUP($Y185,技リスト!$A$1:$F$270,3,FALSE))</f>
        <v>70</v>
      </c>
      <c r="AB185" s="3" t="str">
        <f>IF($E185=IF(ISERROR(VLOOKUP($Y185,技リスト!$A$1:$F$270,4,FALSE)),"－",VLOOKUP($Y185,技リスト!$A$1:$F$270,4,FALSE)),"一致","")</f>
        <v/>
      </c>
      <c r="AC185" s="15" t="s">
        <v>230</v>
      </c>
      <c r="AD185" s="3" t="str">
        <f>IF(ISERROR(VLOOKUP($AC185,技リスト!$A$1:$F$270,6,FALSE)),"－",VLOOKUP($AC185,技リスト!$A$1:$F$270,6,FALSE))</f>
        <v>NS</v>
      </c>
      <c r="AE185" s="3">
        <f>IF(ISERROR(VLOOKUP($AC185,技リスト!$A$1:$F$270,3,FALSE)),"－",VLOOKUP($AC185,技リスト!$A$1:$F$270,3,FALSE))</f>
        <v>67</v>
      </c>
      <c r="AF185" s="3" t="str">
        <f>IF($E185=IF(ISERROR(VLOOKUP($AC185,技リスト!$A$1:$F$245,4,FALSE)),"－",VLOOKUP($AC185,技リスト!$A$1:$F$245,4,FALSE)),"一致","")</f>
        <v/>
      </c>
      <c r="AG185" s="16" t="str">
        <f t="shared" si="16"/>
        <v>イケメンUP!しっぷうダッシュダイナマイトシュートフリーズショット</v>
      </c>
      <c r="AH185" s="16" t="str">
        <f t="shared" si="17"/>
        <v>イケメンUP!しっぷうダッシュダイナマイトシュートフリーズショット</v>
      </c>
      <c r="AI185" s="16" t="str">
        <f t="shared" si="18"/>
        <v>イケメンUP!しっぷうダッシュダイナマイトシュートフリーズショット</v>
      </c>
      <c r="AJ185" s="16" t="str">
        <f t="shared" si="19"/>
        <v>イケメンUP!しっぷうダッシュダイナマイトシュートフリーズショット</v>
      </c>
      <c r="AK185" s="15" t="str">
        <f t="shared" si="20"/>
        <v>－DRNSNS</v>
      </c>
      <c r="AL185" s="16" t="str">
        <f t="shared" si="21"/>
        <v>－DRNSNS</v>
      </c>
      <c r="AM185" s="15" t="str">
        <f t="shared" si="22"/>
        <v>－DRNSNS</v>
      </c>
      <c r="AN185" s="15" t="str">
        <f t="shared" si="23"/>
        <v>－DRNSNS</v>
      </c>
    </row>
    <row r="186" spans="1:40" ht="11.25" customHeight="1" x14ac:dyDescent="0.15">
      <c r="A186" s="15">
        <v>185</v>
      </c>
      <c r="B186" s="15" t="s">
        <v>649</v>
      </c>
      <c r="C186" s="15" t="s">
        <v>650</v>
      </c>
      <c r="D186" s="3" t="s">
        <v>18</v>
      </c>
      <c r="E186" s="15" t="s">
        <v>19</v>
      </c>
      <c r="F186" s="15" t="s">
        <v>52</v>
      </c>
      <c r="G186" s="15">
        <v>123</v>
      </c>
      <c r="H186" s="15">
        <v>165</v>
      </c>
      <c r="I186" s="15">
        <v>49</v>
      </c>
      <c r="J186" s="15">
        <v>55</v>
      </c>
      <c r="K186" s="15">
        <v>63</v>
      </c>
      <c r="L186" s="15">
        <v>51</v>
      </c>
      <c r="M186" s="15">
        <v>51</v>
      </c>
      <c r="N186" s="15">
        <v>56</v>
      </c>
      <c r="O186" s="15">
        <v>65</v>
      </c>
      <c r="P186" s="15">
        <v>28</v>
      </c>
      <c r="Q186" s="15" t="s">
        <v>349</v>
      </c>
      <c r="R186" s="3" t="str">
        <f>IF(ISERROR(VLOOKUP($Q186,技リスト!$A$1:$F$270,6,FALSE)),"－",VLOOKUP($Q186,技リスト!$A$1:$F$270,6,FALSE))</f>
        <v>NS</v>
      </c>
      <c r="S186" s="3">
        <f>IF(ISERROR(VLOOKUP($Q186,技リスト!$A$1:$F$270,3,FALSE)),"－",VLOOKUP($Q186,技リスト!$A$1:$F$270,3,FALSE))</f>
        <v>22</v>
      </c>
      <c r="T186" s="3" t="str">
        <f>IF($E186=IF(ISERROR(VLOOKUP($Q186,技リスト!$A$1:$F$270,4,FALSE)),"－",VLOOKUP($Q186,技リスト!$A$1:$F$270,4,FALSE)),"一致","")</f>
        <v/>
      </c>
      <c r="U186" s="15" t="s">
        <v>188</v>
      </c>
      <c r="V186" s="3" t="str">
        <f>IF(ISERROR(VLOOKUP($U186,技リスト!$A$1:$F$270,6,FALSE)),"－",VLOOKUP($U186,技リスト!$A$1:$F$270,6,FALSE))</f>
        <v>DR</v>
      </c>
      <c r="W186" s="3">
        <f>IF(ISERROR(VLOOKUP($U186,技リスト!$A$1:$F$270,3,FALSE)),"－",VLOOKUP($U186,技リスト!$A$1:$F$270,3,FALSE))</f>
        <v>38</v>
      </c>
      <c r="X186" s="3" t="str">
        <f>IF($E186=IF(ISERROR(VLOOKUP($U186,技リスト!$A$1:$F$270,4,FALSE)),"－",VLOOKUP($U186,技リスト!$A$1:$F$270,4,FALSE)),"一致","")</f>
        <v>一致</v>
      </c>
      <c r="Y186" s="15" t="s">
        <v>152</v>
      </c>
      <c r="Z186" s="3" t="str">
        <f>IF(ISERROR(VLOOKUP($Y186,技リスト!$A$1:$F$270,6,FALSE)),"－",VLOOKUP($Y186,技リスト!$A$1:$F$270,6,FALSE))</f>
        <v>DR</v>
      </c>
      <c r="AA186" s="3">
        <f>IF(ISERROR(VLOOKUP($Y186,技リスト!$A$1:$F$270,3,FALSE)),"－",VLOOKUP($Y186,技リスト!$A$1:$F$270,3,FALSE))</f>
        <v>47</v>
      </c>
      <c r="AB186" s="3" t="str">
        <f>IF($E186=IF(ISERROR(VLOOKUP($Y186,技リスト!$A$1:$F$270,4,FALSE)),"－",VLOOKUP($Y186,技リスト!$A$1:$F$270,4,FALSE)),"一致","")</f>
        <v/>
      </c>
      <c r="AC186" s="15" t="s">
        <v>373</v>
      </c>
      <c r="AD186" s="3" t="str">
        <f>IF(ISERROR(VLOOKUP($AC186,技リスト!$A$1:$F$270,6,FALSE)),"－",VLOOKUP($AC186,技リスト!$A$1:$F$270,6,FALSE))</f>
        <v>LS</v>
      </c>
      <c r="AE186" s="3">
        <f>IF(ISERROR(VLOOKUP($AC186,技リスト!$A$1:$F$270,3,FALSE)),"－",VLOOKUP($AC186,技リスト!$A$1:$F$270,3,FALSE))</f>
        <v>69</v>
      </c>
      <c r="AF186" s="3" t="str">
        <f>IF($E186=IF(ISERROR(VLOOKUP($AC186,技リスト!$A$1:$F$245,4,FALSE)),"－",VLOOKUP($AC186,技リスト!$A$1:$F$245,4,FALSE)),"一致","")</f>
        <v/>
      </c>
      <c r="AG186" s="16" t="str">
        <f t="shared" si="16"/>
        <v>スネークショットスーパースキャン（Ｄ）ジグザグスパークパトリオットシュート</v>
      </c>
      <c r="AH186" s="16" t="str">
        <f t="shared" si="17"/>
        <v>スネークショットスーパースキャン（Ｄ）ジグザグスパークパトリオットシュート</v>
      </c>
      <c r="AI186" s="16" t="str">
        <f t="shared" si="18"/>
        <v>スネークショットスーパースキャン（Ｄ）ジグザグスパークパトリオットシュート</v>
      </c>
      <c r="AJ186" s="16" t="str">
        <f t="shared" si="19"/>
        <v>スネークショットスーパースキャン（Ｄ）ジグザグスパークパトリオットシュート</v>
      </c>
      <c r="AK186" s="15" t="str">
        <f t="shared" si="20"/>
        <v>NSDRDRLS</v>
      </c>
      <c r="AL186" s="16" t="str">
        <f t="shared" si="21"/>
        <v>NSDRDRLS</v>
      </c>
      <c r="AM186" s="15" t="str">
        <f t="shared" si="22"/>
        <v>NSDRDRLS</v>
      </c>
      <c r="AN186" s="15" t="str">
        <f t="shared" si="23"/>
        <v>NSDRDRLS</v>
      </c>
    </row>
    <row r="187" spans="1:40" ht="11.25" customHeight="1" x14ac:dyDescent="0.15">
      <c r="A187" s="15">
        <v>186</v>
      </c>
      <c r="B187" s="15" t="s">
        <v>651</v>
      </c>
      <c r="C187" s="15" t="s">
        <v>652</v>
      </c>
      <c r="D187" s="3" t="s">
        <v>18</v>
      </c>
      <c r="E187" s="15" t="s">
        <v>88</v>
      </c>
      <c r="F187" s="15" t="s">
        <v>20</v>
      </c>
      <c r="G187" s="15">
        <v>138</v>
      </c>
      <c r="H187" s="15">
        <v>122</v>
      </c>
      <c r="I187" s="15">
        <v>50</v>
      </c>
      <c r="J187" s="15">
        <v>45</v>
      </c>
      <c r="K187" s="15">
        <v>51</v>
      </c>
      <c r="L187" s="15">
        <v>63</v>
      </c>
      <c r="M187" s="15">
        <v>50</v>
      </c>
      <c r="N187" s="15">
        <v>45</v>
      </c>
      <c r="O187" s="15">
        <v>75</v>
      </c>
      <c r="P187" s="15">
        <v>20</v>
      </c>
      <c r="Q187" s="15" t="s">
        <v>630</v>
      </c>
      <c r="R187" s="3" t="str">
        <f>IF(ISERROR(VLOOKUP($Q187,技リスト!$A$1:$F$270,6,FALSE)),"－",VLOOKUP($Q187,技リスト!$A$1:$F$270,6,FALSE))</f>
        <v>CA</v>
      </c>
      <c r="S187" s="3">
        <f>IF(ISERROR(VLOOKUP($Q187,技リスト!$A$1:$F$270,3,FALSE)),"－",VLOOKUP($Q187,技リスト!$A$1:$F$270,3,FALSE))</f>
        <v>13</v>
      </c>
      <c r="T187" s="3" t="str">
        <f>IF($E187=IF(ISERROR(VLOOKUP($Q187,技リスト!$A$1:$F$270,4,FALSE)),"－",VLOOKUP($Q187,技リスト!$A$1:$F$270,4,FALSE)),"一致","")</f>
        <v>一致</v>
      </c>
      <c r="U187" s="15" t="s">
        <v>147</v>
      </c>
      <c r="V187" s="3" t="str">
        <f>IF(ISERROR(VLOOKUP($U187,技リスト!$A$1:$F$270,6,FALSE)),"－",VLOOKUP($U187,技リスト!$A$1:$F$270,6,FALSE))</f>
        <v>LS</v>
      </c>
      <c r="W187" s="3">
        <f>IF(ISERROR(VLOOKUP($U187,技リスト!$A$1:$F$270,3,FALSE)),"－",VLOOKUP($U187,技リスト!$A$1:$F$270,3,FALSE))</f>
        <v>45</v>
      </c>
      <c r="X187" s="3" t="str">
        <f>IF($E187=IF(ISERROR(VLOOKUP($U187,技リスト!$A$1:$F$270,4,FALSE)),"－",VLOOKUP($U187,技リスト!$A$1:$F$270,4,FALSE)),"一致","")</f>
        <v>一致</v>
      </c>
      <c r="Y187" s="15" t="s">
        <v>194</v>
      </c>
      <c r="Z187" s="3" t="str">
        <f>IF(ISERROR(VLOOKUP($Y187,技リスト!$A$1:$F$270,6,FALSE)),"－",VLOOKUP($Y187,技リスト!$A$1:$F$270,6,FALSE))</f>
        <v>NS</v>
      </c>
      <c r="AA187" s="3">
        <f>IF(ISERROR(VLOOKUP($Y187,技リスト!$A$1:$F$270,3,FALSE)),"－",VLOOKUP($Y187,技リスト!$A$1:$F$270,3,FALSE))</f>
        <v>43</v>
      </c>
      <c r="AB187" s="3" t="str">
        <f>IF($E187=IF(ISERROR(VLOOKUP($Y187,技リスト!$A$1:$F$270,4,FALSE)),"－",VLOOKUP($Y187,技リスト!$A$1:$F$270,4,FALSE)),"一致","")</f>
        <v/>
      </c>
      <c r="AC187" s="15" t="s">
        <v>369</v>
      </c>
      <c r="AD187" s="3" t="str">
        <f>IF(ISERROR(VLOOKUP($AC187,技リスト!$A$1:$F$270,6,FALSE)),"－",VLOOKUP($AC187,技リスト!$A$1:$F$270,6,FALSE))</f>
        <v>CA</v>
      </c>
      <c r="AE187" s="3">
        <f>IF(ISERROR(VLOOKUP($AC187,技リスト!$A$1:$F$270,3,FALSE)),"－",VLOOKUP($AC187,技リスト!$A$1:$F$270,3,FALSE))</f>
        <v>44</v>
      </c>
      <c r="AF187" s="3" t="str">
        <f>IF($E187=IF(ISERROR(VLOOKUP($AC187,技リスト!$A$1:$F$245,4,FALSE)),"－",VLOOKUP($AC187,技リスト!$A$1:$F$245,4,FALSE)),"一致","")</f>
        <v/>
      </c>
      <c r="AG187" s="16" t="str">
        <f t="shared" si="16"/>
        <v>トルネードキャッチすいせいシュートファントムシュートシュートポケット</v>
      </c>
      <c r="AH187" s="16" t="str">
        <f t="shared" si="17"/>
        <v>トルネードキャッチすいせいシュートファントムシュートシュートポケット</v>
      </c>
      <c r="AI187" s="16" t="str">
        <f t="shared" si="18"/>
        <v>トルネードキャッチすいせいシュートファントムシュートシュートポケット</v>
      </c>
      <c r="AJ187" s="16" t="str">
        <f t="shared" si="19"/>
        <v>トルネードキャッチすいせいシュートファントムシュートシュートポケット</v>
      </c>
      <c r="AK187" s="15" t="str">
        <f t="shared" si="20"/>
        <v>CALSNSCA</v>
      </c>
      <c r="AL187" s="16" t="str">
        <f t="shared" si="21"/>
        <v>CALSNSCA</v>
      </c>
      <c r="AM187" s="15" t="str">
        <f t="shared" si="22"/>
        <v>CALSNSCA</v>
      </c>
      <c r="AN187" s="15" t="str">
        <f t="shared" si="23"/>
        <v>CALSNSCA</v>
      </c>
    </row>
    <row r="188" spans="1:40" ht="11.25" customHeight="1" x14ac:dyDescent="0.15">
      <c r="A188" s="15">
        <v>187</v>
      </c>
      <c r="B188" s="15" t="s">
        <v>653</v>
      </c>
      <c r="C188" s="15" t="s">
        <v>654</v>
      </c>
      <c r="D188" s="3" t="s">
        <v>18</v>
      </c>
      <c r="E188" s="15" t="s">
        <v>145</v>
      </c>
      <c r="F188" s="15" t="s">
        <v>53</v>
      </c>
      <c r="G188" s="15">
        <v>145</v>
      </c>
      <c r="H188" s="15">
        <v>109</v>
      </c>
      <c r="I188" s="15">
        <v>55</v>
      </c>
      <c r="J188" s="15">
        <v>53</v>
      </c>
      <c r="K188" s="15">
        <v>44</v>
      </c>
      <c r="L188" s="15">
        <v>62</v>
      </c>
      <c r="M188" s="15">
        <v>55</v>
      </c>
      <c r="N188" s="15">
        <v>47</v>
      </c>
      <c r="O188" s="15">
        <v>54</v>
      </c>
      <c r="P188" s="15">
        <v>22</v>
      </c>
      <c r="Q188" s="15" t="s">
        <v>256</v>
      </c>
      <c r="R188" s="3" t="str">
        <f>IF(ISERROR(VLOOKUP($Q188,技リスト!$A$1:$F$270,6,FALSE)),"－",VLOOKUP($Q188,技リスト!$A$1:$F$270,6,FALSE))</f>
        <v>NS</v>
      </c>
      <c r="S188" s="3">
        <f>IF(ISERROR(VLOOKUP($Q188,技リスト!$A$1:$F$270,3,FALSE)),"－",VLOOKUP($Q188,技リスト!$A$1:$F$270,3,FALSE))</f>
        <v>31</v>
      </c>
      <c r="T188" s="3" t="str">
        <f>IF($E188=IF(ISERROR(VLOOKUP($Q188,技リスト!$A$1:$F$270,4,FALSE)),"－",VLOOKUP($Q188,技リスト!$A$1:$F$270,4,FALSE)),"一致","")</f>
        <v/>
      </c>
      <c r="U188" s="15" t="s">
        <v>187</v>
      </c>
      <c r="V188" s="3" t="str">
        <f>IF(ISERROR(VLOOKUP($U188,技リスト!$A$1:$F$270,6,FALSE)),"－",VLOOKUP($U188,技リスト!$A$1:$F$270,6,FALSE))</f>
        <v>DR</v>
      </c>
      <c r="W188" s="3">
        <f>IF(ISERROR(VLOOKUP($U188,技リスト!$A$1:$F$270,3,FALSE)),"－",VLOOKUP($U188,技リスト!$A$1:$F$270,3,FALSE))</f>
        <v>15</v>
      </c>
      <c r="X188" s="3" t="str">
        <f>IF($E188=IF(ISERROR(VLOOKUP($U188,技リスト!$A$1:$F$270,4,FALSE)),"－",VLOOKUP($U188,技リスト!$A$1:$F$270,4,FALSE)),"一致","")</f>
        <v/>
      </c>
      <c r="Y188" s="15" t="s">
        <v>218</v>
      </c>
      <c r="Z188" s="3" t="str">
        <f>IF(ISERROR(VLOOKUP($Y188,技リスト!$A$1:$F$270,6,FALSE)),"－",VLOOKUP($Y188,技リスト!$A$1:$F$270,6,FALSE))</f>
        <v>DR</v>
      </c>
      <c r="AA188" s="3">
        <f>IF(ISERROR(VLOOKUP($Y188,技リスト!$A$1:$F$270,3,FALSE)),"－",VLOOKUP($Y188,技リスト!$A$1:$F$270,3,FALSE))</f>
        <v>63</v>
      </c>
      <c r="AB188" s="3" t="str">
        <f>IF($E188=IF(ISERROR(VLOOKUP($Y188,技リスト!$A$1:$F$270,4,FALSE)),"－",VLOOKUP($Y188,技リスト!$A$1:$F$270,4,FALSE)),"一致","")</f>
        <v>一致</v>
      </c>
      <c r="AC188" s="15" t="s">
        <v>344</v>
      </c>
      <c r="AD188" s="3" t="str">
        <f>IF(ISERROR(VLOOKUP($AC188,技リスト!$A$1:$F$270,6,FALSE)),"－",VLOOKUP($AC188,技リスト!$A$1:$F$270,6,FALSE))</f>
        <v>NS</v>
      </c>
      <c r="AE188" s="3">
        <f>IF(ISERROR(VLOOKUP($AC188,技リスト!$A$1:$F$270,3,FALSE)),"－",VLOOKUP($AC188,技リスト!$A$1:$F$270,3,FALSE))</f>
        <v>31</v>
      </c>
      <c r="AF188" s="3" t="str">
        <f>IF($E188=IF(ISERROR(VLOOKUP($AC188,技リスト!$A$1:$F$245,4,FALSE)),"－",VLOOKUP($AC188,技リスト!$A$1:$F$245,4,FALSE)),"一致","")</f>
        <v/>
      </c>
      <c r="AG188" s="16" t="str">
        <f t="shared" si="16"/>
        <v>スパイラルショットのろいジャッジスルーターザンキック</v>
      </c>
      <c r="AH188" s="16" t="str">
        <f t="shared" si="17"/>
        <v>スパイラルショットのろいジャッジスルーターザンキック</v>
      </c>
      <c r="AI188" s="16" t="str">
        <f t="shared" si="18"/>
        <v>スパイラルショットのろいジャッジスルーターザンキック</v>
      </c>
      <c r="AJ188" s="16" t="str">
        <f t="shared" si="19"/>
        <v>スパイラルショットのろいジャッジスルーターザンキック</v>
      </c>
      <c r="AK188" s="15" t="str">
        <f t="shared" si="20"/>
        <v>NSDRDRNS</v>
      </c>
      <c r="AL188" s="16" t="str">
        <f t="shared" si="21"/>
        <v>NSDRDRNS</v>
      </c>
      <c r="AM188" s="15" t="str">
        <f t="shared" si="22"/>
        <v>NSDRDRNS</v>
      </c>
      <c r="AN188" s="15" t="str">
        <f t="shared" si="23"/>
        <v>NSDRDRNS</v>
      </c>
    </row>
    <row r="189" spans="1:40" ht="11.25" customHeight="1" x14ac:dyDescent="0.15">
      <c r="A189" s="15">
        <v>188</v>
      </c>
      <c r="B189" s="15" t="s">
        <v>655</v>
      </c>
      <c r="C189" s="15" t="s">
        <v>656</v>
      </c>
      <c r="D189" s="3" t="s">
        <v>18</v>
      </c>
      <c r="E189" s="15" t="s">
        <v>121</v>
      </c>
      <c r="F189" s="15" t="s">
        <v>17</v>
      </c>
      <c r="G189" s="15">
        <v>191</v>
      </c>
      <c r="H189" s="15">
        <v>165</v>
      </c>
      <c r="I189" s="15">
        <v>65</v>
      </c>
      <c r="J189" s="15">
        <v>60</v>
      </c>
      <c r="K189" s="15">
        <v>60</v>
      </c>
      <c r="L189" s="15">
        <v>68</v>
      </c>
      <c r="M189" s="15">
        <v>63</v>
      </c>
      <c r="N189" s="15">
        <v>61</v>
      </c>
      <c r="O189" s="15">
        <v>64</v>
      </c>
      <c r="P189" s="15">
        <v>8</v>
      </c>
      <c r="Q189" s="15" t="s">
        <v>324</v>
      </c>
      <c r="R189" s="3" t="str">
        <f>IF(ISERROR(VLOOKUP($Q189,技リスト!$A$1:$F$270,6,FALSE)),"－",VLOOKUP($Q189,技リスト!$A$1:$F$270,6,FALSE))</f>
        <v>DR</v>
      </c>
      <c r="S189" s="3">
        <f>IF(ISERROR(VLOOKUP($Q189,技リスト!$A$1:$F$270,3,FALSE)),"－",VLOOKUP($Q189,技リスト!$A$1:$F$270,3,FALSE))</f>
        <v>8</v>
      </c>
      <c r="T189" s="3" t="str">
        <f>IF($E189=IF(ISERROR(VLOOKUP($Q189,技リスト!$A$1:$F$270,4,FALSE)),"－",VLOOKUP($Q189,技リスト!$A$1:$F$270,4,FALSE)),"一致","")</f>
        <v>一致</v>
      </c>
      <c r="U189" s="15" t="s">
        <v>134</v>
      </c>
      <c r="V189" s="3" t="str">
        <f>IF(ISERROR(VLOOKUP($U189,技リスト!$A$1:$F$270,6,FALSE)),"－",VLOOKUP($U189,技リスト!$A$1:$F$270,6,FALSE))</f>
        <v>DR</v>
      </c>
      <c r="W189" s="3">
        <f>IF(ISERROR(VLOOKUP($U189,技リスト!$A$1:$F$270,3,FALSE)),"－",VLOOKUP($U189,技リスト!$A$1:$F$270,3,FALSE))</f>
        <v>38</v>
      </c>
      <c r="X189" s="3" t="str">
        <f>IF($E189=IF(ISERROR(VLOOKUP($U189,技リスト!$A$1:$F$270,4,FALSE)),"－",VLOOKUP($U189,技リスト!$A$1:$F$270,4,FALSE)),"一致","")</f>
        <v>一致</v>
      </c>
      <c r="Y189" s="15" t="s">
        <v>304</v>
      </c>
      <c r="Z189" s="3" t="str">
        <f>IF(ISERROR(VLOOKUP($Y189,技リスト!$A$1:$F$270,6,FALSE)),"－",VLOOKUP($Y189,技リスト!$A$1:$F$270,6,FALSE))</f>
        <v>BL</v>
      </c>
      <c r="AA189" s="3">
        <f>IF(ISERROR(VLOOKUP($Y189,技リスト!$A$1:$F$270,3,FALSE)),"－",VLOOKUP($Y189,技リスト!$A$1:$F$270,3,FALSE))</f>
        <v>12</v>
      </c>
      <c r="AB189" s="3" t="str">
        <f>IF($E189=IF(ISERROR(VLOOKUP($Y189,技リスト!$A$1:$F$270,4,FALSE)),"－",VLOOKUP($Y189,技リスト!$A$1:$F$270,4,FALSE)),"一致","")</f>
        <v>一致</v>
      </c>
      <c r="AC189" s="15" t="s">
        <v>437</v>
      </c>
      <c r="AD189" s="3" t="str">
        <f>IF(ISERROR(VLOOKUP($AC189,技リスト!$A$1:$F$270,6,FALSE)),"－",VLOOKUP($AC189,技リスト!$A$1:$F$270,6,FALSE))</f>
        <v>CA</v>
      </c>
      <c r="AE189" s="3">
        <f>IF(ISERROR(VLOOKUP($AC189,技リスト!$A$1:$F$270,3,FALSE)),"－",VLOOKUP($AC189,技リスト!$A$1:$F$270,3,FALSE))</f>
        <v>15</v>
      </c>
      <c r="AF189" s="3" t="str">
        <f>IF($E189=IF(ISERROR(VLOOKUP($AC189,技リスト!$A$1:$F$245,4,FALSE)),"－",VLOOKUP($AC189,技リスト!$A$1:$F$245,4,FALSE)),"一致","")</f>
        <v/>
      </c>
      <c r="AG189" s="16" t="str">
        <f t="shared" si="16"/>
        <v>ダッシュアクセルスーパーアルマジロしこふみプレッシャーパンチ</v>
      </c>
      <c r="AH189" s="16" t="str">
        <f t="shared" si="17"/>
        <v>ダッシュアクセルスーパーアルマジロしこふみプレッシャーパンチ</v>
      </c>
      <c r="AI189" s="16" t="str">
        <f t="shared" si="18"/>
        <v>ダッシュアクセルスーパーアルマジロしこふみプレッシャーパンチ</v>
      </c>
      <c r="AJ189" s="16" t="str">
        <f t="shared" si="19"/>
        <v>ダッシュアクセルスーパーアルマジロしこふみプレッシャーパンチ</v>
      </c>
      <c r="AK189" s="15" t="str">
        <f t="shared" si="20"/>
        <v>DRDRBLCA</v>
      </c>
      <c r="AL189" s="16" t="str">
        <f t="shared" si="21"/>
        <v>DRDRBLCA</v>
      </c>
      <c r="AM189" s="15" t="str">
        <f t="shared" si="22"/>
        <v>DRDRBLCA</v>
      </c>
      <c r="AN189" s="15" t="str">
        <f t="shared" si="23"/>
        <v>DRDRBLCA</v>
      </c>
    </row>
    <row r="190" spans="1:40" ht="11.25" customHeight="1" x14ac:dyDescent="0.15">
      <c r="A190" s="15">
        <v>189</v>
      </c>
      <c r="B190" s="15" t="s">
        <v>657</v>
      </c>
      <c r="C190" s="15" t="s">
        <v>658</v>
      </c>
      <c r="D190" s="3" t="s">
        <v>18</v>
      </c>
      <c r="E190" s="15" t="s">
        <v>88</v>
      </c>
      <c r="F190" s="15" t="s">
        <v>17</v>
      </c>
      <c r="G190" s="15">
        <v>140</v>
      </c>
      <c r="H190" s="15">
        <v>113</v>
      </c>
      <c r="I190" s="15">
        <v>54</v>
      </c>
      <c r="J190" s="15">
        <v>50</v>
      </c>
      <c r="K190" s="15">
        <v>46</v>
      </c>
      <c r="L190" s="15">
        <v>45</v>
      </c>
      <c r="M190" s="15">
        <v>58</v>
      </c>
      <c r="N190" s="15">
        <v>48</v>
      </c>
      <c r="O190" s="15">
        <v>53</v>
      </c>
      <c r="P190" s="15">
        <v>17</v>
      </c>
      <c r="Q190" s="15" t="s">
        <v>223</v>
      </c>
      <c r="R190" s="3" t="str">
        <f>IF(ISERROR(VLOOKUP($Q190,技リスト!$A$1:$F$270,6,FALSE)),"－",VLOOKUP($Q190,技リスト!$A$1:$F$270,6,FALSE))</f>
        <v>BL</v>
      </c>
      <c r="S190" s="3">
        <f>IF(ISERROR(VLOOKUP($Q190,技リスト!$A$1:$F$270,3,FALSE)),"－",VLOOKUP($Q190,技リスト!$A$1:$F$270,3,FALSE))</f>
        <v>8</v>
      </c>
      <c r="T190" s="3" t="str">
        <f>IF($E190=IF(ISERROR(VLOOKUP($Q190,技リスト!$A$1:$F$270,4,FALSE)),"－",VLOOKUP($Q190,技リスト!$A$1:$F$270,4,FALSE)),"一致","")</f>
        <v/>
      </c>
      <c r="U190" s="15" t="s">
        <v>366</v>
      </c>
      <c r="V190" s="3" t="str">
        <f>IF(ISERROR(VLOOKUP($U190,技リスト!$A$1:$F$270,6,FALSE)),"－",VLOOKUP($U190,技リスト!$A$1:$F$270,6,FALSE))</f>
        <v>CA</v>
      </c>
      <c r="W190" s="3">
        <f>IF(ISERROR(VLOOKUP($U190,技リスト!$A$1:$F$270,3,FALSE)),"－",VLOOKUP($U190,技リスト!$A$1:$F$270,3,FALSE))</f>
        <v>10</v>
      </c>
      <c r="X190" s="3" t="str">
        <f>IF($E190=IF(ISERROR(VLOOKUP($U190,技リスト!$A$1:$F$270,4,FALSE)),"－",VLOOKUP($U190,技リスト!$A$1:$F$270,4,FALSE)),"一致","")</f>
        <v/>
      </c>
      <c r="Y190" s="15" t="s">
        <v>427</v>
      </c>
      <c r="Z190" s="3" t="str">
        <f>IF(ISERROR(VLOOKUP($Y190,技リスト!$A$1:$F$270,6,FALSE)),"－",VLOOKUP($Y190,技リスト!$A$1:$F$270,6,FALSE))</f>
        <v>BL</v>
      </c>
      <c r="AA190" s="3">
        <f>IF(ISERROR(VLOOKUP($Y190,技リスト!$A$1:$F$270,3,FALSE)),"－",VLOOKUP($Y190,技リスト!$A$1:$F$270,3,FALSE))</f>
        <v>39</v>
      </c>
      <c r="AB190" s="3" t="str">
        <f>IF($E190=IF(ISERROR(VLOOKUP($Y190,技リスト!$A$1:$F$270,4,FALSE)),"－",VLOOKUP($Y190,技リスト!$A$1:$F$270,4,FALSE)),"一致","")</f>
        <v>一致</v>
      </c>
      <c r="AC190" s="15" t="s">
        <v>148</v>
      </c>
      <c r="AD190" s="3" t="str">
        <f>IF(ISERROR(VLOOKUP($AC190,技リスト!$A$1:$F$270,6,FALSE)),"－",VLOOKUP($AC190,技リスト!$A$1:$F$270,6,FALSE))</f>
        <v>BS</v>
      </c>
      <c r="AE190" s="3">
        <f>IF(ISERROR(VLOOKUP($AC190,技リスト!$A$1:$F$270,3,FALSE)),"－",VLOOKUP($AC190,技リスト!$A$1:$F$270,3,FALSE))</f>
        <v>80</v>
      </c>
      <c r="AF190" s="3" t="str">
        <f>IF($E190=IF(ISERROR(VLOOKUP($AC190,技リスト!$A$1:$F$245,4,FALSE)),"－",VLOOKUP($AC190,技リスト!$A$1:$F$245,4,FALSE)),"一致","")</f>
        <v/>
      </c>
      <c r="AG190" s="16" t="str">
        <f t="shared" si="16"/>
        <v>キラースライドタフネスブロックブレードアタックドこんじょうバット</v>
      </c>
      <c r="AH190" s="16" t="str">
        <f t="shared" si="17"/>
        <v>キラースライドタフネスブロックブレードアタックドこんじょうバット</v>
      </c>
      <c r="AI190" s="16" t="str">
        <f t="shared" si="18"/>
        <v>キラースライドタフネスブロックブレードアタックドこんじょうバット</v>
      </c>
      <c r="AJ190" s="16" t="str">
        <f t="shared" si="19"/>
        <v>キラースライドタフネスブロックブレードアタックドこんじょうバット</v>
      </c>
      <c r="AK190" s="15" t="str">
        <f t="shared" si="20"/>
        <v>BLCABLBS</v>
      </c>
      <c r="AL190" s="16" t="str">
        <f t="shared" si="21"/>
        <v>BLCABLBS</v>
      </c>
      <c r="AM190" s="15" t="str">
        <f t="shared" si="22"/>
        <v>BLCABLBS</v>
      </c>
      <c r="AN190" s="15" t="str">
        <f t="shared" si="23"/>
        <v>BLCABLBS</v>
      </c>
    </row>
    <row r="191" spans="1:40" ht="11.25" customHeight="1" x14ac:dyDescent="0.15">
      <c r="A191" s="15">
        <v>190</v>
      </c>
      <c r="B191" s="15" t="s">
        <v>659</v>
      </c>
      <c r="C191" s="15" t="s">
        <v>660</v>
      </c>
      <c r="D191" s="3" t="s">
        <v>18</v>
      </c>
      <c r="E191" s="15" t="s">
        <v>88</v>
      </c>
      <c r="F191" s="15" t="s">
        <v>17</v>
      </c>
      <c r="G191" s="15">
        <v>123</v>
      </c>
      <c r="H191" s="15">
        <v>113</v>
      </c>
      <c r="I191" s="15">
        <v>53</v>
      </c>
      <c r="J191" s="15">
        <v>48</v>
      </c>
      <c r="K191" s="15">
        <v>68</v>
      </c>
      <c r="L191" s="15">
        <v>48</v>
      </c>
      <c r="M191" s="15">
        <v>55</v>
      </c>
      <c r="N191" s="15">
        <v>49</v>
      </c>
      <c r="O191" s="15">
        <v>46</v>
      </c>
      <c r="P191" s="15">
        <v>31</v>
      </c>
      <c r="Q191" s="15" t="s">
        <v>153</v>
      </c>
      <c r="R191" s="3" t="str">
        <f>IF(ISERROR(VLOOKUP($Q191,技リスト!$A$1:$F$270,6,FALSE)),"－",VLOOKUP($Q191,技リスト!$A$1:$F$270,6,FALSE))</f>
        <v>NS</v>
      </c>
      <c r="S191" s="3">
        <f>IF(ISERROR(VLOOKUP($Q191,技リスト!$A$1:$F$270,3,FALSE)),"－",VLOOKUP($Q191,技リスト!$A$1:$F$270,3,FALSE))</f>
        <v>22</v>
      </c>
      <c r="T191" s="3" t="str">
        <f>IF($E191=IF(ISERROR(VLOOKUP($Q191,技リスト!$A$1:$F$270,4,FALSE)),"－",VLOOKUP($Q191,技リスト!$A$1:$F$270,4,FALSE)),"一致","")</f>
        <v/>
      </c>
      <c r="U191" s="15" t="s">
        <v>127</v>
      </c>
      <c r="V191" s="3" t="str">
        <f>IF(ISERROR(VLOOKUP($U191,技リスト!$A$1:$F$270,6,FALSE)),"－",VLOOKUP($U191,技リスト!$A$1:$F$270,6,FALSE))</f>
        <v>DR</v>
      </c>
      <c r="W191" s="3">
        <f>IF(ISERROR(VLOOKUP($U191,技リスト!$A$1:$F$270,3,FALSE)),"－",VLOOKUP($U191,技リスト!$A$1:$F$270,3,FALSE))</f>
        <v>8</v>
      </c>
      <c r="X191" s="3" t="str">
        <f>IF($E191=IF(ISERROR(VLOOKUP($U191,技リスト!$A$1:$F$270,4,FALSE)),"－",VLOOKUP($U191,技リスト!$A$1:$F$270,4,FALSE)),"一致","")</f>
        <v>一致</v>
      </c>
      <c r="Y191" s="15" t="s">
        <v>363</v>
      </c>
      <c r="Z191" s="3" t="str">
        <f>IF(ISERROR(VLOOKUP($Y191,技リスト!$A$1:$F$270,6,FALSE)),"－",VLOOKUP($Y191,技リスト!$A$1:$F$270,6,FALSE))</f>
        <v>DR</v>
      </c>
      <c r="AA191" s="3">
        <f>IF(ISERROR(VLOOKUP($Y191,技リスト!$A$1:$F$270,3,FALSE)),"－",VLOOKUP($Y191,技リスト!$A$1:$F$270,3,FALSE))</f>
        <v>52</v>
      </c>
      <c r="AB191" s="3" t="str">
        <f>IF($E191=IF(ISERROR(VLOOKUP($Y191,技リスト!$A$1:$F$270,4,FALSE)),"－",VLOOKUP($Y191,技リスト!$A$1:$F$270,4,FALSE)),"一致","")</f>
        <v/>
      </c>
      <c r="AC191" s="15" t="s">
        <v>253</v>
      </c>
      <c r="AD191" s="3" t="str">
        <f>IF(ISERROR(VLOOKUP($AC191,技リスト!$A$1:$F$270,6,FALSE)),"－",VLOOKUP($AC191,技リスト!$A$1:$F$270,6,FALSE))</f>
        <v>NS</v>
      </c>
      <c r="AE191" s="3">
        <f>IF(ISERROR(VLOOKUP($AC191,技リスト!$A$1:$F$270,3,FALSE)),"－",VLOOKUP($AC191,技リスト!$A$1:$F$270,3,FALSE))</f>
        <v>84</v>
      </c>
      <c r="AF191" s="3" t="str">
        <f>IF($E191=IF(ISERROR(VLOOKUP($AC191,技リスト!$A$1:$F$245,4,FALSE)),"－",VLOOKUP($AC191,技リスト!$A$1:$F$245,4,FALSE)),"一致","")</f>
        <v/>
      </c>
      <c r="AG191" s="16" t="str">
        <f t="shared" si="16"/>
        <v>ローリングキックしっぷうダッシュざんぞうツインブースト</v>
      </c>
      <c r="AH191" s="16" t="str">
        <f t="shared" si="17"/>
        <v>ローリングキックしっぷうダッシュざんぞうツインブースト</v>
      </c>
      <c r="AI191" s="16" t="str">
        <f t="shared" si="18"/>
        <v>ローリングキックしっぷうダッシュざんぞうツインブースト</v>
      </c>
      <c r="AJ191" s="16" t="str">
        <f t="shared" si="19"/>
        <v>ローリングキックしっぷうダッシュざんぞうツインブースト</v>
      </c>
      <c r="AK191" s="15" t="str">
        <f t="shared" si="20"/>
        <v>NSDRDRNS</v>
      </c>
      <c r="AL191" s="16" t="str">
        <f t="shared" si="21"/>
        <v>NSDRDRNS</v>
      </c>
      <c r="AM191" s="15" t="str">
        <f t="shared" si="22"/>
        <v>NSDRDRNS</v>
      </c>
      <c r="AN191" s="15" t="str">
        <f t="shared" si="23"/>
        <v>NSDRDRNS</v>
      </c>
    </row>
    <row r="192" spans="1:40" ht="11.25" customHeight="1" x14ac:dyDescent="0.15">
      <c r="A192" s="15">
        <v>191</v>
      </c>
      <c r="B192" s="15" t="s">
        <v>661</v>
      </c>
      <c r="C192" s="15" t="s">
        <v>662</v>
      </c>
      <c r="D192" s="3" t="s">
        <v>192</v>
      </c>
      <c r="E192" s="15" t="s">
        <v>121</v>
      </c>
      <c r="F192" s="15" t="s">
        <v>20</v>
      </c>
      <c r="G192" s="15">
        <v>129</v>
      </c>
      <c r="H192" s="15">
        <v>80</v>
      </c>
      <c r="I192" s="15">
        <v>44</v>
      </c>
      <c r="J192" s="15">
        <v>44</v>
      </c>
      <c r="K192" s="15">
        <v>43</v>
      </c>
      <c r="L192" s="15">
        <v>56</v>
      </c>
      <c r="M192" s="15">
        <v>49</v>
      </c>
      <c r="N192" s="15">
        <v>46</v>
      </c>
      <c r="O192" s="15">
        <v>45</v>
      </c>
      <c r="P192" s="15">
        <v>12</v>
      </c>
      <c r="Q192" s="15" t="s">
        <v>366</v>
      </c>
      <c r="R192" s="3" t="str">
        <f>IF(ISERROR(VLOOKUP($Q192,技リスト!$A$1:$F$270,6,FALSE)),"－",VLOOKUP($Q192,技リスト!$A$1:$F$270,6,FALSE))</f>
        <v>CA</v>
      </c>
      <c r="S192" s="3">
        <f>IF(ISERROR(VLOOKUP($Q192,技リスト!$A$1:$F$270,3,FALSE)),"－",VLOOKUP($Q192,技リスト!$A$1:$F$270,3,FALSE))</f>
        <v>10</v>
      </c>
      <c r="T192" s="3" t="str">
        <f>IF($E192=IF(ISERROR(VLOOKUP($Q192,技リスト!$A$1:$F$270,4,FALSE)),"－",VLOOKUP($Q192,技リスト!$A$1:$F$270,4,FALSE)),"一致","")</f>
        <v>一致</v>
      </c>
      <c r="U192" s="15" t="s">
        <v>484</v>
      </c>
      <c r="V192" s="3" t="str">
        <f>IF(ISERROR(VLOOKUP($U192,技リスト!$A$1:$F$270,6,FALSE)),"－",VLOOKUP($U192,技リスト!$A$1:$F$270,6,FALSE))</f>
        <v>P1</v>
      </c>
      <c r="W192" s="3">
        <f>IF(ISERROR(VLOOKUP($U192,技リスト!$A$1:$F$270,3,FALSE)),"－",VLOOKUP($U192,技リスト!$A$1:$F$270,3,FALSE))</f>
        <v>15</v>
      </c>
      <c r="X192" s="3" t="str">
        <f>IF($E192=IF(ISERROR(VLOOKUP($U192,技リスト!$A$1:$F$270,4,FALSE)),"－",VLOOKUP($U192,技リスト!$A$1:$F$270,4,FALSE)),"一致","")</f>
        <v>一致</v>
      </c>
      <c r="Y192" s="15" t="s">
        <v>281</v>
      </c>
      <c r="Z192" s="3" t="str">
        <f>IF(ISERROR(VLOOKUP($Y192,技リスト!$A$1:$F$270,6,FALSE)),"－",VLOOKUP($Y192,技リスト!$A$1:$F$270,6,FALSE))</f>
        <v>P1</v>
      </c>
      <c r="AA192" s="3">
        <f>IF(ISERROR(VLOOKUP($Y192,技リスト!$A$1:$F$270,3,FALSE)),"－",VLOOKUP($Y192,技リスト!$A$1:$F$270,3,FALSE))</f>
        <v>67</v>
      </c>
      <c r="AB192" s="3" t="str">
        <f>IF($E192=IF(ISERROR(VLOOKUP($Y192,技リスト!$A$1:$F$270,4,FALSE)),"－",VLOOKUP($Y192,技リスト!$A$1:$F$270,4,FALSE)),"一致","")</f>
        <v/>
      </c>
      <c r="AC192" s="15" t="s">
        <v>321</v>
      </c>
      <c r="AD192" s="3" t="str">
        <f>IF(ISERROR(VLOOKUP($AC192,技リスト!$A$1:$F$270,6,FALSE)),"－",VLOOKUP($AC192,技リスト!$A$1:$F$270,6,FALSE))</f>
        <v>P1</v>
      </c>
      <c r="AE192" s="3">
        <f>IF(ISERROR(VLOOKUP($AC192,技リスト!$A$1:$F$270,3,FALSE)),"－",VLOOKUP($AC192,技リスト!$A$1:$F$270,3,FALSE))</f>
        <v>76</v>
      </c>
      <c r="AF192" s="3" t="str">
        <f>IF($E192=IF(ISERROR(VLOOKUP($AC192,技リスト!$A$1:$F$245,4,FALSE)),"－",VLOOKUP($AC192,技リスト!$A$1:$F$245,4,FALSE)),"一致","")</f>
        <v>一致</v>
      </c>
      <c r="AG192" s="16" t="str">
        <f t="shared" si="16"/>
        <v>タフネスブロックまきわりチョップばくれつパンチちゃぶだいがえし</v>
      </c>
      <c r="AH192" s="16" t="str">
        <f t="shared" si="17"/>
        <v>タフネスブロックまきわりチョップばくれつパンチちゃぶだいがえし</v>
      </c>
      <c r="AI192" s="16" t="str">
        <f t="shared" si="18"/>
        <v>タフネスブロックまきわりチョップばくれつパンチちゃぶだいがえし</v>
      </c>
      <c r="AJ192" s="16" t="str">
        <f t="shared" si="19"/>
        <v>タフネスブロックまきわりチョップばくれつパンチちゃぶだいがえし</v>
      </c>
      <c r="AK192" s="15" t="str">
        <f t="shared" si="20"/>
        <v>CAP1P1P1</v>
      </c>
      <c r="AL192" s="16" t="str">
        <f t="shared" si="21"/>
        <v>CAP1P1P1</v>
      </c>
      <c r="AM192" s="15" t="str">
        <f t="shared" si="22"/>
        <v>CAP1P1P1</v>
      </c>
      <c r="AN192" s="15" t="str">
        <f t="shared" si="23"/>
        <v>CAP1P1P1</v>
      </c>
    </row>
    <row r="193" spans="1:40" ht="11.25" customHeight="1" x14ac:dyDescent="0.15">
      <c r="A193" s="15">
        <v>192</v>
      </c>
      <c r="B193" s="15" t="s">
        <v>663</v>
      </c>
      <c r="C193" s="15" t="s">
        <v>664</v>
      </c>
      <c r="D193" s="3" t="s">
        <v>192</v>
      </c>
      <c r="E193" s="15" t="s">
        <v>19</v>
      </c>
      <c r="F193" s="15" t="s">
        <v>17</v>
      </c>
      <c r="G193" s="15">
        <v>121</v>
      </c>
      <c r="H193" s="15">
        <v>81</v>
      </c>
      <c r="I193" s="15">
        <v>44</v>
      </c>
      <c r="J193" s="15">
        <v>49</v>
      </c>
      <c r="K193" s="15">
        <v>48</v>
      </c>
      <c r="L193" s="15">
        <v>51</v>
      </c>
      <c r="M193" s="15">
        <v>48</v>
      </c>
      <c r="N193" s="15">
        <v>44</v>
      </c>
      <c r="O193" s="15">
        <v>40</v>
      </c>
      <c r="P193" s="15">
        <v>15</v>
      </c>
      <c r="Q193" s="15" t="s">
        <v>665</v>
      </c>
      <c r="R193" s="3" t="str">
        <f>IF(ISERROR(VLOOKUP($Q193,技リスト!$A$1:$F$270,6,FALSE)),"－",VLOOKUP($Q193,技リスト!$A$1:$F$270,6,FALSE))</f>
        <v>－</v>
      </c>
      <c r="S193" s="3" t="str">
        <f>IF(ISERROR(VLOOKUP($Q193,技リスト!$A$1:$F$270,3,FALSE)),"－",VLOOKUP($Q193,技リスト!$A$1:$F$270,3,FALSE))</f>
        <v>－</v>
      </c>
      <c r="T193" s="3" t="str">
        <f>IF($E193=IF(ISERROR(VLOOKUP($Q193,技リスト!$A$1:$F$270,4,FALSE)),"－",VLOOKUP($Q193,技リスト!$A$1:$F$270,4,FALSE)),"一致","")</f>
        <v/>
      </c>
      <c r="U193" s="15" t="s">
        <v>363</v>
      </c>
      <c r="V193" s="3" t="str">
        <f>IF(ISERROR(VLOOKUP($U193,技リスト!$A$1:$F$270,6,FALSE)),"－",VLOOKUP($U193,技リスト!$A$1:$F$270,6,FALSE))</f>
        <v>DR</v>
      </c>
      <c r="W193" s="3">
        <f>IF(ISERROR(VLOOKUP($U193,技リスト!$A$1:$F$270,3,FALSE)),"－",VLOOKUP($U193,技リスト!$A$1:$F$270,3,FALSE))</f>
        <v>52</v>
      </c>
      <c r="X193" s="3" t="str">
        <f>IF($E193=IF(ISERROR(VLOOKUP($U193,技リスト!$A$1:$F$270,4,FALSE)),"－",VLOOKUP($U193,技リスト!$A$1:$F$270,4,FALSE)),"一致","")</f>
        <v>一致</v>
      </c>
      <c r="Y193" s="15" t="s">
        <v>141</v>
      </c>
      <c r="Z193" s="3" t="str">
        <f>IF(ISERROR(VLOOKUP($Y193,技リスト!$A$1:$F$270,6,FALSE)),"－",VLOOKUP($Y193,技リスト!$A$1:$F$270,6,FALSE))</f>
        <v>BL</v>
      </c>
      <c r="AA193" s="3">
        <f>IF(ISERROR(VLOOKUP($Y193,技リスト!$A$1:$F$270,3,FALSE)),"－",VLOOKUP($Y193,技リスト!$A$1:$F$270,3,FALSE))</f>
        <v>64</v>
      </c>
      <c r="AB193" s="3" t="str">
        <f>IF($E193=IF(ISERROR(VLOOKUP($Y193,技リスト!$A$1:$F$270,4,FALSE)),"－",VLOOKUP($Y193,技リスト!$A$1:$F$270,4,FALSE)),"一致","")</f>
        <v>一致</v>
      </c>
      <c r="AC193" s="15" t="s">
        <v>142</v>
      </c>
      <c r="AD193" s="3" t="str">
        <f>IF(ISERROR(VLOOKUP($AC193,技リスト!$A$1:$F$270,6,FALSE)),"－",VLOOKUP($AC193,技リスト!$A$1:$F$270,6,FALSE))</f>
        <v>BL</v>
      </c>
      <c r="AE193" s="3">
        <f>IF(ISERROR(VLOOKUP($AC193,技リスト!$A$1:$F$270,3,FALSE)),"－",VLOOKUP($AC193,技リスト!$A$1:$F$270,3,FALSE))</f>
        <v>117</v>
      </c>
      <c r="AF193" s="3" t="str">
        <f>IF($E193=IF(ISERROR(VLOOKUP($AC193,技リスト!$A$1:$F$245,4,FALSE)),"－",VLOOKUP($AC193,技リスト!$A$1:$F$245,4,FALSE)),"一致","")</f>
        <v/>
      </c>
      <c r="AG193" s="16" t="str">
        <f t="shared" si="16"/>
        <v>なまけるざんぞうかげぬいかごめかごめ</v>
      </c>
      <c r="AH193" s="16" t="str">
        <f t="shared" si="17"/>
        <v>なまけるざんぞうかげぬいかごめかごめ</v>
      </c>
      <c r="AI193" s="16" t="str">
        <f t="shared" si="18"/>
        <v>なまけるざんぞうかげぬいかごめかごめ</v>
      </c>
      <c r="AJ193" s="16" t="str">
        <f t="shared" si="19"/>
        <v>なまけるざんぞうかげぬいかごめかごめ</v>
      </c>
      <c r="AK193" s="15" t="str">
        <f t="shared" si="20"/>
        <v>－DRBLBL</v>
      </c>
      <c r="AL193" s="16" t="str">
        <f t="shared" si="21"/>
        <v>－DRBLBL</v>
      </c>
      <c r="AM193" s="15" t="str">
        <f t="shared" si="22"/>
        <v>－DRBLBL</v>
      </c>
      <c r="AN193" s="15" t="str">
        <f t="shared" si="23"/>
        <v>－DRBLBL</v>
      </c>
    </row>
    <row r="194" spans="1:40" ht="11.25" customHeight="1" x14ac:dyDescent="0.15">
      <c r="A194" s="15">
        <v>193</v>
      </c>
      <c r="B194" s="15" t="s">
        <v>666</v>
      </c>
      <c r="C194" s="15" t="s">
        <v>667</v>
      </c>
      <c r="D194" s="3" t="s">
        <v>192</v>
      </c>
      <c r="E194" s="15" t="s">
        <v>88</v>
      </c>
      <c r="F194" s="15" t="s">
        <v>17</v>
      </c>
      <c r="G194" s="15">
        <v>138</v>
      </c>
      <c r="H194" s="15">
        <v>85</v>
      </c>
      <c r="I194" s="15">
        <v>49</v>
      </c>
      <c r="J194" s="15">
        <v>44</v>
      </c>
      <c r="K194" s="15">
        <v>44</v>
      </c>
      <c r="L194" s="15">
        <v>44</v>
      </c>
      <c r="M194" s="15">
        <v>44</v>
      </c>
      <c r="N194" s="15">
        <v>51</v>
      </c>
      <c r="O194" s="15">
        <v>44</v>
      </c>
      <c r="P194" s="15">
        <v>15</v>
      </c>
      <c r="Q194" s="15" t="s">
        <v>329</v>
      </c>
      <c r="R194" s="3" t="str">
        <f>IF(ISERROR(VLOOKUP($Q194,技リスト!$A$1:$F$270,6,FALSE)),"－",VLOOKUP($Q194,技リスト!$A$1:$F$270,6,FALSE))</f>
        <v>DR</v>
      </c>
      <c r="S194" s="3">
        <f>IF(ISERROR(VLOOKUP($Q194,技リスト!$A$1:$F$270,3,FALSE)),"－",VLOOKUP($Q194,技リスト!$A$1:$F$270,3,FALSE))</f>
        <v>8</v>
      </c>
      <c r="T194" s="3" t="str">
        <f>IF($E194=IF(ISERROR(VLOOKUP($Q194,技リスト!$A$1:$F$270,4,FALSE)),"－",VLOOKUP($Q194,技リスト!$A$1:$F$270,4,FALSE)),"一致","")</f>
        <v>一致</v>
      </c>
      <c r="U194" s="15" t="s">
        <v>158</v>
      </c>
      <c r="V194" s="3" t="str">
        <f>IF(ISERROR(VLOOKUP($U194,技リスト!$A$1:$F$270,6,FALSE)),"－",VLOOKUP($U194,技リスト!$A$1:$F$270,6,FALSE))</f>
        <v>DR</v>
      </c>
      <c r="W194" s="3">
        <f>IF(ISERROR(VLOOKUP($U194,技リスト!$A$1:$F$270,3,FALSE)),"－",VLOOKUP($U194,技リスト!$A$1:$F$270,3,FALSE))</f>
        <v>17</v>
      </c>
      <c r="X194" s="3" t="str">
        <f>IF($E194=IF(ISERROR(VLOOKUP($U194,技リスト!$A$1:$F$270,4,FALSE)),"－",VLOOKUP($U194,技リスト!$A$1:$F$270,4,FALSE)),"一致","")</f>
        <v>一致</v>
      </c>
      <c r="Y194" s="15" t="s">
        <v>171</v>
      </c>
      <c r="Z194" s="3" t="str">
        <f>IF(ISERROR(VLOOKUP($Y194,技リスト!$A$1:$F$270,6,FALSE)),"－",VLOOKUP($Y194,技リスト!$A$1:$F$270,6,FALSE))</f>
        <v>DR</v>
      </c>
      <c r="AA194" s="3">
        <f>IF(ISERROR(VLOOKUP($Y194,技リスト!$A$1:$F$270,3,FALSE)),"－",VLOOKUP($Y194,技リスト!$A$1:$F$270,3,FALSE))</f>
        <v>47</v>
      </c>
      <c r="AB194" s="3" t="str">
        <f>IF($E194=IF(ISERROR(VLOOKUP($Y194,技リスト!$A$1:$F$270,4,FALSE)),"－",VLOOKUP($Y194,技リスト!$A$1:$F$270,4,FALSE)),"一致","")</f>
        <v/>
      </c>
      <c r="AC194" s="15" t="s">
        <v>449</v>
      </c>
      <c r="AD194" s="3" t="str">
        <f>IF(ISERROR(VLOOKUP($AC194,技リスト!$A$1:$F$270,6,FALSE)),"－",VLOOKUP($AC194,技リスト!$A$1:$F$270,6,FALSE))</f>
        <v>NS</v>
      </c>
      <c r="AE194" s="3">
        <f>IF(ISERROR(VLOOKUP($AC194,技リスト!$A$1:$F$270,3,FALSE)),"－",VLOOKUP($AC194,技リスト!$A$1:$F$270,3,FALSE))</f>
        <v>58</v>
      </c>
      <c r="AF194" s="3" t="str">
        <f>IF($E194=IF(ISERROR(VLOOKUP($AC194,技リスト!$A$1:$F$245,4,FALSE)),"－",VLOOKUP($AC194,技リスト!$A$1:$F$245,4,FALSE)),"一致","")</f>
        <v/>
      </c>
      <c r="AG194" s="16" t="str">
        <f t="shared" ref="AG194:AG257" si="24">Q194&amp;U194&amp;Y194&amp;AC194</f>
        <v>たまのりピエロたつまきせんぷうイリュージョンボールつちだるま</v>
      </c>
      <c r="AH194" s="16" t="str">
        <f t="shared" ref="AH194:AH257" si="25">Q194&amp;U194&amp;Y194&amp;AC194</f>
        <v>たまのりピエロたつまきせんぷうイリュージョンボールつちだるま</v>
      </c>
      <c r="AI194" s="16" t="str">
        <f t="shared" ref="AI194:AI257" si="26">Q194&amp;U194&amp;Y194&amp;AC194</f>
        <v>たまのりピエロたつまきせんぷうイリュージョンボールつちだるま</v>
      </c>
      <c r="AJ194" s="16" t="str">
        <f t="shared" ref="AJ194:AJ257" si="27">Q194&amp;U194&amp;Y194&amp;AC194</f>
        <v>たまのりピエロたつまきせんぷうイリュージョンボールつちだるま</v>
      </c>
      <c r="AK194" s="15" t="str">
        <f t="shared" ref="AK194:AK257" si="28">R194&amp;V194&amp;Z194&amp;AD194</f>
        <v>DRDRDRNS</v>
      </c>
      <c r="AL194" s="16" t="str">
        <f t="shared" ref="AL194:AL257" si="29">R194&amp;V194&amp;Z194&amp;AD194</f>
        <v>DRDRDRNS</v>
      </c>
      <c r="AM194" s="15" t="str">
        <f t="shared" ref="AM194:AM257" si="30">R194&amp;V194&amp;Z194&amp;AD194</f>
        <v>DRDRDRNS</v>
      </c>
      <c r="AN194" s="15" t="str">
        <f t="shared" ref="AN194:AN257" si="31">R194&amp;V194&amp;Z194&amp;AD194</f>
        <v>DRDRDRNS</v>
      </c>
    </row>
    <row r="195" spans="1:40" ht="11.25" customHeight="1" x14ac:dyDescent="0.15">
      <c r="A195" s="15">
        <v>194</v>
      </c>
      <c r="B195" s="15" t="s">
        <v>668</v>
      </c>
      <c r="C195" s="15" t="s">
        <v>669</v>
      </c>
      <c r="D195" s="3" t="s">
        <v>18</v>
      </c>
      <c r="E195" s="15" t="s">
        <v>145</v>
      </c>
      <c r="F195" s="15" t="s">
        <v>17</v>
      </c>
      <c r="G195" s="15">
        <v>136</v>
      </c>
      <c r="H195" s="15">
        <v>72</v>
      </c>
      <c r="I195" s="15">
        <v>60</v>
      </c>
      <c r="J195" s="15">
        <v>52</v>
      </c>
      <c r="K195" s="15">
        <v>51</v>
      </c>
      <c r="L195" s="15">
        <v>41</v>
      </c>
      <c r="M195" s="15">
        <v>41</v>
      </c>
      <c r="N195" s="15">
        <v>48</v>
      </c>
      <c r="O195" s="15">
        <v>49</v>
      </c>
      <c r="P195" s="15">
        <v>16</v>
      </c>
      <c r="Q195" s="15" t="s">
        <v>319</v>
      </c>
      <c r="R195" s="3" t="str">
        <f>IF(ISERROR(VLOOKUP($Q195,技リスト!$A$1:$F$270,6,FALSE)),"－",VLOOKUP($Q195,技リスト!$A$1:$F$270,6,FALSE))</f>
        <v>－</v>
      </c>
      <c r="S195" s="3" t="str">
        <f>IF(ISERROR(VLOOKUP($Q195,技リスト!$A$1:$F$270,3,FALSE)),"－",VLOOKUP($Q195,技リスト!$A$1:$F$270,3,FALSE))</f>
        <v>－</v>
      </c>
      <c r="T195" s="3" t="str">
        <f>IF($E195=IF(ISERROR(VLOOKUP($Q195,技リスト!$A$1:$F$270,4,FALSE)),"－",VLOOKUP($Q195,技リスト!$A$1:$F$270,4,FALSE)),"一致","")</f>
        <v/>
      </c>
      <c r="U195" s="15" t="s">
        <v>305</v>
      </c>
      <c r="V195" s="3" t="str">
        <f>IF(ISERROR(VLOOKUP($U195,技リスト!$A$1:$F$270,6,FALSE)),"－",VLOOKUP($U195,技リスト!$A$1:$F$270,6,FALSE))</f>
        <v>BB</v>
      </c>
      <c r="W195" s="3">
        <f>IF(ISERROR(VLOOKUP($U195,技リスト!$A$1:$F$270,3,FALSE)),"－",VLOOKUP($U195,技リスト!$A$1:$F$270,3,FALSE))</f>
        <v>16</v>
      </c>
      <c r="X195" s="3" t="str">
        <f>IF($E195=IF(ISERROR(VLOOKUP($U195,技リスト!$A$1:$F$270,4,FALSE)),"－",VLOOKUP($U195,技リスト!$A$1:$F$270,4,FALSE)),"一致","")</f>
        <v/>
      </c>
      <c r="Y195" s="15" t="s">
        <v>213</v>
      </c>
      <c r="Z195" s="3" t="str">
        <f>IF(ISERROR(VLOOKUP($Y195,技リスト!$A$1:$F$270,6,FALSE)),"－",VLOOKUP($Y195,技リスト!$A$1:$F$270,6,FALSE))</f>
        <v>BL</v>
      </c>
      <c r="AA195" s="3">
        <f>IF(ISERROR(VLOOKUP($Y195,技リスト!$A$1:$F$270,3,FALSE)),"－",VLOOKUP($Y195,技リスト!$A$1:$F$270,3,FALSE))</f>
        <v>56</v>
      </c>
      <c r="AB195" s="3" t="str">
        <f>IF($E195=IF(ISERROR(VLOOKUP($Y195,技リスト!$A$1:$F$270,4,FALSE)),"－",VLOOKUP($Y195,技リスト!$A$1:$F$270,4,FALSE)),"一致","")</f>
        <v/>
      </c>
      <c r="AC195" s="15" t="s">
        <v>135</v>
      </c>
      <c r="AD195" s="3" t="str">
        <f>IF(ISERROR(VLOOKUP($AC195,技リスト!$A$1:$F$270,6,FALSE)),"－",VLOOKUP($AC195,技リスト!$A$1:$F$270,6,FALSE))</f>
        <v>DR</v>
      </c>
      <c r="AE195" s="3">
        <f>IF(ISERROR(VLOOKUP($AC195,技リスト!$A$1:$F$270,3,FALSE)),"－",VLOOKUP($AC195,技リスト!$A$1:$F$270,3,FALSE))</f>
        <v>61</v>
      </c>
      <c r="AF195" s="3" t="str">
        <f>IF($E195=IF(ISERROR(VLOOKUP($AC195,技リスト!$A$1:$F$245,4,FALSE)),"－",VLOOKUP($AC195,技リスト!$A$1:$F$245,4,FALSE)),"一致","")</f>
        <v/>
      </c>
      <c r="AG195" s="16" t="str">
        <f t="shared" si="24"/>
        <v>リカバリーホーントレインアースクェイクモグラフェイント</v>
      </c>
      <c r="AH195" s="16" t="str">
        <f t="shared" si="25"/>
        <v>リカバリーホーントレインアースクェイクモグラフェイント</v>
      </c>
      <c r="AI195" s="16" t="str">
        <f t="shared" si="26"/>
        <v>リカバリーホーントレインアースクェイクモグラフェイント</v>
      </c>
      <c r="AJ195" s="16" t="str">
        <f t="shared" si="27"/>
        <v>リカバリーホーントレインアースクェイクモグラフェイント</v>
      </c>
      <c r="AK195" s="15" t="str">
        <f t="shared" si="28"/>
        <v>－BBBLDR</v>
      </c>
      <c r="AL195" s="16" t="str">
        <f t="shared" si="29"/>
        <v>－BBBLDR</v>
      </c>
      <c r="AM195" s="15" t="str">
        <f t="shared" si="30"/>
        <v>－BBBLDR</v>
      </c>
      <c r="AN195" s="15" t="str">
        <f t="shared" si="31"/>
        <v>－BBBLDR</v>
      </c>
    </row>
    <row r="196" spans="1:40" ht="11.25" customHeight="1" x14ac:dyDescent="0.15">
      <c r="A196" s="15">
        <v>195</v>
      </c>
      <c r="B196" s="15" t="s">
        <v>670</v>
      </c>
      <c r="C196" s="15" t="s">
        <v>671</v>
      </c>
      <c r="D196" s="3" t="s">
        <v>18</v>
      </c>
      <c r="E196" s="15" t="s">
        <v>121</v>
      </c>
      <c r="F196" s="15" t="s">
        <v>17</v>
      </c>
      <c r="G196" s="15">
        <v>127</v>
      </c>
      <c r="H196" s="15">
        <v>84</v>
      </c>
      <c r="I196" s="15">
        <v>42</v>
      </c>
      <c r="J196" s="15">
        <v>48</v>
      </c>
      <c r="K196" s="15">
        <v>45</v>
      </c>
      <c r="L196" s="15">
        <v>53</v>
      </c>
      <c r="M196" s="15">
        <v>42</v>
      </c>
      <c r="N196" s="15">
        <v>40</v>
      </c>
      <c r="O196" s="15">
        <v>43</v>
      </c>
      <c r="P196" s="15">
        <v>8</v>
      </c>
      <c r="Q196" s="15" t="s">
        <v>304</v>
      </c>
      <c r="R196" s="3" t="str">
        <f>IF(ISERROR(VLOOKUP($Q196,技リスト!$A$1:$F$270,6,FALSE)),"－",VLOOKUP($Q196,技リスト!$A$1:$F$270,6,FALSE))</f>
        <v>BL</v>
      </c>
      <c r="S196" s="3">
        <f>IF(ISERROR(VLOOKUP($Q196,技リスト!$A$1:$F$270,3,FALSE)),"－",VLOOKUP($Q196,技リスト!$A$1:$F$270,3,FALSE))</f>
        <v>12</v>
      </c>
      <c r="T196" s="3" t="str">
        <f>IF($E196=IF(ISERROR(VLOOKUP($Q196,技リスト!$A$1:$F$270,4,FALSE)),"－",VLOOKUP($Q196,技リスト!$A$1:$F$270,4,FALSE)),"一致","")</f>
        <v>一致</v>
      </c>
      <c r="U196" s="15" t="s">
        <v>269</v>
      </c>
      <c r="V196" s="3" t="str">
        <f>IF(ISERROR(VLOOKUP($U196,技リスト!$A$1:$F$270,6,FALSE)),"－",VLOOKUP($U196,技リスト!$A$1:$F$270,6,FALSE))</f>
        <v>CA</v>
      </c>
      <c r="W196" s="3">
        <f>IF(ISERROR(VLOOKUP($U196,技リスト!$A$1:$F$270,3,FALSE)),"－",VLOOKUP($U196,技リスト!$A$1:$F$270,3,FALSE))</f>
        <v>12</v>
      </c>
      <c r="X196" s="3" t="str">
        <f>IF($E196=IF(ISERROR(VLOOKUP($U196,技リスト!$A$1:$F$270,4,FALSE)),"－",VLOOKUP($U196,技リスト!$A$1:$F$270,4,FALSE)),"一致","")</f>
        <v/>
      </c>
      <c r="Y196" s="15" t="s">
        <v>484</v>
      </c>
      <c r="Z196" s="3" t="str">
        <f>IF(ISERROR(VLOOKUP($Y196,技リスト!$A$1:$F$270,6,FALSE)),"－",VLOOKUP($Y196,技リスト!$A$1:$F$270,6,FALSE))</f>
        <v>P1</v>
      </c>
      <c r="AA196" s="3">
        <f>IF(ISERROR(VLOOKUP($Y196,技リスト!$A$1:$F$270,3,FALSE)),"－",VLOOKUP($Y196,技リスト!$A$1:$F$270,3,FALSE))</f>
        <v>15</v>
      </c>
      <c r="AB196" s="3" t="str">
        <f>IF($E196=IF(ISERROR(VLOOKUP($Y196,技リスト!$A$1:$F$270,4,FALSE)),"－",VLOOKUP($Y196,技リスト!$A$1:$F$270,4,FALSE)),"一致","")</f>
        <v>一致</v>
      </c>
      <c r="AC196" s="15" t="s">
        <v>427</v>
      </c>
      <c r="AD196" s="3" t="str">
        <f>IF(ISERROR(VLOOKUP($AC196,技リスト!$A$1:$F$270,6,FALSE)),"－",VLOOKUP($AC196,技リスト!$A$1:$F$270,6,FALSE))</f>
        <v>BL</v>
      </c>
      <c r="AE196" s="3">
        <f>IF(ISERROR(VLOOKUP($AC196,技リスト!$A$1:$F$270,3,FALSE)),"－",VLOOKUP($AC196,技リスト!$A$1:$F$270,3,FALSE))</f>
        <v>39</v>
      </c>
      <c r="AF196" s="3" t="str">
        <f>IF($E196=IF(ISERROR(VLOOKUP($AC196,技リスト!$A$1:$F$245,4,FALSE)),"－",VLOOKUP($AC196,技リスト!$A$1:$F$245,4,FALSE)),"一致","")</f>
        <v/>
      </c>
      <c r="AG196" s="16" t="str">
        <f t="shared" si="24"/>
        <v>しこふみキラーブレードまきわりチョップブレードアタック</v>
      </c>
      <c r="AH196" s="16" t="str">
        <f t="shared" si="25"/>
        <v>しこふみキラーブレードまきわりチョップブレードアタック</v>
      </c>
      <c r="AI196" s="16" t="str">
        <f t="shared" si="26"/>
        <v>しこふみキラーブレードまきわりチョップブレードアタック</v>
      </c>
      <c r="AJ196" s="16" t="str">
        <f t="shared" si="27"/>
        <v>しこふみキラーブレードまきわりチョップブレードアタック</v>
      </c>
      <c r="AK196" s="15" t="str">
        <f t="shared" si="28"/>
        <v>BLCAP1BL</v>
      </c>
      <c r="AL196" s="16" t="str">
        <f t="shared" si="29"/>
        <v>BLCAP1BL</v>
      </c>
      <c r="AM196" s="15" t="str">
        <f t="shared" si="30"/>
        <v>BLCAP1BL</v>
      </c>
      <c r="AN196" s="15" t="str">
        <f t="shared" si="31"/>
        <v>BLCAP1BL</v>
      </c>
    </row>
    <row r="197" spans="1:40" ht="11.25" customHeight="1" x14ac:dyDescent="0.15">
      <c r="A197" s="15">
        <v>196</v>
      </c>
      <c r="B197" s="15" t="s">
        <v>672</v>
      </c>
      <c r="C197" s="15" t="s">
        <v>673</v>
      </c>
      <c r="D197" s="3" t="s">
        <v>192</v>
      </c>
      <c r="E197" s="15" t="s">
        <v>88</v>
      </c>
      <c r="F197" s="15" t="s">
        <v>53</v>
      </c>
      <c r="G197" s="15">
        <v>129</v>
      </c>
      <c r="H197" s="15">
        <v>137</v>
      </c>
      <c r="I197" s="15">
        <v>43</v>
      </c>
      <c r="J197" s="15">
        <v>44</v>
      </c>
      <c r="K197" s="15">
        <v>50</v>
      </c>
      <c r="L197" s="15">
        <v>45</v>
      </c>
      <c r="M197" s="15">
        <v>47</v>
      </c>
      <c r="N197" s="15">
        <v>45</v>
      </c>
      <c r="O197" s="15">
        <v>44</v>
      </c>
      <c r="P197" s="15">
        <v>9</v>
      </c>
      <c r="Q197" s="15" t="s">
        <v>324</v>
      </c>
      <c r="R197" s="3" t="str">
        <f>IF(ISERROR(VLOOKUP($Q197,技リスト!$A$1:$F$270,6,FALSE)),"－",VLOOKUP($Q197,技リスト!$A$1:$F$270,6,FALSE))</f>
        <v>DR</v>
      </c>
      <c r="S197" s="3">
        <f>IF(ISERROR(VLOOKUP($Q197,技リスト!$A$1:$F$270,3,FALSE)),"－",VLOOKUP($Q197,技リスト!$A$1:$F$270,3,FALSE))</f>
        <v>8</v>
      </c>
      <c r="T197" s="3" t="str">
        <f>IF($E197=IF(ISERROR(VLOOKUP($Q197,技リスト!$A$1:$F$270,4,FALSE)),"－",VLOOKUP($Q197,技リスト!$A$1:$F$270,4,FALSE)),"一致","")</f>
        <v/>
      </c>
      <c r="U197" s="15" t="s">
        <v>277</v>
      </c>
      <c r="V197" s="3" t="str">
        <f>IF(ISERROR(VLOOKUP($U197,技リスト!$A$1:$F$270,6,FALSE)),"－",VLOOKUP($U197,技リスト!$A$1:$F$270,6,FALSE))</f>
        <v>DR</v>
      </c>
      <c r="W197" s="3">
        <f>IF(ISERROR(VLOOKUP($U197,技リスト!$A$1:$F$270,3,FALSE)),"－",VLOOKUP($U197,技リスト!$A$1:$F$270,3,FALSE))</f>
        <v>22</v>
      </c>
      <c r="X197" s="3" t="str">
        <f>IF($E197=IF(ISERROR(VLOOKUP($U197,技リスト!$A$1:$F$270,4,FALSE)),"－",VLOOKUP($U197,技リスト!$A$1:$F$270,4,FALSE)),"一致","")</f>
        <v/>
      </c>
      <c r="Y197" s="15" t="s">
        <v>223</v>
      </c>
      <c r="Z197" s="3" t="str">
        <f>IF(ISERROR(VLOOKUP($Y197,技リスト!$A$1:$F$270,6,FALSE)),"－",VLOOKUP($Y197,技リスト!$A$1:$F$270,6,FALSE))</f>
        <v>BL</v>
      </c>
      <c r="AA197" s="3">
        <f>IF(ISERROR(VLOOKUP($Y197,技リスト!$A$1:$F$270,3,FALSE)),"－",VLOOKUP($Y197,技リスト!$A$1:$F$270,3,FALSE))</f>
        <v>8</v>
      </c>
      <c r="AB197" s="3" t="str">
        <f>IF($E197=IF(ISERROR(VLOOKUP($Y197,技リスト!$A$1:$F$270,4,FALSE)),"－",VLOOKUP($Y197,技リスト!$A$1:$F$270,4,FALSE)),"一致","")</f>
        <v/>
      </c>
      <c r="AC197" s="15" t="s">
        <v>260</v>
      </c>
      <c r="AD197" s="3" t="str">
        <f>IF(ISERROR(VLOOKUP($AC197,技リスト!$A$1:$F$270,6,FALSE)),"－",VLOOKUP($AC197,技リスト!$A$1:$F$270,6,FALSE))</f>
        <v>NS</v>
      </c>
      <c r="AE197" s="3">
        <f>IF(ISERROR(VLOOKUP($AC197,技リスト!$A$1:$F$270,3,FALSE)),"－",VLOOKUP($AC197,技リスト!$A$1:$F$270,3,FALSE))</f>
        <v>70</v>
      </c>
      <c r="AF197" s="3" t="str">
        <f>IF($E197=IF(ISERROR(VLOOKUP($AC197,技リスト!$A$1:$F$245,4,FALSE)),"－",VLOOKUP($AC197,技リスト!$A$1:$F$245,4,FALSE)),"一致","")</f>
        <v/>
      </c>
      <c r="AG197" s="16" t="str">
        <f t="shared" si="24"/>
        <v>ダッシュアクセルマジックキラースライドクンフーヘッド</v>
      </c>
      <c r="AH197" s="16" t="str">
        <f t="shared" si="25"/>
        <v>ダッシュアクセルマジックキラースライドクンフーヘッド</v>
      </c>
      <c r="AI197" s="16" t="str">
        <f t="shared" si="26"/>
        <v>ダッシュアクセルマジックキラースライドクンフーヘッド</v>
      </c>
      <c r="AJ197" s="16" t="str">
        <f t="shared" si="27"/>
        <v>ダッシュアクセルマジックキラースライドクンフーヘッド</v>
      </c>
      <c r="AK197" s="15" t="str">
        <f t="shared" si="28"/>
        <v>DRDRBLNS</v>
      </c>
      <c r="AL197" s="16" t="str">
        <f t="shared" si="29"/>
        <v>DRDRBLNS</v>
      </c>
      <c r="AM197" s="15" t="str">
        <f t="shared" si="30"/>
        <v>DRDRBLNS</v>
      </c>
      <c r="AN197" s="15" t="str">
        <f t="shared" si="31"/>
        <v>DRDRBLNS</v>
      </c>
    </row>
    <row r="198" spans="1:40" ht="11.25" customHeight="1" x14ac:dyDescent="0.15">
      <c r="A198" s="15">
        <v>197</v>
      </c>
      <c r="B198" s="15" t="s">
        <v>674</v>
      </c>
      <c r="C198" s="15" t="s">
        <v>675</v>
      </c>
      <c r="D198" s="3" t="s">
        <v>18</v>
      </c>
      <c r="E198" s="15" t="s">
        <v>19</v>
      </c>
      <c r="F198" s="15" t="s">
        <v>53</v>
      </c>
      <c r="G198" s="15">
        <v>123</v>
      </c>
      <c r="H198" s="15">
        <v>129</v>
      </c>
      <c r="I198" s="15">
        <v>48</v>
      </c>
      <c r="J198" s="15">
        <v>51</v>
      </c>
      <c r="K198" s="15">
        <v>47</v>
      </c>
      <c r="L198" s="15">
        <v>51</v>
      </c>
      <c r="M198" s="15">
        <v>43</v>
      </c>
      <c r="N198" s="15">
        <v>42</v>
      </c>
      <c r="O198" s="15">
        <v>51</v>
      </c>
      <c r="P198" s="15">
        <v>15</v>
      </c>
      <c r="Q198" s="15" t="s">
        <v>223</v>
      </c>
      <c r="R198" s="3" t="str">
        <f>IF(ISERROR(VLOOKUP($Q198,技リスト!$A$1:$F$270,6,FALSE)),"－",VLOOKUP($Q198,技リスト!$A$1:$F$270,6,FALSE))</f>
        <v>BL</v>
      </c>
      <c r="S198" s="3">
        <f>IF(ISERROR(VLOOKUP($Q198,技リスト!$A$1:$F$270,3,FALSE)),"－",VLOOKUP($Q198,技リスト!$A$1:$F$270,3,FALSE))</f>
        <v>8</v>
      </c>
      <c r="T198" s="3" t="str">
        <f>IF($E198=IF(ISERROR(VLOOKUP($Q198,技リスト!$A$1:$F$270,4,FALSE)),"－",VLOOKUP($Q198,技リスト!$A$1:$F$270,4,FALSE)),"一致","")</f>
        <v>一致</v>
      </c>
      <c r="U198" s="15" t="s">
        <v>127</v>
      </c>
      <c r="V198" s="3" t="str">
        <f>IF(ISERROR(VLOOKUP($U198,技リスト!$A$1:$F$270,6,FALSE)),"－",VLOOKUP($U198,技リスト!$A$1:$F$270,6,FALSE))</f>
        <v>DR</v>
      </c>
      <c r="W198" s="3">
        <f>IF(ISERROR(VLOOKUP($U198,技リスト!$A$1:$F$270,3,FALSE)),"－",VLOOKUP($U198,技リスト!$A$1:$F$270,3,FALSE))</f>
        <v>8</v>
      </c>
      <c r="X198" s="3" t="str">
        <f>IF($E198=IF(ISERROR(VLOOKUP($U198,技リスト!$A$1:$F$270,4,FALSE)),"－",VLOOKUP($U198,技リスト!$A$1:$F$270,4,FALSE)),"一致","")</f>
        <v/>
      </c>
      <c r="Y198" s="15" t="s">
        <v>165</v>
      </c>
      <c r="Z198" s="3" t="str">
        <f>IF(ISERROR(VLOOKUP($Y198,技リスト!$A$1:$F$270,6,FALSE)),"－",VLOOKUP($Y198,技リスト!$A$1:$F$270,6,FALSE))</f>
        <v>BL</v>
      </c>
      <c r="AA198" s="3">
        <f>IF(ISERROR(VLOOKUP($Y198,技リスト!$A$1:$F$270,3,FALSE)),"－",VLOOKUP($Y198,技リスト!$A$1:$F$270,3,FALSE))</f>
        <v>46</v>
      </c>
      <c r="AB198" s="3" t="str">
        <f>IF($E198=IF(ISERROR(VLOOKUP($Y198,技リスト!$A$1:$F$270,4,FALSE)),"－",VLOOKUP($Y198,技リスト!$A$1:$F$270,4,FALSE)),"一致","")</f>
        <v>一致</v>
      </c>
      <c r="AC198" s="15" t="s">
        <v>344</v>
      </c>
      <c r="AD198" s="3" t="str">
        <f>IF(ISERROR(VLOOKUP($AC198,技リスト!$A$1:$F$270,6,FALSE)),"－",VLOOKUP($AC198,技リスト!$A$1:$F$270,6,FALSE))</f>
        <v>NS</v>
      </c>
      <c r="AE198" s="3">
        <f>IF(ISERROR(VLOOKUP($AC198,技リスト!$A$1:$F$270,3,FALSE)),"－",VLOOKUP($AC198,技リスト!$A$1:$F$270,3,FALSE))</f>
        <v>31</v>
      </c>
      <c r="AF198" s="3" t="str">
        <f>IF($E198=IF(ISERROR(VLOOKUP($AC198,技リスト!$A$1:$F$245,4,FALSE)),"－",VLOOKUP($AC198,技リスト!$A$1:$F$245,4,FALSE)),"一致","")</f>
        <v/>
      </c>
      <c r="AG198" s="16" t="str">
        <f t="shared" si="24"/>
        <v>キラースライドしっぷうダッシュフェイクボールターザンキック</v>
      </c>
      <c r="AH198" s="16" t="str">
        <f t="shared" si="25"/>
        <v>キラースライドしっぷうダッシュフェイクボールターザンキック</v>
      </c>
      <c r="AI198" s="16" t="str">
        <f t="shared" si="26"/>
        <v>キラースライドしっぷうダッシュフェイクボールターザンキック</v>
      </c>
      <c r="AJ198" s="16" t="str">
        <f t="shared" si="27"/>
        <v>キラースライドしっぷうダッシュフェイクボールターザンキック</v>
      </c>
      <c r="AK198" s="15" t="str">
        <f t="shared" si="28"/>
        <v>BLDRBLNS</v>
      </c>
      <c r="AL198" s="16" t="str">
        <f t="shared" si="29"/>
        <v>BLDRBLNS</v>
      </c>
      <c r="AM198" s="15" t="str">
        <f t="shared" si="30"/>
        <v>BLDRBLNS</v>
      </c>
      <c r="AN198" s="15" t="str">
        <f t="shared" si="31"/>
        <v>BLDRBLNS</v>
      </c>
    </row>
    <row r="199" spans="1:40" ht="11.25" customHeight="1" x14ac:dyDescent="0.15">
      <c r="A199" s="15">
        <v>198</v>
      </c>
      <c r="B199" s="15" t="s">
        <v>676</v>
      </c>
      <c r="C199" s="15" t="s">
        <v>677</v>
      </c>
      <c r="D199" s="3" t="s">
        <v>18</v>
      </c>
      <c r="E199" s="15" t="s">
        <v>121</v>
      </c>
      <c r="F199" s="15" t="s">
        <v>53</v>
      </c>
      <c r="G199" s="15">
        <v>121</v>
      </c>
      <c r="H199" s="15">
        <v>61</v>
      </c>
      <c r="I199" s="15">
        <v>40</v>
      </c>
      <c r="J199" s="15">
        <v>50</v>
      </c>
      <c r="K199" s="15">
        <v>50</v>
      </c>
      <c r="L199" s="15">
        <v>48</v>
      </c>
      <c r="M199" s="15">
        <v>40</v>
      </c>
      <c r="N199" s="15">
        <v>42</v>
      </c>
      <c r="O199" s="15">
        <v>47</v>
      </c>
      <c r="P199" s="15">
        <v>12</v>
      </c>
      <c r="Q199" s="15" t="s">
        <v>163</v>
      </c>
      <c r="R199" s="3" t="str">
        <f>IF(ISERROR(VLOOKUP($Q199,技リスト!$A$1:$F$270,6,FALSE)),"－",VLOOKUP($Q199,技リスト!$A$1:$F$270,6,FALSE))</f>
        <v>NS</v>
      </c>
      <c r="S199" s="3">
        <f>IF(ISERROR(VLOOKUP($Q199,技リスト!$A$1:$F$270,3,FALSE)),"－",VLOOKUP($Q199,技リスト!$A$1:$F$270,3,FALSE))</f>
        <v>24</v>
      </c>
      <c r="T199" s="3" t="str">
        <f>IF($E199=IF(ISERROR(VLOOKUP($Q199,技リスト!$A$1:$F$270,4,FALSE)),"－",VLOOKUP($Q199,技リスト!$A$1:$F$270,4,FALSE)),"一致","")</f>
        <v/>
      </c>
      <c r="U199" s="15" t="s">
        <v>324</v>
      </c>
      <c r="V199" s="3" t="str">
        <f>IF(ISERROR(VLOOKUP($U199,技リスト!$A$1:$F$270,6,FALSE)),"－",VLOOKUP($U199,技リスト!$A$1:$F$270,6,FALSE))</f>
        <v>DR</v>
      </c>
      <c r="W199" s="3">
        <f>IF(ISERROR(VLOOKUP($U199,技リスト!$A$1:$F$270,3,FALSE)),"－",VLOOKUP($U199,技リスト!$A$1:$F$270,3,FALSE))</f>
        <v>8</v>
      </c>
      <c r="X199" s="3" t="str">
        <f>IF($E199=IF(ISERROR(VLOOKUP($U199,技リスト!$A$1:$F$270,4,FALSE)),"－",VLOOKUP($U199,技リスト!$A$1:$F$270,4,FALSE)),"一致","")</f>
        <v>一致</v>
      </c>
      <c r="Y199" s="15" t="s">
        <v>224</v>
      </c>
      <c r="Z199" s="3" t="str">
        <f>IF(ISERROR(VLOOKUP($Y199,技リスト!$A$1:$F$270,6,FALSE)),"－",VLOOKUP($Y199,技リスト!$A$1:$F$270,6,FALSE))</f>
        <v>NS</v>
      </c>
      <c r="AA199" s="3">
        <f>IF(ISERROR(VLOOKUP($Y199,技リスト!$A$1:$F$270,3,FALSE)),"－",VLOOKUP($Y199,技リスト!$A$1:$F$270,3,FALSE))</f>
        <v>70</v>
      </c>
      <c r="AB199" s="3" t="str">
        <f>IF($E199=IF(ISERROR(VLOOKUP($Y199,技リスト!$A$1:$F$270,4,FALSE)),"－",VLOOKUP($Y199,技リスト!$A$1:$F$270,4,FALSE)),"一致","")</f>
        <v/>
      </c>
      <c r="AC199" s="15" t="s">
        <v>253</v>
      </c>
      <c r="AD199" s="3" t="str">
        <f>IF(ISERROR(VLOOKUP($AC199,技リスト!$A$1:$F$270,6,FALSE)),"－",VLOOKUP($AC199,技リスト!$A$1:$F$270,6,FALSE))</f>
        <v>NS</v>
      </c>
      <c r="AE199" s="3">
        <f>IF(ISERROR(VLOOKUP($AC199,技リスト!$A$1:$F$270,3,FALSE)),"－",VLOOKUP($AC199,技リスト!$A$1:$F$270,3,FALSE))</f>
        <v>84</v>
      </c>
      <c r="AF199" s="3" t="str">
        <f>IF($E199=IF(ISERROR(VLOOKUP($AC199,技リスト!$A$1:$F$245,4,FALSE)),"－",VLOOKUP($AC199,技リスト!$A$1:$F$245,4,FALSE)),"一致","")</f>
        <v/>
      </c>
      <c r="AG199" s="16" t="str">
        <f t="shared" si="24"/>
        <v>グレネードショットダッシュアクセルダイナマイトシュートツインブースト</v>
      </c>
      <c r="AH199" s="16" t="str">
        <f t="shared" si="25"/>
        <v>グレネードショットダッシュアクセルダイナマイトシュートツインブースト</v>
      </c>
      <c r="AI199" s="16" t="str">
        <f t="shared" si="26"/>
        <v>グレネードショットダッシュアクセルダイナマイトシュートツインブースト</v>
      </c>
      <c r="AJ199" s="16" t="str">
        <f t="shared" si="27"/>
        <v>グレネードショットダッシュアクセルダイナマイトシュートツインブースト</v>
      </c>
      <c r="AK199" s="15" t="str">
        <f t="shared" si="28"/>
        <v>NSDRNSNS</v>
      </c>
      <c r="AL199" s="16" t="str">
        <f t="shared" si="29"/>
        <v>NSDRNSNS</v>
      </c>
      <c r="AM199" s="15" t="str">
        <f t="shared" si="30"/>
        <v>NSDRNSNS</v>
      </c>
      <c r="AN199" s="15" t="str">
        <f t="shared" si="31"/>
        <v>NSDRNSNS</v>
      </c>
    </row>
    <row r="200" spans="1:40" ht="11.25" customHeight="1" x14ac:dyDescent="0.15">
      <c r="A200" s="15">
        <v>199</v>
      </c>
      <c r="B200" s="15" t="s">
        <v>678</v>
      </c>
      <c r="C200" s="15" t="s">
        <v>679</v>
      </c>
      <c r="D200" s="3" t="s">
        <v>192</v>
      </c>
      <c r="E200" s="15" t="s">
        <v>88</v>
      </c>
      <c r="F200" s="15" t="s">
        <v>52</v>
      </c>
      <c r="G200" s="15">
        <v>123</v>
      </c>
      <c r="H200" s="15">
        <v>68</v>
      </c>
      <c r="I200" s="15">
        <v>52</v>
      </c>
      <c r="J200" s="15">
        <v>43</v>
      </c>
      <c r="K200" s="15">
        <v>42</v>
      </c>
      <c r="L200" s="15">
        <v>48</v>
      </c>
      <c r="M200" s="15">
        <v>41</v>
      </c>
      <c r="N200" s="15">
        <v>44</v>
      </c>
      <c r="O200" s="15">
        <v>50</v>
      </c>
      <c r="P200" s="15">
        <v>11</v>
      </c>
      <c r="Q200" s="15" t="s">
        <v>193</v>
      </c>
      <c r="R200" s="3" t="str">
        <f>IF(ISERROR(VLOOKUP($Q200,技リスト!$A$1:$F$270,6,FALSE)),"－",VLOOKUP($Q200,技リスト!$A$1:$F$270,6,FALSE))</f>
        <v>－</v>
      </c>
      <c r="S200" s="3" t="str">
        <f>IF(ISERROR(VLOOKUP($Q200,技リスト!$A$1:$F$270,3,FALSE)),"－",VLOOKUP($Q200,技リスト!$A$1:$F$270,3,FALSE))</f>
        <v>－</v>
      </c>
      <c r="T200" s="3" t="str">
        <f>IF($E200=IF(ISERROR(VLOOKUP($Q200,技リスト!$A$1:$F$270,4,FALSE)),"－",VLOOKUP($Q200,技リスト!$A$1:$F$270,4,FALSE)),"一致","")</f>
        <v/>
      </c>
      <c r="U200" s="15" t="s">
        <v>147</v>
      </c>
      <c r="V200" s="3" t="str">
        <f>IF(ISERROR(VLOOKUP($U200,技リスト!$A$1:$F$270,6,FALSE)),"－",VLOOKUP($U200,技リスト!$A$1:$F$270,6,FALSE))</f>
        <v>LS</v>
      </c>
      <c r="W200" s="3">
        <f>IF(ISERROR(VLOOKUP($U200,技リスト!$A$1:$F$270,3,FALSE)),"－",VLOOKUP($U200,技リスト!$A$1:$F$270,3,FALSE))</f>
        <v>45</v>
      </c>
      <c r="X200" s="3" t="str">
        <f>IF($E200=IF(ISERROR(VLOOKUP($U200,技リスト!$A$1:$F$270,4,FALSE)),"－",VLOOKUP($U200,技リスト!$A$1:$F$270,4,FALSE)),"一致","")</f>
        <v>一致</v>
      </c>
      <c r="Y200" s="15" t="s">
        <v>680</v>
      </c>
      <c r="Z200" s="3" t="str">
        <f>IF(ISERROR(VLOOKUP($Y200,技リスト!$A$1:$F$270,6,FALSE)),"－",VLOOKUP($Y200,技リスト!$A$1:$F$270,6,FALSE))</f>
        <v>DR</v>
      </c>
      <c r="AA200" s="3">
        <f>IF(ISERROR(VLOOKUP($Y200,技リスト!$A$1:$F$270,3,FALSE)),"－",VLOOKUP($Y200,技リスト!$A$1:$F$270,3,FALSE))</f>
        <v>69</v>
      </c>
      <c r="AB200" s="3" t="str">
        <f>IF($E200=IF(ISERROR(VLOOKUP($Y200,技リスト!$A$1:$F$270,4,FALSE)),"－",VLOOKUP($Y200,技リスト!$A$1:$F$270,4,FALSE)),"一致","")</f>
        <v/>
      </c>
      <c r="AC200" s="15" t="s">
        <v>681</v>
      </c>
      <c r="AD200" s="3" t="str">
        <f>IF(ISERROR(VLOOKUP($AC200,技リスト!$A$1:$F$270,6,FALSE)),"－",VLOOKUP($AC200,技リスト!$A$1:$F$270,6,FALSE))</f>
        <v>BS</v>
      </c>
      <c r="AE200" s="3">
        <f>IF(ISERROR(VLOOKUP($AC200,技リスト!$A$1:$F$270,3,FALSE)),"－",VLOOKUP($AC200,技リスト!$A$1:$F$270,3,FALSE))</f>
        <v>103</v>
      </c>
      <c r="AF200" s="3" t="str">
        <f>IF($E200=IF(ISERROR(VLOOKUP($AC200,技リスト!$A$1:$F$245,4,FALSE)),"－",VLOOKUP($AC200,技リスト!$A$1:$F$245,4,FALSE)),"一致","")</f>
        <v/>
      </c>
      <c r="AG200" s="16" t="str">
        <f t="shared" si="24"/>
        <v>おいろけUP!すいせいシュートプリマドンナバタフライドリーム</v>
      </c>
      <c r="AH200" s="16" t="str">
        <f t="shared" si="25"/>
        <v>おいろけUP!すいせいシュートプリマドンナバタフライドリーム</v>
      </c>
      <c r="AI200" s="16" t="str">
        <f t="shared" si="26"/>
        <v>おいろけUP!すいせいシュートプリマドンナバタフライドリーム</v>
      </c>
      <c r="AJ200" s="16" t="str">
        <f t="shared" si="27"/>
        <v>おいろけUP!すいせいシュートプリマドンナバタフライドリーム</v>
      </c>
      <c r="AK200" s="15" t="str">
        <f t="shared" si="28"/>
        <v>－LSDRBS</v>
      </c>
      <c r="AL200" s="16" t="str">
        <f t="shared" si="29"/>
        <v>－LSDRBS</v>
      </c>
      <c r="AM200" s="15" t="str">
        <f t="shared" si="30"/>
        <v>－LSDRBS</v>
      </c>
      <c r="AN200" s="15" t="str">
        <f t="shared" si="31"/>
        <v>－LSDRBS</v>
      </c>
    </row>
    <row r="201" spans="1:40" ht="11.25" customHeight="1" x14ac:dyDescent="0.15">
      <c r="A201" s="15">
        <v>200</v>
      </c>
      <c r="B201" s="15" t="s">
        <v>682</v>
      </c>
      <c r="C201" s="15" t="s">
        <v>683</v>
      </c>
      <c r="D201" s="3" t="s">
        <v>18</v>
      </c>
      <c r="E201" s="15" t="s">
        <v>145</v>
      </c>
      <c r="F201" s="15" t="s">
        <v>53</v>
      </c>
      <c r="G201" s="15">
        <v>125</v>
      </c>
      <c r="H201" s="15">
        <v>61</v>
      </c>
      <c r="I201" s="15">
        <v>54</v>
      </c>
      <c r="J201" s="15">
        <v>58</v>
      </c>
      <c r="K201" s="15">
        <v>41</v>
      </c>
      <c r="L201" s="15">
        <v>48</v>
      </c>
      <c r="M201" s="15">
        <v>45</v>
      </c>
      <c r="N201" s="15">
        <v>46</v>
      </c>
      <c r="O201" s="15">
        <v>51</v>
      </c>
      <c r="P201" s="15">
        <v>9</v>
      </c>
      <c r="Q201" s="15" t="s">
        <v>319</v>
      </c>
      <c r="R201" s="3" t="str">
        <f>IF(ISERROR(VLOOKUP($Q201,技リスト!$A$1:$F$270,6,FALSE)),"－",VLOOKUP($Q201,技リスト!$A$1:$F$270,6,FALSE))</f>
        <v>－</v>
      </c>
      <c r="S201" s="3" t="str">
        <f>IF(ISERROR(VLOOKUP($Q201,技リスト!$A$1:$F$270,3,FALSE)),"－",VLOOKUP($Q201,技リスト!$A$1:$F$270,3,FALSE))</f>
        <v>－</v>
      </c>
      <c r="T201" s="3" t="str">
        <f>IF($E201=IF(ISERROR(VLOOKUP($Q201,技リスト!$A$1:$F$270,4,FALSE)),"－",VLOOKUP($Q201,技リスト!$A$1:$F$270,4,FALSE)),"一致","")</f>
        <v/>
      </c>
      <c r="U201" s="15" t="s">
        <v>684</v>
      </c>
      <c r="V201" s="3" t="str">
        <f>IF(ISERROR(VLOOKUP($U201,技リスト!$A$1:$F$270,6,FALSE)),"－",VLOOKUP($U201,技リスト!$A$1:$F$270,6,FALSE))</f>
        <v>NS</v>
      </c>
      <c r="W201" s="3">
        <f>IF(ISERROR(VLOOKUP($U201,技リスト!$A$1:$F$270,3,FALSE)),"－",VLOOKUP($U201,技リスト!$A$1:$F$270,3,FALSE))</f>
        <v>45</v>
      </c>
      <c r="X201" s="3" t="str">
        <f>IF($E201=IF(ISERROR(VLOOKUP($U201,技リスト!$A$1:$F$270,4,FALSE)),"－",VLOOKUP($U201,技リスト!$A$1:$F$270,4,FALSE)),"一致","")</f>
        <v>一致</v>
      </c>
      <c r="Y201" s="15" t="s">
        <v>180</v>
      </c>
      <c r="Z201" s="3" t="str">
        <f>IF(ISERROR(VLOOKUP($Y201,技リスト!$A$1:$F$270,6,FALSE)),"－",VLOOKUP($Y201,技リスト!$A$1:$F$270,6,FALSE))</f>
        <v>NS</v>
      </c>
      <c r="AA201" s="3">
        <f>IF(ISERROR(VLOOKUP($Y201,技リスト!$A$1:$F$270,3,FALSE)),"－",VLOOKUP($Y201,技リスト!$A$1:$F$270,3,FALSE))</f>
        <v>65</v>
      </c>
      <c r="AB201" s="3" t="str">
        <f>IF($E201=IF(ISERROR(VLOOKUP($Y201,技リスト!$A$1:$F$270,4,FALSE)),"－",VLOOKUP($Y201,技リスト!$A$1:$F$270,4,FALSE)),"一致","")</f>
        <v/>
      </c>
      <c r="AC201" s="15" t="s">
        <v>148</v>
      </c>
      <c r="AD201" s="3" t="str">
        <f>IF(ISERROR(VLOOKUP($AC201,技リスト!$A$1:$F$270,6,FALSE)),"－",VLOOKUP($AC201,技リスト!$A$1:$F$270,6,FALSE))</f>
        <v>BS</v>
      </c>
      <c r="AE201" s="3">
        <f>IF(ISERROR(VLOOKUP($AC201,技リスト!$A$1:$F$270,3,FALSE)),"－",VLOOKUP($AC201,技リスト!$A$1:$F$270,3,FALSE))</f>
        <v>80</v>
      </c>
      <c r="AF201" s="3" t="str">
        <f>IF($E201=IF(ISERROR(VLOOKUP($AC201,技リスト!$A$1:$F$245,4,FALSE)),"－",VLOOKUP($AC201,技リスト!$A$1:$F$245,4,FALSE)),"一致","")</f>
        <v>一致</v>
      </c>
      <c r="AG201" s="16" t="str">
        <f t="shared" si="24"/>
        <v>リカバリーあびせげりドラゴンクラッシュドこんじょうバット</v>
      </c>
      <c r="AH201" s="16" t="str">
        <f t="shared" si="25"/>
        <v>リカバリーあびせげりドラゴンクラッシュドこんじょうバット</v>
      </c>
      <c r="AI201" s="16" t="str">
        <f t="shared" si="26"/>
        <v>リカバリーあびせげりドラゴンクラッシュドこんじょうバット</v>
      </c>
      <c r="AJ201" s="16" t="str">
        <f t="shared" si="27"/>
        <v>リカバリーあびせげりドラゴンクラッシュドこんじょうバット</v>
      </c>
      <c r="AK201" s="15" t="str">
        <f t="shared" si="28"/>
        <v>－NSNSBS</v>
      </c>
      <c r="AL201" s="16" t="str">
        <f t="shared" si="29"/>
        <v>－NSNSBS</v>
      </c>
      <c r="AM201" s="15" t="str">
        <f t="shared" si="30"/>
        <v>－NSNSBS</v>
      </c>
      <c r="AN201" s="15" t="str">
        <f t="shared" si="31"/>
        <v>－NSNSBS</v>
      </c>
    </row>
    <row r="202" spans="1:40" ht="11.25" customHeight="1" x14ac:dyDescent="0.15">
      <c r="A202" s="15">
        <v>201</v>
      </c>
      <c r="B202" s="15" t="s">
        <v>685</v>
      </c>
      <c r="C202" s="15" t="s">
        <v>686</v>
      </c>
      <c r="D202" s="3" t="s">
        <v>18</v>
      </c>
      <c r="E202" s="15" t="s">
        <v>121</v>
      </c>
      <c r="F202" s="15" t="s">
        <v>52</v>
      </c>
      <c r="G202" s="15">
        <v>116</v>
      </c>
      <c r="H202" s="15">
        <v>73</v>
      </c>
      <c r="I202" s="15">
        <v>46</v>
      </c>
      <c r="J202" s="15">
        <v>46</v>
      </c>
      <c r="K202" s="15">
        <v>56</v>
      </c>
      <c r="L202" s="15">
        <v>44</v>
      </c>
      <c r="M202" s="15">
        <v>42</v>
      </c>
      <c r="N202" s="15">
        <v>48</v>
      </c>
      <c r="O202" s="15">
        <v>49</v>
      </c>
      <c r="P202" s="15">
        <v>16</v>
      </c>
      <c r="Q202" s="15" t="s">
        <v>159</v>
      </c>
      <c r="R202" s="3" t="str">
        <f>IF(ISERROR(VLOOKUP($Q202,技リスト!$A$1:$F$270,6,FALSE)),"－",VLOOKUP($Q202,技リスト!$A$1:$F$270,6,FALSE))</f>
        <v>NS</v>
      </c>
      <c r="S202" s="3">
        <f>IF(ISERROR(VLOOKUP($Q202,技リスト!$A$1:$F$270,3,FALSE)),"－",VLOOKUP($Q202,技リスト!$A$1:$F$270,3,FALSE))</f>
        <v>67</v>
      </c>
      <c r="T202" s="3" t="str">
        <f>IF($E202=IF(ISERROR(VLOOKUP($Q202,技リスト!$A$1:$F$270,4,FALSE)),"－",VLOOKUP($Q202,技リスト!$A$1:$F$270,4,FALSE)),"一致","")</f>
        <v>一致</v>
      </c>
      <c r="U202" s="15" t="s">
        <v>224</v>
      </c>
      <c r="V202" s="3" t="str">
        <f>IF(ISERROR(VLOOKUP($U202,技リスト!$A$1:$F$270,6,FALSE)),"－",VLOOKUP($U202,技リスト!$A$1:$F$270,6,FALSE))</f>
        <v>NS</v>
      </c>
      <c r="W202" s="3">
        <f>IF(ISERROR(VLOOKUP($U202,技リスト!$A$1:$F$270,3,FALSE)),"－",VLOOKUP($U202,技リスト!$A$1:$F$270,3,FALSE))</f>
        <v>70</v>
      </c>
      <c r="X202" s="3" t="str">
        <f>IF($E202=IF(ISERROR(VLOOKUP($U202,技リスト!$A$1:$F$270,4,FALSE)),"－",VLOOKUP($U202,技リスト!$A$1:$F$270,4,FALSE)),"一致","")</f>
        <v/>
      </c>
      <c r="Y202" s="15" t="s">
        <v>610</v>
      </c>
      <c r="Z202" s="3" t="str">
        <f>IF(ISERROR(VLOOKUP($Y202,技リスト!$A$1:$F$270,6,FALSE)),"－",VLOOKUP($Y202,技リスト!$A$1:$F$270,6,FALSE))</f>
        <v>DR</v>
      </c>
      <c r="AA202" s="3">
        <f>IF(ISERROR(VLOOKUP($Y202,技リスト!$A$1:$F$270,3,FALSE)),"－",VLOOKUP($Y202,技リスト!$A$1:$F$270,3,FALSE))</f>
        <v>38</v>
      </c>
      <c r="AB202" s="3" t="str">
        <f>IF($E202=IF(ISERROR(VLOOKUP($Y202,技リスト!$A$1:$F$270,4,FALSE)),"－",VLOOKUP($Y202,技リスト!$A$1:$F$270,4,FALSE)),"一致","")</f>
        <v/>
      </c>
      <c r="AC202" s="15" t="s">
        <v>253</v>
      </c>
      <c r="AD202" s="3" t="str">
        <f>IF(ISERROR(VLOOKUP($AC202,技リスト!$A$1:$F$270,6,FALSE)),"－",VLOOKUP($AC202,技リスト!$A$1:$F$270,6,FALSE))</f>
        <v>NS</v>
      </c>
      <c r="AE202" s="3">
        <f>IF(ISERROR(VLOOKUP($AC202,技リスト!$A$1:$F$270,3,FALSE)),"－",VLOOKUP($AC202,技リスト!$A$1:$F$270,3,FALSE))</f>
        <v>84</v>
      </c>
      <c r="AF202" s="3" t="str">
        <f>IF($E202=IF(ISERROR(VLOOKUP($AC202,技リスト!$A$1:$F$245,4,FALSE)),"－",VLOOKUP($AC202,技リスト!$A$1:$F$245,4,FALSE)),"一致","")</f>
        <v/>
      </c>
      <c r="AG202" s="16" t="str">
        <f t="shared" si="24"/>
        <v>クルクルヘッドダイナマイトシュートフーセンガムツインブースト</v>
      </c>
      <c r="AH202" s="16" t="str">
        <f t="shared" si="25"/>
        <v>クルクルヘッドダイナマイトシュートフーセンガムツインブースト</v>
      </c>
      <c r="AI202" s="16" t="str">
        <f t="shared" si="26"/>
        <v>クルクルヘッドダイナマイトシュートフーセンガムツインブースト</v>
      </c>
      <c r="AJ202" s="16" t="str">
        <f t="shared" si="27"/>
        <v>クルクルヘッドダイナマイトシュートフーセンガムツインブースト</v>
      </c>
      <c r="AK202" s="15" t="str">
        <f t="shared" si="28"/>
        <v>NSNSDRNS</v>
      </c>
      <c r="AL202" s="16" t="str">
        <f t="shared" si="29"/>
        <v>NSNSDRNS</v>
      </c>
      <c r="AM202" s="15" t="str">
        <f t="shared" si="30"/>
        <v>NSNSDRNS</v>
      </c>
      <c r="AN202" s="15" t="str">
        <f t="shared" si="31"/>
        <v>NSNSDRNS</v>
      </c>
    </row>
    <row r="203" spans="1:40" ht="11.25" customHeight="1" x14ac:dyDescent="0.15">
      <c r="A203" s="15">
        <v>202</v>
      </c>
      <c r="B203" s="15" t="s">
        <v>687</v>
      </c>
      <c r="C203" s="15" t="s">
        <v>688</v>
      </c>
      <c r="D203" s="3" t="s">
        <v>18</v>
      </c>
      <c r="E203" s="15" t="s">
        <v>19</v>
      </c>
      <c r="F203" s="15" t="s">
        <v>20</v>
      </c>
      <c r="G203" s="15">
        <v>81</v>
      </c>
      <c r="H203" s="15">
        <v>174</v>
      </c>
      <c r="I203" s="15">
        <v>34</v>
      </c>
      <c r="J203" s="15">
        <v>28</v>
      </c>
      <c r="K203" s="15">
        <v>34</v>
      </c>
      <c r="L203" s="15">
        <v>64</v>
      </c>
      <c r="M203" s="15">
        <v>39</v>
      </c>
      <c r="N203" s="15">
        <v>31</v>
      </c>
      <c r="O203" s="15">
        <v>77</v>
      </c>
      <c r="P203" s="15">
        <v>15</v>
      </c>
      <c r="Q203" s="15" t="s">
        <v>484</v>
      </c>
      <c r="R203" s="3" t="str">
        <f>IF(ISERROR(VLOOKUP($Q203,技リスト!$A$1:$F$270,6,FALSE)),"－",VLOOKUP($Q203,技リスト!$A$1:$F$270,6,FALSE))</f>
        <v>P1</v>
      </c>
      <c r="S203" s="3">
        <f>IF(ISERROR(VLOOKUP($Q203,技リスト!$A$1:$F$270,3,FALSE)),"－",VLOOKUP($Q203,技リスト!$A$1:$F$270,3,FALSE))</f>
        <v>15</v>
      </c>
      <c r="T203" s="3" t="str">
        <f>IF($E203=IF(ISERROR(VLOOKUP($Q203,技リスト!$A$1:$F$270,4,FALSE)),"－",VLOOKUP($Q203,技リスト!$A$1:$F$270,4,FALSE)),"一致","")</f>
        <v/>
      </c>
      <c r="U203" s="15" t="s">
        <v>324</v>
      </c>
      <c r="V203" s="3" t="str">
        <f>IF(ISERROR(VLOOKUP($U203,技リスト!$A$1:$F$270,6,FALSE)),"－",VLOOKUP($U203,技リスト!$A$1:$F$270,6,FALSE))</f>
        <v>DR</v>
      </c>
      <c r="W203" s="3">
        <f>IF(ISERROR(VLOOKUP($U203,技リスト!$A$1:$F$270,3,FALSE)),"－",VLOOKUP($U203,技リスト!$A$1:$F$270,3,FALSE))</f>
        <v>8</v>
      </c>
      <c r="X203" s="3" t="str">
        <f>IF($E203=IF(ISERROR(VLOOKUP($U203,技リスト!$A$1:$F$270,4,FALSE)),"－",VLOOKUP($U203,技リスト!$A$1:$F$270,4,FALSE)),"一致","")</f>
        <v/>
      </c>
      <c r="Y203" s="15" t="s">
        <v>250</v>
      </c>
      <c r="Z203" s="3" t="str">
        <f>IF(ISERROR(VLOOKUP($Y203,技リスト!$A$1:$F$270,6,FALSE)),"－",VLOOKUP($Y203,技リスト!$A$1:$F$270,6,FALSE))</f>
        <v>P1</v>
      </c>
      <c r="AA203" s="3">
        <f>IF(ISERROR(VLOOKUP($Y203,技リスト!$A$1:$F$270,3,FALSE)),"－",VLOOKUP($Y203,技リスト!$A$1:$F$270,3,FALSE))</f>
        <v>46</v>
      </c>
      <c r="AB203" s="3" t="str">
        <f>IF($E203=IF(ISERROR(VLOOKUP($Y203,技リスト!$A$1:$F$270,4,FALSE)),"－",VLOOKUP($Y203,技リスト!$A$1:$F$270,4,FALSE)),"一致","")</f>
        <v/>
      </c>
      <c r="AC203" s="15" t="s">
        <v>522</v>
      </c>
      <c r="AD203" s="3" t="str">
        <f>IF(ISERROR(VLOOKUP($AC203,技リスト!$A$1:$F$270,6,FALSE)),"－",VLOOKUP($AC203,技リスト!$A$1:$F$270,6,FALSE))</f>
        <v>NS</v>
      </c>
      <c r="AE203" s="3">
        <f>IF(ISERROR(VLOOKUP($AC203,技リスト!$A$1:$F$270,3,FALSE)),"－",VLOOKUP($AC203,技リスト!$A$1:$F$270,3,FALSE))</f>
        <v>70</v>
      </c>
      <c r="AF203" s="3" t="str">
        <f>IF($E203=IF(ISERROR(VLOOKUP($AC203,技リスト!$A$1:$F$245,4,FALSE)),"－",VLOOKUP($AC203,技リスト!$A$1:$F$245,4,FALSE)),"一致","")</f>
        <v/>
      </c>
      <c r="AG203" s="16" t="str">
        <f t="shared" si="24"/>
        <v>まきわりチョップダッシュアクセルねっけつヘッドダブルグレネード</v>
      </c>
      <c r="AH203" s="16" t="str">
        <f t="shared" si="25"/>
        <v>まきわりチョップダッシュアクセルねっけつヘッドダブルグレネード</v>
      </c>
      <c r="AI203" s="16" t="str">
        <f t="shared" si="26"/>
        <v>まきわりチョップダッシュアクセルねっけつヘッドダブルグレネード</v>
      </c>
      <c r="AJ203" s="16" t="str">
        <f t="shared" si="27"/>
        <v>まきわりチョップダッシュアクセルねっけつヘッドダブルグレネード</v>
      </c>
      <c r="AK203" s="15" t="str">
        <f t="shared" si="28"/>
        <v>P1DRP1NS</v>
      </c>
      <c r="AL203" s="16" t="str">
        <f t="shared" si="29"/>
        <v>P1DRP1NS</v>
      </c>
      <c r="AM203" s="15" t="str">
        <f t="shared" si="30"/>
        <v>P1DRP1NS</v>
      </c>
      <c r="AN203" s="15" t="str">
        <f t="shared" si="31"/>
        <v>P1DRP1NS</v>
      </c>
    </row>
    <row r="204" spans="1:40" ht="11.25" customHeight="1" x14ac:dyDescent="0.15">
      <c r="A204" s="15">
        <v>203</v>
      </c>
      <c r="B204" s="15" t="s">
        <v>689</v>
      </c>
      <c r="C204" s="15" t="s">
        <v>690</v>
      </c>
      <c r="D204" s="3" t="s">
        <v>18</v>
      </c>
      <c r="E204" s="15" t="s">
        <v>19</v>
      </c>
      <c r="F204" s="15" t="s">
        <v>17</v>
      </c>
      <c r="G204" s="15">
        <v>129</v>
      </c>
      <c r="H204" s="15">
        <v>81</v>
      </c>
      <c r="I204" s="15">
        <v>40</v>
      </c>
      <c r="J204" s="15">
        <v>49</v>
      </c>
      <c r="K204" s="15">
        <v>44</v>
      </c>
      <c r="L204" s="15">
        <v>51</v>
      </c>
      <c r="M204" s="15">
        <v>49</v>
      </c>
      <c r="N204" s="15">
        <v>50</v>
      </c>
      <c r="O204" s="15">
        <v>51</v>
      </c>
      <c r="P204" s="15">
        <v>14</v>
      </c>
      <c r="Q204" s="15" t="s">
        <v>263</v>
      </c>
      <c r="R204" s="3" t="str">
        <f>IF(ISERROR(VLOOKUP($Q204,技リスト!$A$1:$F$270,6,FALSE)),"－",VLOOKUP($Q204,技リスト!$A$1:$F$270,6,FALSE))</f>
        <v>NS</v>
      </c>
      <c r="S204" s="3">
        <f>IF(ISERROR(VLOOKUP($Q204,技リスト!$A$1:$F$270,3,FALSE)),"－",VLOOKUP($Q204,技リスト!$A$1:$F$270,3,FALSE))</f>
        <v>43</v>
      </c>
      <c r="T204" s="3" t="str">
        <f>IF($E204=IF(ISERROR(VLOOKUP($Q204,技リスト!$A$1:$F$270,4,FALSE)),"－",VLOOKUP($Q204,技リスト!$A$1:$F$270,4,FALSE)),"一致","")</f>
        <v/>
      </c>
      <c r="U204" s="15" t="s">
        <v>165</v>
      </c>
      <c r="V204" s="3" t="str">
        <f>IF(ISERROR(VLOOKUP($U204,技リスト!$A$1:$F$270,6,FALSE)),"－",VLOOKUP($U204,技リスト!$A$1:$F$270,6,FALSE))</f>
        <v>BL</v>
      </c>
      <c r="W204" s="3">
        <f>IF(ISERROR(VLOOKUP($U204,技リスト!$A$1:$F$270,3,FALSE)),"－",VLOOKUP($U204,技リスト!$A$1:$F$270,3,FALSE))</f>
        <v>46</v>
      </c>
      <c r="X204" s="3" t="str">
        <f>IF($E204=IF(ISERROR(VLOOKUP($U204,技リスト!$A$1:$F$270,4,FALSE)),"－",VLOOKUP($U204,技リスト!$A$1:$F$270,4,FALSE)),"一致","")</f>
        <v>一致</v>
      </c>
      <c r="Y204" s="15" t="s">
        <v>691</v>
      </c>
      <c r="Z204" s="3" t="str">
        <f>IF(ISERROR(VLOOKUP($Y204,技リスト!$A$1:$F$270,6,FALSE)),"－",VLOOKUP($Y204,技リスト!$A$1:$F$270,6,FALSE))</f>
        <v>LS</v>
      </c>
      <c r="AA204" s="3">
        <f>IF(ISERROR(VLOOKUP($Y204,技リスト!$A$1:$F$270,3,FALSE)),"－",VLOOKUP($Y204,技リスト!$A$1:$F$270,3,FALSE))</f>
        <v>87</v>
      </c>
      <c r="AB204" s="3" t="str">
        <f>IF($E204=IF(ISERROR(VLOOKUP($Y204,技リスト!$A$1:$F$270,4,FALSE)),"－",VLOOKUP($Y204,技リスト!$A$1:$F$270,4,FALSE)),"一致","")</f>
        <v/>
      </c>
      <c r="AC204" s="15" t="s">
        <v>141</v>
      </c>
      <c r="AD204" s="3" t="str">
        <f>IF(ISERROR(VLOOKUP($AC204,技リスト!$A$1:$F$270,6,FALSE)),"－",VLOOKUP($AC204,技リスト!$A$1:$F$270,6,FALSE))</f>
        <v>BL</v>
      </c>
      <c r="AE204" s="3">
        <f>IF(ISERROR(VLOOKUP($AC204,技リスト!$A$1:$F$270,3,FALSE)),"－",VLOOKUP($AC204,技リスト!$A$1:$F$270,3,FALSE))</f>
        <v>64</v>
      </c>
      <c r="AF204" s="3" t="str">
        <f>IF($E204=IF(ISERROR(VLOOKUP($AC204,技リスト!$A$1:$F$245,4,FALSE)),"－",VLOOKUP($AC204,技リスト!$A$1:$F$245,4,FALSE)),"一致","")</f>
        <v>一致</v>
      </c>
      <c r="AG204" s="16" t="str">
        <f t="shared" si="24"/>
        <v>かみかくしフェイクボールドこんじょうクラブかげぬい</v>
      </c>
      <c r="AH204" s="16" t="str">
        <f t="shared" si="25"/>
        <v>かみかくしフェイクボールドこんじょうクラブかげぬい</v>
      </c>
      <c r="AI204" s="16" t="str">
        <f t="shared" si="26"/>
        <v>かみかくしフェイクボールドこんじょうクラブかげぬい</v>
      </c>
      <c r="AJ204" s="16" t="str">
        <f t="shared" si="27"/>
        <v>かみかくしフェイクボールドこんじょうクラブかげぬい</v>
      </c>
      <c r="AK204" s="15" t="str">
        <f t="shared" si="28"/>
        <v>NSBLLSBL</v>
      </c>
      <c r="AL204" s="16" t="str">
        <f t="shared" si="29"/>
        <v>NSBLLSBL</v>
      </c>
      <c r="AM204" s="15" t="str">
        <f t="shared" si="30"/>
        <v>NSBLLSBL</v>
      </c>
      <c r="AN204" s="15" t="str">
        <f t="shared" si="31"/>
        <v>NSBLLSBL</v>
      </c>
    </row>
    <row r="205" spans="1:40" ht="11.25" customHeight="1" x14ac:dyDescent="0.15">
      <c r="A205" s="15">
        <v>204</v>
      </c>
      <c r="B205" s="15" t="s">
        <v>692</v>
      </c>
      <c r="C205" s="15" t="s">
        <v>693</v>
      </c>
      <c r="D205" s="3" t="s">
        <v>18</v>
      </c>
      <c r="E205" s="15" t="s">
        <v>121</v>
      </c>
      <c r="F205" s="15" t="s">
        <v>17</v>
      </c>
      <c r="G205" s="15">
        <v>121</v>
      </c>
      <c r="H205" s="15">
        <v>72</v>
      </c>
      <c r="I205" s="15">
        <v>40</v>
      </c>
      <c r="J205" s="15">
        <v>44</v>
      </c>
      <c r="K205" s="15">
        <v>44</v>
      </c>
      <c r="L205" s="15">
        <v>43</v>
      </c>
      <c r="M205" s="15">
        <v>44</v>
      </c>
      <c r="N205" s="15">
        <v>48</v>
      </c>
      <c r="O205" s="15">
        <v>45</v>
      </c>
      <c r="P205" s="15">
        <v>16</v>
      </c>
      <c r="Q205" s="15" t="s">
        <v>169</v>
      </c>
      <c r="R205" s="3" t="str">
        <f>IF(ISERROR(VLOOKUP($Q205,技リスト!$A$1:$F$270,6,FALSE)),"－",VLOOKUP($Q205,技リスト!$A$1:$F$270,6,FALSE))</f>
        <v>BL</v>
      </c>
      <c r="S205" s="3">
        <f>IF(ISERROR(VLOOKUP($Q205,技リスト!$A$1:$F$270,3,FALSE)),"－",VLOOKUP($Q205,技リスト!$A$1:$F$270,3,FALSE))</f>
        <v>8</v>
      </c>
      <c r="T205" s="3" t="str">
        <f>IF($E205=IF(ISERROR(VLOOKUP($Q205,技リスト!$A$1:$F$270,4,FALSE)),"－",VLOOKUP($Q205,技リスト!$A$1:$F$270,4,FALSE)),"一致","")</f>
        <v/>
      </c>
      <c r="U205" s="15" t="s">
        <v>276</v>
      </c>
      <c r="V205" s="3" t="str">
        <f>IF(ISERROR(VLOOKUP($U205,技リスト!$A$1:$F$270,6,FALSE)),"－",VLOOKUP($U205,技リスト!$A$1:$F$270,6,FALSE))</f>
        <v>BL</v>
      </c>
      <c r="W205" s="3">
        <f>IF(ISERROR(VLOOKUP($U205,技リスト!$A$1:$F$270,3,FALSE)),"－",VLOOKUP($U205,技リスト!$A$1:$F$270,3,FALSE))</f>
        <v>16</v>
      </c>
      <c r="X205" s="3" t="str">
        <f>IF($E205=IF(ISERROR(VLOOKUP($U205,技リスト!$A$1:$F$270,4,FALSE)),"－",VLOOKUP($U205,技リスト!$A$1:$F$270,4,FALSE)),"一致","")</f>
        <v/>
      </c>
      <c r="Y205" s="15" t="s">
        <v>140</v>
      </c>
      <c r="Z205" s="3" t="str">
        <f>IF(ISERROR(VLOOKUP($Y205,技リスト!$A$1:$F$270,6,FALSE)),"－",VLOOKUP($Y205,技リスト!$A$1:$F$270,6,FALSE))</f>
        <v>BL</v>
      </c>
      <c r="AA205" s="3">
        <f>IF(ISERROR(VLOOKUP($Y205,技リスト!$A$1:$F$270,3,FALSE)),"－",VLOOKUP($Y205,技リスト!$A$1:$F$270,3,FALSE))</f>
        <v>41</v>
      </c>
      <c r="AB205" s="3" t="str">
        <f>IF($E205=IF(ISERROR(VLOOKUP($Y205,技リスト!$A$1:$F$270,4,FALSE)),"－",VLOOKUP($Y205,技リスト!$A$1:$F$270,4,FALSE)),"一致","")</f>
        <v>一致</v>
      </c>
      <c r="AC205" s="15" t="s">
        <v>290</v>
      </c>
      <c r="AD205" s="3" t="str">
        <f>IF(ISERROR(VLOOKUP($AC205,技リスト!$A$1:$F$270,6,FALSE)),"－",VLOOKUP($AC205,技リスト!$A$1:$F$270,6,FALSE))</f>
        <v>BL</v>
      </c>
      <c r="AE205" s="3">
        <f>IF(ISERROR(VLOOKUP($AC205,技リスト!$A$1:$F$270,3,FALSE)),"－",VLOOKUP($AC205,技リスト!$A$1:$F$270,3,FALSE))</f>
        <v>56</v>
      </c>
      <c r="AF205" s="3" t="str">
        <f>IF($E205=IF(ISERROR(VLOOKUP($AC205,技リスト!$A$1:$F$245,4,FALSE)),"－",VLOOKUP($AC205,技リスト!$A$1:$F$245,4,FALSE)),"一致","")</f>
        <v/>
      </c>
      <c r="AG205" s="16" t="str">
        <f t="shared" si="24"/>
        <v>クイックドロウドッペルゲンガーうしろのしょうめんくものいと</v>
      </c>
      <c r="AH205" s="16" t="str">
        <f t="shared" si="25"/>
        <v>クイックドロウドッペルゲンガーうしろのしょうめんくものいと</v>
      </c>
      <c r="AI205" s="16" t="str">
        <f t="shared" si="26"/>
        <v>クイックドロウドッペルゲンガーうしろのしょうめんくものいと</v>
      </c>
      <c r="AJ205" s="16" t="str">
        <f t="shared" si="27"/>
        <v>クイックドロウドッペルゲンガーうしろのしょうめんくものいと</v>
      </c>
      <c r="AK205" s="15" t="str">
        <f t="shared" si="28"/>
        <v>BLBLBLBL</v>
      </c>
      <c r="AL205" s="16" t="str">
        <f t="shared" si="29"/>
        <v>BLBLBLBL</v>
      </c>
      <c r="AM205" s="15" t="str">
        <f t="shared" si="30"/>
        <v>BLBLBLBL</v>
      </c>
      <c r="AN205" s="15" t="str">
        <f t="shared" si="31"/>
        <v>BLBLBLBL</v>
      </c>
    </row>
    <row r="206" spans="1:40" ht="11.25" customHeight="1" x14ac:dyDescent="0.15">
      <c r="A206" s="15">
        <v>205</v>
      </c>
      <c r="B206" s="15" t="s">
        <v>694</v>
      </c>
      <c r="C206" s="15" t="s">
        <v>695</v>
      </c>
      <c r="D206" s="3" t="s">
        <v>18</v>
      </c>
      <c r="E206" s="15" t="s">
        <v>88</v>
      </c>
      <c r="F206" s="15" t="s">
        <v>52</v>
      </c>
      <c r="G206" s="15">
        <v>116</v>
      </c>
      <c r="H206" s="15">
        <v>68</v>
      </c>
      <c r="I206" s="15">
        <v>45</v>
      </c>
      <c r="J206" s="15">
        <v>41</v>
      </c>
      <c r="K206" s="15">
        <v>46</v>
      </c>
      <c r="L206" s="15">
        <v>48</v>
      </c>
      <c r="M206" s="15">
        <v>40</v>
      </c>
      <c r="N206" s="15">
        <v>51</v>
      </c>
      <c r="O206" s="15">
        <v>44</v>
      </c>
      <c r="P206" s="15">
        <v>13</v>
      </c>
      <c r="Q206" s="15" t="s">
        <v>163</v>
      </c>
      <c r="R206" s="3" t="str">
        <f>IF(ISERROR(VLOOKUP($Q206,技リスト!$A$1:$F$270,6,FALSE)),"－",VLOOKUP($Q206,技リスト!$A$1:$F$270,6,FALSE))</f>
        <v>NS</v>
      </c>
      <c r="S206" s="3">
        <f>IF(ISERROR(VLOOKUP($Q206,技リスト!$A$1:$F$270,3,FALSE)),"－",VLOOKUP($Q206,技リスト!$A$1:$F$270,3,FALSE))</f>
        <v>24</v>
      </c>
      <c r="T206" s="3" t="str">
        <f>IF($E206=IF(ISERROR(VLOOKUP($Q206,技リスト!$A$1:$F$270,4,FALSE)),"－",VLOOKUP($Q206,技リスト!$A$1:$F$270,4,FALSE)),"一致","")</f>
        <v/>
      </c>
      <c r="U206" s="15" t="s">
        <v>260</v>
      </c>
      <c r="V206" s="3" t="str">
        <f>IF(ISERROR(VLOOKUP($U206,技リスト!$A$1:$F$270,6,FALSE)),"－",VLOOKUP($U206,技リスト!$A$1:$F$270,6,FALSE))</f>
        <v>NS</v>
      </c>
      <c r="W206" s="3">
        <f>IF(ISERROR(VLOOKUP($U206,技リスト!$A$1:$F$270,3,FALSE)),"－",VLOOKUP($U206,技リスト!$A$1:$F$270,3,FALSE))</f>
        <v>70</v>
      </c>
      <c r="X206" s="3" t="str">
        <f>IF($E206=IF(ISERROR(VLOOKUP($U206,技リスト!$A$1:$F$270,4,FALSE)),"－",VLOOKUP($U206,技リスト!$A$1:$F$270,4,FALSE)),"一致","")</f>
        <v/>
      </c>
      <c r="Y206" s="15" t="s">
        <v>373</v>
      </c>
      <c r="Z206" s="3" t="str">
        <f>IF(ISERROR(VLOOKUP($Y206,技リスト!$A$1:$F$270,6,FALSE)),"－",VLOOKUP($Y206,技リスト!$A$1:$F$270,6,FALSE))</f>
        <v>LS</v>
      </c>
      <c r="AA206" s="3">
        <f>IF(ISERROR(VLOOKUP($Y206,技リスト!$A$1:$F$270,3,FALSE)),"－",VLOOKUP($Y206,技リスト!$A$1:$F$270,3,FALSE))</f>
        <v>69</v>
      </c>
      <c r="AB206" s="3" t="str">
        <f>IF($E206=IF(ISERROR(VLOOKUP($Y206,技リスト!$A$1:$F$270,4,FALSE)),"－",VLOOKUP($Y206,技リスト!$A$1:$F$270,4,FALSE)),"一致","")</f>
        <v/>
      </c>
      <c r="AC206" s="15" t="s">
        <v>152</v>
      </c>
      <c r="AD206" s="3" t="str">
        <f>IF(ISERROR(VLOOKUP($AC206,技リスト!$A$1:$F$270,6,FALSE)),"－",VLOOKUP($AC206,技リスト!$A$1:$F$270,6,FALSE))</f>
        <v>DR</v>
      </c>
      <c r="AE206" s="3">
        <f>IF(ISERROR(VLOOKUP($AC206,技リスト!$A$1:$F$270,3,FALSE)),"－",VLOOKUP($AC206,技リスト!$A$1:$F$270,3,FALSE))</f>
        <v>47</v>
      </c>
      <c r="AF206" s="3" t="str">
        <f>IF($E206=IF(ISERROR(VLOOKUP($AC206,技リスト!$A$1:$F$245,4,FALSE)),"－",VLOOKUP($AC206,技リスト!$A$1:$F$245,4,FALSE)),"一致","")</f>
        <v>一致</v>
      </c>
      <c r="AG206" s="16" t="str">
        <f t="shared" si="24"/>
        <v>グレネードショットクンフーヘッドパトリオットシュートジグザグスパーク</v>
      </c>
      <c r="AH206" s="16" t="str">
        <f t="shared" si="25"/>
        <v>グレネードショットクンフーヘッドパトリオットシュートジグザグスパーク</v>
      </c>
      <c r="AI206" s="16" t="str">
        <f t="shared" si="26"/>
        <v>グレネードショットクンフーヘッドパトリオットシュートジグザグスパーク</v>
      </c>
      <c r="AJ206" s="16" t="str">
        <f t="shared" si="27"/>
        <v>グレネードショットクンフーヘッドパトリオットシュートジグザグスパーク</v>
      </c>
      <c r="AK206" s="15" t="str">
        <f t="shared" si="28"/>
        <v>NSNSLSDR</v>
      </c>
      <c r="AL206" s="16" t="str">
        <f t="shared" si="29"/>
        <v>NSNSLSDR</v>
      </c>
      <c r="AM206" s="15" t="str">
        <f t="shared" si="30"/>
        <v>NSNSLSDR</v>
      </c>
      <c r="AN206" s="15" t="str">
        <f t="shared" si="31"/>
        <v>NSNSLSDR</v>
      </c>
    </row>
    <row r="207" spans="1:40" ht="11.25" customHeight="1" x14ac:dyDescent="0.15">
      <c r="A207" s="15">
        <v>206</v>
      </c>
      <c r="B207" s="15" t="s">
        <v>696</v>
      </c>
      <c r="C207" s="15" t="s">
        <v>697</v>
      </c>
      <c r="D207" s="3" t="s">
        <v>192</v>
      </c>
      <c r="E207" s="15" t="s">
        <v>19</v>
      </c>
      <c r="F207" s="15" t="s">
        <v>17</v>
      </c>
      <c r="G207" s="15">
        <v>114</v>
      </c>
      <c r="H207" s="15">
        <v>60</v>
      </c>
      <c r="I207" s="15">
        <v>44</v>
      </c>
      <c r="J207" s="15">
        <v>45</v>
      </c>
      <c r="K207" s="15">
        <v>49</v>
      </c>
      <c r="L207" s="15">
        <v>51</v>
      </c>
      <c r="M207" s="15">
        <v>49</v>
      </c>
      <c r="N207" s="15">
        <v>40</v>
      </c>
      <c r="O207" s="15">
        <v>43</v>
      </c>
      <c r="P207" s="15">
        <v>11</v>
      </c>
      <c r="Q207" s="15" t="s">
        <v>139</v>
      </c>
      <c r="R207" s="3" t="str">
        <f>IF(ISERROR(VLOOKUP($Q207,技リスト!$A$1:$F$270,6,FALSE)),"－",VLOOKUP($Q207,技リスト!$A$1:$F$270,6,FALSE))</f>
        <v>BL</v>
      </c>
      <c r="S207" s="3">
        <f>IF(ISERROR(VLOOKUP($Q207,技リスト!$A$1:$F$270,3,FALSE)),"－",VLOOKUP($Q207,技リスト!$A$1:$F$270,3,FALSE))</f>
        <v>8</v>
      </c>
      <c r="T207" s="3" t="str">
        <f>IF($E207=IF(ISERROR(VLOOKUP($Q207,技リスト!$A$1:$F$270,4,FALSE)),"－",VLOOKUP($Q207,技リスト!$A$1:$F$270,4,FALSE)),"一致","")</f>
        <v/>
      </c>
      <c r="U207" s="15" t="s">
        <v>277</v>
      </c>
      <c r="V207" s="3" t="str">
        <f>IF(ISERROR(VLOOKUP($U207,技リスト!$A$1:$F$270,6,FALSE)),"－",VLOOKUP($U207,技リスト!$A$1:$F$270,6,FALSE))</f>
        <v>DR</v>
      </c>
      <c r="W207" s="3">
        <f>IF(ISERROR(VLOOKUP($U207,技リスト!$A$1:$F$270,3,FALSE)),"－",VLOOKUP($U207,技リスト!$A$1:$F$270,3,FALSE))</f>
        <v>22</v>
      </c>
      <c r="X207" s="3" t="str">
        <f>IF($E207=IF(ISERROR(VLOOKUP($U207,技リスト!$A$1:$F$270,4,FALSE)),"－",VLOOKUP($U207,技リスト!$A$1:$F$270,4,FALSE)),"一致","")</f>
        <v>一致</v>
      </c>
      <c r="Y207" s="15" t="s">
        <v>698</v>
      </c>
      <c r="Z207" s="3" t="str">
        <f>IF(ISERROR(VLOOKUP($Y207,技リスト!$A$1:$F$270,6,FALSE)),"－",VLOOKUP($Y207,技リスト!$A$1:$F$270,6,FALSE))</f>
        <v>BL</v>
      </c>
      <c r="AA207" s="3">
        <f>IF(ISERROR(VLOOKUP($Y207,技リスト!$A$1:$F$270,3,FALSE)),"－",VLOOKUP($Y207,技リスト!$A$1:$F$270,3,FALSE))</f>
        <v>44</v>
      </c>
      <c r="AB207" s="3" t="str">
        <f>IF($E207=IF(ISERROR(VLOOKUP($Y207,技リスト!$A$1:$F$270,4,FALSE)),"－",VLOOKUP($Y207,技リスト!$A$1:$F$270,4,FALSE)),"一致","")</f>
        <v/>
      </c>
      <c r="AC207" s="15" t="s">
        <v>699</v>
      </c>
      <c r="AD207" s="3" t="str">
        <f>IF(ISERROR(VLOOKUP($AC207,技リスト!$A$1:$F$270,6,FALSE)),"－",VLOOKUP($AC207,技リスト!$A$1:$F$270,6,FALSE))</f>
        <v>BL</v>
      </c>
      <c r="AE207" s="3">
        <f>IF(ISERROR(VLOOKUP($AC207,技リスト!$A$1:$F$270,3,FALSE)),"－",VLOOKUP($AC207,技リスト!$A$1:$F$270,3,FALSE))</f>
        <v>80</v>
      </c>
      <c r="AF207" s="3" t="str">
        <f>IF($E207=IF(ISERROR(VLOOKUP($AC207,技リスト!$A$1:$F$245,4,FALSE)),"－",VLOOKUP($AC207,技リスト!$A$1:$F$245,4,FALSE)),"一致","")</f>
        <v>一致</v>
      </c>
      <c r="AG207" s="16" t="str">
        <f t="shared" si="24"/>
        <v>コイルターンマジックアイスグランドグッドスメル</v>
      </c>
      <c r="AH207" s="16" t="str">
        <f t="shared" si="25"/>
        <v>コイルターンマジックアイスグランドグッドスメル</v>
      </c>
      <c r="AI207" s="16" t="str">
        <f t="shared" si="26"/>
        <v>コイルターンマジックアイスグランドグッドスメル</v>
      </c>
      <c r="AJ207" s="16" t="str">
        <f t="shared" si="27"/>
        <v>コイルターンマジックアイスグランドグッドスメル</v>
      </c>
      <c r="AK207" s="15" t="str">
        <f t="shared" si="28"/>
        <v>BLDRBLBL</v>
      </c>
      <c r="AL207" s="16" t="str">
        <f t="shared" si="29"/>
        <v>BLDRBLBL</v>
      </c>
      <c r="AM207" s="15" t="str">
        <f t="shared" si="30"/>
        <v>BLDRBLBL</v>
      </c>
      <c r="AN207" s="15" t="str">
        <f t="shared" si="31"/>
        <v>BLDRBLBL</v>
      </c>
    </row>
    <row r="208" spans="1:40" ht="11.25" customHeight="1" x14ac:dyDescent="0.15">
      <c r="A208" s="15">
        <v>207</v>
      </c>
      <c r="B208" s="15" t="s">
        <v>700</v>
      </c>
      <c r="C208" s="15" t="s">
        <v>701</v>
      </c>
      <c r="D208" s="3" t="s">
        <v>18</v>
      </c>
      <c r="E208" s="15" t="s">
        <v>19</v>
      </c>
      <c r="F208" s="15" t="s">
        <v>52</v>
      </c>
      <c r="G208" s="15">
        <v>217</v>
      </c>
      <c r="H208" s="15">
        <v>173</v>
      </c>
      <c r="I208" s="15">
        <v>64</v>
      </c>
      <c r="J208" s="15">
        <v>68</v>
      </c>
      <c r="K208" s="15">
        <v>79</v>
      </c>
      <c r="L208" s="15">
        <v>70</v>
      </c>
      <c r="M208" s="15">
        <v>69</v>
      </c>
      <c r="N208" s="15">
        <v>64</v>
      </c>
      <c r="O208" s="15">
        <v>69</v>
      </c>
      <c r="P208" s="15">
        <v>13</v>
      </c>
      <c r="Q208" s="15" t="s">
        <v>427</v>
      </c>
      <c r="R208" s="3" t="str">
        <f>IF(ISERROR(VLOOKUP($Q208,技リスト!$A$1:$F$270,6,FALSE)),"－",VLOOKUP($Q208,技リスト!$A$1:$F$270,6,FALSE))</f>
        <v>BL</v>
      </c>
      <c r="S208" s="3">
        <f>IF(ISERROR(VLOOKUP($Q208,技リスト!$A$1:$F$270,3,FALSE)),"－",VLOOKUP($Q208,技リスト!$A$1:$F$270,3,FALSE))</f>
        <v>39</v>
      </c>
      <c r="T208" s="3" t="str">
        <f>IF($E208=IF(ISERROR(VLOOKUP($Q208,技リスト!$A$1:$F$270,4,FALSE)),"－",VLOOKUP($Q208,技リスト!$A$1:$F$270,4,FALSE)),"一致","")</f>
        <v/>
      </c>
      <c r="U208" s="15" t="s">
        <v>187</v>
      </c>
      <c r="V208" s="3" t="str">
        <f>IF(ISERROR(VLOOKUP($U208,技リスト!$A$1:$F$270,6,FALSE)),"－",VLOOKUP($U208,技リスト!$A$1:$F$270,6,FALSE))</f>
        <v>DR</v>
      </c>
      <c r="W208" s="3">
        <f>IF(ISERROR(VLOOKUP($U208,技リスト!$A$1:$F$270,3,FALSE)),"－",VLOOKUP($U208,技リスト!$A$1:$F$270,3,FALSE))</f>
        <v>15</v>
      </c>
      <c r="X208" s="3" t="str">
        <f>IF($E208=IF(ISERROR(VLOOKUP($U208,技リスト!$A$1:$F$270,4,FALSE)),"－",VLOOKUP($U208,技リスト!$A$1:$F$270,4,FALSE)),"一致","")</f>
        <v>一致</v>
      </c>
      <c r="Y208" s="15" t="s">
        <v>188</v>
      </c>
      <c r="Z208" s="3" t="str">
        <f>IF(ISERROR(VLOOKUP($Y208,技リスト!$A$1:$F$270,6,FALSE)),"－",VLOOKUP($Y208,技リスト!$A$1:$F$270,6,FALSE))</f>
        <v>DR</v>
      </c>
      <c r="AA208" s="3">
        <f>IF(ISERROR(VLOOKUP($Y208,技リスト!$A$1:$F$270,3,FALSE)),"－",VLOOKUP($Y208,技リスト!$A$1:$F$270,3,FALSE))</f>
        <v>38</v>
      </c>
      <c r="AB208" s="3" t="str">
        <f>IF($E208=IF(ISERROR(VLOOKUP($Y208,技リスト!$A$1:$F$270,4,FALSE)),"－",VLOOKUP($Y208,技リスト!$A$1:$F$270,4,FALSE)),"一致","")</f>
        <v>一致</v>
      </c>
      <c r="AC208" s="15" t="s">
        <v>141</v>
      </c>
      <c r="AD208" s="3" t="str">
        <f>IF(ISERROR(VLOOKUP($AC208,技リスト!$A$1:$F$270,6,FALSE)),"－",VLOOKUP($AC208,技リスト!$A$1:$F$270,6,FALSE))</f>
        <v>BL</v>
      </c>
      <c r="AE208" s="3">
        <f>IF(ISERROR(VLOOKUP($AC208,技リスト!$A$1:$F$270,3,FALSE)),"－",VLOOKUP($AC208,技リスト!$A$1:$F$270,3,FALSE))</f>
        <v>64</v>
      </c>
      <c r="AF208" s="3" t="str">
        <f>IF($E208=IF(ISERROR(VLOOKUP($AC208,技リスト!$A$1:$F$245,4,FALSE)),"－",VLOOKUP($AC208,技リスト!$A$1:$F$245,4,FALSE)),"一致","")</f>
        <v>一致</v>
      </c>
      <c r="AG208" s="16" t="str">
        <f t="shared" si="24"/>
        <v>ブレードアタックのろいスーパースキャン（Ｄ）かげぬい</v>
      </c>
      <c r="AH208" s="16" t="str">
        <f t="shared" si="25"/>
        <v>ブレードアタックのろいスーパースキャン（Ｄ）かげぬい</v>
      </c>
      <c r="AI208" s="16" t="str">
        <f t="shared" si="26"/>
        <v>ブレードアタックのろいスーパースキャン（Ｄ）かげぬい</v>
      </c>
      <c r="AJ208" s="16" t="str">
        <f t="shared" si="27"/>
        <v>ブレードアタックのろいスーパースキャン（Ｄ）かげぬい</v>
      </c>
      <c r="AK208" s="15" t="str">
        <f t="shared" si="28"/>
        <v>BLDRDRBL</v>
      </c>
      <c r="AL208" s="16" t="str">
        <f t="shared" si="29"/>
        <v>BLDRDRBL</v>
      </c>
      <c r="AM208" s="15" t="str">
        <f t="shared" si="30"/>
        <v>BLDRDRBL</v>
      </c>
      <c r="AN208" s="15" t="str">
        <f t="shared" si="31"/>
        <v>BLDRDRBL</v>
      </c>
    </row>
    <row r="209" spans="1:40" ht="11.25" customHeight="1" x14ac:dyDescent="0.15">
      <c r="A209" s="15">
        <v>208</v>
      </c>
      <c r="B209" s="15" t="s">
        <v>702</v>
      </c>
      <c r="C209" s="15" t="s">
        <v>703</v>
      </c>
      <c r="D209" s="3" t="s">
        <v>18</v>
      </c>
      <c r="E209" s="15" t="s">
        <v>88</v>
      </c>
      <c r="F209" s="15" t="s">
        <v>52</v>
      </c>
      <c r="G209" s="15">
        <v>209</v>
      </c>
      <c r="H209" s="15">
        <v>181</v>
      </c>
      <c r="I209" s="15">
        <v>60</v>
      </c>
      <c r="J209" s="15">
        <v>62</v>
      </c>
      <c r="K209" s="15">
        <v>66</v>
      </c>
      <c r="L209" s="15">
        <v>63</v>
      </c>
      <c r="M209" s="15">
        <v>72</v>
      </c>
      <c r="N209" s="15">
        <v>65</v>
      </c>
      <c r="O209" s="15">
        <v>64</v>
      </c>
      <c r="P209" s="15">
        <v>11</v>
      </c>
      <c r="Q209" s="15" t="s">
        <v>427</v>
      </c>
      <c r="R209" s="3" t="str">
        <f>IF(ISERROR(VLOOKUP($Q209,技リスト!$A$1:$F$270,6,FALSE)),"－",VLOOKUP($Q209,技リスト!$A$1:$F$270,6,FALSE))</f>
        <v>BL</v>
      </c>
      <c r="S209" s="3">
        <f>IF(ISERROR(VLOOKUP($Q209,技リスト!$A$1:$F$270,3,FALSE)),"－",VLOOKUP($Q209,技リスト!$A$1:$F$270,3,FALSE))</f>
        <v>39</v>
      </c>
      <c r="T209" s="3" t="str">
        <f>IF($E209=IF(ISERROR(VLOOKUP($Q209,技リスト!$A$1:$F$270,4,FALSE)),"－",VLOOKUP($Q209,技リスト!$A$1:$F$270,4,FALSE)),"一致","")</f>
        <v>一致</v>
      </c>
      <c r="U209" s="15" t="s">
        <v>260</v>
      </c>
      <c r="V209" s="3" t="str">
        <f>IF(ISERROR(VLOOKUP($U209,技リスト!$A$1:$F$270,6,FALSE)),"－",VLOOKUP($U209,技リスト!$A$1:$F$270,6,FALSE))</f>
        <v>NS</v>
      </c>
      <c r="W209" s="3">
        <f>IF(ISERROR(VLOOKUP($U209,技リスト!$A$1:$F$270,3,FALSE)),"－",VLOOKUP($U209,技リスト!$A$1:$F$270,3,FALSE))</f>
        <v>70</v>
      </c>
      <c r="X209" s="3" t="str">
        <f>IF($E209=IF(ISERROR(VLOOKUP($U209,技リスト!$A$1:$F$270,4,FALSE)),"－",VLOOKUP($U209,技リスト!$A$1:$F$270,4,FALSE)),"一致","")</f>
        <v/>
      </c>
      <c r="Y209" s="15" t="s">
        <v>354</v>
      </c>
      <c r="Z209" s="3" t="str">
        <f>IF(ISERROR(VLOOKUP($Y209,技リスト!$A$1:$F$270,6,FALSE)),"－",VLOOKUP($Y209,技リスト!$A$1:$F$270,6,FALSE))</f>
        <v>NS</v>
      </c>
      <c r="AA209" s="3">
        <f>IF(ISERROR(VLOOKUP($Y209,技リスト!$A$1:$F$270,3,FALSE)),"－",VLOOKUP($Y209,技リスト!$A$1:$F$270,3,FALSE))</f>
        <v>89</v>
      </c>
      <c r="AB209" s="3" t="str">
        <f>IF($E209=IF(ISERROR(VLOOKUP($Y209,技リスト!$A$1:$F$270,4,FALSE)),"－",VLOOKUP($Y209,技リスト!$A$1:$F$270,4,FALSE)),"一致","")</f>
        <v/>
      </c>
      <c r="AC209" s="15" t="s">
        <v>484</v>
      </c>
      <c r="AD209" s="3" t="str">
        <f>IF(ISERROR(VLOOKUP($AC209,技リスト!$A$1:$F$270,6,FALSE)),"－",VLOOKUP($AC209,技リスト!$A$1:$F$270,6,FALSE))</f>
        <v>P1</v>
      </c>
      <c r="AE209" s="3">
        <f>IF(ISERROR(VLOOKUP($AC209,技リスト!$A$1:$F$270,3,FALSE)),"－",VLOOKUP($AC209,技リスト!$A$1:$F$270,3,FALSE))</f>
        <v>15</v>
      </c>
      <c r="AF209" s="3" t="str">
        <f>IF($E209=IF(ISERROR(VLOOKUP($AC209,技リスト!$A$1:$F$245,4,FALSE)),"－",VLOOKUP($AC209,技リスト!$A$1:$F$245,4,FALSE)),"一致","")</f>
        <v/>
      </c>
      <c r="AG209" s="16" t="str">
        <f t="shared" si="24"/>
        <v>ブレードアタッククンフーヘッドぶんしんシュートまきわりチョップ</v>
      </c>
      <c r="AH209" s="16" t="str">
        <f t="shared" si="25"/>
        <v>ブレードアタッククンフーヘッドぶんしんシュートまきわりチョップ</v>
      </c>
      <c r="AI209" s="16" t="str">
        <f t="shared" si="26"/>
        <v>ブレードアタッククンフーヘッドぶんしんシュートまきわりチョップ</v>
      </c>
      <c r="AJ209" s="16" t="str">
        <f t="shared" si="27"/>
        <v>ブレードアタッククンフーヘッドぶんしんシュートまきわりチョップ</v>
      </c>
      <c r="AK209" s="15" t="str">
        <f t="shared" si="28"/>
        <v>BLNSNSP1</v>
      </c>
      <c r="AL209" s="16" t="str">
        <f t="shared" si="29"/>
        <v>BLNSNSP1</v>
      </c>
      <c r="AM209" s="15" t="str">
        <f t="shared" si="30"/>
        <v>BLNSNSP1</v>
      </c>
      <c r="AN209" s="15" t="str">
        <f t="shared" si="31"/>
        <v>BLNSNSP1</v>
      </c>
    </row>
    <row r="210" spans="1:40" ht="11.25" customHeight="1" x14ac:dyDescent="0.15">
      <c r="A210" s="15">
        <v>209</v>
      </c>
      <c r="B210" s="15" t="s">
        <v>704</v>
      </c>
      <c r="C210" s="15" t="s">
        <v>705</v>
      </c>
      <c r="D210" s="3" t="s">
        <v>18</v>
      </c>
      <c r="E210" s="15" t="s">
        <v>121</v>
      </c>
      <c r="F210" s="15" t="s">
        <v>53</v>
      </c>
      <c r="G210" s="15">
        <v>193</v>
      </c>
      <c r="H210" s="15">
        <v>149</v>
      </c>
      <c r="I210" s="15">
        <v>76</v>
      </c>
      <c r="J210" s="15">
        <v>72</v>
      </c>
      <c r="K210" s="15">
        <v>64</v>
      </c>
      <c r="L210" s="15">
        <v>64</v>
      </c>
      <c r="M210" s="15">
        <v>68</v>
      </c>
      <c r="N210" s="15">
        <v>72</v>
      </c>
      <c r="O210" s="15">
        <v>70</v>
      </c>
      <c r="P210" s="15">
        <v>10</v>
      </c>
      <c r="Q210" s="15" t="s">
        <v>158</v>
      </c>
      <c r="R210" s="3" t="str">
        <f>IF(ISERROR(VLOOKUP($Q210,技リスト!$A$1:$F$270,6,FALSE)),"－",VLOOKUP($Q210,技リスト!$A$1:$F$270,6,FALSE))</f>
        <v>DR</v>
      </c>
      <c r="S210" s="3">
        <f>IF(ISERROR(VLOOKUP($Q210,技リスト!$A$1:$F$270,3,FALSE)),"－",VLOOKUP($Q210,技リスト!$A$1:$F$270,3,FALSE))</f>
        <v>17</v>
      </c>
      <c r="T210" s="3" t="str">
        <f>IF($E210=IF(ISERROR(VLOOKUP($Q210,技リスト!$A$1:$F$270,4,FALSE)),"－",VLOOKUP($Q210,技リスト!$A$1:$F$270,4,FALSE)),"一致","")</f>
        <v/>
      </c>
      <c r="U210" s="15" t="s">
        <v>449</v>
      </c>
      <c r="V210" s="3" t="str">
        <f>IF(ISERROR(VLOOKUP($U210,技リスト!$A$1:$F$270,6,FALSE)),"－",VLOOKUP($U210,技リスト!$A$1:$F$270,6,FALSE))</f>
        <v>NS</v>
      </c>
      <c r="W210" s="3">
        <f>IF(ISERROR(VLOOKUP($U210,技リスト!$A$1:$F$270,3,FALSE)),"－",VLOOKUP($U210,技リスト!$A$1:$F$270,3,FALSE))</f>
        <v>58</v>
      </c>
      <c r="X210" s="3" t="str">
        <f>IF($E210=IF(ISERROR(VLOOKUP($U210,技リスト!$A$1:$F$270,4,FALSE)),"－",VLOOKUP($U210,技リスト!$A$1:$F$270,4,FALSE)),"一致","")</f>
        <v>一致</v>
      </c>
      <c r="Y210" s="15" t="s">
        <v>135</v>
      </c>
      <c r="Z210" s="3" t="str">
        <f>IF(ISERROR(VLOOKUP($Y210,技リスト!$A$1:$F$270,6,FALSE)),"－",VLOOKUP($Y210,技リスト!$A$1:$F$270,6,FALSE))</f>
        <v>DR</v>
      </c>
      <c r="AA210" s="3">
        <f>IF(ISERROR(VLOOKUP($Y210,技リスト!$A$1:$F$270,3,FALSE)),"－",VLOOKUP($Y210,技リスト!$A$1:$F$270,3,FALSE))</f>
        <v>61</v>
      </c>
      <c r="AB210" s="3" t="str">
        <f>IF($E210=IF(ISERROR(VLOOKUP($Y210,技リスト!$A$1:$F$270,4,FALSE)),"－",VLOOKUP($Y210,技リスト!$A$1:$F$270,4,FALSE)),"一致","")</f>
        <v>一致</v>
      </c>
      <c r="AC210" s="15" t="s">
        <v>326</v>
      </c>
      <c r="AD210" s="3" t="str">
        <f>IF(ISERROR(VLOOKUP($AC210,技リスト!$A$1:$F$270,6,FALSE)),"－",VLOOKUP($AC210,技リスト!$A$1:$F$270,6,FALSE))</f>
        <v>DR</v>
      </c>
      <c r="AE210" s="3">
        <f>IF(ISERROR(VLOOKUP($AC210,技リスト!$A$1:$F$270,3,FALSE)),"－",VLOOKUP($AC210,技リスト!$A$1:$F$270,3,FALSE))</f>
        <v>117</v>
      </c>
      <c r="AF210" s="3" t="str">
        <f>IF($E210=IF(ISERROR(VLOOKUP($AC210,技リスト!$A$1:$F$245,4,FALSE)),"－",VLOOKUP($AC210,技リスト!$A$1:$F$245,4,FALSE)),"一致","")</f>
        <v/>
      </c>
      <c r="AG210" s="16" t="str">
        <f t="shared" si="24"/>
        <v>たつまきせんぷうつちだるまモグラフェイントブーストグライダー</v>
      </c>
      <c r="AH210" s="16" t="str">
        <f t="shared" si="25"/>
        <v>たつまきせんぷうつちだるまモグラフェイントブーストグライダー</v>
      </c>
      <c r="AI210" s="16" t="str">
        <f t="shared" si="26"/>
        <v>たつまきせんぷうつちだるまモグラフェイントブーストグライダー</v>
      </c>
      <c r="AJ210" s="16" t="str">
        <f t="shared" si="27"/>
        <v>たつまきせんぷうつちだるまモグラフェイントブーストグライダー</v>
      </c>
      <c r="AK210" s="15" t="str">
        <f t="shared" si="28"/>
        <v>DRNSDRDR</v>
      </c>
      <c r="AL210" s="16" t="str">
        <f t="shared" si="29"/>
        <v>DRNSDRDR</v>
      </c>
      <c r="AM210" s="15" t="str">
        <f t="shared" si="30"/>
        <v>DRNSDRDR</v>
      </c>
      <c r="AN210" s="15" t="str">
        <f t="shared" si="31"/>
        <v>DRNSDRDR</v>
      </c>
    </row>
    <row r="211" spans="1:40" ht="11.25" customHeight="1" x14ac:dyDescent="0.15">
      <c r="A211" s="15">
        <v>210</v>
      </c>
      <c r="B211" s="15" t="s">
        <v>706</v>
      </c>
      <c r="C211" s="15" t="s">
        <v>707</v>
      </c>
      <c r="D211" s="3" t="s">
        <v>18</v>
      </c>
      <c r="E211" s="15" t="s">
        <v>145</v>
      </c>
      <c r="F211" s="15" t="s">
        <v>17</v>
      </c>
      <c r="G211" s="15">
        <v>213</v>
      </c>
      <c r="H211" s="15">
        <v>173</v>
      </c>
      <c r="I211" s="15">
        <v>68</v>
      </c>
      <c r="J211" s="15">
        <v>68</v>
      </c>
      <c r="K211" s="15">
        <v>75</v>
      </c>
      <c r="L211" s="15">
        <v>71</v>
      </c>
      <c r="M211" s="15">
        <v>76</v>
      </c>
      <c r="N211" s="15">
        <v>68</v>
      </c>
      <c r="O211" s="15">
        <v>73</v>
      </c>
      <c r="P211" s="15">
        <v>10</v>
      </c>
      <c r="Q211" s="15" t="s">
        <v>223</v>
      </c>
      <c r="R211" s="3" t="str">
        <f>IF(ISERROR(VLOOKUP($Q211,技リスト!$A$1:$F$270,6,FALSE)),"－",VLOOKUP($Q211,技リスト!$A$1:$F$270,6,FALSE))</f>
        <v>BL</v>
      </c>
      <c r="S211" s="3">
        <f>IF(ISERROR(VLOOKUP($Q211,技リスト!$A$1:$F$270,3,FALSE)),"－",VLOOKUP($Q211,技リスト!$A$1:$F$270,3,FALSE))</f>
        <v>8</v>
      </c>
      <c r="T211" s="3" t="str">
        <f>IF($E211=IF(ISERROR(VLOOKUP($Q211,技リスト!$A$1:$F$270,4,FALSE)),"－",VLOOKUP($Q211,技リスト!$A$1:$F$270,4,FALSE)),"一致","")</f>
        <v/>
      </c>
      <c r="U211" s="15" t="s">
        <v>218</v>
      </c>
      <c r="V211" s="3" t="str">
        <f>IF(ISERROR(VLOOKUP($U211,技リスト!$A$1:$F$270,6,FALSE)),"－",VLOOKUP($U211,技リスト!$A$1:$F$270,6,FALSE))</f>
        <v>DR</v>
      </c>
      <c r="W211" s="3">
        <f>IF(ISERROR(VLOOKUP($U211,技リスト!$A$1:$F$270,3,FALSE)),"－",VLOOKUP($U211,技リスト!$A$1:$F$270,3,FALSE))</f>
        <v>63</v>
      </c>
      <c r="X211" s="3" t="str">
        <f>IF($E211=IF(ISERROR(VLOOKUP($U211,技リスト!$A$1:$F$270,4,FALSE)),"－",VLOOKUP($U211,技リスト!$A$1:$F$270,4,FALSE)),"一致","")</f>
        <v>一致</v>
      </c>
      <c r="Y211" s="15" t="s">
        <v>140</v>
      </c>
      <c r="Z211" s="3" t="str">
        <f>IF(ISERROR(VLOOKUP($Y211,技リスト!$A$1:$F$270,6,FALSE)),"－",VLOOKUP($Y211,技リスト!$A$1:$F$270,6,FALSE))</f>
        <v>BL</v>
      </c>
      <c r="AA211" s="3">
        <f>IF(ISERROR(VLOOKUP($Y211,技リスト!$A$1:$F$270,3,FALSE)),"－",VLOOKUP($Y211,技リスト!$A$1:$F$270,3,FALSE))</f>
        <v>41</v>
      </c>
      <c r="AB211" s="3" t="str">
        <f>IF($E211=IF(ISERROR(VLOOKUP($Y211,技リスト!$A$1:$F$270,4,FALSE)),"－",VLOOKUP($Y211,技リスト!$A$1:$F$270,4,FALSE)),"一致","")</f>
        <v/>
      </c>
      <c r="AC211" s="15" t="s">
        <v>289</v>
      </c>
      <c r="AD211" s="3" t="str">
        <f>IF(ISERROR(VLOOKUP($AC211,技リスト!$A$1:$F$270,6,FALSE)),"－",VLOOKUP($AC211,技リスト!$A$1:$F$270,6,FALSE))</f>
        <v>DR</v>
      </c>
      <c r="AE211" s="3">
        <f>IF(ISERROR(VLOOKUP($AC211,技リスト!$A$1:$F$270,3,FALSE)),"－",VLOOKUP($AC211,技リスト!$A$1:$F$270,3,FALSE))</f>
        <v>24</v>
      </c>
      <c r="AF211" s="3" t="str">
        <f>IF($E211=IF(ISERROR(VLOOKUP($AC211,技リスト!$A$1:$F$245,4,FALSE)),"－",VLOOKUP($AC211,技リスト!$A$1:$F$245,4,FALSE)),"一致","")</f>
        <v/>
      </c>
      <c r="AG211" s="16" t="str">
        <f t="shared" si="24"/>
        <v>キラースライドジャッジスルーうしろのしょうめんどくぎりのじゅつ</v>
      </c>
      <c r="AH211" s="16" t="str">
        <f t="shared" si="25"/>
        <v>キラースライドジャッジスルーうしろのしょうめんどくぎりのじゅつ</v>
      </c>
      <c r="AI211" s="16" t="str">
        <f t="shared" si="26"/>
        <v>キラースライドジャッジスルーうしろのしょうめんどくぎりのじゅつ</v>
      </c>
      <c r="AJ211" s="16" t="str">
        <f t="shared" si="27"/>
        <v>キラースライドジャッジスルーうしろのしょうめんどくぎりのじゅつ</v>
      </c>
      <c r="AK211" s="15" t="str">
        <f t="shared" si="28"/>
        <v>BLDRBLDR</v>
      </c>
      <c r="AL211" s="16" t="str">
        <f t="shared" si="29"/>
        <v>BLDRBLDR</v>
      </c>
      <c r="AM211" s="15" t="str">
        <f t="shared" si="30"/>
        <v>BLDRBLDR</v>
      </c>
      <c r="AN211" s="15" t="str">
        <f t="shared" si="31"/>
        <v>BLDRBLDR</v>
      </c>
    </row>
    <row r="212" spans="1:40" ht="11.25" customHeight="1" x14ac:dyDescent="0.15">
      <c r="A212" s="15">
        <v>211</v>
      </c>
      <c r="B212" s="15" t="s">
        <v>708</v>
      </c>
      <c r="C212" s="15" t="s">
        <v>709</v>
      </c>
      <c r="D212" s="3" t="s">
        <v>18</v>
      </c>
      <c r="E212" s="15" t="s">
        <v>121</v>
      </c>
      <c r="F212" s="15" t="s">
        <v>17</v>
      </c>
      <c r="G212" s="15">
        <v>193</v>
      </c>
      <c r="H212" s="15">
        <v>173</v>
      </c>
      <c r="I212" s="15">
        <v>62</v>
      </c>
      <c r="J212" s="15">
        <v>75</v>
      </c>
      <c r="K212" s="15">
        <v>78</v>
      </c>
      <c r="L212" s="15">
        <v>68</v>
      </c>
      <c r="M212" s="15">
        <v>68</v>
      </c>
      <c r="N212" s="15">
        <v>67</v>
      </c>
      <c r="O212" s="15">
        <v>68</v>
      </c>
      <c r="P212" s="15">
        <v>9</v>
      </c>
      <c r="Q212" s="15" t="s">
        <v>152</v>
      </c>
      <c r="R212" s="3" t="str">
        <f>IF(ISERROR(VLOOKUP($Q212,技リスト!$A$1:$F$270,6,FALSE)),"－",VLOOKUP($Q212,技リスト!$A$1:$F$270,6,FALSE))</f>
        <v>DR</v>
      </c>
      <c r="S212" s="3">
        <f>IF(ISERROR(VLOOKUP($Q212,技リスト!$A$1:$F$270,3,FALSE)),"－",VLOOKUP($Q212,技リスト!$A$1:$F$270,3,FALSE))</f>
        <v>47</v>
      </c>
      <c r="T212" s="3" t="str">
        <f>IF($E212=IF(ISERROR(VLOOKUP($Q212,技リスト!$A$1:$F$270,4,FALSE)),"－",VLOOKUP($Q212,技リスト!$A$1:$F$270,4,FALSE)),"一致","")</f>
        <v/>
      </c>
      <c r="U212" s="15" t="s">
        <v>139</v>
      </c>
      <c r="V212" s="3" t="str">
        <f>IF(ISERROR(VLOOKUP($U212,技リスト!$A$1:$F$270,6,FALSE)),"－",VLOOKUP($U212,技リスト!$A$1:$F$270,6,FALSE))</f>
        <v>BL</v>
      </c>
      <c r="W212" s="3">
        <f>IF(ISERROR(VLOOKUP($U212,技リスト!$A$1:$F$270,3,FALSE)),"－",VLOOKUP($U212,技リスト!$A$1:$F$270,3,FALSE))</f>
        <v>8</v>
      </c>
      <c r="X212" s="3" t="str">
        <f>IF($E212=IF(ISERROR(VLOOKUP($U212,技リスト!$A$1:$F$270,4,FALSE)),"－",VLOOKUP($U212,技リスト!$A$1:$F$270,4,FALSE)),"一致","")</f>
        <v/>
      </c>
      <c r="Y212" s="15" t="s">
        <v>305</v>
      </c>
      <c r="Z212" s="3" t="str">
        <f>IF(ISERROR(VLOOKUP($Y212,技リスト!$A$1:$F$270,6,FALSE)),"－",VLOOKUP($Y212,技リスト!$A$1:$F$270,6,FALSE))</f>
        <v>BB</v>
      </c>
      <c r="AA212" s="3">
        <f>IF(ISERROR(VLOOKUP($Y212,技リスト!$A$1:$F$270,3,FALSE)),"－",VLOOKUP($Y212,技リスト!$A$1:$F$270,3,FALSE))</f>
        <v>16</v>
      </c>
      <c r="AB212" s="3" t="str">
        <f>IF($E212=IF(ISERROR(VLOOKUP($Y212,技リスト!$A$1:$F$270,4,FALSE)),"－",VLOOKUP($Y212,技リスト!$A$1:$F$270,4,FALSE)),"一致","")</f>
        <v>一致</v>
      </c>
      <c r="AC212" s="15" t="s">
        <v>269</v>
      </c>
      <c r="AD212" s="3" t="str">
        <f>IF(ISERROR(VLOOKUP($AC212,技リスト!$A$1:$F$270,6,FALSE)),"－",VLOOKUP($AC212,技リスト!$A$1:$F$270,6,FALSE))</f>
        <v>CA</v>
      </c>
      <c r="AE212" s="3">
        <f>IF(ISERROR(VLOOKUP($AC212,技リスト!$A$1:$F$270,3,FALSE)),"－",VLOOKUP($AC212,技リスト!$A$1:$F$270,3,FALSE))</f>
        <v>12</v>
      </c>
      <c r="AF212" s="3" t="str">
        <f>IF($E212=IF(ISERROR(VLOOKUP($AC212,技リスト!$A$1:$F$245,4,FALSE)),"－",VLOOKUP($AC212,技リスト!$A$1:$F$245,4,FALSE)),"一致","")</f>
        <v/>
      </c>
      <c r="AG212" s="16" t="str">
        <f t="shared" si="24"/>
        <v>ジグザグスパークコイルターンホーントレインキラーブレード</v>
      </c>
      <c r="AH212" s="16" t="str">
        <f t="shared" si="25"/>
        <v>ジグザグスパークコイルターンホーントレインキラーブレード</v>
      </c>
      <c r="AI212" s="16" t="str">
        <f t="shared" si="26"/>
        <v>ジグザグスパークコイルターンホーントレインキラーブレード</v>
      </c>
      <c r="AJ212" s="16" t="str">
        <f t="shared" si="27"/>
        <v>ジグザグスパークコイルターンホーントレインキラーブレード</v>
      </c>
      <c r="AK212" s="15" t="str">
        <f t="shared" si="28"/>
        <v>DRBLBBCA</v>
      </c>
      <c r="AL212" s="16" t="str">
        <f t="shared" si="29"/>
        <v>DRBLBBCA</v>
      </c>
      <c r="AM212" s="15" t="str">
        <f t="shared" si="30"/>
        <v>DRBLBBCA</v>
      </c>
      <c r="AN212" s="15" t="str">
        <f t="shared" si="31"/>
        <v>DRBLBBCA</v>
      </c>
    </row>
    <row r="213" spans="1:40" ht="11.25" customHeight="1" x14ac:dyDescent="0.15">
      <c r="A213" s="15">
        <v>212</v>
      </c>
      <c r="B213" s="15" t="s">
        <v>710</v>
      </c>
      <c r="C213" s="15" t="s">
        <v>711</v>
      </c>
      <c r="D213" s="3" t="s">
        <v>18</v>
      </c>
      <c r="E213" s="15" t="s">
        <v>88</v>
      </c>
      <c r="F213" s="15" t="s">
        <v>52</v>
      </c>
      <c r="G213" s="15">
        <v>158</v>
      </c>
      <c r="H213" s="15">
        <v>149</v>
      </c>
      <c r="I213" s="15">
        <v>52</v>
      </c>
      <c r="J213" s="15">
        <v>61</v>
      </c>
      <c r="K213" s="15">
        <v>60</v>
      </c>
      <c r="L213" s="15">
        <v>58</v>
      </c>
      <c r="M213" s="15">
        <v>79</v>
      </c>
      <c r="N213" s="15">
        <v>76</v>
      </c>
      <c r="O213" s="15">
        <v>50</v>
      </c>
      <c r="P213" s="15">
        <v>30</v>
      </c>
      <c r="Q213" s="15" t="s">
        <v>469</v>
      </c>
      <c r="R213" s="3" t="str">
        <f>IF(ISERROR(VLOOKUP($Q213,技リスト!$A$1:$F$270,6,FALSE)),"－",VLOOKUP($Q213,技リスト!$A$1:$F$270,6,FALSE))</f>
        <v>－</v>
      </c>
      <c r="S213" s="3" t="str">
        <f>IF(ISERROR(VLOOKUP($Q213,技リスト!$A$1:$F$270,3,FALSE)),"－",VLOOKUP($Q213,技リスト!$A$1:$F$270,3,FALSE))</f>
        <v>－</v>
      </c>
      <c r="T213" s="3" t="str">
        <f>IF($E213=IF(ISERROR(VLOOKUP($Q213,技リスト!$A$1:$F$270,4,FALSE)),"－",VLOOKUP($Q213,技リスト!$A$1:$F$270,4,FALSE)),"一致","")</f>
        <v/>
      </c>
      <c r="U213" s="15" t="s">
        <v>530</v>
      </c>
      <c r="V213" s="3" t="str">
        <f>IF(ISERROR(VLOOKUP($U213,技リスト!$A$1:$F$270,6,FALSE)),"－",VLOOKUP($U213,技リスト!$A$1:$F$270,6,FALSE))</f>
        <v>BS</v>
      </c>
      <c r="W213" s="3">
        <f>IF(ISERROR(VLOOKUP($U213,技リスト!$A$1:$F$270,3,FALSE)),"－",VLOOKUP($U213,技リスト!$A$1:$F$270,3,FALSE))</f>
        <v>70</v>
      </c>
      <c r="X213" s="3" t="str">
        <f>IF($E213=IF(ISERROR(VLOOKUP($U213,技リスト!$A$1:$F$270,4,FALSE)),"－",VLOOKUP($U213,技リスト!$A$1:$F$270,4,FALSE)),"一致","")</f>
        <v>一致</v>
      </c>
      <c r="Y213" s="15" t="s">
        <v>152</v>
      </c>
      <c r="Z213" s="3" t="str">
        <f>IF(ISERROR(VLOOKUP($Y213,技リスト!$A$1:$F$270,6,FALSE)),"－",VLOOKUP($Y213,技リスト!$A$1:$F$270,6,FALSE))</f>
        <v>DR</v>
      </c>
      <c r="AA213" s="3">
        <f>IF(ISERROR(VLOOKUP($Y213,技リスト!$A$1:$F$270,3,FALSE)),"－",VLOOKUP($Y213,技リスト!$A$1:$F$270,3,FALSE))</f>
        <v>47</v>
      </c>
      <c r="AB213" s="3" t="str">
        <f>IF($E213=IF(ISERROR(VLOOKUP($Y213,技リスト!$A$1:$F$270,4,FALSE)),"－",VLOOKUP($Y213,技リスト!$A$1:$F$270,4,FALSE)),"一致","")</f>
        <v>一致</v>
      </c>
      <c r="AC213" s="15" t="s">
        <v>712</v>
      </c>
      <c r="AD213" s="3" t="str">
        <f>IF(ISERROR(VLOOKUP($AC213,技リスト!$A$1:$F$270,6,FALSE)),"－",VLOOKUP($AC213,技リスト!$A$1:$F$270,6,FALSE))</f>
        <v>NS</v>
      </c>
      <c r="AE213" s="3">
        <f>IF(ISERROR(VLOOKUP($AC213,技リスト!$A$1:$F$270,3,FALSE)),"－",VLOOKUP($AC213,技リスト!$A$1:$F$270,3,FALSE))</f>
        <v>126</v>
      </c>
      <c r="AF213" s="3" t="str">
        <f>IF($E213=IF(ISERROR(VLOOKUP($AC213,技リスト!$A$1:$F$245,4,FALSE)),"－",VLOOKUP($AC213,技リスト!$A$1:$F$245,4,FALSE)),"一致","")</f>
        <v/>
      </c>
      <c r="AG213" s="16" t="str">
        <f t="shared" si="24"/>
        <v>スピードプラスバックトルネードジグザグスパークザ・ギャラクシー</v>
      </c>
      <c r="AH213" s="16" t="str">
        <f t="shared" si="25"/>
        <v>スピードプラスバックトルネードジグザグスパークザ・ギャラクシー</v>
      </c>
      <c r="AI213" s="16" t="str">
        <f t="shared" si="26"/>
        <v>スピードプラスバックトルネードジグザグスパークザ・ギャラクシー</v>
      </c>
      <c r="AJ213" s="16" t="str">
        <f t="shared" si="27"/>
        <v>スピードプラスバックトルネードジグザグスパークザ・ギャラクシー</v>
      </c>
      <c r="AK213" s="15" t="str">
        <f t="shared" si="28"/>
        <v>－BSDRNS</v>
      </c>
      <c r="AL213" s="16" t="str">
        <f t="shared" si="29"/>
        <v>－BSDRNS</v>
      </c>
      <c r="AM213" s="15" t="str">
        <f t="shared" si="30"/>
        <v>－BSDRNS</v>
      </c>
      <c r="AN213" s="15" t="str">
        <f t="shared" si="31"/>
        <v>－BSDRNS</v>
      </c>
    </row>
    <row r="214" spans="1:40" ht="11.25" customHeight="1" x14ac:dyDescent="0.15">
      <c r="A214" s="15">
        <v>213</v>
      </c>
      <c r="B214" s="15" t="s">
        <v>713</v>
      </c>
      <c r="C214" s="15" t="s">
        <v>714</v>
      </c>
      <c r="D214" s="3" t="s">
        <v>18</v>
      </c>
      <c r="E214" s="15" t="s">
        <v>19</v>
      </c>
      <c r="F214" s="15" t="s">
        <v>53</v>
      </c>
      <c r="G214" s="15">
        <v>79</v>
      </c>
      <c r="H214" s="15">
        <v>168</v>
      </c>
      <c r="I214" s="15">
        <v>52</v>
      </c>
      <c r="J214" s="15">
        <v>60</v>
      </c>
      <c r="K214" s="15">
        <v>67</v>
      </c>
      <c r="L214" s="15">
        <v>69</v>
      </c>
      <c r="M214" s="15">
        <v>76</v>
      </c>
      <c r="N214" s="15">
        <v>75</v>
      </c>
      <c r="O214" s="15">
        <v>64</v>
      </c>
      <c r="P214" s="15">
        <v>33</v>
      </c>
      <c r="Q214" s="15" t="s">
        <v>187</v>
      </c>
      <c r="R214" s="3" t="str">
        <f>IF(ISERROR(VLOOKUP($Q214,技リスト!$A$1:$F$270,6,FALSE)),"－",VLOOKUP($Q214,技リスト!$A$1:$F$270,6,FALSE))</f>
        <v>DR</v>
      </c>
      <c r="S214" s="3">
        <f>IF(ISERROR(VLOOKUP($Q214,技リスト!$A$1:$F$270,3,FALSE)),"－",VLOOKUP($Q214,技リスト!$A$1:$F$270,3,FALSE))</f>
        <v>15</v>
      </c>
      <c r="T214" s="3" t="str">
        <f>IF($E214=IF(ISERROR(VLOOKUP($Q214,技リスト!$A$1:$F$270,4,FALSE)),"－",VLOOKUP($Q214,技リスト!$A$1:$F$270,4,FALSE)),"一致","")</f>
        <v>一致</v>
      </c>
      <c r="U214" s="15" t="s">
        <v>165</v>
      </c>
      <c r="V214" s="3" t="str">
        <f>IF(ISERROR(VLOOKUP($U214,技リスト!$A$1:$F$270,6,FALSE)),"－",VLOOKUP($U214,技リスト!$A$1:$F$270,6,FALSE))</f>
        <v>BL</v>
      </c>
      <c r="W214" s="3">
        <f>IF(ISERROR(VLOOKUP($U214,技リスト!$A$1:$F$270,3,FALSE)),"－",VLOOKUP($U214,技リスト!$A$1:$F$270,3,FALSE))</f>
        <v>46</v>
      </c>
      <c r="X214" s="3" t="str">
        <f>IF($E214=IF(ISERROR(VLOOKUP($U214,技リスト!$A$1:$F$270,4,FALSE)),"－",VLOOKUP($U214,技リスト!$A$1:$F$270,4,FALSE)),"一致","")</f>
        <v>一致</v>
      </c>
      <c r="Y214" s="15" t="s">
        <v>715</v>
      </c>
      <c r="Z214" s="3" t="str">
        <f>IF(ISERROR(VLOOKUP($Y214,技リスト!$A$1:$F$270,6,FALSE)),"－",VLOOKUP($Y214,技リスト!$A$1:$F$270,6,FALSE))</f>
        <v>DR</v>
      </c>
      <c r="AA214" s="3">
        <f>IF(ISERROR(VLOOKUP($Y214,技リスト!$A$1:$F$270,3,FALSE)),"－",VLOOKUP($Y214,技リスト!$A$1:$F$270,3,FALSE))</f>
        <v>61</v>
      </c>
      <c r="AB214" s="3" t="str">
        <f>IF($E214=IF(ISERROR(VLOOKUP($Y214,技リスト!$A$1:$F$270,4,FALSE)),"－",VLOOKUP($Y214,技リスト!$A$1:$F$270,4,FALSE)),"一致","")</f>
        <v>一致</v>
      </c>
      <c r="AC214" s="15" t="s">
        <v>716</v>
      </c>
      <c r="AD214" s="3" t="str">
        <f>IF(ISERROR(VLOOKUP($AC214,技リスト!$A$1:$F$270,6,FALSE)),"－",VLOOKUP($AC214,技リスト!$A$1:$F$270,6,FALSE))</f>
        <v>BL</v>
      </c>
      <c r="AE214" s="3">
        <f>IF(ISERROR(VLOOKUP($AC214,技リスト!$A$1:$F$270,3,FALSE)),"－",VLOOKUP($AC214,技リスト!$A$1:$F$270,3,FALSE))</f>
        <v>84</v>
      </c>
      <c r="AF214" s="3" t="str">
        <f>IF($E214=IF(ISERROR(VLOOKUP($AC214,技リスト!$A$1:$F$245,4,FALSE)),"－",VLOOKUP($AC214,技リスト!$A$1:$F$245,4,FALSE)),"一致","")</f>
        <v>一致</v>
      </c>
      <c r="AG214" s="16" t="str">
        <f t="shared" si="24"/>
        <v>のろいフェイクボールたつまきどくぎりデュアルストーム</v>
      </c>
      <c r="AH214" s="16" t="str">
        <f t="shared" si="25"/>
        <v>のろいフェイクボールたつまきどくぎりデュアルストーム</v>
      </c>
      <c r="AI214" s="16" t="str">
        <f t="shared" si="26"/>
        <v>のろいフェイクボールたつまきどくぎりデュアルストーム</v>
      </c>
      <c r="AJ214" s="16" t="str">
        <f t="shared" si="27"/>
        <v>のろいフェイクボールたつまきどくぎりデュアルストーム</v>
      </c>
      <c r="AK214" s="15" t="str">
        <f t="shared" si="28"/>
        <v>DRBLDRBL</v>
      </c>
      <c r="AL214" s="16" t="str">
        <f t="shared" si="29"/>
        <v>DRBLDRBL</v>
      </c>
      <c r="AM214" s="15" t="str">
        <f t="shared" si="30"/>
        <v>DRBLDRBL</v>
      </c>
      <c r="AN214" s="15" t="str">
        <f t="shared" si="31"/>
        <v>DRBLDRBL</v>
      </c>
    </row>
    <row r="215" spans="1:40" ht="11.25" customHeight="1" x14ac:dyDescent="0.15">
      <c r="A215" s="15">
        <v>214</v>
      </c>
      <c r="B215" s="15" t="s">
        <v>717</v>
      </c>
      <c r="C215" s="15" t="s">
        <v>718</v>
      </c>
      <c r="D215" s="3" t="s">
        <v>18</v>
      </c>
      <c r="E215" s="15" t="s">
        <v>121</v>
      </c>
      <c r="F215" s="15" t="s">
        <v>53</v>
      </c>
      <c r="G215" s="15">
        <v>88</v>
      </c>
      <c r="H215" s="15">
        <v>144</v>
      </c>
      <c r="I215" s="15">
        <v>72</v>
      </c>
      <c r="J215" s="15">
        <v>58</v>
      </c>
      <c r="K215" s="15">
        <v>60</v>
      </c>
      <c r="L215" s="15">
        <v>53</v>
      </c>
      <c r="M215" s="15">
        <v>69</v>
      </c>
      <c r="N215" s="15">
        <v>62</v>
      </c>
      <c r="O215" s="15">
        <v>53</v>
      </c>
      <c r="P215" s="15">
        <v>26</v>
      </c>
      <c r="Q215" s="15" t="s">
        <v>146</v>
      </c>
      <c r="R215" s="3" t="str">
        <f>IF(ISERROR(VLOOKUP($Q215,技リスト!$A$1:$F$270,6,FALSE)),"－",VLOOKUP($Q215,技リスト!$A$1:$F$270,6,FALSE))</f>
        <v>DR</v>
      </c>
      <c r="S215" s="3">
        <f>IF(ISERROR(VLOOKUP($Q215,技リスト!$A$1:$F$270,3,FALSE)),"－",VLOOKUP($Q215,技リスト!$A$1:$F$270,3,FALSE))</f>
        <v>15</v>
      </c>
      <c r="T215" s="3" t="str">
        <f>IF($E215=IF(ISERROR(VLOOKUP($Q215,技リスト!$A$1:$F$270,4,FALSE)),"－",VLOOKUP($Q215,技リスト!$A$1:$F$270,4,FALSE)),"一致","")</f>
        <v>一致</v>
      </c>
      <c r="U215" s="15" t="s">
        <v>164</v>
      </c>
      <c r="V215" s="3" t="str">
        <f>IF(ISERROR(VLOOKUP($U215,技リスト!$A$1:$F$270,6,FALSE)),"－",VLOOKUP($U215,技リスト!$A$1:$F$270,6,FALSE))</f>
        <v>DR</v>
      </c>
      <c r="W215" s="3">
        <f>IF(ISERROR(VLOOKUP($U215,技リスト!$A$1:$F$270,3,FALSE)),"－",VLOOKUP($U215,技リスト!$A$1:$F$270,3,FALSE))</f>
        <v>49</v>
      </c>
      <c r="X215" s="3" t="str">
        <f>IF($E215=IF(ISERROR(VLOOKUP($U215,技リスト!$A$1:$F$270,4,FALSE)),"－",VLOOKUP($U215,技リスト!$A$1:$F$270,4,FALSE)),"一致","")</f>
        <v>一致</v>
      </c>
      <c r="Y215" s="15" t="s">
        <v>133</v>
      </c>
      <c r="Z215" s="3" t="str">
        <f>IF(ISERROR(VLOOKUP($Y215,技リスト!$A$1:$F$270,6,FALSE)),"－",VLOOKUP($Y215,技リスト!$A$1:$F$270,6,FALSE))</f>
        <v>BB</v>
      </c>
      <c r="AA215" s="3">
        <f>IF(ISERROR(VLOOKUP($Y215,技リスト!$A$1:$F$270,3,FALSE)),"－",VLOOKUP($Y215,技リスト!$A$1:$F$270,3,FALSE))</f>
        <v>48</v>
      </c>
      <c r="AB215" s="3" t="str">
        <f>IF($E215=IF(ISERROR(VLOOKUP($Y215,技リスト!$A$1:$F$270,4,FALSE)),"－",VLOOKUP($Y215,技リスト!$A$1:$F$270,4,FALSE)),"一致","")</f>
        <v>一致</v>
      </c>
      <c r="AC215" s="15" t="s">
        <v>719</v>
      </c>
      <c r="AD215" s="3" t="str">
        <f>IF(ISERROR(VLOOKUP($AC215,技リスト!$A$1:$F$270,6,FALSE)),"－",VLOOKUP($AC215,技リスト!$A$1:$F$270,6,FALSE))</f>
        <v>BL</v>
      </c>
      <c r="AE215" s="3">
        <f>IF(ISERROR(VLOOKUP($AC215,技リスト!$A$1:$F$270,3,FALSE)),"－",VLOOKUP($AC215,技リスト!$A$1:$F$270,3,FALSE))</f>
        <v>84</v>
      </c>
      <c r="AF215" s="3" t="str">
        <f>IF($E215=IF(ISERROR(VLOOKUP($AC215,技リスト!$A$1:$F$245,4,FALSE)),"－",VLOOKUP($AC215,技リスト!$A$1:$F$245,4,FALSE)),"一致","")</f>
        <v>一致</v>
      </c>
      <c r="AG215" s="16" t="str">
        <f t="shared" si="24"/>
        <v>モンキーターンごりむちゅうザ・ウォールブロックサーカス</v>
      </c>
      <c r="AH215" s="16" t="str">
        <f t="shared" si="25"/>
        <v>モンキーターンごりむちゅうザ・ウォールブロックサーカス</v>
      </c>
      <c r="AI215" s="16" t="str">
        <f t="shared" si="26"/>
        <v>モンキーターンごりむちゅうザ・ウォールブロックサーカス</v>
      </c>
      <c r="AJ215" s="16" t="str">
        <f t="shared" si="27"/>
        <v>モンキーターンごりむちゅうザ・ウォールブロックサーカス</v>
      </c>
      <c r="AK215" s="15" t="str">
        <f t="shared" si="28"/>
        <v>DRDRBBBL</v>
      </c>
      <c r="AL215" s="16" t="str">
        <f t="shared" si="29"/>
        <v>DRDRBBBL</v>
      </c>
      <c r="AM215" s="15" t="str">
        <f t="shared" si="30"/>
        <v>DRDRBBBL</v>
      </c>
      <c r="AN215" s="15" t="str">
        <f t="shared" si="31"/>
        <v>DRDRBBBL</v>
      </c>
    </row>
    <row r="216" spans="1:40" ht="11.25" customHeight="1" x14ac:dyDescent="0.15">
      <c r="A216" s="15">
        <v>215</v>
      </c>
      <c r="B216" s="15" t="s">
        <v>720</v>
      </c>
      <c r="C216" s="15" t="s">
        <v>721</v>
      </c>
      <c r="D216" s="3" t="s">
        <v>18</v>
      </c>
      <c r="E216" s="15" t="s">
        <v>88</v>
      </c>
      <c r="F216" s="15" t="s">
        <v>52</v>
      </c>
      <c r="G216" s="15">
        <v>99</v>
      </c>
      <c r="H216" s="15">
        <v>88</v>
      </c>
      <c r="I216" s="15">
        <v>71</v>
      </c>
      <c r="J216" s="15">
        <v>64</v>
      </c>
      <c r="K216" s="15">
        <v>61</v>
      </c>
      <c r="L216" s="15">
        <v>69</v>
      </c>
      <c r="M216" s="15">
        <v>68</v>
      </c>
      <c r="N216" s="15">
        <v>68</v>
      </c>
      <c r="O216" s="15">
        <v>65</v>
      </c>
      <c r="P216" s="15">
        <v>15</v>
      </c>
      <c r="Q216" s="15" t="s">
        <v>533</v>
      </c>
      <c r="R216" s="3" t="str">
        <f>IF(ISERROR(VLOOKUP($Q216,技リスト!$A$1:$F$270,6,FALSE)),"－",VLOOKUP($Q216,技リスト!$A$1:$F$270,6,FALSE))</f>
        <v>NS</v>
      </c>
      <c r="S216" s="3">
        <f>IF(ISERROR(VLOOKUP($Q216,技リスト!$A$1:$F$270,3,FALSE)),"－",VLOOKUP($Q216,技リスト!$A$1:$F$270,3,FALSE))</f>
        <v>24</v>
      </c>
      <c r="T216" s="3" t="str">
        <f>IF($E216=IF(ISERROR(VLOOKUP($Q216,技リスト!$A$1:$F$270,4,FALSE)),"－",VLOOKUP($Q216,技リスト!$A$1:$F$270,4,FALSE)),"一致","")</f>
        <v>一致</v>
      </c>
      <c r="U216" s="15" t="s">
        <v>158</v>
      </c>
      <c r="V216" s="3" t="str">
        <f>IF(ISERROR(VLOOKUP($U216,技リスト!$A$1:$F$270,6,FALSE)),"－",VLOOKUP($U216,技リスト!$A$1:$F$270,6,FALSE))</f>
        <v>DR</v>
      </c>
      <c r="W216" s="3">
        <f>IF(ISERROR(VLOOKUP($U216,技リスト!$A$1:$F$270,3,FALSE)),"－",VLOOKUP($U216,技リスト!$A$1:$F$270,3,FALSE))</f>
        <v>17</v>
      </c>
      <c r="X216" s="3" t="str">
        <f>IF($E216=IF(ISERROR(VLOOKUP($U216,技リスト!$A$1:$F$270,4,FALSE)),"－",VLOOKUP($U216,技リスト!$A$1:$F$270,4,FALSE)),"一致","")</f>
        <v>一致</v>
      </c>
      <c r="Y216" s="15" t="s">
        <v>152</v>
      </c>
      <c r="Z216" s="3" t="str">
        <f>IF(ISERROR(VLOOKUP($Y216,技リスト!$A$1:$F$270,6,FALSE)),"－",VLOOKUP($Y216,技リスト!$A$1:$F$270,6,FALSE))</f>
        <v>DR</v>
      </c>
      <c r="AA216" s="3">
        <f>IF(ISERROR(VLOOKUP($Y216,技リスト!$A$1:$F$270,3,FALSE)),"－",VLOOKUP($Y216,技リスト!$A$1:$F$270,3,FALSE))</f>
        <v>47</v>
      </c>
      <c r="AB216" s="3" t="str">
        <f>IF($E216=IF(ISERROR(VLOOKUP($Y216,技リスト!$A$1:$F$270,4,FALSE)),"－",VLOOKUP($Y216,技リスト!$A$1:$F$270,4,FALSE)),"一致","")</f>
        <v>一致</v>
      </c>
      <c r="AC216" s="15" t="s">
        <v>530</v>
      </c>
      <c r="AD216" s="3" t="str">
        <f>IF(ISERROR(VLOOKUP($AC216,技リスト!$A$1:$F$270,6,FALSE)),"－",VLOOKUP($AC216,技リスト!$A$1:$F$270,6,FALSE))</f>
        <v>BS</v>
      </c>
      <c r="AE216" s="3">
        <f>IF(ISERROR(VLOOKUP($AC216,技リスト!$A$1:$F$270,3,FALSE)),"－",VLOOKUP($AC216,技リスト!$A$1:$F$270,3,FALSE))</f>
        <v>70</v>
      </c>
      <c r="AF216" s="3" t="str">
        <f>IF($E216=IF(ISERROR(VLOOKUP($AC216,技リスト!$A$1:$F$245,4,FALSE)),"－",VLOOKUP($AC216,技リスト!$A$1:$F$245,4,FALSE)),"一致","")</f>
        <v>一致</v>
      </c>
      <c r="AG216" s="16" t="str">
        <f t="shared" si="24"/>
        <v>スピニングシュートたつまきせんぷうジグザグスパークバックトルネード</v>
      </c>
      <c r="AH216" s="16" t="str">
        <f t="shared" si="25"/>
        <v>スピニングシュートたつまきせんぷうジグザグスパークバックトルネード</v>
      </c>
      <c r="AI216" s="16" t="str">
        <f t="shared" si="26"/>
        <v>スピニングシュートたつまきせんぷうジグザグスパークバックトルネード</v>
      </c>
      <c r="AJ216" s="16" t="str">
        <f t="shared" si="27"/>
        <v>スピニングシュートたつまきせんぷうジグザグスパークバックトルネード</v>
      </c>
      <c r="AK216" s="15" t="str">
        <f t="shared" si="28"/>
        <v>NSDRDRBS</v>
      </c>
      <c r="AL216" s="16" t="str">
        <f t="shared" si="29"/>
        <v>NSDRDRBS</v>
      </c>
      <c r="AM216" s="15" t="str">
        <f t="shared" si="30"/>
        <v>NSDRDRBS</v>
      </c>
      <c r="AN216" s="15" t="str">
        <f t="shared" si="31"/>
        <v>NSDRDRBS</v>
      </c>
    </row>
    <row r="217" spans="1:40" ht="11.25" customHeight="1" x14ac:dyDescent="0.15">
      <c r="A217" s="15">
        <v>216</v>
      </c>
      <c r="B217" s="15" t="s">
        <v>722</v>
      </c>
      <c r="C217" s="15" t="s">
        <v>723</v>
      </c>
      <c r="D217" s="3" t="s">
        <v>18</v>
      </c>
      <c r="E217" s="15" t="s">
        <v>19</v>
      </c>
      <c r="F217" s="15" t="s">
        <v>52</v>
      </c>
      <c r="G217" s="15">
        <v>140</v>
      </c>
      <c r="H217" s="15">
        <v>180</v>
      </c>
      <c r="I217" s="15">
        <v>44</v>
      </c>
      <c r="J217" s="15">
        <v>72</v>
      </c>
      <c r="K217" s="15">
        <v>76</v>
      </c>
      <c r="L217" s="15">
        <v>68</v>
      </c>
      <c r="M217" s="15">
        <v>79</v>
      </c>
      <c r="N217" s="15">
        <v>70</v>
      </c>
      <c r="O217" s="15">
        <v>73</v>
      </c>
      <c r="P217" s="15">
        <v>37</v>
      </c>
      <c r="Q217" s="15" t="s">
        <v>578</v>
      </c>
      <c r="R217" s="3" t="str">
        <f>IF(ISERROR(VLOOKUP($Q217,技リスト!$A$1:$F$270,6,FALSE)),"－",VLOOKUP($Q217,技リスト!$A$1:$F$270,6,FALSE))</f>
        <v>－</v>
      </c>
      <c r="S217" s="3" t="str">
        <f>IF(ISERROR(VLOOKUP($Q217,技リスト!$A$1:$F$270,3,FALSE)),"－",VLOOKUP($Q217,技リスト!$A$1:$F$270,3,FALSE))</f>
        <v>－</v>
      </c>
      <c r="T217" s="3" t="str">
        <f>IF($E217=IF(ISERROR(VLOOKUP($Q217,技リスト!$A$1:$F$270,4,FALSE)),"－",VLOOKUP($Q217,技リスト!$A$1:$F$270,4,FALSE)),"一致","")</f>
        <v/>
      </c>
      <c r="U217" s="15" t="s">
        <v>260</v>
      </c>
      <c r="V217" s="3" t="str">
        <f>IF(ISERROR(VLOOKUP($U217,技リスト!$A$1:$F$270,6,FALSE)),"－",VLOOKUP($U217,技リスト!$A$1:$F$270,6,FALSE))</f>
        <v>NS</v>
      </c>
      <c r="W217" s="3">
        <f>IF(ISERROR(VLOOKUP($U217,技リスト!$A$1:$F$270,3,FALSE)),"－",VLOOKUP($U217,技リスト!$A$1:$F$270,3,FALSE))</f>
        <v>70</v>
      </c>
      <c r="X217" s="3" t="str">
        <f>IF($E217=IF(ISERROR(VLOOKUP($U217,技リスト!$A$1:$F$270,4,FALSE)),"－",VLOOKUP($U217,技リスト!$A$1:$F$270,4,FALSE)),"一致","")</f>
        <v>一致</v>
      </c>
      <c r="Y217" s="15" t="s">
        <v>214</v>
      </c>
      <c r="Z217" s="3" t="str">
        <f>IF(ISERROR(VLOOKUP($Y217,技リスト!$A$1:$F$270,6,FALSE)),"－",VLOOKUP($Y217,技リスト!$A$1:$F$270,6,FALSE))</f>
        <v>NS</v>
      </c>
      <c r="AA217" s="3">
        <f>IF(ISERROR(VLOOKUP($Y217,技リスト!$A$1:$F$270,3,FALSE)),"－",VLOOKUP($Y217,技リスト!$A$1:$F$270,3,FALSE))</f>
        <v>94</v>
      </c>
      <c r="AB217" s="3" t="str">
        <f>IF($E217=IF(ISERROR(VLOOKUP($Y217,技リスト!$A$1:$F$270,4,FALSE)),"－",VLOOKUP($Y217,技リスト!$A$1:$F$270,4,FALSE)),"一致","")</f>
        <v/>
      </c>
      <c r="AC217" s="15" t="s">
        <v>724</v>
      </c>
      <c r="AD217" s="3" t="str">
        <f>IF(ISERROR(VLOOKUP($AC217,技リスト!$A$1:$F$270,6,FALSE)),"－",VLOOKUP($AC217,技リスト!$A$1:$F$270,6,FALSE))</f>
        <v>NS</v>
      </c>
      <c r="AE217" s="3">
        <f>IF(ISERROR(VLOOKUP($AC217,技リスト!$A$1:$F$270,3,FALSE)),"－",VLOOKUP($AC217,技リスト!$A$1:$F$270,3,FALSE))</f>
        <v>122</v>
      </c>
      <c r="AF217" s="3" t="str">
        <f>IF($E217=IF(ISERROR(VLOOKUP($AC217,技リスト!$A$1:$F$245,4,FALSE)),"－",VLOOKUP($AC217,技リスト!$A$1:$F$245,4,FALSE)),"一致","")</f>
        <v>一致</v>
      </c>
      <c r="AG217" s="16" t="str">
        <f t="shared" si="24"/>
        <v>シュートプラスクンフーヘッドリフレクトバスターダークフェニックス</v>
      </c>
      <c r="AH217" s="16" t="str">
        <f t="shared" si="25"/>
        <v>シュートプラスクンフーヘッドリフレクトバスターダークフェニックス</v>
      </c>
      <c r="AI217" s="16" t="str">
        <f t="shared" si="26"/>
        <v>シュートプラスクンフーヘッドリフレクトバスターダークフェニックス</v>
      </c>
      <c r="AJ217" s="16" t="str">
        <f t="shared" si="27"/>
        <v>シュートプラスクンフーヘッドリフレクトバスターダークフェニックス</v>
      </c>
      <c r="AK217" s="15" t="str">
        <f t="shared" si="28"/>
        <v>－NSNSNS</v>
      </c>
      <c r="AL217" s="16" t="str">
        <f t="shared" si="29"/>
        <v>－NSNSNS</v>
      </c>
      <c r="AM217" s="15" t="str">
        <f t="shared" si="30"/>
        <v>－NSNSNS</v>
      </c>
      <c r="AN217" s="15" t="str">
        <f t="shared" si="31"/>
        <v>－NSNSNS</v>
      </c>
    </row>
    <row r="218" spans="1:40" ht="11.25" customHeight="1" x14ac:dyDescent="0.15">
      <c r="A218" s="15">
        <v>217</v>
      </c>
      <c r="B218" s="15" t="s">
        <v>725</v>
      </c>
      <c r="C218" s="15" t="s">
        <v>726</v>
      </c>
      <c r="D218" s="3" t="s">
        <v>18</v>
      </c>
      <c r="E218" s="15" t="s">
        <v>121</v>
      </c>
      <c r="F218" s="15" t="s">
        <v>20</v>
      </c>
      <c r="G218" s="15">
        <v>121</v>
      </c>
      <c r="H218" s="15">
        <v>153</v>
      </c>
      <c r="I218" s="15">
        <v>73</v>
      </c>
      <c r="J218" s="15">
        <v>60</v>
      </c>
      <c r="K218" s="15">
        <v>64</v>
      </c>
      <c r="L218" s="15">
        <v>76</v>
      </c>
      <c r="M218" s="15">
        <v>44</v>
      </c>
      <c r="N218" s="15">
        <v>79</v>
      </c>
      <c r="O218" s="15">
        <v>60</v>
      </c>
      <c r="P218" s="15">
        <v>26</v>
      </c>
      <c r="Q218" s="15" t="s">
        <v>437</v>
      </c>
      <c r="R218" s="3" t="str">
        <f>IF(ISERROR(VLOOKUP($Q218,技リスト!$A$1:$F$270,6,FALSE)),"－",VLOOKUP($Q218,技リスト!$A$1:$F$270,6,FALSE))</f>
        <v>CA</v>
      </c>
      <c r="S218" s="3">
        <f>IF(ISERROR(VLOOKUP($Q218,技リスト!$A$1:$F$270,3,FALSE)),"－",VLOOKUP($Q218,技リスト!$A$1:$F$270,3,FALSE))</f>
        <v>15</v>
      </c>
      <c r="T218" s="3" t="str">
        <f>IF($E218=IF(ISERROR(VLOOKUP($Q218,技リスト!$A$1:$F$270,4,FALSE)),"－",VLOOKUP($Q218,技リスト!$A$1:$F$270,4,FALSE)),"一致","")</f>
        <v/>
      </c>
      <c r="U218" s="15" t="s">
        <v>305</v>
      </c>
      <c r="V218" s="3" t="str">
        <f>IF(ISERROR(VLOOKUP($U218,技リスト!$A$1:$F$270,6,FALSE)),"－",VLOOKUP($U218,技リスト!$A$1:$F$270,6,FALSE))</f>
        <v>BB</v>
      </c>
      <c r="W218" s="3">
        <f>IF(ISERROR(VLOOKUP($U218,技リスト!$A$1:$F$270,3,FALSE)),"－",VLOOKUP($U218,技リスト!$A$1:$F$270,3,FALSE))</f>
        <v>16</v>
      </c>
      <c r="X218" s="3" t="str">
        <f>IF($E218=IF(ISERROR(VLOOKUP($U218,技リスト!$A$1:$F$270,4,FALSE)),"－",VLOOKUP($U218,技リスト!$A$1:$F$270,4,FALSE)),"一致","")</f>
        <v>一致</v>
      </c>
      <c r="Y218" s="15" t="s">
        <v>407</v>
      </c>
      <c r="Z218" s="3" t="str">
        <f>IF(ISERROR(VLOOKUP($Y218,技リスト!$A$1:$F$270,6,FALSE)),"－",VLOOKUP($Y218,技リスト!$A$1:$F$270,6,FALSE))</f>
        <v>CA</v>
      </c>
      <c r="AA218" s="3">
        <f>IF(ISERROR(VLOOKUP($Y218,技リスト!$A$1:$F$270,3,FALSE)),"－",VLOOKUP($Y218,技リスト!$A$1:$F$270,3,FALSE))</f>
        <v>69</v>
      </c>
      <c r="AB218" s="3" t="str">
        <f>IF($E218=IF(ISERROR(VLOOKUP($Y218,技リスト!$A$1:$F$270,4,FALSE)),"－",VLOOKUP($Y218,技リスト!$A$1:$F$270,4,FALSE)),"一致","")</f>
        <v>一致</v>
      </c>
      <c r="AC218" s="15" t="s">
        <v>559</v>
      </c>
      <c r="AD218" s="3" t="str">
        <f>IF(ISERROR(VLOOKUP($AC218,技リスト!$A$1:$F$270,6,FALSE)),"－",VLOOKUP($AC218,技リスト!$A$1:$F$270,6,FALSE))</f>
        <v>P2</v>
      </c>
      <c r="AE218" s="3">
        <f>IF(ISERROR(VLOOKUP($AC218,技リスト!$A$1:$F$270,3,FALSE)),"－",VLOOKUP($AC218,技リスト!$A$1:$F$270,3,FALSE))</f>
        <v>76</v>
      </c>
      <c r="AF218" s="3" t="str">
        <f>IF($E218=IF(ISERROR(VLOOKUP($AC218,技リスト!$A$1:$F$245,4,FALSE)),"－",VLOOKUP($AC218,技リスト!$A$1:$F$245,4,FALSE)),"一致","")</f>
        <v/>
      </c>
      <c r="AG218" s="16" t="str">
        <f t="shared" si="24"/>
        <v>プレッシャーパンチホーントレインドこんじょうキャッチつなみウォール</v>
      </c>
      <c r="AH218" s="16" t="str">
        <f t="shared" si="25"/>
        <v>プレッシャーパンチホーントレインドこんじょうキャッチつなみウォール</v>
      </c>
      <c r="AI218" s="16" t="str">
        <f t="shared" si="26"/>
        <v>プレッシャーパンチホーントレインドこんじょうキャッチつなみウォール</v>
      </c>
      <c r="AJ218" s="16" t="str">
        <f t="shared" si="27"/>
        <v>プレッシャーパンチホーントレインドこんじょうキャッチつなみウォール</v>
      </c>
      <c r="AK218" s="15" t="str">
        <f t="shared" si="28"/>
        <v>CABBCAP2</v>
      </c>
      <c r="AL218" s="16" t="str">
        <f t="shared" si="29"/>
        <v>CABBCAP2</v>
      </c>
      <c r="AM218" s="15" t="str">
        <f t="shared" si="30"/>
        <v>CABBCAP2</v>
      </c>
      <c r="AN218" s="15" t="str">
        <f t="shared" si="31"/>
        <v>CABBCAP2</v>
      </c>
    </row>
    <row r="219" spans="1:40" ht="11.25" customHeight="1" x14ac:dyDescent="0.15">
      <c r="A219" s="15">
        <v>218</v>
      </c>
      <c r="B219" s="15" t="s">
        <v>727</v>
      </c>
      <c r="C219" s="15" t="s">
        <v>728</v>
      </c>
      <c r="D219" s="3" t="s">
        <v>18</v>
      </c>
      <c r="E219" s="15" t="s">
        <v>88</v>
      </c>
      <c r="F219" s="15" t="s">
        <v>17</v>
      </c>
      <c r="G219" s="15">
        <v>123</v>
      </c>
      <c r="H219" s="15">
        <v>132</v>
      </c>
      <c r="I219" s="15">
        <v>42</v>
      </c>
      <c r="J219" s="15">
        <v>36</v>
      </c>
      <c r="K219" s="15">
        <v>30</v>
      </c>
      <c r="L219" s="15">
        <v>55</v>
      </c>
      <c r="M219" s="15">
        <v>60</v>
      </c>
      <c r="N219" s="15">
        <v>60</v>
      </c>
      <c r="O219" s="15">
        <v>60</v>
      </c>
      <c r="P219" s="15">
        <v>15</v>
      </c>
      <c r="Q219" s="15" t="s">
        <v>139</v>
      </c>
      <c r="R219" s="3" t="str">
        <f>IF(ISERROR(VLOOKUP($Q219,技リスト!$A$1:$F$270,6,FALSE)),"－",VLOOKUP($Q219,技リスト!$A$1:$F$270,6,FALSE))</f>
        <v>BL</v>
      </c>
      <c r="S219" s="3">
        <f>IF(ISERROR(VLOOKUP($Q219,技リスト!$A$1:$F$270,3,FALSE)),"－",VLOOKUP($Q219,技リスト!$A$1:$F$270,3,FALSE))</f>
        <v>8</v>
      </c>
      <c r="T219" s="3" t="str">
        <f>IF($E219=IF(ISERROR(VLOOKUP($Q219,技リスト!$A$1:$F$270,4,FALSE)),"－",VLOOKUP($Q219,技リスト!$A$1:$F$270,4,FALSE)),"一致","")</f>
        <v>一致</v>
      </c>
      <c r="U219" s="15" t="s">
        <v>199</v>
      </c>
      <c r="V219" s="3" t="str">
        <f>IF(ISERROR(VLOOKUP($U219,技リスト!$A$1:$F$270,6,FALSE)),"－",VLOOKUP($U219,技リスト!$A$1:$F$270,6,FALSE))</f>
        <v>BB</v>
      </c>
      <c r="W219" s="3">
        <f>IF(ISERROR(VLOOKUP($U219,技リスト!$A$1:$F$270,3,FALSE)),"－",VLOOKUP($U219,技リスト!$A$1:$F$270,3,FALSE))</f>
        <v>58</v>
      </c>
      <c r="X219" s="3" t="str">
        <f>IF($E219=IF(ISERROR(VLOOKUP($U219,技リスト!$A$1:$F$270,4,FALSE)),"－",VLOOKUP($U219,技リスト!$A$1:$F$270,4,FALSE)),"一致","")</f>
        <v>一致</v>
      </c>
      <c r="Y219" s="15" t="s">
        <v>729</v>
      </c>
      <c r="Z219" s="3" t="str">
        <f>IF(ISERROR(VLOOKUP($Y219,技リスト!$A$1:$F$270,6,FALSE)),"－",VLOOKUP($Y219,技リスト!$A$1:$F$270,6,FALSE))</f>
        <v>BB</v>
      </c>
      <c r="AA219" s="3">
        <f>IF(ISERROR(VLOOKUP($Y219,技リスト!$A$1:$F$270,3,FALSE)),"－",VLOOKUP($Y219,技リスト!$A$1:$F$270,3,FALSE))</f>
        <v>73</v>
      </c>
      <c r="AB219" s="3" t="str">
        <f>IF($E219=IF(ISERROR(VLOOKUP($Y219,技リスト!$A$1:$F$270,4,FALSE)),"－",VLOOKUP($Y219,技リスト!$A$1:$F$270,4,FALSE)),"一致","")</f>
        <v/>
      </c>
      <c r="AC219" s="15" t="s">
        <v>533</v>
      </c>
      <c r="AD219" s="3" t="str">
        <f>IF(ISERROR(VLOOKUP($AC219,技リスト!$A$1:$F$270,6,FALSE)),"－",VLOOKUP($AC219,技リスト!$A$1:$F$270,6,FALSE))</f>
        <v>NS</v>
      </c>
      <c r="AE219" s="3">
        <f>IF(ISERROR(VLOOKUP($AC219,技リスト!$A$1:$F$270,3,FALSE)),"－",VLOOKUP($AC219,技リスト!$A$1:$F$270,3,FALSE))</f>
        <v>24</v>
      </c>
      <c r="AF219" s="3" t="str">
        <f>IF($E219=IF(ISERROR(VLOOKUP($AC219,技リスト!$A$1:$F$245,4,FALSE)),"－",VLOOKUP($AC219,技リスト!$A$1:$F$245,4,FALSE)),"一致","")</f>
        <v>一致</v>
      </c>
      <c r="AG219" s="16" t="str">
        <f t="shared" si="24"/>
        <v>コイルターンスピニングカットボルケイノカットスピニングシュート</v>
      </c>
      <c r="AH219" s="16" t="str">
        <f t="shared" si="25"/>
        <v>コイルターンスピニングカットボルケイノカットスピニングシュート</v>
      </c>
      <c r="AI219" s="16" t="str">
        <f t="shared" si="26"/>
        <v>コイルターンスピニングカットボルケイノカットスピニングシュート</v>
      </c>
      <c r="AJ219" s="16" t="str">
        <f t="shared" si="27"/>
        <v>コイルターンスピニングカットボルケイノカットスピニングシュート</v>
      </c>
      <c r="AK219" s="15" t="str">
        <f t="shared" si="28"/>
        <v>BLBBBBNS</v>
      </c>
      <c r="AL219" s="16" t="str">
        <f t="shared" si="29"/>
        <v>BLBBBBNS</v>
      </c>
      <c r="AM219" s="15" t="str">
        <f t="shared" si="30"/>
        <v>BLBBBBNS</v>
      </c>
      <c r="AN219" s="15" t="str">
        <f t="shared" si="31"/>
        <v>BLBBBBNS</v>
      </c>
    </row>
    <row r="220" spans="1:40" ht="11.25" customHeight="1" x14ac:dyDescent="0.15">
      <c r="A220" s="15">
        <v>219</v>
      </c>
      <c r="B220" s="15" t="s">
        <v>730</v>
      </c>
      <c r="C220" s="15" t="s">
        <v>731</v>
      </c>
      <c r="D220" s="3" t="s">
        <v>18</v>
      </c>
      <c r="E220" s="15" t="s">
        <v>145</v>
      </c>
      <c r="F220" s="15" t="s">
        <v>20</v>
      </c>
      <c r="G220" s="15">
        <v>171</v>
      </c>
      <c r="H220" s="15">
        <v>132</v>
      </c>
      <c r="I220" s="15">
        <v>56</v>
      </c>
      <c r="J220" s="15">
        <v>53</v>
      </c>
      <c r="K220" s="15">
        <v>52</v>
      </c>
      <c r="L220" s="15">
        <v>71</v>
      </c>
      <c r="M220" s="15">
        <v>58</v>
      </c>
      <c r="N220" s="15">
        <v>58</v>
      </c>
      <c r="O220" s="15">
        <v>59</v>
      </c>
      <c r="P220" s="15">
        <v>22</v>
      </c>
      <c r="Q220" s="15" t="s">
        <v>203</v>
      </c>
      <c r="R220" s="3" t="str">
        <f>IF(ISERROR(VLOOKUP($Q220,技リスト!$A$1:$F$270,6,FALSE)),"－",VLOOKUP($Q220,技リスト!$A$1:$F$270,6,FALSE))</f>
        <v>P1</v>
      </c>
      <c r="S220" s="3">
        <f>IF(ISERROR(VLOOKUP($Q220,技リスト!$A$1:$F$270,3,FALSE)),"－",VLOOKUP($Q220,技リスト!$A$1:$F$270,3,FALSE))</f>
        <v>8</v>
      </c>
      <c r="T220" s="3" t="str">
        <f>IF($E220=IF(ISERROR(VLOOKUP($Q220,技リスト!$A$1:$F$270,4,FALSE)),"－",VLOOKUP($Q220,技リスト!$A$1:$F$270,4,FALSE)),"一致","")</f>
        <v>一致</v>
      </c>
      <c r="U220" s="15" t="s">
        <v>219</v>
      </c>
      <c r="V220" s="3" t="str">
        <f>IF(ISERROR(VLOOKUP($U220,技リスト!$A$1:$F$270,6,FALSE)),"－",VLOOKUP($U220,技リスト!$A$1:$F$270,6,FALSE))</f>
        <v>BL</v>
      </c>
      <c r="W220" s="3">
        <f>IF(ISERROR(VLOOKUP($U220,技リスト!$A$1:$F$270,3,FALSE)),"－",VLOOKUP($U220,技リスト!$A$1:$F$270,3,FALSE))</f>
        <v>64</v>
      </c>
      <c r="X220" s="3" t="str">
        <f>IF($E220=IF(ISERROR(VLOOKUP($U220,技リスト!$A$1:$F$270,4,FALSE)),"－",VLOOKUP($U220,技リスト!$A$1:$F$270,4,FALSE)),"一致","")</f>
        <v/>
      </c>
      <c r="Y220" s="15" t="s">
        <v>208</v>
      </c>
      <c r="Z220" s="3" t="str">
        <f>IF(ISERROR(VLOOKUP($Y220,技リスト!$A$1:$F$270,6,FALSE)),"－",VLOOKUP($Y220,技リスト!$A$1:$F$270,6,FALSE))</f>
        <v>P1</v>
      </c>
      <c r="AA220" s="3">
        <f>IF(ISERROR(VLOOKUP($Y220,技リスト!$A$1:$F$270,3,FALSE)),"－",VLOOKUP($Y220,技リスト!$A$1:$F$270,3,FALSE))</f>
        <v>61</v>
      </c>
      <c r="AB220" s="3" t="str">
        <f>IF($E220=IF(ISERROR(VLOOKUP($Y220,技リスト!$A$1:$F$270,4,FALSE)),"－",VLOOKUP($Y220,技リスト!$A$1:$F$270,4,FALSE)),"一致","")</f>
        <v>一致</v>
      </c>
      <c r="AC220" s="15" t="s">
        <v>732</v>
      </c>
      <c r="AD220" s="3" t="str">
        <f>IF(ISERROR(VLOOKUP($AC220,技リスト!$A$1:$F$270,6,FALSE)),"－",VLOOKUP($AC220,技リスト!$A$1:$F$270,6,FALSE))</f>
        <v>BL</v>
      </c>
      <c r="AE220" s="3">
        <f>IF(ISERROR(VLOOKUP($AC220,技リスト!$A$1:$F$270,3,FALSE)),"－",VLOOKUP($AC220,技リスト!$A$1:$F$270,3,FALSE))</f>
        <v>56</v>
      </c>
      <c r="AF220" s="3" t="str">
        <f>IF($E220=IF(ISERROR(VLOOKUP($AC220,技リスト!$A$1:$F$245,4,FALSE)),"－",VLOOKUP($AC220,技リスト!$A$1:$F$245,4,FALSE)),"一致","")</f>
        <v>一致</v>
      </c>
      <c r="AG220" s="16" t="str">
        <f t="shared" si="24"/>
        <v>ねっけつパンチサイクロンフルパワーシールドフェイクボンバー</v>
      </c>
      <c r="AH220" s="16" t="str">
        <f t="shared" si="25"/>
        <v>ねっけつパンチサイクロンフルパワーシールドフェイクボンバー</v>
      </c>
      <c r="AI220" s="16" t="str">
        <f t="shared" si="26"/>
        <v>ねっけつパンチサイクロンフルパワーシールドフェイクボンバー</v>
      </c>
      <c r="AJ220" s="16" t="str">
        <f t="shared" si="27"/>
        <v>ねっけつパンチサイクロンフルパワーシールドフェイクボンバー</v>
      </c>
      <c r="AK220" s="15" t="str">
        <f t="shared" si="28"/>
        <v>P1BLP1BL</v>
      </c>
      <c r="AL220" s="16" t="str">
        <f t="shared" si="29"/>
        <v>P1BLP1BL</v>
      </c>
      <c r="AM220" s="15" t="str">
        <f t="shared" si="30"/>
        <v>P1BLP1BL</v>
      </c>
      <c r="AN220" s="15" t="str">
        <f t="shared" si="31"/>
        <v>P1BLP1BL</v>
      </c>
    </row>
    <row r="221" spans="1:40" ht="11.25" customHeight="1" x14ac:dyDescent="0.15">
      <c r="A221" s="15">
        <v>220</v>
      </c>
      <c r="B221" s="15" t="s">
        <v>733</v>
      </c>
      <c r="C221" s="15" t="s">
        <v>734</v>
      </c>
      <c r="D221" s="3" t="s">
        <v>18</v>
      </c>
      <c r="E221" s="15" t="s">
        <v>88</v>
      </c>
      <c r="F221" s="15" t="s">
        <v>53</v>
      </c>
      <c r="G221" s="15">
        <v>127</v>
      </c>
      <c r="H221" s="15">
        <v>152</v>
      </c>
      <c r="I221" s="15">
        <v>55</v>
      </c>
      <c r="J221" s="15">
        <v>64</v>
      </c>
      <c r="K221" s="15">
        <v>70</v>
      </c>
      <c r="L221" s="15">
        <v>70</v>
      </c>
      <c r="M221" s="15">
        <v>74</v>
      </c>
      <c r="N221" s="15">
        <v>68</v>
      </c>
      <c r="O221" s="15">
        <v>63</v>
      </c>
      <c r="P221" s="15">
        <v>24</v>
      </c>
      <c r="Q221" s="15" t="s">
        <v>158</v>
      </c>
      <c r="R221" s="3" t="str">
        <f>IF(ISERROR(VLOOKUP($Q221,技リスト!$A$1:$F$270,6,FALSE)),"－",VLOOKUP($Q221,技リスト!$A$1:$F$270,6,FALSE))</f>
        <v>DR</v>
      </c>
      <c r="S221" s="3">
        <f>IF(ISERROR(VLOOKUP($Q221,技リスト!$A$1:$F$270,3,FALSE)),"－",VLOOKUP($Q221,技リスト!$A$1:$F$270,3,FALSE))</f>
        <v>17</v>
      </c>
      <c r="T221" s="3" t="str">
        <f>IF($E221=IF(ISERROR(VLOOKUP($Q221,技リスト!$A$1:$F$270,4,FALSE)),"－",VLOOKUP($Q221,技リスト!$A$1:$F$270,4,FALSE)),"一致","")</f>
        <v>一致</v>
      </c>
      <c r="U221" s="15" t="s">
        <v>241</v>
      </c>
      <c r="V221" s="3" t="str">
        <f>IF(ISERROR(VLOOKUP($U221,技リスト!$A$1:$F$270,6,FALSE)),"－",VLOOKUP($U221,技リスト!$A$1:$F$270,6,FALSE))</f>
        <v>DR</v>
      </c>
      <c r="W221" s="3">
        <f>IF(ISERROR(VLOOKUP($U221,技リスト!$A$1:$F$270,3,FALSE)),"－",VLOOKUP($U221,技リスト!$A$1:$F$270,3,FALSE))</f>
        <v>61</v>
      </c>
      <c r="X221" s="3" t="str">
        <f>IF($E221=IF(ISERROR(VLOOKUP($U221,技リスト!$A$1:$F$270,4,FALSE)),"－",VLOOKUP($U221,技リスト!$A$1:$F$270,4,FALSE)),"一致","")</f>
        <v>一致</v>
      </c>
      <c r="Y221" s="15" t="s">
        <v>219</v>
      </c>
      <c r="Z221" s="3" t="str">
        <f>IF(ISERROR(VLOOKUP($Y221,技リスト!$A$1:$F$270,6,FALSE)),"－",VLOOKUP($Y221,技リスト!$A$1:$F$270,6,FALSE))</f>
        <v>BL</v>
      </c>
      <c r="AA221" s="3">
        <f>IF(ISERROR(VLOOKUP($Y221,技リスト!$A$1:$F$270,3,FALSE)),"－",VLOOKUP($Y221,技リスト!$A$1:$F$270,3,FALSE))</f>
        <v>64</v>
      </c>
      <c r="AB221" s="3" t="str">
        <f>IF($E221=IF(ISERROR(VLOOKUP($Y221,技リスト!$A$1:$F$270,4,FALSE)),"－",VLOOKUP($Y221,技リスト!$A$1:$F$270,4,FALSE)),"一致","")</f>
        <v>一致</v>
      </c>
      <c r="AC221" s="15" t="s">
        <v>735</v>
      </c>
      <c r="AD221" s="3" t="str">
        <f>IF(ISERROR(VLOOKUP($AC221,技リスト!$A$1:$F$270,6,FALSE)),"－",VLOOKUP($AC221,技リスト!$A$1:$F$270,6,FALSE))</f>
        <v>BS</v>
      </c>
      <c r="AE221" s="3">
        <f>IF(ISERROR(VLOOKUP($AC221,技リスト!$A$1:$F$270,3,FALSE)),"－",VLOOKUP($AC221,技リスト!$A$1:$F$270,3,FALSE))</f>
        <v>89</v>
      </c>
      <c r="AF221" s="3" t="str">
        <f>IF($E221=IF(ISERROR(VLOOKUP($AC221,技リスト!$A$1:$F$245,4,FALSE)),"－",VLOOKUP($AC221,技リスト!$A$1:$F$245,4,FALSE)),"一致","")</f>
        <v/>
      </c>
      <c r="AG221" s="16" t="str">
        <f t="shared" si="24"/>
        <v>たつまきせんぷうカマイタチサイクロンドラゴンキャノン</v>
      </c>
      <c r="AH221" s="16" t="str">
        <f t="shared" si="25"/>
        <v>たつまきせんぷうカマイタチサイクロンドラゴンキャノン</v>
      </c>
      <c r="AI221" s="16" t="str">
        <f t="shared" si="26"/>
        <v>たつまきせんぷうカマイタチサイクロンドラゴンキャノン</v>
      </c>
      <c r="AJ221" s="16" t="str">
        <f t="shared" si="27"/>
        <v>たつまきせんぷうカマイタチサイクロンドラゴンキャノン</v>
      </c>
      <c r="AK221" s="15" t="str">
        <f t="shared" si="28"/>
        <v>DRDRBLBS</v>
      </c>
      <c r="AL221" s="16" t="str">
        <f t="shared" si="29"/>
        <v>DRDRBLBS</v>
      </c>
      <c r="AM221" s="15" t="str">
        <f t="shared" si="30"/>
        <v>DRDRBLBS</v>
      </c>
      <c r="AN221" s="15" t="str">
        <f t="shared" si="31"/>
        <v>DRDRBLBS</v>
      </c>
    </row>
    <row r="222" spans="1:40" ht="11.25" customHeight="1" x14ac:dyDescent="0.15">
      <c r="A222" s="15">
        <v>221</v>
      </c>
      <c r="B222" s="15" t="s">
        <v>736</v>
      </c>
      <c r="C222" s="15" t="s">
        <v>737</v>
      </c>
      <c r="D222" s="3" t="s">
        <v>18</v>
      </c>
      <c r="E222" s="15" t="s">
        <v>121</v>
      </c>
      <c r="F222" s="15" t="s">
        <v>20</v>
      </c>
      <c r="G222" s="15">
        <v>118</v>
      </c>
      <c r="H222" s="15">
        <v>133</v>
      </c>
      <c r="I222" s="15">
        <v>64</v>
      </c>
      <c r="J222" s="15">
        <v>63</v>
      </c>
      <c r="K222" s="15">
        <v>55</v>
      </c>
      <c r="L222" s="15">
        <v>62</v>
      </c>
      <c r="M222" s="15">
        <v>45</v>
      </c>
      <c r="N222" s="15">
        <v>62</v>
      </c>
      <c r="O222" s="15">
        <v>52</v>
      </c>
      <c r="P222" s="15">
        <v>14</v>
      </c>
      <c r="Q222" s="15" t="s">
        <v>406</v>
      </c>
      <c r="R222" s="3" t="str">
        <f>IF(ISERROR(VLOOKUP($Q222,技リスト!$A$1:$F$270,6,FALSE)),"－",VLOOKUP($Q222,技リスト!$A$1:$F$270,6,FALSE))</f>
        <v>CA</v>
      </c>
      <c r="S222" s="3">
        <f>IF(ISERROR(VLOOKUP($Q222,技リスト!$A$1:$F$270,3,FALSE)),"－",VLOOKUP($Q222,技リスト!$A$1:$F$270,3,FALSE))</f>
        <v>63</v>
      </c>
      <c r="T222" s="3" t="str">
        <f>IF($E222=IF(ISERROR(VLOOKUP($Q222,技リスト!$A$1:$F$270,4,FALSE)),"－",VLOOKUP($Q222,技リスト!$A$1:$F$270,4,FALSE)),"一致","")</f>
        <v>一致</v>
      </c>
      <c r="U222" s="15" t="s">
        <v>304</v>
      </c>
      <c r="V222" s="3" t="str">
        <f>IF(ISERROR(VLOOKUP($U222,技リスト!$A$1:$F$270,6,FALSE)),"－",VLOOKUP($U222,技リスト!$A$1:$F$270,6,FALSE))</f>
        <v>BL</v>
      </c>
      <c r="W222" s="3">
        <f>IF(ISERROR(VLOOKUP($U222,技リスト!$A$1:$F$270,3,FALSE)),"－",VLOOKUP($U222,技リスト!$A$1:$F$270,3,FALSE))</f>
        <v>12</v>
      </c>
      <c r="X222" s="3" t="str">
        <f>IF($E222=IF(ISERROR(VLOOKUP($U222,技リスト!$A$1:$F$270,4,FALSE)),"－",VLOOKUP($U222,技リスト!$A$1:$F$270,4,FALSE)),"一致","")</f>
        <v>一致</v>
      </c>
      <c r="Y222" s="15" t="s">
        <v>321</v>
      </c>
      <c r="Z222" s="3" t="str">
        <f>IF(ISERROR(VLOOKUP($Y222,技リスト!$A$1:$F$270,6,FALSE)),"－",VLOOKUP($Y222,技リスト!$A$1:$F$270,6,FALSE))</f>
        <v>P1</v>
      </c>
      <c r="AA222" s="3">
        <f>IF(ISERROR(VLOOKUP($Y222,技リスト!$A$1:$F$270,3,FALSE)),"－",VLOOKUP($Y222,技リスト!$A$1:$F$270,3,FALSE))</f>
        <v>76</v>
      </c>
      <c r="AB222" s="3" t="str">
        <f>IF($E222=IF(ISERROR(VLOOKUP($Y222,技リスト!$A$1:$F$270,4,FALSE)),"－",VLOOKUP($Y222,技リスト!$A$1:$F$270,4,FALSE)),"一致","")</f>
        <v>一致</v>
      </c>
      <c r="AC222" s="15" t="s">
        <v>738</v>
      </c>
      <c r="AD222" s="3" t="str">
        <f>IF(ISERROR(VLOOKUP($AC222,技リスト!$A$1:$F$270,6,FALSE)),"－",VLOOKUP($AC222,技リスト!$A$1:$F$270,6,FALSE))</f>
        <v>BB</v>
      </c>
      <c r="AE222" s="3">
        <f>IF(ISERROR(VLOOKUP($AC222,技リスト!$A$1:$F$270,3,FALSE)),"－",VLOOKUP($AC222,技リスト!$A$1:$F$270,3,FALSE))</f>
        <v>44</v>
      </c>
      <c r="AF222" s="3" t="str">
        <f>IF($E222=IF(ISERROR(VLOOKUP($AC222,技リスト!$A$1:$F$245,4,FALSE)),"－",VLOOKUP($AC222,技リスト!$A$1:$F$245,4,FALSE)),"一致","")</f>
        <v/>
      </c>
      <c r="AG222" s="16" t="str">
        <f t="shared" si="24"/>
        <v>ゴールずらししこふみちゃぶだいがえしスーパーしこふみ</v>
      </c>
      <c r="AH222" s="16" t="str">
        <f t="shared" si="25"/>
        <v>ゴールずらししこふみちゃぶだいがえしスーパーしこふみ</v>
      </c>
      <c r="AI222" s="16" t="str">
        <f t="shared" si="26"/>
        <v>ゴールずらししこふみちゃぶだいがえしスーパーしこふみ</v>
      </c>
      <c r="AJ222" s="16" t="str">
        <f t="shared" si="27"/>
        <v>ゴールずらししこふみちゃぶだいがえしスーパーしこふみ</v>
      </c>
      <c r="AK222" s="15" t="str">
        <f t="shared" si="28"/>
        <v>CABLP1BB</v>
      </c>
      <c r="AL222" s="16" t="str">
        <f t="shared" si="29"/>
        <v>CABLP1BB</v>
      </c>
      <c r="AM222" s="15" t="str">
        <f t="shared" si="30"/>
        <v>CABLP1BB</v>
      </c>
      <c r="AN222" s="15" t="str">
        <f t="shared" si="31"/>
        <v>CABLP1BB</v>
      </c>
    </row>
    <row r="223" spans="1:40" ht="11.25" customHeight="1" x14ac:dyDescent="0.15">
      <c r="A223" s="15">
        <v>222</v>
      </c>
      <c r="B223" s="15" t="s">
        <v>739</v>
      </c>
      <c r="C223" s="15" t="s">
        <v>740</v>
      </c>
      <c r="D223" s="3" t="s">
        <v>18</v>
      </c>
      <c r="E223" s="15" t="s">
        <v>88</v>
      </c>
      <c r="F223" s="15" t="s">
        <v>17</v>
      </c>
      <c r="G223" s="15">
        <v>140</v>
      </c>
      <c r="H223" s="15">
        <v>165</v>
      </c>
      <c r="I223" s="15">
        <v>60</v>
      </c>
      <c r="J223" s="15">
        <v>65</v>
      </c>
      <c r="K223" s="15">
        <v>57</v>
      </c>
      <c r="L223" s="15">
        <v>67</v>
      </c>
      <c r="M223" s="15">
        <v>56</v>
      </c>
      <c r="N223" s="15">
        <v>56</v>
      </c>
      <c r="O223" s="15">
        <v>63</v>
      </c>
      <c r="P223" s="15">
        <v>21</v>
      </c>
      <c r="Q223" s="15" t="s">
        <v>427</v>
      </c>
      <c r="R223" s="3" t="str">
        <f>IF(ISERROR(VLOOKUP($Q223,技リスト!$A$1:$F$270,6,FALSE)),"－",VLOOKUP($Q223,技リスト!$A$1:$F$270,6,FALSE))</f>
        <v>BL</v>
      </c>
      <c r="S223" s="3">
        <f>IF(ISERROR(VLOOKUP($Q223,技リスト!$A$1:$F$270,3,FALSE)),"－",VLOOKUP($Q223,技リスト!$A$1:$F$270,3,FALSE))</f>
        <v>39</v>
      </c>
      <c r="T223" s="3" t="str">
        <f>IF($E223=IF(ISERROR(VLOOKUP($Q223,技リスト!$A$1:$F$270,4,FALSE)),"－",VLOOKUP($Q223,技リスト!$A$1:$F$270,4,FALSE)),"一致","")</f>
        <v>一致</v>
      </c>
      <c r="U223" s="15" t="s">
        <v>199</v>
      </c>
      <c r="V223" s="3" t="str">
        <f>IF(ISERROR(VLOOKUP($U223,技リスト!$A$1:$F$270,6,FALSE)),"－",VLOOKUP($U223,技リスト!$A$1:$F$270,6,FALSE))</f>
        <v>BB</v>
      </c>
      <c r="W223" s="3">
        <f>IF(ISERROR(VLOOKUP($U223,技リスト!$A$1:$F$270,3,FALSE)),"－",VLOOKUP($U223,技リスト!$A$1:$F$270,3,FALSE))</f>
        <v>58</v>
      </c>
      <c r="X223" s="3" t="str">
        <f>IF($E223=IF(ISERROR(VLOOKUP($U223,技リスト!$A$1:$F$270,4,FALSE)),"－",VLOOKUP($U223,技リスト!$A$1:$F$270,4,FALSE)),"一致","")</f>
        <v>一致</v>
      </c>
      <c r="Y223" s="15" t="s">
        <v>729</v>
      </c>
      <c r="Z223" s="3" t="str">
        <f>IF(ISERROR(VLOOKUP($Y223,技リスト!$A$1:$F$270,6,FALSE)),"－",VLOOKUP($Y223,技リスト!$A$1:$F$270,6,FALSE))</f>
        <v>BB</v>
      </c>
      <c r="AA223" s="3">
        <f>IF(ISERROR(VLOOKUP($Y223,技リスト!$A$1:$F$270,3,FALSE)),"－",VLOOKUP($Y223,技リスト!$A$1:$F$270,3,FALSE))</f>
        <v>73</v>
      </c>
      <c r="AB223" s="3" t="str">
        <f>IF($E223=IF(ISERROR(VLOOKUP($Y223,技リスト!$A$1:$F$270,4,FALSE)),"－",VLOOKUP($Y223,技リスト!$A$1:$F$270,4,FALSE)),"一致","")</f>
        <v/>
      </c>
      <c r="AC223" s="15" t="s">
        <v>741</v>
      </c>
      <c r="AD223" s="3" t="str">
        <f>IF(ISERROR(VLOOKUP($AC223,技リスト!$A$1:$F$270,6,FALSE)),"－",VLOOKUP($AC223,技リスト!$A$1:$F$270,6,FALSE))</f>
        <v>DR</v>
      </c>
      <c r="AE223" s="3">
        <f>IF(ISERROR(VLOOKUP($AC223,技リスト!$A$1:$F$270,3,FALSE)),"－",VLOOKUP($AC223,技リスト!$A$1:$F$270,3,FALSE))</f>
        <v>67</v>
      </c>
      <c r="AF223" s="3" t="str">
        <f>IF($E223=IF(ISERROR(VLOOKUP($AC223,技リスト!$A$1:$F$245,4,FALSE)),"－",VLOOKUP($AC223,技リスト!$A$1:$F$245,4,FALSE)),"一致","")</f>
        <v>一致</v>
      </c>
      <c r="AG223" s="16" t="str">
        <f t="shared" si="24"/>
        <v>ブレードアタックスピニングカットボルケイノカットオーロラドリブル</v>
      </c>
      <c r="AH223" s="16" t="str">
        <f t="shared" si="25"/>
        <v>ブレードアタックスピニングカットボルケイノカットオーロラドリブル</v>
      </c>
      <c r="AI223" s="16" t="str">
        <f t="shared" si="26"/>
        <v>ブレードアタックスピニングカットボルケイノカットオーロラドリブル</v>
      </c>
      <c r="AJ223" s="16" t="str">
        <f t="shared" si="27"/>
        <v>ブレードアタックスピニングカットボルケイノカットオーロラドリブル</v>
      </c>
      <c r="AK223" s="15" t="str">
        <f t="shared" si="28"/>
        <v>BLBBBBDR</v>
      </c>
      <c r="AL223" s="16" t="str">
        <f t="shared" si="29"/>
        <v>BLBBBBDR</v>
      </c>
      <c r="AM223" s="15" t="str">
        <f t="shared" si="30"/>
        <v>BLBBBBDR</v>
      </c>
      <c r="AN223" s="15" t="str">
        <f t="shared" si="31"/>
        <v>BLBBBBDR</v>
      </c>
    </row>
    <row r="224" spans="1:40" ht="11.25" customHeight="1" x14ac:dyDescent="0.15">
      <c r="A224" s="15">
        <v>223</v>
      </c>
      <c r="B224" s="15" t="s">
        <v>742</v>
      </c>
      <c r="C224" s="15" t="s">
        <v>743</v>
      </c>
      <c r="D224" s="3" t="s">
        <v>18</v>
      </c>
      <c r="E224" s="15" t="s">
        <v>121</v>
      </c>
      <c r="F224" s="15" t="s">
        <v>17</v>
      </c>
      <c r="G224" s="15">
        <v>83</v>
      </c>
      <c r="H224" s="15">
        <v>140</v>
      </c>
      <c r="I224" s="15">
        <v>41</v>
      </c>
      <c r="J224" s="15">
        <v>52</v>
      </c>
      <c r="K224" s="15">
        <v>58</v>
      </c>
      <c r="L224" s="15">
        <v>52</v>
      </c>
      <c r="M224" s="15">
        <v>67</v>
      </c>
      <c r="N224" s="15">
        <v>70</v>
      </c>
      <c r="O224" s="15">
        <v>61</v>
      </c>
      <c r="P224" s="15">
        <v>20</v>
      </c>
      <c r="Q224" s="15" t="s">
        <v>140</v>
      </c>
      <c r="R224" s="3" t="str">
        <f>IF(ISERROR(VLOOKUP($Q224,技リスト!$A$1:$F$270,6,FALSE)),"－",VLOOKUP($Q224,技リスト!$A$1:$F$270,6,FALSE))</f>
        <v>BL</v>
      </c>
      <c r="S224" s="3">
        <f>IF(ISERROR(VLOOKUP($Q224,技リスト!$A$1:$F$270,3,FALSE)),"－",VLOOKUP($Q224,技リスト!$A$1:$F$270,3,FALSE))</f>
        <v>41</v>
      </c>
      <c r="T224" s="3" t="str">
        <f>IF($E224=IF(ISERROR(VLOOKUP($Q224,技リスト!$A$1:$F$270,4,FALSE)),"－",VLOOKUP($Q224,技リスト!$A$1:$F$270,4,FALSE)),"一致","")</f>
        <v>一致</v>
      </c>
      <c r="U224" s="15" t="s">
        <v>148</v>
      </c>
      <c r="V224" s="3" t="str">
        <f>IF(ISERROR(VLOOKUP($U224,技リスト!$A$1:$F$270,6,FALSE)),"－",VLOOKUP($U224,技リスト!$A$1:$F$270,6,FALSE))</f>
        <v>BS</v>
      </c>
      <c r="W224" s="3">
        <f>IF(ISERROR(VLOOKUP($U224,技リスト!$A$1:$F$270,3,FALSE)),"－",VLOOKUP($U224,技リスト!$A$1:$F$270,3,FALSE))</f>
        <v>80</v>
      </c>
      <c r="X224" s="3" t="str">
        <f>IF($E224=IF(ISERROR(VLOOKUP($U224,技リスト!$A$1:$F$270,4,FALSE)),"－",VLOOKUP($U224,技リスト!$A$1:$F$270,4,FALSE)),"一致","")</f>
        <v/>
      </c>
      <c r="Y224" s="15" t="s">
        <v>135</v>
      </c>
      <c r="Z224" s="3" t="str">
        <f>IF(ISERROR(VLOOKUP($Y224,技リスト!$A$1:$F$270,6,FALSE)),"－",VLOOKUP($Y224,技リスト!$A$1:$F$270,6,FALSE))</f>
        <v>DR</v>
      </c>
      <c r="AA224" s="3">
        <f>IF(ISERROR(VLOOKUP($Y224,技リスト!$A$1:$F$270,3,FALSE)),"－",VLOOKUP($Y224,技リスト!$A$1:$F$270,3,FALSE))</f>
        <v>61</v>
      </c>
      <c r="AB224" s="3" t="str">
        <f>IF($E224=IF(ISERROR(VLOOKUP($Y224,技リスト!$A$1:$F$270,4,FALSE)),"－",VLOOKUP($Y224,技リスト!$A$1:$F$270,4,FALSE)),"一致","")</f>
        <v>一致</v>
      </c>
      <c r="AC224" s="15" t="s">
        <v>691</v>
      </c>
      <c r="AD224" s="3" t="str">
        <f>IF(ISERROR(VLOOKUP($AC224,技リスト!$A$1:$F$270,6,FALSE)),"－",VLOOKUP($AC224,技リスト!$A$1:$F$270,6,FALSE))</f>
        <v>LS</v>
      </c>
      <c r="AE224" s="3">
        <f>IF(ISERROR(VLOOKUP($AC224,技リスト!$A$1:$F$270,3,FALSE)),"－",VLOOKUP($AC224,技リスト!$A$1:$F$270,3,FALSE))</f>
        <v>87</v>
      </c>
      <c r="AF224" s="3" t="str">
        <f>IF($E224=IF(ISERROR(VLOOKUP($AC224,技リスト!$A$1:$F$245,4,FALSE)),"－",VLOOKUP($AC224,技リスト!$A$1:$F$245,4,FALSE)),"一致","")</f>
        <v>一致</v>
      </c>
      <c r="AG224" s="16" t="str">
        <f t="shared" si="24"/>
        <v>うしろのしょうめんドこんじょうバットモグラフェイントドこんじょうクラブ</v>
      </c>
      <c r="AH224" s="16" t="str">
        <f t="shared" si="25"/>
        <v>うしろのしょうめんドこんじょうバットモグラフェイントドこんじょうクラブ</v>
      </c>
      <c r="AI224" s="16" t="str">
        <f t="shared" si="26"/>
        <v>うしろのしょうめんドこんじょうバットモグラフェイントドこんじょうクラブ</v>
      </c>
      <c r="AJ224" s="16" t="str">
        <f t="shared" si="27"/>
        <v>うしろのしょうめんドこんじょうバットモグラフェイントドこんじょうクラブ</v>
      </c>
      <c r="AK224" s="15" t="str">
        <f t="shared" si="28"/>
        <v>BLBSDRLS</v>
      </c>
      <c r="AL224" s="16" t="str">
        <f t="shared" si="29"/>
        <v>BLBSDRLS</v>
      </c>
      <c r="AM224" s="15" t="str">
        <f t="shared" si="30"/>
        <v>BLBSDRLS</v>
      </c>
      <c r="AN224" s="15" t="str">
        <f t="shared" si="31"/>
        <v>BLBSDRLS</v>
      </c>
    </row>
    <row r="225" spans="1:40" ht="11.25" customHeight="1" x14ac:dyDescent="0.15">
      <c r="A225" s="15">
        <v>224</v>
      </c>
      <c r="B225" s="15" t="s">
        <v>744</v>
      </c>
      <c r="C225" s="15" t="s">
        <v>745</v>
      </c>
      <c r="D225" s="3" t="s">
        <v>18</v>
      </c>
      <c r="E225" s="15" t="s">
        <v>88</v>
      </c>
      <c r="F225" s="15" t="s">
        <v>53</v>
      </c>
      <c r="G225" s="15">
        <v>96</v>
      </c>
      <c r="H225" s="15">
        <v>142</v>
      </c>
      <c r="I225" s="15">
        <v>45</v>
      </c>
      <c r="J225" s="15">
        <v>61</v>
      </c>
      <c r="K225" s="15">
        <v>58</v>
      </c>
      <c r="L225" s="15">
        <v>53</v>
      </c>
      <c r="M225" s="15">
        <v>68</v>
      </c>
      <c r="N225" s="15">
        <v>60</v>
      </c>
      <c r="O225" s="15">
        <v>54</v>
      </c>
      <c r="P225" s="15">
        <v>24</v>
      </c>
      <c r="Q225" s="15" t="s">
        <v>329</v>
      </c>
      <c r="R225" s="3" t="str">
        <f>IF(ISERROR(VLOOKUP($Q225,技リスト!$A$1:$F$270,6,FALSE)),"－",VLOOKUP($Q225,技リスト!$A$1:$F$270,6,FALSE))</f>
        <v>DR</v>
      </c>
      <c r="S225" s="3">
        <f>IF(ISERROR(VLOOKUP($Q225,技リスト!$A$1:$F$270,3,FALSE)),"－",VLOOKUP($Q225,技リスト!$A$1:$F$270,3,FALSE))</f>
        <v>8</v>
      </c>
      <c r="T225" s="3" t="str">
        <f>IF($E225=IF(ISERROR(VLOOKUP($Q225,技リスト!$A$1:$F$270,4,FALSE)),"－",VLOOKUP($Q225,技リスト!$A$1:$F$270,4,FALSE)),"一致","")</f>
        <v>一致</v>
      </c>
      <c r="U225" s="15" t="s">
        <v>610</v>
      </c>
      <c r="V225" s="3" t="str">
        <f>IF(ISERROR(VLOOKUP($U225,技リスト!$A$1:$F$270,6,FALSE)),"－",VLOOKUP($U225,技リスト!$A$1:$F$270,6,FALSE))</f>
        <v>DR</v>
      </c>
      <c r="W225" s="3">
        <f>IF(ISERROR(VLOOKUP($U225,技リスト!$A$1:$F$270,3,FALSE)),"－",VLOOKUP($U225,技リスト!$A$1:$F$270,3,FALSE))</f>
        <v>38</v>
      </c>
      <c r="X225" s="3" t="str">
        <f>IF($E225=IF(ISERROR(VLOOKUP($U225,技リスト!$A$1:$F$270,4,FALSE)),"－",VLOOKUP($U225,技リスト!$A$1:$F$270,4,FALSE)),"一致","")</f>
        <v/>
      </c>
      <c r="Y225" s="15" t="s">
        <v>165</v>
      </c>
      <c r="Z225" s="3" t="str">
        <f>IF(ISERROR(VLOOKUP($Y225,技リスト!$A$1:$F$270,6,FALSE)),"－",VLOOKUP($Y225,技リスト!$A$1:$F$270,6,FALSE))</f>
        <v>BL</v>
      </c>
      <c r="AA225" s="3">
        <f>IF(ISERROR(VLOOKUP($Y225,技リスト!$A$1:$F$270,3,FALSE)),"－",VLOOKUP($Y225,技リスト!$A$1:$F$270,3,FALSE))</f>
        <v>46</v>
      </c>
      <c r="AB225" s="3" t="str">
        <f>IF($E225=IF(ISERROR(VLOOKUP($Y225,技リスト!$A$1:$F$270,4,FALSE)),"－",VLOOKUP($Y225,技リスト!$A$1:$F$270,4,FALSE)),"一致","")</f>
        <v/>
      </c>
      <c r="AC225" s="15" t="s">
        <v>732</v>
      </c>
      <c r="AD225" s="3" t="str">
        <f>IF(ISERROR(VLOOKUP($AC225,技リスト!$A$1:$F$270,6,FALSE)),"－",VLOOKUP($AC225,技リスト!$A$1:$F$270,6,FALSE))</f>
        <v>BL</v>
      </c>
      <c r="AE225" s="3">
        <f>IF(ISERROR(VLOOKUP($AC225,技リスト!$A$1:$F$270,3,FALSE)),"－",VLOOKUP($AC225,技リスト!$A$1:$F$270,3,FALSE))</f>
        <v>56</v>
      </c>
      <c r="AF225" s="3" t="str">
        <f>IF($E225=IF(ISERROR(VLOOKUP($AC225,技リスト!$A$1:$F$245,4,FALSE)),"－",VLOOKUP($AC225,技リスト!$A$1:$F$245,4,FALSE)),"一致","")</f>
        <v/>
      </c>
      <c r="AG225" s="16" t="str">
        <f t="shared" si="24"/>
        <v>たまのりピエロフーセンガムフェイクボールフェイクボンバー</v>
      </c>
      <c r="AH225" s="16" t="str">
        <f t="shared" si="25"/>
        <v>たまのりピエロフーセンガムフェイクボールフェイクボンバー</v>
      </c>
      <c r="AI225" s="16" t="str">
        <f t="shared" si="26"/>
        <v>たまのりピエロフーセンガムフェイクボールフェイクボンバー</v>
      </c>
      <c r="AJ225" s="16" t="str">
        <f t="shared" si="27"/>
        <v>たまのりピエロフーセンガムフェイクボールフェイクボンバー</v>
      </c>
      <c r="AK225" s="15" t="str">
        <f t="shared" si="28"/>
        <v>DRDRBLBL</v>
      </c>
      <c r="AL225" s="16" t="str">
        <f t="shared" si="29"/>
        <v>DRDRBLBL</v>
      </c>
      <c r="AM225" s="15" t="str">
        <f t="shared" si="30"/>
        <v>DRDRBLBL</v>
      </c>
      <c r="AN225" s="15" t="str">
        <f t="shared" si="31"/>
        <v>DRDRBLBL</v>
      </c>
    </row>
    <row r="226" spans="1:40" ht="11.25" customHeight="1" x14ac:dyDescent="0.15">
      <c r="A226" s="15">
        <v>225</v>
      </c>
      <c r="B226" s="15" t="s">
        <v>746</v>
      </c>
      <c r="C226" s="15" t="s">
        <v>747</v>
      </c>
      <c r="D226" s="3" t="s">
        <v>18</v>
      </c>
      <c r="E226" s="15" t="s">
        <v>88</v>
      </c>
      <c r="F226" s="15" t="s">
        <v>17</v>
      </c>
      <c r="G226" s="15">
        <v>154</v>
      </c>
      <c r="H226" s="15">
        <v>150</v>
      </c>
      <c r="I226" s="15">
        <v>61</v>
      </c>
      <c r="J226" s="15">
        <v>43</v>
      </c>
      <c r="K226" s="15">
        <v>44</v>
      </c>
      <c r="L226" s="15">
        <v>63</v>
      </c>
      <c r="M226" s="15">
        <v>68</v>
      </c>
      <c r="N226" s="15">
        <v>65</v>
      </c>
      <c r="O226" s="15">
        <v>68</v>
      </c>
      <c r="P226" s="15">
        <v>21</v>
      </c>
      <c r="Q226" s="15" t="s">
        <v>444</v>
      </c>
      <c r="R226" s="3" t="str">
        <f>IF(ISERROR(VLOOKUP($Q226,技リスト!$A$1:$F$270,6,FALSE)),"－",VLOOKUP($Q226,技リスト!$A$1:$F$270,6,FALSE))</f>
        <v>－</v>
      </c>
      <c r="S226" s="3" t="str">
        <f>IF(ISERROR(VLOOKUP($Q226,技リスト!$A$1:$F$270,3,FALSE)),"－",VLOOKUP($Q226,技リスト!$A$1:$F$270,3,FALSE))</f>
        <v>－</v>
      </c>
      <c r="T226" s="3" t="str">
        <f>IF($E226=IF(ISERROR(VLOOKUP($Q226,技リスト!$A$1:$F$270,4,FALSE)),"－",VLOOKUP($Q226,技リスト!$A$1:$F$270,4,FALSE)),"一致","")</f>
        <v/>
      </c>
      <c r="U226" s="15" t="s">
        <v>427</v>
      </c>
      <c r="V226" s="3" t="str">
        <f>IF(ISERROR(VLOOKUP($U226,技リスト!$A$1:$F$270,6,FALSE)),"－",VLOOKUP($U226,技リスト!$A$1:$F$270,6,FALSE))</f>
        <v>BL</v>
      </c>
      <c r="W226" s="3">
        <f>IF(ISERROR(VLOOKUP($U226,技リスト!$A$1:$F$270,3,FALSE)),"－",VLOOKUP($U226,技リスト!$A$1:$F$270,3,FALSE))</f>
        <v>39</v>
      </c>
      <c r="X226" s="3" t="str">
        <f>IF($E226=IF(ISERROR(VLOOKUP($U226,技リスト!$A$1:$F$270,4,FALSE)),"－",VLOOKUP($U226,技リスト!$A$1:$F$270,4,FALSE)),"一致","")</f>
        <v>一致</v>
      </c>
      <c r="Y226" s="15" t="s">
        <v>719</v>
      </c>
      <c r="Z226" s="3" t="str">
        <f>IF(ISERROR(VLOOKUP($Y226,技リスト!$A$1:$F$270,6,FALSE)),"－",VLOOKUP($Y226,技リスト!$A$1:$F$270,6,FALSE))</f>
        <v>BL</v>
      </c>
      <c r="AA226" s="3">
        <f>IF(ISERROR(VLOOKUP($Y226,技リスト!$A$1:$F$270,3,FALSE)),"－",VLOOKUP($Y226,技リスト!$A$1:$F$270,3,FALSE))</f>
        <v>84</v>
      </c>
      <c r="AB226" s="3" t="str">
        <f>IF($E226=IF(ISERROR(VLOOKUP($Y226,技リスト!$A$1:$F$270,4,FALSE)),"－",VLOOKUP($Y226,技リスト!$A$1:$F$270,4,FALSE)),"一致","")</f>
        <v/>
      </c>
      <c r="AC226" s="15" t="s">
        <v>316</v>
      </c>
      <c r="AD226" s="3" t="str">
        <f>IF(ISERROR(VLOOKUP($AC226,技リスト!$A$1:$F$270,6,FALSE)),"－",VLOOKUP($AC226,技リスト!$A$1:$F$270,6,FALSE))</f>
        <v>DR</v>
      </c>
      <c r="AE226" s="3">
        <f>IF(ISERROR(VLOOKUP($AC226,技リスト!$A$1:$F$270,3,FALSE)),"－",VLOOKUP($AC226,技リスト!$A$1:$F$270,3,FALSE))</f>
        <v>85</v>
      </c>
      <c r="AF226" s="3" t="str">
        <f>IF($E226=IF(ISERROR(VLOOKUP($AC226,技リスト!$A$1:$F$245,4,FALSE)),"－",VLOOKUP($AC226,技リスト!$A$1:$F$245,4,FALSE)),"一致","")</f>
        <v/>
      </c>
      <c r="AG226" s="16" t="str">
        <f t="shared" si="24"/>
        <v>ちょうわざ!ブレードアタックブロックサーカスじごくぐるま</v>
      </c>
      <c r="AH226" s="16" t="str">
        <f t="shared" si="25"/>
        <v>ちょうわざ!ブレードアタックブロックサーカスじごくぐるま</v>
      </c>
      <c r="AI226" s="16" t="str">
        <f t="shared" si="26"/>
        <v>ちょうわざ!ブレードアタックブロックサーカスじごくぐるま</v>
      </c>
      <c r="AJ226" s="16" t="str">
        <f t="shared" si="27"/>
        <v>ちょうわざ!ブレードアタックブロックサーカスじごくぐるま</v>
      </c>
      <c r="AK226" s="15" t="str">
        <f t="shared" si="28"/>
        <v>－BLBLDR</v>
      </c>
      <c r="AL226" s="16" t="str">
        <f t="shared" si="29"/>
        <v>－BLBLDR</v>
      </c>
      <c r="AM226" s="15" t="str">
        <f t="shared" si="30"/>
        <v>－BLBLDR</v>
      </c>
      <c r="AN226" s="15" t="str">
        <f t="shared" si="31"/>
        <v>－BLBLDR</v>
      </c>
    </row>
    <row r="227" spans="1:40" ht="11.25" customHeight="1" x14ac:dyDescent="0.15">
      <c r="A227" s="15">
        <v>226</v>
      </c>
      <c r="B227" s="15" t="s">
        <v>748</v>
      </c>
      <c r="C227" s="15" t="s">
        <v>749</v>
      </c>
      <c r="D227" s="3" t="s">
        <v>18</v>
      </c>
      <c r="E227" s="15" t="s">
        <v>121</v>
      </c>
      <c r="F227" s="15" t="s">
        <v>53</v>
      </c>
      <c r="G227" s="15">
        <v>171</v>
      </c>
      <c r="H227" s="15">
        <v>156</v>
      </c>
      <c r="I227" s="15">
        <v>71</v>
      </c>
      <c r="J227" s="15">
        <v>62</v>
      </c>
      <c r="K227" s="15">
        <v>57</v>
      </c>
      <c r="L227" s="15">
        <v>56</v>
      </c>
      <c r="M227" s="15">
        <v>60</v>
      </c>
      <c r="N227" s="15">
        <v>65</v>
      </c>
      <c r="O227" s="15">
        <v>79</v>
      </c>
      <c r="P227" s="15">
        <v>25</v>
      </c>
      <c r="Q227" s="15" t="s">
        <v>176</v>
      </c>
      <c r="R227" s="3" t="str">
        <f>IF(ISERROR(VLOOKUP($Q227,技リスト!$A$1:$F$270,6,FALSE)),"－",VLOOKUP($Q227,技リスト!$A$1:$F$270,6,FALSE))</f>
        <v>DR</v>
      </c>
      <c r="S227" s="3">
        <f>IF(ISERROR(VLOOKUP($Q227,技リスト!$A$1:$F$270,3,FALSE)),"－",VLOOKUP($Q227,技リスト!$A$1:$F$270,3,FALSE))</f>
        <v>47</v>
      </c>
      <c r="T227" s="3" t="str">
        <f>IF($E227=IF(ISERROR(VLOOKUP($Q227,技リスト!$A$1:$F$270,4,FALSE)),"－",VLOOKUP($Q227,技リスト!$A$1:$F$270,4,FALSE)),"一致","")</f>
        <v/>
      </c>
      <c r="U227" s="15" t="s">
        <v>548</v>
      </c>
      <c r="V227" s="3" t="str">
        <f>IF(ISERROR(VLOOKUP($U227,技リスト!$A$1:$F$270,6,FALSE)),"－",VLOOKUP($U227,技リスト!$A$1:$F$270,6,FALSE))</f>
        <v>DR</v>
      </c>
      <c r="W227" s="3">
        <f>IF(ISERROR(VLOOKUP($U227,技リスト!$A$1:$F$270,3,FALSE)),"－",VLOOKUP($U227,技リスト!$A$1:$F$270,3,FALSE))</f>
        <v>74</v>
      </c>
      <c r="X227" s="3" t="str">
        <f>IF($E227=IF(ISERROR(VLOOKUP($U227,技リスト!$A$1:$F$270,4,FALSE)),"－",VLOOKUP($U227,技リスト!$A$1:$F$270,4,FALSE)),"一致","")</f>
        <v/>
      </c>
      <c r="Y227" s="15" t="s">
        <v>750</v>
      </c>
      <c r="Z227" s="3" t="str">
        <f>IF(ISERROR(VLOOKUP($Y227,技リスト!$A$1:$F$270,6,FALSE)),"－",VLOOKUP($Y227,技リスト!$A$1:$F$270,6,FALSE))</f>
        <v>BL</v>
      </c>
      <c r="AA227" s="3">
        <f>IF(ISERROR(VLOOKUP($Y227,技リスト!$A$1:$F$270,3,FALSE)),"－",VLOOKUP($Y227,技リスト!$A$1:$F$270,3,FALSE))</f>
        <v>62</v>
      </c>
      <c r="AB227" s="3" t="str">
        <f>IF($E227=IF(ISERROR(VLOOKUP($Y227,技リスト!$A$1:$F$270,4,FALSE)),"－",VLOOKUP($Y227,技リスト!$A$1:$F$270,4,FALSE)),"一致","")</f>
        <v/>
      </c>
      <c r="AC227" s="15" t="s">
        <v>719</v>
      </c>
      <c r="AD227" s="3" t="str">
        <f>IF(ISERROR(VLOOKUP($AC227,技リスト!$A$1:$F$270,6,FALSE)),"－",VLOOKUP($AC227,技リスト!$A$1:$F$270,6,FALSE))</f>
        <v>BL</v>
      </c>
      <c r="AE227" s="3">
        <f>IF(ISERROR(VLOOKUP($AC227,技リスト!$A$1:$F$270,3,FALSE)),"－",VLOOKUP($AC227,技リスト!$A$1:$F$270,3,FALSE))</f>
        <v>84</v>
      </c>
      <c r="AF227" s="3" t="str">
        <f>IF($E227=IF(ISERROR(VLOOKUP($AC227,技リスト!$A$1:$F$245,4,FALSE)),"－",VLOOKUP($AC227,技リスト!$A$1:$F$245,4,FALSE)),"一致","")</f>
        <v>一致</v>
      </c>
      <c r="AG227" s="16" t="str">
        <f t="shared" si="24"/>
        <v>ヒートタックルれっぷうダッシュフレイムダンスブロックサーカス</v>
      </c>
      <c r="AH227" s="16" t="str">
        <f t="shared" si="25"/>
        <v>ヒートタックルれっぷうダッシュフレイムダンスブロックサーカス</v>
      </c>
      <c r="AI227" s="16" t="str">
        <f t="shared" si="26"/>
        <v>ヒートタックルれっぷうダッシュフレイムダンスブロックサーカス</v>
      </c>
      <c r="AJ227" s="16" t="str">
        <f t="shared" si="27"/>
        <v>ヒートタックルれっぷうダッシュフレイムダンスブロックサーカス</v>
      </c>
      <c r="AK227" s="15" t="str">
        <f t="shared" si="28"/>
        <v>DRDRBLBL</v>
      </c>
      <c r="AL227" s="16" t="str">
        <f t="shared" si="29"/>
        <v>DRDRBLBL</v>
      </c>
      <c r="AM227" s="15" t="str">
        <f t="shared" si="30"/>
        <v>DRDRBLBL</v>
      </c>
      <c r="AN227" s="15" t="str">
        <f t="shared" si="31"/>
        <v>DRDRBLBL</v>
      </c>
    </row>
    <row r="228" spans="1:40" ht="11.25" customHeight="1" x14ac:dyDescent="0.15">
      <c r="A228" s="15">
        <v>227</v>
      </c>
      <c r="B228" s="15" t="s">
        <v>751</v>
      </c>
      <c r="C228" s="15" t="s">
        <v>752</v>
      </c>
      <c r="D228" s="3" t="s">
        <v>18</v>
      </c>
      <c r="E228" s="15" t="s">
        <v>19</v>
      </c>
      <c r="F228" s="15" t="s">
        <v>20</v>
      </c>
      <c r="G228" s="15">
        <v>176</v>
      </c>
      <c r="H228" s="15">
        <v>172</v>
      </c>
      <c r="I228" s="15">
        <v>69</v>
      </c>
      <c r="J228" s="15">
        <v>65</v>
      </c>
      <c r="K228" s="15">
        <v>64</v>
      </c>
      <c r="L228" s="15">
        <v>60</v>
      </c>
      <c r="M228" s="15">
        <v>64</v>
      </c>
      <c r="N228" s="15">
        <v>69</v>
      </c>
      <c r="O228" s="15">
        <v>61</v>
      </c>
      <c r="P228" s="15">
        <v>17</v>
      </c>
      <c r="Q228" s="15" t="s">
        <v>269</v>
      </c>
      <c r="R228" s="3" t="str">
        <f>IF(ISERROR(VLOOKUP($Q228,技リスト!$A$1:$F$270,6,FALSE)),"－",VLOOKUP($Q228,技リスト!$A$1:$F$270,6,FALSE))</f>
        <v>CA</v>
      </c>
      <c r="S228" s="3">
        <f>IF(ISERROR(VLOOKUP($Q228,技リスト!$A$1:$F$270,3,FALSE)),"－",VLOOKUP($Q228,技リスト!$A$1:$F$270,3,FALSE))</f>
        <v>12</v>
      </c>
      <c r="T228" s="3" t="str">
        <f>IF($E228=IF(ISERROR(VLOOKUP($Q228,技リスト!$A$1:$F$270,4,FALSE)),"－",VLOOKUP($Q228,技リスト!$A$1:$F$270,4,FALSE)),"一致","")</f>
        <v>一致</v>
      </c>
      <c r="U228" s="15" t="s">
        <v>481</v>
      </c>
      <c r="V228" s="3" t="str">
        <f>IF(ISERROR(VLOOKUP($U228,技リスト!$A$1:$F$270,6,FALSE)),"－",VLOOKUP($U228,技リスト!$A$1:$F$270,6,FALSE))</f>
        <v>CA</v>
      </c>
      <c r="W228" s="3">
        <f>IF(ISERROR(VLOOKUP($U228,技リスト!$A$1:$F$270,3,FALSE)),"－",VLOOKUP($U228,技リスト!$A$1:$F$270,3,FALSE))</f>
        <v>41</v>
      </c>
      <c r="X228" s="3" t="str">
        <f>IF($E228=IF(ISERROR(VLOOKUP($U228,技リスト!$A$1:$F$270,4,FALSE)),"－",VLOOKUP($U228,技リスト!$A$1:$F$270,4,FALSE)),"一致","")</f>
        <v/>
      </c>
      <c r="Y228" s="15" t="s">
        <v>407</v>
      </c>
      <c r="Z228" s="3" t="str">
        <f>IF(ISERROR(VLOOKUP($Y228,技リスト!$A$1:$F$270,6,FALSE)),"－",VLOOKUP($Y228,技リスト!$A$1:$F$270,6,FALSE))</f>
        <v>CA</v>
      </c>
      <c r="AA228" s="3">
        <f>IF(ISERROR(VLOOKUP($Y228,技リスト!$A$1:$F$270,3,FALSE)),"－",VLOOKUP($Y228,技リスト!$A$1:$F$270,3,FALSE))</f>
        <v>69</v>
      </c>
      <c r="AB228" s="3" t="str">
        <f>IF($E228=IF(ISERROR(VLOOKUP($Y228,技リスト!$A$1:$F$270,4,FALSE)),"－",VLOOKUP($Y228,技リスト!$A$1:$F$270,4,FALSE)),"一致","")</f>
        <v/>
      </c>
      <c r="AC228" s="15" t="s">
        <v>141</v>
      </c>
      <c r="AD228" s="3" t="str">
        <f>IF(ISERROR(VLOOKUP($AC228,技リスト!$A$1:$F$270,6,FALSE)),"－",VLOOKUP($AC228,技リスト!$A$1:$F$270,6,FALSE))</f>
        <v>BL</v>
      </c>
      <c r="AE228" s="3">
        <f>IF(ISERROR(VLOOKUP($AC228,技リスト!$A$1:$F$270,3,FALSE)),"－",VLOOKUP($AC228,技リスト!$A$1:$F$270,3,FALSE))</f>
        <v>64</v>
      </c>
      <c r="AF228" s="3" t="str">
        <f>IF($E228=IF(ISERROR(VLOOKUP($AC228,技リスト!$A$1:$F$245,4,FALSE)),"－",VLOOKUP($AC228,技リスト!$A$1:$F$245,4,FALSE)),"一致","")</f>
        <v>一致</v>
      </c>
      <c r="AG228" s="16" t="str">
        <f t="shared" si="24"/>
        <v>キラーブレードこがらしドこんじょうキャッチかげぬい</v>
      </c>
      <c r="AH228" s="16" t="str">
        <f t="shared" si="25"/>
        <v>キラーブレードこがらしドこんじょうキャッチかげぬい</v>
      </c>
      <c r="AI228" s="16" t="str">
        <f t="shared" si="26"/>
        <v>キラーブレードこがらしドこんじょうキャッチかげぬい</v>
      </c>
      <c r="AJ228" s="16" t="str">
        <f t="shared" si="27"/>
        <v>キラーブレードこがらしドこんじょうキャッチかげぬい</v>
      </c>
      <c r="AK228" s="15" t="str">
        <f t="shared" si="28"/>
        <v>CACACABL</v>
      </c>
      <c r="AL228" s="16" t="str">
        <f t="shared" si="29"/>
        <v>CACACABL</v>
      </c>
      <c r="AM228" s="15" t="str">
        <f t="shared" si="30"/>
        <v>CACACABL</v>
      </c>
      <c r="AN228" s="15" t="str">
        <f t="shared" si="31"/>
        <v>CACACABL</v>
      </c>
    </row>
    <row r="229" spans="1:40" ht="11.25" customHeight="1" x14ac:dyDescent="0.15">
      <c r="A229" s="15">
        <v>228</v>
      </c>
      <c r="B229" s="15" t="s">
        <v>753</v>
      </c>
      <c r="C229" s="15" t="s">
        <v>754</v>
      </c>
      <c r="D229" s="3" t="s">
        <v>18</v>
      </c>
      <c r="E229" s="15" t="s">
        <v>19</v>
      </c>
      <c r="F229" s="15" t="s">
        <v>20</v>
      </c>
      <c r="G229" s="15">
        <v>160</v>
      </c>
      <c r="H229" s="15">
        <v>138</v>
      </c>
      <c r="I229" s="15">
        <v>61</v>
      </c>
      <c r="J229" s="15">
        <v>56</v>
      </c>
      <c r="K229" s="15">
        <v>58</v>
      </c>
      <c r="L229" s="15">
        <v>56</v>
      </c>
      <c r="M229" s="15">
        <v>55</v>
      </c>
      <c r="N229" s="15">
        <v>63</v>
      </c>
      <c r="O229" s="15">
        <v>54</v>
      </c>
      <c r="P229" s="15">
        <v>26</v>
      </c>
      <c r="Q229" s="15" t="s">
        <v>269</v>
      </c>
      <c r="R229" s="3" t="str">
        <f>IF(ISERROR(VLOOKUP($Q229,技リスト!$A$1:$F$270,6,FALSE)),"－",VLOOKUP($Q229,技リスト!$A$1:$F$270,6,FALSE))</f>
        <v>CA</v>
      </c>
      <c r="S229" s="3">
        <f>IF(ISERROR(VLOOKUP($Q229,技リスト!$A$1:$F$270,3,FALSE)),"－",VLOOKUP($Q229,技リスト!$A$1:$F$270,3,FALSE))</f>
        <v>12</v>
      </c>
      <c r="T229" s="3" t="str">
        <f>IF($E229=IF(ISERROR(VLOOKUP($Q229,技リスト!$A$1:$F$270,4,FALSE)),"－",VLOOKUP($Q229,技リスト!$A$1:$F$270,4,FALSE)),"一致","")</f>
        <v>一致</v>
      </c>
      <c r="U229" s="15" t="s">
        <v>481</v>
      </c>
      <c r="V229" s="3" t="str">
        <f>IF(ISERROR(VLOOKUP($U229,技リスト!$A$1:$F$270,6,FALSE)),"－",VLOOKUP($U229,技リスト!$A$1:$F$270,6,FALSE))</f>
        <v>CA</v>
      </c>
      <c r="W229" s="3">
        <f>IF(ISERROR(VLOOKUP($U229,技リスト!$A$1:$F$270,3,FALSE)),"－",VLOOKUP($U229,技リスト!$A$1:$F$270,3,FALSE))</f>
        <v>41</v>
      </c>
      <c r="X229" s="3" t="str">
        <f>IF($E229=IF(ISERROR(VLOOKUP($U229,技リスト!$A$1:$F$270,4,FALSE)),"－",VLOOKUP($U229,技リスト!$A$1:$F$270,4,FALSE)),"一致","")</f>
        <v/>
      </c>
      <c r="Y229" s="15" t="s">
        <v>445</v>
      </c>
      <c r="Z229" s="3" t="str">
        <f>IF(ISERROR(VLOOKUP($Y229,技リスト!$A$1:$F$270,6,FALSE)),"－",VLOOKUP($Y229,技リスト!$A$1:$F$270,6,FALSE))</f>
        <v>CA</v>
      </c>
      <c r="AA229" s="3">
        <f>IF(ISERROR(VLOOKUP($Y229,技リスト!$A$1:$F$270,3,FALSE)),"－",VLOOKUP($Y229,技リスト!$A$1:$F$270,3,FALSE))</f>
        <v>61</v>
      </c>
      <c r="AB229" s="3" t="str">
        <f>IF($E229=IF(ISERROR(VLOOKUP($Y229,技リスト!$A$1:$F$270,4,FALSE)),"－",VLOOKUP($Y229,技リスト!$A$1:$F$270,4,FALSE)),"一致","")</f>
        <v/>
      </c>
      <c r="AC229" s="15" t="s">
        <v>220</v>
      </c>
      <c r="AD229" s="3" t="str">
        <f>IF(ISERROR(VLOOKUP($AC229,技リスト!$A$1:$F$270,6,FALSE)),"－",VLOOKUP($AC229,技リスト!$A$1:$F$270,6,FALSE))</f>
        <v>BL</v>
      </c>
      <c r="AE229" s="3">
        <f>IF(ISERROR(VLOOKUP($AC229,技リスト!$A$1:$F$270,3,FALSE)),"－",VLOOKUP($AC229,技リスト!$A$1:$F$270,3,FALSE))</f>
        <v>84</v>
      </c>
      <c r="AF229" s="3" t="str">
        <f>IF($E229=IF(ISERROR(VLOOKUP($AC229,技リスト!$A$1:$F$245,4,FALSE)),"－",VLOOKUP($AC229,技リスト!$A$1:$F$245,4,FALSE)),"一致","")</f>
        <v/>
      </c>
      <c r="AG229" s="16" t="str">
        <f t="shared" si="24"/>
        <v>キラーブレードこがらしつむじダブルサイクロン</v>
      </c>
      <c r="AH229" s="16" t="str">
        <f t="shared" si="25"/>
        <v>キラーブレードこがらしつむじダブルサイクロン</v>
      </c>
      <c r="AI229" s="16" t="str">
        <f t="shared" si="26"/>
        <v>キラーブレードこがらしつむじダブルサイクロン</v>
      </c>
      <c r="AJ229" s="16" t="str">
        <f t="shared" si="27"/>
        <v>キラーブレードこがらしつむじダブルサイクロン</v>
      </c>
      <c r="AK229" s="15" t="str">
        <f t="shared" si="28"/>
        <v>CACACABL</v>
      </c>
      <c r="AL229" s="16" t="str">
        <f t="shared" si="29"/>
        <v>CACACABL</v>
      </c>
      <c r="AM229" s="15" t="str">
        <f t="shared" si="30"/>
        <v>CACACABL</v>
      </c>
      <c r="AN229" s="15" t="str">
        <f t="shared" si="31"/>
        <v>CACACABL</v>
      </c>
    </row>
    <row r="230" spans="1:40" ht="11.25" customHeight="1" x14ac:dyDescent="0.15">
      <c r="A230" s="15">
        <v>229</v>
      </c>
      <c r="B230" s="15" t="s">
        <v>755</v>
      </c>
      <c r="C230" s="15" t="s">
        <v>756</v>
      </c>
      <c r="D230" s="3" t="s">
        <v>18</v>
      </c>
      <c r="E230" s="15" t="s">
        <v>19</v>
      </c>
      <c r="F230" s="15" t="s">
        <v>53</v>
      </c>
      <c r="G230" s="15">
        <v>105</v>
      </c>
      <c r="H230" s="15">
        <v>156</v>
      </c>
      <c r="I230" s="15">
        <v>67</v>
      </c>
      <c r="J230" s="15">
        <v>62</v>
      </c>
      <c r="K230" s="15">
        <v>60</v>
      </c>
      <c r="L230" s="15">
        <v>76</v>
      </c>
      <c r="M230" s="15">
        <v>38</v>
      </c>
      <c r="N230" s="15">
        <v>67</v>
      </c>
      <c r="O230" s="15">
        <v>52</v>
      </c>
      <c r="P230" s="15">
        <v>16</v>
      </c>
      <c r="Q230" s="15" t="s">
        <v>171</v>
      </c>
      <c r="R230" s="3" t="str">
        <f>IF(ISERROR(VLOOKUP($Q230,技リスト!$A$1:$F$270,6,FALSE)),"－",VLOOKUP($Q230,技リスト!$A$1:$F$270,6,FALSE))</f>
        <v>DR</v>
      </c>
      <c r="S230" s="3">
        <f>IF(ISERROR(VLOOKUP($Q230,技リスト!$A$1:$F$270,3,FALSE)),"－",VLOOKUP($Q230,技リスト!$A$1:$F$270,3,FALSE))</f>
        <v>47</v>
      </c>
      <c r="T230" s="3" t="str">
        <f>IF($E230=IF(ISERROR(VLOOKUP($Q230,技リスト!$A$1:$F$270,4,FALSE)),"－",VLOOKUP($Q230,技リスト!$A$1:$F$270,4,FALSE)),"一致","")</f>
        <v>一致</v>
      </c>
      <c r="U230" s="15" t="s">
        <v>757</v>
      </c>
      <c r="V230" s="3" t="str">
        <f>IF(ISERROR(VLOOKUP($U230,技リスト!$A$1:$F$270,6,FALSE)),"－",VLOOKUP($U230,技リスト!$A$1:$F$270,6,FALSE))</f>
        <v>DR</v>
      </c>
      <c r="W230" s="3">
        <f>IF(ISERROR(VLOOKUP($U230,技リスト!$A$1:$F$270,3,FALSE)),"－",VLOOKUP($U230,技リスト!$A$1:$F$270,3,FALSE))</f>
        <v>65</v>
      </c>
      <c r="X230" s="3" t="str">
        <f>IF($E230=IF(ISERROR(VLOOKUP($U230,技リスト!$A$1:$F$270,4,FALSE)),"－",VLOOKUP($U230,技リスト!$A$1:$F$270,4,FALSE)),"一致","")</f>
        <v>一致</v>
      </c>
      <c r="Y230" s="15" t="s">
        <v>154</v>
      </c>
      <c r="Z230" s="3" t="str">
        <f>IF(ISERROR(VLOOKUP($Y230,技リスト!$A$1:$F$270,6,FALSE)),"－",VLOOKUP($Y230,技リスト!$A$1:$F$270,6,FALSE))</f>
        <v>BB</v>
      </c>
      <c r="AA230" s="3">
        <f>IF(ISERROR(VLOOKUP($Y230,技リスト!$A$1:$F$270,3,FALSE)),"－",VLOOKUP($Y230,技リスト!$A$1:$F$270,3,FALSE))</f>
        <v>84</v>
      </c>
      <c r="AB230" s="3" t="str">
        <f>IF($E230=IF(ISERROR(VLOOKUP($Y230,技リスト!$A$1:$F$270,4,FALSE)),"－",VLOOKUP($Y230,技リスト!$A$1:$F$270,4,FALSE)),"一致","")</f>
        <v/>
      </c>
      <c r="AC230" s="15" t="s">
        <v>128</v>
      </c>
      <c r="AD230" s="3" t="str">
        <f>IF(ISERROR(VLOOKUP($AC230,技リスト!$A$1:$F$270,6,FALSE)),"－",VLOOKUP($AC230,技リスト!$A$1:$F$270,6,FALSE))</f>
        <v>DR</v>
      </c>
      <c r="AE230" s="3">
        <f>IF(ISERROR(VLOOKUP($AC230,技リスト!$A$1:$F$270,3,FALSE)),"－",VLOOKUP($AC230,技リスト!$A$1:$F$270,3,FALSE))</f>
        <v>76</v>
      </c>
      <c r="AF230" s="3" t="str">
        <f>IF($E230=IF(ISERROR(VLOOKUP($AC230,技リスト!$A$1:$F$245,4,FALSE)),"－",VLOOKUP($AC230,技リスト!$A$1:$F$245,4,FALSE)),"一致","")</f>
        <v>一致</v>
      </c>
      <c r="AG230" s="16" t="str">
        <f t="shared" si="24"/>
        <v>イリュージョンボールまぼろしドリブルシューティングスターぶんしんフェイント</v>
      </c>
      <c r="AH230" s="16" t="str">
        <f t="shared" si="25"/>
        <v>イリュージョンボールまぼろしドリブルシューティングスターぶんしんフェイント</v>
      </c>
      <c r="AI230" s="16" t="str">
        <f t="shared" si="26"/>
        <v>イリュージョンボールまぼろしドリブルシューティングスターぶんしんフェイント</v>
      </c>
      <c r="AJ230" s="16" t="str">
        <f t="shared" si="27"/>
        <v>イリュージョンボールまぼろしドリブルシューティングスターぶんしんフェイント</v>
      </c>
      <c r="AK230" s="15" t="str">
        <f t="shared" si="28"/>
        <v>DRDRBBDR</v>
      </c>
      <c r="AL230" s="16" t="str">
        <f t="shared" si="29"/>
        <v>DRDRBBDR</v>
      </c>
      <c r="AM230" s="15" t="str">
        <f t="shared" si="30"/>
        <v>DRDRBBDR</v>
      </c>
      <c r="AN230" s="15" t="str">
        <f t="shared" si="31"/>
        <v>DRDRBBDR</v>
      </c>
    </row>
    <row r="231" spans="1:40" ht="11.25" customHeight="1" x14ac:dyDescent="0.15">
      <c r="A231" s="15">
        <v>230</v>
      </c>
      <c r="B231" s="15" t="s">
        <v>758</v>
      </c>
      <c r="C231" s="15" t="s">
        <v>759</v>
      </c>
      <c r="D231" s="3" t="s">
        <v>18</v>
      </c>
      <c r="E231" s="15" t="s">
        <v>121</v>
      </c>
      <c r="F231" s="15" t="s">
        <v>53</v>
      </c>
      <c r="G231" s="15">
        <v>118</v>
      </c>
      <c r="H231" s="15">
        <v>110</v>
      </c>
      <c r="I231" s="15">
        <v>52</v>
      </c>
      <c r="J231" s="15">
        <v>54</v>
      </c>
      <c r="K231" s="15">
        <v>48</v>
      </c>
      <c r="L231" s="15">
        <v>41</v>
      </c>
      <c r="M231" s="15">
        <v>50</v>
      </c>
      <c r="N231" s="15">
        <v>59</v>
      </c>
      <c r="O231" s="15">
        <v>53</v>
      </c>
      <c r="P231" s="15">
        <v>26</v>
      </c>
      <c r="Q231" s="15" t="s">
        <v>134</v>
      </c>
      <c r="R231" s="3" t="str">
        <f>IF(ISERROR(VLOOKUP($Q231,技リスト!$A$1:$F$270,6,FALSE)),"－",VLOOKUP($Q231,技リスト!$A$1:$F$270,6,FALSE))</f>
        <v>DR</v>
      </c>
      <c r="S231" s="3">
        <f>IF(ISERROR(VLOOKUP($Q231,技リスト!$A$1:$F$270,3,FALSE)),"－",VLOOKUP($Q231,技リスト!$A$1:$F$270,3,FALSE))</f>
        <v>38</v>
      </c>
      <c r="T231" s="3" t="str">
        <f>IF($E231=IF(ISERROR(VLOOKUP($Q231,技リスト!$A$1:$F$270,4,FALSE)),"－",VLOOKUP($Q231,技リスト!$A$1:$F$270,4,FALSE)),"一致","")</f>
        <v>一致</v>
      </c>
      <c r="U231" s="15" t="s">
        <v>212</v>
      </c>
      <c r="V231" s="3" t="str">
        <f>IF(ISERROR(VLOOKUP($U231,技リスト!$A$1:$F$270,6,FALSE)),"－",VLOOKUP($U231,技リスト!$A$1:$F$270,6,FALSE))</f>
        <v>BB</v>
      </c>
      <c r="W231" s="3">
        <f>IF(ISERROR(VLOOKUP($U231,技リスト!$A$1:$F$270,3,FALSE)),"－",VLOOKUP($U231,技リスト!$A$1:$F$270,3,FALSE))</f>
        <v>14</v>
      </c>
      <c r="X231" s="3" t="str">
        <f>IF($E231=IF(ISERROR(VLOOKUP($U231,技リスト!$A$1:$F$270,4,FALSE)),"－",VLOOKUP($U231,技リスト!$A$1:$F$270,4,FALSE)),"一致","")</f>
        <v/>
      </c>
      <c r="Y231" s="15" t="s">
        <v>215</v>
      </c>
      <c r="Z231" s="3" t="str">
        <f>IF(ISERROR(VLOOKUP($Y231,技リスト!$A$1:$F$270,6,FALSE)),"－",VLOOKUP($Y231,技リスト!$A$1:$F$270,6,FALSE))</f>
        <v>BL</v>
      </c>
      <c r="AA231" s="3">
        <f>IF(ISERROR(VLOOKUP($Y231,技リスト!$A$1:$F$270,3,FALSE)),"－",VLOOKUP($Y231,技リスト!$A$1:$F$270,3,FALSE))</f>
        <v>80</v>
      </c>
      <c r="AB231" s="3" t="str">
        <f>IF($E231=IF(ISERROR(VLOOKUP($Y231,技リスト!$A$1:$F$270,4,FALSE)),"－",VLOOKUP($Y231,技リスト!$A$1:$F$270,4,FALSE)),"一致","")</f>
        <v>一致</v>
      </c>
      <c r="AC231" s="15" t="s">
        <v>304</v>
      </c>
      <c r="AD231" s="3" t="str">
        <f>IF(ISERROR(VLOOKUP($AC231,技リスト!$A$1:$F$270,6,FALSE)),"－",VLOOKUP($AC231,技リスト!$A$1:$F$270,6,FALSE))</f>
        <v>BL</v>
      </c>
      <c r="AE231" s="3">
        <f>IF(ISERROR(VLOOKUP($AC231,技リスト!$A$1:$F$270,3,FALSE)),"－",VLOOKUP($AC231,技リスト!$A$1:$F$270,3,FALSE))</f>
        <v>12</v>
      </c>
      <c r="AF231" s="3" t="str">
        <f>IF($E231=IF(ISERROR(VLOOKUP($AC231,技リスト!$A$1:$F$245,4,FALSE)),"－",VLOOKUP($AC231,技リスト!$A$1:$F$245,4,FALSE)),"一致","")</f>
        <v/>
      </c>
      <c r="AG231" s="16" t="str">
        <f t="shared" si="24"/>
        <v>スーパーアルマジロジャイアントスピンメガクェイクしこふみ</v>
      </c>
      <c r="AH231" s="16" t="str">
        <f t="shared" si="25"/>
        <v>スーパーアルマジロジャイアントスピンメガクェイクしこふみ</v>
      </c>
      <c r="AI231" s="16" t="str">
        <f t="shared" si="26"/>
        <v>スーパーアルマジロジャイアントスピンメガクェイクしこふみ</v>
      </c>
      <c r="AJ231" s="16" t="str">
        <f t="shared" si="27"/>
        <v>スーパーアルマジロジャイアントスピンメガクェイクしこふみ</v>
      </c>
      <c r="AK231" s="15" t="str">
        <f t="shared" si="28"/>
        <v>DRBBBLBL</v>
      </c>
      <c r="AL231" s="16" t="str">
        <f t="shared" si="29"/>
        <v>DRBBBLBL</v>
      </c>
      <c r="AM231" s="15" t="str">
        <f t="shared" si="30"/>
        <v>DRBBBLBL</v>
      </c>
      <c r="AN231" s="15" t="str">
        <f t="shared" si="31"/>
        <v>DRBBBLBL</v>
      </c>
    </row>
    <row r="232" spans="1:40" ht="11.25" customHeight="1" x14ac:dyDescent="0.15">
      <c r="A232" s="15">
        <v>231</v>
      </c>
      <c r="B232" s="15" t="s">
        <v>760</v>
      </c>
      <c r="C232" s="15" t="s">
        <v>761</v>
      </c>
      <c r="D232" s="3" t="s">
        <v>18</v>
      </c>
      <c r="E232" s="15" t="s">
        <v>19</v>
      </c>
      <c r="F232" s="15" t="s">
        <v>52</v>
      </c>
      <c r="G232" s="15">
        <v>132</v>
      </c>
      <c r="H232" s="15">
        <v>110</v>
      </c>
      <c r="I232" s="15">
        <v>63</v>
      </c>
      <c r="J232" s="15">
        <v>44</v>
      </c>
      <c r="K232" s="15">
        <v>46</v>
      </c>
      <c r="L232" s="15">
        <v>41</v>
      </c>
      <c r="M232" s="15">
        <v>44</v>
      </c>
      <c r="N232" s="15">
        <v>48</v>
      </c>
      <c r="O232" s="15">
        <v>41</v>
      </c>
      <c r="P232" s="15">
        <v>26</v>
      </c>
      <c r="Q232" s="15" t="s">
        <v>264</v>
      </c>
      <c r="R232" s="3" t="str">
        <f>IF(ISERROR(VLOOKUP($Q232,技リスト!$A$1:$F$270,6,FALSE)),"－",VLOOKUP($Q232,技リスト!$A$1:$F$270,6,FALSE))</f>
        <v>BL</v>
      </c>
      <c r="S232" s="3">
        <f>IF(ISERROR(VLOOKUP($Q232,技リスト!$A$1:$F$270,3,FALSE)),"－",VLOOKUP($Q232,技リスト!$A$1:$F$270,3,FALSE))</f>
        <v>16</v>
      </c>
      <c r="T232" s="3" t="str">
        <f>IF($E232=IF(ISERROR(VLOOKUP($Q232,技リスト!$A$1:$F$270,4,FALSE)),"－",VLOOKUP($Q232,技リスト!$A$1:$F$270,4,FALSE)),"一致","")</f>
        <v>一致</v>
      </c>
      <c r="U232" s="15" t="s">
        <v>290</v>
      </c>
      <c r="V232" s="3" t="str">
        <f>IF(ISERROR(VLOOKUP($U232,技リスト!$A$1:$F$270,6,FALSE)),"－",VLOOKUP($U232,技リスト!$A$1:$F$270,6,FALSE))</f>
        <v>BL</v>
      </c>
      <c r="W232" s="3">
        <f>IF(ISERROR(VLOOKUP($U232,技リスト!$A$1:$F$270,3,FALSE)),"－",VLOOKUP($U232,技リスト!$A$1:$F$270,3,FALSE))</f>
        <v>56</v>
      </c>
      <c r="X232" s="3" t="str">
        <f>IF($E232=IF(ISERROR(VLOOKUP($U232,技リスト!$A$1:$F$270,4,FALSE)),"－",VLOOKUP($U232,技リスト!$A$1:$F$270,4,FALSE)),"一致","")</f>
        <v>一致</v>
      </c>
      <c r="Y232" s="15" t="s">
        <v>715</v>
      </c>
      <c r="Z232" s="3" t="str">
        <f>IF(ISERROR(VLOOKUP($Y232,技リスト!$A$1:$F$270,6,FALSE)),"－",VLOOKUP($Y232,技リスト!$A$1:$F$270,6,FALSE))</f>
        <v>DR</v>
      </c>
      <c r="AA232" s="3">
        <f>IF(ISERROR(VLOOKUP($Y232,技リスト!$A$1:$F$270,3,FALSE)),"－",VLOOKUP($Y232,技リスト!$A$1:$F$270,3,FALSE))</f>
        <v>61</v>
      </c>
      <c r="AB232" s="3" t="str">
        <f>IF($E232=IF(ISERROR(VLOOKUP($Y232,技リスト!$A$1:$F$270,4,FALSE)),"－",VLOOKUP($Y232,技リスト!$A$1:$F$270,4,FALSE)),"一致","")</f>
        <v>一致</v>
      </c>
      <c r="AC232" s="15" t="s">
        <v>316</v>
      </c>
      <c r="AD232" s="3" t="str">
        <f>IF(ISERROR(VLOOKUP($AC232,技リスト!$A$1:$F$270,6,FALSE)),"－",VLOOKUP($AC232,技リスト!$A$1:$F$270,6,FALSE))</f>
        <v>DR</v>
      </c>
      <c r="AE232" s="3">
        <f>IF(ISERROR(VLOOKUP($AC232,技リスト!$A$1:$F$270,3,FALSE)),"－",VLOOKUP($AC232,技リスト!$A$1:$F$270,3,FALSE))</f>
        <v>85</v>
      </c>
      <c r="AF232" s="3" t="str">
        <f>IF($E232=IF(ISERROR(VLOOKUP($AC232,技リスト!$A$1:$F$245,4,FALSE)),"－",VLOOKUP($AC232,技リスト!$A$1:$F$245,4,FALSE)),"一致","")</f>
        <v/>
      </c>
      <c r="AG232" s="16" t="str">
        <f t="shared" si="24"/>
        <v>おんりょうくものいとたつまきどくぎりじごくぐるま</v>
      </c>
      <c r="AH232" s="16" t="str">
        <f t="shared" si="25"/>
        <v>おんりょうくものいとたつまきどくぎりじごくぐるま</v>
      </c>
      <c r="AI232" s="16" t="str">
        <f t="shared" si="26"/>
        <v>おんりょうくものいとたつまきどくぎりじごくぐるま</v>
      </c>
      <c r="AJ232" s="16" t="str">
        <f t="shared" si="27"/>
        <v>おんりょうくものいとたつまきどくぎりじごくぐるま</v>
      </c>
      <c r="AK232" s="15" t="str">
        <f t="shared" si="28"/>
        <v>BLBLDRDR</v>
      </c>
      <c r="AL232" s="16" t="str">
        <f t="shared" si="29"/>
        <v>BLBLDRDR</v>
      </c>
      <c r="AM232" s="15" t="str">
        <f t="shared" si="30"/>
        <v>BLBLDRDR</v>
      </c>
      <c r="AN232" s="15" t="str">
        <f t="shared" si="31"/>
        <v>BLBLDRDR</v>
      </c>
    </row>
    <row r="233" spans="1:40" ht="11.25" customHeight="1" x14ac:dyDescent="0.15">
      <c r="A233" s="15">
        <v>232</v>
      </c>
      <c r="B233" s="15" t="s">
        <v>762</v>
      </c>
      <c r="C233" s="15" t="s">
        <v>763</v>
      </c>
      <c r="D233" s="3" t="s">
        <v>18</v>
      </c>
      <c r="E233" s="15" t="s">
        <v>19</v>
      </c>
      <c r="F233" s="15" t="s">
        <v>17</v>
      </c>
      <c r="G233" s="15">
        <v>118</v>
      </c>
      <c r="H233" s="15">
        <v>100</v>
      </c>
      <c r="I233" s="15">
        <v>59</v>
      </c>
      <c r="J233" s="15">
        <v>64</v>
      </c>
      <c r="K233" s="15">
        <v>76</v>
      </c>
      <c r="L233" s="15">
        <v>64</v>
      </c>
      <c r="M233" s="15">
        <v>44</v>
      </c>
      <c r="N233" s="15">
        <v>52</v>
      </c>
      <c r="O233" s="15">
        <v>55</v>
      </c>
      <c r="P233" s="15">
        <v>28</v>
      </c>
      <c r="Q233" s="15" t="s">
        <v>223</v>
      </c>
      <c r="R233" s="3" t="str">
        <f>IF(ISERROR(VLOOKUP($Q233,技リスト!$A$1:$F$270,6,FALSE)),"－",VLOOKUP($Q233,技リスト!$A$1:$F$270,6,FALSE))</f>
        <v>BL</v>
      </c>
      <c r="S233" s="3">
        <f>IF(ISERROR(VLOOKUP($Q233,技リスト!$A$1:$F$270,3,FALSE)),"－",VLOOKUP($Q233,技リスト!$A$1:$F$270,3,FALSE))</f>
        <v>8</v>
      </c>
      <c r="T233" s="3" t="str">
        <f>IF($E233=IF(ISERROR(VLOOKUP($Q233,技リスト!$A$1:$F$270,4,FALSE)),"－",VLOOKUP($Q233,技リスト!$A$1:$F$270,4,FALSE)),"一致","")</f>
        <v>一致</v>
      </c>
      <c r="U233" s="15" t="s">
        <v>427</v>
      </c>
      <c r="V233" s="3" t="str">
        <f>IF(ISERROR(VLOOKUP($U233,技リスト!$A$1:$F$270,6,FALSE)),"－",VLOOKUP($U233,技リスト!$A$1:$F$270,6,FALSE))</f>
        <v>BL</v>
      </c>
      <c r="W233" s="3">
        <f>IF(ISERROR(VLOOKUP($U233,技リスト!$A$1:$F$270,3,FALSE)),"－",VLOOKUP($U233,技リスト!$A$1:$F$270,3,FALSE))</f>
        <v>39</v>
      </c>
      <c r="X233" s="3" t="str">
        <f>IF($E233=IF(ISERROR(VLOOKUP($U233,技リスト!$A$1:$F$270,4,FALSE)),"－",VLOOKUP($U233,技リスト!$A$1:$F$270,4,FALSE)),"一致","")</f>
        <v/>
      </c>
      <c r="Y233" s="15" t="s">
        <v>154</v>
      </c>
      <c r="Z233" s="3" t="str">
        <f>IF(ISERROR(VLOOKUP($Y233,技リスト!$A$1:$F$270,6,FALSE)),"－",VLOOKUP($Y233,技リスト!$A$1:$F$270,6,FALSE))</f>
        <v>BB</v>
      </c>
      <c r="AA233" s="3">
        <f>IF(ISERROR(VLOOKUP($Y233,技リスト!$A$1:$F$270,3,FALSE)),"－",VLOOKUP($Y233,技リスト!$A$1:$F$270,3,FALSE))</f>
        <v>84</v>
      </c>
      <c r="AB233" s="3" t="str">
        <f>IF($E233=IF(ISERROR(VLOOKUP($Y233,技リスト!$A$1:$F$270,4,FALSE)),"－",VLOOKUP($Y233,技リスト!$A$1:$F$270,4,FALSE)),"一致","")</f>
        <v/>
      </c>
      <c r="AC233" s="15" t="s">
        <v>476</v>
      </c>
      <c r="AD233" s="3" t="str">
        <f>IF(ISERROR(VLOOKUP($AC233,技リスト!$A$1:$F$270,6,FALSE)),"－",VLOOKUP($AC233,技リスト!$A$1:$F$270,6,FALSE))</f>
        <v>BL</v>
      </c>
      <c r="AE233" s="3">
        <f>IF(ISERROR(VLOOKUP($AC233,技リスト!$A$1:$F$270,3,FALSE)),"－",VLOOKUP($AC233,技リスト!$A$1:$F$270,3,FALSE))</f>
        <v>93</v>
      </c>
      <c r="AF233" s="3" t="str">
        <f>IF($E233=IF(ISERROR(VLOOKUP($AC233,技リスト!$A$1:$F$245,4,FALSE)),"－",VLOOKUP($AC233,技リスト!$A$1:$F$245,4,FALSE)),"一致","")</f>
        <v>一致</v>
      </c>
      <c r="AG233" s="16" t="str">
        <f t="shared" si="24"/>
        <v>キラースライドブレードアタックシューティングスターハーヴェスト</v>
      </c>
      <c r="AH233" s="16" t="str">
        <f t="shared" si="25"/>
        <v>キラースライドブレードアタックシューティングスターハーヴェスト</v>
      </c>
      <c r="AI233" s="16" t="str">
        <f t="shared" si="26"/>
        <v>キラースライドブレードアタックシューティングスターハーヴェスト</v>
      </c>
      <c r="AJ233" s="16" t="str">
        <f t="shared" si="27"/>
        <v>キラースライドブレードアタックシューティングスターハーヴェスト</v>
      </c>
      <c r="AK233" s="15" t="str">
        <f t="shared" si="28"/>
        <v>BLBLBBBL</v>
      </c>
      <c r="AL233" s="16" t="str">
        <f t="shared" si="29"/>
        <v>BLBLBBBL</v>
      </c>
      <c r="AM233" s="15" t="str">
        <f t="shared" si="30"/>
        <v>BLBLBBBL</v>
      </c>
      <c r="AN233" s="15" t="str">
        <f t="shared" si="31"/>
        <v>BLBLBBBL</v>
      </c>
    </row>
    <row r="234" spans="1:40" ht="11.25" customHeight="1" x14ac:dyDescent="0.15">
      <c r="A234" s="15">
        <v>233</v>
      </c>
      <c r="B234" s="15" t="s">
        <v>764</v>
      </c>
      <c r="C234" s="15" t="s">
        <v>765</v>
      </c>
      <c r="D234" s="3" t="s">
        <v>18</v>
      </c>
      <c r="E234" s="15" t="s">
        <v>19</v>
      </c>
      <c r="F234" s="15" t="s">
        <v>52</v>
      </c>
      <c r="G234" s="15">
        <v>83</v>
      </c>
      <c r="H234" s="15">
        <v>158</v>
      </c>
      <c r="I234" s="15">
        <v>61</v>
      </c>
      <c r="J234" s="15">
        <v>62</v>
      </c>
      <c r="K234" s="15">
        <v>53</v>
      </c>
      <c r="L234" s="15">
        <v>62</v>
      </c>
      <c r="M234" s="15">
        <v>34</v>
      </c>
      <c r="N234" s="15">
        <v>64</v>
      </c>
      <c r="O234" s="15">
        <v>53</v>
      </c>
      <c r="P234" s="15">
        <v>16</v>
      </c>
      <c r="Q234" s="15" t="s">
        <v>159</v>
      </c>
      <c r="R234" s="3" t="str">
        <f>IF(ISERROR(VLOOKUP($Q234,技リスト!$A$1:$F$270,6,FALSE)),"－",VLOOKUP($Q234,技リスト!$A$1:$F$270,6,FALSE))</f>
        <v>NS</v>
      </c>
      <c r="S234" s="3">
        <f>IF(ISERROR(VLOOKUP($Q234,技リスト!$A$1:$F$270,3,FALSE)),"－",VLOOKUP($Q234,技リスト!$A$1:$F$270,3,FALSE))</f>
        <v>67</v>
      </c>
      <c r="T234" s="3" t="str">
        <f>IF($E234=IF(ISERROR(VLOOKUP($Q234,技リスト!$A$1:$F$270,4,FALSE)),"－",VLOOKUP($Q234,技リスト!$A$1:$F$270,4,FALSE)),"一致","")</f>
        <v/>
      </c>
      <c r="U234" s="15" t="s">
        <v>199</v>
      </c>
      <c r="V234" s="3" t="str">
        <f>IF(ISERROR(VLOOKUP($U234,技リスト!$A$1:$F$270,6,FALSE)),"－",VLOOKUP($U234,技リスト!$A$1:$F$270,6,FALSE))</f>
        <v>BB</v>
      </c>
      <c r="W234" s="3">
        <f>IF(ISERROR(VLOOKUP($U234,技リスト!$A$1:$F$270,3,FALSE)),"－",VLOOKUP($U234,技リスト!$A$1:$F$270,3,FALSE))</f>
        <v>58</v>
      </c>
      <c r="X234" s="3" t="str">
        <f>IF($E234=IF(ISERROR(VLOOKUP($U234,技リスト!$A$1:$F$270,4,FALSE)),"－",VLOOKUP($U234,技リスト!$A$1:$F$270,4,FALSE)),"一致","")</f>
        <v/>
      </c>
      <c r="Y234" s="15" t="s">
        <v>766</v>
      </c>
      <c r="Z234" s="3" t="str">
        <f>IF(ISERROR(VLOOKUP($Y234,技リスト!$A$1:$F$270,6,FALSE)),"－",VLOOKUP($Y234,技リスト!$A$1:$F$270,6,FALSE))</f>
        <v>NS</v>
      </c>
      <c r="AA234" s="3">
        <f>IF(ISERROR(VLOOKUP($Y234,技リスト!$A$1:$F$270,3,FALSE)),"－",VLOOKUP($Y234,技リスト!$A$1:$F$270,3,FALSE))</f>
        <v>80</v>
      </c>
      <c r="AB234" s="3" t="str">
        <f>IF($E234=IF(ISERROR(VLOOKUP($Y234,技リスト!$A$1:$F$270,4,FALSE)),"－",VLOOKUP($Y234,技リスト!$A$1:$F$270,4,FALSE)),"一致","")</f>
        <v>一致</v>
      </c>
      <c r="AC234" s="15" t="s">
        <v>242</v>
      </c>
      <c r="AD234" s="3" t="str">
        <f>IF(ISERROR(VLOOKUP($AC234,技リスト!$A$1:$F$270,6,FALSE)),"－",VLOOKUP($AC234,技リスト!$A$1:$F$270,6,FALSE))</f>
        <v>BS</v>
      </c>
      <c r="AE234" s="3">
        <f>IF(ISERROR(VLOOKUP($AC234,技リスト!$A$1:$F$270,3,FALSE)),"－",VLOOKUP($AC234,技リスト!$A$1:$F$270,3,FALSE))</f>
        <v>87</v>
      </c>
      <c r="AF234" s="3" t="str">
        <f>IF($E234=IF(ISERROR(VLOOKUP($AC234,技リスト!$A$1:$F$245,4,FALSE)),"－",VLOOKUP($AC234,技リスト!$A$1:$F$245,4,FALSE)),"一致","")</f>
        <v>一致</v>
      </c>
      <c r="AG234" s="16" t="str">
        <f t="shared" si="24"/>
        <v>クルクルヘッドスピニングカットトカチェフボンバーにひゃくれつショット</v>
      </c>
      <c r="AH234" s="16" t="str">
        <f t="shared" si="25"/>
        <v>クルクルヘッドスピニングカットトカチェフボンバーにひゃくれつショット</v>
      </c>
      <c r="AI234" s="16" t="str">
        <f t="shared" si="26"/>
        <v>クルクルヘッドスピニングカットトカチェフボンバーにひゃくれつショット</v>
      </c>
      <c r="AJ234" s="16" t="str">
        <f t="shared" si="27"/>
        <v>クルクルヘッドスピニングカットトカチェフボンバーにひゃくれつショット</v>
      </c>
      <c r="AK234" s="15" t="str">
        <f t="shared" si="28"/>
        <v>NSBBNSBS</v>
      </c>
      <c r="AL234" s="16" t="str">
        <f t="shared" si="29"/>
        <v>NSBBNSBS</v>
      </c>
      <c r="AM234" s="15" t="str">
        <f t="shared" si="30"/>
        <v>NSBBNSBS</v>
      </c>
      <c r="AN234" s="15" t="str">
        <f t="shared" si="31"/>
        <v>NSBBNSBS</v>
      </c>
    </row>
    <row r="235" spans="1:40" ht="11.25" customHeight="1" x14ac:dyDescent="0.15">
      <c r="A235" s="15">
        <v>234</v>
      </c>
      <c r="B235" s="15" t="s">
        <v>767</v>
      </c>
      <c r="C235" s="15" t="s">
        <v>768</v>
      </c>
      <c r="D235" s="3" t="s">
        <v>18</v>
      </c>
      <c r="E235" s="15" t="s">
        <v>121</v>
      </c>
      <c r="F235" s="15" t="s">
        <v>20</v>
      </c>
      <c r="G235" s="15">
        <v>85</v>
      </c>
      <c r="H235" s="15">
        <v>152</v>
      </c>
      <c r="I235" s="15">
        <v>44</v>
      </c>
      <c r="J235" s="15">
        <v>56</v>
      </c>
      <c r="K235" s="15">
        <v>56</v>
      </c>
      <c r="L235" s="15">
        <v>53</v>
      </c>
      <c r="M235" s="15">
        <v>62</v>
      </c>
      <c r="N235" s="15">
        <v>55</v>
      </c>
      <c r="O235" s="15">
        <v>63</v>
      </c>
      <c r="P235" s="15">
        <v>14</v>
      </c>
      <c r="Q235" s="15" t="s">
        <v>366</v>
      </c>
      <c r="R235" s="3" t="str">
        <f>IF(ISERROR(VLOOKUP($Q235,技リスト!$A$1:$F$270,6,FALSE)),"－",VLOOKUP($Q235,技リスト!$A$1:$F$270,6,FALSE))</f>
        <v>CA</v>
      </c>
      <c r="S235" s="3">
        <f>IF(ISERROR(VLOOKUP($Q235,技リスト!$A$1:$F$270,3,FALSE)),"－",VLOOKUP($Q235,技リスト!$A$1:$F$270,3,FALSE))</f>
        <v>10</v>
      </c>
      <c r="T235" s="3" t="str">
        <f>IF($E235=IF(ISERROR(VLOOKUP($Q235,技リスト!$A$1:$F$270,4,FALSE)),"－",VLOOKUP($Q235,技リスト!$A$1:$F$270,4,FALSE)),"一致","")</f>
        <v>一致</v>
      </c>
      <c r="U235" s="15" t="s">
        <v>369</v>
      </c>
      <c r="V235" s="3" t="str">
        <f>IF(ISERROR(VLOOKUP($U235,技リスト!$A$1:$F$270,6,FALSE)),"－",VLOOKUP($U235,技リスト!$A$1:$F$270,6,FALSE))</f>
        <v>CA</v>
      </c>
      <c r="W235" s="3">
        <f>IF(ISERROR(VLOOKUP($U235,技リスト!$A$1:$F$270,3,FALSE)),"－",VLOOKUP($U235,技リスト!$A$1:$F$270,3,FALSE))</f>
        <v>44</v>
      </c>
      <c r="X235" s="3" t="str">
        <f>IF($E235=IF(ISERROR(VLOOKUP($U235,技リスト!$A$1:$F$270,4,FALSE)),"－",VLOOKUP($U235,技リスト!$A$1:$F$270,4,FALSE)),"一致","")</f>
        <v/>
      </c>
      <c r="Y235" s="15" t="s">
        <v>321</v>
      </c>
      <c r="Z235" s="3" t="str">
        <f>IF(ISERROR(VLOOKUP($Y235,技リスト!$A$1:$F$270,6,FALSE)),"－",VLOOKUP($Y235,技リスト!$A$1:$F$270,6,FALSE))</f>
        <v>P1</v>
      </c>
      <c r="AA235" s="3">
        <f>IF(ISERROR(VLOOKUP($Y235,技リスト!$A$1:$F$270,3,FALSE)),"－",VLOOKUP($Y235,技リスト!$A$1:$F$270,3,FALSE))</f>
        <v>76</v>
      </c>
      <c r="AB235" s="3" t="str">
        <f>IF($E235=IF(ISERROR(VLOOKUP($Y235,技リスト!$A$1:$F$270,4,FALSE)),"－",VLOOKUP($Y235,技リスト!$A$1:$F$270,4,FALSE)),"一致","")</f>
        <v>一致</v>
      </c>
      <c r="AC235" s="15" t="s">
        <v>304</v>
      </c>
      <c r="AD235" s="3" t="str">
        <f>IF(ISERROR(VLOOKUP($AC235,技リスト!$A$1:$F$270,6,FALSE)),"－",VLOOKUP($AC235,技リスト!$A$1:$F$270,6,FALSE))</f>
        <v>BL</v>
      </c>
      <c r="AE235" s="3">
        <f>IF(ISERROR(VLOOKUP($AC235,技リスト!$A$1:$F$270,3,FALSE)),"－",VLOOKUP($AC235,技リスト!$A$1:$F$270,3,FALSE))</f>
        <v>12</v>
      </c>
      <c r="AF235" s="3" t="str">
        <f>IF($E235=IF(ISERROR(VLOOKUP($AC235,技リスト!$A$1:$F$245,4,FALSE)),"－",VLOOKUP($AC235,技リスト!$A$1:$F$245,4,FALSE)),"一致","")</f>
        <v/>
      </c>
      <c r="AG235" s="16" t="str">
        <f t="shared" si="24"/>
        <v>タフネスブロックシュートポケットちゃぶだいがえししこふみ</v>
      </c>
      <c r="AH235" s="16" t="str">
        <f t="shared" si="25"/>
        <v>タフネスブロックシュートポケットちゃぶだいがえししこふみ</v>
      </c>
      <c r="AI235" s="16" t="str">
        <f t="shared" si="26"/>
        <v>タフネスブロックシュートポケットちゃぶだいがえししこふみ</v>
      </c>
      <c r="AJ235" s="16" t="str">
        <f t="shared" si="27"/>
        <v>タフネスブロックシュートポケットちゃぶだいがえししこふみ</v>
      </c>
      <c r="AK235" s="15" t="str">
        <f t="shared" si="28"/>
        <v>CACAP1BL</v>
      </c>
      <c r="AL235" s="16" t="str">
        <f t="shared" si="29"/>
        <v>CACAP1BL</v>
      </c>
      <c r="AM235" s="15" t="str">
        <f t="shared" si="30"/>
        <v>CACAP1BL</v>
      </c>
      <c r="AN235" s="15" t="str">
        <f t="shared" si="31"/>
        <v>CACAP1BL</v>
      </c>
    </row>
    <row r="236" spans="1:40" ht="11.25" customHeight="1" x14ac:dyDescent="0.15">
      <c r="A236" s="15">
        <v>235</v>
      </c>
      <c r="B236" s="15" t="s">
        <v>769</v>
      </c>
      <c r="C236" s="15" t="s">
        <v>770</v>
      </c>
      <c r="D236" s="3" t="s">
        <v>18</v>
      </c>
      <c r="E236" s="15" t="s">
        <v>88</v>
      </c>
      <c r="F236" s="15" t="s">
        <v>17</v>
      </c>
      <c r="G236" s="15">
        <v>147</v>
      </c>
      <c r="H236" s="15">
        <v>158</v>
      </c>
      <c r="I236" s="15">
        <v>40</v>
      </c>
      <c r="J236" s="15">
        <v>60</v>
      </c>
      <c r="K236" s="15">
        <v>77</v>
      </c>
      <c r="L236" s="15">
        <v>43</v>
      </c>
      <c r="M236" s="15">
        <v>53</v>
      </c>
      <c r="N236" s="15">
        <v>58</v>
      </c>
      <c r="O236" s="15">
        <v>52</v>
      </c>
      <c r="P236" s="15">
        <v>11</v>
      </c>
      <c r="Q236" s="15" t="s">
        <v>750</v>
      </c>
      <c r="R236" s="3" t="str">
        <f>IF(ISERROR(VLOOKUP($Q236,技リスト!$A$1:$F$270,6,FALSE)),"－",VLOOKUP($Q236,技リスト!$A$1:$F$270,6,FALSE))</f>
        <v>BL</v>
      </c>
      <c r="S236" s="3">
        <f>IF(ISERROR(VLOOKUP($Q236,技リスト!$A$1:$F$270,3,FALSE)),"－",VLOOKUP($Q236,技リスト!$A$1:$F$270,3,FALSE))</f>
        <v>62</v>
      </c>
      <c r="T236" s="3" t="str">
        <f>IF($E236=IF(ISERROR(VLOOKUP($Q236,技リスト!$A$1:$F$270,4,FALSE)),"－",VLOOKUP($Q236,技リスト!$A$1:$F$270,4,FALSE)),"一致","")</f>
        <v/>
      </c>
      <c r="U236" s="15" t="s">
        <v>141</v>
      </c>
      <c r="V236" s="3" t="str">
        <f>IF(ISERROR(VLOOKUP($U236,技リスト!$A$1:$F$270,6,FALSE)),"－",VLOOKUP($U236,技リスト!$A$1:$F$270,6,FALSE))</f>
        <v>BL</v>
      </c>
      <c r="W236" s="3">
        <f>IF(ISERROR(VLOOKUP($U236,技リスト!$A$1:$F$270,3,FALSE)),"－",VLOOKUP($U236,技リスト!$A$1:$F$270,3,FALSE))</f>
        <v>64</v>
      </c>
      <c r="X236" s="3" t="str">
        <f>IF($E236=IF(ISERROR(VLOOKUP($U236,技リスト!$A$1:$F$270,4,FALSE)),"－",VLOOKUP($U236,技リスト!$A$1:$F$270,4,FALSE)),"一致","")</f>
        <v/>
      </c>
      <c r="Y236" s="15" t="s">
        <v>338</v>
      </c>
      <c r="Z236" s="3" t="str">
        <f>IF(ISERROR(VLOOKUP($Y236,技リスト!$A$1:$F$270,6,FALSE)),"－",VLOOKUP($Y236,技リスト!$A$1:$F$270,6,FALSE))</f>
        <v>DR</v>
      </c>
      <c r="AA236" s="3">
        <f>IF(ISERROR(VLOOKUP($Y236,技リスト!$A$1:$F$270,3,FALSE)),"－",VLOOKUP($Y236,技リスト!$A$1:$F$270,3,FALSE))</f>
        <v>76</v>
      </c>
      <c r="AB236" s="3" t="str">
        <f>IF($E236=IF(ISERROR(VLOOKUP($Y236,技リスト!$A$1:$F$270,4,FALSE)),"－",VLOOKUP($Y236,技リスト!$A$1:$F$270,4,FALSE)),"一致","")</f>
        <v/>
      </c>
      <c r="AC236" s="15" t="s">
        <v>548</v>
      </c>
      <c r="AD236" s="3" t="str">
        <f>IF(ISERROR(VLOOKUP($AC236,技リスト!$A$1:$F$270,6,FALSE)),"－",VLOOKUP($AC236,技リスト!$A$1:$F$270,6,FALSE))</f>
        <v>DR</v>
      </c>
      <c r="AE236" s="3">
        <f>IF(ISERROR(VLOOKUP($AC236,技リスト!$A$1:$F$270,3,FALSE)),"－",VLOOKUP($AC236,技リスト!$A$1:$F$270,3,FALSE))</f>
        <v>74</v>
      </c>
      <c r="AF236" s="3" t="str">
        <f>IF($E236=IF(ISERROR(VLOOKUP($AC236,技リスト!$A$1:$F$245,4,FALSE)),"－",VLOOKUP($AC236,技リスト!$A$1:$F$245,4,FALSE)),"一致","")</f>
        <v/>
      </c>
      <c r="AG236" s="16" t="str">
        <f t="shared" si="24"/>
        <v>フレイムダンスかげぬいとうめいフェイントれっぷうダッシュ</v>
      </c>
      <c r="AH236" s="16" t="str">
        <f t="shared" si="25"/>
        <v>フレイムダンスかげぬいとうめいフェイントれっぷうダッシュ</v>
      </c>
      <c r="AI236" s="16" t="str">
        <f t="shared" si="26"/>
        <v>フレイムダンスかげぬいとうめいフェイントれっぷうダッシュ</v>
      </c>
      <c r="AJ236" s="16" t="str">
        <f t="shared" si="27"/>
        <v>フレイムダンスかげぬいとうめいフェイントれっぷうダッシュ</v>
      </c>
      <c r="AK236" s="15" t="str">
        <f t="shared" si="28"/>
        <v>BLBLDRDR</v>
      </c>
      <c r="AL236" s="16" t="str">
        <f t="shared" si="29"/>
        <v>BLBLDRDR</v>
      </c>
      <c r="AM236" s="15" t="str">
        <f t="shared" si="30"/>
        <v>BLBLDRDR</v>
      </c>
      <c r="AN236" s="15" t="str">
        <f t="shared" si="31"/>
        <v>BLBLDRDR</v>
      </c>
    </row>
    <row r="237" spans="1:40" ht="11.25" customHeight="1" x14ac:dyDescent="0.15">
      <c r="A237" s="15">
        <v>236</v>
      </c>
      <c r="B237" s="15" t="s">
        <v>771</v>
      </c>
      <c r="C237" s="15" t="s">
        <v>772</v>
      </c>
      <c r="D237" s="3" t="s">
        <v>18</v>
      </c>
      <c r="E237" s="15" t="s">
        <v>88</v>
      </c>
      <c r="F237" s="15" t="s">
        <v>17</v>
      </c>
      <c r="G237" s="15">
        <v>136</v>
      </c>
      <c r="H237" s="15">
        <v>142</v>
      </c>
      <c r="I237" s="15">
        <v>40</v>
      </c>
      <c r="J237" s="15">
        <v>29</v>
      </c>
      <c r="K237" s="15">
        <v>35</v>
      </c>
      <c r="L237" s="15">
        <v>59</v>
      </c>
      <c r="M237" s="15">
        <v>78</v>
      </c>
      <c r="N237" s="15">
        <v>56</v>
      </c>
      <c r="O237" s="15">
        <v>52</v>
      </c>
      <c r="P237" s="15">
        <v>15</v>
      </c>
      <c r="Q237" s="15" t="s">
        <v>158</v>
      </c>
      <c r="R237" s="3" t="str">
        <f>IF(ISERROR(VLOOKUP($Q237,技リスト!$A$1:$F$270,6,FALSE)),"－",VLOOKUP($Q237,技リスト!$A$1:$F$270,6,FALSE))</f>
        <v>DR</v>
      </c>
      <c r="S237" s="3">
        <f>IF(ISERROR(VLOOKUP($Q237,技リスト!$A$1:$F$270,3,FALSE)),"－",VLOOKUP($Q237,技リスト!$A$1:$F$270,3,FALSE))</f>
        <v>17</v>
      </c>
      <c r="T237" s="3" t="str">
        <f>IF($E237=IF(ISERROR(VLOOKUP($Q237,技リスト!$A$1:$F$270,4,FALSE)),"－",VLOOKUP($Q237,技リスト!$A$1:$F$270,4,FALSE)),"一致","")</f>
        <v>一致</v>
      </c>
      <c r="U237" s="15" t="s">
        <v>164</v>
      </c>
      <c r="V237" s="3" t="str">
        <f>IF(ISERROR(VLOOKUP($U237,技リスト!$A$1:$F$270,6,FALSE)),"－",VLOOKUP($U237,技リスト!$A$1:$F$270,6,FALSE))</f>
        <v>DR</v>
      </c>
      <c r="W237" s="3">
        <f>IF(ISERROR(VLOOKUP($U237,技リスト!$A$1:$F$270,3,FALSE)),"－",VLOOKUP($U237,技リスト!$A$1:$F$270,3,FALSE))</f>
        <v>49</v>
      </c>
      <c r="X237" s="3" t="str">
        <f>IF($E237=IF(ISERROR(VLOOKUP($U237,技リスト!$A$1:$F$270,4,FALSE)),"－",VLOOKUP($U237,技リスト!$A$1:$F$270,4,FALSE)),"一致","")</f>
        <v/>
      </c>
      <c r="Y237" s="15" t="s">
        <v>241</v>
      </c>
      <c r="Z237" s="3" t="str">
        <f>IF(ISERROR(VLOOKUP($Y237,技リスト!$A$1:$F$270,6,FALSE)),"－",VLOOKUP($Y237,技リスト!$A$1:$F$270,6,FALSE))</f>
        <v>DR</v>
      </c>
      <c r="AA237" s="3">
        <f>IF(ISERROR(VLOOKUP($Y237,技リスト!$A$1:$F$270,3,FALSE)),"－",VLOOKUP($Y237,技リスト!$A$1:$F$270,3,FALSE))</f>
        <v>61</v>
      </c>
      <c r="AB237" s="3" t="str">
        <f>IF($E237=IF(ISERROR(VLOOKUP($Y237,技リスト!$A$1:$F$270,4,FALSE)),"－",VLOOKUP($Y237,技リスト!$A$1:$F$270,4,FALSE)),"一致","")</f>
        <v>一致</v>
      </c>
      <c r="AC237" s="15" t="s">
        <v>172</v>
      </c>
      <c r="AD237" s="3" t="str">
        <f>IF(ISERROR(VLOOKUP($AC237,技リスト!$A$1:$F$270,6,FALSE)),"－",VLOOKUP($AC237,技リスト!$A$1:$F$270,6,FALSE))</f>
        <v>DR</v>
      </c>
      <c r="AE237" s="3">
        <f>IF(ISERROR(VLOOKUP($AC237,技リスト!$A$1:$F$270,3,FALSE)),"－",VLOOKUP($AC237,技リスト!$A$1:$F$270,3,FALSE))</f>
        <v>83</v>
      </c>
      <c r="AF237" s="3" t="str">
        <f>IF($E237=IF(ISERROR(VLOOKUP($AC237,技リスト!$A$1:$F$245,4,FALSE)),"－",VLOOKUP($AC237,技リスト!$A$1:$F$245,4,FALSE)),"一致","")</f>
        <v>一致</v>
      </c>
      <c r="AG237" s="16" t="str">
        <f t="shared" si="24"/>
        <v>たつまきせんぷうごりむちゅうカマイタチダッシュストーム</v>
      </c>
      <c r="AH237" s="16" t="str">
        <f t="shared" si="25"/>
        <v>たつまきせんぷうごりむちゅうカマイタチダッシュストーム</v>
      </c>
      <c r="AI237" s="16" t="str">
        <f t="shared" si="26"/>
        <v>たつまきせんぷうごりむちゅうカマイタチダッシュストーム</v>
      </c>
      <c r="AJ237" s="16" t="str">
        <f t="shared" si="27"/>
        <v>たつまきせんぷうごりむちゅうカマイタチダッシュストーム</v>
      </c>
      <c r="AK237" s="15" t="str">
        <f t="shared" si="28"/>
        <v>DRDRDRDR</v>
      </c>
      <c r="AL237" s="16" t="str">
        <f t="shared" si="29"/>
        <v>DRDRDRDR</v>
      </c>
      <c r="AM237" s="15" t="str">
        <f t="shared" si="30"/>
        <v>DRDRDRDR</v>
      </c>
      <c r="AN237" s="15" t="str">
        <f t="shared" si="31"/>
        <v>DRDRDRDR</v>
      </c>
    </row>
    <row r="238" spans="1:40" ht="11.25" customHeight="1" x14ac:dyDescent="0.15">
      <c r="A238" s="15">
        <v>237</v>
      </c>
      <c r="B238" s="15" t="s">
        <v>773</v>
      </c>
      <c r="C238" s="15" t="s">
        <v>774</v>
      </c>
      <c r="D238" s="3" t="s">
        <v>18</v>
      </c>
      <c r="E238" s="15" t="s">
        <v>19</v>
      </c>
      <c r="F238" s="15" t="s">
        <v>17</v>
      </c>
      <c r="G238" s="15">
        <v>81</v>
      </c>
      <c r="H238" s="15">
        <v>156</v>
      </c>
      <c r="I238" s="15">
        <v>44</v>
      </c>
      <c r="J238" s="15">
        <v>59</v>
      </c>
      <c r="K238" s="15">
        <v>78</v>
      </c>
      <c r="L238" s="15">
        <v>63</v>
      </c>
      <c r="M238" s="15">
        <v>63</v>
      </c>
      <c r="N238" s="15">
        <v>57</v>
      </c>
      <c r="O238" s="15">
        <v>59</v>
      </c>
      <c r="P238" s="15">
        <v>17</v>
      </c>
      <c r="Q238" s="15" t="s">
        <v>139</v>
      </c>
      <c r="R238" s="3" t="str">
        <f>IF(ISERROR(VLOOKUP($Q238,技リスト!$A$1:$F$270,6,FALSE)),"－",VLOOKUP($Q238,技リスト!$A$1:$F$270,6,FALSE))</f>
        <v>BL</v>
      </c>
      <c r="S238" s="3">
        <f>IF(ISERROR(VLOOKUP($Q238,技リスト!$A$1:$F$270,3,FALSE)),"－",VLOOKUP($Q238,技リスト!$A$1:$F$270,3,FALSE))</f>
        <v>8</v>
      </c>
      <c r="T238" s="3" t="str">
        <f>IF($E238=IF(ISERROR(VLOOKUP($Q238,技リスト!$A$1:$F$270,4,FALSE)),"－",VLOOKUP($Q238,技リスト!$A$1:$F$270,4,FALSE)),"一致","")</f>
        <v/>
      </c>
      <c r="U238" s="15" t="s">
        <v>141</v>
      </c>
      <c r="V238" s="3" t="str">
        <f>IF(ISERROR(VLOOKUP($U238,技リスト!$A$1:$F$270,6,FALSE)),"－",VLOOKUP($U238,技リスト!$A$1:$F$270,6,FALSE))</f>
        <v>BL</v>
      </c>
      <c r="W238" s="3">
        <f>IF(ISERROR(VLOOKUP($U238,技リスト!$A$1:$F$270,3,FALSE)),"－",VLOOKUP($U238,技リスト!$A$1:$F$270,3,FALSE))</f>
        <v>64</v>
      </c>
      <c r="X238" s="3" t="str">
        <f>IF($E238=IF(ISERROR(VLOOKUP($U238,技リスト!$A$1:$F$270,4,FALSE)),"－",VLOOKUP($U238,技リスト!$A$1:$F$270,4,FALSE)),"一致","")</f>
        <v>一致</v>
      </c>
      <c r="Y238" s="15" t="s">
        <v>152</v>
      </c>
      <c r="Z238" s="3" t="str">
        <f>IF(ISERROR(VLOOKUP($Y238,技リスト!$A$1:$F$270,6,FALSE)),"－",VLOOKUP($Y238,技リスト!$A$1:$F$270,6,FALSE))</f>
        <v>DR</v>
      </c>
      <c r="AA238" s="3">
        <f>IF(ISERROR(VLOOKUP($Y238,技リスト!$A$1:$F$270,3,FALSE)),"－",VLOOKUP($Y238,技リスト!$A$1:$F$270,3,FALSE))</f>
        <v>47</v>
      </c>
      <c r="AB238" s="3" t="str">
        <f>IF($E238=IF(ISERROR(VLOOKUP($Y238,技リスト!$A$1:$F$270,4,FALSE)),"－",VLOOKUP($Y238,技リスト!$A$1:$F$270,4,FALSE)),"一致","")</f>
        <v/>
      </c>
      <c r="AC238" s="15" t="s">
        <v>488</v>
      </c>
      <c r="AD238" s="3" t="str">
        <f>IF(ISERROR(VLOOKUP($AC238,技リスト!$A$1:$F$270,6,FALSE)),"－",VLOOKUP($AC238,技リスト!$A$1:$F$270,6,FALSE))</f>
        <v>BL</v>
      </c>
      <c r="AE238" s="3">
        <f>IF(ISERROR(VLOOKUP($AC238,技リスト!$A$1:$F$270,3,FALSE)),"－",VLOOKUP($AC238,技リスト!$A$1:$F$270,3,FALSE))</f>
        <v>97</v>
      </c>
      <c r="AF238" s="3" t="str">
        <f>IF($E238=IF(ISERROR(VLOOKUP($AC238,技リスト!$A$1:$F$245,4,FALSE)),"－",VLOOKUP($AC238,技リスト!$A$1:$F$245,4,FALSE)),"一致","")</f>
        <v/>
      </c>
      <c r="AG238" s="16" t="str">
        <f t="shared" si="24"/>
        <v>コイルターンかげぬいジグザグスパークノーエスケイプ</v>
      </c>
      <c r="AH238" s="16" t="str">
        <f t="shared" si="25"/>
        <v>コイルターンかげぬいジグザグスパークノーエスケイプ</v>
      </c>
      <c r="AI238" s="16" t="str">
        <f t="shared" si="26"/>
        <v>コイルターンかげぬいジグザグスパークノーエスケイプ</v>
      </c>
      <c r="AJ238" s="16" t="str">
        <f t="shared" si="27"/>
        <v>コイルターンかげぬいジグザグスパークノーエスケイプ</v>
      </c>
      <c r="AK238" s="15" t="str">
        <f t="shared" si="28"/>
        <v>BLBLDRBL</v>
      </c>
      <c r="AL238" s="16" t="str">
        <f t="shared" si="29"/>
        <v>BLBLDRBL</v>
      </c>
      <c r="AM238" s="15" t="str">
        <f t="shared" si="30"/>
        <v>BLBLDRBL</v>
      </c>
      <c r="AN238" s="15" t="str">
        <f t="shared" si="31"/>
        <v>BLBLDRBL</v>
      </c>
    </row>
    <row r="239" spans="1:40" ht="11.25" customHeight="1" x14ac:dyDescent="0.15">
      <c r="A239" s="15">
        <v>238</v>
      </c>
      <c r="B239" s="15" t="s">
        <v>775</v>
      </c>
      <c r="C239" s="15" t="s">
        <v>776</v>
      </c>
      <c r="D239" s="3" t="s">
        <v>18</v>
      </c>
      <c r="E239" s="15" t="s">
        <v>19</v>
      </c>
      <c r="F239" s="15" t="s">
        <v>20</v>
      </c>
      <c r="G239" s="15">
        <v>132</v>
      </c>
      <c r="H239" s="15">
        <v>160</v>
      </c>
      <c r="I239" s="15">
        <v>76</v>
      </c>
      <c r="J239" s="15">
        <v>64</v>
      </c>
      <c r="K239" s="15">
        <v>64</v>
      </c>
      <c r="L239" s="15">
        <v>77</v>
      </c>
      <c r="M239" s="15">
        <v>40</v>
      </c>
      <c r="N239" s="15">
        <v>76</v>
      </c>
      <c r="O239" s="15">
        <v>65</v>
      </c>
      <c r="P239" s="15">
        <v>27</v>
      </c>
      <c r="Q239" s="15" t="s">
        <v>269</v>
      </c>
      <c r="R239" s="3" t="str">
        <f>IF(ISERROR(VLOOKUP($Q239,技リスト!$A$1:$F$270,6,FALSE)),"－",VLOOKUP($Q239,技リスト!$A$1:$F$270,6,FALSE))</f>
        <v>CA</v>
      </c>
      <c r="S239" s="3">
        <f>IF(ISERROR(VLOOKUP($Q239,技リスト!$A$1:$F$270,3,FALSE)),"－",VLOOKUP($Q239,技リスト!$A$1:$F$270,3,FALSE))</f>
        <v>12</v>
      </c>
      <c r="T239" s="3" t="str">
        <f>IF($E239=IF(ISERROR(VLOOKUP($Q239,技リスト!$A$1:$F$270,4,FALSE)),"－",VLOOKUP($Q239,技リスト!$A$1:$F$270,4,FALSE)),"一致","")</f>
        <v>一致</v>
      </c>
      <c r="U239" s="15" t="s">
        <v>280</v>
      </c>
      <c r="V239" s="3" t="str">
        <f>IF(ISERROR(VLOOKUP($U239,技リスト!$A$1:$F$270,6,FALSE)),"－",VLOOKUP($U239,技リスト!$A$1:$F$270,6,FALSE))</f>
        <v>P1</v>
      </c>
      <c r="W239" s="3">
        <f>IF(ISERROR(VLOOKUP($U239,技リスト!$A$1:$F$270,3,FALSE)),"－",VLOOKUP($U239,技リスト!$A$1:$F$270,3,FALSE))</f>
        <v>41</v>
      </c>
      <c r="X239" s="3" t="str">
        <f>IF($E239=IF(ISERROR(VLOOKUP($U239,技リスト!$A$1:$F$270,4,FALSE)),"－",VLOOKUP($U239,技リスト!$A$1:$F$270,4,FALSE)),"一致","")</f>
        <v/>
      </c>
      <c r="Y239" s="15" t="s">
        <v>223</v>
      </c>
      <c r="Z239" s="3" t="str">
        <f>IF(ISERROR(VLOOKUP($Y239,技リスト!$A$1:$F$270,6,FALSE)),"－",VLOOKUP($Y239,技リスト!$A$1:$F$270,6,FALSE))</f>
        <v>BL</v>
      </c>
      <c r="AA239" s="3">
        <f>IF(ISERROR(VLOOKUP($Y239,技リスト!$A$1:$F$270,3,FALSE)),"－",VLOOKUP($Y239,技リスト!$A$1:$F$270,3,FALSE))</f>
        <v>8</v>
      </c>
      <c r="AB239" s="3" t="str">
        <f>IF($E239=IF(ISERROR(VLOOKUP($Y239,技リスト!$A$1:$F$270,4,FALSE)),"－",VLOOKUP($Y239,技リスト!$A$1:$F$270,4,FALSE)),"一致","")</f>
        <v>一致</v>
      </c>
      <c r="AC239" s="15" t="s">
        <v>370</v>
      </c>
      <c r="AD239" s="3" t="str">
        <f>IF(ISERROR(VLOOKUP($AC239,技リスト!$A$1:$F$270,6,FALSE)),"－",VLOOKUP($AC239,技リスト!$A$1:$F$270,6,FALSE))</f>
        <v>P1</v>
      </c>
      <c r="AE239" s="3">
        <f>IF(ISERROR(VLOOKUP($AC239,技リスト!$A$1:$F$270,3,FALSE)),"－",VLOOKUP($AC239,技リスト!$A$1:$F$270,3,FALSE))</f>
        <v>90</v>
      </c>
      <c r="AF239" s="3" t="str">
        <f>IF($E239=IF(ISERROR(VLOOKUP($AC239,技リスト!$A$1:$F$245,4,FALSE)),"－",VLOOKUP($AC239,技リスト!$A$1:$F$245,4,FALSE)),"一致","")</f>
        <v/>
      </c>
      <c r="AG239" s="16" t="str">
        <f t="shared" si="24"/>
        <v>キラーブレードロケットこぶしキラースライドダブルロケット</v>
      </c>
      <c r="AH239" s="16" t="str">
        <f t="shared" si="25"/>
        <v>キラーブレードロケットこぶしキラースライドダブルロケット</v>
      </c>
      <c r="AI239" s="16" t="str">
        <f t="shared" si="26"/>
        <v>キラーブレードロケットこぶしキラースライドダブルロケット</v>
      </c>
      <c r="AJ239" s="16" t="str">
        <f t="shared" si="27"/>
        <v>キラーブレードロケットこぶしキラースライドダブルロケット</v>
      </c>
      <c r="AK239" s="15" t="str">
        <f t="shared" si="28"/>
        <v>CAP1BLP1</v>
      </c>
      <c r="AL239" s="16" t="str">
        <f t="shared" si="29"/>
        <v>CAP1BLP1</v>
      </c>
      <c r="AM239" s="15" t="str">
        <f t="shared" si="30"/>
        <v>CAP1BLP1</v>
      </c>
      <c r="AN239" s="15" t="str">
        <f t="shared" si="31"/>
        <v>CAP1BLP1</v>
      </c>
    </row>
    <row r="240" spans="1:40" ht="11.25" customHeight="1" x14ac:dyDescent="0.15">
      <c r="A240" s="15">
        <v>239</v>
      </c>
      <c r="B240" s="15" t="s">
        <v>777</v>
      </c>
      <c r="C240" s="15" t="s">
        <v>778</v>
      </c>
      <c r="D240" s="3" t="s">
        <v>18</v>
      </c>
      <c r="E240" s="15" t="s">
        <v>88</v>
      </c>
      <c r="F240" s="15" t="s">
        <v>20</v>
      </c>
      <c r="G240" s="15">
        <v>125</v>
      </c>
      <c r="H240" s="15">
        <v>161</v>
      </c>
      <c r="I240" s="15">
        <v>73</v>
      </c>
      <c r="J240" s="15">
        <v>70</v>
      </c>
      <c r="K240" s="15">
        <v>60</v>
      </c>
      <c r="L240" s="15">
        <v>64</v>
      </c>
      <c r="M240" s="15">
        <v>64</v>
      </c>
      <c r="N240" s="15">
        <v>60</v>
      </c>
      <c r="O240" s="15">
        <v>62</v>
      </c>
      <c r="P240" s="15">
        <v>27</v>
      </c>
      <c r="Q240" s="15" t="s">
        <v>630</v>
      </c>
      <c r="R240" s="3" t="str">
        <f>IF(ISERROR(VLOOKUP($Q240,技リスト!$A$1:$F$270,6,FALSE)),"－",VLOOKUP($Q240,技リスト!$A$1:$F$270,6,FALSE))</f>
        <v>CA</v>
      </c>
      <c r="S240" s="3">
        <f>IF(ISERROR(VLOOKUP($Q240,技リスト!$A$1:$F$270,3,FALSE)),"－",VLOOKUP($Q240,技リスト!$A$1:$F$270,3,FALSE))</f>
        <v>13</v>
      </c>
      <c r="T240" s="3" t="str">
        <f>IF($E240=IF(ISERROR(VLOOKUP($Q240,技リスト!$A$1:$F$270,4,FALSE)),"－",VLOOKUP($Q240,技リスト!$A$1:$F$270,4,FALSE)),"一致","")</f>
        <v>一致</v>
      </c>
      <c r="U240" s="15" t="s">
        <v>481</v>
      </c>
      <c r="V240" s="3" t="str">
        <f>IF(ISERROR(VLOOKUP($U240,技リスト!$A$1:$F$270,6,FALSE)),"－",VLOOKUP($U240,技リスト!$A$1:$F$270,6,FALSE))</f>
        <v>CA</v>
      </c>
      <c r="W240" s="3">
        <f>IF(ISERROR(VLOOKUP($U240,技リスト!$A$1:$F$270,3,FALSE)),"－",VLOOKUP($U240,技リスト!$A$1:$F$270,3,FALSE))</f>
        <v>41</v>
      </c>
      <c r="X240" s="3" t="str">
        <f>IF($E240=IF(ISERROR(VLOOKUP($U240,技リスト!$A$1:$F$270,4,FALSE)),"－",VLOOKUP($U240,技リスト!$A$1:$F$270,4,FALSE)),"一致","")</f>
        <v>一致</v>
      </c>
      <c r="Y240" s="15" t="s">
        <v>779</v>
      </c>
      <c r="Z240" s="3" t="str">
        <f>IF(ISERROR(VLOOKUP($Y240,技リスト!$A$1:$F$270,6,FALSE)),"－",VLOOKUP($Y240,技リスト!$A$1:$F$270,6,FALSE))</f>
        <v>CA</v>
      </c>
      <c r="AA240" s="3">
        <f>IF(ISERROR(VLOOKUP($Y240,技リスト!$A$1:$F$270,3,FALSE)),"－",VLOOKUP($Y240,技リスト!$A$1:$F$270,3,FALSE))</f>
        <v>65</v>
      </c>
      <c r="AB240" s="3" t="str">
        <f>IF($E240=IF(ISERROR(VLOOKUP($Y240,技リスト!$A$1:$F$270,4,FALSE)),"－",VLOOKUP($Y240,技リスト!$A$1:$F$270,4,FALSE)),"一致","")</f>
        <v>一致</v>
      </c>
      <c r="AC240" s="15" t="s">
        <v>219</v>
      </c>
      <c r="AD240" s="3" t="str">
        <f>IF(ISERROR(VLOOKUP($AC240,技リスト!$A$1:$F$270,6,FALSE)),"－",VLOOKUP($AC240,技リスト!$A$1:$F$270,6,FALSE))</f>
        <v>BL</v>
      </c>
      <c r="AE240" s="3">
        <f>IF(ISERROR(VLOOKUP($AC240,技リスト!$A$1:$F$270,3,FALSE)),"－",VLOOKUP($AC240,技リスト!$A$1:$F$270,3,FALSE))</f>
        <v>64</v>
      </c>
      <c r="AF240" s="3" t="str">
        <f>IF($E240=IF(ISERROR(VLOOKUP($AC240,技リスト!$A$1:$F$245,4,FALSE)),"－",VLOOKUP($AC240,技リスト!$A$1:$F$245,4,FALSE)),"一致","")</f>
        <v>一致</v>
      </c>
      <c r="AG240" s="16" t="str">
        <f t="shared" si="24"/>
        <v>トルネードキャッチこがらしオーロラカーテンサイクロン</v>
      </c>
      <c r="AH240" s="16" t="str">
        <f t="shared" si="25"/>
        <v>トルネードキャッチこがらしオーロラカーテンサイクロン</v>
      </c>
      <c r="AI240" s="16" t="str">
        <f t="shared" si="26"/>
        <v>トルネードキャッチこがらしオーロラカーテンサイクロン</v>
      </c>
      <c r="AJ240" s="16" t="str">
        <f t="shared" si="27"/>
        <v>トルネードキャッチこがらしオーロラカーテンサイクロン</v>
      </c>
      <c r="AK240" s="15" t="str">
        <f t="shared" si="28"/>
        <v>CACACABL</v>
      </c>
      <c r="AL240" s="16" t="str">
        <f t="shared" si="29"/>
        <v>CACACABL</v>
      </c>
      <c r="AM240" s="15" t="str">
        <f t="shared" si="30"/>
        <v>CACACABL</v>
      </c>
      <c r="AN240" s="15" t="str">
        <f t="shared" si="31"/>
        <v>CACACABL</v>
      </c>
    </row>
    <row r="241" spans="1:40" ht="11.25" customHeight="1" x14ac:dyDescent="0.15">
      <c r="A241" s="15">
        <v>240</v>
      </c>
      <c r="B241" s="15" t="s">
        <v>780</v>
      </c>
      <c r="C241" s="15" t="s">
        <v>781</v>
      </c>
      <c r="D241" s="3" t="s">
        <v>18</v>
      </c>
      <c r="E241" s="15" t="s">
        <v>145</v>
      </c>
      <c r="F241" s="15" t="s">
        <v>52</v>
      </c>
      <c r="G241" s="15">
        <v>215</v>
      </c>
      <c r="H241" s="15">
        <v>154</v>
      </c>
      <c r="I241" s="15">
        <v>68</v>
      </c>
      <c r="J241" s="15">
        <v>57</v>
      </c>
      <c r="K241" s="15">
        <v>57</v>
      </c>
      <c r="L241" s="15">
        <v>69</v>
      </c>
      <c r="M241" s="15">
        <v>36</v>
      </c>
      <c r="N241" s="15">
        <v>68</v>
      </c>
      <c r="O241" s="15">
        <v>62</v>
      </c>
      <c r="P241" s="15">
        <v>19</v>
      </c>
      <c r="Q241" s="15" t="s">
        <v>134</v>
      </c>
      <c r="R241" s="3" t="str">
        <f>IF(ISERROR(VLOOKUP($Q241,技リスト!$A$1:$F$270,6,FALSE)),"－",VLOOKUP($Q241,技リスト!$A$1:$F$270,6,FALSE))</f>
        <v>DR</v>
      </c>
      <c r="S241" s="3">
        <f>IF(ISERROR(VLOOKUP($Q241,技リスト!$A$1:$F$270,3,FALSE)),"－",VLOOKUP($Q241,技リスト!$A$1:$F$270,3,FALSE))</f>
        <v>38</v>
      </c>
      <c r="T241" s="3" t="str">
        <f>IF($E241=IF(ISERROR(VLOOKUP($Q241,技リスト!$A$1:$F$270,4,FALSE)),"－",VLOOKUP($Q241,技リスト!$A$1:$F$270,4,FALSE)),"一致","")</f>
        <v/>
      </c>
      <c r="U241" s="15" t="s">
        <v>135</v>
      </c>
      <c r="V241" s="3" t="str">
        <f>IF(ISERROR(VLOOKUP($U241,技リスト!$A$1:$F$270,6,FALSE)),"－",VLOOKUP($U241,技リスト!$A$1:$F$270,6,FALSE))</f>
        <v>DR</v>
      </c>
      <c r="W241" s="3">
        <f>IF(ISERROR(VLOOKUP($U241,技リスト!$A$1:$F$270,3,FALSE)),"－",VLOOKUP($U241,技リスト!$A$1:$F$270,3,FALSE))</f>
        <v>61</v>
      </c>
      <c r="X241" s="3" t="str">
        <f>IF($E241=IF(ISERROR(VLOOKUP($U241,技リスト!$A$1:$F$270,4,FALSE)),"－",VLOOKUP($U241,技リスト!$A$1:$F$270,4,FALSE)),"一致","")</f>
        <v/>
      </c>
      <c r="Y241" s="15" t="s">
        <v>133</v>
      </c>
      <c r="Z241" s="3" t="str">
        <f>IF(ISERROR(VLOOKUP($Y241,技リスト!$A$1:$F$270,6,FALSE)),"－",VLOOKUP($Y241,技リスト!$A$1:$F$270,6,FALSE))</f>
        <v>BB</v>
      </c>
      <c r="AA241" s="3">
        <f>IF(ISERROR(VLOOKUP($Y241,技リスト!$A$1:$F$270,3,FALSE)),"－",VLOOKUP($Y241,技リスト!$A$1:$F$270,3,FALSE))</f>
        <v>48</v>
      </c>
      <c r="AB241" s="3" t="str">
        <f>IF($E241=IF(ISERROR(VLOOKUP($Y241,技リスト!$A$1:$F$270,4,FALSE)),"－",VLOOKUP($Y241,技リスト!$A$1:$F$270,4,FALSE)),"一致","")</f>
        <v/>
      </c>
      <c r="AC241" s="15" t="s">
        <v>522</v>
      </c>
      <c r="AD241" s="3" t="str">
        <f>IF(ISERROR(VLOOKUP($AC241,技リスト!$A$1:$F$270,6,FALSE)),"－",VLOOKUP($AC241,技リスト!$A$1:$F$270,6,FALSE))</f>
        <v>NS</v>
      </c>
      <c r="AE241" s="3">
        <f>IF(ISERROR(VLOOKUP($AC241,技リスト!$A$1:$F$270,3,FALSE)),"－",VLOOKUP($AC241,技リスト!$A$1:$F$270,3,FALSE))</f>
        <v>70</v>
      </c>
      <c r="AF241" s="3" t="str">
        <f>IF($E241=IF(ISERROR(VLOOKUP($AC241,技リスト!$A$1:$F$245,4,FALSE)),"－",VLOOKUP($AC241,技リスト!$A$1:$F$245,4,FALSE)),"一致","")</f>
        <v>一致</v>
      </c>
      <c r="AG241" s="16" t="str">
        <f t="shared" si="24"/>
        <v>スーパーアルマジロモグラフェイントザ・ウォールダブルグレネード</v>
      </c>
      <c r="AH241" s="16" t="str">
        <f t="shared" si="25"/>
        <v>スーパーアルマジロモグラフェイントザ・ウォールダブルグレネード</v>
      </c>
      <c r="AI241" s="16" t="str">
        <f t="shared" si="26"/>
        <v>スーパーアルマジロモグラフェイントザ・ウォールダブルグレネード</v>
      </c>
      <c r="AJ241" s="16" t="str">
        <f t="shared" si="27"/>
        <v>スーパーアルマジロモグラフェイントザ・ウォールダブルグレネード</v>
      </c>
      <c r="AK241" s="15" t="str">
        <f t="shared" si="28"/>
        <v>DRDRBBNS</v>
      </c>
      <c r="AL241" s="16" t="str">
        <f t="shared" si="29"/>
        <v>DRDRBBNS</v>
      </c>
      <c r="AM241" s="15" t="str">
        <f t="shared" si="30"/>
        <v>DRDRBBNS</v>
      </c>
      <c r="AN241" s="15" t="str">
        <f t="shared" si="31"/>
        <v>DRDRBBNS</v>
      </c>
    </row>
    <row r="242" spans="1:40" ht="11.25" customHeight="1" x14ac:dyDescent="0.15">
      <c r="A242" s="15">
        <v>241</v>
      </c>
      <c r="B242" s="15" t="s">
        <v>782</v>
      </c>
      <c r="C242" s="15" t="s">
        <v>783</v>
      </c>
      <c r="D242" s="3" t="s">
        <v>18</v>
      </c>
      <c r="E242" s="15" t="s">
        <v>19</v>
      </c>
      <c r="F242" s="15" t="s">
        <v>20</v>
      </c>
      <c r="G242" s="15">
        <v>138</v>
      </c>
      <c r="H242" s="15">
        <v>133</v>
      </c>
      <c r="I242" s="15">
        <v>66</v>
      </c>
      <c r="J242" s="15">
        <v>52</v>
      </c>
      <c r="K242" s="15">
        <v>52</v>
      </c>
      <c r="L242" s="15">
        <v>69</v>
      </c>
      <c r="M242" s="15">
        <v>50</v>
      </c>
      <c r="N242" s="15">
        <v>68</v>
      </c>
      <c r="O242" s="15">
        <v>57</v>
      </c>
      <c r="P242" s="15">
        <v>18</v>
      </c>
      <c r="Q242" s="15" t="s">
        <v>444</v>
      </c>
      <c r="R242" s="3" t="str">
        <f>IF(ISERROR(VLOOKUP($Q242,技リスト!$A$1:$F$270,6,FALSE)),"－",VLOOKUP($Q242,技リスト!$A$1:$F$270,6,FALSE))</f>
        <v>－</v>
      </c>
      <c r="S242" s="3" t="str">
        <f>IF(ISERROR(VLOOKUP($Q242,技リスト!$A$1:$F$270,3,FALSE)),"－",VLOOKUP($Q242,技リスト!$A$1:$F$270,3,FALSE))</f>
        <v>－</v>
      </c>
      <c r="T242" s="3" t="str">
        <f>IF($E242=IF(ISERROR(VLOOKUP($Q242,技リスト!$A$1:$F$270,4,FALSE)),"－",VLOOKUP($Q242,技リスト!$A$1:$F$270,4,FALSE)),"一致","")</f>
        <v/>
      </c>
      <c r="U242" s="15" t="s">
        <v>269</v>
      </c>
      <c r="V242" s="3" t="str">
        <f>IF(ISERROR(VLOOKUP($U242,技リスト!$A$1:$F$270,6,FALSE)),"－",VLOOKUP($U242,技リスト!$A$1:$F$270,6,FALSE))</f>
        <v>CA</v>
      </c>
      <c r="W242" s="3">
        <f>IF(ISERROR(VLOOKUP($U242,技リスト!$A$1:$F$270,3,FALSE)),"－",VLOOKUP($U242,技リスト!$A$1:$F$270,3,FALSE))</f>
        <v>12</v>
      </c>
      <c r="X242" s="3" t="str">
        <f>IF($E242=IF(ISERROR(VLOOKUP($U242,技リスト!$A$1:$F$270,4,FALSE)),"－",VLOOKUP($U242,技リスト!$A$1:$F$270,4,FALSE)),"一致","")</f>
        <v>一致</v>
      </c>
      <c r="Y242" s="15" t="s">
        <v>270</v>
      </c>
      <c r="Z242" s="3" t="str">
        <f>IF(ISERROR(VLOOKUP($Y242,技リスト!$A$1:$F$270,6,FALSE)),"－",VLOOKUP($Y242,技リスト!$A$1:$F$270,6,FALSE))</f>
        <v>CA</v>
      </c>
      <c r="AA242" s="3">
        <f>IF(ISERROR(VLOOKUP($Y242,技リスト!$A$1:$F$270,3,FALSE)),"－",VLOOKUP($Y242,技リスト!$A$1:$F$270,3,FALSE))</f>
        <v>15</v>
      </c>
      <c r="AB242" s="3" t="str">
        <f>IF($E242=IF(ISERROR(VLOOKUP($Y242,技リスト!$A$1:$F$270,4,FALSE)),"－",VLOOKUP($Y242,技リスト!$A$1:$F$270,4,FALSE)),"一致","")</f>
        <v>一致</v>
      </c>
      <c r="AC242" s="15" t="s">
        <v>369</v>
      </c>
      <c r="AD242" s="3" t="str">
        <f>IF(ISERROR(VLOOKUP($AC242,技リスト!$A$1:$F$270,6,FALSE)),"－",VLOOKUP($AC242,技リスト!$A$1:$F$270,6,FALSE))</f>
        <v>CA</v>
      </c>
      <c r="AE242" s="3">
        <f>IF(ISERROR(VLOOKUP($AC242,技リスト!$A$1:$F$270,3,FALSE)),"－",VLOOKUP($AC242,技リスト!$A$1:$F$270,3,FALSE))</f>
        <v>44</v>
      </c>
      <c r="AF242" s="3" t="str">
        <f>IF($E242=IF(ISERROR(VLOOKUP($AC242,技リスト!$A$1:$F$245,4,FALSE)),"－",VLOOKUP($AC242,技リスト!$A$1:$F$245,4,FALSE)),"一致","")</f>
        <v>一致</v>
      </c>
      <c r="AG242" s="16" t="str">
        <f t="shared" si="24"/>
        <v>ちょうわざ!キラーブレードゆがむくうかんシュートポケット</v>
      </c>
      <c r="AH242" s="16" t="str">
        <f t="shared" si="25"/>
        <v>ちょうわざ!キラーブレードゆがむくうかんシュートポケット</v>
      </c>
      <c r="AI242" s="16" t="str">
        <f t="shared" si="26"/>
        <v>ちょうわざ!キラーブレードゆがむくうかんシュートポケット</v>
      </c>
      <c r="AJ242" s="16" t="str">
        <f t="shared" si="27"/>
        <v>ちょうわざ!キラーブレードゆがむくうかんシュートポケット</v>
      </c>
      <c r="AK242" s="15" t="str">
        <f t="shared" si="28"/>
        <v>－CACACA</v>
      </c>
      <c r="AL242" s="16" t="str">
        <f t="shared" si="29"/>
        <v>－CACACA</v>
      </c>
      <c r="AM242" s="15" t="str">
        <f t="shared" si="30"/>
        <v>－CACACA</v>
      </c>
      <c r="AN242" s="15" t="str">
        <f t="shared" si="31"/>
        <v>－CACACA</v>
      </c>
    </row>
    <row r="243" spans="1:40" ht="11.25" customHeight="1" x14ac:dyDescent="0.15">
      <c r="A243" s="15">
        <v>242</v>
      </c>
      <c r="B243" s="15" t="s">
        <v>784</v>
      </c>
      <c r="C243" s="15" t="s">
        <v>785</v>
      </c>
      <c r="D243" s="3" t="s">
        <v>18</v>
      </c>
      <c r="E243" s="15" t="s">
        <v>121</v>
      </c>
      <c r="F243" s="15" t="s">
        <v>53</v>
      </c>
      <c r="G243" s="15">
        <v>154</v>
      </c>
      <c r="H243" s="15">
        <v>146</v>
      </c>
      <c r="I243" s="15">
        <v>60</v>
      </c>
      <c r="J243" s="15">
        <v>59</v>
      </c>
      <c r="K243" s="15">
        <v>58</v>
      </c>
      <c r="L243" s="15">
        <v>61</v>
      </c>
      <c r="M243" s="15">
        <v>52</v>
      </c>
      <c r="N243" s="15">
        <v>53</v>
      </c>
      <c r="O243" s="15">
        <v>54</v>
      </c>
      <c r="P243" s="15">
        <v>26</v>
      </c>
      <c r="Q243" s="15" t="s">
        <v>146</v>
      </c>
      <c r="R243" s="3" t="str">
        <f>IF(ISERROR(VLOOKUP($Q243,技リスト!$A$1:$F$270,6,FALSE)),"－",VLOOKUP($Q243,技リスト!$A$1:$F$270,6,FALSE))</f>
        <v>DR</v>
      </c>
      <c r="S243" s="3">
        <f>IF(ISERROR(VLOOKUP($Q243,技リスト!$A$1:$F$270,3,FALSE)),"－",VLOOKUP($Q243,技リスト!$A$1:$F$270,3,FALSE))</f>
        <v>15</v>
      </c>
      <c r="T243" s="3" t="str">
        <f>IF($E243=IF(ISERROR(VLOOKUP($Q243,技リスト!$A$1:$F$270,4,FALSE)),"－",VLOOKUP($Q243,技リスト!$A$1:$F$270,4,FALSE)),"一致","")</f>
        <v>一致</v>
      </c>
      <c r="U243" s="15" t="s">
        <v>164</v>
      </c>
      <c r="V243" s="3" t="str">
        <f>IF(ISERROR(VLOOKUP($U243,技リスト!$A$1:$F$270,6,FALSE)),"－",VLOOKUP($U243,技リスト!$A$1:$F$270,6,FALSE))</f>
        <v>DR</v>
      </c>
      <c r="W243" s="3">
        <f>IF(ISERROR(VLOOKUP($U243,技リスト!$A$1:$F$270,3,FALSE)),"－",VLOOKUP($U243,技リスト!$A$1:$F$270,3,FALSE))</f>
        <v>49</v>
      </c>
      <c r="X243" s="3" t="str">
        <f>IF($E243=IF(ISERROR(VLOOKUP($U243,技リスト!$A$1:$F$270,4,FALSE)),"－",VLOOKUP($U243,技リスト!$A$1:$F$270,4,FALSE)),"一致","")</f>
        <v>一致</v>
      </c>
      <c r="Y243" s="15" t="s">
        <v>715</v>
      </c>
      <c r="Z243" s="3" t="str">
        <f>IF(ISERROR(VLOOKUP($Y243,技リスト!$A$1:$F$270,6,FALSE)),"－",VLOOKUP($Y243,技リスト!$A$1:$F$270,6,FALSE))</f>
        <v>DR</v>
      </c>
      <c r="AA243" s="3">
        <f>IF(ISERROR(VLOOKUP($Y243,技リスト!$A$1:$F$270,3,FALSE)),"－",VLOOKUP($Y243,技リスト!$A$1:$F$270,3,FALSE))</f>
        <v>61</v>
      </c>
      <c r="AB243" s="3" t="str">
        <f>IF($E243=IF(ISERROR(VLOOKUP($Y243,技リスト!$A$1:$F$270,4,FALSE)),"－",VLOOKUP($Y243,技リスト!$A$1:$F$270,4,FALSE)),"一致","")</f>
        <v/>
      </c>
      <c r="AC243" s="15" t="s">
        <v>719</v>
      </c>
      <c r="AD243" s="3" t="str">
        <f>IF(ISERROR(VLOOKUP($AC243,技リスト!$A$1:$F$270,6,FALSE)),"－",VLOOKUP($AC243,技リスト!$A$1:$F$270,6,FALSE))</f>
        <v>BL</v>
      </c>
      <c r="AE243" s="3">
        <f>IF(ISERROR(VLOOKUP($AC243,技リスト!$A$1:$F$270,3,FALSE)),"－",VLOOKUP($AC243,技リスト!$A$1:$F$270,3,FALSE))</f>
        <v>84</v>
      </c>
      <c r="AF243" s="3" t="str">
        <f>IF($E243=IF(ISERROR(VLOOKUP($AC243,技リスト!$A$1:$F$245,4,FALSE)),"－",VLOOKUP($AC243,技リスト!$A$1:$F$245,4,FALSE)),"一致","")</f>
        <v>一致</v>
      </c>
      <c r="AG243" s="16" t="str">
        <f t="shared" si="24"/>
        <v>モンキーターンごりむちゅうたつまきどくぎりブロックサーカス</v>
      </c>
      <c r="AH243" s="16" t="str">
        <f t="shared" si="25"/>
        <v>モンキーターンごりむちゅうたつまきどくぎりブロックサーカス</v>
      </c>
      <c r="AI243" s="16" t="str">
        <f t="shared" si="26"/>
        <v>モンキーターンごりむちゅうたつまきどくぎりブロックサーカス</v>
      </c>
      <c r="AJ243" s="16" t="str">
        <f t="shared" si="27"/>
        <v>モンキーターンごりむちゅうたつまきどくぎりブロックサーカス</v>
      </c>
      <c r="AK243" s="15" t="str">
        <f t="shared" si="28"/>
        <v>DRDRDRBL</v>
      </c>
      <c r="AL243" s="16" t="str">
        <f t="shared" si="29"/>
        <v>DRDRDRBL</v>
      </c>
      <c r="AM243" s="15" t="str">
        <f t="shared" si="30"/>
        <v>DRDRDRBL</v>
      </c>
      <c r="AN243" s="15" t="str">
        <f t="shared" si="31"/>
        <v>DRDRDRBL</v>
      </c>
    </row>
    <row r="244" spans="1:40" ht="11.25" customHeight="1" x14ac:dyDescent="0.15">
      <c r="A244" s="15">
        <v>243</v>
      </c>
      <c r="B244" s="15" t="s">
        <v>786</v>
      </c>
      <c r="C244" s="15" t="s">
        <v>787</v>
      </c>
      <c r="D244" s="3" t="s">
        <v>18</v>
      </c>
      <c r="E244" s="15" t="s">
        <v>145</v>
      </c>
      <c r="F244" s="15" t="s">
        <v>52</v>
      </c>
      <c r="G244" s="15">
        <v>129</v>
      </c>
      <c r="H244" s="15">
        <v>150</v>
      </c>
      <c r="I244" s="15">
        <v>45</v>
      </c>
      <c r="J244" s="15">
        <v>36</v>
      </c>
      <c r="K244" s="15">
        <v>32</v>
      </c>
      <c r="L244" s="15">
        <v>53</v>
      </c>
      <c r="M244" s="15">
        <v>64</v>
      </c>
      <c r="N244" s="15">
        <v>55</v>
      </c>
      <c r="O244" s="15">
        <v>56</v>
      </c>
      <c r="P244" s="15">
        <v>16</v>
      </c>
      <c r="Q244" s="15" t="s">
        <v>313</v>
      </c>
      <c r="R244" s="3" t="str">
        <f>IF(ISERROR(VLOOKUP($Q244,技リスト!$A$1:$F$270,6,FALSE)),"－",VLOOKUP($Q244,技リスト!$A$1:$F$270,6,FALSE))</f>
        <v>NS</v>
      </c>
      <c r="S244" s="3">
        <f>IF(ISERROR(VLOOKUP($Q244,技リスト!$A$1:$F$270,3,FALSE)),"－",VLOOKUP($Q244,技リスト!$A$1:$F$270,3,FALSE))</f>
        <v>31</v>
      </c>
      <c r="T244" s="3" t="str">
        <f>IF($E244=IF(ISERROR(VLOOKUP($Q244,技リスト!$A$1:$F$270,4,FALSE)),"－",VLOOKUP($Q244,技リスト!$A$1:$F$270,4,FALSE)),"一致","")</f>
        <v/>
      </c>
      <c r="U244" s="15" t="s">
        <v>684</v>
      </c>
      <c r="V244" s="3" t="str">
        <f>IF(ISERROR(VLOOKUP($U244,技リスト!$A$1:$F$270,6,FALSE)),"－",VLOOKUP($U244,技リスト!$A$1:$F$270,6,FALSE))</f>
        <v>NS</v>
      </c>
      <c r="W244" s="3">
        <f>IF(ISERROR(VLOOKUP($U244,技リスト!$A$1:$F$270,3,FALSE)),"－",VLOOKUP($U244,技リスト!$A$1:$F$270,3,FALSE))</f>
        <v>45</v>
      </c>
      <c r="X244" s="3" t="str">
        <f>IF($E244=IF(ISERROR(VLOOKUP($U244,技リスト!$A$1:$F$270,4,FALSE)),"－",VLOOKUP($U244,技リスト!$A$1:$F$270,4,FALSE)),"一致","")</f>
        <v>一致</v>
      </c>
      <c r="Y244" s="15" t="s">
        <v>165</v>
      </c>
      <c r="Z244" s="3" t="str">
        <f>IF(ISERROR(VLOOKUP($Y244,技リスト!$A$1:$F$270,6,FALSE)),"－",VLOOKUP($Y244,技リスト!$A$1:$F$270,6,FALSE))</f>
        <v>BL</v>
      </c>
      <c r="AA244" s="3">
        <f>IF(ISERROR(VLOOKUP($Y244,技リスト!$A$1:$F$270,3,FALSE)),"－",VLOOKUP($Y244,技リスト!$A$1:$F$270,3,FALSE))</f>
        <v>46</v>
      </c>
      <c r="AB244" s="3" t="str">
        <f>IF($E244=IF(ISERROR(VLOOKUP($Y244,技リスト!$A$1:$F$270,4,FALSE)),"－",VLOOKUP($Y244,技リスト!$A$1:$F$270,4,FALSE)),"一致","")</f>
        <v/>
      </c>
      <c r="AC244" s="15" t="s">
        <v>732</v>
      </c>
      <c r="AD244" s="3" t="str">
        <f>IF(ISERROR(VLOOKUP($AC244,技リスト!$A$1:$F$270,6,FALSE)),"－",VLOOKUP($AC244,技リスト!$A$1:$F$270,6,FALSE))</f>
        <v>BL</v>
      </c>
      <c r="AE244" s="3">
        <f>IF(ISERROR(VLOOKUP($AC244,技リスト!$A$1:$F$270,3,FALSE)),"－",VLOOKUP($AC244,技リスト!$A$1:$F$270,3,FALSE))</f>
        <v>56</v>
      </c>
      <c r="AF244" s="3" t="str">
        <f>IF($E244=IF(ISERROR(VLOOKUP($AC244,技リスト!$A$1:$F$245,4,FALSE)),"－",VLOOKUP($AC244,技リスト!$A$1:$F$245,4,FALSE)),"一致","")</f>
        <v>一致</v>
      </c>
      <c r="AG244" s="16" t="str">
        <f t="shared" si="24"/>
        <v>サイコショットあびせげりフェイクボールフェイクボンバー</v>
      </c>
      <c r="AH244" s="16" t="str">
        <f t="shared" si="25"/>
        <v>サイコショットあびせげりフェイクボールフェイクボンバー</v>
      </c>
      <c r="AI244" s="16" t="str">
        <f t="shared" si="26"/>
        <v>サイコショットあびせげりフェイクボールフェイクボンバー</v>
      </c>
      <c r="AJ244" s="16" t="str">
        <f t="shared" si="27"/>
        <v>サイコショットあびせげりフェイクボールフェイクボンバー</v>
      </c>
      <c r="AK244" s="15" t="str">
        <f t="shared" si="28"/>
        <v>NSNSBLBL</v>
      </c>
      <c r="AL244" s="16" t="str">
        <f t="shared" si="29"/>
        <v>NSNSBLBL</v>
      </c>
      <c r="AM244" s="15" t="str">
        <f t="shared" si="30"/>
        <v>NSNSBLBL</v>
      </c>
      <c r="AN244" s="15" t="str">
        <f t="shared" si="31"/>
        <v>NSNSBLBL</v>
      </c>
    </row>
    <row r="245" spans="1:40" ht="11.25" customHeight="1" x14ac:dyDescent="0.15">
      <c r="A245" s="15">
        <v>244</v>
      </c>
      <c r="B245" s="15" t="s">
        <v>788</v>
      </c>
      <c r="C245" s="15" t="s">
        <v>789</v>
      </c>
      <c r="D245" s="3" t="s">
        <v>18</v>
      </c>
      <c r="E245" s="15" t="s">
        <v>19</v>
      </c>
      <c r="F245" s="15" t="s">
        <v>20</v>
      </c>
      <c r="G245" s="15">
        <v>125</v>
      </c>
      <c r="H245" s="15">
        <v>108</v>
      </c>
      <c r="I245" s="15">
        <v>59</v>
      </c>
      <c r="J245" s="15">
        <v>60</v>
      </c>
      <c r="K245" s="15">
        <v>50</v>
      </c>
      <c r="L245" s="15">
        <v>40</v>
      </c>
      <c r="M245" s="15">
        <v>49</v>
      </c>
      <c r="N245" s="15">
        <v>63</v>
      </c>
      <c r="O245" s="15">
        <v>68</v>
      </c>
      <c r="P245" s="15">
        <v>22</v>
      </c>
      <c r="Q245" s="15" t="s">
        <v>203</v>
      </c>
      <c r="R245" s="3" t="str">
        <f>IF(ISERROR(VLOOKUP($Q245,技リスト!$A$1:$F$270,6,FALSE)),"－",VLOOKUP($Q245,技リスト!$A$1:$F$270,6,FALSE))</f>
        <v>P1</v>
      </c>
      <c r="S245" s="3">
        <f>IF(ISERROR(VLOOKUP($Q245,技リスト!$A$1:$F$270,3,FALSE)),"－",VLOOKUP($Q245,技リスト!$A$1:$F$270,3,FALSE))</f>
        <v>8</v>
      </c>
      <c r="T245" s="3" t="str">
        <f>IF($E245=IF(ISERROR(VLOOKUP($Q245,技リスト!$A$1:$F$270,4,FALSE)),"－",VLOOKUP($Q245,技リスト!$A$1:$F$270,4,FALSE)),"一致","")</f>
        <v/>
      </c>
      <c r="U245" s="15" t="s">
        <v>280</v>
      </c>
      <c r="V245" s="3" t="str">
        <f>IF(ISERROR(VLOOKUP($U245,技リスト!$A$1:$F$270,6,FALSE)),"－",VLOOKUP($U245,技リスト!$A$1:$F$270,6,FALSE))</f>
        <v>P1</v>
      </c>
      <c r="W245" s="3">
        <f>IF(ISERROR(VLOOKUP($U245,技リスト!$A$1:$F$270,3,FALSE)),"－",VLOOKUP($U245,技リスト!$A$1:$F$270,3,FALSE))</f>
        <v>41</v>
      </c>
      <c r="X245" s="3" t="str">
        <f>IF($E245=IF(ISERROR(VLOOKUP($U245,技リスト!$A$1:$F$270,4,FALSE)),"－",VLOOKUP($U245,技リスト!$A$1:$F$270,4,FALSE)),"一致","")</f>
        <v/>
      </c>
      <c r="Y245" s="15" t="s">
        <v>281</v>
      </c>
      <c r="Z245" s="3" t="str">
        <f>IF(ISERROR(VLOOKUP($Y245,技リスト!$A$1:$F$270,6,FALSE)),"－",VLOOKUP($Y245,技リスト!$A$1:$F$270,6,FALSE))</f>
        <v>P1</v>
      </c>
      <c r="AA245" s="3">
        <f>IF(ISERROR(VLOOKUP($Y245,技リスト!$A$1:$F$270,3,FALSE)),"－",VLOOKUP($Y245,技リスト!$A$1:$F$270,3,FALSE))</f>
        <v>67</v>
      </c>
      <c r="AB245" s="3" t="str">
        <f>IF($E245=IF(ISERROR(VLOOKUP($Y245,技リスト!$A$1:$F$270,4,FALSE)),"－",VLOOKUP($Y245,技リスト!$A$1:$F$270,4,FALSE)),"一致","")</f>
        <v/>
      </c>
      <c r="AC245" s="15" t="s">
        <v>165</v>
      </c>
      <c r="AD245" s="3" t="str">
        <f>IF(ISERROR(VLOOKUP($AC245,技リスト!$A$1:$F$270,6,FALSE)),"－",VLOOKUP($AC245,技リスト!$A$1:$F$270,6,FALSE))</f>
        <v>BL</v>
      </c>
      <c r="AE245" s="3">
        <f>IF(ISERROR(VLOOKUP($AC245,技リスト!$A$1:$F$270,3,FALSE)),"－",VLOOKUP($AC245,技リスト!$A$1:$F$270,3,FALSE))</f>
        <v>46</v>
      </c>
      <c r="AF245" s="3" t="str">
        <f>IF($E245=IF(ISERROR(VLOOKUP($AC245,技リスト!$A$1:$F$245,4,FALSE)),"－",VLOOKUP($AC245,技リスト!$A$1:$F$245,4,FALSE)),"一致","")</f>
        <v>一致</v>
      </c>
      <c r="AG245" s="16" t="str">
        <f t="shared" si="24"/>
        <v>ねっけつパンチロケットこぶしばくれつパンチフェイクボール</v>
      </c>
      <c r="AH245" s="16" t="str">
        <f t="shared" si="25"/>
        <v>ねっけつパンチロケットこぶしばくれつパンチフェイクボール</v>
      </c>
      <c r="AI245" s="16" t="str">
        <f t="shared" si="26"/>
        <v>ねっけつパンチロケットこぶしばくれつパンチフェイクボール</v>
      </c>
      <c r="AJ245" s="16" t="str">
        <f t="shared" si="27"/>
        <v>ねっけつパンチロケットこぶしばくれつパンチフェイクボール</v>
      </c>
      <c r="AK245" s="15" t="str">
        <f t="shared" si="28"/>
        <v>P1P1P1BL</v>
      </c>
      <c r="AL245" s="16" t="str">
        <f t="shared" si="29"/>
        <v>P1P1P1BL</v>
      </c>
      <c r="AM245" s="15" t="str">
        <f t="shared" si="30"/>
        <v>P1P1P1BL</v>
      </c>
      <c r="AN245" s="15" t="str">
        <f t="shared" si="31"/>
        <v>P1P1P1BL</v>
      </c>
    </row>
    <row r="246" spans="1:40" ht="11.25" customHeight="1" x14ac:dyDescent="0.15">
      <c r="A246" s="15">
        <v>245</v>
      </c>
      <c r="B246" s="15" t="s">
        <v>790</v>
      </c>
      <c r="C246" s="15" t="s">
        <v>791</v>
      </c>
      <c r="D246" s="3" t="s">
        <v>18</v>
      </c>
      <c r="E246" s="15" t="s">
        <v>121</v>
      </c>
      <c r="F246" s="15" t="s">
        <v>20</v>
      </c>
      <c r="G246" s="15">
        <v>145</v>
      </c>
      <c r="H246" s="15">
        <v>144</v>
      </c>
      <c r="I246" s="15">
        <v>40</v>
      </c>
      <c r="J246" s="15">
        <v>54</v>
      </c>
      <c r="K246" s="15">
        <v>60</v>
      </c>
      <c r="L246" s="15">
        <v>42</v>
      </c>
      <c r="M246" s="15">
        <v>52</v>
      </c>
      <c r="N246" s="15">
        <v>56</v>
      </c>
      <c r="O246" s="15">
        <v>60</v>
      </c>
      <c r="P246" s="15">
        <v>15</v>
      </c>
      <c r="Q246" s="15" t="s">
        <v>366</v>
      </c>
      <c r="R246" s="3" t="str">
        <f>IF(ISERROR(VLOOKUP($Q246,技リスト!$A$1:$F$270,6,FALSE)),"－",VLOOKUP($Q246,技リスト!$A$1:$F$270,6,FALSE))</f>
        <v>CA</v>
      </c>
      <c r="S246" s="3">
        <f>IF(ISERROR(VLOOKUP($Q246,技リスト!$A$1:$F$270,3,FALSE)),"－",VLOOKUP($Q246,技リスト!$A$1:$F$270,3,FALSE))</f>
        <v>10</v>
      </c>
      <c r="T246" s="3" t="str">
        <f>IF($E246=IF(ISERROR(VLOOKUP($Q246,技リスト!$A$1:$F$270,4,FALSE)),"－",VLOOKUP($Q246,技リスト!$A$1:$F$270,4,FALSE)),"一致","")</f>
        <v>一致</v>
      </c>
      <c r="U246" s="15" t="s">
        <v>320</v>
      </c>
      <c r="V246" s="3" t="str">
        <f>IF(ISERROR(VLOOKUP($U246,技リスト!$A$1:$F$270,6,FALSE)),"－",VLOOKUP($U246,技リスト!$A$1:$F$270,6,FALSE))</f>
        <v>CA</v>
      </c>
      <c r="W246" s="3">
        <f>IF(ISERROR(VLOOKUP($U246,技リスト!$A$1:$F$270,3,FALSE)),"－",VLOOKUP($U246,技リスト!$A$1:$F$270,3,FALSE))</f>
        <v>41</v>
      </c>
      <c r="X246" s="3" t="str">
        <f>IF($E246=IF(ISERROR(VLOOKUP($U246,技リスト!$A$1:$F$270,4,FALSE)),"－",VLOOKUP($U246,技リスト!$A$1:$F$270,4,FALSE)),"一致","")</f>
        <v>一致</v>
      </c>
      <c r="Y246" s="15" t="s">
        <v>407</v>
      </c>
      <c r="Z246" s="3" t="str">
        <f>IF(ISERROR(VLOOKUP($Y246,技リスト!$A$1:$F$270,6,FALSE)),"－",VLOOKUP($Y246,技リスト!$A$1:$F$270,6,FALSE))</f>
        <v>CA</v>
      </c>
      <c r="AA246" s="3">
        <f>IF(ISERROR(VLOOKUP($Y246,技リスト!$A$1:$F$270,3,FALSE)),"－",VLOOKUP($Y246,技リスト!$A$1:$F$270,3,FALSE))</f>
        <v>69</v>
      </c>
      <c r="AB246" s="3" t="str">
        <f>IF($E246=IF(ISERROR(VLOOKUP($Y246,技リスト!$A$1:$F$270,4,FALSE)),"－",VLOOKUP($Y246,技リスト!$A$1:$F$270,4,FALSE)),"一致","")</f>
        <v>一致</v>
      </c>
      <c r="AC246" s="15" t="s">
        <v>304</v>
      </c>
      <c r="AD246" s="3" t="str">
        <f>IF(ISERROR(VLOOKUP($AC246,技リスト!$A$1:$F$270,6,FALSE)),"－",VLOOKUP($AC246,技リスト!$A$1:$F$270,6,FALSE))</f>
        <v>BL</v>
      </c>
      <c r="AE246" s="3">
        <f>IF(ISERROR(VLOOKUP($AC246,技リスト!$A$1:$F$270,3,FALSE)),"－",VLOOKUP($AC246,技リスト!$A$1:$F$270,3,FALSE))</f>
        <v>12</v>
      </c>
      <c r="AF246" s="3" t="str">
        <f>IF($E246=IF(ISERROR(VLOOKUP($AC246,技リスト!$A$1:$F$245,4,FALSE)),"－",VLOOKUP($AC246,技リスト!$A$1:$F$245,4,FALSE)),"一致","")</f>
        <v/>
      </c>
      <c r="AG246" s="16" t="str">
        <f t="shared" si="24"/>
        <v>タフネスブロックワイルドクロードこんじょうキャッチしこふみ</v>
      </c>
      <c r="AH246" s="16" t="str">
        <f t="shared" si="25"/>
        <v>タフネスブロックワイルドクロードこんじょうキャッチしこふみ</v>
      </c>
      <c r="AI246" s="16" t="str">
        <f t="shared" si="26"/>
        <v>タフネスブロックワイルドクロードこんじょうキャッチしこふみ</v>
      </c>
      <c r="AJ246" s="16" t="str">
        <f t="shared" si="27"/>
        <v>タフネスブロックワイルドクロードこんじょうキャッチしこふみ</v>
      </c>
      <c r="AK246" s="15" t="str">
        <f t="shared" si="28"/>
        <v>CACACABL</v>
      </c>
      <c r="AL246" s="16" t="str">
        <f t="shared" si="29"/>
        <v>CACACABL</v>
      </c>
      <c r="AM246" s="15" t="str">
        <f t="shared" si="30"/>
        <v>CACACABL</v>
      </c>
      <c r="AN246" s="15" t="str">
        <f t="shared" si="31"/>
        <v>CACACABL</v>
      </c>
    </row>
    <row r="247" spans="1:40" ht="11.25" customHeight="1" x14ac:dyDescent="0.15">
      <c r="A247" s="15">
        <v>246</v>
      </c>
      <c r="B247" s="15" t="s">
        <v>792</v>
      </c>
      <c r="C247" s="15" t="s">
        <v>793</v>
      </c>
      <c r="D247" s="3" t="s">
        <v>18</v>
      </c>
      <c r="E247" s="15" t="s">
        <v>121</v>
      </c>
      <c r="F247" s="15" t="s">
        <v>20</v>
      </c>
      <c r="G247" s="15">
        <v>158</v>
      </c>
      <c r="H247" s="15">
        <v>142</v>
      </c>
      <c r="I247" s="15">
        <v>45</v>
      </c>
      <c r="J247" s="15">
        <v>52</v>
      </c>
      <c r="K247" s="15">
        <v>70</v>
      </c>
      <c r="L247" s="15">
        <v>42</v>
      </c>
      <c r="M247" s="15">
        <v>56</v>
      </c>
      <c r="N247" s="15">
        <v>57</v>
      </c>
      <c r="O247" s="15">
        <v>61</v>
      </c>
      <c r="P247" s="15">
        <v>18</v>
      </c>
      <c r="Q247" s="15" t="s">
        <v>304</v>
      </c>
      <c r="R247" s="3" t="str">
        <f>IF(ISERROR(VLOOKUP($Q247,技リスト!$A$1:$F$270,6,FALSE)),"－",VLOOKUP($Q247,技リスト!$A$1:$F$270,6,FALSE))</f>
        <v>BL</v>
      </c>
      <c r="S247" s="3">
        <f>IF(ISERROR(VLOOKUP($Q247,技リスト!$A$1:$F$270,3,FALSE)),"－",VLOOKUP($Q247,技リスト!$A$1:$F$270,3,FALSE))</f>
        <v>12</v>
      </c>
      <c r="T247" s="3" t="str">
        <f>IF($E247=IF(ISERROR(VLOOKUP($Q247,技リスト!$A$1:$F$270,4,FALSE)),"－",VLOOKUP($Q247,技リスト!$A$1:$F$270,4,FALSE)),"一致","")</f>
        <v>一致</v>
      </c>
      <c r="U247" s="15" t="s">
        <v>366</v>
      </c>
      <c r="V247" s="3" t="str">
        <f>IF(ISERROR(VLOOKUP($U247,技リスト!$A$1:$F$270,6,FALSE)),"－",VLOOKUP($U247,技リスト!$A$1:$F$270,6,FALSE))</f>
        <v>CA</v>
      </c>
      <c r="W247" s="3">
        <f>IF(ISERROR(VLOOKUP($U247,技リスト!$A$1:$F$270,3,FALSE)),"－",VLOOKUP($U247,技リスト!$A$1:$F$270,3,FALSE))</f>
        <v>10</v>
      </c>
      <c r="X247" s="3" t="str">
        <f>IF($E247=IF(ISERROR(VLOOKUP($U247,技リスト!$A$1:$F$270,4,FALSE)),"－",VLOOKUP($U247,技リスト!$A$1:$F$270,4,FALSE)),"一致","")</f>
        <v>一致</v>
      </c>
      <c r="Y247" s="15" t="s">
        <v>208</v>
      </c>
      <c r="Z247" s="3" t="str">
        <f>IF(ISERROR(VLOOKUP($Y247,技リスト!$A$1:$F$270,6,FALSE)),"－",VLOOKUP($Y247,技リスト!$A$1:$F$270,6,FALSE))</f>
        <v>P1</v>
      </c>
      <c r="AA247" s="3">
        <f>IF(ISERROR(VLOOKUP($Y247,技リスト!$A$1:$F$270,3,FALSE)),"－",VLOOKUP($Y247,技リスト!$A$1:$F$270,3,FALSE))</f>
        <v>61</v>
      </c>
      <c r="AB247" s="3" t="str">
        <f>IF($E247=IF(ISERROR(VLOOKUP($Y247,技リスト!$A$1:$F$270,4,FALSE)),"－",VLOOKUP($Y247,技リスト!$A$1:$F$270,4,FALSE)),"一致","")</f>
        <v/>
      </c>
      <c r="AC247" s="15" t="s">
        <v>738</v>
      </c>
      <c r="AD247" s="3" t="str">
        <f>IF(ISERROR(VLOOKUP($AC247,技リスト!$A$1:$F$270,6,FALSE)),"－",VLOOKUP($AC247,技リスト!$A$1:$F$270,6,FALSE))</f>
        <v>BB</v>
      </c>
      <c r="AE247" s="3">
        <f>IF(ISERROR(VLOOKUP($AC247,技リスト!$A$1:$F$270,3,FALSE)),"－",VLOOKUP($AC247,技リスト!$A$1:$F$270,3,FALSE))</f>
        <v>44</v>
      </c>
      <c r="AF247" s="3" t="str">
        <f>IF($E247=IF(ISERROR(VLOOKUP($AC247,技リスト!$A$1:$F$245,4,FALSE)),"－",VLOOKUP($AC247,技リスト!$A$1:$F$245,4,FALSE)),"一致","")</f>
        <v/>
      </c>
      <c r="AG247" s="16" t="str">
        <f t="shared" si="24"/>
        <v>しこふみタフネスブロックフルパワーシールドスーパーしこふみ</v>
      </c>
      <c r="AH247" s="16" t="str">
        <f t="shared" si="25"/>
        <v>しこふみタフネスブロックフルパワーシールドスーパーしこふみ</v>
      </c>
      <c r="AI247" s="16" t="str">
        <f t="shared" si="26"/>
        <v>しこふみタフネスブロックフルパワーシールドスーパーしこふみ</v>
      </c>
      <c r="AJ247" s="16" t="str">
        <f t="shared" si="27"/>
        <v>しこふみタフネスブロックフルパワーシールドスーパーしこふみ</v>
      </c>
      <c r="AK247" s="15" t="str">
        <f t="shared" si="28"/>
        <v>BLCAP1BB</v>
      </c>
      <c r="AL247" s="16" t="str">
        <f t="shared" si="29"/>
        <v>BLCAP1BB</v>
      </c>
      <c r="AM247" s="15" t="str">
        <f t="shared" si="30"/>
        <v>BLCAP1BB</v>
      </c>
      <c r="AN247" s="15" t="str">
        <f t="shared" si="31"/>
        <v>BLCAP1BB</v>
      </c>
    </row>
    <row r="248" spans="1:40" ht="11.25" customHeight="1" x14ac:dyDescent="0.15">
      <c r="A248" s="15">
        <v>247</v>
      </c>
      <c r="B248" s="15" t="s">
        <v>794</v>
      </c>
      <c r="C248" s="15" t="s">
        <v>795</v>
      </c>
      <c r="D248" s="3" t="s">
        <v>18</v>
      </c>
      <c r="E248" s="15" t="s">
        <v>88</v>
      </c>
      <c r="F248" s="15" t="s">
        <v>17</v>
      </c>
      <c r="G248" s="15">
        <v>171</v>
      </c>
      <c r="H248" s="15">
        <v>158</v>
      </c>
      <c r="I248" s="15">
        <v>57</v>
      </c>
      <c r="J248" s="15">
        <v>58</v>
      </c>
      <c r="K248" s="15">
        <v>60</v>
      </c>
      <c r="L248" s="15">
        <v>57</v>
      </c>
      <c r="M248" s="15">
        <v>64</v>
      </c>
      <c r="N248" s="15">
        <v>66</v>
      </c>
      <c r="O248" s="15">
        <v>52</v>
      </c>
      <c r="P248" s="15">
        <v>27</v>
      </c>
      <c r="Q248" s="15" t="s">
        <v>139</v>
      </c>
      <c r="R248" s="3" t="str">
        <f>IF(ISERROR(VLOOKUP($Q248,技リスト!$A$1:$F$270,6,FALSE)),"－",VLOOKUP($Q248,技リスト!$A$1:$F$270,6,FALSE))</f>
        <v>BL</v>
      </c>
      <c r="S248" s="3">
        <f>IF(ISERROR(VLOOKUP($Q248,技リスト!$A$1:$F$270,3,FALSE)),"－",VLOOKUP($Q248,技リスト!$A$1:$F$270,3,FALSE))</f>
        <v>8</v>
      </c>
      <c r="T248" s="3" t="str">
        <f>IF($E248=IF(ISERROR(VLOOKUP($Q248,技リスト!$A$1:$F$270,4,FALSE)),"－",VLOOKUP($Q248,技リスト!$A$1:$F$270,4,FALSE)),"一致","")</f>
        <v>一致</v>
      </c>
      <c r="U248" s="15" t="s">
        <v>732</v>
      </c>
      <c r="V248" s="3" t="str">
        <f>IF(ISERROR(VLOOKUP($U248,技リスト!$A$1:$F$270,6,FALSE)),"－",VLOOKUP($U248,技リスト!$A$1:$F$270,6,FALSE))</f>
        <v>BL</v>
      </c>
      <c r="W248" s="3">
        <f>IF(ISERROR(VLOOKUP($U248,技リスト!$A$1:$F$270,3,FALSE)),"－",VLOOKUP($U248,技リスト!$A$1:$F$270,3,FALSE))</f>
        <v>56</v>
      </c>
      <c r="X248" s="3" t="str">
        <f>IF($E248=IF(ISERROR(VLOOKUP($U248,技リスト!$A$1:$F$270,4,FALSE)),"－",VLOOKUP($U248,技リスト!$A$1:$F$270,4,FALSE)),"一致","")</f>
        <v/>
      </c>
      <c r="Y248" s="15" t="s">
        <v>298</v>
      </c>
      <c r="Z248" s="3" t="str">
        <f>IF(ISERROR(VLOOKUP($Y248,技リスト!$A$1:$F$270,6,FALSE)),"－",VLOOKUP($Y248,技リスト!$A$1:$F$270,6,FALSE))</f>
        <v>DR</v>
      </c>
      <c r="AA248" s="3">
        <f>IF(ISERROR(VLOOKUP($Y248,技リスト!$A$1:$F$270,3,FALSE)),"－",VLOOKUP($Y248,技リスト!$A$1:$F$270,3,FALSE))</f>
        <v>38</v>
      </c>
      <c r="AB248" s="3" t="str">
        <f>IF($E248=IF(ISERROR(VLOOKUP($Y248,技リスト!$A$1:$F$270,4,FALSE)),"－",VLOOKUP($Y248,技リスト!$A$1:$F$270,4,FALSE)),"一致","")</f>
        <v>一致</v>
      </c>
      <c r="AC248" s="15" t="s">
        <v>129</v>
      </c>
      <c r="AD248" s="3" t="str">
        <f>IF(ISERROR(VLOOKUP($AC248,技リスト!$A$1:$F$270,6,FALSE)),"－",VLOOKUP($AC248,技リスト!$A$1:$F$270,6,FALSE))</f>
        <v>BL</v>
      </c>
      <c r="AE248" s="3">
        <f>IF(ISERROR(VLOOKUP($AC248,技リスト!$A$1:$F$270,3,FALSE)),"－",VLOOKUP($AC248,技リスト!$A$1:$F$270,3,FALSE))</f>
        <v>73</v>
      </c>
      <c r="AF248" s="3" t="str">
        <f>IF($E248=IF(ISERROR(VLOOKUP($AC248,技リスト!$A$1:$F$245,4,FALSE)),"－",VLOOKUP($AC248,技リスト!$A$1:$F$245,4,FALSE)),"一致","")</f>
        <v/>
      </c>
      <c r="AG248" s="16" t="str">
        <f t="shared" si="24"/>
        <v>コイルターンフェイクボンバームーンサルトぶんしんディフェンス</v>
      </c>
      <c r="AH248" s="16" t="str">
        <f t="shared" si="25"/>
        <v>コイルターンフェイクボンバームーンサルトぶんしんディフェンス</v>
      </c>
      <c r="AI248" s="16" t="str">
        <f t="shared" si="26"/>
        <v>コイルターンフェイクボンバームーンサルトぶんしんディフェンス</v>
      </c>
      <c r="AJ248" s="16" t="str">
        <f t="shared" si="27"/>
        <v>コイルターンフェイクボンバームーンサルトぶんしんディフェンス</v>
      </c>
      <c r="AK248" s="15" t="str">
        <f t="shared" si="28"/>
        <v>BLBLDRBL</v>
      </c>
      <c r="AL248" s="16" t="str">
        <f t="shared" si="29"/>
        <v>BLBLDRBL</v>
      </c>
      <c r="AM248" s="15" t="str">
        <f t="shared" si="30"/>
        <v>BLBLDRBL</v>
      </c>
      <c r="AN248" s="15" t="str">
        <f t="shared" si="31"/>
        <v>BLBLDRBL</v>
      </c>
    </row>
    <row r="249" spans="1:40" ht="11.25" customHeight="1" x14ac:dyDescent="0.15">
      <c r="A249" s="15">
        <v>248</v>
      </c>
      <c r="B249" s="15" t="s">
        <v>796</v>
      </c>
      <c r="C249" s="15" t="s">
        <v>797</v>
      </c>
      <c r="D249" s="3" t="s">
        <v>18</v>
      </c>
      <c r="E249" s="15" t="s">
        <v>19</v>
      </c>
      <c r="F249" s="15" t="s">
        <v>17</v>
      </c>
      <c r="G249" s="15">
        <v>77</v>
      </c>
      <c r="H249" s="15">
        <v>146</v>
      </c>
      <c r="I249" s="15">
        <v>66</v>
      </c>
      <c r="J249" s="15">
        <v>58</v>
      </c>
      <c r="K249" s="15">
        <v>53</v>
      </c>
      <c r="L249" s="15">
        <v>53</v>
      </c>
      <c r="M249" s="15">
        <v>56</v>
      </c>
      <c r="N249" s="15">
        <v>62</v>
      </c>
      <c r="O249" s="15">
        <v>59</v>
      </c>
      <c r="P249" s="15">
        <v>22</v>
      </c>
      <c r="Q249" s="15" t="s">
        <v>169</v>
      </c>
      <c r="R249" s="3" t="str">
        <f>IF(ISERROR(VLOOKUP($Q249,技リスト!$A$1:$F$270,6,FALSE)),"－",VLOOKUP($Q249,技リスト!$A$1:$F$270,6,FALSE))</f>
        <v>BL</v>
      </c>
      <c r="S249" s="3">
        <f>IF(ISERROR(VLOOKUP($Q249,技リスト!$A$1:$F$270,3,FALSE)),"－",VLOOKUP($Q249,技リスト!$A$1:$F$270,3,FALSE))</f>
        <v>8</v>
      </c>
      <c r="T249" s="3" t="str">
        <f>IF($E249=IF(ISERROR(VLOOKUP($Q249,技リスト!$A$1:$F$270,4,FALSE)),"－",VLOOKUP($Q249,技リスト!$A$1:$F$270,4,FALSE)),"一致","")</f>
        <v>一致</v>
      </c>
      <c r="U249" s="15" t="s">
        <v>698</v>
      </c>
      <c r="V249" s="3" t="str">
        <f>IF(ISERROR(VLOOKUP($U249,技リスト!$A$1:$F$270,6,FALSE)),"－",VLOOKUP($U249,技リスト!$A$1:$F$270,6,FALSE))</f>
        <v>BL</v>
      </c>
      <c r="W249" s="3">
        <f>IF(ISERROR(VLOOKUP($U249,技リスト!$A$1:$F$270,3,FALSE)),"－",VLOOKUP($U249,技リスト!$A$1:$F$270,3,FALSE))</f>
        <v>44</v>
      </c>
      <c r="X249" s="3" t="str">
        <f>IF($E249=IF(ISERROR(VLOOKUP($U249,技リスト!$A$1:$F$270,4,FALSE)),"－",VLOOKUP($U249,技リスト!$A$1:$F$270,4,FALSE)),"一致","")</f>
        <v/>
      </c>
      <c r="Y249" s="15" t="s">
        <v>152</v>
      </c>
      <c r="Z249" s="3" t="str">
        <f>IF(ISERROR(VLOOKUP($Y249,技リスト!$A$1:$F$270,6,FALSE)),"－",VLOOKUP($Y249,技リスト!$A$1:$F$270,6,FALSE))</f>
        <v>DR</v>
      </c>
      <c r="AA249" s="3">
        <f>IF(ISERROR(VLOOKUP($Y249,技リスト!$A$1:$F$270,3,FALSE)),"－",VLOOKUP($Y249,技リスト!$A$1:$F$270,3,FALSE))</f>
        <v>47</v>
      </c>
      <c r="AB249" s="3" t="str">
        <f>IF($E249=IF(ISERROR(VLOOKUP($Y249,技リスト!$A$1:$F$270,4,FALSE)),"－",VLOOKUP($Y249,技リスト!$A$1:$F$270,4,FALSE)),"一致","")</f>
        <v/>
      </c>
      <c r="AC249" s="15" t="s">
        <v>230</v>
      </c>
      <c r="AD249" s="3" t="str">
        <f>IF(ISERROR(VLOOKUP($AC249,技リスト!$A$1:$F$270,6,FALSE)),"－",VLOOKUP($AC249,技リスト!$A$1:$F$270,6,FALSE))</f>
        <v>NS</v>
      </c>
      <c r="AE249" s="3">
        <f>IF(ISERROR(VLOOKUP($AC249,技リスト!$A$1:$F$270,3,FALSE)),"－",VLOOKUP($AC249,技リスト!$A$1:$F$270,3,FALSE))</f>
        <v>67</v>
      </c>
      <c r="AF249" s="3" t="str">
        <f>IF($E249=IF(ISERROR(VLOOKUP($AC249,技リスト!$A$1:$F$245,4,FALSE)),"－",VLOOKUP($AC249,技リスト!$A$1:$F$245,4,FALSE)),"一致","")</f>
        <v>一致</v>
      </c>
      <c r="AG249" s="16" t="str">
        <f t="shared" si="24"/>
        <v>クイックドロウアイスグランドジグザグスパークフリーズショット</v>
      </c>
      <c r="AH249" s="16" t="str">
        <f t="shared" si="25"/>
        <v>クイックドロウアイスグランドジグザグスパークフリーズショット</v>
      </c>
      <c r="AI249" s="16" t="str">
        <f t="shared" si="26"/>
        <v>クイックドロウアイスグランドジグザグスパークフリーズショット</v>
      </c>
      <c r="AJ249" s="16" t="str">
        <f t="shared" si="27"/>
        <v>クイックドロウアイスグランドジグザグスパークフリーズショット</v>
      </c>
      <c r="AK249" s="15" t="str">
        <f t="shared" si="28"/>
        <v>BLBLDRNS</v>
      </c>
      <c r="AL249" s="16" t="str">
        <f t="shared" si="29"/>
        <v>BLBLDRNS</v>
      </c>
      <c r="AM249" s="15" t="str">
        <f t="shared" si="30"/>
        <v>BLBLDRNS</v>
      </c>
      <c r="AN249" s="15" t="str">
        <f t="shared" si="31"/>
        <v>BLBLDRNS</v>
      </c>
    </row>
    <row r="250" spans="1:40" ht="11.25" customHeight="1" x14ac:dyDescent="0.15">
      <c r="A250" s="15">
        <v>249</v>
      </c>
      <c r="B250" s="15" t="s">
        <v>798</v>
      </c>
      <c r="C250" s="15" t="s">
        <v>799</v>
      </c>
      <c r="D250" s="3" t="s">
        <v>18</v>
      </c>
      <c r="E250" s="15" t="s">
        <v>121</v>
      </c>
      <c r="F250" s="15" t="s">
        <v>52</v>
      </c>
      <c r="G250" s="15">
        <v>156</v>
      </c>
      <c r="H250" s="15">
        <v>144</v>
      </c>
      <c r="I250" s="15">
        <v>60</v>
      </c>
      <c r="J250" s="15">
        <v>62</v>
      </c>
      <c r="K250" s="15">
        <v>56</v>
      </c>
      <c r="L250" s="15">
        <v>61</v>
      </c>
      <c r="M250" s="15">
        <v>55</v>
      </c>
      <c r="N250" s="15">
        <v>52</v>
      </c>
      <c r="O250" s="15">
        <v>55</v>
      </c>
      <c r="P250" s="15">
        <v>21</v>
      </c>
      <c r="Q250" s="15" t="s">
        <v>304</v>
      </c>
      <c r="R250" s="3" t="str">
        <f>IF(ISERROR(VLOOKUP($Q250,技リスト!$A$1:$F$270,6,FALSE)),"－",VLOOKUP($Q250,技リスト!$A$1:$F$270,6,FALSE))</f>
        <v>BL</v>
      </c>
      <c r="S250" s="3">
        <f>IF(ISERROR(VLOOKUP($Q250,技リスト!$A$1:$F$270,3,FALSE)),"－",VLOOKUP($Q250,技リスト!$A$1:$F$270,3,FALSE))</f>
        <v>12</v>
      </c>
      <c r="T250" s="3" t="str">
        <f>IF($E250=IF(ISERROR(VLOOKUP($Q250,技リスト!$A$1:$F$270,4,FALSE)),"－",VLOOKUP($Q250,技リスト!$A$1:$F$270,4,FALSE)),"一致","")</f>
        <v>一致</v>
      </c>
      <c r="U250" s="15" t="s">
        <v>738</v>
      </c>
      <c r="V250" s="3" t="str">
        <f>IF(ISERROR(VLOOKUP($U250,技リスト!$A$1:$F$270,6,FALSE)),"－",VLOOKUP($U250,技リスト!$A$1:$F$270,6,FALSE))</f>
        <v>BB</v>
      </c>
      <c r="W250" s="3">
        <f>IF(ISERROR(VLOOKUP($U250,技リスト!$A$1:$F$270,3,FALSE)),"－",VLOOKUP($U250,技リスト!$A$1:$F$270,3,FALSE))</f>
        <v>44</v>
      </c>
      <c r="X250" s="3" t="str">
        <f>IF($E250=IF(ISERROR(VLOOKUP($U250,技リスト!$A$1:$F$270,4,FALSE)),"－",VLOOKUP($U250,技リスト!$A$1:$F$270,4,FALSE)),"一致","")</f>
        <v/>
      </c>
      <c r="Y250" s="15" t="s">
        <v>148</v>
      </c>
      <c r="Z250" s="3" t="str">
        <f>IF(ISERROR(VLOOKUP($Y250,技リスト!$A$1:$F$270,6,FALSE)),"－",VLOOKUP($Y250,技リスト!$A$1:$F$270,6,FALSE))</f>
        <v>BS</v>
      </c>
      <c r="AA250" s="3">
        <f>IF(ISERROR(VLOOKUP($Y250,技リスト!$A$1:$F$270,3,FALSE)),"－",VLOOKUP($Y250,技リスト!$A$1:$F$270,3,FALSE))</f>
        <v>80</v>
      </c>
      <c r="AB250" s="3" t="str">
        <f>IF($E250=IF(ISERROR(VLOOKUP($Y250,技リスト!$A$1:$F$270,4,FALSE)),"－",VLOOKUP($Y250,技リスト!$A$1:$F$270,4,FALSE)),"一致","")</f>
        <v/>
      </c>
      <c r="AC250" s="15" t="s">
        <v>691</v>
      </c>
      <c r="AD250" s="3" t="str">
        <f>IF(ISERROR(VLOOKUP($AC250,技リスト!$A$1:$F$270,6,FALSE)),"－",VLOOKUP($AC250,技リスト!$A$1:$F$270,6,FALSE))</f>
        <v>LS</v>
      </c>
      <c r="AE250" s="3">
        <f>IF(ISERROR(VLOOKUP($AC250,技リスト!$A$1:$F$270,3,FALSE)),"－",VLOOKUP($AC250,技リスト!$A$1:$F$270,3,FALSE))</f>
        <v>87</v>
      </c>
      <c r="AF250" s="3" t="str">
        <f>IF($E250=IF(ISERROR(VLOOKUP($AC250,技リスト!$A$1:$F$245,4,FALSE)),"－",VLOOKUP($AC250,技リスト!$A$1:$F$245,4,FALSE)),"一致","")</f>
        <v>一致</v>
      </c>
      <c r="AG250" s="16" t="str">
        <f t="shared" si="24"/>
        <v>しこふみスーパーしこふみドこんじょうバットドこんじょうクラブ</v>
      </c>
      <c r="AH250" s="16" t="str">
        <f t="shared" si="25"/>
        <v>しこふみスーパーしこふみドこんじょうバットドこんじょうクラブ</v>
      </c>
      <c r="AI250" s="16" t="str">
        <f t="shared" si="26"/>
        <v>しこふみスーパーしこふみドこんじょうバットドこんじょうクラブ</v>
      </c>
      <c r="AJ250" s="16" t="str">
        <f t="shared" si="27"/>
        <v>しこふみスーパーしこふみドこんじょうバットドこんじょうクラブ</v>
      </c>
      <c r="AK250" s="15" t="str">
        <f t="shared" si="28"/>
        <v>BLBBBSLS</v>
      </c>
      <c r="AL250" s="16" t="str">
        <f t="shared" si="29"/>
        <v>BLBBBSLS</v>
      </c>
      <c r="AM250" s="15" t="str">
        <f t="shared" si="30"/>
        <v>BLBBBSLS</v>
      </c>
      <c r="AN250" s="15" t="str">
        <f t="shared" si="31"/>
        <v>BLBBBSLS</v>
      </c>
    </row>
    <row r="251" spans="1:40" ht="11.25" customHeight="1" x14ac:dyDescent="0.15">
      <c r="A251" s="15">
        <v>250</v>
      </c>
      <c r="B251" s="15" t="s">
        <v>800</v>
      </c>
      <c r="C251" s="15" t="s">
        <v>801</v>
      </c>
      <c r="D251" s="3" t="s">
        <v>18</v>
      </c>
      <c r="E251" s="15" t="s">
        <v>19</v>
      </c>
      <c r="F251" s="15" t="s">
        <v>20</v>
      </c>
      <c r="G251" s="15">
        <v>103</v>
      </c>
      <c r="H251" s="15">
        <v>150</v>
      </c>
      <c r="I251" s="15">
        <v>56</v>
      </c>
      <c r="J251" s="15">
        <v>68</v>
      </c>
      <c r="K251" s="15">
        <v>41</v>
      </c>
      <c r="L251" s="15">
        <v>60</v>
      </c>
      <c r="M251" s="15">
        <v>55</v>
      </c>
      <c r="N251" s="15">
        <v>69</v>
      </c>
      <c r="O251" s="15">
        <v>57</v>
      </c>
      <c r="P251" s="15">
        <v>18</v>
      </c>
      <c r="Q251" s="15" t="s">
        <v>269</v>
      </c>
      <c r="R251" s="3" t="str">
        <f>IF(ISERROR(VLOOKUP($Q251,技リスト!$A$1:$F$270,6,FALSE)),"－",VLOOKUP($Q251,技リスト!$A$1:$F$270,6,FALSE))</f>
        <v>CA</v>
      </c>
      <c r="S251" s="3">
        <f>IF(ISERROR(VLOOKUP($Q251,技リスト!$A$1:$F$270,3,FALSE)),"－",VLOOKUP($Q251,技リスト!$A$1:$F$270,3,FALSE))</f>
        <v>12</v>
      </c>
      <c r="T251" s="3" t="str">
        <f>IF($E251=IF(ISERROR(VLOOKUP($Q251,技リスト!$A$1:$F$270,4,FALSE)),"－",VLOOKUP($Q251,技リスト!$A$1:$F$270,4,FALSE)),"一致","")</f>
        <v>一致</v>
      </c>
      <c r="U251" s="15" t="s">
        <v>250</v>
      </c>
      <c r="V251" s="3" t="str">
        <f>IF(ISERROR(VLOOKUP($U251,技リスト!$A$1:$F$270,6,FALSE)),"－",VLOOKUP($U251,技リスト!$A$1:$F$270,6,FALSE))</f>
        <v>P1</v>
      </c>
      <c r="W251" s="3">
        <f>IF(ISERROR(VLOOKUP($U251,技リスト!$A$1:$F$270,3,FALSE)),"－",VLOOKUP($U251,技リスト!$A$1:$F$270,3,FALSE))</f>
        <v>46</v>
      </c>
      <c r="X251" s="3" t="str">
        <f>IF($E251=IF(ISERROR(VLOOKUP($U251,技リスト!$A$1:$F$270,4,FALSE)),"－",VLOOKUP($U251,技リスト!$A$1:$F$270,4,FALSE)),"一致","")</f>
        <v/>
      </c>
      <c r="Y251" s="15" t="s">
        <v>407</v>
      </c>
      <c r="Z251" s="3" t="str">
        <f>IF(ISERROR(VLOOKUP($Y251,技リスト!$A$1:$F$270,6,FALSE)),"－",VLOOKUP($Y251,技リスト!$A$1:$F$270,6,FALSE))</f>
        <v>CA</v>
      </c>
      <c r="AA251" s="3">
        <f>IF(ISERROR(VLOOKUP($Y251,技リスト!$A$1:$F$270,3,FALSE)),"－",VLOOKUP($Y251,技リスト!$A$1:$F$270,3,FALSE))</f>
        <v>69</v>
      </c>
      <c r="AB251" s="3" t="str">
        <f>IF($E251=IF(ISERROR(VLOOKUP($Y251,技リスト!$A$1:$F$270,4,FALSE)),"－",VLOOKUP($Y251,技リスト!$A$1:$F$270,4,FALSE)),"一致","")</f>
        <v/>
      </c>
      <c r="AC251" s="15" t="s">
        <v>129</v>
      </c>
      <c r="AD251" s="3" t="str">
        <f>IF(ISERROR(VLOOKUP($AC251,技リスト!$A$1:$F$270,6,FALSE)),"－",VLOOKUP($AC251,技リスト!$A$1:$F$270,6,FALSE))</f>
        <v>BL</v>
      </c>
      <c r="AE251" s="3">
        <f>IF(ISERROR(VLOOKUP($AC251,技リスト!$A$1:$F$270,3,FALSE)),"－",VLOOKUP($AC251,技リスト!$A$1:$F$270,3,FALSE))</f>
        <v>73</v>
      </c>
      <c r="AF251" s="3" t="str">
        <f>IF($E251=IF(ISERROR(VLOOKUP($AC251,技リスト!$A$1:$F$245,4,FALSE)),"－",VLOOKUP($AC251,技リスト!$A$1:$F$245,4,FALSE)),"一致","")</f>
        <v>一致</v>
      </c>
      <c r="AG251" s="16" t="str">
        <f t="shared" si="24"/>
        <v>キラーブレードねっけつヘッドドこんじょうキャッチぶんしんディフェンス</v>
      </c>
      <c r="AH251" s="16" t="str">
        <f t="shared" si="25"/>
        <v>キラーブレードねっけつヘッドドこんじょうキャッチぶんしんディフェンス</v>
      </c>
      <c r="AI251" s="16" t="str">
        <f t="shared" si="26"/>
        <v>キラーブレードねっけつヘッドドこんじょうキャッチぶんしんディフェンス</v>
      </c>
      <c r="AJ251" s="16" t="str">
        <f t="shared" si="27"/>
        <v>キラーブレードねっけつヘッドドこんじょうキャッチぶんしんディフェンス</v>
      </c>
      <c r="AK251" s="15" t="str">
        <f t="shared" si="28"/>
        <v>CAP1CABL</v>
      </c>
      <c r="AL251" s="16" t="str">
        <f t="shared" si="29"/>
        <v>CAP1CABL</v>
      </c>
      <c r="AM251" s="15" t="str">
        <f t="shared" si="30"/>
        <v>CAP1CABL</v>
      </c>
      <c r="AN251" s="15" t="str">
        <f t="shared" si="31"/>
        <v>CAP1CABL</v>
      </c>
    </row>
    <row r="252" spans="1:40" ht="11.25" customHeight="1" x14ac:dyDescent="0.15">
      <c r="A252" s="15">
        <v>251</v>
      </c>
      <c r="B252" s="15" t="s">
        <v>802</v>
      </c>
      <c r="C252" s="15" t="s">
        <v>803</v>
      </c>
      <c r="D252" s="3" t="s">
        <v>18</v>
      </c>
      <c r="E252" s="15" t="s">
        <v>19</v>
      </c>
      <c r="F252" s="15" t="s">
        <v>20</v>
      </c>
      <c r="G252" s="15">
        <v>79</v>
      </c>
      <c r="H252" s="15">
        <v>130</v>
      </c>
      <c r="I252" s="15">
        <v>42</v>
      </c>
      <c r="J252" s="15">
        <v>53</v>
      </c>
      <c r="K252" s="15">
        <v>63</v>
      </c>
      <c r="L252" s="15">
        <v>52</v>
      </c>
      <c r="M252" s="15">
        <v>68</v>
      </c>
      <c r="N252" s="15">
        <v>53</v>
      </c>
      <c r="O252" s="15">
        <v>60</v>
      </c>
      <c r="P252" s="15">
        <v>15</v>
      </c>
      <c r="Q252" s="15" t="s">
        <v>269</v>
      </c>
      <c r="R252" s="3" t="str">
        <f>IF(ISERROR(VLOOKUP($Q252,技リスト!$A$1:$F$270,6,FALSE)),"－",VLOOKUP($Q252,技リスト!$A$1:$F$270,6,FALSE))</f>
        <v>CA</v>
      </c>
      <c r="S252" s="3">
        <f>IF(ISERROR(VLOOKUP($Q252,技リスト!$A$1:$F$270,3,FALSE)),"－",VLOOKUP($Q252,技リスト!$A$1:$F$270,3,FALSE))</f>
        <v>12</v>
      </c>
      <c r="T252" s="3" t="str">
        <f>IF($E252=IF(ISERROR(VLOOKUP($Q252,技リスト!$A$1:$F$270,4,FALSE)),"－",VLOOKUP($Q252,技リスト!$A$1:$F$270,4,FALSE)),"一致","")</f>
        <v>一致</v>
      </c>
      <c r="U252" s="15" t="s">
        <v>427</v>
      </c>
      <c r="V252" s="3" t="str">
        <f>IF(ISERROR(VLOOKUP($U252,技リスト!$A$1:$F$270,6,FALSE)),"－",VLOOKUP($U252,技リスト!$A$1:$F$270,6,FALSE))</f>
        <v>BL</v>
      </c>
      <c r="W252" s="3">
        <f>IF(ISERROR(VLOOKUP($U252,技リスト!$A$1:$F$270,3,FALSE)),"－",VLOOKUP($U252,技リスト!$A$1:$F$270,3,FALSE))</f>
        <v>39</v>
      </c>
      <c r="X252" s="3" t="str">
        <f>IF($E252=IF(ISERROR(VLOOKUP($U252,技リスト!$A$1:$F$270,4,FALSE)),"－",VLOOKUP($U252,技リスト!$A$1:$F$270,4,FALSE)),"一致","")</f>
        <v/>
      </c>
      <c r="Y252" s="15" t="s">
        <v>363</v>
      </c>
      <c r="Z252" s="3" t="str">
        <f>IF(ISERROR(VLOOKUP($Y252,技リスト!$A$1:$F$270,6,FALSE)),"－",VLOOKUP($Y252,技リスト!$A$1:$F$270,6,FALSE))</f>
        <v>DR</v>
      </c>
      <c r="AA252" s="3">
        <f>IF(ISERROR(VLOOKUP($Y252,技リスト!$A$1:$F$270,3,FALSE)),"－",VLOOKUP($Y252,技リスト!$A$1:$F$270,3,FALSE))</f>
        <v>52</v>
      </c>
      <c r="AB252" s="3" t="str">
        <f>IF($E252=IF(ISERROR(VLOOKUP($Y252,技リスト!$A$1:$F$270,4,FALSE)),"－",VLOOKUP($Y252,技リスト!$A$1:$F$270,4,FALSE)),"一致","")</f>
        <v>一致</v>
      </c>
      <c r="AC252" s="15" t="s">
        <v>281</v>
      </c>
      <c r="AD252" s="3" t="str">
        <f>IF(ISERROR(VLOOKUP($AC252,技リスト!$A$1:$F$270,6,FALSE)),"－",VLOOKUP($AC252,技リスト!$A$1:$F$270,6,FALSE))</f>
        <v>P1</v>
      </c>
      <c r="AE252" s="3">
        <f>IF(ISERROR(VLOOKUP($AC252,技リスト!$A$1:$F$270,3,FALSE)),"－",VLOOKUP($AC252,技リスト!$A$1:$F$270,3,FALSE))</f>
        <v>67</v>
      </c>
      <c r="AF252" s="3" t="str">
        <f>IF($E252=IF(ISERROR(VLOOKUP($AC252,技リスト!$A$1:$F$245,4,FALSE)),"－",VLOOKUP($AC252,技リスト!$A$1:$F$245,4,FALSE)),"一致","")</f>
        <v/>
      </c>
      <c r="AG252" s="16" t="str">
        <f t="shared" si="24"/>
        <v>キラーブレードブレードアタックざんぞうばくれつパンチ</v>
      </c>
      <c r="AH252" s="16" t="str">
        <f t="shared" si="25"/>
        <v>キラーブレードブレードアタックざんぞうばくれつパンチ</v>
      </c>
      <c r="AI252" s="16" t="str">
        <f t="shared" si="26"/>
        <v>キラーブレードブレードアタックざんぞうばくれつパンチ</v>
      </c>
      <c r="AJ252" s="16" t="str">
        <f t="shared" si="27"/>
        <v>キラーブレードブレードアタックざんぞうばくれつパンチ</v>
      </c>
      <c r="AK252" s="15" t="str">
        <f t="shared" si="28"/>
        <v>CABLDRP1</v>
      </c>
      <c r="AL252" s="16" t="str">
        <f t="shared" si="29"/>
        <v>CABLDRP1</v>
      </c>
      <c r="AM252" s="15" t="str">
        <f t="shared" si="30"/>
        <v>CABLDRP1</v>
      </c>
      <c r="AN252" s="15" t="str">
        <f t="shared" si="31"/>
        <v>CABLDRP1</v>
      </c>
    </row>
    <row r="253" spans="1:40" ht="11.25" customHeight="1" x14ac:dyDescent="0.15">
      <c r="A253" s="15">
        <v>252</v>
      </c>
      <c r="B253" s="15" t="s">
        <v>804</v>
      </c>
      <c r="C253" s="15" t="s">
        <v>805</v>
      </c>
      <c r="D253" s="3" t="s">
        <v>18</v>
      </c>
      <c r="E253" s="15" t="s">
        <v>145</v>
      </c>
      <c r="F253" s="15" t="s">
        <v>20</v>
      </c>
      <c r="G253" s="15">
        <v>129</v>
      </c>
      <c r="H253" s="15">
        <v>174</v>
      </c>
      <c r="I253" s="15">
        <v>74</v>
      </c>
      <c r="J253" s="15">
        <v>71</v>
      </c>
      <c r="K253" s="15">
        <v>64</v>
      </c>
      <c r="L253" s="15">
        <v>76</v>
      </c>
      <c r="M253" s="15">
        <v>43</v>
      </c>
      <c r="N253" s="15">
        <v>68</v>
      </c>
      <c r="O253" s="15">
        <v>60</v>
      </c>
      <c r="P253" s="15">
        <v>20</v>
      </c>
      <c r="Q253" s="15" t="s">
        <v>366</v>
      </c>
      <c r="R253" s="3" t="str">
        <f>IF(ISERROR(VLOOKUP($Q253,技リスト!$A$1:$F$270,6,FALSE)),"－",VLOOKUP($Q253,技リスト!$A$1:$F$270,6,FALSE))</f>
        <v>CA</v>
      </c>
      <c r="S253" s="3">
        <f>IF(ISERROR(VLOOKUP($Q253,技リスト!$A$1:$F$270,3,FALSE)),"－",VLOOKUP($Q253,技リスト!$A$1:$F$270,3,FALSE))</f>
        <v>10</v>
      </c>
      <c r="T253" s="3" t="str">
        <f>IF($E253=IF(ISERROR(VLOOKUP($Q253,技リスト!$A$1:$F$270,4,FALSE)),"－",VLOOKUP($Q253,技リスト!$A$1:$F$270,4,FALSE)),"一致","")</f>
        <v/>
      </c>
      <c r="U253" s="15" t="s">
        <v>320</v>
      </c>
      <c r="V253" s="3" t="str">
        <f>IF(ISERROR(VLOOKUP($U253,技リスト!$A$1:$F$270,6,FALSE)),"－",VLOOKUP($U253,技リスト!$A$1:$F$270,6,FALSE))</f>
        <v>CA</v>
      </c>
      <c r="W253" s="3">
        <f>IF(ISERROR(VLOOKUP($U253,技リスト!$A$1:$F$270,3,FALSE)),"－",VLOOKUP($U253,技リスト!$A$1:$F$270,3,FALSE))</f>
        <v>41</v>
      </c>
      <c r="X253" s="3" t="str">
        <f>IF($E253=IF(ISERROR(VLOOKUP($U253,技リスト!$A$1:$F$270,4,FALSE)),"－",VLOOKUP($U253,技リスト!$A$1:$F$270,4,FALSE)),"一致","")</f>
        <v/>
      </c>
      <c r="Y253" s="15" t="s">
        <v>281</v>
      </c>
      <c r="Z253" s="3" t="str">
        <f>IF(ISERROR(VLOOKUP($Y253,技リスト!$A$1:$F$270,6,FALSE)),"－",VLOOKUP($Y253,技リスト!$A$1:$F$270,6,FALSE))</f>
        <v>P1</v>
      </c>
      <c r="AA253" s="3">
        <f>IF(ISERROR(VLOOKUP($Y253,技リスト!$A$1:$F$270,3,FALSE)),"－",VLOOKUP($Y253,技リスト!$A$1:$F$270,3,FALSE))</f>
        <v>67</v>
      </c>
      <c r="AB253" s="3" t="str">
        <f>IF($E253=IF(ISERROR(VLOOKUP($Y253,技リスト!$A$1:$F$270,4,FALSE)),"－",VLOOKUP($Y253,技リスト!$A$1:$F$270,4,FALSE)),"一致","")</f>
        <v>一致</v>
      </c>
      <c r="AC253" s="15" t="s">
        <v>446</v>
      </c>
      <c r="AD253" s="3" t="str">
        <f>IF(ISERROR(VLOOKUP($AC253,技リスト!$A$1:$F$270,6,FALSE)),"－",VLOOKUP($AC253,技リスト!$A$1:$F$270,6,FALSE))</f>
        <v>CA</v>
      </c>
      <c r="AE253" s="3">
        <f>IF(ISERROR(VLOOKUP($AC253,技リスト!$A$1:$F$270,3,FALSE)),"－",VLOOKUP($AC253,技リスト!$A$1:$F$270,3,FALSE))</f>
        <v>90</v>
      </c>
      <c r="AF253" s="3" t="str">
        <f>IF($E253=IF(ISERROR(VLOOKUP($AC253,技リスト!$A$1:$F$245,4,FALSE)),"－",VLOOKUP($AC253,技リスト!$A$1:$F$245,4,FALSE)),"一致","")</f>
        <v/>
      </c>
      <c r="AG253" s="16" t="str">
        <f t="shared" si="24"/>
        <v>タフネスブロックワイルドクローばくれつパンチぶんしんブロック</v>
      </c>
      <c r="AH253" s="16" t="str">
        <f t="shared" si="25"/>
        <v>タフネスブロックワイルドクローばくれつパンチぶんしんブロック</v>
      </c>
      <c r="AI253" s="16" t="str">
        <f t="shared" si="26"/>
        <v>タフネスブロックワイルドクローばくれつパンチぶんしんブロック</v>
      </c>
      <c r="AJ253" s="16" t="str">
        <f t="shared" si="27"/>
        <v>タフネスブロックワイルドクローばくれつパンチぶんしんブロック</v>
      </c>
      <c r="AK253" s="15" t="str">
        <f t="shared" si="28"/>
        <v>CACAP1CA</v>
      </c>
      <c r="AL253" s="16" t="str">
        <f t="shared" si="29"/>
        <v>CACAP1CA</v>
      </c>
      <c r="AM253" s="15" t="str">
        <f t="shared" si="30"/>
        <v>CACAP1CA</v>
      </c>
      <c r="AN253" s="15" t="str">
        <f t="shared" si="31"/>
        <v>CACAP1CA</v>
      </c>
    </row>
    <row r="254" spans="1:40" ht="11.25" customHeight="1" x14ac:dyDescent="0.15">
      <c r="A254" s="15">
        <v>253</v>
      </c>
      <c r="B254" s="15" t="s">
        <v>806</v>
      </c>
      <c r="C254" s="15" t="s">
        <v>807</v>
      </c>
      <c r="D254" s="3" t="s">
        <v>18</v>
      </c>
      <c r="E254" s="15" t="s">
        <v>88</v>
      </c>
      <c r="F254" s="15" t="s">
        <v>52</v>
      </c>
      <c r="G254" s="15">
        <v>140</v>
      </c>
      <c r="H254" s="15">
        <v>164</v>
      </c>
      <c r="I254" s="15">
        <v>60</v>
      </c>
      <c r="J254" s="15">
        <v>68</v>
      </c>
      <c r="K254" s="15">
        <v>70</v>
      </c>
      <c r="L254" s="15">
        <v>64</v>
      </c>
      <c r="M254" s="15">
        <v>70</v>
      </c>
      <c r="N254" s="15">
        <v>64</v>
      </c>
      <c r="O254" s="15">
        <v>62</v>
      </c>
      <c r="P254" s="15">
        <v>20</v>
      </c>
      <c r="Q254" s="15" t="s">
        <v>153</v>
      </c>
      <c r="R254" s="3" t="str">
        <f>IF(ISERROR(VLOOKUP($Q254,技リスト!$A$1:$F$270,6,FALSE)),"－",VLOOKUP($Q254,技リスト!$A$1:$F$270,6,FALSE))</f>
        <v>NS</v>
      </c>
      <c r="S254" s="3">
        <f>IF(ISERROR(VLOOKUP($Q254,技リスト!$A$1:$F$270,3,FALSE)),"－",VLOOKUP($Q254,技リスト!$A$1:$F$270,3,FALSE))</f>
        <v>22</v>
      </c>
      <c r="T254" s="3" t="str">
        <f>IF($E254=IF(ISERROR(VLOOKUP($Q254,技リスト!$A$1:$F$270,4,FALSE)),"－",VLOOKUP($Q254,技リスト!$A$1:$F$270,4,FALSE)),"一致","")</f>
        <v/>
      </c>
      <c r="U254" s="15" t="s">
        <v>224</v>
      </c>
      <c r="V254" s="3" t="str">
        <f>IF(ISERROR(VLOOKUP($U254,技リスト!$A$1:$F$270,6,FALSE)),"－",VLOOKUP($U254,技リスト!$A$1:$F$270,6,FALSE))</f>
        <v>NS</v>
      </c>
      <c r="W254" s="3">
        <f>IF(ISERROR(VLOOKUP($U254,技リスト!$A$1:$F$270,3,FALSE)),"－",VLOOKUP($U254,技リスト!$A$1:$F$270,3,FALSE))</f>
        <v>70</v>
      </c>
      <c r="X254" s="3" t="str">
        <f>IF($E254=IF(ISERROR(VLOOKUP($U254,技リスト!$A$1:$F$270,4,FALSE)),"－",VLOOKUP($U254,技リスト!$A$1:$F$270,4,FALSE)),"一致","")</f>
        <v/>
      </c>
      <c r="Y254" s="15" t="s">
        <v>253</v>
      </c>
      <c r="Z254" s="3" t="str">
        <f>IF(ISERROR(VLOOKUP($Y254,技リスト!$A$1:$F$270,6,FALSE)),"－",VLOOKUP($Y254,技リスト!$A$1:$F$270,6,FALSE))</f>
        <v>NS</v>
      </c>
      <c r="AA254" s="3">
        <f>IF(ISERROR(VLOOKUP($Y254,技リスト!$A$1:$F$270,3,FALSE)),"－",VLOOKUP($Y254,技リスト!$A$1:$F$270,3,FALSE))</f>
        <v>84</v>
      </c>
      <c r="AB254" s="3" t="str">
        <f>IF($E254=IF(ISERROR(VLOOKUP($Y254,技リスト!$A$1:$F$270,4,FALSE)),"－",VLOOKUP($Y254,技リスト!$A$1:$F$270,4,FALSE)),"一致","")</f>
        <v/>
      </c>
      <c r="AC254" s="15" t="s">
        <v>219</v>
      </c>
      <c r="AD254" s="3" t="str">
        <f>IF(ISERROR(VLOOKUP($AC254,技リスト!$A$1:$F$270,6,FALSE)),"－",VLOOKUP($AC254,技リスト!$A$1:$F$270,6,FALSE))</f>
        <v>BL</v>
      </c>
      <c r="AE254" s="3">
        <f>IF(ISERROR(VLOOKUP($AC254,技リスト!$A$1:$F$270,3,FALSE)),"－",VLOOKUP($AC254,技リスト!$A$1:$F$270,3,FALSE))</f>
        <v>64</v>
      </c>
      <c r="AF254" s="3" t="str">
        <f>IF($E254=IF(ISERROR(VLOOKUP($AC254,技リスト!$A$1:$F$245,4,FALSE)),"－",VLOOKUP($AC254,技リスト!$A$1:$F$245,4,FALSE)),"一致","")</f>
        <v>一致</v>
      </c>
      <c r="AG254" s="16" t="str">
        <f t="shared" si="24"/>
        <v>ローリングキックダイナマイトシュートツインブーストサイクロン</v>
      </c>
      <c r="AH254" s="16" t="str">
        <f t="shared" si="25"/>
        <v>ローリングキックダイナマイトシュートツインブーストサイクロン</v>
      </c>
      <c r="AI254" s="16" t="str">
        <f t="shared" si="26"/>
        <v>ローリングキックダイナマイトシュートツインブーストサイクロン</v>
      </c>
      <c r="AJ254" s="16" t="str">
        <f t="shared" si="27"/>
        <v>ローリングキックダイナマイトシュートツインブーストサイクロン</v>
      </c>
      <c r="AK254" s="15" t="str">
        <f t="shared" si="28"/>
        <v>NSNSNSBL</v>
      </c>
      <c r="AL254" s="16" t="str">
        <f t="shared" si="29"/>
        <v>NSNSNSBL</v>
      </c>
      <c r="AM254" s="15" t="str">
        <f t="shared" si="30"/>
        <v>NSNSNSBL</v>
      </c>
      <c r="AN254" s="15" t="str">
        <f t="shared" si="31"/>
        <v>NSNSNSBL</v>
      </c>
    </row>
    <row r="255" spans="1:40" ht="11.25" customHeight="1" x14ac:dyDescent="0.15">
      <c r="A255" s="15">
        <v>254</v>
      </c>
      <c r="B255" s="15" t="s">
        <v>808</v>
      </c>
      <c r="C255" s="15" t="s">
        <v>809</v>
      </c>
      <c r="D255" s="3" t="s">
        <v>18</v>
      </c>
      <c r="E255" s="15" t="s">
        <v>19</v>
      </c>
      <c r="F255" s="15" t="s">
        <v>53</v>
      </c>
      <c r="G255" s="15">
        <v>178</v>
      </c>
      <c r="H255" s="15">
        <v>178</v>
      </c>
      <c r="I255" s="15">
        <v>64</v>
      </c>
      <c r="J255" s="15">
        <v>70</v>
      </c>
      <c r="K255" s="15">
        <v>64</v>
      </c>
      <c r="L255" s="15">
        <v>64</v>
      </c>
      <c r="M255" s="15">
        <v>62</v>
      </c>
      <c r="N255" s="15">
        <v>61</v>
      </c>
      <c r="O255" s="15">
        <v>61</v>
      </c>
      <c r="P255" s="15">
        <v>15</v>
      </c>
      <c r="Q255" s="15" t="s">
        <v>147</v>
      </c>
      <c r="R255" s="3" t="str">
        <f>IF(ISERROR(VLOOKUP($Q255,技リスト!$A$1:$F$270,6,FALSE)),"－",VLOOKUP($Q255,技リスト!$A$1:$F$270,6,FALSE))</f>
        <v>LS</v>
      </c>
      <c r="S255" s="3">
        <f>IF(ISERROR(VLOOKUP($Q255,技リスト!$A$1:$F$270,3,FALSE)),"－",VLOOKUP($Q255,技リスト!$A$1:$F$270,3,FALSE))</f>
        <v>45</v>
      </c>
      <c r="T255" s="3" t="str">
        <f>IF($E255=IF(ISERROR(VLOOKUP($Q255,技リスト!$A$1:$F$270,4,FALSE)),"－",VLOOKUP($Q255,技リスト!$A$1:$F$270,4,FALSE)),"一致","")</f>
        <v/>
      </c>
      <c r="U255" s="15" t="s">
        <v>298</v>
      </c>
      <c r="V255" s="3" t="str">
        <f>IF(ISERROR(VLOOKUP($U255,技リスト!$A$1:$F$270,6,FALSE)),"－",VLOOKUP($U255,技リスト!$A$1:$F$270,6,FALSE))</f>
        <v>DR</v>
      </c>
      <c r="W255" s="3">
        <f>IF(ISERROR(VLOOKUP($U255,技リスト!$A$1:$F$270,3,FALSE)),"－",VLOOKUP($U255,技リスト!$A$1:$F$270,3,FALSE))</f>
        <v>38</v>
      </c>
      <c r="X255" s="3" t="str">
        <f>IF($E255=IF(ISERROR(VLOOKUP($U255,技リスト!$A$1:$F$270,4,FALSE)),"－",VLOOKUP($U255,技リスト!$A$1:$F$270,4,FALSE)),"一致","")</f>
        <v/>
      </c>
      <c r="Y255" s="15" t="s">
        <v>741</v>
      </c>
      <c r="Z255" s="3" t="str">
        <f>IF(ISERROR(VLOOKUP($Y255,技リスト!$A$1:$F$270,6,FALSE)),"－",VLOOKUP($Y255,技リスト!$A$1:$F$270,6,FALSE))</f>
        <v>DR</v>
      </c>
      <c r="AA255" s="3">
        <f>IF(ISERROR(VLOOKUP($Y255,技リスト!$A$1:$F$270,3,FALSE)),"－",VLOOKUP($Y255,技リスト!$A$1:$F$270,3,FALSE))</f>
        <v>67</v>
      </c>
      <c r="AB255" s="3" t="str">
        <f>IF($E255=IF(ISERROR(VLOOKUP($Y255,技リスト!$A$1:$F$270,4,FALSE)),"－",VLOOKUP($Y255,技リスト!$A$1:$F$270,4,FALSE)),"一致","")</f>
        <v/>
      </c>
      <c r="AC255" s="15" t="s">
        <v>735</v>
      </c>
      <c r="AD255" s="3" t="str">
        <f>IF(ISERROR(VLOOKUP($AC255,技リスト!$A$1:$F$270,6,FALSE)),"－",VLOOKUP($AC255,技リスト!$A$1:$F$270,6,FALSE))</f>
        <v>BS</v>
      </c>
      <c r="AE255" s="3">
        <f>IF(ISERROR(VLOOKUP($AC255,技リスト!$A$1:$F$270,3,FALSE)),"－",VLOOKUP($AC255,技リスト!$A$1:$F$270,3,FALSE))</f>
        <v>89</v>
      </c>
      <c r="AF255" s="3" t="str">
        <f>IF($E255=IF(ISERROR(VLOOKUP($AC255,技リスト!$A$1:$F$245,4,FALSE)),"－",VLOOKUP($AC255,技リスト!$A$1:$F$245,4,FALSE)),"一致","")</f>
        <v/>
      </c>
      <c r="AG255" s="16" t="str">
        <f t="shared" si="24"/>
        <v>すいせいシュートムーンサルトオーロラドリブルドラゴンキャノン</v>
      </c>
      <c r="AH255" s="16" t="str">
        <f t="shared" si="25"/>
        <v>すいせいシュートムーンサルトオーロラドリブルドラゴンキャノン</v>
      </c>
      <c r="AI255" s="16" t="str">
        <f t="shared" si="26"/>
        <v>すいせいシュートムーンサルトオーロラドリブルドラゴンキャノン</v>
      </c>
      <c r="AJ255" s="16" t="str">
        <f t="shared" si="27"/>
        <v>すいせいシュートムーンサルトオーロラドリブルドラゴンキャノン</v>
      </c>
      <c r="AK255" s="15" t="str">
        <f t="shared" si="28"/>
        <v>LSDRDRBS</v>
      </c>
      <c r="AL255" s="16" t="str">
        <f t="shared" si="29"/>
        <v>LSDRDRBS</v>
      </c>
      <c r="AM255" s="15" t="str">
        <f t="shared" si="30"/>
        <v>LSDRDRBS</v>
      </c>
      <c r="AN255" s="15" t="str">
        <f t="shared" si="31"/>
        <v>LSDRDRBS</v>
      </c>
    </row>
    <row r="256" spans="1:40" ht="11.25" customHeight="1" x14ac:dyDescent="0.15">
      <c r="A256" s="15">
        <v>255</v>
      </c>
      <c r="B256" s="15" t="s">
        <v>810</v>
      </c>
      <c r="C256" s="15" t="s">
        <v>811</v>
      </c>
      <c r="D256" s="3" t="s">
        <v>18</v>
      </c>
      <c r="E256" s="15" t="s">
        <v>145</v>
      </c>
      <c r="F256" s="15" t="s">
        <v>52</v>
      </c>
      <c r="G256" s="15">
        <v>171</v>
      </c>
      <c r="H256" s="15">
        <v>138</v>
      </c>
      <c r="I256" s="15">
        <v>53</v>
      </c>
      <c r="J256" s="15">
        <v>52</v>
      </c>
      <c r="K256" s="15">
        <v>52</v>
      </c>
      <c r="L256" s="15">
        <v>56</v>
      </c>
      <c r="M256" s="15">
        <v>52</v>
      </c>
      <c r="N256" s="15">
        <v>57</v>
      </c>
      <c r="O256" s="15">
        <v>56</v>
      </c>
      <c r="P256" s="15">
        <v>32</v>
      </c>
      <c r="Q256" s="15" t="s">
        <v>610</v>
      </c>
      <c r="R256" s="3" t="str">
        <f>IF(ISERROR(VLOOKUP($Q256,技リスト!$A$1:$F$270,6,FALSE)),"－",VLOOKUP($Q256,技リスト!$A$1:$F$270,6,FALSE))</f>
        <v>DR</v>
      </c>
      <c r="S256" s="3">
        <f>IF(ISERROR(VLOOKUP($Q256,技リスト!$A$1:$F$270,3,FALSE)),"－",VLOOKUP($Q256,技リスト!$A$1:$F$270,3,FALSE))</f>
        <v>38</v>
      </c>
      <c r="T256" s="3" t="str">
        <f>IF($E256=IF(ISERROR(VLOOKUP($Q256,技リスト!$A$1:$F$270,4,FALSE)),"－",VLOOKUP($Q256,技リスト!$A$1:$F$270,4,FALSE)),"一致","")</f>
        <v>一致</v>
      </c>
      <c r="U256" s="15" t="s">
        <v>218</v>
      </c>
      <c r="V256" s="3" t="str">
        <f>IF(ISERROR(VLOOKUP($U256,技リスト!$A$1:$F$270,6,FALSE)),"－",VLOOKUP($U256,技リスト!$A$1:$F$270,6,FALSE))</f>
        <v>DR</v>
      </c>
      <c r="W256" s="3">
        <f>IF(ISERROR(VLOOKUP($U256,技リスト!$A$1:$F$270,3,FALSE)),"－",VLOOKUP($U256,技リスト!$A$1:$F$270,3,FALSE))</f>
        <v>63</v>
      </c>
      <c r="X256" s="3" t="str">
        <f>IF($E256=IF(ISERROR(VLOOKUP($U256,技リスト!$A$1:$F$270,4,FALSE)),"－",VLOOKUP($U256,技リスト!$A$1:$F$270,4,FALSE)),"一致","")</f>
        <v>一致</v>
      </c>
      <c r="Y256" s="15" t="s">
        <v>236</v>
      </c>
      <c r="Z256" s="3" t="str">
        <f>IF(ISERROR(VLOOKUP($Y256,技リスト!$A$1:$F$270,6,FALSE)),"－",VLOOKUP($Y256,技リスト!$A$1:$F$270,6,FALSE))</f>
        <v>DR</v>
      </c>
      <c r="AA256" s="3">
        <f>IF(ISERROR(VLOOKUP($Y256,技リスト!$A$1:$F$270,3,FALSE)),"－",VLOOKUP($Y256,技リスト!$A$1:$F$270,3,FALSE))</f>
        <v>96</v>
      </c>
      <c r="AB256" s="3" t="str">
        <f>IF($E256=IF(ISERROR(VLOOKUP($Y256,技リスト!$A$1:$F$270,4,FALSE)),"－",VLOOKUP($Y256,技リスト!$A$1:$F$270,4,FALSE)),"一致","")</f>
        <v>一致</v>
      </c>
      <c r="AC256" s="15" t="s">
        <v>304</v>
      </c>
      <c r="AD256" s="3" t="str">
        <f>IF(ISERROR(VLOOKUP($AC256,技リスト!$A$1:$F$270,6,FALSE)),"－",VLOOKUP($AC256,技リスト!$A$1:$F$270,6,FALSE))</f>
        <v>BL</v>
      </c>
      <c r="AE256" s="3">
        <f>IF(ISERROR(VLOOKUP($AC256,技リスト!$A$1:$F$270,3,FALSE)),"－",VLOOKUP($AC256,技リスト!$A$1:$F$270,3,FALSE))</f>
        <v>12</v>
      </c>
      <c r="AF256" s="3" t="str">
        <f>IF($E256=IF(ISERROR(VLOOKUP($AC256,技リスト!$A$1:$F$245,4,FALSE)),"－",VLOOKUP($AC256,技リスト!$A$1:$F$245,4,FALSE)),"一致","")</f>
        <v/>
      </c>
      <c r="AG256" s="16" t="str">
        <f t="shared" si="24"/>
        <v>フーセンガムジャッジスルージャッジスルー２しこふみ</v>
      </c>
      <c r="AH256" s="16" t="str">
        <f t="shared" si="25"/>
        <v>フーセンガムジャッジスルージャッジスルー２しこふみ</v>
      </c>
      <c r="AI256" s="16" t="str">
        <f t="shared" si="26"/>
        <v>フーセンガムジャッジスルージャッジスルー２しこふみ</v>
      </c>
      <c r="AJ256" s="16" t="str">
        <f t="shared" si="27"/>
        <v>フーセンガムジャッジスルージャッジスルー２しこふみ</v>
      </c>
      <c r="AK256" s="15" t="str">
        <f t="shared" si="28"/>
        <v>DRDRDRBL</v>
      </c>
      <c r="AL256" s="16" t="str">
        <f t="shared" si="29"/>
        <v>DRDRDRBL</v>
      </c>
      <c r="AM256" s="15" t="str">
        <f t="shared" si="30"/>
        <v>DRDRDRBL</v>
      </c>
      <c r="AN256" s="15" t="str">
        <f t="shared" si="31"/>
        <v>DRDRDRBL</v>
      </c>
    </row>
    <row r="257" spans="1:40" ht="11.25" customHeight="1" x14ac:dyDescent="0.15">
      <c r="A257" s="15">
        <v>256</v>
      </c>
      <c r="B257" s="15" t="s">
        <v>812</v>
      </c>
      <c r="C257" s="15" t="s">
        <v>813</v>
      </c>
      <c r="D257" s="3" t="s">
        <v>18</v>
      </c>
      <c r="E257" s="15" t="s">
        <v>19</v>
      </c>
      <c r="F257" s="15" t="s">
        <v>17</v>
      </c>
      <c r="G257" s="15">
        <v>107</v>
      </c>
      <c r="H257" s="15">
        <v>156</v>
      </c>
      <c r="I257" s="15">
        <v>42</v>
      </c>
      <c r="J257" s="15">
        <v>59</v>
      </c>
      <c r="K257" s="15">
        <v>56</v>
      </c>
      <c r="L257" s="15">
        <v>52</v>
      </c>
      <c r="M257" s="15">
        <v>65</v>
      </c>
      <c r="N257" s="15">
        <v>64</v>
      </c>
      <c r="O257" s="15">
        <v>63</v>
      </c>
      <c r="P257" s="15">
        <v>22</v>
      </c>
      <c r="Q257" s="15" t="s">
        <v>139</v>
      </c>
      <c r="R257" s="3" t="str">
        <f>IF(ISERROR(VLOOKUP($Q257,技リスト!$A$1:$F$270,6,FALSE)),"－",VLOOKUP($Q257,技リスト!$A$1:$F$270,6,FALSE))</f>
        <v>BL</v>
      </c>
      <c r="S257" s="3">
        <f>IF(ISERROR(VLOOKUP($Q257,技リスト!$A$1:$F$270,3,FALSE)),"－",VLOOKUP($Q257,技リスト!$A$1:$F$270,3,FALSE))</f>
        <v>8</v>
      </c>
      <c r="T257" s="3" t="str">
        <f>IF($E257=IF(ISERROR(VLOOKUP($Q257,技リスト!$A$1:$F$270,4,FALSE)),"－",VLOOKUP($Q257,技リスト!$A$1:$F$270,4,FALSE)),"一致","")</f>
        <v/>
      </c>
      <c r="U257" s="15" t="s">
        <v>230</v>
      </c>
      <c r="V257" s="3" t="str">
        <f>IF(ISERROR(VLOOKUP($U257,技リスト!$A$1:$F$270,6,FALSE)),"－",VLOOKUP($U257,技リスト!$A$1:$F$270,6,FALSE))</f>
        <v>NS</v>
      </c>
      <c r="W257" s="3">
        <f>IF(ISERROR(VLOOKUP($U257,技リスト!$A$1:$F$270,3,FALSE)),"－",VLOOKUP($U257,技リスト!$A$1:$F$270,3,FALSE))</f>
        <v>67</v>
      </c>
      <c r="X257" s="3" t="str">
        <f>IF($E257=IF(ISERROR(VLOOKUP($U257,技リスト!$A$1:$F$270,4,FALSE)),"－",VLOOKUP($U257,技リスト!$A$1:$F$270,4,FALSE)),"一致","")</f>
        <v>一致</v>
      </c>
      <c r="Y257" s="15" t="s">
        <v>199</v>
      </c>
      <c r="Z257" s="3" t="str">
        <f>IF(ISERROR(VLOOKUP($Y257,技リスト!$A$1:$F$270,6,FALSE)),"－",VLOOKUP($Y257,技リスト!$A$1:$F$270,6,FALSE))</f>
        <v>BB</v>
      </c>
      <c r="AA257" s="3">
        <f>IF(ISERROR(VLOOKUP($Y257,技リスト!$A$1:$F$270,3,FALSE)),"－",VLOOKUP($Y257,技リスト!$A$1:$F$270,3,FALSE))</f>
        <v>58</v>
      </c>
      <c r="AB257" s="3" t="str">
        <f>IF($E257=IF(ISERROR(VLOOKUP($Y257,技リスト!$A$1:$F$270,4,FALSE)),"－",VLOOKUP($Y257,技リスト!$A$1:$F$270,4,FALSE)),"一致","")</f>
        <v/>
      </c>
      <c r="AC257" s="15" t="s">
        <v>220</v>
      </c>
      <c r="AD257" s="3" t="str">
        <f>IF(ISERROR(VLOOKUP($AC257,技リスト!$A$1:$F$270,6,FALSE)),"－",VLOOKUP($AC257,技リスト!$A$1:$F$270,6,FALSE))</f>
        <v>BL</v>
      </c>
      <c r="AE257" s="3">
        <f>IF(ISERROR(VLOOKUP($AC257,技リスト!$A$1:$F$270,3,FALSE)),"－",VLOOKUP($AC257,技リスト!$A$1:$F$270,3,FALSE))</f>
        <v>84</v>
      </c>
      <c r="AF257" s="3" t="str">
        <f>IF($E257=IF(ISERROR(VLOOKUP($AC257,技リスト!$A$1:$F$245,4,FALSE)),"－",VLOOKUP($AC257,技リスト!$A$1:$F$245,4,FALSE)),"一致","")</f>
        <v/>
      </c>
      <c r="AG257" s="16" t="str">
        <f t="shared" si="24"/>
        <v>コイルターンフリーズショットスピニングカットダブルサイクロン</v>
      </c>
      <c r="AH257" s="16" t="str">
        <f t="shared" si="25"/>
        <v>コイルターンフリーズショットスピニングカットダブルサイクロン</v>
      </c>
      <c r="AI257" s="16" t="str">
        <f t="shared" si="26"/>
        <v>コイルターンフリーズショットスピニングカットダブルサイクロン</v>
      </c>
      <c r="AJ257" s="16" t="str">
        <f t="shared" si="27"/>
        <v>コイルターンフリーズショットスピニングカットダブルサイクロン</v>
      </c>
      <c r="AK257" s="15" t="str">
        <f t="shared" si="28"/>
        <v>BLNSBBBL</v>
      </c>
      <c r="AL257" s="16" t="str">
        <f t="shared" si="29"/>
        <v>BLNSBBBL</v>
      </c>
      <c r="AM257" s="15" t="str">
        <f t="shared" si="30"/>
        <v>BLNSBBBL</v>
      </c>
      <c r="AN257" s="15" t="str">
        <f t="shared" si="31"/>
        <v>BLNSBBBL</v>
      </c>
    </row>
    <row r="258" spans="1:40" ht="11.25" customHeight="1" x14ac:dyDescent="0.15">
      <c r="A258" s="15">
        <v>257</v>
      </c>
      <c r="B258" s="15" t="s">
        <v>814</v>
      </c>
      <c r="C258" s="15" t="s">
        <v>815</v>
      </c>
      <c r="D258" s="3" t="s">
        <v>18</v>
      </c>
      <c r="E258" s="15" t="s">
        <v>88</v>
      </c>
      <c r="F258" s="15" t="s">
        <v>53</v>
      </c>
      <c r="G258" s="15">
        <v>112</v>
      </c>
      <c r="H258" s="15">
        <v>122</v>
      </c>
      <c r="I258" s="15">
        <v>59</v>
      </c>
      <c r="J258" s="15">
        <v>56</v>
      </c>
      <c r="K258" s="15">
        <v>69</v>
      </c>
      <c r="L258" s="15">
        <v>51</v>
      </c>
      <c r="M258" s="15">
        <v>42</v>
      </c>
      <c r="N258" s="15">
        <v>60</v>
      </c>
      <c r="O258" s="15">
        <v>61</v>
      </c>
      <c r="P258" s="15">
        <v>14</v>
      </c>
      <c r="Q258" s="15" t="s">
        <v>324</v>
      </c>
      <c r="R258" s="3" t="str">
        <f>IF(ISERROR(VLOOKUP($Q258,技リスト!$A$1:$F$270,6,FALSE)),"－",VLOOKUP($Q258,技リスト!$A$1:$F$270,6,FALSE))</f>
        <v>DR</v>
      </c>
      <c r="S258" s="3">
        <f>IF(ISERROR(VLOOKUP($Q258,技リスト!$A$1:$F$270,3,FALSE)),"－",VLOOKUP($Q258,技リスト!$A$1:$F$270,3,FALSE))</f>
        <v>8</v>
      </c>
      <c r="T258" s="3" t="str">
        <f>IF($E258=IF(ISERROR(VLOOKUP($Q258,技リスト!$A$1:$F$270,4,FALSE)),"－",VLOOKUP($Q258,技リスト!$A$1:$F$270,4,FALSE)),"一致","")</f>
        <v/>
      </c>
      <c r="U258" s="15" t="s">
        <v>164</v>
      </c>
      <c r="V258" s="3" t="str">
        <f>IF(ISERROR(VLOOKUP($U258,技リスト!$A$1:$F$270,6,FALSE)),"－",VLOOKUP($U258,技リスト!$A$1:$F$270,6,FALSE))</f>
        <v>DR</v>
      </c>
      <c r="W258" s="3">
        <f>IF(ISERROR(VLOOKUP($U258,技リスト!$A$1:$F$270,3,FALSE)),"－",VLOOKUP($U258,技リスト!$A$1:$F$270,3,FALSE))</f>
        <v>49</v>
      </c>
      <c r="X258" s="3" t="str">
        <f>IF($E258=IF(ISERROR(VLOOKUP($U258,技リスト!$A$1:$F$270,4,FALSE)),"－",VLOOKUP($U258,技リスト!$A$1:$F$270,4,FALSE)),"一致","")</f>
        <v/>
      </c>
      <c r="Y258" s="15" t="s">
        <v>135</v>
      </c>
      <c r="Z258" s="3" t="str">
        <f>IF(ISERROR(VLOOKUP($Y258,技リスト!$A$1:$F$270,6,FALSE)),"－",VLOOKUP($Y258,技リスト!$A$1:$F$270,6,FALSE))</f>
        <v>DR</v>
      </c>
      <c r="AA258" s="3">
        <f>IF(ISERROR(VLOOKUP($Y258,技リスト!$A$1:$F$270,3,FALSE)),"－",VLOOKUP($Y258,技リスト!$A$1:$F$270,3,FALSE))</f>
        <v>61</v>
      </c>
      <c r="AB258" s="3" t="str">
        <f>IF($E258=IF(ISERROR(VLOOKUP($Y258,技リスト!$A$1:$F$270,4,FALSE)),"－",VLOOKUP($Y258,技リスト!$A$1:$F$270,4,FALSE)),"一致","")</f>
        <v/>
      </c>
      <c r="AC258" s="15" t="s">
        <v>816</v>
      </c>
      <c r="AD258" s="3" t="str">
        <f>IF(ISERROR(VLOOKUP($AC258,技リスト!$A$1:$F$270,6,FALSE)),"－",VLOOKUP($AC258,技リスト!$A$1:$F$270,6,FALSE))</f>
        <v>DR</v>
      </c>
      <c r="AE258" s="3">
        <f>IF(ISERROR(VLOOKUP($AC258,技リスト!$A$1:$F$270,3,FALSE)),"－",VLOOKUP($AC258,技リスト!$A$1:$F$270,3,FALSE))</f>
        <v>83</v>
      </c>
      <c r="AF258" s="3" t="str">
        <f>IF($E258=IF(ISERROR(VLOOKUP($AC258,技リスト!$A$1:$F$245,4,FALSE)),"－",VLOOKUP($AC258,技リスト!$A$1:$F$245,4,FALSE)),"一致","")</f>
        <v/>
      </c>
      <c r="AG258" s="16" t="str">
        <f t="shared" ref="AG258:AG321" si="32">Q258&amp;U258&amp;Y258&amp;AC258</f>
        <v>ダッシュアクセルごりむちゅうモグラフェイントモグラシャッフル</v>
      </c>
      <c r="AH258" s="16" t="str">
        <f t="shared" ref="AH258:AH321" si="33">Q258&amp;U258&amp;Y258&amp;AC258</f>
        <v>ダッシュアクセルごりむちゅうモグラフェイントモグラシャッフル</v>
      </c>
      <c r="AI258" s="16" t="str">
        <f t="shared" ref="AI258:AI321" si="34">Q258&amp;U258&amp;Y258&amp;AC258</f>
        <v>ダッシュアクセルごりむちゅうモグラフェイントモグラシャッフル</v>
      </c>
      <c r="AJ258" s="16" t="str">
        <f t="shared" ref="AJ258:AJ321" si="35">Q258&amp;U258&amp;Y258&amp;AC258</f>
        <v>ダッシュアクセルごりむちゅうモグラフェイントモグラシャッフル</v>
      </c>
      <c r="AK258" s="15" t="str">
        <f t="shared" ref="AK258:AK321" si="36">R258&amp;V258&amp;Z258&amp;AD258</f>
        <v>DRDRDRDR</v>
      </c>
      <c r="AL258" s="16" t="str">
        <f t="shared" ref="AL258:AL321" si="37">R258&amp;V258&amp;Z258&amp;AD258</f>
        <v>DRDRDRDR</v>
      </c>
      <c r="AM258" s="15" t="str">
        <f t="shared" ref="AM258:AM321" si="38">R258&amp;V258&amp;Z258&amp;AD258</f>
        <v>DRDRDRDR</v>
      </c>
      <c r="AN258" s="15" t="str">
        <f t="shared" ref="AN258:AN321" si="39">R258&amp;V258&amp;Z258&amp;AD258</f>
        <v>DRDRDRDR</v>
      </c>
    </row>
    <row r="259" spans="1:40" ht="11.25" customHeight="1" x14ac:dyDescent="0.15">
      <c r="A259" s="15">
        <v>258</v>
      </c>
      <c r="B259" s="15" t="s">
        <v>817</v>
      </c>
      <c r="C259" s="15" t="s">
        <v>818</v>
      </c>
      <c r="D259" s="3" t="s">
        <v>18</v>
      </c>
      <c r="E259" s="15" t="s">
        <v>121</v>
      </c>
      <c r="F259" s="15" t="s">
        <v>20</v>
      </c>
      <c r="G259" s="15">
        <v>167</v>
      </c>
      <c r="H259" s="15">
        <v>158</v>
      </c>
      <c r="I259" s="15">
        <v>58</v>
      </c>
      <c r="J259" s="15">
        <v>58</v>
      </c>
      <c r="K259" s="15">
        <v>60</v>
      </c>
      <c r="L259" s="15">
        <v>79</v>
      </c>
      <c r="M259" s="15">
        <v>63</v>
      </c>
      <c r="N259" s="15">
        <v>60</v>
      </c>
      <c r="O259" s="15">
        <v>60</v>
      </c>
      <c r="P259" s="15">
        <v>26</v>
      </c>
      <c r="Q259" s="15" t="s">
        <v>366</v>
      </c>
      <c r="R259" s="3" t="str">
        <f>IF(ISERROR(VLOOKUP($Q259,技リスト!$A$1:$F$270,6,FALSE)),"－",VLOOKUP($Q259,技リスト!$A$1:$F$270,6,FALSE))</f>
        <v>CA</v>
      </c>
      <c r="S259" s="3">
        <f>IF(ISERROR(VLOOKUP($Q259,技リスト!$A$1:$F$270,3,FALSE)),"－",VLOOKUP($Q259,技リスト!$A$1:$F$270,3,FALSE))</f>
        <v>10</v>
      </c>
      <c r="T259" s="3" t="str">
        <f>IF($E259=IF(ISERROR(VLOOKUP($Q259,技リスト!$A$1:$F$270,4,FALSE)),"－",VLOOKUP($Q259,技リスト!$A$1:$F$270,4,FALSE)),"一致","")</f>
        <v>一致</v>
      </c>
      <c r="U259" s="15" t="s">
        <v>280</v>
      </c>
      <c r="V259" s="3" t="str">
        <f>IF(ISERROR(VLOOKUP($U259,技リスト!$A$1:$F$270,6,FALSE)),"－",VLOOKUP($U259,技リスト!$A$1:$F$270,6,FALSE))</f>
        <v>P1</v>
      </c>
      <c r="W259" s="3">
        <f>IF(ISERROR(VLOOKUP($U259,技リスト!$A$1:$F$270,3,FALSE)),"－",VLOOKUP($U259,技リスト!$A$1:$F$270,3,FALSE))</f>
        <v>41</v>
      </c>
      <c r="X259" s="3" t="str">
        <f>IF($E259=IF(ISERROR(VLOOKUP($U259,技リスト!$A$1:$F$270,4,FALSE)),"－",VLOOKUP($U259,技リスト!$A$1:$F$270,4,FALSE)),"一致","")</f>
        <v/>
      </c>
      <c r="Y259" s="15" t="s">
        <v>407</v>
      </c>
      <c r="Z259" s="3" t="str">
        <f>IF(ISERROR(VLOOKUP($Y259,技リスト!$A$1:$F$270,6,FALSE)),"－",VLOOKUP($Y259,技リスト!$A$1:$F$270,6,FALSE))</f>
        <v>CA</v>
      </c>
      <c r="AA259" s="3">
        <f>IF(ISERROR(VLOOKUP($Y259,技リスト!$A$1:$F$270,3,FALSE)),"－",VLOOKUP($Y259,技リスト!$A$1:$F$270,3,FALSE))</f>
        <v>69</v>
      </c>
      <c r="AB259" s="3" t="str">
        <f>IF($E259=IF(ISERROR(VLOOKUP($Y259,技リスト!$A$1:$F$270,4,FALSE)),"－",VLOOKUP($Y259,技リスト!$A$1:$F$270,4,FALSE)),"一致","")</f>
        <v>一致</v>
      </c>
      <c r="AC259" s="15" t="s">
        <v>738</v>
      </c>
      <c r="AD259" s="3" t="str">
        <f>IF(ISERROR(VLOOKUP($AC259,技リスト!$A$1:$F$270,6,FALSE)),"－",VLOOKUP($AC259,技リスト!$A$1:$F$270,6,FALSE))</f>
        <v>BB</v>
      </c>
      <c r="AE259" s="3">
        <f>IF(ISERROR(VLOOKUP($AC259,技リスト!$A$1:$F$270,3,FALSE)),"－",VLOOKUP($AC259,技リスト!$A$1:$F$270,3,FALSE))</f>
        <v>44</v>
      </c>
      <c r="AF259" s="3" t="str">
        <f>IF($E259=IF(ISERROR(VLOOKUP($AC259,技リスト!$A$1:$F$245,4,FALSE)),"－",VLOOKUP($AC259,技リスト!$A$1:$F$245,4,FALSE)),"一致","")</f>
        <v/>
      </c>
      <c r="AG259" s="16" t="str">
        <f t="shared" si="32"/>
        <v>タフネスブロックロケットこぶしドこんじょうキャッチスーパーしこふみ</v>
      </c>
      <c r="AH259" s="16" t="str">
        <f t="shared" si="33"/>
        <v>タフネスブロックロケットこぶしドこんじょうキャッチスーパーしこふみ</v>
      </c>
      <c r="AI259" s="16" t="str">
        <f t="shared" si="34"/>
        <v>タフネスブロックロケットこぶしドこんじょうキャッチスーパーしこふみ</v>
      </c>
      <c r="AJ259" s="16" t="str">
        <f t="shared" si="35"/>
        <v>タフネスブロックロケットこぶしドこんじょうキャッチスーパーしこふみ</v>
      </c>
      <c r="AK259" s="15" t="str">
        <f t="shared" si="36"/>
        <v>CAP1CABB</v>
      </c>
      <c r="AL259" s="16" t="str">
        <f t="shared" si="37"/>
        <v>CAP1CABB</v>
      </c>
      <c r="AM259" s="15" t="str">
        <f t="shared" si="38"/>
        <v>CAP1CABB</v>
      </c>
      <c r="AN259" s="15" t="str">
        <f t="shared" si="39"/>
        <v>CAP1CABB</v>
      </c>
    </row>
    <row r="260" spans="1:40" ht="11.25" customHeight="1" x14ac:dyDescent="0.15">
      <c r="A260" s="15">
        <v>259</v>
      </c>
      <c r="B260" s="15" t="s">
        <v>819</v>
      </c>
      <c r="C260" s="15" t="s">
        <v>820</v>
      </c>
      <c r="D260" s="3" t="s">
        <v>18</v>
      </c>
      <c r="E260" s="15" t="s">
        <v>145</v>
      </c>
      <c r="F260" s="15" t="s">
        <v>20</v>
      </c>
      <c r="G260" s="15">
        <v>151</v>
      </c>
      <c r="H260" s="15">
        <v>173</v>
      </c>
      <c r="I260" s="15">
        <v>76</v>
      </c>
      <c r="J260" s="15">
        <v>63</v>
      </c>
      <c r="K260" s="15">
        <v>60</v>
      </c>
      <c r="L260" s="15">
        <v>62</v>
      </c>
      <c r="M260" s="15">
        <v>68</v>
      </c>
      <c r="N260" s="15">
        <v>69</v>
      </c>
      <c r="O260" s="15">
        <v>67</v>
      </c>
      <c r="P260" s="15">
        <v>28</v>
      </c>
      <c r="Q260" s="15" t="s">
        <v>219</v>
      </c>
      <c r="R260" s="3" t="str">
        <f>IF(ISERROR(VLOOKUP($Q260,技リスト!$A$1:$F$270,6,FALSE)),"－",VLOOKUP($Q260,技リスト!$A$1:$F$270,6,FALSE))</f>
        <v>BL</v>
      </c>
      <c r="S260" s="3">
        <f>IF(ISERROR(VLOOKUP($Q260,技リスト!$A$1:$F$270,3,FALSE)),"－",VLOOKUP($Q260,技リスト!$A$1:$F$270,3,FALSE))</f>
        <v>64</v>
      </c>
      <c r="T260" s="3" t="str">
        <f>IF($E260=IF(ISERROR(VLOOKUP($Q260,技リスト!$A$1:$F$270,4,FALSE)),"－",VLOOKUP($Q260,技リスト!$A$1:$F$270,4,FALSE)),"一致","")</f>
        <v/>
      </c>
      <c r="U260" s="15" t="s">
        <v>208</v>
      </c>
      <c r="V260" s="3" t="str">
        <f>IF(ISERROR(VLOOKUP($U260,技リスト!$A$1:$F$270,6,FALSE)),"－",VLOOKUP($U260,技リスト!$A$1:$F$270,6,FALSE))</f>
        <v>P1</v>
      </c>
      <c r="W260" s="3">
        <f>IF(ISERROR(VLOOKUP($U260,技リスト!$A$1:$F$270,3,FALSE)),"－",VLOOKUP($U260,技リスト!$A$1:$F$270,3,FALSE))</f>
        <v>61</v>
      </c>
      <c r="X260" s="3" t="str">
        <f>IF($E260=IF(ISERROR(VLOOKUP($U260,技リスト!$A$1:$F$270,4,FALSE)),"－",VLOOKUP($U260,技リスト!$A$1:$F$270,4,FALSE)),"一致","")</f>
        <v>一致</v>
      </c>
      <c r="Y260" s="15" t="s">
        <v>321</v>
      </c>
      <c r="Z260" s="3" t="str">
        <f>IF(ISERROR(VLOOKUP($Y260,技リスト!$A$1:$F$270,6,FALSE)),"－",VLOOKUP($Y260,技リスト!$A$1:$F$270,6,FALSE))</f>
        <v>P1</v>
      </c>
      <c r="AA260" s="3">
        <f>IF(ISERROR(VLOOKUP($Y260,技リスト!$A$1:$F$270,3,FALSE)),"－",VLOOKUP($Y260,技リスト!$A$1:$F$270,3,FALSE))</f>
        <v>76</v>
      </c>
      <c r="AB260" s="3" t="str">
        <f>IF($E260=IF(ISERROR(VLOOKUP($Y260,技リスト!$A$1:$F$270,4,FALSE)),"－",VLOOKUP($Y260,技リスト!$A$1:$F$270,4,FALSE)),"一致","")</f>
        <v/>
      </c>
      <c r="AC260" s="15" t="s">
        <v>519</v>
      </c>
      <c r="AD260" s="3" t="str">
        <f>IF(ISERROR(VLOOKUP($AC260,技リスト!$A$1:$F$270,6,FALSE)),"－",VLOOKUP($AC260,技リスト!$A$1:$F$270,6,FALSE))</f>
        <v>CA</v>
      </c>
      <c r="AE260" s="3">
        <f>IF(ISERROR(VLOOKUP($AC260,技リスト!$A$1:$F$270,3,FALSE)),"－",VLOOKUP($AC260,技リスト!$A$1:$F$270,3,FALSE))</f>
        <v>101</v>
      </c>
      <c r="AF260" s="3" t="str">
        <f>IF($E260=IF(ISERROR(VLOOKUP($AC260,技リスト!$A$1:$F$245,4,FALSE)),"－",VLOOKUP($AC260,技リスト!$A$1:$F$245,4,FALSE)),"一致","")</f>
        <v/>
      </c>
      <c r="AG260" s="16" t="str">
        <f t="shared" si="32"/>
        <v>サイクロンフルパワーシールドちゃぶだいがえしギガントウォール</v>
      </c>
      <c r="AH260" s="16" t="str">
        <f t="shared" si="33"/>
        <v>サイクロンフルパワーシールドちゃぶだいがえしギガントウォール</v>
      </c>
      <c r="AI260" s="16" t="str">
        <f t="shared" si="34"/>
        <v>サイクロンフルパワーシールドちゃぶだいがえしギガントウォール</v>
      </c>
      <c r="AJ260" s="16" t="str">
        <f t="shared" si="35"/>
        <v>サイクロンフルパワーシールドちゃぶだいがえしギガントウォール</v>
      </c>
      <c r="AK260" s="15" t="str">
        <f t="shared" si="36"/>
        <v>BLP1P1CA</v>
      </c>
      <c r="AL260" s="16" t="str">
        <f t="shared" si="37"/>
        <v>BLP1P1CA</v>
      </c>
      <c r="AM260" s="15" t="str">
        <f t="shared" si="38"/>
        <v>BLP1P1CA</v>
      </c>
      <c r="AN260" s="15" t="str">
        <f t="shared" si="39"/>
        <v>BLP1P1CA</v>
      </c>
    </row>
    <row r="261" spans="1:40" ht="11.25" customHeight="1" x14ac:dyDescent="0.15">
      <c r="A261" s="15">
        <v>260</v>
      </c>
      <c r="B261" s="15" t="s">
        <v>821</v>
      </c>
      <c r="C261" s="15" t="s">
        <v>822</v>
      </c>
      <c r="D261" s="3" t="s">
        <v>18</v>
      </c>
      <c r="E261" s="15" t="s">
        <v>88</v>
      </c>
      <c r="F261" s="15" t="s">
        <v>20</v>
      </c>
      <c r="G261" s="15">
        <v>132</v>
      </c>
      <c r="H261" s="15">
        <v>136</v>
      </c>
      <c r="I261" s="15">
        <v>60</v>
      </c>
      <c r="J261" s="15">
        <v>65</v>
      </c>
      <c r="K261" s="15">
        <v>46</v>
      </c>
      <c r="L261" s="15">
        <v>63</v>
      </c>
      <c r="M261" s="15">
        <v>63</v>
      </c>
      <c r="N261" s="15">
        <v>71</v>
      </c>
      <c r="O261" s="15">
        <v>59</v>
      </c>
      <c r="P261" s="15">
        <v>16</v>
      </c>
      <c r="Q261" s="15" t="s">
        <v>630</v>
      </c>
      <c r="R261" s="3" t="str">
        <f>IF(ISERROR(VLOOKUP($Q261,技リスト!$A$1:$F$270,6,FALSE)),"－",VLOOKUP($Q261,技リスト!$A$1:$F$270,6,FALSE))</f>
        <v>CA</v>
      </c>
      <c r="S261" s="3">
        <f>IF(ISERROR(VLOOKUP($Q261,技リスト!$A$1:$F$270,3,FALSE)),"－",VLOOKUP($Q261,技リスト!$A$1:$F$270,3,FALSE))</f>
        <v>13</v>
      </c>
      <c r="T261" s="3" t="str">
        <f>IF($E261=IF(ISERROR(VLOOKUP($Q261,技リスト!$A$1:$F$270,4,FALSE)),"－",VLOOKUP($Q261,技リスト!$A$1:$F$270,4,FALSE)),"一致","")</f>
        <v>一致</v>
      </c>
      <c r="U261" s="15" t="s">
        <v>250</v>
      </c>
      <c r="V261" s="3" t="str">
        <f>IF(ISERROR(VLOOKUP($U261,技リスト!$A$1:$F$270,6,FALSE)),"－",VLOOKUP($U261,技リスト!$A$1:$F$270,6,FALSE))</f>
        <v>P1</v>
      </c>
      <c r="W261" s="3">
        <f>IF(ISERROR(VLOOKUP($U261,技リスト!$A$1:$F$270,3,FALSE)),"－",VLOOKUP($U261,技リスト!$A$1:$F$270,3,FALSE))</f>
        <v>46</v>
      </c>
      <c r="X261" s="3" t="str">
        <f>IF($E261=IF(ISERROR(VLOOKUP($U261,技リスト!$A$1:$F$270,4,FALSE)),"－",VLOOKUP($U261,技リスト!$A$1:$F$270,4,FALSE)),"一致","")</f>
        <v/>
      </c>
      <c r="Y261" s="15" t="s">
        <v>180</v>
      </c>
      <c r="Z261" s="3" t="str">
        <f>IF(ISERROR(VLOOKUP($Y261,技リスト!$A$1:$F$270,6,FALSE)),"－",VLOOKUP($Y261,技リスト!$A$1:$F$270,6,FALSE))</f>
        <v>NS</v>
      </c>
      <c r="AA261" s="3">
        <f>IF(ISERROR(VLOOKUP($Y261,技リスト!$A$1:$F$270,3,FALSE)),"－",VLOOKUP($Y261,技リスト!$A$1:$F$270,3,FALSE))</f>
        <v>65</v>
      </c>
      <c r="AB261" s="3" t="str">
        <f>IF($E261=IF(ISERROR(VLOOKUP($Y261,技リスト!$A$1:$F$270,4,FALSE)),"－",VLOOKUP($Y261,技リスト!$A$1:$F$270,4,FALSE)),"一致","")</f>
        <v/>
      </c>
      <c r="AC261" s="15" t="s">
        <v>779</v>
      </c>
      <c r="AD261" s="3" t="str">
        <f>IF(ISERROR(VLOOKUP($AC261,技リスト!$A$1:$F$270,6,FALSE)),"－",VLOOKUP($AC261,技リスト!$A$1:$F$270,6,FALSE))</f>
        <v>CA</v>
      </c>
      <c r="AE261" s="3">
        <f>IF(ISERROR(VLOOKUP($AC261,技リスト!$A$1:$F$270,3,FALSE)),"－",VLOOKUP($AC261,技リスト!$A$1:$F$270,3,FALSE))</f>
        <v>65</v>
      </c>
      <c r="AF261" s="3" t="str">
        <f>IF($E261=IF(ISERROR(VLOOKUP($AC261,技リスト!$A$1:$F$245,4,FALSE)),"－",VLOOKUP($AC261,技リスト!$A$1:$F$245,4,FALSE)),"一致","")</f>
        <v>一致</v>
      </c>
      <c r="AG261" s="16" t="str">
        <f t="shared" si="32"/>
        <v>トルネードキャッチねっけつヘッドドラゴンクラッシュオーロラカーテン</v>
      </c>
      <c r="AH261" s="16" t="str">
        <f t="shared" si="33"/>
        <v>トルネードキャッチねっけつヘッドドラゴンクラッシュオーロラカーテン</v>
      </c>
      <c r="AI261" s="16" t="str">
        <f t="shared" si="34"/>
        <v>トルネードキャッチねっけつヘッドドラゴンクラッシュオーロラカーテン</v>
      </c>
      <c r="AJ261" s="16" t="str">
        <f t="shared" si="35"/>
        <v>トルネードキャッチねっけつヘッドドラゴンクラッシュオーロラカーテン</v>
      </c>
      <c r="AK261" s="15" t="str">
        <f t="shared" si="36"/>
        <v>CAP1NSCA</v>
      </c>
      <c r="AL261" s="16" t="str">
        <f t="shared" si="37"/>
        <v>CAP1NSCA</v>
      </c>
      <c r="AM261" s="15" t="str">
        <f t="shared" si="38"/>
        <v>CAP1NSCA</v>
      </c>
      <c r="AN261" s="15" t="str">
        <f t="shared" si="39"/>
        <v>CAP1NSCA</v>
      </c>
    </row>
    <row r="262" spans="1:40" ht="11.25" customHeight="1" x14ac:dyDescent="0.15">
      <c r="A262" s="15">
        <v>261</v>
      </c>
      <c r="B262" s="15" t="s">
        <v>823</v>
      </c>
      <c r="C262" s="15" t="s">
        <v>824</v>
      </c>
      <c r="D262" s="3" t="s">
        <v>18</v>
      </c>
      <c r="E262" s="15" t="s">
        <v>121</v>
      </c>
      <c r="F262" s="15" t="s">
        <v>20</v>
      </c>
      <c r="G262" s="15">
        <v>160</v>
      </c>
      <c r="H262" s="15">
        <v>132</v>
      </c>
      <c r="I262" s="15">
        <v>51</v>
      </c>
      <c r="J262" s="15">
        <v>52</v>
      </c>
      <c r="K262" s="15">
        <v>60</v>
      </c>
      <c r="L262" s="15">
        <v>44</v>
      </c>
      <c r="M262" s="15">
        <v>62</v>
      </c>
      <c r="N262" s="15">
        <v>62</v>
      </c>
      <c r="O262" s="15">
        <v>52</v>
      </c>
      <c r="P262" s="15">
        <v>29</v>
      </c>
      <c r="Q262" s="15" t="s">
        <v>203</v>
      </c>
      <c r="R262" s="3" t="str">
        <f>IF(ISERROR(VLOOKUP($Q262,技リスト!$A$1:$F$270,6,FALSE)),"－",VLOOKUP($Q262,技リスト!$A$1:$F$270,6,FALSE))</f>
        <v>P1</v>
      </c>
      <c r="S262" s="3">
        <f>IF(ISERROR(VLOOKUP($Q262,技リスト!$A$1:$F$270,3,FALSE)),"－",VLOOKUP($Q262,技リスト!$A$1:$F$270,3,FALSE))</f>
        <v>8</v>
      </c>
      <c r="T262" s="3" t="str">
        <f>IF($E262=IF(ISERROR(VLOOKUP($Q262,技リスト!$A$1:$F$270,4,FALSE)),"－",VLOOKUP($Q262,技リスト!$A$1:$F$270,4,FALSE)),"一致","")</f>
        <v/>
      </c>
      <c r="U262" s="15" t="s">
        <v>250</v>
      </c>
      <c r="V262" s="3" t="str">
        <f>IF(ISERROR(VLOOKUP($U262,技リスト!$A$1:$F$270,6,FALSE)),"－",VLOOKUP($U262,技リスト!$A$1:$F$270,6,FALSE))</f>
        <v>P1</v>
      </c>
      <c r="W262" s="3">
        <f>IF(ISERROR(VLOOKUP($U262,技リスト!$A$1:$F$270,3,FALSE)),"－",VLOOKUP($U262,技リスト!$A$1:$F$270,3,FALSE))</f>
        <v>46</v>
      </c>
      <c r="X262" s="3" t="str">
        <f>IF($E262=IF(ISERROR(VLOOKUP($U262,技リスト!$A$1:$F$270,4,FALSE)),"－",VLOOKUP($U262,技リスト!$A$1:$F$270,4,FALSE)),"一致","")</f>
        <v/>
      </c>
      <c r="Y262" s="15" t="s">
        <v>281</v>
      </c>
      <c r="Z262" s="3" t="str">
        <f>IF(ISERROR(VLOOKUP($Y262,技リスト!$A$1:$F$270,6,FALSE)),"－",VLOOKUP($Y262,技リスト!$A$1:$F$270,6,FALSE))</f>
        <v>P1</v>
      </c>
      <c r="AA262" s="3">
        <f>IF(ISERROR(VLOOKUP($Y262,技リスト!$A$1:$F$270,3,FALSE)),"－",VLOOKUP($Y262,技リスト!$A$1:$F$270,3,FALSE))</f>
        <v>67</v>
      </c>
      <c r="AB262" s="3" t="str">
        <f>IF($E262=IF(ISERROR(VLOOKUP($Y262,技リスト!$A$1:$F$270,4,FALSE)),"－",VLOOKUP($Y262,技リスト!$A$1:$F$270,4,FALSE)),"一致","")</f>
        <v/>
      </c>
      <c r="AC262" s="15" t="s">
        <v>729</v>
      </c>
      <c r="AD262" s="3" t="str">
        <f>IF(ISERROR(VLOOKUP($AC262,技リスト!$A$1:$F$270,6,FALSE)),"－",VLOOKUP($AC262,技リスト!$A$1:$F$270,6,FALSE))</f>
        <v>BB</v>
      </c>
      <c r="AE262" s="3">
        <f>IF(ISERROR(VLOOKUP($AC262,技リスト!$A$1:$F$270,3,FALSE)),"－",VLOOKUP($AC262,技リスト!$A$1:$F$270,3,FALSE))</f>
        <v>73</v>
      </c>
      <c r="AF262" s="3" t="str">
        <f>IF($E262=IF(ISERROR(VLOOKUP($AC262,技リスト!$A$1:$F$245,4,FALSE)),"－",VLOOKUP($AC262,技リスト!$A$1:$F$245,4,FALSE)),"一致","")</f>
        <v/>
      </c>
      <c r="AG262" s="16" t="str">
        <f t="shared" si="32"/>
        <v>ねっけつパンチねっけつヘッドばくれつパンチボルケイノカット</v>
      </c>
      <c r="AH262" s="16" t="str">
        <f t="shared" si="33"/>
        <v>ねっけつパンチねっけつヘッドばくれつパンチボルケイノカット</v>
      </c>
      <c r="AI262" s="16" t="str">
        <f t="shared" si="34"/>
        <v>ねっけつパンチねっけつヘッドばくれつパンチボルケイノカット</v>
      </c>
      <c r="AJ262" s="16" t="str">
        <f t="shared" si="35"/>
        <v>ねっけつパンチねっけつヘッドばくれつパンチボルケイノカット</v>
      </c>
      <c r="AK262" s="15" t="str">
        <f t="shared" si="36"/>
        <v>P1P1P1BB</v>
      </c>
      <c r="AL262" s="16" t="str">
        <f t="shared" si="37"/>
        <v>P1P1P1BB</v>
      </c>
      <c r="AM262" s="15" t="str">
        <f t="shared" si="38"/>
        <v>P1P1P1BB</v>
      </c>
      <c r="AN262" s="15" t="str">
        <f t="shared" si="39"/>
        <v>P1P1P1BB</v>
      </c>
    </row>
    <row r="263" spans="1:40" ht="11.25" customHeight="1" x14ac:dyDescent="0.15">
      <c r="A263" s="15">
        <v>262</v>
      </c>
      <c r="B263" s="15" t="s">
        <v>825</v>
      </c>
      <c r="C263" s="15" t="s">
        <v>826</v>
      </c>
      <c r="D263" s="3" t="s">
        <v>18</v>
      </c>
      <c r="E263" s="15" t="s">
        <v>121</v>
      </c>
      <c r="F263" s="15" t="s">
        <v>52</v>
      </c>
      <c r="G263" s="15">
        <v>176</v>
      </c>
      <c r="H263" s="15">
        <v>98</v>
      </c>
      <c r="I263" s="15">
        <v>63</v>
      </c>
      <c r="J263" s="15">
        <v>61</v>
      </c>
      <c r="K263" s="15">
        <v>28</v>
      </c>
      <c r="L263" s="15">
        <v>63</v>
      </c>
      <c r="M263" s="15">
        <v>57</v>
      </c>
      <c r="N263" s="15">
        <v>64</v>
      </c>
      <c r="O263" s="15">
        <v>56</v>
      </c>
      <c r="P263" s="15">
        <v>15</v>
      </c>
      <c r="Q263" s="15" t="s">
        <v>134</v>
      </c>
      <c r="R263" s="3" t="str">
        <f>IF(ISERROR(VLOOKUP($Q263,技リスト!$A$1:$F$270,6,FALSE)),"－",VLOOKUP($Q263,技リスト!$A$1:$F$270,6,FALSE))</f>
        <v>DR</v>
      </c>
      <c r="S263" s="3">
        <f>IF(ISERROR(VLOOKUP($Q263,技リスト!$A$1:$F$270,3,FALSE)),"－",VLOOKUP($Q263,技リスト!$A$1:$F$270,3,FALSE))</f>
        <v>38</v>
      </c>
      <c r="T263" s="3" t="str">
        <f>IF($E263=IF(ISERROR(VLOOKUP($Q263,技リスト!$A$1:$F$270,4,FALSE)),"－",VLOOKUP($Q263,技リスト!$A$1:$F$270,4,FALSE)),"一致","")</f>
        <v>一致</v>
      </c>
      <c r="U263" s="15" t="s">
        <v>135</v>
      </c>
      <c r="V263" s="3" t="str">
        <f>IF(ISERROR(VLOOKUP($U263,技リスト!$A$1:$F$270,6,FALSE)),"－",VLOOKUP($U263,技リスト!$A$1:$F$270,6,FALSE))</f>
        <v>DR</v>
      </c>
      <c r="W263" s="3">
        <f>IF(ISERROR(VLOOKUP($U263,技リスト!$A$1:$F$270,3,FALSE)),"－",VLOOKUP($U263,技リスト!$A$1:$F$270,3,FALSE))</f>
        <v>61</v>
      </c>
      <c r="X263" s="3" t="str">
        <f>IF($E263=IF(ISERROR(VLOOKUP($U263,技リスト!$A$1:$F$270,4,FALSE)),"－",VLOOKUP($U263,技リスト!$A$1:$F$270,4,FALSE)),"一致","")</f>
        <v>一致</v>
      </c>
      <c r="Y263" s="15" t="s">
        <v>87</v>
      </c>
      <c r="Z263" s="3" t="str">
        <f>IF(ISERROR(VLOOKUP($Y263,技リスト!$A$1:$F$270,6,FALSE)),"－",VLOOKUP($Y263,技リスト!$A$1:$F$270,6,FALSE))</f>
        <v>DR</v>
      </c>
      <c r="AA263" s="3">
        <f>IF(ISERROR(VLOOKUP($Y263,技リスト!$A$1:$F$270,3,FALSE)),"－",VLOOKUP($Y263,技リスト!$A$1:$F$270,3,FALSE))</f>
        <v>78</v>
      </c>
      <c r="AB263" s="3" t="str">
        <f>IF($E263=IF(ISERROR(VLOOKUP($Y263,技リスト!$A$1:$F$270,4,FALSE)),"－",VLOOKUP($Y263,技リスト!$A$1:$F$270,4,FALSE)),"一致","")</f>
        <v/>
      </c>
      <c r="AC263" s="15" t="s">
        <v>449</v>
      </c>
      <c r="AD263" s="3" t="str">
        <f>IF(ISERROR(VLOOKUP($AC263,技リスト!$A$1:$F$270,6,FALSE)),"－",VLOOKUP($AC263,技リスト!$A$1:$F$270,6,FALSE))</f>
        <v>NS</v>
      </c>
      <c r="AE263" s="3">
        <f>IF(ISERROR(VLOOKUP($AC263,技リスト!$A$1:$F$270,3,FALSE)),"－",VLOOKUP($AC263,技リスト!$A$1:$F$270,3,FALSE))</f>
        <v>58</v>
      </c>
      <c r="AF263" s="3" t="str">
        <f>IF($E263=IF(ISERROR(VLOOKUP($AC263,技リスト!$A$1:$F$245,4,FALSE)),"－",VLOOKUP($AC263,技リスト!$A$1:$F$245,4,FALSE)),"一致","")</f>
        <v>一致</v>
      </c>
      <c r="AG263" s="16" t="str">
        <f t="shared" si="32"/>
        <v>スーパーアルマジロモグラフェイントオオウチワつちだるま</v>
      </c>
      <c r="AH263" s="16" t="str">
        <f t="shared" si="33"/>
        <v>スーパーアルマジロモグラフェイントオオウチワつちだるま</v>
      </c>
      <c r="AI263" s="16" t="str">
        <f t="shared" si="34"/>
        <v>スーパーアルマジロモグラフェイントオオウチワつちだるま</v>
      </c>
      <c r="AJ263" s="16" t="str">
        <f t="shared" si="35"/>
        <v>スーパーアルマジロモグラフェイントオオウチワつちだるま</v>
      </c>
      <c r="AK263" s="15" t="str">
        <f t="shared" si="36"/>
        <v>DRDRDRNS</v>
      </c>
      <c r="AL263" s="16" t="str">
        <f t="shared" si="37"/>
        <v>DRDRDRNS</v>
      </c>
      <c r="AM263" s="15" t="str">
        <f t="shared" si="38"/>
        <v>DRDRDRNS</v>
      </c>
      <c r="AN263" s="15" t="str">
        <f t="shared" si="39"/>
        <v>DRDRDRNS</v>
      </c>
    </row>
    <row r="264" spans="1:40" ht="11.25" customHeight="1" x14ac:dyDescent="0.15">
      <c r="A264" s="15">
        <v>263</v>
      </c>
      <c r="B264" s="15" t="s">
        <v>827</v>
      </c>
      <c r="C264" s="15" t="s">
        <v>828</v>
      </c>
      <c r="D264" s="3" t="s">
        <v>18</v>
      </c>
      <c r="E264" s="15" t="s">
        <v>88</v>
      </c>
      <c r="F264" s="15" t="s">
        <v>20</v>
      </c>
      <c r="G264" s="15">
        <v>158</v>
      </c>
      <c r="H264" s="15">
        <v>176</v>
      </c>
      <c r="I264" s="15">
        <v>56</v>
      </c>
      <c r="J264" s="15">
        <v>72</v>
      </c>
      <c r="K264" s="15">
        <v>79</v>
      </c>
      <c r="L264" s="15">
        <v>79</v>
      </c>
      <c r="M264" s="15">
        <v>45</v>
      </c>
      <c r="N264" s="15">
        <v>61</v>
      </c>
      <c r="O264" s="15">
        <v>69</v>
      </c>
      <c r="P264" s="15">
        <v>23</v>
      </c>
      <c r="Q264" s="15" t="s">
        <v>481</v>
      </c>
      <c r="R264" s="3" t="str">
        <f>IF(ISERROR(VLOOKUP($Q264,技リスト!$A$1:$F$270,6,FALSE)),"－",VLOOKUP($Q264,技リスト!$A$1:$F$270,6,FALSE))</f>
        <v>CA</v>
      </c>
      <c r="S264" s="3">
        <f>IF(ISERROR(VLOOKUP($Q264,技リスト!$A$1:$F$270,3,FALSE)),"－",VLOOKUP($Q264,技リスト!$A$1:$F$270,3,FALSE))</f>
        <v>41</v>
      </c>
      <c r="T264" s="3" t="str">
        <f>IF($E264=IF(ISERROR(VLOOKUP($Q264,技リスト!$A$1:$F$270,4,FALSE)),"－",VLOOKUP($Q264,技リスト!$A$1:$F$270,4,FALSE)),"一致","")</f>
        <v>一致</v>
      </c>
      <c r="U264" s="15" t="s">
        <v>227</v>
      </c>
      <c r="V264" s="3" t="str">
        <f>IF(ISERROR(VLOOKUP($U264,技リスト!$A$1:$F$270,6,FALSE)),"－",VLOOKUP($U264,技リスト!$A$1:$F$270,6,FALSE))</f>
        <v>BL</v>
      </c>
      <c r="W264" s="3">
        <f>IF(ISERROR(VLOOKUP($U264,技リスト!$A$1:$F$270,3,FALSE)),"－",VLOOKUP($U264,技リスト!$A$1:$F$270,3,FALSE))</f>
        <v>39</v>
      </c>
      <c r="X264" s="3" t="str">
        <f>IF($E264=IF(ISERROR(VLOOKUP($U264,技リスト!$A$1:$F$270,4,FALSE)),"－",VLOOKUP($U264,技リスト!$A$1:$F$270,4,FALSE)),"一致","")</f>
        <v/>
      </c>
      <c r="Y264" s="15" t="s">
        <v>562</v>
      </c>
      <c r="Z264" s="3" t="str">
        <f>IF(ISERROR(VLOOKUP($Y264,技リスト!$A$1:$F$270,6,FALSE)),"－",VLOOKUP($Y264,技リスト!$A$1:$F$270,6,FALSE))</f>
        <v>BB</v>
      </c>
      <c r="AA264" s="3">
        <f>IF(ISERROR(VLOOKUP($Y264,技リスト!$A$1:$F$270,3,FALSE)),"－",VLOOKUP($Y264,技リスト!$A$1:$F$270,3,FALSE))</f>
        <v>80</v>
      </c>
      <c r="AB264" s="3" t="str">
        <f>IF($E264=IF(ISERROR(VLOOKUP($Y264,技リスト!$A$1:$F$270,4,FALSE)),"－",VLOOKUP($Y264,技リスト!$A$1:$F$270,4,FALSE)),"一致","")</f>
        <v/>
      </c>
      <c r="AC264" s="15" t="s">
        <v>829</v>
      </c>
      <c r="AD264" s="3" t="str">
        <f>IF(ISERROR(VLOOKUP($AC264,技リスト!$A$1:$F$270,6,FALSE)),"－",VLOOKUP($AC264,技リスト!$A$1:$F$270,6,FALSE))</f>
        <v>CA</v>
      </c>
      <c r="AE264" s="3">
        <f>IF(ISERROR(VLOOKUP($AC264,技リスト!$A$1:$F$270,3,FALSE)),"－",VLOOKUP($AC264,技リスト!$A$1:$F$270,3,FALSE))</f>
        <v>90</v>
      </c>
      <c r="AF264" s="3" t="str">
        <f>IF($E264=IF(ISERROR(VLOOKUP($AC264,技リスト!$A$1:$F$245,4,FALSE)),"－",VLOOKUP($AC264,技リスト!$A$1:$F$245,4,FALSE)),"一致","")</f>
        <v/>
      </c>
      <c r="AG264" s="16" t="str">
        <f t="shared" si="32"/>
        <v>こがらしスーパースキャン（Ｂ）さばきのてっついデュアルスマッシュ</v>
      </c>
      <c r="AH264" s="16" t="str">
        <f t="shared" si="33"/>
        <v>こがらしスーパースキャン（Ｂ）さばきのてっついデュアルスマッシュ</v>
      </c>
      <c r="AI264" s="16" t="str">
        <f t="shared" si="34"/>
        <v>こがらしスーパースキャン（Ｂ）さばきのてっついデュアルスマッシュ</v>
      </c>
      <c r="AJ264" s="16" t="str">
        <f t="shared" si="35"/>
        <v>こがらしスーパースキャン（Ｂ）さばきのてっついデュアルスマッシュ</v>
      </c>
      <c r="AK264" s="15" t="str">
        <f t="shared" si="36"/>
        <v>CABLBBCA</v>
      </c>
      <c r="AL264" s="16" t="str">
        <f t="shared" si="37"/>
        <v>CABLBBCA</v>
      </c>
      <c r="AM264" s="15" t="str">
        <f t="shared" si="38"/>
        <v>CABLBBCA</v>
      </c>
      <c r="AN264" s="15" t="str">
        <f t="shared" si="39"/>
        <v>CABLBBCA</v>
      </c>
    </row>
    <row r="265" spans="1:40" ht="11.25" customHeight="1" x14ac:dyDescent="0.15">
      <c r="A265" s="15">
        <v>264</v>
      </c>
      <c r="B265" s="15" t="s">
        <v>830</v>
      </c>
      <c r="C265" s="15" t="s">
        <v>831</v>
      </c>
      <c r="D265" s="3" t="s">
        <v>18</v>
      </c>
      <c r="E265" s="15" t="s">
        <v>19</v>
      </c>
      <c r="F265" s="15" t="s">
        <v>52</v>
      </c>
      <c r="G265" s="15">
        <v>116</v>
      </c>
      <c r="H265" s="15">
        <v>132</v>
      </c>
      <c r="I265" s="15">
        <v>67</v>
      </c>
      <c r="J265" s="15">
        <v>52</v>
      </c>
      <c r="K265" s="15">
        <v>56</v>
      </c>
      <c r="L265" s="15">
        <v>58</v>
      </c>
      <c r="M265" s="15">
        <v>62</v>
      </c>
      <c r="N265" s="15">
        <v>71</v>
      </c>
      <c r="O265" s="15">
        <v>54</v>
      </c>
      <c r="P265" s="15">
        <v>19</v>
      </c>
      <c r="Q265" s="15" t="s">
        <v>256</v>
      </c>
      <c r="R265" s="3" t="str">
        <f>IF(ISERROR(VLOOKUP($Q265,技リスト!$A$1:$F$270,6,FALSE)),"－",VLOOKUP($Q265,技リスト!$A$1:$F$270,6,FALSE))</f>
        <v>NS</v>
      </c>
      <c r="S265" s="3">
        <f>IF(ISERROR(VLOOKUP($Q265,技リスト!$A$1:$F$270,3,FALSE)),"－",VLOOKUP($Q265,技リスト!$A$1:$F$270,3,FALSE))</f>
        <v>31</v>
      </c>
      <c r="T265" s="3" t="str">
        <f>IF($E265=IF(ISERROR(VLOOKUP($Q265,技リスト!$A$1:$F$270,4,FALSE)),"－",VLOOKUP($Q265,技リスト!$A$1:$F$270,4,FALSE)),"一致","")</f>
        <v/>
      </c>
      <c r="U265" s="15" t="s">
        <v>330</v>
      </c>
      <c r="V265" s="3" t="str">
        <f>IF(ISERROR(VLOOKUP($U265,技リスト!$A$1:$F$270,6,FALSE)),"－",VLOOKUP($U265,技リスト!$A$1:$F$270,6,FALSE))</f>
        <v>NS</v>
      </c>
      <c r="W265" s="3">
        <f>IF(ISERROR(VLOOKUP($U265,技リスト!$A$1:$F$270,3,FALSE)),"－",VLOOKUP($U265,技リスト!$A$1:$F$270,3,FALSE))</f>
        <v>65</v>
      </c>
      <c r="X265" s="3" t="str">
        <f>IF($E265=IF(ISERROR(VLOOKUP($U265,技リスト!$A$1:$F$270,4,FALSE)),"－",VLOOKUP($U265,技リスト!$A$1:$F$270,4,FALSE)),"一致","")</f>
        <v>一致</v>
      </c>
      <c r="Y265" s="15" t="s">
        <v>610</v>
      </c>
      <c r="Z265" s="3" t="str">
        <f>IF(ISERROR(VLOOKUP($Y265,技リスト!$A$1:$F$270,6,FALSE)),"－",VLOOKUP($Y265,技リスト!$A$1:$F$270,6,FALSE))</f>
        <v>DR</v>
      </c>
      <c r="AA265" s="3">
        <f>IF(ISERROR(VLOOKUP($Y265,技リスト!$A$1:$F$270,3,FALSE)),"－",VLOOKUP($Y265,技リスト!$A$1:$F$270,3,FALSE))</f>
        <v>38</v>
      </c>
      <c r="AB265" s="3" t="str">
        <f>IF($E265=IF(ISERROR(VLOOKUP($Y265,技リスト!$A$1:$F$270,4,FALSE)),"－",VLOOKUP($Y265,技リスト!$A$1:$F$270,4,FALSE)),"一致","")</f>
        <v/>
      </c>
      <c r="AC265" s="15" t="s">
        <v>257</v>
      </c>
      <c r="AD265" s="3" t="str">
        <f>IF(ISERROR(VLOOKUP($AC265,技リスト!$A$1:$F$270,6,FALSE)),"－",VLOOKUP($AC265,技リスト!$A$1:$F$270,6,FALSE))</f>
        <v>NS</v>
      </c>
      <c r="AE265" s="3">
        <f>IF(ISERROR(VLOOKUP($AC265,技リスト!$A$1:$F$270,3,FALSE)),"－",VLOOKUP($AC265,技リスト!$A$1:$F$270,3,FALSE))</f>
        <v>68</v>
      </c>
      <c r="AF265" s="3" t="str">
        <f>IF($E265=IF(ISERROR(VLOOKUP($AC265,技リスト!$A$1:$F$245,4,FALSE)),"－",VLOOKUP($AC265,技リスト!$A$1:$F$245,4,FALSE)),"一致","")</f>
        <v/>
      </c>
      <c r="AG265" s="16" t="str">
        <f t="shared" si="32"/>
        <v>スパイラルショットラン・ボール・ランフーセンガムコロドラシュート</v>
      </c>
      <c r="AH265" s="16" t="str">
        <f t="shared" si="33"/>
        <v>スパイラルショットラン・ボール・ランフーセンガムコロドラシュート</v>
      </c>
      <c r="AI265" s="16" t="str">
        <f t="shared" si="34"/>
        <v>スパイラルショットラン・ボール・ランフーセンガムコロドラシュート</v>
      </c>
      <c r="AJ265" s="16" t="str">
        <f t="shared" si="35"/>
        <v>スパイラルショットラン・ボール・ランフーセンガムコロドラシュート</v>
      </c>
      <c r="AK265" s="15" t="str">
        <f t="shared" si="36"/>
        <v>NSNSDRNS</v>
      </c>
      <c r="AL265" s="16" t="str">
        <f t="shared" si="37"/>
        <v>NSNSDRNS</v>
      </c>
      <c r="AM265" s="15" t="str">
        <f t="shared" si="38"/>
        <v>NSNSDRNS</v>
      </c>
      <c r="AN265" s="15" t="str">
        <f t="shared" si="39"/>
        <v>NSNSDRNS</v>
      </c>
    </row>
    <row r="266" spans="1:40" ht="11.25" customHeight="1" x14ac:dyDescent="0.15">
      <c r="A266" s="15">
        <v>265</v>
      </c>
      <c r="B266" s="15" t="s">
        <v>832</v>
      </c>
      <c r="C266" s="15" t="s">
        <v>833</v>
      </c>
      <c r="D266" s="3" t="s">
        <v>18</v>
      </c>
      <c r="E266" s="15" t="s">
        <v>88</v>
      </c>
      <c r="F266" s="15" t="s">
        <v>20</v>
      </c>
      <c r="G266" s="15">
        <v>151</v>
      </c>
      <c r="H266" s="15">
        <v>168</v>
      </c>
      <c r="I266" s="15">
        <v>76</v>
      </c>
      <c r="J266" s="15">
        <v>69</v>
      </c>
      <c r="K266" s="15">
        <v>63</v>
      </c>
      <c r="L266" s="15">
        <v>78</v>
      </c>
      <c r="M266" s="15">
        <v>46</v>
      </c>
      <c r="N266" s="15">
        <v>77</v>
      </c>
      <c r="O266" s="15">
        <v>68</v>
      </c>
      <c r="P266" s="15">
        <v>24</v>
      </c>
      <c r="Q266" s="15" t="s">
        <v>219</v>
      </c>
      <c r="R266" s="3" t="str">
        <f>IF(ISERROR(VLOOKUP($Q266,技リスト!$A$1:$F$270,6,FALSE)),"－",VLOOKUP($Q266,技リスト!$A$1:$F$270,6,FALSE))</f>
        <v>BL</v>
      </c>
      <c r="S266" s="3">
        <f>IF(ISERROR(VLOOKUP($Q266,技リスト!$A$1:$F$270,3,FALSE)),"－",VLOOKUP($Q266,技リスト!$A$1:$F$270,3,FALSE))</f>
        <v>64</v>
      </c>
      <c r="T266" s="3" t="str">
        <f>IF($E266=IF(ISERROR(VLOOKUP($Q266,技リスト!$A$1:$F$270,4,FALSE)),"－",VLOOKUP($Q266,技リスト!$A$1:$F$270,4,FALSE)),"一致","")</f>
        <v>一致</v>
      </c>
      <c r="U266" s="15" t="s">
        <v>445</v>
      </c>
      <c r="V266" s="3" t="str">
        <f>IF(ISERROR(VLOOKUP($U266,技リスト!$A$1:$F$270,6,FALSE)),"－",VLOOKUP($U266,技リスト!$A$1:$F$270,6,FALSE))</f>
        <v>CA</v>
      </c>
      <c r="W266" s="3">
        <f>IF(ISERROR(VLOOKUP($U266,技リスト!$A$1:$F$270,3,FALSE)),"－",VLOOKUP($U266,技リスト!$A$1:$F$270,3,FALSE))</f>
        <v>61</v>
      </c>
      <c r="X266" s="3" t="str">
        <f>IF($E266=IF(ISERROR(VLOOKUP($U266,技リスト!$A$1:$F$270,4,FALSE)),"－",VLOOKUP($U266,技リスト!$A$1:$F$270,4,FALSE)),"一致","")</f>
        <v>一致</v>
      </c>
      <c r="Y266" s="15" t="s">
        <v>321</v>
      </c>
      <c r="Z266" s="3" t="str">
        <f>IF(ISERROR(VLOOKUP($Y266,技リスト!$A$1:$F$270,6,FALSE)),"－",VLOOKUP($Y266,技リスト!$A$1:$F$270,6,FALSE))</f>
        <v>P1</v>
      </c>
      <c r="AA266" s="3">
        <f>IF(ISERROR(VLOOKUP($Y266,技リスト!$A$1:$F$270,3,FALSE)),"－",VLOOKUP($Y266,技リスト!$A$1:$F$270,3,FALSE))</f>
        <v>76</v>
      </c>
      <c r="AB266" s="3" t="str">
        <f>IF($E266=IF(ISERROR(VLOOKUP($Y266,技リスト!$A$1:$F$270,4,FALSE)),"－",VLOOKUP($Y266,技リスト!$A$1:$F$270,4,FALSE)),"一致","")</f>
        <v/>
      </c>
      <c r="AC266" s="15" t="s">
        <v>829</v>
      </c>
      <c r="AD266" s="3" t="str">
        <f>IF(ISERROR(VLOOKUP($AC266,技リスト!$A$1:$F$270,6,FALSE)),"－",VLOOKUP($AC266,技リスト!$A$1:$F$270,6,FALSE))</f>
        <v>CA</v>
      </c>
      <c r="AE266" s="3">
        <f>IF(ISERROR(VLOOKUP($AC266,技リスト!$A$1:$F$270,3,FALSE)),"－",VLOOKUP($AC266,技リスト!$A$1:$F$270,3,FALSE))</f>
        <v>90</v>
      </c>
      <c r="AF266" s="3" t="str">
        <f>IF($E266=IF(ISERROR(VLOOKUP($AC266,技リスト!$A$1:$F$245,4,FALSE)),"－",VLOOKUP($AC266,技リスト!$A$1:$F$245,4,FALSE)),"一致","")</f>
        <v/>
      </c>
      <c r="AG266" s="16" t="str">
        <f t="shared" si="32"/>
        <v>サイクロンつむじちゃぶだいがえしデュアルスマッシュ</v>
      </c>
      <c r="AH266" s="16" t="str">
        <f t="shared" si="33"/>
        <v>サイクロンつむじちゃぶだいがえしデュアルスマッシュ</v>
      </c>
      <c r="AI266" s="16" t="str">
        <f t="shared" si="34"/>
        <v>サイクロンつむじちゃぶだいがえしデュアルスマッシュ</v>
      </c>
      <c r="AJ266" s="16" t="str">
        <f t="shared" si="35"/>
        <v>サイクロンつむじちゃぶだいがえしデュアルスマッシュ</v>
      </c>
      <c r="AK266" s="15" t="str">
        <f t="shared" si="36"/>
        <v>BLCAP1CA</v>
      </c>
      <c r="AL266" s="16" t="str">
        <f t="shared" si="37"/>
        <v>BLCAP1CA</v>
      </c>
      <c r="AM266" s="15" t="str">
        <f t="shared" si="38"/>
        <v>BLCAP1CA</v>
      </c>
      <c r="AN266" s="15" t="str">
        <f t="shared" si="39"/>
        <v>BLCAP1CA</v>
      </c>
    </row>
    <row r="267" spans="1:40" ht="11.25" customHeight="1" x14ac:dyDescent="0.15">
      <c r="A267" s="15">
        <v>266</v>
      </c>
      <c r="B267" s="15" t="s">
        <v>834</v>
      </c>
      <c r="C267" s="15" t="s">
        <v>835</v>
      </c>
      <c r="D267" s="3" t="s">
        <v>18</v>
      </c>
      <c r="E267" s="15" t="s">
        <v>145</v>
      </c>
      <c r="F267" s="15" t="s">
        <v>20</v>
      </c>
      <c r="G267" s="15">
        <v>92</v>
      </c>
      <c r="H267" s="15">
        <v>142</v>
      </c>
      <c r="I267" s="15">
        <v>65</v>
      </c>
      <c r="J267" s="15">
        <v>56</v>
      </c>
      <c r="K267" s="15">
        <v>53</v>
      </c>
      <c r="L267" s="15">
        <v>57</v>
      </c>
      <c r="M267" s="15">
        <v>56</v>
      </c>
      <c r="N267" s="15">
        <v>71</v>
      </c>
      <c r="O267" s="15">
        <v>59</v>
      </c>
      <c r="P267" s="15">
        <v>16</v>
      </c>
      <c r="Q267" s="15" t="s">
        <v>203</v>
      </c>
      <c r="R267" s="3" t="str">
        <f>IF(ISERROR(VLOOKUP($Q267,技リスト!$A$1:$F$270,6,FALSE)),"－",VLOOKUP($Q267,技リスト!$A$1:$F$270,6,FALSE))</f>
        <v>P1</v>
      </c>
      <c r="S267" s="3">
        <f>IF(ISERROR(VLOOKUP($Q267,技リスト!$A$1:$F$270,3,FALSE)),"－",VLOOKUP($Q267,技リスト!$A$1:$F$270,3,FALSE))</f>
        <v>8</v>
      </c>
      <c r="T267" s="3" t="str">
        <f>IF($E267=IF(ISERROR(VLOOKUP($Q267,技リスト!$A$1:$F$270,4,FALSE)),"－",VLOOKUP($Q267,技リスト!$A$1:$F$270,4,FALSE)),"一致","")</f>
        <v>一致</v>
      </c>
      <c r="U267" s="15" t="s">
        <v>219</v>
      </c>
      <c r="V267" s="3" t="str">
        <f>IF(ISERROR(VLOOKUP($U267,技リスト!$A$1:$F$270,6,FALSE)),"－",VLOOKUP($U267,技リスト!$A$1:$F$270,6,FALSE))</f>
        <v>BL</v>
      </c>
      <c r="W267" s="3">
        <f>IF(ISERROR(VLOOKUP($U267,技リスト!$A$1:$F$270,3,FALSE)),"－",VLOOKUP($U267,技リスト!$A$1:$F$270,3,FALSE))</f>
        <v>64</v>
      </c>
      <c r="X267" s="3" t="str">
        <f>IF($E267=IF(ISERROR(VLOOKUP($U267,技リスト!$A$1:$F$270,4,FALSE)),"－",VLOOKUP($U267,技リスト!$A$1:$F$270,4,FALSE)),"一致","")</f>
        <v/>
      </c>
      <c r="Y267" s="15" t="s">
        <v>732</v>
      </c>
      <c r="Z267" s="3" t="str">
        <f>IF(ISERROR(VLOOKUP($Y267,技リスト!$A$1:$F$270,6,FALSE)),"－",VLOOKUP($Y267,技リスト!$A$1:$F$270,6,FALSE))</f>
        <v>BL</v>
      </c>
      <c r="AA267" s="3">
        <f>IF(ISERROR(VLOOKUP($Y267,技リスト!$A$1:$F$270,3,FALSE)),"－",VLOOKUP($Y267,技リスト!$A$1:$F$270,3,FALSE))</f>
        <v>56</v>
      </c>
      <c r="AB267" s="3" t="str">
        <f>IF($E267=IF(ISERROR(VLOOKUP($Y267,技リスト!$A$1:$F$270,4,FALSE)),"－",VLOOKUP($Y267,技リスト!$A$1:$F$270,4,FALSE)),"一致","")</f>
        <v>一致</v>
      </c>
      <c r="AC267" s="15" t="s">
        <v>208</v>
      </c>
      <c r="AD267" s="3" t="str">
        <f>IF(ISERROR(VLOOKUP($AC267,技リスト!$A$1:$F$270,6,FALSE)),"－",VLOOKUP($AC267,技リスト!$A$1:$F$270,6,FALSE))</f>
        <v>P1</v>
      </c>
      <c r="AE267" s="3">
        <f>IF(ISERROR(VLOOKUP($AC267,技リスト!$A$1:$F$270,3,FALSE)),"－",VLOOKUP($AC267,技リスト!$A$1:$F$270,3,FALSE))</f>
        <v>61</v>
      </c>
      <c r="AF267" s="3" t="str">
        <f>IF($E267=IF(ISERROR(VLOOKUP($AC267,技リスト!$A$1:$F$245,4,FALSE)),"－",VLOOKUP($AC267,技リスト!$A$1:$F$245,4,FALSE)),"一致","")</f>
        <v>一致</v>
      </c>
      <c r="AG267" s="16" t="str">
        <f t="shared" si="32"/>
        <v>ねっけつパンチサイクロンフェイクボンバーフルパワーシールド</v>
      </c>
      <c r="AH267" s="16" t="str">
        <f t="shared" si="33"/>
        <v>ねっけつパンチサイクロンフェイクボンバーフルパワーシールド</v>
      </c>
      <c r="AI267" s="16" t="str">
        <f t="shared" si="34"/>
        <v>ねっけつパンチサイクロンフェイクボンバーフルパワーシールド</v>
      </c>
      <c r="AJ267" s="16" t="str">
        <f t="shared" si="35"/>
        <v>ねっけつパンチサイクロンフェイクボンバーフルパワーシールド</v>
      </c>
      <c r="AK267" s="15" t="str">
        <f t="shared" si="36"/>
        <v>P1BLBLP1</v>
      </c>
      <c r="AL267" s="16" t="str">
        <f t="shared" si="37"/>
        <v>P1BLBLP1</v>
      </c>
      <c r="AM267" s="15" t="str">
        <f t="shared" si="38"/>
        <v>P1BLBLP1</v>
      </c>
      <c r="AN267" s="15" t="str">
        <f t="shared" si="39"/>
        <v>P1BLBLP1</v>
      </c>
    </row>
    <row r="268" spans="1:40" ht="11.25" customHeight="1" x14ac:dyDescent="0.15">
      <c r="A268" s="15">
        <v>267</v>
      </c>
      <c r="B268" s="15" t="s">
        <v>836</v>
      </c>
      <c r="C268" s="15" t="s">
        <v>837</v>
      </c>
      <c r="D268" s="3" t="s">
        <v>18</v>
      </c>
      <c r="E268" s="15" t="s">
        <v>88</v>
      </c>
      <c r="F268" s="15" t="s">
        <v>20</v>
      </c>
      <c r="G268" s="15">
        <v>189</v>
      </c>
      <c r="H268" s="15">
        <v>157</v>
      </c>
      <c r="I268" s="15">
        <v>68</v>
      </c>
      <c r="J268" s="15">
        <v>68</v>
      </c>
      <c r="K268" s="15">
        <v>60</v>
      </c>
      <c r="L268" s="15">
        <v>60</v>
      </c>
      <c r="M268" s="15">
        <v>62</v>
      </c>
      <c r="N268" s="15">
        <v>67</v>
      </c>
      <c r="O268" s="15">
        <v>66</v>
      </c>
      <c r="P268" s="15">
        <v>15</v>
      </c>
      <c r="Q268" s="15" t="s">
        <v>436</v>
      </c>
      <c r="R268" s="3" t="str">
        <f>IF(ISERROR(VLOOKUP($Q268,技リスト!$A$1:$F$270,6,FALSE)),"－",VLOOKUP($Q268,技リスト!$A$1:$F$270,6,FALSE))</f>
        <v>CA</v>
      </c>
      <c r="S268" s="3">
        <f>IF(ISERROR(VLOOKUP($Q268,技リスト!$A$1:$F$270,3,FALSE)),"－",VLOOKUP($Q268,技リスト!$A$1:$F$270,3,FALSE))</f>
        <v>10</v>
      </c>
      <c r="T268" s="3" t="str">
        <f>IF($E268=IF(ISERROR(VLOOKUP($Q268,技リスト!$A$1:$F$270,4,FALSE)),"－",VLOOKUP($Q268,技リスト!$A$1:$F$270,4,FALSE)),"一致","")</f>
        <v>一致</v>
      </c>
      <c r="U268" s="15" t="s">
        <v>481</v>
      </c>
      <c r="V268" s="3" t="str">
        <f>IF(ISERROR(VLOOKUP($U268,技リスト!$A$1:$F$270,6,FALSE)),"－",VLOOKUP($U268,技リスト!$A$1:$F$270,6,FALSE))</f>
        <v>CA</v>
      </c>
      <c r="W268" s="3">
        <f>IF(ISERROR(VLOOKUP($U268,技リスト!$A$1:$F$270,3,FALSE)),"－",VLOOKUP($U268,技リスト!$A$1:$F$270,3,FALSE))</f>
        <v>41</v>
      </c>
      <c r="X268" s="3" t="str">
        <f>IF($E268=IF(ISERROR(VLOOKUP($U268,技リスト!$A$1:$F$270,4,FALSE)),"－",VLOOKUP($U268,技リスト!$A$1:$F$270,4,FALSE)),"一致","")</f>
        <v>一致</v>
      </c>
      <c r="Y268" s="15" t="s">
        <v>445</v>
      </c>
      <c r="Z268" s="3" t="str">
        <f>IF(ISERROR(VLOOKUP($Y268,技リスト!$A$1:$F$270,6,FALSE)),"－",VLOOKUP($Y268,技リスト!$A$1:$F$270,6,FALSE))</f>
        <v>CA</v>
      </c>
      <c r="AA268" s="3">
        <f>IF(ISERROR(VLOOKUP($Y268,技リスト!$A$1:$F$270,3,FALSE)),"－",VLOOKUP($Y268,技リスト!$A$1:$F$270,3,FALSE))</f>
        <v>61</v>
      </c>
      <c r="AB268" s="3" t="str">
        <f>IF($E268=IF(ISERROR(VLOOKUP($Y268,技リスト!$A$1:$F$270,4,FALSE)),"－",VLOOKUP($Y268,技リスト!$A$1:$F$270,4,FALSE)),"一致","")</f>
        <v>一致</v>
      </c>
      <c r="AC268" s="15" t="s">
        <v>779</v>
      </c>
      <c r="AD268" s="3" t="str">
        <f>IF(ISERROR(VLOOKUP($AC268,技リスト!$A$1:$F$270,6,FALSE)),"－",VLOOKUP($AC268,技リスト!$A$1:$F$270,6,FALSE))</f>
        <v>CA</v>
      </c>
      <c r="AE268" s="3">
        <f>IF(ISERROR(VLOOKUP($AC268,技リスト!$A$1:$F$270,3,FALSE)),"－",VLOOKUP($AC268,技リスト!$A$1:$F$270,3,FALSE))</f>
        <v>65</v>
      </c>
      <c r="AF268" s="3" t="str">
        <f>IF($E268=IF(ISERROR(VLOOKUP($AC268,技リスト!$A$1:$F$245,4,FALSE)),"－",VLOOKUP($AC268,技リスト!$A$1:$F$245,4,FALSE)),"一致","")</f>
        <v>一致</v>
      </c>
      <c r="AG268" s="16" t="str">
        <f t="shared" si="32"/>
        <v>スワンダイブこがらしつむじオーロラカーテン</v>
      </c>
      <c r="AH268" s="16" t="str">
        <f t="shared" si="33"/>
        <v>スワンダイブこがらしつむじオーロラカーテン</v>
      </c>
      <c r="AI268" s="16" t="str">
        <f t="shared" si="34"/>
        <v>スワンダイブこがらしつむじオーロラカーテン</v>
      </c>
      <c r="AJ268" s="16" t="str">
        <f t="shared" si="35"/>
        <v>スワンダイブこがらしつむじオーロラカーテン</v>
      </c>
      <c r="AK268" s="15" t="str">
        <f t="shared" si="36"/>
        <v>CACACACA</v>
      </c>
      <c r="AL268" s="16" t="str">
        <f t="shared" si="37"/>
        <v>CACACACA</v>
      </c>
      <c r="AM268" s="15" t="str">
        <f t="shared" si="38"/>
        <v>CACACACA</v>
      </c>
      <c r="AN268" s="15" t="str">
        <f t="shared" si="39"/>
        <v>CACACACA</v>
      </c>
    </row>
    <row r="269" spans="1:40" ht="11.25" customHeight="1" x14ac:dyDescent="0.15">
      <c r="A269" s="15">
        <v>268</v>
      </c>
      <c r="B269" s="15" t="s">
        <v>838</v>
      </c>
      <c r="C269" s="15" t="s">
        <v>839</v>
      </c>
      <c r="D269" s="3" t="s">
        <v>18</v>
      </c>
      <c r="E269" s="15" t="s">
        <v>19</v>
      </c>
      <c r="F269" s="15" t="s">
        <v>20</v>
      </c>
      <c r="G269" s="15">
        <v>77</v>
      </c>
      <c r="H269" s="15">
        <v>152</v>
      </c>
      <c r="I269" s="15">
        <v>43</v>
      </c>
      <c r="J269" s="15">
        <v>52</v>
      </c>
      <c r="K269" s="15">
        <v>52</v>
      </c>
      <c r="L269" s="15">
        <v>60</v>
      </c>
      <c r="M269" s="15">
        <v>68</v>
      </c>
      <c r="N269" s="15">
        <v>67</v>
      </c>
      <c r="O269" s="15">
        <v>59</v>
      </c>
      <c r="P269" s="15">
        <v>24</v>
      </c>
      <c r="Q269" s="15" t="s">
        <v>484</v>
      </c>
      <c r="R269" s="3" t="str">
        <f>IF(ISERROR(VLOOKUP($Q269,技リスト!$A$1:$F$270,6,FALSE)),"－",VLOOKUP($Q269,技リスト!$A$1:$F$270,6,FALSE))</f>
        <v>P1</v>
      </c>
      <c r="S269" s="3">
        <f>IF(ISERROR(VLOOKUP($Q269,技リスト!$A$1:$F$270,3,FALSE)),"－",VLOOKUP($Q269,技リスト!$A$1:$F$270,3,FALSE))</f>
        <v>15</v>
      </c>
      <c r="T269" s="3" t="str">
        <f>IF($E269=IF(ISERROR(VLOOKUP($Q269,技リスト!$A$1:$F$270,4,FALSE)),"－",VLOOKUP($Q269,技リスト!$A$1:$F$270,4,FALSE)),"一致","")</f>
        <v/>
      </c>
      <c r="U269" s="15" t="s">
        <v>280</v>
      </c>
      <c r="V269" s="3" t="str">
        <f>IF(ISERROR(VLOOKUP($U269,技リスト!$A$1:$F$270,6,FALSE)),"－",VLOOKUP($U269,技リスト!$A$1:$F$270,6,FALSE))</f>
        <v>P1</v>
      </c>
      <c r="W269" s="3">
        <f>IF(ISERROR(VLOOKUP($U269,技リスト!$A$1:$F$270,3,FALSE)),"－",VLOOKUP($U269,技リスト!$A$1:$F$270,3,FALSE))</f>
        <v>41</v>
      </c>
      <c r="X269" s="3" t="str">
        <f>IF($E269=IF(ISERROR(VLOOKUP($U269,技リスト!$A$1:$F$270,4,FALSE)),"－",VLOOKUP($U269,技リスト!$A$1:$F$270,4,FALSE)),"一致","")</f>
        <v/>
      </c>
      <c r="Y269" s="15" t="s">
        <v>407</v>
      </c>
      <c r="Z269" s="3" t="str">
        <f>IF(ISERROR(VLOOKUP($Y269,技リスト!$A$1:$F$270,6,FALSE)),"－",VLOOKUP($Y269,技リスト!$A$1:$F$270,6,FALSE))</f>
        <v>CA</v>
      </c>
      <c r="AA269" s="3">
        <f>IF(ISERROR(VLOOKUP($Y269,技リスト!$A$1:$F$270,3,FALSE)),"－",VLOOKUP($Y269,技リスト!$A$1:$F$270,3,FALSE))</f>
        <v>69</v>
      </c>
      <c r="AB269" s="3" t="str">
        <f>IF($E269=IF(ISERROR(VLOOKUP($Y269,技リスト!$A$1:$F$270,4,FALSE)),"－",VLOOKUP($Y269,技リスト!$A$1:$F$270,4,FALSE)),"一致","")</f>
        <v/>
      </c>
      <c r="AC269" s="15" t="s">
        <v>141</v>
      </c>
      <c r="AD269" s="3" t="str">
        <f>IF(ISERROR(VLOOKUP($AC269,技リスト!$A$1:$F$270,6,FALSE)),"－",VLOOKUP($AC269,技リスト!$A$1:$F$270,6,FALSE))</f>
        <v>BL</v>
      </c>
      <c r="AE269" s="3">
        <f>IF(ISERROR(VLOOKUP($AC269,技リスト!$A$1:$F$270,3,FALSE)),"－",VLOOKUP($AC269,技リスト!$A$1:$F$270,3,FALSE))</f>
        <v>64</v>
      </c>
      <c r="AF269" s="3" t="str">
        <f>IF($E269=IF(ISERROR(VLOOKUP($AC269,技リスト!$A$1:$F$245,4,FALSE)),"－",VLOOKUP($AC269,技リスト!$A$1:$F$245,4,FALSE)),"一致","")</f>
        <v>一致</v>
      </c>
      <c r="AG269" s="16" t="str">
        <f t="shared" si="32"/>
        <v>まきわりチョップロケットこぶしドこんじょうキャッチかげぬい</v>
      </c>
      <c r="AH269" s="16" t="str">
        <f t="shared" si="33"/>
        <v>まきわりチョップロケットこぶしドこんじょうキャッチかげぬい</v>
      </c>
      <c r="AI269" s="16" t="str">
        <f t="shared" si="34"/>
        <v>まきわりチョップロケットこぶしドこんじょうキャッチかげぬい</v>
      </c>
      <c r="AJ269" s="16" t="str">
        <f t="shared" si="35"/>
        <v>まきわりチョップロケットこぶしドこんじょうキャッチかげぬい</v>
      </c>
      <c r="AK269" s="15" t="str">
        <f t="shared" si="36"/>
        <v>P1P1CABL</v>
      </c>
      <c r="AL269" s="16" t="str">
        <f t="shared" si="37"/>
        <v>P1P1CABL</v>
      </c>
      <c r="AM269" s="15" t="str">
        <f t="shared" si="38"/>
        <v>P1P1CABL</v>
      </c>
      <c r="AN269" s="15" t="str">
        <f t="shared" si="39"/>
        <v>P1P1CABL</v>
      </c>
    </row>
    <row r="270" spans="1:40" ht="11.25" customHeight="1" x14ac:dyDescent="0.15">
      <c r="A270" s="15">
        <v>269</v>
      </c>
      <c r="B270" s="15" t="s">
        <v>840</v>
      </c>
      <c r="C270" s="15" t="s">
        <v>841</v>
      </c>
      <c r="D270" s="3" t="s">
        <v>18</v>
      </c>
      <c r="E270" s="15" t="s">
        <v>88</v>
      </c>
      <c r="F270" s="15" t="s">
        <v>53</v>
      </c>
      <c r="G270" s="15">
        <v>160</v>
      </c>
      <c r="H270" s="15">
        <v>146</v>
      </c>
      <c r="I270" s="15">
        <v>56</v>
      </c>
      <c r="J270" s="15">
        <v>56</v>
      </c>
      <c r="K270" s="15">
        <v>53</v>
      </c>
      <c r="L270" s="15">
        <v>56</v>
      </c>
      <c r="M270" s="15">
        <v>59</v>
      </c>
      <c r="N270" s="15">
        <v>52</v>
      </c>
      <c r="O270" s="15">
        <v>56</v>
      </c>
      <c r="P270" s="15">
        <v>34</v>
      </c>
      <c r="Q270" s="15" t="s">
        <v>198</v>
      </c>
      <c r="R270" s="3" t="str">
        <f>IF(ISERROR(VLOOKUP($Q270,技リスト!$A$1:$F$270,6,FALSE)),"－",VLOOKUP($Q270,技リスト!$A$1:$F$270,6,FALSE))</f>
        <v>－</v>
      </c>
      <c r="S270" s="3" t="str">
        <f>IF(ISERROR(VLOOKUP($Q270,技リスト!$A$1:$F$270,3,FALSE)),"－",VLOOKUP($Q270,技リスト!$A$1:$F$270,3,FALSE))</f>
        <v>－</v>
      </c>
      <c r="T270" s="3" t="str">
        <f>IF($E270=IF(ISERROR(VLOOKUP($Q270,技リスト!$A$1:$F$270,4,FALSE)),"－",VLOOKUP($Q270,技リスト!$A$1:$F$270,4,FALSE)),"一致","")</f>
        <v/>
      </c>
      <c r="U270" s="15" t="s">
        <v>290</v>
      </c>
      <c r="V270" s="3" t="str">
        <f>IF(ISERROR(VLOOKUP($U270,技リスト!$A$1:$F$270,6,FALSE)),"－",VLOOKUP($U270,技リスト!$A$1:$F$270,6,FALSE))</f>
        <v>BL</v>
      </c>
      <c r="W270" s="3">
        <f>IF(ISERROR(VLOOKUP($U270,技リスト!$A$1:$F$270,3,FALSE)),"－",VLOOKUP($U270,技リスト!$A$1:$F$270,3,FALSE))</f>
        <v>56</v>
      </c>
      <c r="X270" s="3" t="str">
        <f>IF($E270=IF(ISERROR(VLOOKUP($U270,技リスト!$A$1:$F$270,4,FALSE)),"－",VLOOKUP($U270,技リスト!$A$1:$F$270,4,FALSE)),"一致","")</f>
        <v/>
      </c>
      <c r="Y270" s="15" t="s">
        <v>160</v>
      </c>
      <c r="Z270" s="3" t="str">
        <f>IF(ISERROR(VLOOKUP($Y270,技リスト!$A$1:$F$270,6,FALSE)),"－",VLOOKUP($Y270,技リスト!$A$1:$F$270,6,FALSE))</f>
        <v>BS</v>
      </c>
      <c r="AA270" s="3">
        <f>IF(ISERROR(VLOOKUP($Y270,技リスト!$A$1:$F$270,3,FALSE)),"－",VLOOKUP($Y270,技リスト!$A$1:$F$270,3,FALSE))</f>
        <v>78</v>
      </c>
      <c r="AB270" s="3" t="str">
        <f>IF($E270=IF(ISERROR(VLOOKUP($Y270,技リスト!$A$1:$F$270,4,FALSE)),"－",VLOOKUP($Y270,技リスト!$A$1:$F$270,4,FALSE)),"一致","")</f>
        <v/>
      </c>
      <c r="AC270" s="15" t="s">
        <v>316</v>
      </c>
      <c r="AD270" s="3" t="str">
        <f>IF(ISERROR(VLOOKUP($AC270,技リスト!$A$1:$F$270,6,FALSE)),"－",VLOOKUP($AC270,技リスト!$A$1:$F$270,6,FALSE))</f>
        <v>DR</v>
      </c>
      <c r="AE270" s="3">
        <f>IF(ISERROR(VLOOKUP($AC270,技リスト!$A$1:$F$270,3,FALSE)),"－",VLOOKUP($AC270,技リスト!$A$1:$F$270,3,FALSE))</f>
        <v>85</v>
      </c>
      <c r="AF270" s="3" t="str">
        <f>IF($E270=IF(ISERROR(VLOOKUP($AC270,技リスト!$A$1:$F$245,4,FALSE)),"－",VLOOKUP($AC270,技リスト!$A$1:$F$245,4,FALSE)),"一致","")</f>
        <v/>
      </c>
      <c r="AG270" s="16" t="str">
        <f t="shared" si="32"/>
        <v>ラッキー!くものいとクンフーアタックじごくぐるま</v>
      </c>
      <c r="AH270" s="16" t="str">
        <f t="shared" si="33"/>
        <v>ラッキー!くものいとクンフーアタックじごくぐるま</v>
      </c>
      <c r="AI270" s="16" t="str">
        <f t="shared" si="34"/>
        <v>ラッキー!くものいとクンフーアタックじごくぐるま</v>
      </c>
      <c r="AJ270" s="16" t="str">
        <f t="shared" si="35"/>
        <v>ラッキー!くものいとクンフーアタックじごくぐるま</v>
      </c>
      <c r="AK270" s="15" t="str">
        <f t="shared" si="36"/>
        <v>－BLBSDR</v>
      </c>
      <c r="AL270" s="16" t="str">
        <f t="shared" si="37"/>
        <v>－BLBSDR</v>
      </c>
      <c r="AM270" s="15" t="str">
        <f t="shared" si="38"/>
        <v>－BLBSDR</v>
      </c>
      <c r="AN270" s="15" t="str">
        <f t="shared" si="39"/>
        <v>－BLBSDR</v>
      </c>
    </row>
    <row r="271" spans="1:40" ht="11.25" customHeight="1" x14ac:dyDescent="0.15">
      <c r="A271" s="15">
        <v>270</v>
      </c>
      <c r="B271" s="15" t="s">
        <v>842</v>
      </c>
      <c r="C271" s="15" t="s">
        <v>843</v>
      </c>
      <c r="D271" s="3" t="s">
        <v>18</v>
      </c>
      <c r="E271" s="15" t="s">
        <v>121</v>
      </c>
      <c r="F271" s="15" t="s">
        <v>20</v>
      </c>
      <c r="G271" s="15">
        <v>132</v>
      </c>
      <c r="H271" s="15">
        <v>150</v>
      </c>
      <c r="I271" s="15">
        <v>55</v>
      </c>
      <c r="J271" s="15">
        <v>68</v>
      </c>
      <c r="K271" s="15">
        <v>53</v>
      </c>
      <c r="L271" s="15">
        <v>79</v>
      </c>
      <c r="M271" s="15">
        <v>61</v>
      </c>
      <c r="N271" s="15">
        <v>55</v>
      </c>
      <c r="O271" s="15">
        <v>61</v>
      </c>
      <c r="P271" s="15">
        <v>20</v>
      </c>
      <c r="Q271" s="15" t="s">
        <v>304</v>
      </c>
      <c r="R271" s="3" t="str">
        <f>IF(ISERROR(VLOOKUP($Q271,技リスト!$A$1:$F$270,6,FALSE)),"－",VLOOKUP($Q271,技リスト!$A$1:$F$270,6,FALSE))</f>
        <v>BL</v>
      </c>
      <c r="S271" s="3">
        <f>IF(ISERROR(VLOOKUP($Q271,技リスト!$A$1:$F$270,3,FALSE)),"－",VLOOKUP($Q271,技リスト!$A$1:$F$270,3,FALSE))</f>
        <v>12</v>
      </c>
      <c r="T271" s="3" t="str">
        <f>IF($E271=IF(ISERROR(VLOOKUP($Q271,技リスト!$A$1:$F$270,4,FALSE)),"－",VLOOKUP($Q271,技リスト!$A$1:$F$270,4,FALSE)),"一致","")</f>
        <v>一致</v>
      </c>
      <c r="U271" s="15" t="s">
        <v>366</v>
      </c>
      <c r="V271" s="3" t="str">
        <f>IF(ISERROR(VLOOKUP($U271,技リスト!$A$1:$F$270,6,FALSE)),"－",VLOOKUP($U271,技リスト!$A$1:$F$270,6,FALSE))</f>
        <v>CA</v>
      </c>
      <c r="W271" s="3">
        <f>IF(ISERROR(VLOOKUP($U271,技リスト!$A$1:$F$270,3,FALSE)),"－",VLOOKUP($U271,技リスト!$A$1:$F$270,3,FALSE))</f>
        <v>10</v>
      </c>
      <c r="X271" s="3" t="str">
        <f>IF($E271=IF(ISERROR(VLOOKUP($U271,技リスト!$A$1:$F$270,4,FALSE)),"－",VLOOKUP($U271,技リスト!$A$1:$F$270,4,FALSE)),"一致","")</f>
        <v>一致</v>
      </c>
      <c r="Y271" s="15" t="s">
        <v>208</v>
      </c>
      <c r="Z271" s="3" t="str">
        <f>IF(ISERROR(VLOOKUP($Y271,技リスト!$A$1:$F$270,6,FALSE)),"－",VLOOKUP($Y271,技リスト!$A$1:$F$270,6,FALSE))</f>
        <v>P1</v>
      </c>
      <c r="AA271" s="3">
        <f>IF(ISERROR(VLOOKUP($Y271,技リスト!$A$1:$F$270,3,FALSE)),"－",VLOOKUP($Y271,技リスト!$A$1:$F$270,3,FALSE))</f>
        <v>61</v>
      </c>
      <c r="AB271" s="3" t="str">
        <f>IF($E271=IF(ISERROR(VLOOKUP($Y271,技リスト!$A$1:$F$270,4,FALSE)),"－",VLOOKUP($Y271,技リスト!$A$1:$F$270,4,FALSE)),"一致","")</f>
        <v/>
      </c>
      <c r="AC271" s="15" t="s">
        <v>738</v>
      </c>
      <c r="AD271" s="3" t="str">
        <f>IF(ISERROR(VLOOKUP($AC271,技リスト!$A$1:$F$270,6,FALSE)),"－",VLOOKUP($AC271,技リスト!$A$1:$F$270,6,FALSE))</f>
        <v>BB</v>
      </c>
      <c r="AE271" s="3">
        <f>IF(ISERROR(VLOOKUP($AC271,技リスト!$A$1:$F$270,3,FALSE)),"－",VLOOKUP($AC271,技リスト!$A$1:$F$270,3,FALSE))</f>
        <v>44</v>
      </c>
      <c r="AF271" s="3" t="str">
        <f>IF($E271=IF(ISERROR(VLOOKUP($AC271,技リスト!$A$1:$F$245,4,FALSE)),"－",VLOOKUP($AC271,技リスト!$A$1:$F$245,4,FALSE)),"一致","")</f>
        <v/>
      </c>
      <c r="AG271" s="16" t="str">
        <f t="shared" si="32"/>
        <v>しこふみタフネスブロックフルパワーシールドスーパーしこふみ</v>
      </c>
      <c r="AH271" s="16" t="str">
        <f t="shared" si="33"/>
        <v>しこふみタフネスブロックフルパワーシールドスーパーしこふみ</v>
      </c>
      <c r="AI271" s="16" t="str">
        <f t="shared" si="34"/>
        <v>しこふみタフネスブロックフルパワーシールドスーパーしこふみ</v>
      </c>
      <c r="AJ271" s="16" t="str">
        <f t="shared" si="35"/>
        <v>しこふみタフネスブロックフルパワーシールドスーパーしこふみ</v>
      </c>
      <c r="AK271" s="15" t="str">
        <f t="shared" si="36"/>
        <v>BLCAP1BB</v>
      </c>
      <c r="AL271" s="16" t="str">
        <f t="shared" si="37"/>
        <v>BLCAP1BB</v>
      </c>
      <c r="AM271" s="15" t="str">
        <f t="shared" si="38"/>
        <v>BLCAP1BB</v>
      </c>
      <c r="AN271" s="15" t="str">
        <f t="shared" si="39"/>
        <v>BLCAP1BB</v>
      </c>
    </row>
    <row r="272" spans="1:40" ht="11.25" customHeight="1" x14ac:dyDescent="0.15">
      <c r="A272" s="15">
        <v>271</v>
      </c>
      <c r="B272" s="15" t="s">
        <v>844</v>
      </c>
      <c r="C272" s="15" t="s">
        <v>845</v>
      </c>
      <c r="D272" s="3" t="s">
        <v>18</v>
      </c>
      <c r="E272" s="15" t="s">
        <v>145</v>
      </c>
      <c r="F272" s="15" t="s">
        <v>52</v>
      </c>
      <c r="G272" s="15">
        <v>198</v>
      </c>
      <c r="H272" s="15">
        <v>144</v>
      </c>
      <c r="I272" s="15">
        <v>54</v>
      </c>
      <c r="J272" s="15">
        <v>69</v>
      </c>
      <c r="K272" s="15">
        <v>44</v>
      </c>
      <c r="L272" s="15">
        <v>66</v>
      </c>
      <c r="M272" s="15">
        <v>58</v>
      </c>
      <c r="N272" s="15">
        <v>64</v>
      </c>
      <c r="O272" s="15">
        <v>60</v>
      </c>
      <c r="P272" s="15">
        <v>16</v>
      </c>
      <c r="Q272" s="15" t="s">
        <v>163</v>
      </c>
      <c r="R272" s="3" t="str">
        <f>IF(ISERROR(VLOOKUP($Q272,技リスト!$A$1:$F$270,6,FALSE)),"－",VLOOKUP($Q272,技リスト!$A$1:$F$270,6,FALSE))</f>
        <v>NS</v>
      </c>
      <c r="S272" s="3">
        <f>IF(ISERROR(VLOOKUP($Q272,技リスト!$A$1:$F$270,3,FALSE)),"－",VLOOKUP($Q272,技リスト!$A$1:$F$270,3,FALSE))</f>
        <v>24</v>
      </c>
      <c r="T272" s="3" t="str">
        <f>IF($E272=IF(ISERROR(VLOOKUP($Q272,技リスト!$A$1:$F$270,4,FALSE)),"－",VLOOKUP($Q272,技リスト!$A$1:$F$270,4,FALSE)),"一致","")</f>
        <v>一致</v>
      </c>
      <c r="U272" s="15" t="s">
        <v>449</v>
      </c>
      <c r="V272" s="3" t="str">
        <f>IF(ISERROR(VLOOKUP($U272,技リスト!$A$1:$F$270,6,FALSE)),"－",VLOOKUP($U272,技リスト!$A$1:$F$270,6,FALSE))</f>
        <v>NS</v>
      </c>
      <c r="W272" s="3">
        <f>IF(ISERROR(VLOOKUP($U272,技リスト!$A$1:$F$270,3,FALSE)),"－",VLOOKUP($U272,技リスト!$A$1:$F$270,3,FALSE))</f>
        <v>58</v>
      </c>
      <c r="X272" s="3" t="str">
        <f>IF($E272=IF(ISERROR(VLOOKUP($U272,技リスト!$A$1:$F$270,4,FALSE)),"－",VLOOKUP($U272,技リスト!$A$1:$F$270,4,FALSE)),"一致","")</f>
        <v/>
      </c>
      <c r="Y272" s="15" t="s">
        <v>218</v>
      </c>
      <c r="Z272" s="3" t="str">
        <f>IF(ISERROR(VLOOKUP($Y272,技リスト!$A$1:$F$270,6,FALSE)),"－",VLOOKUP($Y272,技リスト!$A$1:$F$270,6,FALSE))</f>
        <v>DR</v>
      </c>
      <c r="AA272" s="3">
        <f>IF(ISERROR(VLOOKUP($Y272,技リスト!$A$1:$F$270,3,FALSE)),"－",VLOOKUP($Y272,技リスト!$A$1:$F$270,3,FALSE))</f>
        <v>63</v>
      </c>
      <c r="AB272" s="3" t="str">
        <f>IF($E272=IF(ISERROR(VLOOKUP($Y272,技リスト!$A$1:$F$270,4,FALSE)),"－",VLOOKUP($Y272,技リスト!$A$1:$F$270,4,FALSE)),"一致","")</f>
        <v>一致</v>
      </c>
      <c r="AC272" s="15" t="s">
        <v>392</v>
      </c>
      <c r="AD272" s="3" t="str">
        <f>IF(ISERROR(VLOOKUP($AC272,技リスト!$A$1:$F$270,6,FALSE)),"－",VLOOKUP($AC272,技リスト!$A$1:$F$270,6,FALSE))</f>
        <v>LS</v>
      </c>
      <c r="AE272" s="3">
        <f>IF(ISERROR(VLOOKUP($AC272,技リスト!$A$1:$F$270,3,FALSE)),"－",VLOOKUP($AC272,技リスト!$A$1:$F$270,3,FALSE))</f>
        <v>94</v>
      </c>
      <c r="AF272" s="3" t="str">
        <f>IF($E272=IF(ISERROR(VLOOKUP($AC272,技リスト!$A$1:$F$245,4,FALSE)),"－",VLOOKUP($AC272,技リスト!$A$1:$F$245,4,FALSE)),"一致","")</f>
        <v>一致</v>
      </c>
      <c r="AG272" s="16" t="str">
        <f t="shared" si="32"/>
        <v>グレネードショットつちだるまジャッジスルーアサルトシュート</v>
      </c>
      <c r="AH272" s="16" t="str">
        <f t="shared" si="33"/>
        <v>グレネードショットつちだるまジャッジスルーアサルトシュート</v>
      </c>
      <c r="AI272" s="16" t="str">
        <f t="shared" si="34"/>
        <v>グレネードショットつちだるまジャッジスルーアサルトシュート</v>
      </c>
      <c r="AJ272" s="16" t="str">
        <f t="shared" si="35"/>
        <v>グレネードショットつちだるまジャッジスルーアサルトシュート</v>
      </c>
      <c r="AK272" s="15" t="str">
        <f t="shared" si="36"/>
        <v>NSNSDRLS</v>
      </c>
      <c r="AL272" s="16" t="str">
        <f t="shared" si="37"/>
        <v>NSNSDRLS</v>
      </c>
      <c r="AM272" s="15" t="str">
        <f t="shared" si="38"/>
        <v>NSNSDRLS</v>
      </c>
      <c r="AN272" s="15" t="str">
        <f t="shared" si="39"/>
        <v>NSNSDRLS</v>
      </c>
    </row>
    <row r="273" spans="1:40" ht="11.25" customHeight="1" x14ac:dyDescent="0.15">
      <c r="A273" s="15">
        <v>272</v>
      </c>
      <c r="B273" s="15" t="s">
        <v>846</v>
      </c>
      <c r="C273" s="15" t="s">
        <v>847</v>
      </c>
      <c r="D273" s="3" t="s">
        <v>18</v>
      </c>
      <c r="E273" s="15" t="s">
        <v>19</v>
      </c>
      <c r="F273" s="15" t="s">
        <v>17</v>
      </c>
      <c r="G273" s="15">
        <v>147</v>
      </c>
      <c r="H273" s="15">
        <v>146</v>
      </c>
      <c r="I273" s="15">
        <v>45</v>
      </c>
      <c r="J273" s="15">
        <v>55</v>
      </c>
      <c r="K273" s="15">
        <v>79</v>
      </c>
      <c r="L273" s="15">
        <v>50</v>
      </c>
      <c r="M273" s="15">
        <v>56</v>
      </c>
      <c r="N273" s="15">
        <v>57</v>
      </c>
      <c r="O273" s="15">
        <v>52</v>
      </c>
      <c r="P273" s="15">
        <v>16</v>
      </c>
      <c r="Q273" s="15" t="s">
        <v>337</v>
      </c>
      <c r="R273" s="3" t="str">
        <f>IF(ISERROR(VLOOKUP($Q273,技リスト!$A$1:$F$270,6,FALSE)),"－",VLOOKUP($Q273,技リスト!$A$1:$F$270,6,FALSE))</f>
        <v>－</v>
      </c>
      <c r="S273" s="3" t="str">
        <f>IF(ISERROR(VLOOKUP($Q273,技リスト!$A$1:$F$270,3,FALSE)),"－",VLOOKUP($Q273,技リスト!$A$1:$F$270,3,FALSE))</f>
        <v>－</v>
      </c>
      <c r="T273" s="3" t="str">
        <f>IF($E273=IF(ISERROR(VLOOKUP($Q273,技リスト!$A$1:$F$270,4,FALSE)),"－",VLOOKUP($Q273,技リスト!$A$1:$F$270,4,FALSE)),"一致","")</f>
        <v/>
      </c>
      <c r="U273" s="15" t="s">
        <v>140</v>
      </c>
      <c r="V273" s="3" t="str">
        <f>IF(ISERROR(VLOOKUP($U273,技リスト!$A$1:$F$270,6,FALSE)),"－",VLOOKUP($U273,技リスト!$A$1:$F$270,6,FALSE))</f>
        <v>BL</v>
      </c>
      <c r="W273" s="3">
        <f>IF(ISERROR(VLOOKUP($U273,技リスト!$A$1:$F$270,3,FALSE)),"－",VLOOKUP($U273,技リスト!$A$1:$F$270,3,FALSE))</f>
        <v>41</v>
      </c>
      <c r="X273" s="3" t="str">
        <f>IF($E273=IF(ISERROR(VLOOKUP($U273,技リスト!$A$1:$F$270,4,FALSE)),"－",VLOOKUP($U273,技リスト!$A$1:$F$270,4,FALSE)),"一致","")</f>
        <v/>
      </c>
      <c r="Y273" s="15" t="s">
        <v>129</v>
      </c>
      <c r="Z273" s="3" t="str">
        <f>IF(ISERROR(VLOOKUP($Y273,技リスト!$A$1:$F$270,6,FALSE)),"－",VLOOKUP($Y273,技リスト!$A$1:$F$270,6,FALSE))</f>
        <v>BL</v>
      </c>
      <c r="AA273" s="3">
        <f>IF(ISERROR(VLOOKUP($Y273,技リスト!$A$1:$F$270,3,FALSE)),"－",VLOOKUP($Y273,技リスト!$A$1:$F$270,3,FALSE))</f>
        <v>73</v>
      </c>
      <c r="AB273" s="3" t="str">
        <f>IF($E273=IF(ISERROR(VLOOKUP($Y273,技リスト!$A$1:$F$270,4,FALSE)),"－",VLOOKUP($Y273,技リスト!$A$1:$F$270,4,FALSE)),"一致","")</f>
        <v>一致</v>
      </c>
      <c r="AC273" s="15" t="s">
        <v>407</v>
      </c>
      <c r="AD273" s="3" t="str">
        <f>IF(ISERROR(VLOOKUP($AC273,技リスト!$A$1:$F$270,6,FALSE)),"－",VLOOKUP($AC273,技リスト!$A$1:$F$270,6,FALSE))</f>
        <v>CA</v>
      </c>
      <c r="AE273" s="3">
        <f>IF(ISERROR(VLOOKUP($AC273,技リスト!$A$1:$F$270,3,FALSE)),"－",VLOOKUP($AC273,技リスト!$A$1:$F$270,3,FALSE))</f>
        <v>69</v>
      </c>
      <c r="AF273" s="3" t="str">
        <f>IF($E273=IF(ISERROR(VLOOKUP($AC273,技リスト!$A$1:$F$245,4,FALSE)),"－",VLOOKUP($AC273,技リスト!$A$1:$F$245,4,FALSE)),"一致","")</f>
        <v/>
      </c>
      <c r="AG273" s="16" t="str">
        <f t="shared" si="32"/>
        <v>イケメンUP!うしろのしょうめんぶんしんディフェンスドこんじょうキャッチ</v>
      </c>
      <c r="AH273" s="16" t="str">
        <f t="shared" si="33"/>
        <v>イケメンUP!うしろのしょうめんぶんしんディフェンスドこんじょうキャッチ</v>
      </c>
      <c r="AI273" s="16" t="str">
        <f t="shared" si="34"/>
        <v>イケメンUP!うしろのしょうめんぶんしんディフェンスドこんじょうキャッチ</v>
      </c>
      <c r="AJ273" s="16" t="str">
        <f t="shared" si="35"/>
        <v>イケメンUP!うしろのしょうめんぶんしんディフェンスドこんじょうキャッチ</v>
      </c>
      <c r="AK273" s="15" t="str">
        <f t="shared" si="36"/>
        <v>－BLBLCA</v>
      </c>
      <c r="AL273" s="16" t="str">
        <f t="shared" si="37"/>
        <v>－BLBLCA</v>
      </c>
      <c r="AM273" s="15" t="str">
        <f t="shared" si="38"/>
        <v>－BLBLCA</v>
      </c>
      <c r="AN273" s="15" t="str">
        <f t="shared" si="39"/>
        <v>－BLBLCA</v>
      </c>
    </row>
    <row r="274" spans="1:40" ht="11.25" customHeight="1" x14ac:dyDescent="0.15">
      <c r="A274" s="15">
        <v>273</v>
      </c>
      <c r="B274" s="15" t="s">
        <v>848</v>
      </c>
      <c r="C274" s="15" t="s">
        <v>849</v>
      </c>
      <c r="D274" s="3" t="s">
        <v>18</v>
      </c>
      <c r="E274" s="15" t="s">
        <v>88</v>
      </c>
      <c r="F274" s="15" t="s">
        <v>52</v>
      </c>
      <c r="G274" s="15">
        <v>173</v>
      </c>
      <c r="H274" s="15">
        <v>134</v>
      </c>
      <c r="I274" s="15">
        <v>49</v>
      </c>
      <c r="J274" s="15">
        <v>57</v>
      </c>
      <c r="K274" s="15">
        <v>70</v>
      </c>
      <c r="L274" s="15">
        <v>45</v>
      </c>
      <c r="M274" s="15">
        <v>52</v>
      </c>
      <c r="N274" s="15">
        <v>62</v>
      </c>
      <c r="O274" s="15">
        <v>62</v>
      </c>
      <c r="P274" s="15">
        <v>15</v>
      </c>
      <c r="Q274" s="15" t="s">
        <v>127</v>
      </c>
      <c r="R274" s="3" t="str">
        <f>IF(ISERROR(VLOOKUP($Q274,技リスト!$A$1:$F$270,6,FALSE)),"－",VLOOKUP($Q274,技リスト!$A$1:$F$270,6,FALSE))</f>
        <v>DR</v>
      </c>
      <c r="S274" s="3">
        <f>IF(ISERROR(VLOOKUP($Q274,技リスト!$A$1:$F$270,3,FALSE)),"－",VLOOKUP($Q274,技リスト!$A$1:$F$270,3,FALSE))</f>
        <v>8</v>
      </c>
      <c r="T274" s="3" t="str">
        <f>IF($E274=IF(ISERROR(VLOOKUP($Q274,技リスト!$A$1:$F$270,4,FALSE)),"－",VLOOKUP($Q274,技リスト!$A$1:$F$270,4,FALSE)),"一致","")</f>
        <v>一致</v>
      </c>
      <c r="U274" s="15" t="s">
        <v>533</v>
      </c>
      <c r="V274" s="3" t="str">
        <f>IF(ISERROR(VLOOKUP($U274,技リスト!$A$1:$F$270,6,FALSE)),"－",VLOOKUP($U274,技リスト!$A$1:$F$270,6,FALSE))</f>
        <v>NS</v>
      </c>
      <c r="W274" s="3">
        <f>IF(ISERROR(VLOOKUP($U274,技リスト!$A$1:$F$270,3,FALSE)),"－",VLOOKUP($U274,技リスト!$A$1:$F$270,3,FALSE))</f>
        <v>24</v>
      </c>
      <c r="X274" s="3" t="str">
        <f>IF($E274=IF(ISERROR(VLOOKUP($U274,技リスト!$A$1:$F$270,4,FALSE)),"－",VLOOKUP($U274,技リスト!$A$1:$F$270,4,FALSE)),"一致","")</f>
        <v>一致</v>
      </c>
      <c r="Y274" s="15" t="s">
        <v>152</v>
      </c>
      <c r="Z274" s="3" t="str">
        <f>IF(ISERROR(VLOOKUP($Y274,技リスト!$A$1:$F$270,6,FALSE)),"－",VLOOKUP($Y274,技リスト!$A$1:$F$270,6,FALSE))</f>
        <v>DR</v>
      </c>
      <c r="AA274" s="3">
        <f>IF(ISERROR(VLOOKUP($Y274,技リスト!$A$1:$F$270,3,FALSE)),"－",VLOOKUP($Y274,技リスト!$A$1:$F$270,3,FALSE))</f>
        <v>47</v>
      </c>
      <c r="AB274" s="3" t="str">
        <f>IF($E274=IF(ISERROR(VLOOKUP($Y274,技リスト!$A$1:$F$270,4,FALSE)),"－",VLOOKUP($Y274,技リスト!$A$1:$F$270,4,FALSE)),"一致","")</f>
        <v>一致</v>
      </c>
      <c r="AC274" s="15" t="s">
        <v>424</v>
      </c>
      <c r="AD274" s="3" t="str">
        <f>IF(ISERROR(VLOOKUP($AC274,技リスト!$A$1:$F$270,6,FALSE)),"－",VLOOKUP($AC274,技リスト!$A$1:$F$270,6,FALSE))</f>
        <v>NS</v>
      </c>
      <c r="AE274" s="3">
        <f>IF(ISERROR(VLOOKUP($AC274,技リスト!$A$1:$F$270,3,FALSE)),"－",VLOOKUP($AC274,技リスト!$A$1:$F$270,3,FALSE))</f>
        <v>78</v>
      </c>
      <c r="AF274" s="3" t="str">
        <f>IF($E274=IF(ISERROR(VLOOKUP($AC274,技リスト!$A$1:$F$245,4,FALSE)),"－",VLOOKUP($AC274,技リスト!$A$1:$F$245,4,FALSE)),"一致","")</f>
        <v/>
      </c>
      <c r="AG274" s="16" t="str">
        <f t="shared" si="32"/>
        <v>しっぷうダッシュスピニングシュートジグザグスパークシャインドライブ</v>
      </c>
      <c r="AH274" s="16" t="str">
        <f t="shared" si="33"/>
        <v>しっぷうダッシュスピニングシュートジグザグスパークシャインドライブ</v>
      </c>
      <c r="AI274" s="16" t="str">
        <f t="shared" si="34"/>
        <v>しっぷうダッシュスピニングシュートジグザグスパークシャインドライブ</v>
      </c>
      <c r="AJ274" s="16" t="str">
        <f t="shared" si="35"/>
        <v>しっぷうダッシュスピニングシュートジグザグスパークシャインドライブ</v>
      </c>
      <c r="AK274" s="15" t="str">
        <f t="shared" si="36"/>
        <v>DRNSDRNS</v>
      </c>
      <c r="AL274" s="16" t="str">
        <f t="shared" si="37"/>
        <v>DRNSDRNS</v>
      </c>
      <c r="AM274" s="15" t="str">
        <f t="shared" si="38"/>
        <v>DRNSDRNS</v>
      </c>
      <c r="AN274" s="15" t="str">
        <f t="shared" si="39"/>
        <v>DRNSDRNS</v>
      </c>
    </row>
    <row r="275" spans="1:40" ht="11.25" customHeight="1" x14ac:dyDescent="0.15">
      <c r="A275" s="15">
        <v>274</v>
      </c>
      <c r="B275" s="15" t="s">
        <v>850</v>
      </c>
      <c r="C275" s="15" t="s">
        <v>851</v>
      </c>
      <c r="D275" s="3" t="s">
        <v>18</v>
      </c>
      <c r="E275" s="15" t="s">
        <v>88</v>
      </c>
      <c r="F275" s="15" t="s">
        <v>52</v>
      </c>
      <c r="G275" s="15">
        <v>169</v>
      </c>
      <c r="H275" s="15">
        <v>154</v>
      </c>
      <c r="I275" s="15">
        <v>68</v>
      </c>
      <c r="J275" s="15">
        <v>52</v>
      </c>
      <c r="K275" s="15">
        <v>60</v>
      </c>
      <c r="L275" s="15">
        <v>60</v>
      </c>
      <c r="M275" s="15">
        <v>52</v>
      </c>
      <c r="N275" s="15">
        <v>59</v>
      </c>
      <c r="O275" s="15">
        <v>52</v>
      </c>
      <c r="P275" s="15">
        <v>10</v>
      </c>
      <c r="Q275" s="15" t="s">
        <v>223</v>
      </c>
      <c r="R275" s="3" t="str">
        <f>IF(ISERROR(VLOOKUP($Q275,技リスト!$A$1:$F$270,6,FALSE)),"－",VLOOKUP($Q275,技リスト!$A$1:$F$270,6,FALSE))</f>
        <v>BL</v>
      </c>
      <c r="S275" s="3">
        <f>IF(ISERROR(VLOOKUP($Q275,技リスト!$A$1:$F$270,3,FALSE)),"－",VLOOKUP($Q275,技リスト!$A$1:$F$270,3,FALSE))</f>
        <v>8</v>
      </c>
      <c r="T275" s="3" t="str">
        <f>IF($E275=IF(ISERROR(VLOOKUP($Q275,技リスト!$A$1:$F$270,4,FALSE)),"－",VLOOKUP($Q275,技リスト!$A$1:$F$270,4,FALSE)),"一致","")</f>
        <v/>
      </c>
      <c r="U275" s="15" t="s">
        <v>165</v>
      </c>
      <c r="V275" s="3" t="str">
        <f>IF(ISERROR(VLOOKUP($U275,技リスト!$A$1:$F$270,6,FALSE)),"－",VLOOKUP($U275,技リスト!$A$1:$F$270,6,FALSE))</f>
        <v>BL</v>
      </c>
      <c r="W275" s="3">
        <f>IF(ISERROR(VLOOKUP($U275,技リスト!$A$1:$F$270,3,FALSE)),"－",VLOOKUP($U275,技リスト!$A$1:$F$270,3,FALSE))</f>
        <v>46</v>
      </c>
      <c r="X275" s="3" t="str">
        <f>IF($E275=IF(ISERROR(VLOOKUP($U275,技リスト!$A$1:$F$270,4,FALSE)),"－",VLOOKUP($U275,技リスト!$A$1:$F$270,4,FALSE)),"一致","")</f>
        <v/>
      </c>
      <c r="Y275" s="15" t="s">
        <v>750</v>
      </c>
      <c r="Z275" s="3" t="str">
        <f>IF(ISERROR(VLOOKUP($Y275,技リスト!$A$1:$F$270,6,FALSE)),"－",VLOOKUP($Y275,技リスト!$A$1:$F$270,6,FALSE))</f>
        <v>BL</v>
      </c>
      <c r="AA275" s="3">
        <f>IF(ISERROR(VLOOKUP($Y275,技リスト!$A$1:$F$270,3,FALSE)),"－",VLOOKUP($Y275,技リスト!$A$1:$F$270,3,FALSE))</f>
        <v>62</v>
      </c>
      <c r="AB275" s="3" t="str">
        <f>IF($E275=IF(ISERROR(VLOOKUP($Y275,技リスト!$A$1:$F$270,4,FALSE)),"－",VLOOKUP($Y275,技リスト!$A$1:$F$270,4,FALSE)),"一致","")</f>
        <v/>
      </c>
      <c r="AC275" s="15" t="s">
        <v>766</v>
      </c>
      <c r="AD275" s="3" t="str">
        <f>IF(ISERROR(VLOOKUP($AC275,技リスト!$A$1:$F$270,6,FALSE)),"－",VLOOKUP($AC275,技リスト!$A$1:$F$270,6,FALSE))</f>
        <v>NS</v>
      </c>
      <c r="AE275" s="3">
        <f>IF(ISERROR(VLOOKUP($AC275,技リスト!$A$1:$F$270,3,FALSE)),"－",VLOOKUP($AC275,技リスト!$A$1:$F$270,3,FALSE))</f>
        <v>80</v>
      </c>
      <c r="AF275" s="3" t="str">
        <f>IF($E275=IF(ISERROR(VLOOKUP($AC275,技リスト!$A$1:$F$245,4,FALSE)),"－",VLOOKUP($AC275,技リスト!$A$1:$F$245,4,FALSE)),"一致","")</f>
        <v/>
      </c>
      <c r="AG275" s="16" t="str">
        <f t="shared" si="32"/>
        <v>キラースライドフェイクボールフレイムダンストカチェフボンバー</v>
      </c>
      <c r="AH275" s="16" t="str">
        <f t="shared" si="33"/>
        <v>キラースライドフェイクボールフレイムダンストカチェフボンバー</v>
      </c>
      <c r="AI275" s="16" t="str">
        <f t="shared" si="34"/>
        <v>キラースライドフェイクボールフレイムダンストカチェフボンバー</v>
      </c>
      <c r="AJ275" s="16" t="str">
        <f t="shared" si="35"/>
        <v>キラースライドフェイクボールフレイムダンストカチェフボンバー</v>
      </c>
      <c r="AK275" s="15" t="str">
        <f t="shared" si="36"/>
        <v>BLBLBLNS</v>
      </c>
      <c r="AL275" s="16" t="str">
        <f t="shared" si="37"/>
        <v>BLBLBLNS</v>
      </c>
      <c r="AM275" s="15" t="str">
        <f t="shared" si="38"/>
        <v>BLBLBLNS</v>
      </c>
      <c r="AN275" s="15" t="str">
        <f t="shared" si="39"/>
        <v>BLBLBLNS</v>
      </c>
    </row>
    <row r="276" spans="1:40" ht="11.25" customHeight="1" x14ac:dyDescent="0.15">
      <c r="A276" s="15">
        <v>275</v>
      </c>
      <c r="B276" s="15" t="s">
        <v>852</v>
      </c>
      <c r="C276" s="15" t="s">
        <v>853</v>
      </c>
      <c r="D276" s="3" t="s">
        <v>18</v>
      </c>
      <c r="E276" s="15" t="s">
        <v>19</v>
      </c>
      <c r="F276" s="15" t="s">
        <v>20</v>
      </c>
      <c r="G276" s="15">
        <v>134</v>
      </c>
      <c r="H276" s="15">
        <v>158</v>
      </c>
      <c r="I276" s="15">
        <v>48</v>
      </c>
      <c r="J276" s="15">
        <v>48</v>
      </c>
      <c r="K276" s="15">
        <v>54</v>
      </c>
      <c r="L276" s="15">
        <v>41</v>
      </c>
      <c r="M276" s="15">
        <v>52</v>
      </c>
      <c r="N276" s="15">
        <v>48</v>
      </c>
      <c r="O276" s="15">
        <v>45</v>
      </c>
      <c r="P276" s="15">
        <v>30</v>
      </c>
      <c r="Q276" s="15" t="s">
        <v>630</v>
      </c>
      <c r="R276" s="3" t="str">
        <f>IF(ISERROR(VLOOKUP($Q276,技リスト!$A$1:$F$270,6,FALSE)),"－",VLOOKUP($Q276,技リスト!$A$1:$F$270,6,FALSE))</f>
        <v>CA</v>
      </c>
      <c r="S276" s="3">
        <f>IF(ISERROR(VLOOKUP($Q276,技リスト!$A$1:$F$270,3,FALSE)),"－",VLOOKUP($Q276,技リスト!$A$1:$F$270,3,FALSE))</f>
        <v>13</v>
      </c>
      <c r="T276" s="3" t="str">
        <f>IF($E276=IF(ISERROR(VLOOKUP($Q276,技リスト!$A$1:$F$270,4,FALSE)),"－",VLOOKUP($Q276,技リスト!$A$1:$F$270,4,FALSE)),"一致","")</f>
        <v/>
      </c>
      <c r="U276" s="15" t="s">
        <v>369</v>
      </c>
      <c r="V276" s="3" t="str">
        <f>IF(ISERROR(VLOOKUP($U276,技リスト!$A$1:$F$270,6,FALSE)),"－",VLOOKUP($U276,技リスト!$A$1:$F$270,6,FALSE))</f>
        <v>CA</v>
      </c>
      <c r="W276" s="3">
        <f>IF(ISERROR(VLOOKUP($U276,技リスト!$A$1:$F$270,3,FALSE)),"－",VLOOKUP($U276,技リスト!$A$1:$F$270,3,FALSE))</f>
        <v>44</v>
      </c>
      <c r="X276" s="3" t="str">
        <f>IF($E276=IF(ISERROR(VLOOKUP($U276,技リスト!$A$1:$F$270,4,FALSE)),"－",VLOOKUP($U276,技リスト!$A$1:$F$270,4,FALSE)),"一致","")</f>
        <v>一致</v>
      </c>
      <c r="Y276" s="15" t="s">
        <v>165</v>
      </c>
      <c r="Z276" s="3" t="str">
        <f>IF(ISERROR(VLOOKUP($Y276,技リスト!$A$1:$F$270,6,FALSE)),"－",VLOOKUP($Y276,技リスト!$A$1:$F$270,6,FALSE))</f>
        <v>BL</v>
      </c>
      <c r="AA276" s="3">
        <f>IF(ISERROR(VLOOKUP($Y276,技リスト!$A$1:$F$270,3,FALSE)),"－",VLOOKUP($Y276,技リスト!$A$1:$F$270,3,FALSE))</f>
        <v>46</v>
      </c>
      <c r="AB276" s="3" t="str">
        <f>IF($E276=IF(ISERROR(VLOOKUP($Y276,技リスト!$A$1:$F$270,4,FALSE)),"－",VLOOKUP($Y276,技リスト!$A$1:$F$270,4,FALSE)),"一致","")</f>
        <v>一致</v>
      </c>
      <c r="AC276" s="15" t="s">
        <v>219</v>
      </c>
      <c r="AD276" s="3" t="str">
        <f>IF(ISERROR(VLOOKUP($AC276,技リスト!$A$1:$F$270,6,FALSE)),"－",VLOOKUP($AC276,技リスト!$A$1:$F$270,6,FALSE))</f>
        <v>BL</v>
      </c>
      <c r="AE276" s="3">
        <f>IF(ISERROR(VLOOKUP($AC276,技リスト!$A$1:$F$270,3,FALSE)),"－",VLOOKUP($AC276,技リスト!$A$1:$F$270,3,FALSE))</f>
        <v>64</v>
      </c>
      <c r="AF276" s="3" t="str">
        <f>IF($E276=IF(ISERROR(VLOOKUP($AC276,技リスト!$A$1:$F$245,4,FALSE)),"－",VLOOKUP($AC276,技リスト!$A$1:$F$245,4,FALSE)),"一致","")</f>
        <v/>
      </c>
      <c r="AG276" s="16" t="str">
        <f t="shared" si="32"/>
        <v>トルネードキャッチシュートポケットフェイクボールサイクロン</v>
      </c>
      <c r="AH276" s="16" t="str">
        <f t="shared" si="33"/>
        <v>トルネードキャッチシュートポケットフェイクボールサイクロン</v>
      </c>
      <c r="AI276" s="16" t="str">
        <f t="shared" si="34"/>
        <v>トルネードキャッチシュートポケットフェイクボールサイクロン</v>
      </c>
      <c r="AJ276" s="16" t="str">
        <f t="shared" si="35"/>
        <v>トルネードキャッチシュートポケットフェイクボールサイクロン</v>
      </c>
      <c r="AK276" s="15" t="str">
        <f t="shared" si="36"/>
        <v>CACABLBL</v>
      </c>
      <c r="AL276" s="16" t="str">
        <f t="shared" si="37"/>
        <v>CACABLBL</v>
      </c>
      <c r="AM276" s="15" t="str">
        <f t="shared" si="38"/>
        <v>CACABLBL</v>
      </c>
      <c r="AN276" s="15" t="str">
        <f t="shared" si="39"/>
        <v>CACABLBL</v>
      </c>
    </row>
    <row r="277" spans="1:40" ht="11.25" customHeight="1" x14ac:dyDescent="0.15">
      <c r="A277" s="15">
        <v>276</v>
      </c>
      <c r="B277" s="15" t="s">
        <v>854</v>
      </c>
      <c r="C277" s="15" t="s">
        <v>855</v>
      </c>
      <c r="D277" s="3" t="s">
        <v>18</v>
      </c>
      <c r="E277" s="15" t="s">
        <v>88</v>
      </c>
      <c r="F277" s="15" t="s">
        <v>17</v>
      </c>
      <c r="G277" s="15">
        <v>178</v>
      </c>
      <c r="H277" s="15">
        <v>166</v>
      </c>
      <c r="I277" s="15">
        <v>65</v>
      </c>
      <c r="J277" s="15">
        <v>70</v>
      </c>
      <c r="K277" s="15">
        <v>64</v>
      </c>
      <c r="L277" s="15">
        <v>65</v>
      </c>
      <c r="M277" s="15">
        <v>67</v>
      </c>
      <c r="N277" s="15">
        <v>60</v>
      </c>
      <c r="O277" s="15">
        <v>68</v>
      </c>
      <c r="P277" s="15">
        <v>9</v>
      </c>
      <c r="Q277" s="15" t="s">
        <v>324</v>
      </c>
      <c r="R277" s="3" t="str">
        <f>IF(ISERROR(VLOOKUP($Q277,技リスト!$A$1:$F$270,6,FALSE)),"－",VLOOKUP($Q277,技リスト!$A$1:$F$270,6,FALSE))</f>
        <v>DR</v>
      </c>
      <c r="S277" s="3">
        <f>IF(ISERROR(VLOOKUP($Q277,技リスト!$A$1:$F$270,3,FALSE)),"－",VLOOKUP($Q277,技リスト!$A$1:$F$270,3,FALSE))</f>
        <v>8</v>
      </c>
      <c r="T277" s="3" t="str">
        <f>IF($E277=IF(ISERROR(VLOOKUP($Q277,技リスト!$A$1:$F$270,4,FALSE)),"－",VLOOKUP($Q277,技リスト!$A$1:$F$270,4,FALSE)),"一致","")</f>
        <v/>
      </c>
      <c r="U277" s="15" t="s">
        <v>171</v>
      </c>
      <c r="V277" s="3" t="str">
        <f>IF(ISERROR(VLOOKUP($U277,技リスト!$A$1:$F$270,6,FALSE)),"－",VLOOKUP($U277,技リスト!$A$1:$F$270,6,FALSE))</f>
        <v>DR</v>
      </c>
      <c r="W277" s="3">
        <f>IF(ISERROR(VLOOKUP($U277,技リスト!$A$1:$F$270,3,FALSE)),"－",VLOOKUP($U277,技リスト!$A$1:$F$270,3,FALSE))</f>
        <v>47</v>
      </c>
      <c r="X277" s="3" t="str">
        <f>IF($E277=IF(ISERROR(VLOOKUP($U277,技リスト!$A$1:$F$270,4,FALSE)),"－",VLOOKUP($U277,技リスト!$A$1:$F$270,4,FALSE)),"一致","")</f>
        <v/>
      </c>
      <c r="Y277" s="15" t="s">
        <v>757</v>
      </c>
      <c r="Z277" s="3" t="str">
        <f>IF(ISERROR(VLOOKUP($Y277,技リスト!$A$1:$F$270,6,FALSE)),"－",VLOOKUP($Y277,技リスト!$A$1:$F$270,6,FALSE))</f>
        <v>DR</v>
      </c>
      <c r="AA277" s="3">
        <f>IF(ISERROR(VLOOKUP($Y277,技リスト!$A$1:$F$270,3,FALSE)),"－",VLOOKUP($Y277,技リスト!$A$1:$F$270,3,FALSE))</f>
        <v>65</v>
      </c>
      <c r="AB277" s="3" t="str">
        <f>IF($E277=IF(ISERROR(VLOOKUP($Y277,技リスト!$A$1:$F$270,4,FALSE)),"－",VLOOKUP($Y277,技リスト!$A$1:$F$270,4,FALSE)),"一致","")</f>
        <v/>
      </c>
      <c r="AC277" s="15" t="s">
        <v>129</v>
      </c>
      <c r="AD277" s="3" t="str">
        <f>IF(ISERROR(VLOOKUP($AC277,技リスト!$A$1:$F$270,6,FALSE)),"－",VLOOKUP($AC277,技リスト!$A$1:$F$270,6,FALSE))</f>
        <v>BL</v>
      </c>
      <c r="AE277" s="3">
        <f>IF(ISERROR(VLOOKUP($AC277,技リスト!$A$1:$F$270,3,FALSE)),"－",VLOOKUP($AC277,技リスト!$A$1:$F$270,3,FALSE))</f>
        <v>73</v>
      </c>
      <c r="AF277" s="3" t="str">
        <f>IF($E277=IF(ISERROR(VLOOKUP($AC277,技リスト!$A$1:$F$245,4,FALSE)),"－",VLOOKUP($AC277,技リスト!$A$1:$F$245,4,FALSE)),"一致","")</f>
        <v/>
      </c>
      <c r="AG277" s="16" t="str">
        <f t="shared" si="32"/>
        <v>ダッシュアクセルイリュージョンボールまぼろしドリブルぶんしんディフェンス</v>
      </c>
      <c r="AH277" s="16" t="str">
        <f t="shared" si="33"/>
        <v>ダッシュアクセルイリュージョンボールまぼろしドリブルぶんしんディフェンス</v>
      </c>
      <c r="AI277" s="16" t="str">
        <f t="shared" si="34"/>
        <v>ダッシュアクセルイリュージョンボールまぼろしドリブルぶんしんディフェンス</v>
      </c>
      <c r="AJ277" s="16" t="str">
        <f t="shared" si="35"/>
        <v>ダッシュアクセルイリュージョンボールまぼろしドリブルぶんしんディフェンス</v>
      </c>
      <c r="AK277" s="15" t="str">
        <f t="shared" si="36"/>
        <v>DRDRDRBL</v>
      </c>
      <c r="AL277" s="16" t="str">
        <f t="shared" si="37"/>
        <v>DRDRDRBL</v>
      </c>
      <c r="AM277" s="15" t="str">
        <f t="shared" si="38"/>
        <v>DRDRDRBL</v>
      </c>
      <c r="AN277" s="15" t="str">
        <f t="shared" si="39"/>
        <v>DRDRDRBL</v>
      </c>
    </row>
    <row r="278" spans="1:40" ht="11.25" customHeight="1" x14ac:dyDescent="0.15">
      <c r="A278" s="15">
        <v>277</v>
      </c>
      <c r="B278" s="15" t="s">
        <v>856</v>
      </c>
      <c r="C278" s="15" t="s">
        <v>857</v>
      </c>
      <c r="D278" s="3" t="s">
        <v>18</v>
      </c>
      <c r="E278" s="15" t="s">
        <v>19</v>
      </c>
      <c r="F278" s="15" t="s">
        <v>52</v>
      </c>
      <c r="G278" s="15">
        <v>77</v>
      </c>
      <c r="H278" s="15">
        <v>158</v>
      </c>
      <c r="I278" s="15">
        <v>46</v>
      </c>
      <c r="J278" s="15">
        <v>54</v>
      </c>
      <c r="K278" s="15">
        <v>57</v>
      </c>
      <c r="L278" s="15">
        <v>59</v>
      </c>
      <c r="M278" s="15">
        <v>60</v>
      </c>
      <c r="N278" s="15">
        <v>54</v>
      </c>
      <c r="O278" s="15">
        <v>55</v>
      </c>
      <c r="P278" s="15">
        <v>15</v>
      </c>
      <c r="Q278" s="15" t="s">
        <v>153</v>
      </c>
      <c r="R278" s="3" t="str">
        <f>IF(ISERROR(VLOOKUP($Q278,技リスト!$A$1:$F$270,6,FALSE)),"－",VLOOKUP($Q278,技リスト!$A$1:$F$270,6,FALSE))</f>
        <v>NS</v>
      </c>
      <c r="S278" s="3">
        <f>IF(ISERROR(VLOOKUP($Q278,技リスト!$A$1:$F$270,3,FALSE)),"－",VLOOKUP($Q278,技リスト!$A$1:$F$270,3,FALSE))</f>
        <v>22</v>
      </c>
      <c r="T278" s="3" t="str">
        <f>IF($E278=IF(ISERROR(VLOOKUP($Q278,技リスト!$A$1:$F$270,4,FALSE)),"－",VLOOKUP($Q278,技リスト!$A$1:$F$270,4,FALSE)),"一致","")</f>
        <v>一致</v>
      </c>
      <c r="U278" s="15" t="s">
        <v>298</v>
      </c>
      <c r="V278" s="3" t="str">
        <f>IF(ISERROR(VLOOKUP($U278,技リスト!$A$1:$F$270,6,FALSE)),"－",VLOOKUP($U278,技リスト!$A$1:$F$270,6,FALSE))</f>
        <v>DR</v>
      </c>
      <c r="W278" s="3">
        <f>IF(ISERROR(VLOOKUP($U278,技リスト!$A$1:$F$270,3,FALSE)),"－",VLOOKUP($U278,技リスト!$A$1:$F$270,3,FALSE))</f>
        <v>38</v>
      </c>
      <c r="X278" s="3" t="str">
        <f>IF($E278=IF(ISERROR(VLOOKUP($U278,技リスト!$A$1:$F$270,4,FALSE)),"－",VLOOKUP($U278,技リスト!$A$1:$F$270,4,FALSE)),"一致","")</f>
        <v/>
      </c>
      <c r="Y278" s="15" t="s">
        <v>194</v>
      </c>
      <c r="Z278" s="3" t="str">
        <f>IF(ISERROR(VLOOKUP($Y278,技リスト!$A$1:$F$270,6,FALSE)),"－",VLOOKUP($Y278,技リスト!$A$1:$F$270,6,FALSE))</f>
        <v>NS</v>
      </c>
      <c r="AA278" s="3">
        <f>IF(ISERROR(VLOOKUP($Y278,技リスト!$A$1:$F$270,3,FALSE)),"－",VLOOKUP($Y278,技リスト!$A$1:$F$270,3,FALSE))</f>
        <v>43</v>
      </c>
      <c r="AB278" s="3" t="str">
        <f>IF($E278=IF(ISERROR(VLOOKUP($Y278,技リスト!$A$1:$F$270,4,FALSE)),"－",VLOOKUP($Y278,技リスト!$A$1:$F$270,4,FALSE)),"一致","")</f>
        <v>一致</v>
      </c>
      <c r="AC278" s="15" t="s">
        <v>241</v>
      </c>
      <c r="AD278" s="3" t="str">
        <f>IF(ISERROR(VLOOKUP($AC278,技リスト!$A$1:$F$270,6,FALSE)),"－",VLOOKUP($AC278,技リスト!$A$1:$F$270,6,FALSE))</f>
        <v>DR</v>
      </c>
      <c r="AE278" s="3">
        <f>IF(ISERROR(VLOOKUP($AC278,技リスト!$A$1:$F$270,3,FALSE)),"－",VLOOKUP($AC278,技リスト!$A$1:$F$270,3,FALSE))</f>
        <v>61</v>
      </c>
      <c r="AF278" s="3" t="str">
        <f>IF($E278=IF(ISERROR(VLOOKUP($AC278,技リスト!$A$1:$F$245,4,FALSE)),"－",VLOOKUP($AC278,技リスト!$A$1:$F$245,4,FALSE)),"一致","")</f>
        <v/>
      </c>
      <c r="AG278" s="16" t="str">
        <f t="shared" si="32"/>
        <v>ローリングキックムーンサルトファントムシュートカマイタチ</v>
      </c>
      <c r="AH278" s="16" t="str">
        <f t="shared" si="33"/>
        <v>ローリングキックムーンサルトファントムシュートカマイタチ</v>
      </c>
      <c r="AI278" s="16" t="str">
        <f t="shared" si="34"/>
        <v>ローリングキックムーンサルトファントムシュートカマイタチ</v>
      </c>
      <c r="AJ278" s="16" t="str">
        <f t="shared" si="35"/>
        <v>ローリングキックムーンサルトファントムシュートカマイタチ</v>
      </c>
      <c r="AK278" s="15" t="str">
        <f t="shared" si="36"/>
        <v>NSDRNSDR</v>
      </c>
      <c r="AL278" s="16" t="str">
        <f t="shared" si="37"/>
        <v>NSDRNSDR</v>
      </c>
      <c r="AM278" s="15" t="str">
        <f t="shared" si="38"/>
        <v>NSDRNSDR</v>
      </c>
      <c r="AN278" s="15" t="str">
        <f t="shared" si="39"/>
        <v>NSDRNSDR</v>
      </c>
    </row>
    <row r="279" spans="1:40" ht="11.25" customHeight="1" x14ac:dyDescent="0.15">
      <c r="A279" s="15">
        <v>278</v>
      </c>
      <c r="B279" s="15" t="s">
        <v>858</v>
      </c>
      <c r="C279" s="15" t="s">
        <v>859</v>
      </c>
      <c r="D279" s="3" t="s">
        <v>18</v>
      </c>
      <c r="E279" s="15" t="s">
        <v>19</v>
      </c>
      <c r="F279" s="15" t="s">
        <v>17</v>
      </c>
      <c r="G279" s="15">
        <v>162</v>
      </c>
      <c r="H279" s="15">
        <v>192</v>
      </c>
      <c r="I279" s="15">
        <v>63</v>
      </c>
      <c r="J279" s="15">
        <v>60</v>
      </c>
      <c r="K279" s="15">
        <v>63</v>
      </c>
      <c r="L279" s="15">
        <v>61</v>
      </c>
      <c r="M279" s="15">
        <v>52</v>
      </c>
      <c r="N279" s="15">
        <v>54</v>
      </c>
      <c r="O279" s="15">
        <v>60</v>
      </c>
      <c r="P279" s="15">
        <v>27</v>
      </c>
      <c r="Q279" s="15" t="s">
        <v>139</v>
      </c>
      <c r="R279" s="3" t="str">
        <f>IF(ISERROR(VLOOKUP($Q279,技リスト!$A$1:$F$270,6,FALSE)),"－",VLOOKUP($Q279,技リスト!$A$1:$F$270,6,FALSE))</f>
        <v>BL</v>
      </c>
      <c r="S279" s="3">
        <f>IF(ISERROR(VLOOKUP($Q279,技リスト!$A$1:$F$270,3,FALSE)),"－",VLOOKUP($Q279,技リスト!$A$1:$F$270,3,FALSE))</f>
        <v>8</v>
      </c>
      <c r="T279" s="3" t="str">
        <f>IF($E279=IF(ISERROR(VLOOKUP($Q279,技リスト!$A$1:$F$270,4,FALSE)),"－",VLOOKUP($Q279,技リスト!$A$1:$F$270,4,FALSE)),"一致","")</f>
        <v/>
      </c>
      <c r="U279" s="15" t="s">
        <v>290</v>
      </c>
      <c r="V279" s="3" t="str">
        <f>IF(ISERROR(VLOOKUP($U279,技リスト!$A$1:$F$270,6,FALSE)),"－",VLOOKUP($U279,技リスト!$A$1:$F$270,6,FALSE))</f>
        <v>BL</v>
      </c>
      <c r="W279" s="3">
        <f>IF(ISERROR(VLOOKUP($U279,技リスト!$A$1:$F$270,3,FALSE)),"－",VLOOKUP($U279,技リスト!$A$1:$F$270,3,FALSE))</f>
        <v>56</v>
      </c>
      <c r="X279" s="3" t="str">
        <f>IF($E279=IF(ISERROR(VLOOKUP($U279,技リスト!$A$1:$F$270,4,FALSE)),"－",VLOOKUP($U279,技リスト!$A$1:$F$270,4,FALSE)),"一致","")</f>
        <v>一致</v>
      </c>
      <c r="Y279" s="15" t="s">
        <v>715</v>
      </c>
      <c r="Z279" s="3" t="str">
        <f>IF(ISERROR(VLOOKUP($Y279,技リスト!$A$1:$F$270,6,FALSE)),"－",VLOOKUP($Y279,技リスト!$A$1:$F$270,6,FALSE))</f>
        <v>DR</v>
      </c>
      <c r="AA279" s="3">
        <f>IF(ISERROR(VLOOKUP($Y279,技リスト!$A$1:$F$270,3,FALSE)),"－",VLOOKUP($Y279,技リスト!$A$1:$F$270,3,FALSE))</f>
        <v>61</v>
      </c>
      <c r="AB279" s="3" t="str">
        <f>IF($E279=IF(ISERROR(VLOOKUP($Y279,技リスト!$A$1:$F$270,4,FALSE)),"－",VLOOKUP($Y279,技リスト!$A$1:$F$270,4,FALSE)),"一致","")</f>
        <v>一致</v>
      </c>
      <c r="AC279" s="15" t="s">
        <v>142</v>
      </c>
      <c r="AD279" s="3" t="str">
        <f>IF(ISERROR(VLOOKUP($AC279,技リスト!$A$1:$F$270,6,FALSE)),"－",VLOOKUP($AC279,技リスト!$A$1:$F$270,6,FALSE))</f>
        <v>BL</v>
      </c>
      <c r="AE279" s="3">
        <f>IF(ISERROR(VLOOKUP($AC279,技リスト!$A$1:$F$270,3,FALSE)),"－",VLOOKUP($AC279,技リスト!$A$1:$F$270,3,FALSE))</f>
        <v>117</v>
      </c>
      <c r="AF279" s="3" t="str">
        <f>IF($E279=IF(ISERROR(VLOOKUP($AC279,技リスト!$A$1:$F$245,4,FALSE)),"－",VLOOKUP($AC279,技リスト!$A$1:$F$245,4,FALSE)),"一致","")</f>
        <v/>
      </c>
      <c r="AG279" s="16" t="str">
        <f t="shared" si="32"/>
        <v>コイルターンくものいとたつまきどくぎりかごめかごめ</v>
      </c>
      <c r="AH279" s="16" t="str">
        <f t="shared" si="33"/>
        <v>コイルターンくものいとたつまきどくぎりかごめかごめ</v>
      </c>
      <c r="AI279" s="16" t="str">
        <f t="shared" si="34"/>
        <v>コイルターンくものいとたつまきどくぎりかごめかごめ</v>
      </c>
      <c r="AJ279" s="16" t="str">
        <f t="shared" si="35"/>
        <v>コイルターンくものいとたつまきどくぎりかごめかごめ</v>
      </c>
      <c r="AK279" s="15" t="str">
        <f t="shared" si="36"/>
        <v>BLBLDRBL</v>
      </c>
      <c r="AL279" s="16" t="str">
        <f t="shared" si="37"/>
        <v>BLBLDRBL</v>
      </c>
      <c r="AM279" s="15" t="str">
        <f t="shared" si="38"/>
        <v>BLBLDRBL</v>
      </c>
      <c r="AN279" s="15" t="str">
        <f t="shared" si="39"/>
        <v>BLBLDRBL</v>
      </c>
    </row>
    <row r="280" spans="1:40" ht="11.25" customHeight="1" x14ac:dyDescent="0.15">
      <c r="A280" s="15">
        <v>279</v>
      </c>
      <c r="B280" s="15" t="s">
        <v>860</v>
      </c>
      <c r="C280" s="15" t="s">
        <v>861</v>
      </c>
      <c r="D280" s="3" t="s">
        <v>18</v>
      </c>
      <c r="E280" s="15" t="s">
        <v>121</v>
      </c>
      <c r="F280" s="15" t="s">
        <v>52</v>
      </c>
      <c r="G280" s="15">
        <v>79</v>
      </c>
      <c r="H280" s="15">
        <v>146</v>
      </c>
      <c r="I280" s="15">
        <v>48</v>
      </c>
      <c r="J280" s="15">
        <v>56</v>
      </c>
      <c r="K280" s="15">
        <v>57</v>
      </c>
      <c r="L280" s="15">
        <v>60</v>
      </c>
      <c r="M280" s="15">
        <v>63</v>
      </c>
      <c r="N280" s="15">
        <v>52</v>
      </c>
      <c r="O280" s="15">
        <v>52</v>
      </c>
      <c r="P280" s="15">
        <v>18</v>
      </c>
      <c r="Q280" s="15" t="s">
        <v>349</v>
      </c>
      <c r="R280" s="3" t="str">
        <f>IF(ISERROR(VLOOKUP($Q280,技リスト!$A$1:$F$270,6,FALSE)),"－",VLOOKUP($Q280,技リスト!$A$1:$F$270,6,FALSE))</f>
        <v>NS</v>
      </c>
      <c r="S280" s="3">
        <f>IF(ISERROR(VLOOKUP($Q280,技リスト!$A$1:$F$270,3,FALSE)),"－",VLOOKUP($Q280,技リスト!$A$1:$F$270,3,FALSE))</f>
        <v>22</v>
      </c>
      <c r="T280" s="3" t="str">
        <f>IF($E280=IF(ISERROR(VLOOKUP($Q280,技リスト!$A$1:$F$270,4,FALSE)),"－",VLOOKUP($Q280,技リスト!$A$1:$F$270,4,FALSE)),"一致","")</f>
        <v>一致</v>
      </c>
      <c r="U280" s="15" t="s">
        <v>862</v>
      </c>
      <c r="V280" s="3" t="str">
        <f>IF(ISERROR(VLOOKUP($U280,技リスト!$A$1:$F$270,6,FALSE)),"－",VLOOKUP($U280,技リスト!$A$1:$F$270,6,FALSE))</f>
        <v>LS</v>
      </c>
      <c r="W280" s="3">
        <f>IF(ISERROR(VLOOKUP($U280,技リスト!$A$1:$F$270,3,FALSE)),"－",VLOOKUP($U280,技リスト!$A$1:$F$270,3,FALSE))</f>
        <v>70</v>
      </c>
      <c r="X280" s="3" t="str">
        <f>IF($E280=IF(ISERROR(VLOOKUP($U280,技リスト!$A$1:$F$270,4,FALSE)),"－",VLOOKUP($U280,技リスト!$A$1:$F$270,4,FALSE)),"一致","")</f>
        <v>一致</v>
      </c>
      <c r="Y280" s="15" t="s">
        <v>164</v>
      </c>
      <c r="Z280" s="3" t="str">
        <f>IF(ISERROR(VLOOKUP($Y280,技リスト!$A$1:$F$270,6,FALSE)),"－",VLOOKUP($Y280,技リスト!$A$1:$F$270,6,FALSE))</f>
        <v>DR</v>
      </c>
      <c r="AA280" s="3">
        <f>IF(ISERROR(VLOOKUP($Y280,技リスト!$A$1:$F$270,3,FALSE)),"－",VLOOKUP($Y280,技リスト!$A$1:$F$270,3,FALSE))</f>
        <v>49</v>
      </c>
      <c r="AB280" s="3" t="str">
        <f>IF($E280=IF(ISERROR(VLOOKUP($Y280,技リスト!$A$1:$F$270,4,FALSE)),"－",VLOOKUP($Y280,技リスト!$A$1:$F$270,4,FALSE)),"一致","")</f>
        <v>一致</v>
      </c>
      <c r="AC280" s="15" t="s">
        <v>816</v>
      </c>
      <c r="AD280" s="3" t="str">
        <f>IF(ISERROR(VLOOKUP($AC280,技リスト!$A$1:$F$270,6,FALSE)),"－",VLOOKUP($AC280,技リスト!$A$1:$F$270,6,FALSE))</f>
        <v>DR</v>
      </c>
      <c r="AE280" s="3">
        <f>IF(ISERROR(VLOOKUP($AC280,技リスト!$A$1:$F$270,3,FALSE)),"－",VLOOKUP($AC280,技リスト!$A$1:$F$270,3,FALSE))</f>
        <v>83</v>
      </c>
      <c r="AF280" s="3" t="str">
        <f>IF($E280=IF(ISERROR(VLOOKUP($AC280,技リスト!$A$1:$F$245,4,FALSE)),"－",VLOOKUP($AC280,技リスト!$A$1:$F$245,4,FALSE)),"一致","")</f>
        <v>一致</v>
      </c>
      <c r="AG280" s="16" t="str">
        <f t="shared" si="32"/>
        <v>スネークショットレインボーループごりむちゅうモグラシャッフル</v>
      </c>
      <c r="AH280" s="16" t="str">
        <f t="shared" si="33"/>
        <v>スネークショットレインボーループごりむちゅうモグラシャッフル</v>
      </c>
      <c r="AI280" s="16" t="str">
        <f t="shared" si="34"/>
        <v>スネークショットレインボーループごりむちゅうモグラシャッフル</v>
      </c>
      <c r="AJ280" s="16" t="str">
        <f t="shared" si="35"/>
        <v>スネークショットレインボーループごりむちゅうモグラシャッフル</v>
      </c>
      <c r="AK280" s="15" t="str">
        <f t="shared" si="36"/>
        <v>NSLSDRDR</v>
      </c>
      <c r="AL280" s="16" t="str">
        <f t="shared" si="37"/>
        <v>NSLSDRDR</v>
      </c>
      <c r="AM280" s="15" t="str">
        <f t="shared" si="38"/>
        <v>NSLSDRDR</v>
      </c>
      <c r="AN280" s="15" t="str">
        <f t="shared" si="39"/>
        <v>NSLSDRDR</v>
      </c>
    </row>
    <row r="281" spans="1:40" ht="11.25" customHeight="1" x14ac:dyDescent="0.15">
      <c r="A281" s="15">
        <v>280</v>
      </c>
      <c r="B281" s="15" t="s">
        <v>863</v>
      </c>
      <c r="C281" s="15" t="s">
        <v>864</v>
      </c>
      <c r="D281" s="3" t="s">
        <v>18</v>
      </c>
      <c r="E281" s="15" t="s">
        <v>88</v>
      </c>
      <c r="F281" s="15" t="s">
        <v>17</v>
      </c>
      <c r="G281" s="15">
        <v>169</v>
      </c>
      <c r="H281" s="15">
        <v>174</v>
      </c>
      <c r="I281" s="15">
        <v>56</v>
      </c>
      <c r="J281" s="15">
        <v>46</v>
      </c>
      <c r="K281" s="15">
        <v>47</v>
      </c>
      <c r="L281" s="15">
        <v>60</v>
      </c>
      <c r="M281" s="15">
        <v>75</v>
      </c>
      <c r="N281" s="15">
        <v>61</v>
      </c>
      <c r="O281" s="15">
        <v>67</v>
      </c>
      <c r="P281" s="15">
        <v>23</v>
      </c>
      <c r="Q281" s="15" t="s">
        <v>427</v>
      </c>
      <c r="R281" s="3" t="str">
        <f>IF(ISERROR(VLOOKUP($Q281,技リスト!$A$1:$F$270,6,FALSE)),"－",VLOOKUP($Q281,技リスト!$A$1:$F$270,6,FALSE))</f>
        <v>BL</v>
      </c>
      <c r="S281" s="3">
        <f>IF(ISERROR(VLOOKUP($Q281,技リスト!$A$1:$F$270,3,FALSE)),"－",VLOOKUP($Q281,技リスト!$A$1:$F$270,3,FALSE))</f>
        <v>39</v>
      </c>
      <c r="T281" s="3" t="str">
        <f>IF($E281=IF(ISERROR(VLOOKUP($Q281,技リスト!$A$1:$F$270,4,FALSE)),"－",VLOOKUP($Q281,技リスト!$A$1:$F$270,4,FALSE)),"一致","")</f>
        <v>一致</v>
      </c>
      <c r="U281" s="15" t="s">
        <v>219</v>
      </c>
      <c r="V281" s="3" t="str">
        <f>IF(ISERROR(VLOOKUP($U281,技リスト!$A$1:$F$270,6,FALSE)),"－",VLOOKUP($U281,技リスト!$A$1:$F$270,6,FALSE))</f>
        <v>BL</v>
      </c>
      <c r="W281" s="3">
        <f>IF(ISERROR(VLOOKUP($U281,技リスト!$A$1:$F$270,3,FALSE)),"－",VLOOKUP($U281,技リスト!$A$1:$F$270,3,FALSE))</f>
        <v>64</v>
      </c>
      <c r="X281" s="3" t="str">
        <f>IF($E281=IF(ISERROR(VLOOKUP($U281,技リスト!$A$1:$F$270,4,FALSE)),"－",VLOOKUP($U281,技リスト!$A$1:$F$270,4,FALSE)),"一致","")</f>
        <v>一致</v>
      </c>
      <c r="Y281" s="15" t="s">
        <v>220</v>
      </c>
      <c r="Z281" s="3" t="str">
        <f>IF(ISERROR(VLOOKUP($Y281,技リスト!$A$1:$F$270,6,FALSE)),"－",VLOOKUP($Y281,技リスト!$A$1:$F$270,6,FALSE))</f>
        <v>BL</v>
      </c>
      <c r="AA281" s="3">
        <f>IF(ISERROR(VLOOKUP($Y281,技リスト!$A$1:$F$270,3,FALSE)),"－",VLOOKUP($Y281,技リスト!$A$1:$F$270,3,FALSE))</f>
        <v>84</v>
      </c>
      <c r="AB281" s="3" t="str">
        <f>IF($E281=IF(ISERROR(VLOOKUP($Y281,技リスト!$A$1:$F$270,4,FALSE)),"－",VLOOKUP($Y281,技リスト!$A$1:$F$270,4,FALSE)),"一致","")</f>
        <v>一致</v>
      </c>
      <c r="AC281" s="15" t="s">
        <v>458</v>
      </c>
      <c r="AD281" s="3" t="str">
        <f>IF(ISERROR(VLOOKUP($AC281,技リスト!$A$1:$F$270,6,FALSE)),"－",VLOOKUP($AC281,技リスト!$A$1:$F$270,6,FALSE))</f>
        <v>BL</v>
      </c>
      <c r="AE281" s="3">
        <f>IF(ISERROR(VLOOKUP($AC281,技リスト!$A$1:$F$270,3,FALSE)),"－",VLOOKUP($AC281,技リスト!$A$1:$F$270,3,FALSE))</f>
        <v>117</v>
      </c>
      <c r="AF281" s="3" t="str">
        <f>IF($E281=IF(ISERROR(VLOOKUP($AC281,技リスト!$A$1:$F$245,4,FALSE)),"－",VLOOKUP($AC281,技リスト!$A$1:$F$245,4,FALSE)),"一致","")</f>
        <v>一致</v>
      </c>
      <c r="AG281" s="16" t="str">
        <f t="shared" si="32"/>
        <v>ブレードアタックサイクロンダブルサイクロンハリケーンアロー</v>
      </c>
      <c r="AH281" s="16" t="str">
        <f t="shared" si="33"/>
        <v>ブレードアタックサイクロンダブルサイクロンハリケーンアロー</v>
      </c>
      <c r="AI281" s="16" t="str">
        <f t="shared" si="34"/>
        <v>ブレードアタックサイクロンダブルサイクロンハリケーンアロー</v>
      </c>
      <c r="AJ281" s="16" t="str">
        <f t="shared" si="35"/>
        <v>ブレードアタックサイクロンダブルサイクロンハリケーンアロー</v>
      </c>
      <c r="AK281" s="15" t="str">
        <f t="shared" si="36"/>
        <v>BLBLBLBL</v>
      </c>
      <c r="AL281" s="16" t="str">
        <f t="shared" si="37"/>
        <v>BLBLBLBL</v>
      </c>
      <c r="AM281" s="15" t="str">
        <f t="shared" si="38"/>
        <v>BLBLBLBL</v>
      </c>
      <c r="AN281" s="15" t="str">
        <f t="shared" si="39"/>
        <v>BLBLBLBL</v>
      </c>
    </row>
    <row r="282" spans="1:40" ht="11.25" customHeight="1" x14ac:dyDescent="0.15">
      <c r="A282" s="15">
        <v>281</v>
      </c>
      <c r="B282" s="15" t="s">
        <v>865</v>
      </c>
      <c r="C282" s="15" t="s">
        <v>866</v>
      </c>
      <c r="D282" s="3" t="s">
        <v>18</v>
      </c>
      <c r="E282" s="15" t="s">
        <v>121</v>
      </c>
      <c r="F282" s="15" t="s">
        <v>17</v>
      </c>
      <c r="G282" s="15">
        <v>147</v>
      </c>
      <c r="H282" s="15">
        <v>130</v>
      </c>
      <c r="I282" s="15">
        <v>46</v>
      </c>
      <c r="J282" s="15">
        <v>59</v>
      </c>
      <c r="K282" s="15">
        <v>69</v>
      </c>
      <c r="L282" s="15">
        <v>48</v>
      </c>
      <c r="M282" s="15">
        <v>61</v>
      </c>
      <c r="N282" s="15">
        <v>53</v>
      </c>
      <c r="O282" s="15">
        <v>63</v>
      </c>
      <c r="P282" s="15">
        <v>19</v>
      </c>
      <c r="Q282" s="15" t="s">
        <v>264</v>
      </c>
      <c r="R282" s="3" t="str">
        <f>IF(ISERROR(VLOOKUP($Q282,技リスト!$A$1:$F$270,6,FALSE)),"－",VLOOKUP($Q282,技リスト!$A$1:$F$270,6,FALSE))</f>
        <v>BL</v>
      </c>
      <c r="S282" s="3">
        <f>IF(ISERROR(VLOOKUP($Q282,技リスト!$A$1:$F$270,3,FALSE)),"－",VLOOKUP($Q282,技リスト!$A$1:$F$270,3,FALSE))</f>
        <v>16</v>
      </c>
      <c r="T282" s="3" t="str">
        <f>IF($E282=IF(ISERROR(VLOOKUP($Q282,技リスト!$A$1:$F$270,4,FALSE)),"－",VLOOKUP($Q282,技リスト!$A$1:$F$270,4,FALSE)),"一致","")</f>
        <v/>
      </c>
      <c r="U282" s="15" t="s">
        <v>141</v>
      </c>
      <c r="V282" s="3" t="str">
        <f>IF(ISERROR(VLOOKUP($U282,技リスト!$A$1:$F$270,6,FALSE)),"－",VLOOKUP($U282,技リスト!$A$1:$F$270,6,FALSE))</f>
        <v>BL</v>
      </c>
      <c r="W282" s="3">
        <f>IF(ISERROR(VLOOKUP($U282,技リスト!$A$1:$F$270,3,FALSE)),"－",VLOOKUP($U282,技リスト!$A$1:$F$270,3,FALSE))</f>
        <v>64</v>
      </c>
      <c r="X282" s="3" t="str">
        <f>IF($E282=IF(ISERROR(VLOOKUP($U282,技リスト!$A$1:$F$270,4,FALSE)),"－",VLOOKUP($U282,技リスト!$A$1:$F$270,4,FALSE)),"一致","")</f>
        <v/>
      </c>
      <c r="Y282" s="15" t="s">
        <v>363</v>
      </c>
      <c r="Z282" s="3" t="str">
        <f>IF(ISERROR(VLOOKUP($Y282,技リスト!$A$1:$F$270,6,FALSE)),"－",VLOOKUP($Y282,技リスト!$A$1:$F$270,6,FALSE))</f>
        <v>DR</v>
      </c>
      <c r="AA282" s="3">
        <f>IF(ISERROR(VLOOKUP($Y282,技リスト!$A$1:$F$270,3,FALSE)),"－",VLOOKUP($Y282,技リスト!$A$1:$F$270,3,FALSE))</f>
        <v>52</v>
      </c>
      <c r="AB282" s="3" t="str">
        <f>IF($E282=IF(ISERROR(VLOOKUP($Y282,技リスト!$A$1:$F$270,4,FALSE)),"－",VLOOKUP($Y282,技リスト!$A$1:$F$270,4,FALSE)),"一致","")</f>
        <v/>
      </c>
      <c r="AC282" s="15" t="s">
        <v>562</v>
      </c>
      <c r="AD282" s="3" t="str">
        <f>IF(ISERROR(VLOOKUP($AC282,技リスト!$A$1:$F$270,6,FALSE)),"－",VLOOKUP($AC282,技リスト!$A$1:$F$270,6,FALSE))</f>
        <v>BB</v>
      </c>
      <c r="AE282" s="3">
        <f>IF(ISERROR(VLOOKUP($AC282,技リスト!$A$1:$F$270,3,FALSE)),"－",VLOOKUP($AC282,技リスト!$A$1:$F$270,3,FALSE))</f>
        <v>80</v>
      </c>
      <c r="AF282" s="3" t="str">
        <f>IF($E282=IF(ISERROR(VLOOKUP($AC282,技リスト!$A$1:$F$245,4,FALSE)),"－",VLOOKUP($AC282,技リスト!$A$1:$F$245,4,FALSE)),"一致","")</f>
        <v/>
      </c>
      <c r="AG282" s="16" t="str">
        <f t="shared" si="32"/>
        <v>おんりょうかげぬいざんぞうさばきのてっつい</v>
      </c>
      <c r="AH282" s="16" t="str">
        <f t="shared" si="33"/>
        <v>おんりょうかげぬいざんぞうさばきのてっつい</v>
      </c>
      <c r="AI282" s="16" t="str">
        <f t="shared" si="34"/>
        <v>おんりょうかげぬいざんぞうさばきのてっつい</v>
      </c>
      <c r="AJ282" s="16" t="str">
        <f t="shared" si="35"/>
        <v>おんりょうかげぬいざんぞうさばきのてっつい</v>
      </c>
      <c r="AK282" s="15" t="str">
        <f t="shared" si="36"/>
        <v>BLBLDRBB</v>
      </c>
      <c r="AL282" s="16" t="str">
        <f t="shared" si="37"/>
        <v>BLBLDRBB</v>
      </c>
      <c r="AM282" s="15" t="str">
        <f t="shared" si="38"/>
        <v>BLBLDRBB</v>
      </c>
      <c r="AN282" s="15" t="str">
        <f t="shared" si="39"/>
        <v>BLBLDRBB</v>
      </c>
    </row>
    <row r="283" spans="1:40" ht="11.25" customHeight="1" x14ac:dyDescent="0.15">
      <c r="A283" s="15">
        <v>282</v>
      </c>
      <c r="B283" s="15" t="s">
        <v>867</v>
      </c>
      <c r="C283" s="15" t="s">
        <v>868</v>
      </c>
      <c r="D283" s="3" t="s">
        <v>18</v>
      </c>
      <c r="E283" s="15" t="s">
        <v>145</v>
      </c>
      <c r="F283" s="15" t="s">
        <v>52</v>
      </c>
      <c r="G283" s="15">
        <v>77</v>
      </c>
      <c r="H283" s="15">
        <v>134</v>
      </c>
      <c r="I283" s="15">
        <v>48</v>
      </c>
      <c r="J283" s="15">
        <v>54</v>
      </c>
      <c r="K283" s="15">
        <v>58</v>
      </c>
      <c r="L283" s="15">
        <v>56</v>
      </c>
      <c r="M283" s="15">
        <v>71</v>
      </c>
      <c r="N283" s="15">
        <v>59</v>
      </c>
      <c r="O283" s="15">
        <v>59</v>
      </c>
      <c r="P283" s="15">
        <v>17</v>
      </c>
      <c r="Q283" s="15" t="s">
        <v>344</v>
      </c>
      <c r="R283" s="3" t="str">
        <f>IF(ISERROR(VLOOKUP($Q283,技リスト!$A$1:$F$270,6,FALSE)),"－",VLOOKUP($Q283,技リスト!$A$1:$F$270,6,FALSE))</f>
        <v>NS</v>
      </c>
      <c r="S283" s="3">
        <f>IF(ISERROR(VLOOKUP($Q283,技リスト!$A$1:$F$270,3,FALSE)),"－",VLOOKUP($Q283,技リスト!$A$1:$F$270,3,FALSE))</f>
        <v>31</v>
      </c>
      <c r="T283" s="3" t="str">
        <f>IF($E283=IF(ISERROR(VLOOKUP($Q283,技リスト!$A$1:$F$270,4,FALSE)),"－",VLOOKUP($Q283,技リスト!$A$1:$F$270,4,FALSE)),"一致","")</f>
        <v/>
      </c>
      <c r="U283" s="15" t="s">
        <v>230</v>
      </c>
      <c r="V283" s="3" t="str">
        <f>IF(ISERROR(VLOOKUP($U283,技リスト!$A$1:$F$270,6,FALSE)),"－",VLOOKUP($U283,技リスト!$A$1:$F$270,6,FALSE))</f>
        <v>NS</v>
      </c>
      <c r="W283" s="3">
        <f>IF(ISERROR(VLOOKUP($U283,技リスト!$A$1:$F$270,3,FALSE)),"－",VLOOKUP($U283,技リスト!$A$1:$F$270,3,FALSE))</f>
        <v>67</v>
      </c>
      <c r="X283" s="3" t="str">
        <f>IF($E283=IF(ISERROR(VLOOKUP($U283,技リスト!$A$1:$F$270,4,FALSE)),"－",VLOOKUP($U283,技リスト!$A$1:$F$270,4,FALSE)),"一致","")</f>
        <v/>
      </c>
      <c r="Y283" s="15" t="s">
        <v>218</v>
      </c>
      <c r="Z283" s="3" t="str">
        <f>IF(ISERROR(VLOOKUP($Y283,技リスト!$A$1:$F$270,6,FALSE)),"－",VLOOKUP($Y283,技リスト!$A$1:$F$270,6,FALSE))</f>
        <v>DR</v>
      </c>
      <c r="AA283" s="3">
        <f>IF(ISERROR(VLOOKUP($Y283,技リスト!$A$1:$F$270,3,FALSE)),"－",VLOOKUP($Y283,技リスト!$A$1:$F$270,3,FALSE))</f>
        <v>63</v>
      </c>
      <c r="AB283" s="3" t="str">
        <f>IF($E283=IF(ISERROR(VLOOKUP($Y283,技リスト!$A$1:$F$270,4,FALSE)),"－",VLOOKUP($Y283,技リスト!$A$1:$F$270,4,FALSE)),"一致","")</f>
        <v>一致</v>
      </c>
      <c r="AC283" s="15" t="s">
        <v>175</v>
      </c>
      <c r="AD283" s="3" t="str">
        <f>IF(ISERROR(VLOOKUP($AC283,技リスト!$A$1:$F$270,6,FALSE)),"－",VLOOKUP($AC283,技リスト!$A$1:$F$270,6,FALSE))</f>
        <v>NS</v>
      </c>
      <c r="AE283" s="3">
        <f>IF(ISERROR(VLOOKUP($AC283,技リスト!$A$1:$F$270,3,FALSE)),"－",VLOOKUP($AC283,技リスト!$A$1:$F$270,3,FALSE))</f>
        <v>65</v>
      </c>
      <c r="AF283" s="3" t="str">
        <f>IF($E283=IF(ISERROR(VLOOKUP($AC283,技リスト!$A$1:$F$245,4,FALSE)),"－",VLOOKUP($AC283,技リスト!$A$1:$F$245,4,FALSE)),"一致","")</f>
        <v>一致</v>
      </c>
      <c r="AG283" s="16" t="str">
        <f t="shared" si="32"/>
        <v>ターザンキックフリーズショットジャッジスルーファイアトルネード</v>
      </c>
      <c r="AH283" s="16" t="str">
        <f t="shared" si="33"/>
        <v>ターザンキックフリーズショットジャッジスルーファイアトルネード</v>
      </c>
      <c r="AI283" s="16" t="str">
        <f t="shared" si="34"/>
        <v>ターザンキックフリーズショットジャッジスルーファイアトルネード</v>
      </c>
      <c r="AJ283" s="16" t="str">
        <f t="shared" si="35"/>
        <v>ターザンキックフリーズショットジャッジスルーファイアトルネード</v>
      </c>
      <c r="AK283" s="15" t="str">
        <f t="shared" si="36"/>
        <v>NSNSDRNS</v>
      </c>
      <c r="AL283" s="16" t="str">
        <f t="shared" si="37"/>
        <v>NSNSDRNS</v>
      </c>
      <c r="AM283" s="15" t="str">
        <f t="shared" si="38"/>
        <v>NSNSDRNS</v>
      </c>
      <c r="AN283" s="15" t="str">
        <f t="shared" si="39"/>
        <v>NSNSDRNS</v>
      </c>
    </row>
    <row r="284" spans="1:40" ht="11.25" customHeight="1" x14ac:dyDescent="0.15">
      <c r="A284" s="15">
        <v>283</v>
      </c>
      <c r="B284" s="15" t="s">
        <v>869</v>
      </c>
      <c r="C284" s="15" t="s">
        <v>870</v>
      </c>
      <c r="D284" s="3" t="s">
        <v>18</v>
      </c>
      <c r="E284" s="15" t="s">
        <v>121</v>
      </c>
      <c r="F284" s="15" t="s">
        <v>53</v>
      </c>
      <c r="G284" s="15">
        <v>156</v>
      </c>
      <c r="H284" s="15">
        <v>140</v>
      </c>
      <c r="I284" s="15">
        <v>60</v>
      </c>
      <c r="J284" s="15">
        <v>58</v>
      </c>
      <c r="K284" s="15">
        <v>52</v>
      </c>
      <c r="L284" s="15">
        <v>56</v>
      </c>
      <c r="M284" s="15">
        <v>55</v>
      </c>
      <c r="N284" s="15">
        <v>56</v>
      </c>
      <c r="O284" s="15">
        <v>58</v>
      </c>
      <c r="P284" s="15">
        <v>10</v>
      </c>
      <c r="Q284" s="15" t="s">
        <v>324</v>
      </c>
      <c r="R284" s="3" t="str">
        <f>IF(ISERROR(VLOOKUP($Q284,技リスト!$A$1:$F$270,6,FALSE)),"－",VLOOKUP($Q284,技リスト!$A$1:$F$270,6,FALSE))</f>
        <v>DR</v>
      </c>
      <c r="S284" s="3">
        <f>IF(ISERROR(VLOOKUP($Q284,技リスト!$A$1:$F$270,3,FALSE)),"－",VLOOKUP($Q284,技リスト!$A$1:$F$270,3,FALSE))</f>
        <v>8</v>
      </c>
      <c r="T284" s="3" t="str">
        <f>IF($E284=IF(ISERROR(VLOOKUP($Q284,技リスト!$A$1:$F$270,4,FALSE)),"－",VLOOKUP($Q284,技リスト!$A$1:$F$270,4,FALSE)),"一致","")</f>
        <v>一致</v>
      </c>
      <c r="U284" s="15" t="s">
        <v>305</v>
      </c>
      <c r="V284" s="3" t="str">
        <f>IF(ISERROR(VLOOKUP($U284,技リスト!$A$1:$F$270,6,FALSE)),"－",VLOOKUP($U284,技リスト!$A$1:$F$270,6,FALSE))</f>
        <v>BB</v>
      </c>
      <c r="W284" s="3">
        <f>IF(ISERROR(VLOOKUP($U284,技リスト!$A$1:$F$270,3,FALSE)),"－",VLOOKUP($U284,技リスト!$A$1:$F$270,3,FALSE))</f>
        <v>16</v>
      </c>
      <c r="X284" s="3" t="str">
        <f>IF($E284=IF(ISERROR(VLOOKUP($U284,技リスト!$A$1:$F$270,4,FALSE)),"－",VLOOKUP($U284,技リスト!$A$1:$F$270,4,FALSE)),"一致","")</f>
        <v>一致</v>
      </c>
      <c r="Y284" s="15" t="s">
        <v>218</v>
      </c>
      <c r="Z284" s="3" t="str">
        <f>IF(ISERROR(VLOOKUP($Y284,技リスト!$A$1:$F$270,6,FALSE)),"－",VLOOKUP($Y284,技リスト!$A$1:$F$270,6,FALSE))</f>
        <v>DR</v>
      </c>
      <c r="AA284" s="3">
        <f>IF(ISERROR(VLOOKUP($Y284,技リスト!$A$1:$F$270,3,FALSE)),"－",VLOOKUP($Y284,技リスト!$A$1:$F$270,3,FALSE))</f>
        <v>63</v>
      </c>
      <c r="AB284" s="3" t="str">
        <f>IF($E284=IF(ISERROR(VLOOKUP($Y284,技リスト!$A$1:$F$270,4,FALSE)),"－",VLOOKUP($Y284,技リスト!$A$1:$F$270,4,FALSE)),"一致","")</f>
        <v/>
      </c>
      <c r="AC284" s="15" t="s">
        <v>236</v>
      </c>
      <c r="AD284" s="3" t="str">
        <f>IF(ISERROR(VLOOKUP($AC284,技リスト!$A$1:$F$270,6,FALSE)),"－",VLOOKUP($AC284,技リスト!$A$1:$F$270,6,FALSE))</f>
        <v>DR</v>
      </c>
      <c r="AE284" s="3">
        <f>IF(ISERROR(VLOOKUP($AC284,技リスト!$A$1:$F$270,3,FALSE)),"－",VLOOKUP($AC284,技リスト!$A$1:$F$270,3,FALSE))</f>
        <v>96</v>
      </c>
      <c r="AF284" s="3" t="str">
        <f>IF($E284=IF(ISERROR(VLOOKUP($AC284,技リスト!$A$1:$F$245,4,FALSE)),"－",VLOOKUP($AC284,技リスト!$A$1:$F$245,4,FALSE)),"一致","")</f>
        <v/>
      </c>
      <c r="AG284" s="16" t="str">
        <f t="shared" si="32"/>
        <v>ダッシュアクセルホーントレインジャッジスルージャッジスルー２</v>
      </c>
      <c r="AH284" s="16" t="str">
        <f t="shared" si="33"/>
        <v>ダッシュアクセルホーントレインジャッジスルージャッジスルー２</v>
      </c>
      <c r="AI284" s="16" t="str">
        <f t="shared" si="34"/>
        <v>ダッシュアクセルホーントレインジャッジスルージャッジスルー２</v>
      </c>
      <c r="AJ284" s="16" t="str">
        <f t="shared" si="35"/>
        <v>ダッシュアクセルホーントレインジャッジスルージャッジスルー２</v>
      </c>
      <c r="AK284" s="15" t="str">
        <f t="shared" si="36"/>
        <v>DRBBDRDR</v>
      </c>
      <c r="AL284" s="16" t="str">
        <f t="shared" si="37"/>
        <v>DRBBDRDR</v>
      </c>
      <c r="AM284" s="15" t="str">
        <f t="shared" si="38"/>
        <v>DRBBDRDR</v>
      </c>
      <c r="AN284" s="15" t="str">
        <f t="shared" si="39"/>
        <v>DRBBDRDR</v>
      </c>
    </row>
    <row r="285" spans="1:40" ht="11.25" customHeight="1" x14ac:dyDescent="0.15">
      <c r="A285" s="15">
        <v>284</v>
      </c>
      <c r="B285" s="15" t="s">
        <v>871</v>
      </c>
      <c r="C285" s="15" t="s">
        <v>872</v>
      </c>
      <c r="D285" s="3" t="s">
        <v>18</v>
      </c>
      <c r="E285" s="15" t="s">
        <v>145</v>
      </c>
      <c r="F285" s="15" t="s">
        <v>20</v>
      </c>
      <c r="G285" s="15">
        <v>147</v>
      </c>
      <c r="H285" s="15">
        <v>154</v>
      </c>
      <c r="I285" s="15">
        <v>48</v>
      </c>
      <c r="J285" s="15">
        <v>60</v>
      </c>
      <c r="K285" s="15">
        <v>68</v>
      </c>
      <c r="L285" s="15">
        <v>76</v>
      </c>
      <c r="M285" s="15">
        <v>56</v>
      </c>
      <c r="N285" s="15">
        <v>61</v>
      </c>
      <c r="O285" s="15">
        <v>52</v>
      </c>
      <c r="P285" s="15">
        <v>22</v>
      </c>
      <c r="Q285" s="15" t="s">
        <v>203</v>
      </c>
      <c r="R285" s="3" t="str">
        <f>IF(ISERROR(VLOOKUP($Q285,技リスト!$A$1:$F$270,6,FALSE)),"－",VLOOKUP($Q285,技リスト!$A$1:$F$270,6,FALSE))</f>
        <v>P1</v>
      </c>
      <c r="S285" s="3">
        <f>IF(ISERROR(VLOOKUP($Q285,技リスト!$A$1:$F$270,3,FALSE)),"－",VLOOKUP($Q285,技リスト!$A$1:$F$270,3,FALSE))</f>
        <v>8</v>
      </c>
      <c r="T285" s="3" t="str">
        <f>IF($E285=IF(ISERROR(VLOOKUP($Q285,技リスト!$A$1:$F$270,4,FALSE)),"－",VLOOKUP($Q285,技リスト!$A$1:$F$270,4,FALSE)),"一致","")</f>
        <v>一致</v>
      </c>
      <c r="U285" s="15" t="s">
        <v>280</v>
      </c>
      <c r="V285" s="3" t="str">
        <f>IF(ISERROR(VLOOKUP($U285,技リスト!$A$1:$F$270,6,FALSE)),"－",VLOOKUP($U285,技リスト!$A$1:$F$270,6,FALSE))</f>
        <v>P1</v>
      </c>
      <c r="W285" s="3">
        <f>IF(ISERROR(VLOOKUP($U285,技リスト!$A$1:$F$270,3,FALSE)),"－",VLOOKUP($U285,技リスト!$A$1:$F$270,3,FALSE))</f>
        <v>41</v>
      </c>
      <c r="X285" s="3" t="str">
        <f>IF($E285=IF(ISERROR(VLOOKUP($U285,技リスト!$A$1:$F$270,4,FALSE)),"－",VLOOKUP($U285,技リスト!$A$1:$F$270,4,FALSE)),"一致","")</f>
        <v>一致</v>
      </c>
      <c r="Y285" s="15" t="s">
        <v>732</v>
      </c>
      <c r="Z285" s="3" t="str">
        <f>IF(ISERROR(VLOOKUP($Y285,技リスト!$A$1:$F$270,6,FALSE)),"－",VLOOKUP($Y285,技リスト!$A$1:$F$270,6,FALSE))</f>
        <v>BL</v>
      </c>
      <c r="AA285" s="3">
        <f>IF(ISERROR(VLOOKUP($Y285,技リスト!$A$1:$F$270,3,FALSE)),"－",VLOOKUP($Y285,技リスト!$A$1:$F$270,3,FALSE))</f>
        <v>56</v>
      </c>
      <c r="AB285" s="3" t="str">
        <f>IF($E285=IF(ISERROR(VLOOKUP($Y285,技リスト!$A$1:$F$270,4,FALSE)),"－",VLOOKUP($Y285,技リスト!$A$1:$F$270,4,FALSE)),"一致","")</f>
        <v>一致</v>
      </c>
      <c r="AC285" s="15" t="s">
        <v>281</v>
      </c>
      <c r="AD285" s="3" t="str">
        <f>IF(ISERROR(VLOOKUP($AC285,技リスト!$A$1:$F$270,6,FALSE)),"－",VLOOKUP($AC285,技リスト!$A$1:$F$270,6,FALSE))</f>
        <v>P1</v>
      </c>
      <c r="AE285" s="3">
        <f>IF(ISERROR(VLOOKUP($AC285,技リスト!$A$1:$F$270,3,FALSE)),"－",VLOOKUP($AC285,技リスト!$A$1:$F$270,3,FALSE))</f>
        <v>67</v>
      </c>
      <c r="AF285" s="3" t="str">
        <f>IF($E285=IF(ISERROR(VLOOKUP($AC285,技リスト!$A$1:$F$245,4,FALSE)),"－",VLOOKUP($AC285,技リスト!$A$1:$F$245,4,FALSE)),"一致","")</f>
        <v>一致</v>
      </c>
      <c r="AG285" s="16" t="str">
        <f t="shared" si="32"/>
        <v>ねっけつパンチロケットこぶしフェイクボンバーばくれつパンチ</v>
      </c>
      <c r="AH285" s="16" t="str">
        <f t="shared" si="33"/>
        <v>ねっけつパンチロケットこぶしフェイクボンバーばくれつパンチ</v>
      </c>
      <c r="AI285" s="16" t="str">
        <f t="shared" si="34"/>
        <v>ねっけつパンチロケットこぶしフェイクボンバーばくれつパンチ</v>
      </c>
      <c r="AJ285" s="16" t="str">
        <f t="shared" si="35"/>
        <v>ねっけつパンチロケットこぶしフェイクボンバーばくれつパンチ</v>
      </c>
      <c r="AK285" s="15" t="str">
        <f t="shared" si="36"/>
        <v>P1P1BLP1</v>
      </c>
      <c r="AL285" s="16" t="str">
        <f t="shared" si="37"/>
        <v>P1P1BLP1</v>
      </c>
      <c r="AM285" s="15" t="str">
        <f t="shared" si="38"/>
        <v>P1P1BLP1</v>
      </c>
      <c r="AN285" s="15" t="str">
        <f t="shared" si="39"/>
        <v>P1P1BLP1</v>
      </c>
    </row>
    <row r="286" spans="1:40" ht="11.25" customHeight="1" x14ac:dyDescent="0.15">
      <c r="A286" s="15">
        <v>285</v>
      </c>
      <c r="B286" s="15" t="s">
        <v>873</v>
      </c>
      <c r="C286" s="15" t="s">
        <v>874</v>
      </c>
      <c r="D286" s="3" t="s">
        <v>18</v>
      </c>
      <c r="E286" s="15" t="s">
        <v>19</v>
      </c>
      <c r="F286" s="15" t="s">
        <v>52</v>
      </c>
      <c r="G286" s="15">
        <v>160</v>
      </c>
      <c r="H286" s="15">
        <v>160</v>
      </c>
      <c r="I286" s="15">
        <v>53</v>
      </c>
      <c r="J286" s="15">
        <v>46</v>
      </c>
      <c r="K286" s="15">
        <v>50</v>
      </c>
      <c r="L286" s="15">
        <v>60</v>
      </c>
      <c r="M286" s="15">
        <v>76</v>
      </c>
      <c r="N286" s="15">
        <v>65</v>
      </c>
      <c r="O286" s="15">
        <v>64</v>
      </c>
      <c r="P286" s="15">
        <v>26</v>
      </c>
      <c r="Q286" s="15" t="s">
        <v>578</v>
      </c>
      <c r="R286" s="3" t="str">
        <f>IF(ISERROR(VLOOKUP($Q286,技リスト!$A$1:$F$270,6,FALSE)),"－",VLOOKUP($Q286,技リスト!$A$1:$F$270,6,FALSE))</f>
        <v>－</v>
      </c>
      <c r="S286" s="3" t="str">
        <f>IF(ISERROR(VLOOKUP($Q286,技リスト!$A$1:$F$270,3,FALSE)),"－",VLOOKUP($Q286,技リスト!$A$1:$F$270,3,FALSE))</f>
        <v>－</v>
      </c>
      <c r="T286" s="3" t="str">
        <f>IF($E286=IF(ISERROR(VLOOKUP($Q286,技リスト!$A$1:$F$270,4,FALSE)),"－",VLOOKUP($Q286,技リスト!$A$1:$F$270,4,FALSE)),"一致","")</f>
        <v/>
      </c>
      <c r="U286" s="15" t="s">
        <v>235</v>
      </c>
      <c r="V286" s="3" t="str">
        <f>IF(ISERROR(VLOOKUP($U286,技リスト!$A$1:$F$270,6,FALSE)),"－",VLOOKUP($U286,技リスト!$A$1:$F$270,6,FALSE))</f>
        <v>NS</v>
      </c>
      <c r="W286" s="3">
        <f>IF(ISERROR(VLOOKUP($U286,技リスト!$A$1:$F$270,3,FALSE)),"－",VLOOKUP($U286,技リスト!$A$1:$F$270,3,FALSE))</f>
        <v>58</v>
      </c>
      <c r="X286" s="3" t="str">
        <f>IF($E286=IF(ISERROR(VLOOKUP($U286,技リスト!$A$1:$F$270,4,FALSE)),"－",VLOOKUP($U286,技リスト!$A$1:$F$270,4,FALSE)),"一致","")</f>
        <v>一致</v>
      </c>
      <c r="Y286" s="15" t="s">
        <v>875</v>
      </c>
      <c r="Z286" s="3" t="str">
        <f>IF(ISERROR(VLOOKUP($Y286,技リスト!$A$1:$F$270,6,FALSE)),"－",VLOOKUP($Y286,技リスト!$A$1:$F$270,6,FALSE))</f>
        <v>BS</v>
      </c>
      <c r="AA286" s="3">
        <f>IF(ISERROR(VLOOKUP($Y286,技リスト!$A$1:$F$270,3,FALSE)),"－",VLOOKUP($Y286,技リスト!$A$1:$F$270,3,FALSE))</f>
        <v>78</v>
      </c>
      <c r="AB286" s="3" t="str">
        <f>IF($E286=IF(ISERROR(VLOOKUP($Y286,技リスト!$A$1:$F$270,4,FALSE)),"－",VLOOKUP($Y286,技リスト!$A$1:$F$270,4,FALSE)),"一致","")</f>
        <v>一致</v>
      </c>
      <c r="AC286" s="15" t="s">
        <v>876</v>
      </c>
      <c r="AD286" s="3" t="str">
        <f>IF(ISERROR(VLOOKUP($AC286,技リスト!$A$1:$F$270,6,FALSE)),"－",VLOOKUP($AC286,技リスト!$A$1:$F$270,6,FALSE))</f>
        <v>NS</v>
      </c>
      <c r="AE286" s="3">
        <f>IF(ISERROR(VLOOKUP($AC286,技リスト!$A$1:$F$270,3,FALSE)),"－",VLOOKUP($AC286,技リスト!$A$1:$F$270,3,FALSE))</f>
        <v>94</v>
      </c>
      <c r="AF286" s="3" t="str">
        <f>IF($E286=IF(ISERROR(VLOOKUP($AC286,技リスト!$A$1:$F$245,4,FALSE)),"－",VLOOKUP($AC286,技リスト!$A$1:$F$245,4,FALSE)),"一致","")</f>
        <v>一致</v>
      </c>
      <c r="AG286" s="16" t="str">
        <f t="shared" si="32"/>
        <v>シュートプラスひゃくれつショットダークトルネードデュアルストライク</v>
      </c>
      <c r="AH286" s="16" t="str">
        <f t="shared" si="33"/>
        <v>シュートプラスひゃくれつショットダークトルネードデュアルストライク</v>
      </c>
      <c r="AI286" s="16" t="str">
        <f t="shared" si="34"/>
        <v>シュートプラスひゃくれつショットダークトルネードデュアルストライク</v>
      </c>
      <c r="AJ286" s="16" t="str">
        <f t="shared" si="35"/>
        <v>シュートプラスひゃくれつショットダークトルネードデュアルストライク</v>
      </c>
      <c r="AK286" s="15" t="str">
        <f t="shared" si="36"/>
        <v>－NSBSNS</v>
      </c>
      <c r="AL286" s="16" t="str">
        <f t="shared" si="37"/>
        <v>－NSBSNS</v>
      </c>
      <c r="AM286" s="15" t="str">
        <f t="shared" si="38"/>
        <v>－NSBSNS</v>
      </c>
      <c r="AN286" s="15" t="str">
        <f t="shared" si="39"/>
        <v>－NSBSNS</v>
      </c>
    </row>
    <row r="287" spans="1:40" ht="11.25" customHeight="1" x14ac:dyDescent="0.15">
      <c r="A287" s="15">
        <v>286</v>
      </c>
      <c r="B287" s="15" t="s">
        <v>877</v>
      </c>
      <c r="C287" s="15" t="s">
        <v>878</v>
      </c>
      <c r="D287" s="3" t="s">
        <v>18</v>
      </c>
      <c r="E287" s="15" t="s">
        <v>121</v>
      </c>
      <c r="F287" s="15" t="s">
        <v>52</v>
      </c>
      <c r="G287" s="15">
        <v>136</v>
      </c>
      <c r="H287" s="15">
        <v>124</v>
      </c>
      <c r="I287" s="15">
        <v>77</v>
      </c>
      <c r="J287" s="15">
        <v>77</v>
      </c>
      <c r="K287" s="15">
        <v>78</v>
      </c>
      <c r="L287" s="15">
        <v>78</v>
      </c>
      <c r="M287" s="15">
        <v>68</v>
      </c>
      <c r="N287" s="15">
        <v>43</v>
      </c>
      <c r="O287" s="15">
        <v>75</v>
      </c>
      <c r="P287" s="15">
        <v>16</v>
      </c>
      <c r="Q287" s="15" t="s">
        <v>289</v>
      </c>
      <c r="R287" s="3" t="str">
        <f>IF(ISERROR(VLOOKUP($Q287,技リスト!$A$1:$F$270,6,FALSE)),"－",VLOOKUP($Q287,技リスト!$A$1:$F$270,6,FALSE))</f>
        <v>DR</v>
      </c>
      <c r="S287" s="3">
        <f>IF(ISERROR(VLOOKUP($Q287,技リスト!$A$1:$F$270,3,FALSE)),"－",VLOOKUP($Q287,技リスト!$A$1:$F$270,3,FALSE))</f>
        <v>24</v>
      </c>
      <c r="T287" s="3" t="str">
        <f>IF($E287=IF(ISERROR(VLOOKUP($Q287,技リスト!$A$1:$F$270,4,FALSE)),"－",VLOOKUP($Q287,技リスト!$A$1:$F$270,4,FALSE)),"一致","")</f>
        <v/>
      </c>
      <c r="U287" s="15" t="s">
        <v>313</v>
      </c>
      <c r="V287" s="3" t="str">
        <f>IF(ISERROR(VLOOKUP($U287,技リスト!$A$1:$F$270,6,FALSE)),"－",VLOOKUP($U287,技リスト!$A$1:$F$270,6,FALSE))</f>
        <v>NS</v>
      </c>
      <c r="W287" s="3">
        <f>IF(ISERROR(VLOOKUP($U287,技リスト!$A$1:$F$270,3,FALSE)),"－",VLOOKUP($U287,技リスト!$A$1:$F$270,3,FALSE))</f>
        <v>31</v>
      </c>
      <c r="X287" s="3" t="str">
        <f>IF($E287=IF(ISERROR(VLOOKUP($U287,技リスト!$A$1:$F$270,4,FALSE)),"－",VLOOKUP($U287,技リスト!$A$1:$F$270,4,FALSE)),"一致","")</f>
        <v/>
      </c>
      <c r="Y287" s="15" t="s">
        <v>715</v>
      </c>
      <c r="Z287" s="3" t="str">
        <f>IF(ISERROR(VLOOKUP($Y287,技リスト!$A$1:$F$270,6,FALSE)),"－",VLOOKUP($Y287,技リスト!$A$1:$F$270,6,FALSE))</f>
        <v>DR</v>
      </c>
      <c r="AA287" s="3">
        <f>IF(ISERROR(VLOOKUP($Y287,技リスト!$A$1:$F$270,3,FALSE)),"－",VLOOKUP($Y287,技リスト!$A$1:$F$270,3,FALSE))</f>
        <v>61</v>
      </c>
      <c r="AB287" s="3" t="str">
        <f>IF($E287=IF(ISERROR(VLOOKUP($Y287,技リスト!$A$1:$F$270,4,FALSE)),"－",VLOOKUP($Y287,技リスト!$A$1:$F$270,4,FALSE)),"一致","")</f>
        <v/>
      </c>
      <c r="AC287" s="15" t="s">
        <v>691</v>
      </c>
      <c r="AD287" s="3" t="str">
        <f>IF(ISERROR(VLOOKUP($AC287,技リスト!$A$1:$F$270,6,FALSE)),"－",VLOOKUP($AC287,技リスト!$A$1:$F$270,6,FALSE))</f>
        <v>LS</v>
      </c>
      <c r="AE287" s="3">
        <f>IF(ISERROR(VLOOKUP($AC287,技リスト!$A$1:$F$270,3,FALSE)),"－",VLOOKUP($AC287,技リスト!$A$1:$F$270,3,FALSE))</f>
        <v>87</v>
      </c>
      <c r="AF287" s="3" t="str">
        <f>IF($E287=IF(ISERROR(VLOOKUP($AC287,技リスト!$A$1:$F$245,4,FALSE)),"－",VLOOKUP($AC287,技リスト!$A$1:$F$245,4,FALSE)),"一致","")</f>
        <v>一致</v>
      </c>
      <c r="AG287" s="16" t="str">
        <f t="shared" si="32"/>
        <v>どくぎりのじゅつサイコショットたつまきどくぎりドこんじょうクラブ</v>
      </c>
      <c r="AH287" s="16" t="str">
        <f t="shared" si="33"/>
        <v>どくぎりのじゅつサイコショットたつまきどくぎりドこんじょうクラブ</v>
      </c>
      <c r="AI287" s="16" t="str">
        <f t="shared" si="34"/>
        <v>どくぎりのじゅつサイコショットたつまきどくぎりドこんじょうクラブ</v>
      </c>
      <c r="AJ287" s="16" t="str">
        <f t="shared" si="35"/>
        <v>どくぎりのじゅつサイコショットたつまきどくぎりドこんじょうクラブ</v>
      </c>
      <c r="AK287" s="15" t="str">
        <f t="shared" si="36"/>
        <v>DRNSDRLS</v>
      </c>
      <c r="AL287" s="16" t="str">
        <f t="shared" si="37"/>
        <v>DRNSDRLS</v>
      </c>
      <c r="AM287" s="15" t="str">
        <f t="shared" si="38"/>
        <v>DRNSDRLS</v>
      </c>
      <c r="AN287" s="15" t="str">
        <f t="shared" si="39"/>
        <v>DRNSDRLS</v>
      </c>
    </row>
    <row r="288" spans="1:40" ht="11.25" customHeight="1" x14ac:dyDescent="0.15">
      <c r="A288" s="15">
        <v>287</v>
      </c>
      <c r="B288" s="15" t="s">
        <v>879</v>
      </c>
      <c r="C288" s="15" t="s">
        <v>880</v>
      </c>
      <c r="D288" s="3" t="s">
        <v>18</v>
      </c>
      <c r="E288" s="15" t="s">
        <v>88</v>
      </c>
      <c r="F288" s="15" t="s">
        <v>20</v>
      </c>
      <c r="G288" s="15">
        <v>138</v>
      </c>
      <c r="H288" s="15">
        <v>128</v>
      </c>
      <c r="I288" s="15">
        <v>45</v>
      </c>
      <c r="J288" s="15">
        <v>50</v>
      </c>
      <c r="K288" s="15">
        <v>44</v>
      </c>
      <c r="L288" s="15">
        <v>69</v>
      </c>
      <c r="M288" s="15">
        <v>48</v>
      </c>
      <c r="N288" s="15">
        <v>43</v>
      </c>
      <c r="O288" s="15">
        <v>49</v>
      </c>
      <c r="P288" s="15">
        <v>42</v>
      </c>
      <c r="Q288" s="15" t="s">
        <v>436</v>
      </c>
      <c r="R288" s="3" t="str">
        <f>IF(ISERROR(VLOOKUP($Q288,技リスト!$A$1:$F$270,6,FALSE)),"－",VLOOKUP($Q288,技リスト!$A$1:$F$270,6,FALSE))</f>
        <v>CA</v>
      </c>
      <c r="S288" s="3">
        <f>IF(ISERROR(VLOOKUP($Q288,技リスト!$A$1:$F$270,3,FALSE)),"－",VLOOKUP($Q288,技リスト!$A$1:$F$270,3,FALSE))</f>
        <v>10</v>
      </c>
      <c r="T288" s="3" t="str">
        <f>IF($E288=IF(ISERROR(VLOOKUP($Q288,技リスト!$A$1:$F$270,4,FALSE)),"－",VLOOKUP($Q288,技リスト!$A$1:$F$270,4,FALSE)),"一致","")</f>
        <v>一致</v>
      </c>
      <c r="U288" s="15" t="s">
        <v>369</v>
      </c>
      <c r="V288" s="3" t="str">
        <f>IF(ISERROR(VLOOKUP($U288,技リスト!$A$1:$F$270,6,FALSE)),"－",VLOOKUP($U288,技リスト!$A$1:$F$270,6,FALSE))</f>
        <v>CA</v>
      </c>
      <c r="W288" s="3">
        <f>IF(ISERROR(VLOOKUP($U288,技リスト!$A$1:$F$270,3,FALSE)),"－",VLOOKUP($U288,技リスト!$A$1:$F$270,3,FALSE))</f>
        <v>44</v>
      </c>
      <c r="X288" s="3" t="str">
        <f>IF($E288=IF(ISERROR(VLOOKUP($U288,技リスト!$A$1:$F$270,4,FALSE)),"－",VLOOKUP($U288,技リスト!$A$1:$F$270,4,FALSE)),"一致","")</f>
        <v/>
      </c>
      <c r="Y288" s="15" t="s">
        <v>732</v>
      </c>
      <c r="Z288" s="3" t="str">
        <f>IF(ISERROR(VLOOKUP($Y288,技リスト!$A$1:$F$270,6,FALSE)),"－",VLOOKUP($Y288,技リスト!$A$1:$F$270,6,FALSE))</f>
        <v>BL</v>
      </c>
      <c r="AA288" s="3">
        <f>IF(ISERROR(VLOOKUP($Y288,技リスト!$A$1:$F$270,3,FALSE)),"－",VLOOKUP($Y288,技リスト!$A$1:$F$270,3,FALSE))</f>
        <v>56</v>
      </c>
      <c r="AB288" s="3" t="str">
        <f>IF($E288=IF(ISERROR(VLOOKUP($Y288,技リスト!$A$1:$F$270,4,FALSE)),"－",VLOOKUP($Y288,技リスト!$A$1:$F$270,4,FALSE)),"一致","")</f>
        <v/>
      </c>
      <c r="AC288" s="15" t="s">
        <v>271</v>
      </c>
      <c r="AD288" s="3" t="str">
        <f>IF(ISERROR(VLOOKUP($AC288,技リスト!$A$1:$F$270,6,FALSE)),"－",VLOOKUP($AC288,技リスト!$A$1:$F$270,6,FALSE))</f>
        <v>CA</v>
      </c>
      <c r="AE288" s="3">
        <f>IF(ISERROR(VLOOKUP($AC288,技リスト!$A$1:$F$270,3,FALSE)),"－",VLOOKUP($AC288,技リスト!$A$1:$F$270,3,FALSE))</f>
        <v>76</v>
      </c>
      <c r="AF288" s="3" t="str">
        <f>IF($E288=IF(ISERROR(VLOOKUP($AC288,技リスト!$A$1:$F$245,4,FALSE)),"－",VLOOKUP($AC288,技リスト!$A$1:$F$245,4,FALSE)),"一致","")</f>
        <v/>
      </c>
      <c r="AG288" s="16" t="str">
        <f t="shared" si="32"/>
        <v>スワンダイブシュートポケットフェイクボンバーかえんほうしゃ</v>
      </c>
      <c r="AH288" s="16" t="str">
        <f t="shared" si="33"/>
        <v>スワンダイブシュートポケットフェイクボンバーかえんほうしゃ</v>
      </c>
      <c r="AI288" s="16" t="str">
        <f t="shared" si="34"/>
        <v>スワンダイブシュートポケットフェイクボンバーかえんほうしゃ</v>
      </c>
      <c r="AJ288" s="16" t="str">
        <f t="shared" si="35"/>
        <v>スワンダイブシュートポケットフェイクボンバーかえんほうしゃ</v>
      </c>
      <c r="AK288" s="15" t="str">
        <f t="shared" si="36"/>
        <v>CACABLCA</v>
      </c>
      <c r="AL288" s="16" t="str">
        <f t="shared" si="37"/>
        <v>CACABLCA</v>
      </c>
      <c r="AM288" s="15" t="str">
        <f t="shared" si="38"/>
        <v>CACABLCA</v>
      </c>
      <c r="AN288" s="15" t="str">
        <f t="shared" si="39"/>
        <v>CACABLCA</v>
      </c>
    </row>
    <row r="289" spans="1:40" ht="11.25" customHeight="1" x14ac:dyDescent="0.15">
      <c r="A289" s="15">
        <v>288</v>
      </c>
      <c r="B289" s="15" t="s">
        <v>881</v>
      </c>
      <c r="C289" s="15" t="s">
        <v>882</v>
      </c>
      <c r="D289" s="3" t="s">
        <v>18</v>
      </c>
      <c r="E289" s="15" t="s">
        <v>88</v>
      </c>
      <c r="F289" s="15" t="s">
        <v>20</v>
      </c>
      <c r="G289" s="15">
        <v>118</v>
      </c>
      <c r="H289" s="15">
        <v>142</v>
      </c>
      <c r="I289" s="15">
        <v>44</v>
      </c>
      <c r="J289" s="15">
        <v>36</v>
      </c>
      <c r="K289" s="15">
        <v>35</v>
      </c>
      <c r="L289" s="15">
        <v>58</v>
      </c>
      <c r="M289" s="15">
        <v>66</v>
      </c>
      <c r="N289" s="15">
        <v>55</v>
      </c>
      <c r="O289" s="15">
        <v>63</v>
      </c>
      <c r="P289" s="15">
        <v>20</v>
      </c>
      <c r="Q289" s="15" t="s">
        <v>436</v>
      </c>
      <c r="R289" s="3" t="str">
        <f>IF(ISERROR(VLOOKUP($Q289,技リスト!$A$1:$F$270,6,FALSE)),"－",VLOOKUP($Q289,技リスト!$A$1:$F$270,6,FALSE))</f>
        <v>CA</v>
      </c>
      <c r="S289" s="3">
        <f>IF(ISERROR(VLOOKUP($Q289,技リスト!$A$1:$F$270,3,FALSE)),"－",VLOOKUP($Q289,技リスト!$A$1:$F$270,3,FALSE))</f>
        <v>10</v>
      </c>
      <c r="T289" s="3" t="str">
        <f>IF($E289=IF(ISERROR(VLOOKUP($Q289,技リスト!$A$1:$F$270,4,FALSE)),"－",VLOOKUP($Q289,技リスト!$A$1:$F$270,4,FALSE)),"一致","")</f>
        <v>一致</v>
      </c>
      <c r="U289" s="15" t="s">
        <v>481</v>
      </c>
      <c r="V289" s="3" t="str">
        <f>IF(ISERROR(VLOOKUP($U289,技リスト!$A$1:$F$270,6,FALSE)),"－",VLOOKUP($U289,技リスト!$A$1:$F$270,6,FALSE))</f>
        <v>CA</v>
      </c>
      <c r="W289" s="3">
        <f>IF(ISERROR(VLOOKUP($U289,技リスト!$A$1:$F$270,3,FALSE)),"－",VLOOKUP($U289,技リスト!$A$1:$F$270,3,FALSE))</f>
        <v>41</v>
      </c>
      <c r="X289" s="3" t="str">
        <f>IF($E289=IF(ISERROR(VLOOKUP($U289,技リスト!$A$1:$F$270,4,FALSE)),"－",VLOOKUP($U289,技リスト!$A$1:$F$270,4,FALSE)),"一致","")</f>
        <v>一致</v>
      </c>
      <c r="Y289" s="15" t="s">
        <v>779</v>
      </c>
      <c r="Z289" s="3" t="str">
        <f>IF(ISERROR(VLOOKUP($Y289,技リスト!$A$1:$F$270,6,FALSE)),"－",VLOOKUP($Y289,技リスト!$A$1:$F$270,6,FALSE))</f>
        <v>CA</v>
      </c>
      <c r="AA289" s="3">
        <f>IF(ISERROR(VLOOKUP($Y289,技リスト!$A$1:$F$270,3,FALSE)),"－",VLOOKUP($Y289,技リスト!$A$1:$F$270,3,FALSE))</f>
        <v>65</v>
      </c>
      <c r="AB289" s="3" t="str">
        <f>IF($E289=IF(ISERROR(VLOOKUP($Y289,技リスト!$A$1:$F$270,4,FALSE)),"－",VLOOKUP($Y289,技リスト!$A$1:$F$270,4,FALSE)),"一致","")</f>
        <v>一致</v>
      </c>
      <c r="AC289" s="15" t="s">
        <v>129</v>
      </c>
      <c r="AD289" s="3" t="str">
        <f>IF(ISERROR(VLOOKUP($AC289,技リスト!$A$1:$F$270,6,FALSE)),"－",VLOOKUP($AC289,技リスト!$A$1:$F$270,6,FALSE))</f>
        <v>BL</v>
      </c>
      <c r="AE289" s="3">
        <f>IF(ISERROR(VLOOKUP($AC289,技リスト!$A$1:$F$270,3,FALSE)),"－",VLOOKUP($AC289,技リスト!$A$1:$F$270,3,FALSE))</f>
        <v>73</v>
      </c>
      <c r="AF289" s="3" t="str">
        <f>IF($E289=IF(ISERROR(VLOOKUP($AC289,技リスト!$A$1:$F$245,4,FALSE)),"－",VLOOKUP($AC289,技リスト!$A$1:$F$245,4,FALSE)),"一致","")</f>
        <v/>
      </c>
      <c r="AG289" s="16" t="str">
        <f t="shared" si="32"/>
        <v>スワンダイブこがらしオーロラカーテンぶんしんディフェンス</v>
      </c>
      <c r="AH289" s="16" t="str">
        <f t="shared" si="33"/>
        <v>スワンダイブこがらしオーロラカーテンぶんしんディフェンス</v>
      </c>
      <c r="AI289" s="16" t="str">
        <f t="shared" si="34"/>
        <v>スワンダイブこがらしオーロラカーテンぶんしんディフェンス</v>
      </c>
      <c r="AJ289" s="16" t="str">
        <f t="shared" si="35"/>
        <v>スワンダイブこがらしオーロラカーテンぶんしんディフェンス</v>
      </c>
      <c r="AK289" s="15" t="str">
        <f t="shared" si="36"/>
        <v>CACACABL</v>
      </c>
      <c r="AL289" s="16" t="str">
        <f t="shared" si="37"/>
        <v>CACACABL</v>
      </c>
      <c r="AM289" s="15" t="str">
        <f t="shared" si="38"/>
        <v>CACACABL</v>
      </c>
      <c r="AN289" s="15" t="str">
        <f t="shared" si="39"/>
        <v>CACACABL</v>
      </c>
    </row>
    <row r="290" spans="1:40" ht="11.25" customHeight="1" x14ac:dyDescent="0.15">
      <c r="A290" s="15">
        <v>289</v>
      </c>
      <c r="B290" s="15" t="s">
        <v>883</v>
      </c>
      <c r="C290" s="15" t="s">
        <v>884</v>
      </c>
      <c r="D290" s="3" t="s">
        <v>18</v>
      </c>
      <c r="E290" s="15" t="s">
        <v>145</v>
      </c>
      <c r="F290" s="15" t="s">
        <v>17</v>
      </c>
      <c r="G290" s="15">
        <v>112</v>
      </c>
      <c r="H290" s="15">
        <v>158</v>
      </c>
      <c r="I290" s="15">
        <v>44</v>
      </c>
      <c r="J290" s="15">
        <v>36</v>
      </c>
      <c r="K290" s="15">
        <v>30</v>
      </c>
      <c r="L290" s="15">
        <v>55</v>
      </c>
      <c r="M290" s="15">
        <v>70</v>
      </c>
      <c r="N290" s="15">
        <v>62</v>
      </c>
      <c r="O290" s="15">
        <v>57</v>
      </c>
      <c r="P290" s="15">
        <v>15</v>
      </c>
      <c r="Q290" s="15" t="s">
        <v>304</v>
      </c>
      <c r="R290" s="3" t="str">
        <f>IF(ISERROR(VLOOKUP($Q290,技リスト!$A$1:$F$270,6,FALSE)),"－",VLOOKUP($Q290,技リスト!$A$1:$F$270,6,FALSE))</f>
        <v>BL</v>
      </c>
      <c r="S290" s="3">
        <f>IF(ISERROR(VLOOKUP($Q290,技リスト!$A$1:$F$270,3,FALSE)),"－",VLOOKUP($Q290,技リスト!$A$1:$F$270,3,FALSE))</f>
        <v>12</v>
      </c>
      <c r="T290" s="3" t="str">
        <f>IF($E290=IF(ISERROR(VLOOKUP($Q290,技リスト!$A$1:$F$270,4,FALSE)),"－",VLOOKUP($Q290,技リスト!$A$1:$F$270,4,FALSE)),"一致","")</f>
        <v/>
      </c>
      <c r="U290" s="15" t="s">
        <v>305</v>
      </c>
      <c r="V290" s="3" t="str">
        <f>IF(ISERROR(VLOOKUP($U290,技リスト!$A$1:$F$270,6,FALSE)),"－",VLOOKUP($U290,技リスト!$A$1:$F$270,6,FALSE))</f>
        <v>BB</v>
      </c>
      <c r="W290" s="3">
        <f>IF(ISERROR(VLOOKUP($U290,技リスト!$A$1:$F$270,3,FALSE)),"－",VLOOKUP($U290,技リスト!$A$1:$F$270,3,FALSE))</f>
        <v>16</v>
      </c>
      <c r="X290" s="3" t="str">
        <f>IF($E290=IF(ISERROR(VLOOKUP($U290,技リスト!$A$1:$F$270,4,FALSE)),"－",VLOOKUP($U290,技リスト!$A$1:$F$270,4,FALSE)),"一致","")</f>
        <v/>
      </c>
      <c r="Y290" s="15" t="s">
        <v>885</v>
      </c>
      <c r="Z290" s="3" t="str">
        <f>IF(ISERROR(VLOOKUP($Y290,技リスト!$A$1:$F$270,6,FALSE)),"－",VLOOKUP($Y290,技リスト!$A$1:$F$270,6,FALSE))</f>
        <v>BB</v>
      </c>
      <c r="AA290" s="3">
        <f>IF(ISERROR(VLOOKUP($Y290,技リスト!$A$1:$F$270,3,FALSE)),"－",VLOOKUP($Y290,技リスト!$A$1:$F$270,3,FALSE))</f>
        <v>92</v>
      </c>
      <c r="AB290" s="3" t="str">
        <f>IF($E290=IF(ISERROR(VLOOKUP($Y290,技リスト!$A$1:$F$270,4,FALSE)),"－",VLOOKUP($Y290,技リスト!$A$1:$F$270,4,FALSE)),"一致","")</f>
        <v/>
      </c>
      <c r="AC290" s="15" t="s">
        <v>738</v>
      </c>
      <c r="AD290" s="3" t="str">
        <f>IF(ISERROR(VLOOKUP($AC290,技リスト!$A$1:$F$270,6,FALSE)),"－",VLOOKUP($AC290,技リスト!$A$1:$F$270,6,FALSE))</f>
        <v>BB</v>
      </c>
      <c r="AE290" s="3">
        <f>IF(ISERROR(VLOOKUP($AC290,技リスト!$A$1:$F$270,3,FALSE)),"－",VLOOKUP($AC290,技リスト!$A$1:$F$270,3,FALSE))</f>
        <v>44</v>
      </c>
      <c r="AF290" s="3" t="str">
        <f>IF($E290=IF(ISERROR(VLOOKUP($AC290,技リスト!$A$1:$F$245,4,FALSE)),"－",VLOOKUP($AC290,技リスト!$A$1:$F$245,4,FALSE)),"一致","")</f>
        <v>一致</v>
      </c>
      <c r="AG290" s="16" t="str">
        <f t="shared" si="32"/>
        <v>しこふみホーントレインロードローラタックルスーパーしこふみ</v>
      </c>
      <c r="AH290" s="16" t="str">
        <f t="shared" si="33"/>
        <v>しこふみホーントレインロードローラタックルスーパーしこふみ</v>
      </c>
      <c r="AI290" s="16" t="str">
        <f t="shared" si="34"/>
        <v>しこふみホーントレインロードローラタックルスーパーしこふみ</v>
      </c>
      <c r="AJ290" s="16" t="str">
        <f t="shared" si="35"/>
        <v>しこふみホーントレインロードローラタックルスーパーしこふみ</v>
      </c>
      <c r="AK290" s="15" t="str">
        <f t="shared" si="36"/>
        <v>BLBBBBBB</v>
      </c>
      <c r="AL290" s="16" t="str">
        <f t="shared" si="37"/>
        <v>BLBBBBBB</v>
      </c>
      <c r="AM290" s="15" t="str">
        <f t="shared" si="38"/>
        <v>BLBBBBBB</v>
      </c>
      <c r="AN290" s="15" t="str">
        <f t="shared" si="39"/>
        <v>BLBBBBBB</v>
      </c>
    </row>
    <row r="291" spans="1:40" ht="11.25" customHeight="1" x14ac:dyDescent="0.15">
      <c r="A291" s="15">
        <v>290</v>
      </c>
      <c r="B291" s="15" t="s">
        <v>886</v>
      </c>
      <c r="C291" s="15" t="s">
        <v>887</v>
      </c>
      <c r="D291" s="3" t="s">
        <v>18</v>
      </c>
      <c r="E291" s="15" t="s">
        <v>121</v>
      </c>
      <c r="F291" s="15" t="s">
        <v>20</v>
      </c>
      <c r="G291" s="15">
        <v>171</v>
      </c>
      <c r="H291" s="15">
        <v>132</v>
      </c>
      <c r="I291" s="15">
        <v>60</v>
      </c>
      <c r="J291" s="15">
        <v>60</v>
      </c>
      <c r="K291" s="15">
        <v>69</v>
      </c>
      <c r="L291" s="15">
        <v>56</v>
      </c>
      <c r="M291" s="15">
        <v>68</v>
      </c>
      <c r="N291" s="15">
        <v>62</v>
      </c>
      <c r="O291" s="15">
        <v>61</v>
      </c>
      <c r="P291" s="15">
        <v>33</v>
      </c>
      <c r="Q291" s="15" t="s">
        <v>484</v>
      </c>
      <c r="R291" s="3" t="str">
        <f>IF(ISERROR(VLOOKUP($Q291,技リスト!$A$1:$F$270,6,FALSE)),"－",VLOOKUP($Q291,技リスト!$A$1:$F$270,6,FALSE))</f>
        <v>P1</v>
      </c>
      <c r="S291" s="3">
        <f>IF(ISERROR(VLOOKUP($Q291,技リスト!$A$1:$F$270,3,FALSE)),"－",VLOOKUP($Q291,技リスト!$A$1:$F$270,3,FALSE))</f>
        <v>15</v>
      </c>
      <c r="T291" s="3" t="str">
        <f>IF($E291=IF(ISERROR(VLOOKUP($Q291,技リスト!$A$1:$F$270,4,FALSE)),"－",VLOOKUP($Q291,技リスト!$A$1:$F$270,4,FALSE)),"一致","")</f>
        <v>一致</v>
      </c>
      <c r="U291" s="15" t="s">
        <v>320</v>
      </c>
      <c r="V291" s="3" t="str">
        <f>IF(ISERROR(VLOOKUP($U291,技リスト!$A$1:$F$270,6,FALSE)),"－",VLOOKUP($U291,技リスト!$A$1:$F$270,6,FALSE))</f>
        <v>CA</v>
      </c>
      <c r="W291" s="3">
        <f>IF(ISERROR(VLOOKUP($U291,技リスト!$A$1:$F$270,3,FALSE)),"－",VLOOKUP($U291,技リスト!$A$1:$F$270,3,FALSE))</f>
        <v>41</v>
      </c>
      <c r="X291" s="3" t="str">
        <f>IF($E291=IF(ISERROR(VLOOKUP($U291,技リスト!$A$1:$F$270,4,FALSE)),"－",VLOOKUP($U291,技リスト!$A$1:$F$270,4,FALSE)),"一致","")</f>
        <v>一致</v>
      </c>
      <c r="Y291" s="15" t="s">
        <v>140</v>
      </c>
      <c r="Z291" s="3" t="str">
        <f>IF(ISERROR(VLOOKUP($Y291,技リスト!$A$1:$F$270,6,FALSE)),"－",VLOOKUP($Y291,技リスト!$A$1:$F$270,6,FALSE))</f>
        <v>BL</v>
      </c>
      <c r="AA291" s="3">
        <f>IF(ISERROR(VLOOKUP($Y291,技リスト!$A$1:$F$270,3,FALSE)),"－",VLOOKUP($Y291,技リスト!$A$1:$F$270,3,FALSE))</f>
        <v>41</v>
      </c>
      <c r="AB291" s="3" t="str">
        <f>IF($E291=IF(ISERROR(VLOOKUP($Y291,技リスト!$A$1:$F$270,4,FALSE)),"－",VLOOKUP($Y291,技リスト!$A$1:$F$270,4,FALSE)),"一致","")</f>
        <v>一致</v>
      </c>
      <c r="AC291" s="15" t="s">
        <v>407</v>
      </c>
      <c r="AD291" s="3" t="str">
        <f>IF(ISERROR(VLOOKUP($AC291,技リスト!$A$1:$F$270,6,FALSE)),"－",VLOOKUP($AC291,技リスト!$A$1:$F$270,6,FALSE))</f>
        <v>CA</v>
      </c>
      <c r="AE291" s="3">
        <f>IF(ISERROR(VLOOKUP($AC291,技リスト!$A$1:$F$270,3,FALSE)),"－",VLOOKUP($AC291,技リスト!$A$1:$F$270,3,FALSE))</f>
        <v>69</v>
      </c>
      <c r="AF291" s="3" t="str">
        <f>IF($E291=IF(ISERROR(VLOOKUP($AC291,技リスト!$A$1:$F$245,4,FALSE)),"－",VLOOKUP($AC291,技リスト!$A$1:$F$245,4,FALSE)),"一致","")</f>
        <v>一致</v>
      </c>
      <c r="AG291" s="16" t="str">
        <f t="shared" si="32"/>
        <v>まきわりチョップワイルドクローうしろのしょうめんドこんじょうキャッチ</v>
      </c>
      <c r="AH291" s="16" t="str">
        <f t="shared" si="33"/>
        <v>まきわりチョップワイルドクローうしろのしょうめんドこんじょうキャッチ</v>
      </c>
      <c r="AI291" s="16" t="str">
        <f t="shared" si="34"/>
        <v>まきわりチョップワイルドクローうしろのしょうめんドこんじょうキャッチ</v>
      </c>
      <c r="AJ291" s="16" t="str">
        <f t="shared" si="35"/>
        <v>まきわりチョップワイルドクローうしろのしょうめんドこんじょうキャッチ</v>
      </c>
      <c r="AK291" s="15" t="str">
        <f t="shared" si="36"/>
        <v>P1CABLCA</v>
      </c>
      <c r="AL291" s="16" t="str">
        <f t="shared" si="37"/>
        <v>P1CABLCA</v>
      </c>
      <c r="AM291" s="15" t="str">
        <f t="shared" si="38"/>
        <v>P1CABLCA</v>
      </c>
      <c r="AN291" s="15" t="str">
        <f t="shared" si="39"/>
        <v>P1CABLCA</v>
      </c>
    </row>
    <row r="292" spans="1:40" ht="11.25" customHeight="1" x14ac:dyDescent="0.15">
      <c r="A292" s="15">
        <v>291</v>
      </c>
      <c r="B292" s="15" t="s">
        <v>888</v>
      </c>
      <c r="C292" s="15" t="s">
        <v>889</v>
      </c>
      <c r="D292" s="3" t="s">
        <v>18</v>
      </c>
      <c r="E292" s="15" t="s">
        <v>145</v>
      </c>
      <c r="F292" s="15" t="s">
        <v>20</v>
      </c>
      <c r="G292" s="15">
        <v>116</v>
      </c>
      <c r="H292" s="15">
        <v>176</v>
      </c>
      <c r="I292" s="15">
        <v>68</v>
      </c>
      <c r="J292" s="15">
        <v>34</v>
      </c>
      <c r="K292" s="15">
        <v>44</v>
      </c>
      <c r="L292" s="15">
        <v>29</v>
      </c>
      <c r="M292" s="15">
        <v>73</v>
      </c>
      <c r="N292" s="15">
        <v>62</v>
      </c>
      <c r="O292" s="15">
        <v>56</v>
      </c>
      <c r="P292" s="15">
        <v>19</v>
      </c>
      <c r="Q292" s="15" t="s">
        <v>203</v>
      </c>
      <c r="R292" s="3" t="str">
        <f>IF(ISERROR(VLOOKUP($Q292,技リスト!$A$1:$F$270,6,FALSE)),"－",VLOOKUP($Q292,技リスト!$A$1:$F$270,6,FALSE))</f>
        <v>P1</v>
      </c>
      <c r="S292" s="3">
        <f>IF(ISERROR(VLOOKUP($Q292,技リスト!$A$1:$F$270,3,FALSE)),"－",VLOOKUP($Q292,技リスト!$A$1:$F$270,3,FALSE))</f>
        <v>8</v>
      </c>
      <c r="T292" s="3" t="str">
        <f>IF($E292=IF(ISERROR(VLOOKUP($Q292,技リスト!$A$1:$F$270,4,FALSE)),"－",VLOOKUP($Q292,技リスト!$A$1:$F$270,4,FALSE)),"一致","")</f>
        <v>一致</v>
      </c>
      <c r="U292" s="15" t="s">
        <v>219</v>
      </c>
      <c r="V292" s="3" t="str">
        <f>IF(ISERROR(VLOOKUP($U292,技リスト!$A$1:$F$270,6,FALSE)),"－",VLOOKUP($U292,技リスト!$A$1:$F$270,6,FALSE))</f>
        <v>BL</v>
      </c>
      <c r="W292" s="3">
        <f>IF(ISERROR(VLOOKUP($U292,技リスト!$A$1:$F$270,3,FALSE)),"－",VLOOKUP($U292,技リスト!$A$1:$F$270,3,FALSE))</f>
        <v>64</v>
      </c>
      <c r="X292" s="3" t="str">
        <f>IF($E292=IF(ISERROR(VLOOKUP($U292,技リスト!$A$1:$F$270,4,FALSE)),"－",VLOOKUP($U292,技リスト!$A$1:$F$270,4,FALSE)),"一致","")</f>
        <v/>
      </c>
      <c r="Y292" s="15" t="s">
        <v>732</v>
      </c>
      <c r="Z292" s="3" t="str">
        <f>IF(ISERROR(VLOOKUP($Y292,技リスト!$A$1:$F$270,6,FALSE)),"－",VLOOKUP($Y292,技リスト!$A$1:$F$270,6,FALSE))</f>
        <v>BL</v>
      </c>
      <c r="AA292" s="3">
        <f>IF(ISERROR(VLOOKUP($Y292,技リスト!$A$1:$F$270,3,FALSE)),"－",VLOOKUP($Y292,技リスト!$A$1:$F$270,3,FALSE))</f>
        <v>56</v>
      </c>
      <c r="AB292" s="3" t="str">
        <f>IF($E292=IF(ISERROR(VLOOKUP($Y292,技リスト!$A$1:$F$270,4,FALSE)),"－",VLOOKUP($Y292,技リスト!$A$1:$F$270,4,FALSE)),"一致","")</f>
        <v>一致</v>
      </c>
      <c r="AC292" s="15" t="s">
        <v>321</v>
      </c>
      <c r="AD292" s="3" t="str">
        <f>IF(ISERROR(VLOOKUP($AC292,技リスト!$A$1:$F$270,6,FALSE)),"－",VLOOKUP($AC292,技リスト!$A$1:$F$270,6,FALSE))</f>
        <v>P1</v>
      </c>
      <c r="AE292" s="3">
        <f>IF(ISERROR(VLOOKUP($AC292,技リスト!$A$1:$F$270,3,FALSE)),"－",VLOOKUP($AC292,技リスト!$A$1:$F$270,3,FALSE))</f>
        <v>76</v>
      </c>
      <c r="AF292" s="3" t="str">
        <f>IF($E292=IF(ISERROR(VLOOKUP($AC292,技リスト!$A$1:$F$245,4,FALSE)),"－",VLOOKUP($AC292,技リスト!$A$1:$F$245,4,FALSE)),"一致","")</f>
        <v/>
      </c>
      <c r="AG292" s="16" t="str">
        <f t="shared" si="32"/>
        <v>ねっけつパンチサイクロンフェイクボンバーちゃぶだいがえし</v>
      </c>
      <c r="AH292" s="16" t="str">
        <f t="shared" si="33"/>
        <v>ねっけつパンチサイクロンフェイクボンバーちゃぶだいがえし</v>
      </c>
      <c r="AI292" s="16" t="str">
        <f t="shared" si="34"/>
        <v>ねっけつパンチサイクロンフェイクボンバーちゃぶだいがえし</v>
      </c>
      <c r="AJ292" s="16" t="str">
        <f t="shared" si="35"/>
        <v>ねっけつパンチサイクロンフェイクボンバーちゃぶだいがえし</v>
      </c>
      <c r="AK292" s="15" t="str">
        <f t="shared" si="36"/>
        <v>P1BLBLP1</v>
      </c>
      <c r="AL292" s="16" t="str">
        <f t="shared" si="37"/>
        <v>P1BLBLP1</v>
      </c>
      <c r="AM292" s="15" t="str">
        <f t="shared" si="38"/>
        <v>P1BLBLP1</v>
      </c>
      <c r="AN292" s="15" t="str">
        <f t="shared" si="39"/>
        <v>P1BLBLP1</v>
      </c>
    </row>
    <row r="293" spans="1:40" ht="11.25" customHeight="1" x14ac:dyDescent="0.15">
      <c r="A293" s="15">
        <v>292</v>
      </c>
      <c r="B293" s="15" t="s">
        <v>890</v>
      </c>
      <c r="C293" s="15" t="s">
        <v>891</v>
      </c>
      <c r="D293" s="3" t="s">
        <v>18</v>
      </c>
      <c r="E293" s="15" t="s">
        <v>88</v>
      </c>
      <c r="F293" s="15" t="s">
        <v>52</v>
      </c>
      <c r="G293" s="15">
        <v>132</v>
      </c>
      <c r="H293" s="15">
        <v>106</v>
      </c>
      <c r="I293" s="15">
        <v>38</v>
      </c>
      <c r="J293" s="15">
        <v>72</v>
      </c>
      <c r="K293" s="15">
        <v>48</v>
      </c>
      <c r="L293" s="15">
        <v>38</v>
      </c>
      <c r="M293" s="15">
        <v>73</v>
      </c>
      <c r="N293" s="15">
        <v>41</v>
      </c>
      <c r="O293" s="15">
        <v>47</v>
      </c>
      <c r="P293" s="15">
        <v>23</v>
      </c>
      <c r="Q293" s="15" t="s">
        <v>127</v>
      </c>
      <c r="R293" s="3" t="str">
        <f>IF(ISERROR(VLOOKUP($Q293,技リスト!$A$1:$F$270,6,FALSE)),"－",VLOOKUP($Q293,技リスト!$A$1:$F$270,6,FALSE))</f>
        <v>DR</v>
      </c>
      <c r="S293" s="3">
        <f>IF(ISERROR(VLOOKUP($Q293,技リスト!$A$1:$F$270,3,FALSE)),"－",VLOOKUP($Q293,技リスト!$A$1:$F$270,3,FALSE))</f>
        <v>8</v>
      </c>
      <c r="T293" s="3" t="str">
        <f>IF($E293=IF(ISERROR(VLOOKUP($Q293,技リスト!$A$1:$F$270,4,FALSE)),"－",VLOOKUP($Q293,技リスト!$A$1:$F$270,4,FALSE)),"一致","")</f>
        <v>一致</v>
      </c>
      <c r="U293" s="15" t="s">
        <v>147</v>
      </c>
      <c r="V293" s="3" t="str">
        <f>IF(ISERROR(VLOOKUP($U293,技リスト!$A$1:$F$270,6,FALSE)),"－",VLOOKUP($U293,技リスト!$A$1:$F$270,6,FALSE))</f>
        <v>LS</v>
      </c>
      <c r="W293" s="3">
        <f>IF(ISERROR(VLOOKUP($U293,技リスト!$A$1:$F$270,3,FALSE)),"－",VLOOKUP($U293,技リスト!$A$1:$F$270,3,FALSE))</f>
        <v>45</v>
      </c>
      <c r="X293" s="3" t="str">
        <f>IF($E293=IF(ISERROR(VLOOKUP($U293,技リスト!$A$1:$F$270,4,FALSE)),"－",VLOOKUP($U293,技リスト!$A$1:$F$270,4,FALSE)),"一致","")</f>
        <v>一致</v>
      </c>
      <c r="Y293" s="15" t="s">
        <v>350</v>
      </c>
      <c r="Z293" s="3" t="str">
        <f>IF(ISERROR(VLOOKUP($Y293,技リスト!$A$1:$F$270,6,FALSE)),"－",VLOOKUP($Y293,技リスト!$A$1:$F$270,6,FALSE))</f>
        <v>NS</v>
      </c>
      <c r="AA293" s="3">
        <f>IF(ISERROR(VLOOKUP($Y293,技リスト!$A$1:$F$270,3,FALSE)),"－",VLOOKUP($Y293,技リスト!$A$1:$F$270,3,FALSE))</f>
        <v>67</v>
      </c>
      <c r="AB293" s="3" t="str">
        <f>IF($E293=IF(ISERROR(VLOOKUP($Y293,技リスト!$A$1:$F$270,4,FALSE)),"－",VLOOKUP($Y293,技リスト!$A$1:$F$270,4,FALSE)),"一致","")</f>
        <v>一致</v>
      </c>
      <c r="AC293" s="15" t="s">
        <v>152</v>
      </c>
      <c r="AD293" s="3" t="str">
        <f>IF(ISERROR(VLOOKUP($AC293,技リスト!$A$1:$F$270,6,FALSE)),"－",VLOOKUP($AC293,技リスト!$A$1:$F$270,6,FALSE))</f>
        <v>DR</v>
      </c>
      <c r="AE293" s="3">
        <f>IF(ISERROR(VLOOKUP($AC293,技リスト!$A$1:$F$270,3,FALSE)),"－",VLOOKUP($AC293,技リスト!$A$1:$F$270,3,FALSE))</f>
        <v>47</v>
      </c>
      <c r="AF293" s="3" t="str">
        <f>IF($E293=IF(ISERROR(VLOOKUP($AC293,技リスト!$A$1:$F$245,4,FALSE)),"－",VLOOKUP($AC293,技リスト!$A$1:$F$245,4,FALSE)),"一致","")</f>
        <v>一致</v>
      </c>
      <c r="AG293" s="16" t="str">
        <f t="shared" si="32"/>
        <v>しっぷうダッシュすいせいシュートクロスドライブジグザグスパーク</v>
      </c>
      <c r="AH293" s="16" t="str">
        <f t="shared" si="33"/>
        <v>しっぷうダッシュすいせいシュートクロスドライブジグザグスパーク</v>
      </c>
      <c r="AI293" s="16" t="str">
        <f t="shared" si="34"/>
        <v>しっぷうダッシュすいせいシュートクロスドライブジグザグスパーク</v>
      </c>
      <c r="AJ293" s="16" t="str">
        <f t="shared" si="35"/>
        <v>しっぷうダッシュすいせいシュートクロスドライブジグザグスパーク</v>
      </c>
      <c r="AK293" s="15" t="str">
        <f t="shared" si="36"/>
        <v>DRLSNSDR</v>
      </c>
      <c r="AL293" s="16" t="str">
        <f t="shared" si="37"/>
        <v>DRLSNSDR</v>
      </c>
      <c r="AM293" s="15" t="str">
        <f t="shared" si="38"/>
        <v>DRLSNSDR</v>
      </c>
      <c r="AN293" s="15" t="str">
        <f t="shared" si="39"/>
        <v>DRLSNSDR</v>
      </c>
    </row>
    <row r="294" spans="1:40" ht="11.25" customHeight="1" x14ac:dyDescent="0.15">
      <c r="A294" s="15">
        <v>293</v>
      </c>
      <c r="B294" s="15" t="s">
        <v>892</v>
      </c>
      <c r="C294" s="15" t="s">
        <v>893</v>
      </c>
      <c r="D294" s="3" t="s">
        <v>18</v>
      </c>
      <c r="E294" s="15" t="s">
        <v>121</v>
      </c>
      <c r="F294" s="15" t="s">
        <v>53</v>
      </c>
      <c r="G294" s="15">
        <v>165</v>
      </c>
      <c r="H294" s="15">
        <v>146</v>
      </c>
      <c r="I294" s="15">
        <v>60</v>
      </c>
      <c r="J294" s="15">
        <v>62</v>
      </c>
      <c r="K294" s="15">
        <v>55</v>
      </c>
      <c r="L294" s="15">
        <v>56</v>
      </c>
      <c r="M294" s="15">
        <v>59</v>
      </c>
      <c r="N294" s="15">
        <v>52</v>
      </c>
      <c r="O294" s="15">
        <v>62</v>
      </c>
      <c r="P294" s="15">
        <v>26</v>
      </c>
      <c r="Q294" s="15" t="s">
        <v>268</v>
      </c>
      <c r="R294" s="3" t="str">
        <f>IF(ISERROR(VLOOKUP($Q294,技リスト!$A$1:$F$270,6,FALSE)),"－",VLOOKUP($Q294,技リスト!$A$1:$F$270,6,FALSE))</f>
        <v>－</v>
      </c>
      <c r="S294" s="3" t="str">
        <f>IF(ISERROR(VLOOKUP($Q294,技リスト!$A$1:$F$270,3,FALSE)),"－",VLOOKUP($Q294,技リスト!$A$1:$F$270,3,FALSE))</f>
        <v>－</v>
      </c>
      <c r="T294" s="3" t="str">
        <f>IF($E294=IF(ISERROR(VLOOKUP($Q294,技リスト!$A$1:$F$270,4,FALSE)),"－",VLOOKUP($Q294,技リスト!$A$1:$F$270,4,FALSE)),"一致","")</f>
        <v/>
      </c>
      <c r="U294" s="15" t="s">
        <v>290</v>
      </c>
      <c r="V294" s="3" t="str">
        <f>IF(ISERROR(VLOOKUP($U294,技リスト!$A$1:$F$270,6,FALSE)),"－",VLOOKUP($U294,技リスト!$A$1:$F$270,6,FALSE))</f>
        <v>BL</v>
      </c>
      <c r="W294" s="3">
        <f>IF(ISERROR(VLOOKUP($U294,技リスト!$A$1:$F$270,3,FALSE)),"－",VLOOKUP($U294,技リスト!$A$1:$F$270,3,FALSE))</f>
        <v>56</v>
      </c>
      <c r="X294" s="3" t="str">
        <f>IF($E294=IF(ISERROR(VLOOKUP($U294,技リスト!$A$1:$F$270,4,FALSE)),"－",VLOOKUP($U294,技リスト!$A$1:$F$270,4,FALSE)),"一致","")</f>
        <v/>
      </c>
      <c r="Y294" s="15" t="s">
        <v>562</v>
      </c>
      <c r="Z294" s="3" t="str">
        <f>IF(ISERROR(VLOOKUP($Y294,技リスト!$A$1:$F$270,6,FALSE)),"－",VLOOKUP($Y294,技リスト!$A$1:$F$270,6,FALSE))</f>
        <v>BB</v>
      </c>
      <c r="AA294" s="3">
        <f>IF(ISERROR(VLOOKUP($Y294,技リスト!$A$1:$F$270,3,FALSE)),"－",VLOOKUP($Y294,技リスト!$A$1:$F$270,3,FALSE))</f>
        <v>80</v>
      </c>
      <c r="AB294" s="3" t="str">
        <f>IF($E294=IF(ISERROR(VLOOKUP($Y294,技リスト!$A$1:$F$270,4,FALSE)),"－",VLOOKUP($Y294,技リスト!$A$1:$F$270,4,FALSE)),"一致","")</f>
        <v/>
      </c>
      <c r="AC294" s="15" t="s">
        <v>149</v>
      </c>
      <c r="AD294" s="3" t="str">
        <f>IF(ISERROR(VLOOKUP($AC294,技リスト!$A$1:$F$270,6,FALSE)),"－",VLOOKUP($AC294,技リスト!$A$1:$F$270,6,FALSE))</f>
        <v>DR</v>
      </c>
      <c r="AE294" s="3">
        <f>IF(ISERROR(VLOOKUP($AC294,技リスト!$A$1:$F$270,3,FALSE)),"－",VLOOKUP($AC294,技リスト!$A$1:$F$270,3,FALSE))</f>
        <v>83</v>
      </c>
      <c r="AF294" s="3" t="str">
        <f>IF($E294=IF(ISERROR(VLOOKUP($AC294,技リスト!$A$1:$F$245,4,FALSE)),"－",VLOOKUP($AC294,技リスト!$A$1:$F$245,4,FALSE)),"一致","")</f>
        <v/>
      </c>
      <c r="AG294" s="16" t="str">
        <f t="shared" si="32"/>
        <v>セツヤク!くものいとさばきのてっついアルマジロサーカス</v>
      </c>
      <c r="AH294" s="16" t="str">
        <f t="shared" si="33"/>
        <v>セツヤク!くものいとさばきのてっついアルマジロサーカス</v>
      </c>
      <c r="AI294" s="16" t="str">
        <f t="shared" si="34"/>
        <v>セツヤク!くものいとさばきのてっついアルマジロサーカス</v>
      </c>
      <c r="AJ294" s="16" t="str">
        <f t="shared" si="35"/>
        <v>セツヤク!くものいとさばきのてっついアルマジロサーカス</v>
      </c>
      <c r="AK294" s="15" t="str">
        <f t="shared" si="36"/>
        <v>－BLBBDR</v>
      </c>
      <c r="AL294" s="16" t="str">
        <f t="shared" si="37"/>
        <v>－BLBBDR</v>
      </c>
      <c r="AM294" s="15" t="str">
        <f t="shared" si="38"/>
        <v>－BLBBDR</v>
      </c>
      <c r="AN294" s="15" t="str">
        <f t="shared" si="39"/>
        <v>－BLBBDR</v>
      </c>
    </row>
    <row r="295" spans="1:40" ht="11.25" customHeight="1" x14ac:dyDescent="0.15">
      <c r="A295" s="15">
        <v>294</v>
      </c>
      <c r="B295" s="15" t="s">
        <v>894</v>
      </c>
      <c r="C295" s="15" t="s">
        <v>895</v>
      </c>
      <c r="D295" s="3" t="s">
        <v>18</v>
      </c>
      <c r="E295" s="15" t="s">
        <v>121</v>
      </c>
      <c r="F295" s="15" t="s">
        <v>20</v>
      </c>
      <c r="G295" s="15">
        <v>158</v>
      </c>
      <c r="H295" s="15">
        <v>140</v>
      </c>
      <c r="I295" s="15">
        <v>60</v>
      </c>
      <c r="J295" s="15">
        <v>59</v>
      </c>
      <c r="K295" s="15">
        <v>56</v>
      </c>
      <c r="L295" s="15">
        <v>52</v>
      </c>
      <c r="M295" s="15">
        <v>63</v>
      </c>
      <c r="N295" s="15">
        <v>56</v>
      </c>
      <c r="O295" s="15">
        <v>54</v>
      </c>
      <c r="P295" s="15">
        <v>36</v>
      </c>
      <c r="Q295" s="15" t="s">
        <v>304</v>
      </c>
      <c r="R295" s="3" t="str">
        <f>IF(ISERROR(VLOOKUP($Q295,技リスト!$A$1:$F$270,6,FALSE)),"－",VLOOKUP($Q295,技リスト!$A$1:$F$270,6,FALSE))</f>
        <v>BL</v>
      </c>
      <c r="S295" s="3">
        <f>IF(ISERROR(VLOOKUP($Q295,技リスト!$A$1:$F$270,3,FALSE)),"－",VLOOKUP($Q295,技リスト!$A$1:$F$270,3,FALSE))</f>
        <v>12</v>
      </c>
      <c r="T295" s="3" t="str">
        <f>IF($E295=IF(ISERROR(VLOOKUP($Q295,技リスト!$A$1:$F$270,4,FALSE)),"－",VLOOKUP($Q295,技リスト!$A$1:$F$270,4,FALSE)),"一致","")</f>
        <v>一致</v>
      </c>
      <c r="U295" s="15" t="s">
        <v>320</v>
      </c>
      <c r="V295" s="3" t="str">
        <f>IF(ISERROR(VLOOKUP($U295,技リスト!$A$1:$F$270,6,FALSE)),"－",VLOOKUP($U295,技リスト!$A$1:$F$270,6,FALSE))</f>
        <v>CA</v>
      </c>
      <c r="W295" s="3">
        <f>IF(ISERROR(VLOOKUP($U295,技リスト!$A$1:$F$270,3,FALSE)),"－",VLOOKUP($U295,技リスト!$A$1:$F$270,3,FALSE))</f>
        <v>41</v>
      </c>
      <c r="X295" s="3" t="str">
        <f>IF($E295=IF(ISERROR(VLOOKUP($U295,技リスト!$A$1:$F$270,4,FALSE)),"－",VLOOKUP($U295,技リスト!$A$1:$F$270,4,FALSE)),"一致","")</f>
        <v>一致</v>
      </c>
      <c r="Y295" s="15" t="s">
        <v>290</v>
      </c>
      <c r="Z295" s="3" t="str">
        <f>IF(ISERROR(VLOOKUP($Y295,技リスト!$A$1:$F$270,6,FALSE)),"－",VLOOKUP($Y295,技リスト!$A$1:$F$270,6,FALSE))</f>
        <v>BL</v>
      </c>
      <c r="AA295" s="3">
        <f>IF(ISERROR(VLOOKUP($Y295,技リスト!$A$1:$F$270,3,FALSE)),"－",VLOOKUP($Y295,技リスト!$A$1:$F$270,3,FALSE))</f>
        <v>56</v>
      </c>
      <c r="AB295" s="3" t="str">
        <f>IF($E295=IF(ISERROR(VLOOKUP($Y295,技リスト!$A$1:$F$270,4,FALSE)),"－",VLOOKUP($Y295,技リスト!$A$1:$F$270,4,FALSE)),"一致","")</f>
        <v/>
      </c>
      <c r="AC295" s="15" t="s">
        <v>738</v>
      </c>
      <c r="AD295" s="3" t="str">
        <f>IF(ISERROR(VLOOKUP($AC295,技リスト!$A$1:$F$270,6,FALSE)),"－",VLOOKUP($AC295,技リスト!$A$1:$F$270,6,FALSE))</f>
        <v>BB</v>
      </c>
      <c r="AE295" s="3">
        <f>IF(ISERROR(VLOOKUP($AC295,技リスト!$A$1:$F$270,3,FALSE)),"－",VLOOKUP($AC295,技リスト!$A$1:$F$270,3,FALSE))</f>
        <v>44</v>
      </c>
      <c r="AF295" s="3" t="str">
        <f>IF($E295=IF(ISERROR(VLOOKUP($AC295,技リスト!$A$1:$F$245,4,FALSE)),"－",VLOOKUP($AC295,技リスト!$A$1:$F$245,4,FALSE)),"一致","")</f>
        <v/>
      </c>
      <c r="AG295" s="16" t="str">
        <f t="shared" si="32"/>
        <v>しこふみワイルドクローくものいとスーパーしこふみ</v>
      </c>
      <c r="AH295" s="16" t="str">
        <f t="shared" si="33"/>
        <v>しこふみワイルドクローくものいとスーパーしこふみ</v>
      </c>
      <c r="AI295" s="16" t="str">
        <f t="shared" si="34"/>
        <v>しこふみワイルドクローくものいとスーパーしこふみ</v>
      </c>
      <c r="AJ295" s="16" t="str">
        <f t="shared" si="35"/>
        <v>しこふみワイルドクローくものいとスーパーしこふみ</v>
      </c>
      <c r="AK295" s="15" t="str">
        <f t="shared" si="36"/>
        <v>BLCABLBB</v>
      </c>
      <c r="AL295" s="16" t="str">
        <f t="shared" si="37"/>
        <v>BLCABLBB</v>
      </c>
      <c r="AM295" s="15" t="str">
        <f t="shared" si="38"/>
        <v>BLCABLBB</v>
      </c>
      <c r="AN295" s="15" t="str">
        <f t="shared" si="39"/>
        <v>BLCABLBB</v>
      </c>
    </row>
    <row r="296" spans="1:40" ht="11.25" customHeight="1" x14ac:dyDescent="0.15">
      <c r="A296" s="15">
        <v>295</v>
      </c>
      <c r="B296" s="15" t="s">
        <v>896</v>
      </c>
      <c r="C296" s="15" t="s">
        <v>897</v>
      </c>
      <c r="D296" s="3" t="s">
        <v>18</v>
      </c>
      <c r="E296" s="15" t="s">
        <v>121</v>
      </c>
      <c r="F296" s="15" t="s">
        <v>52</v>
      </c>
      <c r="G296" s="15">
        <v>103</v>
      </c>
      <c r="H296" s="15">
        <v>152</v>
      </c>
      <c r="I296" s="15">
        <v>79</v>
      </c>
      <c r="J296" s="15">
        <v>53</v>
      </c>
      <c r="K296" s="15">
        <v>56</v>
      </c>
      <c r="L296" s="15">
        <v>60</v>
      </c>
      <c r="M296" s="15">
        <v>64</v>
      </c>
      <c r="N296" s="15">
        <v>61</v>
      </c>
      <c r="O296" s="15">
        <v>52</v>
      </c>
      <c r="P296" s="15">
        <v>20</v>
      </c>
      <c r="Q296" s="15" t="s">
        <v>344</v>
      </c>
      <c r="R296" s="3" t="str">
        <f>IF(ISERROR(VLOOKUP($Q296,技リスト!$A$1:$F$270,6,FALSE)),"－",VLOOKUP($Q296,技リスト!$A$1:$F$270,6,FALSE))</f>
        <v>NS</v>
      </c>
      <c r="S296" s="3">
        <f>IF(ISERROR(VLOOKUP($Q296,技リスト!$A$1:$F$270,3,FALSE)),"－",VLOOKUP($Q296,技リスト!$A$1:$F$270,3,FALSE))</f>
        <v>31</v>
      </c>
      <c r="T296" s="3" t="str">
        <f>IF($E296=IF(ISERROR(VLOOKUP($Q296,技リスト!$A$1:$F$270,4,FALSE)),"－",VLOOKUP($Q296,技リスト!$A$1:$F$270,4,FALSE)),"一致","")</f>
        <v>一致</v>
      </c>
      <c r="U296" s="15" t="s">
        <v>862</v>
      </c>
      <c r="V296" s="3" t="str">
        <f>IF(ISERROR(VLOOKUP($U296,技リスト!$A$1:$F$270,6,FALSE)),"－",VLOOKUP($U296,技リスト!$A$1:$F$270,6,FALSE))</f>
        <v>LS</v>
      </c>
      <c r="W296" s="3">
        <f>IF(ISERROR(VLOOKUP($U296,技リスト!$A$1:$F$270,3,FALSE)),"－",VLOOKUP($U296,技リスト!$A$1:$F$270,3,FALSE))</f>
        <v>70</v>
      </c>
      <c r="X296" s="3" t="str">
        <f>IF($E296=IF(ISERROR(VLOOKUP($U296,技リスト!$A$1:$F$270,4,FALSE)),"－",VLOOKUP($U296,技リスト!$A$1:$F$270,4,FALSE)),"一致","")</f>
        <v>一致</v>
      </c>
      <c r="Y296" s="15" t="s">
        <v>164</v>
      </c>
      <c r="Z296" s="3" t="str">
        <f>IF(ISERROR(VLOOKUP($Y296,技リスト!$A$1:$F$270,6,FALSE)),"－",VLOOKUP($Y296,技リスト!$A$1:$F$270,6,FALSE))</f>
        <v>DR</v>
      </c>
      <c r="AA296" s="3">
        <f>IF(ISERROR(VLOOKUP($Y296,技リスト!$A$1:$F$270,3,FALSE)),"－",VLOOKUP($Y296,技リスト!$A$1:$F$270,3,FALSE))</f>
        <v>49</v>
      </c>
      <c r="AB296" s="3" t="str">
        <f>IF($E296=IF(ISERROR(VLOOKUP($Y296,技リスト!$A$1:$F$270,4,FALSE)),"－",VLOOKUP($Y296,技リスト!$A$1:$F$270,4,FALSE)),"一致","")</f>
        <v>一致</v>
      </c>
      <c r="AC296" s="15" t="s">
        <v>715</v>
      </c>
      <c r="AD296" s="3" t="str">
        <f>IF(ISERROR(VLOOKUP($AC296,技リスト!$A$1:$F$270,6,FALSE)),"－",VLOOKUP($AC296,技リスト!$A$1:$F$270,6,FALSE))</f>
        <v>DR</v>
      </c>
      <c r="AE296" s="3">
        <f>IF(ISERROR(VLOOKUP($AC296,技リスト!$A$1:$F$270,3,FALSE)),"－",VLOOKUP($AC296,技リスト!$A$1:$F$270,3,FALSE))</f>
        <v>61</v>
      </c>
      <c r="AF296" s="3" t="str">
        <f>IF($E296=IF(ISERROR(VLOOKUP($AC296,技リスト!$A$1:$F$245,4,FALSE)),"－",VLOOKUP($AC296,技リスト!$A$1:$F$245,4,FALSE)),"一致","")</f>
        <v/>
      </c>
      <c r="AG296" s="16" t="str">
        <f t="shared" si="32"/>
        <v>ターザンキックレインボーループごりむちゅうたつまきどくぎり</v>
      </c>
      <c r="AH296" s="16" t="str">
        <f t="shared" si="33"/>
        <v>ターザンキックレインボーループごりむちゅうたつまきどくぎり</v>
      </c>
      <c r="AI296" s="16" t="str">
        <f t="shared" si="34"/>
        <v>ターザンキックレインボーループごりむちゅうたつまきどくぎり</v>
      </c>
      <c r="AJ296" s="16" t="str">
        <f t="shared" si="35"/>
        <v>ターザンキックレインボーループごりむちゅうたつまきどくぎり</v>
      </c>
      <c r="AK296" s="15" t="str">
        <f t="shared" si="36"/>
        <v>NSLSDRDR</v>
      </c>
      <c r="AL296" s="16" t="str">
        <f t="shared" si="37"/>
        <v>NSLSDRDR</v>
      </c>
      <c r="AM296" s="15" t="str">
        <f t="shared" si="38"/>
        <v>NSLSDRDR</v>
      </c>
      <c r="AN296" s="15" t="str">
        <f t="shared" si="39"/>
        <v>NSLSDRDR</v>
      </c>
    </row>
    <row r="297" spans="1:40" ht="11.25" customHeight="1" x14ac:dyDescent="0.15">
      <c r="A297" s="15">
        <v>296</v>
      </c>
      <c r="B297" s="15" t="s">
        <v>898</v>
      </c>
      <c r="C297" s="15" t="s">
        <v>899</v>
      </c>
      <c r="D297" s="3" t="s">
        <v>18</v>
      </c>
      <c r="E297" s="15" t="s">
        <v>19</v>
      </c>
      <c r="F297" s="15" t="s">
        <v>17</v>
      </c>
      <c r="G297" s="15">
        <v>118</v>
      </c>
      <c r="H297" s="15">
        <v>113</v>
      </c>
      <c r="I297" s="15">
        <v>47</v>
      </c>
      <c r="J297" s="15">
        <v>75</v>
      </c>
      <c r="K297" s="15">
        <v>48</v>
      </c>
      <c r="L297" s="15">
        <v>48</v>
      </c>
      <c r="M297" s="15">
        <v>43</v>
      </c>
      <c r="N297" s="15">
        <v>45</v>
      </c>
      <c r="O297" s="15">
        <v>76</v>
      </c>
      <c r="P297" s="15">
        <v>26</v>
      </c>
      <c r="Q297" s="15" t="s">
        <v>264</v>
      </c>
      <c r="R297" s="3" t="str">
        <f>IF(ISERROR(VLOOKUP($Q297,技リスト!$A$1:$F$270,6,FALSE)),"－",VLOOKUP($Q297,技リスト!$A$1:$F$270,6,FALSE))</f>
        <v>BL</v>
      </c>
      <c r="S297" s="3">
        <f>IF(ISERROR(VLOOKUP($Q297,技リスト!$A$1:$F$270,3,FALSE)),"－",VLOOKUP($Q297,技リスト!$A$1:$F$270,3,FALSE))</f>
        <v>16</v>
      </c>
      <c r="T297" s="3" t="str">
        <f>IF($E297=IF(ISERROR(VLOOKUP($Q297,技リスト!$A$1:$F$270,4,FALSE)),"－",VLOOKUP($Q297,技リスト!$A$1:$F$270,4,FALSE)),"一致","")</f>
        <v>一致</v>
      </c>
      <c r="U297" s="15" t="s">
        <v>276</v>
      </c>
      <c r="V297" s="3" t="str">
        <f>IF(ISERROR(VLOOKUP($U297,技リスト!$A$1:$F$270,6,FALSE)),"－",VLOOKUP($U297,技リスト!$A$1:$F$270,6,FALSE))</f>
        <v>BL</v>
      </c>
      <c r="W297" s="3">
        <f>IF(ISERROR(VLOOKUP($U297,技リスト!$A$1:$F$270,3,FALSE)),"－",VLOOKUP($U297,技リスト!$A$1:$F$270,3,FALSE))</f>
        <v>16</v>
      </c>
      <c r="X297" s="3" t="str">
        <f>IF($E297=IF(ISERROR(VLOOKUP($U297,技リスト!$A$1:$F$270,4,FALSE)),"－",VLOOKUP($U297,技リスト!$A$1:$F$270,4,FALSE)),"一致","")</f>
        <v>一致</v>
      </c>
      <c r="Y297" s="15" t="s">
        <v>290</v>
      </c>
      <c r="Z297" s="3" t="str">
        <f>IF(ISERROR(VLOOKUP($Y297,技リスト!$A$1:$F$270,6,FALSE)),"－",VLOOKUP($Y297,技リスト!$A$1:$F$270,6,FALSE))</f>
        <v>BL</v>
      </c>
      <c r="AA297" s="3">
        <f>IF(ISERROR(VLOOKUP($Y297,技リスト!$A$1:$F$270,3,FALSE)),"－",VLOOKUP($Y297,技リスト!$A$1:$F$270,3,FALSE))</f>
        <v>56</v>
      </c>
      <c r="AB297" s="3" t="str">
        <f>IF($E297=IF(ISERROR(VLOOKUP($Y297,技リスト!$A$1:$F$270,4,FALSE)),"－",VLOOKUP($Y297,技リスト!$A$1:$F$270,4,FALSE)),"一致","")</f>
        <v>一致</v>
      </c>
      <c r="AC297" s="15" t="s">
        <v>562</v>
      </c>
      <c r="AD297" s="3" t="str">
        <f>IF(ISERROR(VLOOKUP($AC297,技リスト!$A$1:$F$270,6,FALSE)),"－",VLOOKUP($AC297,技リスト!$A$1:$F$270,6,FALSE))</f>
        <v>BB</v>
      </c>
      <c r="AE297" s="3">
        <f>IF(ISERROR(VLOOKUP($AC297,技リスト!$A$1:$F$270,3,FALSE)),"－",VLOOKUP($AC297,技リスト!$A$1:$F$270,3,FALSE))</f>
        <v>80</v>
      </c>
      <c r="AF297" s="3" t="str">
        <f>IF($E297=IF(ISERROR(VLOOKUP($AC297,技リスト!$A$1:$F$245,4,FALSE)),"－",VLOOKUP($AC297,技リスト!$A$1:$F$245,4,FALSE)),"一致","")</f>
        <v/>
      </c>
      <c r="AG297" s="16" t="str">
        <f t="shared" si="32"/>
        <v>おんりょうドッペルゲンガーくものいとさばきのてっつい</v>
      </c>
      <c r="AH297" s="16" t="str">
        <f t="shared" si="33"/>
        <v>おんりょうドッペルゲンガーくものいとさばきのてっつい</v>
      </c>
      <c r="AI297" s="16" t="str">
        <f t="shared" si="34"/>
        <v>おんりょうドッペルゲンガーくものいとさばきのてっつい</v>
      </c>
      <c r="AJ297" s="16" t="str">
        <f t="shared" si="35"/>
        <v>おんりょうドッペルゲンガーくものいとさばきのてっつい</v>
      </c>
      <c r="AK297" s="15" t="str">
        <f t="shared" si="36"/>
        <v>BLBLBLBB</v>
      </c>
      <c r="AL297" s="16" t="str">
        <f t="shared" si="37"/>
        <v>BLBLBLBB</v>
      </c>
      <c r="AM297" s="15" t="str">
        <f t="shared" si="38"/>
        <v>BLBLBLBB</v>
      </c>
      <c r="AN297" s="15" t="str">
        <f t="shared" si="39"/>
        <v>BLBLBLBB</v>
      </c>
    </row>
    <row r="298" spans="1:40" ht="11.25" customHeight="1" x14ac:dyDescent="0.15">
      <c r="A298" s="15">
        <v>297</v>
      </c>
      <c r="B298" s="15" t="s">
        <v>900</v>
      </c>
      <c r="C298" s="15" t="s">
        <v>901</v>
      </c>
      <c r="D298" s="3" t="s">
        <v>18</v>
      </c>
      <c r="E298" s="15" t="s">
        <v>121</v>
      </c>
      <c r="F298" s="15" t="s">
        <v>20</v>
      </c>
      <c r="G298" s="15">
        <v>167</v>
      </c>
      <c r="H298" s="15">
        <v>154</v>
      </c>
      <c r="I298" s="15">
        <v>60</v>
      </c>
      <c r="J298" s="15">
        <v>52</v>
      </c>
      <c r="K298" s="15">
        <v>58</v>
      </c>
      <c r="L298" s="15">
        <v>52</v>
      </c>
      <c r="M298" s="15">
        <v>59</v>
      </c>
      <c r="N298" s="15">
        <v>56</v>
      </c>
      <c r="O298" s="15">
        <v>56</v>
      </c>
      <c r="P298" s="15">
        <v>15</v>
      </c>
      <c r="Q298" s="15" t="s">
        <v>484</v>
      </c>
      <c r="R298" s="3" t="str">
        <f>IF(ISERROR(VLOOKUP($Q298,技リスト!$A$1:$F$270,6,FALSE)),"－",VLOOKUP($Q298,技リスト!$A$1:$F$270,6,FALSE))</f>
        <v>P1</v>
      </c>
      <c r="S298" s="3">
        <f>IF(ISERROR(VLOOKUP($Q298,技リスト!$A$1:$F$270,3,FALSE)),"－",VLOOKUP($Q298,技リスト!$A$1:$F$270,3,FALSE))</f>
        <v>15</v>
      </c>
      <c r="T298" s="3" t="str">
        <f>IF($E298=IF(ISERROR(VLOOKUP($Q298,技リスト!$A$1:$F$270,4,FALSE)),"－",VLOOKUP($Q298,技リスト!$A$1:$F$270,4,FALSE)),"一致","")</f>
        <v>一致</v>
      </c>
      <c r="U298" s="15" t="s">
        <v>369</v>
      </c>
      <c r="V298" s="3" t="str">
        <f>IF(ISERROR(VLOOKUP($U298,技リスト!$A$1:$F$270,6,FALSE)),"－",VLOOKUP($U298,技リスト!$A$1:$F$270,6,FALSE))</f>
        <v>CA</v>
      </c>
      <c r="W298" s="3">
        <f>IF(ISERROR(VLOOKUP($U298,技リスト!$A$1:$F$270,3,FALSE)),"－",VLOOKUP($U298,技リスト!$A$1:$F$270,3,FALSE))</f>
        <v>44</v>
      </c>
      <c r="X298" s="3" t="str">
        <f>IF($E298=IF(ISERROR(VLOOKUP($U298,技リスト!$A$1:$F$270,4,FALSE)),"－",VLOOKUP($U298,技リスト!$A$1:$F$270,4,FALSE)),"一致","")</f>
        <v/>
      </c>
      <c r="Y298" s="15" t="s">
        <v>140</v>
      </c>
      <c r="Z298" s="3" t="str">
        <f>IF(ISERROR(VLOOKUP($Y298,技リスト!$A$1:$F$270,6,FALSE)),"－",VLOOKUP($Y298,技リスト!$A$1:$F$270,6,FALSE))</f>
        <v>BL</v>
      </c>
      <c r="AA298" s="3">
        <f>IF(ISERROR(VLOOKUP($Y298,技リスト!$A$1:$F$270,3,FALSE)),"－",VLOOKUP($Y298,技リスト!$A$1:$F$270,3,FALSE))</f>
        <v>41</v>
      </c>
      <c r="AB298" s="3" t="str">
        <f>IF($E298=IF(ISERROR(VLOOKUP($Y298,技リスト!$A$1:$F$270,4,FALSE)),"－",VLOOKUP($Y298,技リスト!$A$1:$F$270,4,FALSE)),"一致","")</f>
        <v>一致</v>
      </c>
      <c r="AC298" s="15" t="s">
        <v>281</v>
      </c>
      <c r="AD298" s="3" t="str">
        <f>IF(ISERROR(VLOOKUP($AC298,技リスト!$A$1:$F$270,6,FALSE)),"－",VLOOKUP($AC298,技リスト!$A$1:$F$270,6,FALSE))</f>
        <v>P1</v>
      </c>
      <c r="AE298" s="3">
        <f>IF(ISERROR(VLOOKUP($AC298,技リスト!$A$1:$F$270,3,FALSE)),"－",VLOOKUP($AC298,技リスト!$A$1:$F$270,3,FALSE))</f>
        <v>67</v>
      </c>
      <c r="AF298" s="3" t="str">
        <f>IF($E298=IF(ISERROR(VLOOKUP($AC298,技リスト!$A$1:$F$245,4,FALSE)),"－",VLOOKUP($AC298,技リスト!$A$1:$F$245,4,FALSE)),"一致","")</f>
        <v/>
      </c>
      <c r="AG298" s="16" t="str">
        <f t="shared" si="32"/>
        <v>まきわりチョップシュートポケットうしろのしょうめんばくれつパンチ</v>
      </c>
      <c r="AH298" s="16" t="str">
        <f t="shared" si="33"/>
        <v>まきわりチョップシュートポケットうしろのしょうめんばくれつパンチ</v>
      </c>
      <c r="AI298" s="16" t="str">
        <f t="shared" si="34"/>
        <v>まきわりチョップシュートポケットうしろのしょうめんばくれつパンチ</v>
      </c>
      <c r="AJ298" s="16" t="str">
        <f t="shared" si="35"/>
        <v>まきわりチョップシュートポケットうしろのしょうめんばくれつパンチ</v>
      </c>
      <c r="AK298" s="15" t="str">
        <f t="shared" si="36"/>
        <v>P1CABLP1</v>
      </c>
      <c r="AL298" s="16" t="str">
        <f t="shared" si="37"/>
        <v>P1CABLP1</v>
      </c>
      <c r="AM298" s="15" t="str">
        <f t="shared" si="38"/>
        <v>P1CABLP1</v>
      </c>
      <c r="AN298" s="15" t="str">
        <f t="shared" si="39"/>
        <v>P1CABLP1</v>
      </c>
    </row>
    <row r="299" spans="1:40" ht="11.25" customHeight="1" x14ac:dyDescent="0.15">
      <c r="A299" s="15">
        <v>298</v>
      </c>
      <c r="B299" s="15" t="s">
        <v>902</v>
      </c>
      <c r="C299" s="15" t="s">
        <v>903</v>
      </c>
      <c r="D299" s="3" t="s">
        <v>18</v>
      </c>
      <c r="E299" s="15" t="s">
        <v>19</v>
      </c>
      <c r="F299" s="15" t="s">
        <v>53</v>
      </c>
      <c r="G299" s="15">
        <v>158</v>
      </c>
      <c r="H299" s="15">
        <v>133</v>
      </c>
      <c r="I299" s="15">
        <v>46</v>
      </c>
      <c r="J299" s="15">
        <v>61</v>
      </c>
      <c r="K299" s="15">
        <v>64</v>
      </c>
      <c r="L299" s="15">
        <v>52</v>
      </c>
      <c r="M299" s="15">
        <v>52</v>
      </c>
      <c r="N299" s="15">
        <v>52</v>
      </c>
      <c r="O299" s="15">
        <v>55</v>
      </c>
      <c r="P299" s="15">
        <v>15</v>
      </c>
      <c r="Q299" s="15" t="s">
        <v>187</v>
      </c>
      <c r="R299" s="3" t="str">
        <f>IF(ISERROR(VLOOKUP($Q299,技リスト!$A$1:$F$270,6,FALSE)),"－",VLOOKUP($Q299,技リスト!$A$1:$F$270,6,FALSE))</f>
        <v>DR</v>
      </c>
      <c r="S299" s="3">
        <f>IF(ISERROR(VLOOKUP($Q299,技リスト!$A$1:$F$270,3,FALSE)),"－",VLOOKUP($Q299,技リスト!$A$1:$F$270,3,FALSE))</f>
        <v>15</v>
      </c>
      <c r="T299" s="3" t="str">
        <f>IF($E299=IF(ISERROR(VLOOKUP($Q299,技リスト!$A$1:$F$270,4,FALSE)),"－",VLOOKUP($Q299,技リスト!$A$1:$F$270,4,FALSE)),"一致","")</f>
        <v>一致</v>
      </c>
      <c r="U299" s="15" t="s">
        <v>289</v>
      </c>
      <c r="V299" s="3" t="str">
        <f>IF(ISERROR(VLOOKUP($U299,技リスト!$A$1:$F$270,6,FALSE)),"－",VLOOKUP($U299,技リスト!$A$1:$F$270,6,FALSE))</f>
        <v>DR</v>
      </c>
      <c r="W299" s="3">
        <f>IF(ISERROR(VLOOKUP($U299,技リスト!$A$1:$F$270,3,FALSE)),"－",VLOOKUP($U299,技リスト!$A$1:$F$270,3,FALSE))</f>
        <v>24</v>
      </c>
      <c r="X299" s="3" t="str">
        <f>IF($E299=IF(ISERROR(VLOOKUP($U299,技リスト!$A$1:$F$270,4,FALSE)),"－",VLOOKUP($U299,技リスト!$A$1:$F$270,4,FALSE)),"一致","")</f>
        <v/>
      </c>
      <c r="Y299" s="15" t="s">
        <v>715</v>
      </c>
      <c r="Z299" s="3" t="str">
        <f>IF(ISERROR(VLOOKUP($Y299,技リスト!$A$1:$F$270,6,FALSE)),"－",VLOOKUP($Y299,技リスト!$A$1:$F$270,6,FALSE))</f>
        <v>DR</v>
      </c>
      <c r="AA299" s="3">
        <f>IF(ISERROR(VLOOKUP($Y299,技リスト!$A$1:$F$270,3,FALSE)),"－",VLOOKUP($Y299,技リスト!$A$1:$F$270,3,FALSE))</f>
        <v>61</v>
      </c>
      <c r="AB299" s="3" t="str">
        <f>IF($E299=IF(ISERROR(VLOOKUP($Y299,技リスト!$A$1:$F$270,4,FALSE)),"－",VLOOKUP($Y299,技リスト!$A$1:$F$270,4,FALSE)),"一致","")</f>
        <v>一致</v>
      </c>
      <c r="AC299" s="15" t="s">
        <v>571</v>
      </c>
      <c r="AD299" s="3" t="str">
        <f>IF(ISERROR(VLOOKUP($AC299,技リスト!$A$1:$F$270,6,FALSE)),"－",VLOOKUP($AC299,技リスト!$A$1:$F$270,6,FALSE))</f>
        <v>DR</v>
      </c>
      <c r="AE299" s="3">
        <f>IF(ISERROR(VLOOKUP($AC299,技リスト!$A$1:$F$270,3,FALSE)),"－",VLOOKUP($AC299,技リスト!$A$1:$F$270,3,FALSE))</f>
        <v>94</v>
      </c>
      <c r="AF299" s="3" t="str">
        <f>IF($E299=IF(ISERROR(VLOOKUP($AC299,技リスト!$A$1:$F$245,4,FALSE)),"－",VLOOKUP($AC299,技リスト!$A$1:$F$245,4,FALSE)),"一致","")</f>
        <v/>
      </c>
      <c r="AG299" s="16" t="str">
        <f t="shared" si="32"/>
        <v>のろいどくぎりのじゅつたつまきどくぎりヘブンズタイム</v>
      </c>
      <c r="AH299" s="16" t="str">
        <f t="shared" si="33"/>
        <v>のろいどくぎりのじゅつたつまきどくぎりヘブンズタイム</v>
      </c>
      <c r="AI299" s="16" t="str">
        <f t="shared" si="34"/>
        <v>のろいどくぎりのじゅつたつまきどくぎりヘブンズタイム</v>
      </c>
      <c r="AJ299" s="16" t="str">
        <f t="shared" si="35"/>
        <v>のろいどくぎりのじゅつたつまきどくぎりヘブンズタイム</v>
      </c>
      <c r="AK299" s="15" t="str">
        <f t="shared" si="36"/>
        <v>DRDRDRDR</v>
      </c>
      <c r="AL299" s="16" t="str">
        <f t="shared" si="37"/>
        <v>DRDRDRDR</v>
      </c>
      <c r="AM299" s="15" t="str">
        <f t="shared" si="38"/>
        <v>DRDRDRDR</v>
      </c>
      <c r="AN299" s="15" t="str">
        <f t="shared" si="39"/>
        <v>DRDRDRDR</v>
      </c>
    </row>
    <row r="300" spans="1:40" ht="11.25" customHeight="1" x14ac:dyDescent="0.15">
      <c r="A300" s="15">
        <v>299</v>
      </c>
      <c r="B300" s="15" t="s">
        <v>904</v>
      </c>
      <c r="C300" s="15" t="s">
        <v>905</v>
      </c>
      <c r="D300" s="3" t="s">
        <v>18</v>
      </c>
      <c r="E300" s="15" t="s">
        <v>88</v>
      </c>
      <c r="F300" s="15" t="s">
        <v>20</v>
      </c>
      <c r="G300" s="15">
        <v>81</v>
      </c>
      <c r="H300" s="15">
        <v>158</v>
      </c>
      <c r="I300" s="15">
        <v>60</v>
      </c>
      <c r="J300" s="15">
        <v>52</v>
      </c>
      <c r="K300" s="15">
        <v>52</v>
      </c>
      <c r="L300" s="15">
        <v>54</v>
      </c>
      <c r="M300" s="15">
        <v>52</v>
      </c>
      <c r="N300" s="15">
        <v>61</v>
      </c>
      <c r="O300" s="15">
        <v>55</v>
      </c>
      <c r="P300" s="15">
        <v>21</v>
      </c>
      <c r="Q300" s="15" t="s">
        <v>436</v>
      </c>
      <c r="R300" s="3" t="str">
        <f>IF(ISERROR(VLOOKUP($Q300,技リスト!$A$1:$F$270,6,FALSE)),"－",VLOOKUP($Q300,技リスト!$A$1:$F$270,6,FALSE))</f>
        <v>CA</v>
      </c>
      <c r="S300" s="3">
        <f>IF(ISERROR(VLOOKUP($Q300,技リスト!$A$1:$F$270,3,FALSE)),"－",VLOOKUP($Q300,技リスト!$A$1:$F$270,3,FALSE))</f>
        <v>10</v>
      </c>
      <c r="T300" s="3" t="str">
        <f>IF($E300=IF(ISERROR(VLOOKUP($Q300,技リスト!$A$1:$F$270,4,FALSE)),"－",VLOOKUP($Q300,技リスト!$A$1:$F$270,4,FALSE)),"一致","")</f>
        <v>一致</v>
      </c>
      <c r="U300" s="15" t="s">
        <v>481</v>
      </c>
      <c r="V300" s="3" t="str">
        <f>IF(ISERROR(VLOOKUP($U300,技リスト!$A$1:$F$270,6,FALSE)),"－",VLOOKUP($U300,技リスト!$A$1:$F$270,6,FALSE))</f>
        <v>CA</v>
      </c>
      <c r="W300" s="3">
        <f>IF(ISERROR(VLOOKUP($U300,技リスト!$A$1:$F$270,3,FALSE)),"－",VLOOKUP($U300,技リスト!$A$1:$F$270,3,FALSE))</f>
        <v>41</v>
      </c>
      <c r="X300" s="3" t="str">
        <f>IF($E300=IF(ISERROR(VLOOKUP($U300,技リスト!$A$1:$F$270,4,FALSE)),"－",VLOOKUP($U300,技リスト!$A$1:$F$270,4,FALSE)),"一致","")</f>
        <v>一致</v>
      </c>
      <c r="Y300" s="15" t="s">
        <v>241</v>
      </c>
      <c r="Z300" s="3" t="str">
        <f>IF(ISERROR(VLOOKUP($Y300,技リスト!$A$1:$F$270,6,FALSE)),"－",VLOOKUP($Y300,技リスト!$A$1:$F$270,6,FALSE))</f>
        <v>DR</v>
      </c>
      <c r="AA300" s="3">
        <f>IF(ISERROR(VLOOKUP($Y300,技リスト!$A$1:$F$270,3,FALSE)),"－",VLOOKUP($Y300,技リスト!$A$1:$F$270,3,FALSE))</f>
        <v>61</v>
      </c>
      <c r="AB300" s="3" t="str">
        <f>IF($E300=IF(ISERROR(VLOOKUP($Y300,技リスト!$A$1:$F$270,4,FALSE)),"－",VLOOKUP($Y300,技リスト!$A$1:$F$270,4,FALSE)),"一致","")</f>
        <v>一致</v>
      </c>
      <c r="AC300" s="15" t="s">
        <v>445</v>
      </c>
      <c r="AD300" s="3" t="str">
        <f>IF(ISERROR(VLOOKUP($AC300,技リスト!$A$1:$F$270,6,FALSE)),"－",VLOOKUP($AC300,技リスト!$A$1:$F$270,6,FALSE))</f>
        <v>CA</v>
      </c>
      <c r="AE300" s="3">
        <f>IF(ISERROR(VLOOKUP($AC300,技リスト!$A$1:$F$270,3,FALSE)),"－",VLOOKUP($AC300,技リスト!$A$1:$F$270,3,FALSE))</f>
        <v>61</v>
      </c>
      <c r="AF300" s="3" t="str">
        <f>IF($E300=IF(ISERROR(VLOOKUP($AC300,技リスト!$A$1:$F$245,4,FALSE)),"－",VLOOKUP($AC300,技リスト!$A$1:$F$245,4,FALSE)),"一致","")</f>
        <v>一致</v>
      </c>
      <c r="AG300" s="16" t="str">
        <f t="shared" si="32"/>
        <v>スワンダイブこがらしカマイタチつむじ</v>
      </c>
      <c r="AH300" s="16" t="str">
        <f t="shared" si="33"/>
        <v>スワンダイブこがらしカマイタチつむじ</v>
      </c>
      <c r="AI300" s="16" t="str">
        <f t="shared" si="34"/>
        <v>スワンダイブこがらしカマイタチつむじ</v>
      </c>
      <c r="AJ300" s="16" t="str">
        <f t="shared" si="35"/>
        <v>スワンダイブこがらしカマイタチつむじ</v>
      </c>
      <c r="AK300" s="15" t="str">
        <f t="shared" si="36"/>
        <v>CACADRCA</v>
      </c>
      <c r="AL300" s="16" t="str">
        <f t="shared" si="37"/>
        <v>CACADRCA</v>
      </c>
      <c r="AM300" s="15" t="str">
        <f t="shared" si="38"/>
        <v>CACADRCA</v>
      </c>
      <c r="AN300" s="15" t="str">
        <f t="shared" si="39"/>
        <v>CACADRCA</v>
      </c>
    </row>
    <row r="301" spans="1:40" ht="11.25" customHeight="1" x14ac:dyDescent="0.15">
      <c r="A301" s="15">
        <v>300</v>
      </c>
      <c r="B301" s="15" t="s">
        <v>906</v>
      </c>
      <c r="C301" s="15" t="s">
        <v>907</v>
      </c>
      <c r="D301" s="3" t="s">
        <v>18</v>
      </c>
      <c r="E301" s="15" t="s">
        <v>19</v>
      </c>
      <c r="F301" s="15" t="s">
        <v>20</v>
      </c>
      <c r="G301" s="15">
        <v>118</v>
      </c>
      <c r="H301" s="15">
        <v>120</v>
      </c>
      <c r="I301" s="15">
        <v>57</v>
      </c>
      <c r="J301" s="15">
        <v>54</v>
      </c>
      <c r="K301" s="15">
        <v>40</v>
      </c>
      <c r="L301" s="15">
        <v>70</v>
      </c>
      <c r="M301" s="15">
        <v>49</v>
      </c>
      <c r="N301" s="15">
        <v>62</v>
      </c>
      <c r="O301" s="15">
        <v>53</v>
      </c>
      <c r="P301" s="15">
        <v>20</v>
      </c>
      <c r="Q301" s="15" t="s">
        <v>269</v>
      </c>
      <c r="R301" s="3" t="str">
        <f>IF(ISERROR(VLOOKUP($Q301,技リスト!$A$1:$F$270,6,FALSE)),"－",VLOOKUP($Q301,技リスト!$A$1:$F$270,6,FALSE))</f>
        <v>CA</v>
      </c>
      <c r="S301" s="3">
        <f>IF(ISERROR(VLOOKUP($Q301,技リスト!$A$1:$F$270,3,FALSE)),"－",VLOOKUP($Q301,技リスト!$A$1:$F$270,3,FALSE))</f>
        <v>12</v>
      </c>
      <c r="T301" s="3" t="str">
        <f>IF($E301=IF(ISERROR(VLOOKUP($Q301,技リスト!$A$1:$F$270,4,FALSE)),"－",VLOOKUP($Q301,技リスト!$A$1:$F$270,4,FALSE)),"一致","")</f>
        <v>一致</v>
      </c>
      <c r="U301" s="15" t="s">
        <v>122</v>
      </c>
      <c r="V301" s="3" t="str">
        <f>IF(ISERROR(VLOOKUP($U301,技リスト!$A$1:$F$270,6,FALSE)),"－",VLOOKUP($U301,技リスト!$A$1:$F$270,6,FALSE))</f>
        <v>CA</v>
      </c>
      <c r="W301" s="3">
        <f>IF(ISERROR(VLOOKUP($U301,技リスト!$A$1:$F$270,3,FALSE)),"－",VLOOKUP($U301,技リスト!$A$1:$F$270,3,FALSE))</f>
        <v>48</v>
      </c>
      <c r="X301" s="3" t="str">
        <f>IF($E301=IF(ISERROR(VLOOKUP($U301,技リスト!$A$1:$F$270,4,FALSE)),"－",VLOOKUP($U301,技リスト!$A$1:$F$270,4,FALSE)),"一致","")</f>
        <v/>
      </c>
      <c r="Y301" s="15" t="s">
        <v>264</v>
      </c>
      <c r="Z301" s="3" t="str">
        <f>IF(ISERROR(VLOOKUP($Y301,技リスト!$A$1:$F$270,6,FALSE)),"－",VLOOKUP($Y301,技リスト!$A$1:$F$270,6,FALSE))</f>
        <v>BL</v>
      </c>
      <c r="AA301" s="3">
        <f>IF(ISERROR(VLOOKUP($Y301,技リスト!$A$1:$F$270,3,FALSE)),"－",VLOOKUP($Y301,技リスト!$A$1:$F$270,3,FALSE))</f>
        <v>16</v>
      </c>
      <c r="AB301" s="3" t="str">
        <f>IF($E301=IF(ISERROR(VLOOKUP($Y301,技リスト!$A$1:$F$270,4,FALSE)),"－",VLOOKUP($Y301,技リスト!$A$1:$F$270,4,FALSE)),"一致","")</f>
        <v>一致</v>
      </c>
      <c r="AC301" s="15" t="s">
        <v>141</v>
      </c>
      <c r="AD301" s="3" t="str">
        <f>IF(ISERROR(VLOOKUP($AC301,技リスト!$A$1:$F$270,6,FALSE)),"－",VLOOKUP($AC301,技リスト!$A$1:$F$270,6,FALSE))</f>
        <v>BL</v>
      </c>
      <c r="AE301" s="3">
        <f>IF(ISERROR(VLOOKUP($AC301,技リスト!$A$1:$F$270,3,FALSE)),"－",VLOOKUP($AC301,技リスト!$A$1:$F$270,3,FALSE))</f>
        <v>64</v>
      </c>
      <c r="AF301" s="3" t="str">
        <f>IF($E301=IF(ISERROR(VLOOKUP($AC301,技リスト!$A$1:$F$245,4,FALSE)),"－",VLOOKUP($AC301,技リスト!$A$1:$F$245,4,FALSE)),"一致","")</f>
        <v>一致</v>
      </c>
      <c r="AG301" s="16" t="str">
        <f t="shared" si="32"/>
        <v>キラーブレードゴッドハンド（山）おんりょうかげぬい</v>
      </c>
      <c r="AH301" s="16" t="str">
        <f t="shared" si="33"/>
        <v>キラーブレードゴッドハンド（山）おんりょうかげぬい</v>
      </c>
      <c r="AI301" s="16" t="str">
        <f t="shared" si="34"/>
        <v>キラーブレードゴッドハンド（山）おんりょうかげぬい</v>
      </c>
      <c r="AJ301" s="16" t="str">
        <f t="shared" si="35"/>
        <v>キラーブレードゴッドハンド（山）おんりょうかげぬい</v>
      </c>
      <c r="AK301" s="15" t="str">
        <f t="shared" si="36"/>
        <v>CACABLBL</v>
      </c>
      <c r="AL301" s="16" t="str">
        <f t="shared" si="37"/>
        <v>CACABLBL</v>
      </c>
      <c r="AM301" s="15" t="str">
        <f t="shared" si="38"/>
        <v>CACABLBL</v>
      </c>
      <c r="AN301" s="15" t="str">
        <f t="shared" si="39"/>
        <v>CACABLBL</v>
      </c>
    </row>
    <row r="302" spans="1:40" ht="11.25" customHeight="1" x14ac:dyDescent="0.15">
      <c r="A302" s="15">
        <v>301</v>
      </c>
      <c r="B302" s="15" t="s">
        <v>908</v>
      </c>
      <c r="C302" s="15" t="s">
        <v>909</v>
      </c>
      <c r="D302" s="3" t="s">
        <v>18</v>
      </c>
      <c r="E302" s="15" t="s">
        <v>19</v>
      </c>
      <c r="F302" s="15" t="s">
        <v>53</v>
      </c>
      <c r="G302" s="15">
        <v>101</v>
      </c>
      <c r="H302" s="15">
        <v>158</v>
      </c>
      <c r="I302" s="15">
        <v>71</v>
      </c>
      <c r="J302" s="15">
        <v>59</v>
      </c>
      <c r="K302" s="15">
        <v>56</v>
      </c>
      <c r="L302" s="15">
        <v>53</v>
      </c>
      <c r="M302" s="15">
        <v>58</v>
      </c>
      <c r="N302" s="15">
        <v>71</v>
      </c>
      <c r="O302" s="15">
        <v>56</v>
      </c>
      <c r="P302" s="15">
        <v>19</v>
      </c>
      <c r="Q302" s="15" t="s">
        <v>188</v>
      </c>
      <c r="R302" s="3" t="str">
        <f>IF(ISERROR(VLOOKUP($Q302,技リスト!$A$1:$F$270,6,FALSE)),"－",VLOOKUP($Q302,技リスト!$A$1:$F$270,6,FALSE))</f>
        <v>DR</v>
      </c>
      <c r="S302" s="3">
        <f>IF(ISERROR(VLOOKUP($Q302,技リスト!$A$1:$F$270,3,FALSE)),"－",VLOOKUP($Q302,技リスト!$A$1:$F$270,3,FALSE))</f>
        <v>38</v>
      </c>
      <c r="T302" s="3" t="str">
        <f>IF($E302=IF(ISERROR(VLOOKUP($Q302,技リスト!$A$1:$F$270,4,FALSE)),"－",VLOOKUP($Q302,技リスト!$A$1:$F$270,4,FALSE)),"一致","")</f>
        <v>一致</v>
      </c>
      <c r="U302" s="15" t="s">
        <v>227</v>
      </c>
      <c r="V302" s="3" t="str">
        <f>IF(ISERROR(VLOOKUP($U302,技リスト!$A$1:$F$270,6,FALSE)),"－",VLOOKUP($U302,技リスト!$A$1:$F$270,6,FALSE))</f>
        <v>BL</v>
      </c>
      <c r="W302" s="3">
        <f>IF(ISERROR(VLOOKUP($U302,技リスト!$A$1:$F$270,3,FALSE)),"－",VLOOKUP($U302,技リスト!$A$1:$F$270,3,FALSE))</f>
        <v>39</v>
      </c>
      <c r="X302" s="3" t="str">
        <f>IF($E302=IF(ISERROR(VLOOKUP($U302,技リスト!$A$1:$F$270,4,FALSE)),"－",VLOOKUP($U302,技リスト!$A$1:$F$270,4,FALSE)),"一致","")</f>
        <v>一致</v>
      </c>
      <c r="Y302" s="15" t="s">
        <v>363</v>
      </c>
      <c r="Z302" s="3" t="str">
        <f>IF(ISERROR(VLOOKUP($Y302,技リスト!$A$1:$F$270,6,FALSE)),"－",VLOOKUP($Y302,技リスト!$A$1:$F$270,6,FALSE))</f>
        <v>DR</v>
      </c>
      <c r="AA302" s="3">
        <f>IF(ISERROR(VLOOKUP($Y302,技リスト!$A$1:$F$270,3,FALSE)),"－",VLOOKUP($Y302,技リスト!$A$1:$F$270,3,FALSE))</f>
        <v>52</v>
      </c>
      <c r="AB302" s="3" t="str">
        <f>IF($E302=IF(ISERROR(VLOOKUP($Y302,技リスト!$A$1:$F$270,4,FALSE)),"－",VLOOKUP($Y302,技リスト!$A$1:$F$270,4,FALSE)),"一致","")</f>
        <v>一致</v>
      </c>
      <c r="AC302" s="15" t="s">
        <v>875</v>
      </c>
      <c r="AD302" s="3" t="str">
        <f>IF(ISERROR(VLOOKUP($AC302,技リスト!$A$1:$F$270,6,FALSE)),"－",VLOOKUP($AC302,技リスト!$A$1:$F$270,6,FALSE))</f>
        <v>BS</v>
      </c>
      <c r="AE302" s="3">
        <f>IF(ISERROR(VLOOKUP($AC302,技リスト!$A$1:$F$270,3,FALSE)),"－",VLOOKUP($AC302,技リスト!$A$1:$F$270,3,FALSE))</f>
        <v>78</v>
      </c>
      <c r="AF302" s="3" t="str">
        <f>IF($E302=IF(ISERROR(VLOOKUP($AC302,技リスト!$A$1:$F$245,4,FALSE)),"－",VLOOKUP($AC302,技リスト!$A$1:$F$245,4,FALSE)),"一致","")</f>
        <v>一致</v>
      </c>
      <c r="AG302" s="16" t="str">
        <f t="shared" si="32"/>
        <v>スーパースキャン（Ｄ）スーパースキャン（Ｂ）ざんぞうダークトルネード</v>
      </c>
      <c r="AH302" s="16" t="str">
        <f t="shared" si="33"/>
        <v>スーパースキャン（Ｄ）スーパースキャン（Ｂ）ざんぞうダークトルネード</v>
      </c>
      <c r="AI302" s="16" t="str">
        <f t="shared" si="34"/>
        <v>スーパースキャン（Ｄ）スーパースキャン（Ｂ）ざんぞうダークトルネード</v>
      </c>
      <c r="AJ302" s="16" t="str">
        <f t="shared" si="35"/>
        <v>スーパースキャン（Ｄ）スーパースキャン（Ｂ）ざんぞうダークトルネード</v>
      </c>
      <c r="AK302" s="15" t="str">
        <f t="shared" si="36"/>
        <v>DRBLDRBS</v>
      </c>
      <c r="AL302" s="16" t="str">
        <f t="shared" si="37"/>
        <v>DRBLDRBS</v>
      </c>
      <c r="AM302" s="15" t="str">
        <f t="shared" si="38"/>
        <v>DRBLDRBS</v>
      </c>
      <c r="AN302" s="15" t="str">
        <f t="shared" si="39"/>
        <v>DRBLDRBS</v>
      </c>
    </row>
    <row r="303" spans="1:40" ht="11.25" customHeight="1" x14ac:dyDescent="0.15">
      <c r="A303" s="15">
        <v>302</v>
      </c>
      <c r="B303" s="15" t="s">
        <v>910</v>
      </c>
      <c r="C303" s="15" t="s">
        <v>911</v>
      </c>
      <c r="D303" s="3" t="s">
        <v>18</v>
      </c>
      <c r="E303" s="15" t="s">
        <v>88</v>
      </c>
      <c r="F303" s="15" t="s">
        <v>52</v>
      </c>
      <c r="G303" s="15">
        <v>134</v>
      </c>
      <c r="H303" s="15">
        <v>198</v>
      </c>
      <c r="I303" s="15">
        <v>60</v>
      </c>
      <c r="J303" s="15">
        <v>58</v>
      </c>
      <c r="K303" s="15">
        <v>48</v>
      </c>
      <c r="L303" s="15">
        <v>45</v>
      </c>
      <c r="M303" s="15">
        <v>48</v>
      </c>
      <c r="N303" s="15">
        <v>52</v>
      </c>
      <c r="O303" s="15">
        <v>79</v>
      </c>
      <c r="P303" s="15">
        <v>15</v>
      </c>
      <c r="Q303" s="15" t="s">
        <v>175</v>
      </c>
      <c r="R303" s="3" t="str">
        <f>IF(ISERROR(VLOOKUP($Q303,技リスト!$A$1:$F$270,6,FALSE)),"－",VLOOKUP($Q303,技リスト!$A$1:$F$270,6,FALSE))</f>
        <v>NS</v>
      </c>
      <c r="S303" s="3">
        <f>IF(ISERROR(VLOOKUP($Q303,技リスト!$A$1:$F$270,3,FALSE)),"－",VLOOKUP($Q303,技リスト!$A$1:$F$270,3,FALSE))</f>
        <v>65</v>
      </c>
      <c r="T303" s="3" t="str">
        <f>IF($E303=IF(ISERROR(VLOOKUP($Q303,技リスト!$A$1:$F$270,4,FALSE)),"－",VLOOKUP($Q303,技リスト!$A$1:$F$270,4,FALSE)),"一致","")</f>
        <v/>
      </c>
      <c r="U303" s="15" t="s">
        <v>363</v>
      </c>
      <c r="V303" s="3" t="str">
        <f>IF(ISERROR(VLOOKUP($U303,技リスト!$A$1:$F$270,6,FALSE)),"－",VLOOKUP($U303,技リスト!$A$1:$F$270,6,FALSE))</f>
        <v>DR</v>
      </c>
      <c r="W303" s="3">
        <f>IF(ISERROR(VLOOKUP($U303,技リスト!$A$1:$F$270,3,FALSE)),"－",VLOOKUP($U303,技リスト!$A$1:$F$270,3,FALSE))</f>
        <v>52</v>
      </c>
      <c r="X303" s="3" t="str">
        <f>IF($E303=IF(ISERROR(VLOOKUP($U303,技リスト!$A$1:$F$270,4,FALSE)),"－",VLOOKUP($U303,技リスト!$A$1:$F$270,4,FALSE)),"一致","")</f>
        <v/>
      </c>
      <c r="Y303" s="15" t="s">
        <v>610</v>
      </c>
      <c r="Z303" s="3" t="str">
        <f>IF(ISERROR(VLOOKUP($Y303,技リスト!$A$1:$F$270,6,FALSE)),"－",VLOOKUP($Y303,技リスト!$A$1:$F$270,6,FALSE))</f>
        <v>DR</v>
      </c>
      <c r="AA303" s="3">
        <f>IF(ISERROR(VLOOKUP($Y303,技リスト!$A$1:$F$270,3,FALSE)),"－",VLOOKUP($Y303,技リスト!$A$1:$F$270,3,FALSE))</f>
        <v>38</v>
      </c>
      <c r="AB303" s="3" t="str">
        <f>IF($E303=IF(ISERROR(VLOOKUP($Y303,技リスト!$A$1:$F$270,4,FALSE)),"－",VLOOKUP($Y303,技リスト!$A$1:$F$270,4,FALSE)),"一致","")</f>
        <v/>
      </c>
      <c r="AC303" s="15" t="s">
        <v>750</v>
      </c>
      <c r="AD303" s="3" t="str">
        <f>IF(ISERROR(VLOOKUP($AC303,技リスト!$A$1:$F$270,6,FALSE)),"－",VLOOKUP($AC303,技リスト!$A$1:$F$270,6,FALSE))</f>
        <v>BL</v>
      </c>
      <c r="AE303" s="3">
        <f>IF(ISERROR(VLOOKUP($AC303,技リスト!$A$1:$F$270,3,FALSE)),"－",VLOOKUP($AC303,技リスト!$A$1:$F$270,3,FALSE))</f>
        <v>62</v>
      </c>
      <c r="AF303" s="3" t="str">
        <f>IF($E303=IF(ISERROR(VLOOKUP($AC303,技リスト!$A$1:$F$245,4,FALSE)),"－",VLOOKUP($AC303,技リスト!$A$1:$F$245,4,FALSE)),"一致","")</f>
        <v/>
      </c>
      <c r="AG303" s="16" t="str">
        <f t="shared" si="32"/>
        <v>ファイアトルネードざんぞうフーセンガムフレイムダンス</v>
      </c>
      <c r="AH303" s="16" t="str">
        <f t="shared" si="33"/>
        <v>ファイアトルネードざんぞうフーセンガムフレイムダンス</v>
      </c>
      <c r="AI303" s="16" t="str">
        <f t="shared" si="34"/>
        <v>ファイアトルネードざんぞうフーセンガムフレイムダンス</v>
      </c>
      <c r="AJ303" s="16" t="str">
        <f t="shared" si="35"/>
        <v>ファイアトルネードざんぞうフーセンガムフレイムダンス</v>
      </c>
      <c r="AK303" s="15" t="str">
        <f t="shared" si="36"/>
        <v>NSDRDRBL</v>
      </c>
      <c r="AL303" s="16" t="str">
        <f t="shared" si="37"/>
        <v>NSDRDRBL</v>
      </c>
      <c r="AM303" s="15" t="str">
        <f t="shared" si="38"/>
        <v>NSDRDRBL</v>
      </c>
      <c r="AN303" s="15" t="str">
        <f t="shared" si="39"/>
        <v>NSDRDRBL</v>
      </c>
    </row>
    <row r="304" spans="1:40" ht="11.25" customHeight="1" x14ac:dyDescent="0.15">
      <c r="A304" s="15">
        <v>303</v>
      </c>
      <c r="B304" s="15" t="s">
        <v>912</v>
      </c>
      <c r="C304" s="15" t="s">
        <v>913</v>
      </c>
      <c r="D304" s="3" t="s">
        <v>18</v>
      </c>
      <c r="E304" s="15" t="s">
        <v>145</v>
      </c>
      <c r="F304" s="15" t="s">
        <v>20</v>
      </c>
      <c r="G304" s="15">
        <v>127</v>
      </c>
      <c r="H304" s="15">
        <v>152</v>
      </c>
      <c r="I304" s="15">
        <v>61</v>
      </c>
      <c r="J304" s="15">
        <v>60</v>
      </c>
      <c r="K304" s="15">
        <v>62</v>
      </c>
      <c r="L304" s="15">
        <v>60</v>
      </c>
      <c r="M304" s="15">
        <v>52</v>
      </c>
      <c r="N304" s="15">
        <v>58</v>
      </c>
      <c r="O304" s="15">
        <v>53</v>
      </c>
      <c r="P304" s="15">
        <v>22</v>
      </c>
      <c r="Q304" s="15" t="s">
        <v>304</v>
      </c>
      <c r="R304" s="3" t="str">
        <f>IF(ISERROR(VLOOKUP($Q304,技リスト!$A$1:$F$270,6,FALSE)),"－",VLOOKUP($Q304,技リスト!$A$1:$F$270,6,FALSE))</f>
        <v>BL</v>
      </c>
      <c r="S304" s="3">
        <f>IF(ISERROR(VLOOKUP($Q304,技リスト!$A$1:$F$270,3,FALSE)),"－",VLOOKUP($Q304,技リスト!$A$1:$F$270,3,FALSE))</f>
        <v>12</v>
      </c>
      <c r="T304" s="3" t="str">
        <f>IF($E304=IF(ISERROR(VLOOKUP($Q304,技リスト!$A$1:$F$270,4,FALSE)),"－",VLOOKUP($Q304,技リスト!$A$1:$F$270,4,FALSE)),"一致","")</f>
        <v/>
      </c>
      <c r="U304" s="15" t="s">
        <v>437</v>
      </c>
      <c r="V304" s="3" t="str">
        <f>IF(ISERROR(VLOOKUP($U304,技リスト!$A$1:$F$270,6,FALSE)),"－",VLOOKUP($U304,技リスト!$A$1:$F$270,6,FALSE))</f>
        <v>CA</v>
      </c>
      <c r="W304" s="3">
        <f>IF(ISERROR(VLOOKUP($U304,技リスト!$A$1:$F$270,3,FALSE)),"－",VLOOKUP($U304,技リスト!$A$1:$F$270,3,FALSE))</f>
        <v>15</v>
      </c>
      <c r="X304" s="3" t="str">
        <f>IF($E304=IF(ISERROR(VLOOKUP($U304,技リスト!$A$1:$F$270,4,FALSE)),"－",VLOOKUP($U304,技リスト!$A$1:$F$270,4,FALSE)),"一致","")</f>
        <v>一致</v>
      </c>
      <c r="Y304" s="15" t="s">
        <v>281</v>
      </c>
      <c r="Z304" s="3" t="str">
        <f>IF(ISERROR(VLOOKUP($Y304,技リスト!$A$1:$F$270,6,FALSE)),"－",VLOOKUP($Y304,技リスト!$A$1:$F$270,6,FALSE))</f>
        <v>P1</v>
      </c>
      <c r="AA304" s="3">
        <f>IF(ISERROR(VLOOKUP($Y304,技リスト!$A$1:$F$270,3,FALSE)),"－",VLOOKUP($Y304,技リスト!$A$1:$F$270,3,FALSE))</f>
        <v>67</v>
      </c>
      <c r="AB304" s="3" t="str">
        <f>IF($E304=IF(ISERROR(VLOOKUP($Y304,技リスト!$A$1:$F$270,4,FALSE)),"－",VLOOKUP($Y304,技リスト!$A$1:$F$270,4,FALSE)),"一致","")</f>
        <v>一致</v>
      </c>
      <c r="AC304" s="15" t="s">
        <v>729</v>
      </c>
      <c r="AD304" s="3" t="str">
        <f>IF(ISERROR(VLOOKUP($AC304,技リスト!$A$1:$F$270,6,FALSE)),"－",VLOOKUP($AC304,技リスト!$A$1:$F$270,6,FALSE))</f>
        <v>BB</v>
      </c>
      <c r="AE304" s="3">
        <f>IF(ISERROR(VLOOKUP($AC304,技リスト!$A$1:$F$270,3,FALSE)),"－",VLOOKUP($AC304,技リスト!$A$1:$F$270,3,FALSE))</f>
        <v>73</v>
      </c>
      <c r="AF304" s="3" t="str">
        <f>IF($E304=IF(ISERROR(VLOOKUP($AC304,技リスト!$A$1:$F$245,4,FALSE)),"－",VLOOKUP($AC304,技リスト!$A$1:$F$245,4,FALSE)),"一致","")</f>
        <v>一致</v>
      </c>
      <c r="AG304" s="16" t="str">
        <f t="shared" si="32"/>
        <v>しこふみプレッシャーパンチばくれつパンチボルケイノカット</v>
      </c>
      <c r="AH304" s="16" t="str">
        <f t="shared" si="33"/>
        <v>しこふみプレッシャーパンチばくれつパンチボルケイノカット</v>
      </c>
      <c r="AI304" s="16" t="str">
        <f t="shared" si="34"/>
        <v>しこふみプレッシャーパンチばくれつパンチボルケイノカット</v>
      </c>
      <c r="AJ304" s="16" t="str">
        <f t="shared" si="35"/>
        <v>しこふみプレッシャーパンチばくれつパンチボルケイノカット</v>
      </c>
      <c r="AK304" s="15" t="str">
        <f t="shared" si="36"/>
        <v>BLCAP1BB</v>
      </c>
      <c r="AL304" s="16" t="str">
        <f t="shared" si="37"/>
        <v>BLCAP1BB</v>
      </c>
      <c r="AM304" s="15" t="str">
        <f t="shared" si="38"/>
        <v>BLCAP1BB</v>
      </c>
      <c r="AN304" s="15" t="str">
        <f t="shared" si="39"/>
        <v>BLCAP1BB</v>
      </c>
    </row>
    <row r="305" spans="1:40" ht="11.25" customHeight="1" x14ac:dyDescent="0.15">
      <c r="A305" s="15">
        <v>304</v>
      </c>
      <c r="B305" s="15" t="s">
        <v>914</v>
      </c>
      <c r="C305" s="15" t="s">
        <v>915</v>
      </c>
      <c r="D305" s="3" t="s">
        <v>18</v>
      </c>
      <c r="E305" s="15" t="s">
        <v>145</v>
      </c>
      <c r="F305" s="15" t="s">
        <v>52</v>
      </c>
      <c r="G305" s="15">
        <v>123</v>
      </c>
      <c r="H305" s="15">
        <v>172</v>
      </c>
      <c r="I305" s="15">
        <v>54</v>
      </c>
      <c r="J305" s="15">
        <v>64</v>
      </c>
      <c r="K305" s="15">
        <v>56</v>
      </c>
      <c r="L305" s="15">
        <v>69</v>
      </c>
      <c r="M305" s="15">
        <v>57</v>
      </c>
      <c r="N305" s="15">
        <v>54</v>
      </c>
      <c r="O305" s="15">
        <v>60</v>
      </c>
      <c r="P305" s="15">
        <v>15</v>
      </c>
      <c r="Q305" s="15" t="s">
        <v>163</v>
      </c>
      <c r="R305" s="3" t="str">
        <f>IF(ISERROR(VLOOKUP($Q305,技リスト!$A$1:$F$270,6,FALSE)),"－",VLOOKUP($Q305,技リスト!$A$1:$F$270,6,FALSE))</f>
        <v>NS</v>
      </c>
      <c r="S305" s="3">
        <f>IF(ISERROR(VLOOKUP($Q305,技リスト!$A$1:$F$270,3,FALSE)),"－",VLOOKUP($Q305,技リスト!$A$1:$F$270,3,FALSE))</f>
        <v>24</v>
      </c>
      <c r="T305" s="3" t="str">
        <f>IF($E305=IF(ISERROR(VLOOKUP($Q305,技リスト!$A$1:$F$270,4,FALSE)),"－",VLOOKUP($Q305,技リスト!$A$1:$F$270,4,FALSE)),"一致","")</f>
        <v>一致</v>
      </c>
      <c r="U305" s="15" t="s">
        <v>277</v>
      </c>
      <c r="V305" s="3" t="str">
        <f>IF(ISERROR(VLOOKUP($U305,技リスト!$A$1:$F$270,6,FALSE)),"－",VLOOKUP($U305,技リスト!$A$1:$F$270,6,FALSE))</f>
        <v>DR</v>
      </c>
      <c r="W305" s="3">
        <f>IF(ISERROR(VLOOKUP($U305,技リスト!$A$1:$F$270,3,FALSE)),"－",VLOOKUP($U305,技リスト!$A$1:$F$270,3,FALSE))</f>
        <v>22</v>
      </c>
      <c r="X305" s="3" t="str">
        <f>IF($E305=IF(ISERROR(VLOOKUP($U305,技リスト!$A$1:$F$270,4,FALSE)),"－",VLOOKUP($U305,技リスト!$A$1:$F$270,4,FALSE)),"一致","")</f>
        <v/>
      </c>
      <c r="Y305" s="15" t="s">
        <v>397</v>
      </c>
      <c r="Z305" s="3" t="str">
        <f>IF(ISERROR(VLOOKUP($Y305,技リスト!$A$1:$F$270,6,FALSE)),"－",VLOOKUP($Y305,技リスト!$A$1:$F$270,6,FALSE))</f>
        <v>NS</v>
      </c>
      <c r="AA305" s="3">
        <f>IF(ISERROR(VLOOKUP($Y305,技リスト!$A$1:$F$270,3,FALSE)),"－",VLOOKUP($Y305,技リスト!$A$1:$F$270,3,FALSE))</f>
        <v>58</v>
      </c>
      <c r="AB305" s="3" t="str">
        <f>IF($E305=IF(ISERROR(VLOOKUP($Y305,技リスト!$A$1:$F$270,4,FALSE)),"－",VLOOKUP($Y305,技リスト!$A$1:$F$270,4,FALSE)),"一致","")</f>
        <v>一致</v>
      </c>
      <c r="AC305" s="15" t="s">
        <v>424</v>
      </c>
      <c r="AD305" s="3" t="str">
        <f>IF(ISERROR(VLOOKUP($AC305,技リスト!$A$1:$F$270,6,FALSE)),"－",VLOOKUP($AC305,技リスト!$A$1:$F$270,6,FALSE))</f>
        <v>NS</v>
      </c>
      <c r="AE305" s="3">
        <f>IF(ISERROR(VLOOKUP($AC305,技リスト!$A$1:$F$270,3,FALSE)),"－",VLOOKUP($AC305,技リスト!$A$1:$F$270,3,FALSE))</f>
        <v>78</v>
      </c>
      <c r="AF305" s="3" t="str">
        <f>IF($E305=IF(ISERROR(VLOOKUP($AC305,技リスト!$A$1:$F$245,4,FALSE)),"－",VLOOKUP($AC305,技リスト!$A$1:$F$245,4,FALSE)),"一致","")</f>
        <v>一致</v>
      </c>
      <c r="AG305" s="16" t="str">
        <f t="shared" si="32"/>
        <v>グレネードショットマジックメテオアタックシャインドライブ</v>
      </c>
      <c r="AH305" s="16" t="str">
        <f t="shared" si="33"/>
        <v>グレネードショットマジックメテオアタックシャインドライブ</v>
      </c>
      <c r="AI305" s="16" t="str">
        <f t="shared" si="34"/>
        <v>グレネードショットマジックメテオアタックシャインドライブ</v>
      </c>
      <c r="AJ305" s="16" t="str">
        <f t="shared" si="35"/>
        <v>グレネードショットマジックメテオアタックシャインドライブ</v>
      </c>
      <c r="AK305" s="15" t="str">
        <f t="shared" si="36"/>
        <v>NSDRNSNS</v>
      </c>
      <c r="AL305" s="16" t="str">
        <f t="shared" si="37"/>
        <v>NSDRNSNS</v>
      </c>
      <c r="AM305" s="15" t="str">
        <f t="shared" si="38"/>
        <v>NSDRNSNS</v>
      </c>
      <c r="AN305" s="15" t="str">
        <f t="shared" si="39"/>
        <v>NSDRNSNS</v>
      </c>
    </row>
    <row r="306" spans="1:40" ht="11.25" customHeight="1" x14ac:dyDescent="0.15">
      <c r="A306" s="15">
        <v>305</v>
      </c>
      <c r="B306" s="15" t="s">
        <v>916</v>
      </c>
      <c r="C306" s="15" t="s">
        <v>917</v>
      </c>
      <c r="D306" s="3" t="s">
        <v>18</v>
      </c>
      <c r="E306" s="15" t="s">
        <v>88</v>
      </c>
      <c r="F306" s="15" t="s">
        <v>53</v>
      </c>
      <c r="G306" s="15">
        <v>121</v>
      </c>
      <c r="H306" s="15">
        <v>178</v>
      </c>
      <c r="I306" s="15">
        <v>63</v>
      </c>
      <c r="J306" s="15">
        <v>60</v>
      </c>
      <c r="K306" s="15">
        <v>53</v>
      </c>
      <c r="L306" s="15">
        <v>69</v>
      </c>
      <c r="M306" s="15">
        <v>52</v>
      </c>
      <c r="N306" s="15">
        <v>56</v>
      </c>
      <c r="O306" s="15">
        <v>60</v>
      </c>
      <c r="P306" s="15">
        <v>20</v>
      </c>
      <c r="Q306" s="15" t="s">
        <v>158</v>
      </c>
      <c r="R306" s="3" t="str">
        <f>IF(ISERROR(VLOOKUP($Q306,技リスト!$A$1:$F$270,6,FALSE)),"－",VLOOKUP($Q306,技リスト!$A$1:$F$270,6,FALSE))</f>
        <v>DR</v>
      </c>
      <c r="S306" s="3">
        <f>IF(ISERROR(VLOOKUP($Q306,技リスト!$A$1:$F$270,3,FALSE)),"－",VLOOKUP($Q306,技リスト!$A$1:$F$270,3,FALSE))</f>
        <v>17</v>
      </c>
      <c r="T306" s="3" t="str">
        <f>IF($E306=IF(ISERROR(VLOOKUP($Q306,技リスト!$A$1:$F$270,4,FALSE)),"－",VLOOKUP($Q306,技リスト!$A$1:$F$270,4,FALSE)),"一致","")</f>
        <v>一致</v>
      </c>
      <c r="U306" s="15" t="s">
        <v>164</v>
      </c>
      <c r="V306" s="3" t="str">
        <f>IF(ISERROR(VLOOKUP($U306,技リスト!$A$1:$F$270,6,FALSE)),"－",VLOOKUP($U306,技リスト!$A$1:$F$270,6,FALSE))</f>
        <v>DR</v>
      </c>
      <c r="W306" s="3">
        <f>IF(ISERROR(VLOOKUP($U306,技リスト!$A$1:$F$270,3,FALSE)),"－",VLOOKUP($U306,技リスト!$A$1:$F$270,3,FALSE))</f>
        <v>49</v>
      </c>
      <c r="X306" s="3" t="str">
        <f>IF($E306=IF(ISERROR(VLOOKUP($U306,技リスト!$A$1:$F$270,4,FALSE)),"－",VLOOKUP($U306,技リスト!$A$1:$F$270,4,FALSE)),"一致","")</f>
        <v/>
      </c>
      <c r="Y306" s="15" t="s">
        <v>87</v>
      </c>
      <c r="Z306" s="3" t="str">
        <f>IF(ISERROR(VLOOKUP($Y306,技リスト!$A$1:$F$270,6,FALSE)),"－",VLOOKUP($Y306,技リスト!$A$1:$F$270,6,FALSE))</f>
        <v>DR</v>
      </c>
      <c r="AA306" s="3">
        <f>IF(ISERROR(VLOOKUP($Y306,技リスト!$A$1:$F$270,3,FALSE)),"－",VLOOKUP($Y306,技リスト!$A$1:$F$270,3,FALSE))</f>
        <v>78</v>
      </c>
      <c r="AB306" s="3" t="str">
        <f>IF($E306=IF(ISERROR(VLOOKUP($Y306,技リスト!$A$1:$F$270,4,FALSE)),"－",VLOOKUP($Y306,技リスト!$A$1:$F$270,4,FALSE)),"一致","")</f>
        <v>一致</v>
      </c>
      <c r="AC306" s="15" t="s">
        <v>918</v>
      </c>
      <c r="AD306" s="3" t="str">
        <f>IF(ISERROR(VLOOKUP($AC306,技リスト!$A$1:$F$270,6,FALSE)),"－",VLOOKUP($AC306,技リスト!$A$1:$F$270,6,FALSE))</f>
        <v>BL</v>
      </c>
      <c r="AE306" s="3">
        <f>IF(ISERROR(VLOOKUP($AC306,技リスト!$A$1:$F$270,3,FALSE)),"－",VLOOKUP($AC306,技リスト!$A$1:$F$270,3,FALSE))</f>
        <v>73</v>
      </c>
      <c r="AF306" s="3" t="str">
        <f>IF($E306=IF(ISERROR(VLOOKUP($AC306,技リスト!$A$1:$F$245,4,FALSE)),"－",VLOOKUP($AC306,技リスト!$A$1:$F$245,4,FALSE)),"一致","")</f>
        <v>一致</v>
      </c>
      <c r="AG306" s="16" t="str">
        <f t="shared" si="32"/>
        <v>たつまきせんぷうごりむちゅうオオウチワプロファイルゾーン</v>
      </c>
      <c r="AH306" s="16" t="str">
        <f t="shared" si="33"/>
        <v>たつまきせんぷうごりむちゅうオオウチワプロファイルゾーン</v>
      </c>
      <c r="AI306" s="16" t="str">
        <f t="shared" si="34"/>
        <v>たつまきせんぷうごりむちゅうオオウチワプロファイルゾーン</v>
      </c>
      <c r="AJ306" s="16" t="str">
        <f t="shared" si="35"/>
        <v>たつまきせんぷうごりむちゅうオオウチワプロファイルゾーン</v>
      </c>
      <c r="AK306" s="15" t="str">
        <f t="shared" si="36"/>
        <v>DRDRDRBL</v>
      </c>
      <c r="AL306" s="16" t="str">
        <f t="shared" si="37"/>
        <v>DRDRDRBL</v>
      </c>
      <c r="AM306" s="15" t="str">
        <f t="shared" si="38"/>
        <v>DRDRDRBL</v>
      </c>
      <c r="AN306" s="15" t="str">
        <f t="shared" si="39"/>
        <v>DRDRDRBL</v>
      </c>
    </row>
    <row r="307" spans="1:40" ht="11.25" customHeight="1" x14ac:dyDescent="0.15">
      <c r="A307" s="15">
        <v>306</v>
      </c>
      <c r="B307" s="15" t="s">
        <v>919</v>
      </c>
      <c r="C307" s="15" t="s">
        <v>920</v>
      </c>
      <c r="D307" s="3" t="s">
        <v>18</v>
      </c>
      <c r="E307" s="15" t="s">
        <v>145</v>
      </c>
      <c r="F307" s="15" t="s">
        <v>53</v>
      </c>
      <c r="G307" s="15">
        <v>167</v>
      </c>
      <c r="H307" s="15">
        <v>144</v>
      </c>
      <c r="I307" s="15">
        <v>68</v>
      </c>
      <c r="J307" s="15">
        <v>62</v>
      </c>
      <c r="K307" s="15">
        <v>54</v>
      </c>
      <c r="L307" s="15">
        <v>60</v>
      </c>
      <c r="M307" s="15">
        <v>35</v>
      </c>
      <c r="N307" s="15">
        <v>68</v>
      </c>
      <c r="O307" s="15">
        <v>54</v>
      </c>
      <c r="P307" s="15">
        <v>15</v>
      </c>
      <c r="Q307" s="15" t="s">
        <v>921</v>
      </c>
      <c r="R307" s="3" t="str">
        <f>IF(ISERROR(VLOOKUP($Q307,技リスト!$A$1:$F$270,6,FALSE)),"－",VLOOKUP($Q307,技リスト!$A$1:$F$270,6,FALSE))</f>
        <v>DR</v>
      </c>
      <c r="S307" s="3">
        <f>IF(ISERROR(VLOOKUP($Q307,技リスト!$A$1:$F$270,3,FALSE)),"－",VLOOKUP($Q307,技リスト!$A$1:$F$270,3,FALSE))</f>
        <v>17</v>
      </c>
      <c r="T307" s="3" t="str">
        <f>IF($E307=IF(ISERROR(VLOOKUP($Q307,技リスト!$A$1:$F$270,4,FALSE)),"－",VLOOKUP($Q307,技リスト!$A$1:$F$270,4,FALSE)),"一致","")</f>
        <v>一致</v>
      </c>
      <c r="U307" s="15" t="s">
        <v>610</v>
      </c>
      <c r="V307" s="3" t="str">
        <f>IF(ISERROR(VLOOKUP($U307,技リスト!$A$1:$F$270,6,FALSE)),"－",VLOOKUP($U307,技リスト!$A$1:$F$270,6,FALSE))</f>
        <v>DR</v>
      </c>
      <c r="W307" s="3">
        <f>IF(ISERROR(VLOOKUP($U307,技リスト!$A$1:$F$270,3,FALSE)),"－",VLOOKUP($U307,技リスト!$A$1:$F$270,3,FALSE))</f>
        <v>38</v>
      </c>
      <c r="X307" s="3" t="str">
        <f>IF($E307=IF(ISERROR(VLOOKUP($U307,技リスト!$A$1:$F$270,4,FALSE)),"－",VLOOKUP($U307,技リスト!$A$1:$F$270,4,FALSE)),"一致","")</f>
        <v>一致</v>
      </c>
      <c r="Y307" s="15" t="s">
        <v>176</v>
      </c>
      <c r="Z307" s="3" t="str">
        <f>IF(ISERROR(VLOOKUP($Y307,技リスト!$A$1:$F$270,6,FALSE)),"－",VLOOKUP($Y307,技リスト!$A$1:$F$270,6,FALSE))</f>
        <v>DR</v>
      </c>
      <c r="AA307" s="3">
        <f>IF(ISERROR(VLOOKUP($Y307,技リスト!$A$1:$F$270,3,FALSE)),"－",VLOOKUP($Y307,技リスト!$A$1:$F$270,3,FALSE))</f>
        <v>47</v>
      </c>
      <c r="AB307" s="3" t="str">
        <f>IF($E307=IF(ISERROR(VLOOKUP($Y307,技リスト!$A$1:$F$270,4,FALSE)),"－",VLOOKUP($Y307,技リスト!$A$1:$F$270,4,FALSE)),"一致","")</f>
        <v>一致</v>
      </c>
      <c r="AC307" s="15" t="s">
        <v>224</v>
      </c>
      <c r="AD307" s="3" t="str">
        <f>IF(ISERROR(VLOOKUP($AC307,技リスト!$A$1:$F$270,6,FALSE)),"－",VLOOKUP($AC307,技リスト!$A$1:$F$270,6,FALSE))</f>
        <v>NS</v>
      </c>
      <c r="AE307" s="3">
        <f>IF(ISERROR(VLOOKUP($AC307,技リスト!$A$1:$F$270,3,FALSE)),"－",VLOOKUP($AC307,技リスト!$A$1:$F$270,3,FALSE))</f>
        <v>70</v>
      </c>
      <c r="AF307" s="3" t="str">
        <f>IF($E307=IF(ISERROR(VLOOKUP($AC307,技リスト!$A$1:$F$245,4,FALSE)),"－",VLOOKUP($AC307,技リスト!$A$1:$F$245,4,FALSE)),"一致","")</f>
        <v>一致</v>
      </c>
      <c r="AG307" s="16" t="str">
        <f t="shared" si="32"/>
        <v>ひとりワンツーフーセンガムヒートタックルダイナマイトシュート</v>
      </c>
      <c r="AH307" s="16" t="str">
        <f t="shared" si="33"/>
        <v>ひとりワンツーフーセンガムヒートタックルダイナマイトシュート</v>
      </c>
      <c r="AI307" s="16" t="str">
        <f t="shared" si="34"/>
        <v>ひとりワンツーフーセンガムヒートタックルダイナマイトシュート</v>
      </c>
      <c r="AJ307" s="16" t="str">
        <f t="shared" si="35"/>
        <v>ひとりワンツーフーセンガムヒートタックルダイナマイトシュート</v>
      </c>
      <c r="AK307" s="15" t="str">
        <f t="shared" si="36"/>
        <v>DRDRDRNS</v>
      </c>
      <c r="AL307" s="16" t="str">
        <f t="shared" si="37"/>
        <v>DRDRDRNS</v>
      </c>
      <c r="AM307" s="15" t="str">
        <f t="shared" si="38"/>
        <v>DRDRDRNS</v>
      </c>
      <c r="AN307" s="15" t="str">
        <f t="shared" si="39"/>
        <v>DRDRDRNS</v>
      </c>
    </row>
    <row r="308" spans="1:40" ht="11.25" customHeight="1" x14ac:dyDescent="0.15">
      <c r="A308" s="15">
        <v>307</v>
      </c>
      <c r="B308" s="15" t="s">
        <v>922</v>
      </c>
      <c r="C308" s="15" t="s">
        <v>923</v>
      </c>
      <c r="D308" s="3" t="s">
        <v>18</v>
      </c>
      <c r="E308" s="15" t="s">
        <v>121</v>
      </c>
      <c r="F308" s="15" t="s">
        <v>53</v>
      </c>
      <c r="G308" s="15">
        <v>154</v>
      </c>
      <c r="H308" s="15">
        <v>148</v>
      </c>
      <c r="I308" s="15">
        <v>58</v>
      </c>
      <c r="J308" s="15">
        <v>57</v>
      </c>
      <c r="K308" s="15">
        <v>60</v>
      </c>
      <c r="L308" s="15">
        <v>54</v>
      </c>
      <c r="M308" s="15">
        <v>55</v>
      </c>
      <c r="N308" s="15">
        <v>61</v>
      </c>
      <c r="O308" s="15">
        <v>52</v>
      </c>
      <c r="P308" s="15">
        <v>32</v>
      </c>
      <c r="Q308" s="15" t="s">
        <v>158</v>
      </c>
      <c r="R308" s="3" t="str">
        <f>IF(ISERROR(VLOOKUP($Q308,技リスト!$A$1:$F$270,6,FALSE)),"－",VLOOKUP($Q308,技リスト!$A$1:$F$270,6,FALSE))</f>
        <v>DR</v>
      </c>
      <c r="S308" s="3">
        <f>IF(ISERROR(VLOOKUP($Q308,技リスト!$A$1:$F$270,3,FALSE)),"－",VLOOKUP($Q308,技リスト!$A$1:$F$270,3,FALSE))</f>
        <v>17</v>
      </c>
      <c r="T308" s="3" t="str">
        <f>IF($E308=IF(ISERROR(VLOOKUP($Q308,技リスト!$A$1:$F$270,4,FALSE)),"－",VLOOKUP($Q308,技リスト!$A$1:$F$270,4,FALSE)),"一致","")</f>
        <v/>
      </c>
      <c r="U308" s="15" t="s">
        <v>289</v>
      </c>
      <c r="V308" s="3" t="str">
        <f>IF(ISERROR(VLOOKUP($U308,技リスト!$A$1:$F$270,6,FALSE)),"－",VLOOKUP($U308,技リスト!$A$1:$F$270,6,FALSE))</f>
        <v>DR</v>
      </c>
      <c r="W308" s="3">
        <f>IF(ISERROR(VLOOKUP($U308,技リスト!$A$1:$F$270,3,FALSE)),"－",VLOOKUP($U308,技リスト!$A$1:$F$270,3,FALSE))</f>
        <v>24</v>
      </c>
      <c r="X308" s="3" t="str">
        <f>IF($E308=IF(ISERROR(VLOOKUP($U308,技リスト!$A$1:$F$270,4,FALSE)),"－",VLOOKUP($U308,技リスト!$A$1:$F$270,4,FALSE)),"一致","")</f>
        <v/>
      </c>
      <c r="Y308" s="15" t="s">
        <v>290</v>
      </c>
      <c r="Z308" s="3" t="str">
        <f>IF(ISERROR(VLOOKUP($Y308,技リスト!$A$1:$F$270,6,FALSE)),"－",VLOOKUP($Y308,技リスト!$A$1:$F$270,6,FALSE))</f>
        <v>BL</v>
      </c>
      <c r="AA308" s="3">
        <f>IF(ISERROR(VLOOKUP($Y308,技リスト!$A$1:$F$270,3,FALSE)),"－",VLOOKUP($Y308,技リスト!$A$1:$F$270,3,FALSE))</f>
        <v>56</v>
      </c>
      <c r="AB308" s="3" t="str">
        <f>IF($E308=IF(ISERROR(VLOOKUP($Y308,技リスト!$A$1:$F$270,4,FALSE)),"－",VLOOKUP($Y308,技リスト!$A$1:$F$270,4,FALSE)),"一致","")</f>
        <v/>
      </c>
      <c r="AC308" s="15" t="s">
        <v>715</v>
      </c>
      <c r="AD308" s="3" t="str">
        <f>IF(ISERROR(VLOOKUP($AC308,技リスト!$A$1:$F$270,6,FALSE)),"－",VLOOKUP($AC308,技リスト!$A$1:$F$270,6,FALSE))</f>
        <v>DR</v>
      </c>
      <c r="AE308" s="3">
        <f>IF(ISERROR(VLOOKUP($AC308,技リスト!$A$1:$F$270,3,FALSE)),"－",VLOOKUP($AC308,技リスト!$A$1:$F$270,3,FALSE))</f>
        <v>61</v>
      </c>
      <c r="AF308" s="3" t="str">
        <f>IF($E308=IF(ISERROR(VLOOKUP($AC308,技リスト!$A$1:$F$245,4,FALSE)),"－",VLOOKUP($AC308,技リスト!$A$1:$F$245,4,FALSE)),"一致","")</f>
        <v/>
      </c>
      <c r="AG308" s="16" t="str">
        <f t="shared" si="32"/>
        <v>たつまきせんぷうどくぎりのじゅつくものいとたつまきどくぎり</v>
      </c>
      <c r="AH308" s="16" t="str">
        <f t="shared" si="33"/>
        <v>たつまきせんぷうどくぎりのじゅつくものいとたつまきどくぎり</v>
      </c>
      <c r="AI308" s="16" t="str">
        <f t="shared" si="34"/>
        <v>たつまきせんぷうどくぎりのじゅつくものいとたつまきどくぎり</v>
      </c>
      <c r="AJ308" s="16" t="str">
        <f t="shared" si="35"/>
        <v>たつまきせんぷうどくぎりのじゅつくものいとたつまきどくぎり</v>
      </c>
      <c r="AK308" s="15" t="str">
        <f t="shared" si="36"/>
        <v>DRDRBLDR</v>
      </c>
      <c r="AL308" s="16" t="str">
        <f t="shared" si="37"/>
        <v>DRDRBLDR</v>
      </c>
      <c r="AM308" s="15" t="str">
        <f t="shared" si="38"/>
        <v>DRDRBLDR</v>
      </c>
      <c r="AN308" s="15" t="str">
        <f t="shared" si="39"/>
        <v>DRDRBLDR</v>
      </c>
    </row>
    <row r="309" spans="1:40" ht="11.25" customHeight="1" x14ac:dyDescent="0.15">
      <c r="A309" s="15">
        <v>308</v>
      </c>
      <c r="B309" s="15" t="s">
        <v>924</v>
      </c>
      <c r="C309" s="15" t="s">
        <v>925</v>
      </c>
      <c r="D309" s="3" t="s">
        <v>18</v>
      </c>
      <c r="E309" s="15" t="s">
        <v>88</v>
      </c>
      <c r="F309" s="15" t="s">
        <v>17</v>
      </c>
      <c r="G309" s="15">
        <v>83</v>
      </c>
      <c r="H309" s="15">
        <v>130</v>
      </c>
      <c r="I309" s="15">
        <v>41</v>
      </c>
      <c r="J309" s="15">
        <v>52</v>
      </c>
      <c r="K309" s="15">
        <v>62</v>
      </c>
      <c r="L309" s="15">
        <v>56</v>
      </c>
      <c r="M309" s="15">
        <v>62</v>
      </c>
      <c r="N309" s="15">
        <v>59</v>
      </c>
      <c r="O309" s="15">
        <v>63</v>
      </c>
      <c r="P309" s="15">
        <v>15</v>
      </c>
      <c r="Q309" s="15" t="s">
        <v>139</v>
      </c>
      <c r="R309" s="3" t="str">
        <f>IF(ISERROR(VLOOKUP($Q309,技リスト!$A$1:$F$270,6,FALSE)),"－",VLOOKUP($Q309,技リスト!$A$1:$F$270,6,FALSE))</f>
        <v>BL</v>
      </c>
      <c r="S309" s="3">
        <f>IF(ISERROR(VLOOKUP($Q309,技リスト!$A$1:$F$270,3,FALSE)),"－",VLOOKUP($Q309,技リスト!$A$1:$F$270,3,FALSE))</f>
        <v>8</v>
      </c>
      <c r="T309" s="3" t="str">
        <f>IF($E309=IF(ISERROR(VLOOKUP($Q309,技リスト!$A$1:$F$270,4,FALSE)),"－",VLOOKUP($Q309,技リスト!$A$1:$F$270,4,FALSE)),"一致","")</f>
        <v>一致</v>
      </c>
      <c r="U309" s="15" t="s">
        <v>329</v>
      </c>
      <c r="V309" s="3" t="str">
        <f>IF(ISERROR(VLOOKUP($U309,技リスト!$A$1:$F$270,6,FALSE)),"－",VLOOKUP($U309,技リスト!$A$1:$F$270,6,FALSE))</f>
        <v>DR</v>
      </c>
      <c r="W309" s="3">
        <f>IF(ISERROR(VLOOKUP($U309,技リスト!$A$1:$F$270,3,FALSE)),"－",VLOOKUP($U309,技リスト!$A$1:$F$270,3,FALSE))</f>
        <v>8</v>
      </c>
      <c r="X309" s="3" t="str">
        <f>IF($E309=IF(ISERROR(VLOOKUP($U309,技リスト!$A$1:$F$270,4,FALSE)),"－",VLOOKUP($U309,技リスト!$A$1:$F$270,4,FALSE)),"一致","")</f>
        <v>一致</v>
      </c>
      <c r="Y309" s="15" t="s">
        <v>199</v>
      </c>
      <c r="Z309" s="3" t="str">
        <f>IF(ISERROR(VLOOKUP($Y309,技リスト!$A$1:$F$270,6,FALSE)),"－",VLOOKUP($Y309,技リスト!$A$1:$F$270,6,FALSE))</f>
        <v>BB</v>
      </c>
      <c r="AA309" s="3">
        <f>IF(ISERROR(VLOOKUP($Y309,技リスト!$A$1:$F$270,3,FALSE)),"－",VLOOKUP($Y309,技リスト!$A$1:$F$270,3,FALSE))</f>
        <v>58</v>
      </c>
      <c r="AB309" s="3" t="str">
        <f>IF($E309=IF(ISERROR(VLOOKUP($Y309,技リスト!$A$1:$F$270,4,FALSE)),"－",VLOOKUP($Y309,技リスト!$A$1:$F$270,4,FALSE)),"一致","")</f>
        <v>一致</v>
      </c>
      <c r="AC309" s="15" t="s">
        <v>363</v>
      </c>
      <c r="AD309" s="3" t="str">
        <f>IF(ISERROR(VLOOKUP($AC309,技リスト!$A$1:$F$270,6,FALSE)),"－",VLOOKUP($AC309,技リスト!$A$1:$F$270,6,FALSE))</f>
        <v>DR</v>
      </c>
      <c r="AE309" s="3">
        <f>IF(ISERROR(VLOOKUP($AC309,技リスト!$A$1:$F$270,3,FALSE)),"－",VLOOKUP($AC309,技リスト!$A$1:$F$270,3,FALSE))</f>
        <v>52</v>
      </c>
      <c r="AF309" s="3" t="str">
        <f>IF($E309=IF(ISERROR(VLOOKUP($AC309,技リスト!$A$1:$F$245,4,FALSE)),"－",VLOOKUP($AC309,技リスト!$A$1:$F$245,4,FALSE)),"一致","")</f>
        <v/>
      </c>
      <c r="AG309" s="16" t="str">
        <f t="shared" si="32"/>
        <v>コイルターンたまのりピエロスピニングカットざんぞう</v>
      </c>
      <c r="AH309" s="16" t="str">
        <f t="shared" si="33"/>
        <v>コイルターンたまのりピエロスピニングカットざんぞう</v>
      </c>
      <c r="AI309" s="16" t="str">
        <f t="shared" si="34"/>
        <v>コイルターンたまのりピエロスピニングカットざんぞう</v>
      </c>
      <c r="AJ309" s="16" t="str">
        <f t="shared" si="35"/>
        <v>コイルターンたまのりピエロスピニングカットざんぞう</v>
      </c>
      <c r="AK309" s="15" t="str">
        <f t="shared" si="36"/>
        <v>BLDRBBDR</v>
      </c>
      <c r="AL309" s="16" t="str">
        <f t="shared" si="37"/>
        <v>BLDRBBDR</v>
      </c>
      <c r="AM309" s="15" t="str">
        <f t="shared" si="38"/>
        <v>BLDRBBDR</v>
      </c>
      <c r="AN309" s="15" t="str">
        <f t="shared" si="39"/>
        <v>BLDRBBDR</v>
      </c>
    </row>
    <row r="310" spans="1:40" ht="11.25" customHeight="1" x14ac:dyDescent="0.15">
      <c r="A310" s="15">
        <v>309</v>
      </c>
      <c r="B310" s="15" t="s">
        <v>926</v>
      </c>
      <c r="C310" s="15" t="s">
        <v>927</v>
      </c>
      <c r="D310" s="3" t="s">
        <v>18</v>
      </c>
      <c r="E310" s="15" t="s">
        <v>19</v>
      </c>
      <c r="F310" s="15" t="s">
        <v>53</v>
      </c>
      <c r="G310" s="15">
        <v>116</v>
      </c>
      <c r="H310" s="15">
        <v>137</v>
      </c>
      <c r="I310" s="15">
        <v>47</v>
      </c>
      <c r="J310" s="15">
        <v>60</v>
      </c>
      <c r="K310" s="15">
        <v>52</v>
      </c>
      <c r="L310" s="15">
        <v>56</v>
      </c>
      <c r="M310" s="15">
        <v>60</v>
      </c>
      <c r="N310" s="15">
        <v>56</v>
      </c>
      <c r="O310" s="15">
        <v>62</v>
      </c>
      <c r="P310" s="15">
        <v>17</v>
      </c>
      <c r="Q310" s="15" t="s">
        <v>329</v>
      </c>
      <c r="R310" s="3" t="str">
        <f>IF(ISERROR(VLOOKUP($Q310,技リスト!$A$1:$F$270,6,FALSE)),"－",VLOOKUP($Q310,技リスト!$A$1:$F$270,6,FALSE))</f>
        <v>DR</v>
      </c>
      <c r="S310" s="3">
        <f>IF(ISERROR(VLOOKUP($Q310,技リスト!$A$1:$F$270,3,FALSE)),"－",VLOOKUP($Q310,技リスト!$A$1:$F$270,3,FALSE))</f>
        <v>8</v>
      </c>
      <c r="T310" s="3" t="str">
        <f>IF($E310=IF(ISERROR(VLOOKUP($Q310,技リスト!$A$1:$F$270,4,FALSE)),"－",VLOOKUP($Q310,技リスト!$A$1:$F$270,4,FALSE)),"一致","")</f>
        <v/>
      </c>
      <c r="U310" s="15" t="s">
        <v>140</v>
      </c>
      <c r="V310" s="3" t="str">
        <f>IF(ISERROR(VLOOKUP($U310,技リスト!$A$1:$F$270,6,FALSE)),"－",VLOOKUP($U310,技リスト!$A$1:$F$270,6,FALSE))</f>
        <v>BL</v>
      </c>
      <c r="W310" s="3">
        <f>IF(ISERROR(VLOOKUP($U310,技リスト!$A$1:$F$270,3,FALSE)),"－",VLOOKUP($U310,技リスト!$A$1:$F$270,3,FALSE))</f>
        <v>41</v>
      </c>
      <c r="X310" s="3" t="str">
        <f>IF($E310=IF(ISERROR(VLOOKUP($U310,技リスト!$A$1:$F$270,4,FALSE)),"－",VLOOKUP($U310,技リスト!$A$1:$F$270,4,FALSE)),"一致","")</f>
        <v/>
      </c>
      <c r="Y310" s="15" t="s">
        <v>164</v>
      </c>
      <c r="Z310" s="3" t="str">
        <f>IF(ISERROR(VLOOKUP($Y310,技リスト!$A$1:$F$270,6,FALSE)),"－",VLOOKUP($Y310,技リスト!$A$1:$F$270,6,FALSE))</f>
        <v>DR</v>
      </c>
      <c r="AA310" s="3">
        <f>IF(ISERROR(VLOOKUP($Y310,技リスト!$A$1:$F$270,3,FALSE)),"－",VLOOKUP($Y310,技リスト!$A$1:$F$270,3,FALSE))</f>
        <v>49</v>
      </c>
      <c r="AB310" s="3" t="str">
        <f>IF($E310=IF(ISERROR(VLOOKUP($Y310,技リスト!$A$1:$F$270,4,FALSE)),"－",VLOOKUP($Y310,技リスト!$A$1:$F$270,4,FALSE)),"一致","")</f>
        <v/>
      </c>
      <c r="AC310" s="15" t="s">
        <v>397</v>
      </c>
      <c r="AD310" s="3" t="str">
        <f>IF(ISERROR(VLOOKUP($AC310,技リスト!$A$1:$F$270,6,FALSE)),"－",VLOOKUP($AC310,技リスト!$A$1:$F$270,6,FALSE))</f>
        <v>NS</v>
      </c>
      <c r="AE310" s="3">
        <f>IF(ISERROR(VLOOKUP($AC310,技リスト!$A$1:$F$270,3,FALSE)),"－",VLOOKUP($AC310,技リスト!$A$1:$F$270,3,FALSE))</f>
        <v>58</v>
      </c>
      <c r="AF310" s="3" t="str">
        <f>IF($E310=IF(ISERROR(VLOOKUP($AC310,技リスト!$A$1:$F$245,4,FALSE)),"－",VLOOKUP($AC310,技リスト!$A$1:$F$245,4,FALSE)),"一致","")</f>
        <v/>
      </c>
      <c r="AG310" s="16" t="str">
        <f t="shared" si="32"/>
        <v>たまのりピエロうしろのしょうめんごりむちゅうメテオアタック</v>
      </c>
      <c r="AH310" s="16" t="str">
        <f t="shared" si="33"/>
        <v>たまのりピエロうしろのしょうめんごりむちゅうメテオアタック</v>
      </c>
      <c r="AI310" s="16" t="str">
        <f t="shared" si="34"/>
        <v>たまのりピエロうしろのしょうめんごりむちゅうメテオアタック</v>
      </c>
      <c r="AJ310" s="16" t="str">
        <f t="shared" si="35"/>
        <v>たまのりピエロうしろのしょうめんごりむちゅうメテオアタック</v>
      </c>
      <c r="AK310" s="15" t="str">
        <f t="shared" si="36"/>
        <v>DRBLDRNS</v>
      </c>
      <c r="AL310" s="16" t="str">
        <f t="shared" si="37"/>
        <v>DRBLDRNS</v>
      </c>
      <c r="AM310" s="15" t="str">
        <f t="shared" si="38"/>
        <v>DRBLDRNS</v>
      </c>
      <c r="AN310" s="15" t="str">
        <f t="shared" si="39"/>
        <v>DRBLDRNS</v>
      </c>
    </row>
    <row r="311" spans="1:40" ht="11.25" customHeight="1" x14ac:dyDescent="0.15">
      <c r="A311" s="15">
        <v>310</v>
      </c>
      <c r="B311" s="15" t="s">
        <v>928</v>
      </c>
      <c r="C311" s="15" t="s">
        <v>929</v>
      </c>
      <c r="D311" s="3" t="s">
        <v>18</v>
      </c>
      <c r="E311" s="15" t="s">
        <v>88</v>
      </c>
      <c r="F311" s="15" t="s">
        <v>20</v>
      </c>
      <c r="G311" s="15">
        <v>158</v>
      </c>
      <c r="H311" s="15">
        <v>170</v>
      </c>
      <c r="I311" s="15">
        <v>60</v>
      </c>
      <c r="J311" s="15">
        <v>52</v>
      </c>
      <c r="K311" s="15">
        <v>60</v>
      </c>
      <c r="L311" s="15">
        <v>60</v>
      </c>
      <c r="M311" s="15">
        <v>55</v>
      </c>
      <c r="N311" s="15">
        <v>57</v>
      </c>
      <c r="O311" s="15">
        <v>57</v>
      </c>
      <c r="P311" s="15">
        <v>32</v>
      </c>
      <c r="Q311" s="15" t="s">
        <v>30</v>
      </c>
      <c r="R311" s="3" t="str">
        <f>IF(ISERROR(VLOOKUP($Q311,技リスト!$A$1:$F$270,6,FALSE)),"－",VLOOKUP($Q311,技リスト!$A$1:$F$270,6,FALSE))</f>
        <v>－</v>
      </c>
      <c r="S311" s="3" t="str">
        <f>IF(ISERROR(VLOOKUP($Q311,技リスト!$A$1:$F$270,3,FALSE)),"－",VLOOKUP($Q311,技リスト!$A$1:$F$270,3,FALSE))</f>
        <v>－</v>
      </c>
      <c r="T311" s="3" t="str">
        <f>IF($E311=IF(ISERROR(VLOOKUP($Q311,技リスト!$A$1:$F$270,4,FALSE)),"－",VLOOKUP($Q311,技リスト!$A$1:$F$270,4,FALSE)),"一致","")</f>
        <v/>
      </c>
      <c r="U311" s="15" t="s">
        <v>406</v>
      </c>
      <c r="V311" s="3" t="str">
        <f>IF(ISERROR(VLOOKUP($U311,技リスト!$A$1:$F$270,6,FALSE)),"－",VLOOKUP($U311,技リスト!$A$1:$F$270,6,FALSE))</f>
        <v>CA</v>
      </c>
      <c r="W311" s="3">
        <f>IF(ISERROR(VLOOKUP($U311,技リスト!$A$1:$F$270,3,FALSE)),"－",VLOOKUP($U311,技リスト!$A$1:$F$270,3,FALSE))</f>
        <v>63</v>
      </c>
      <c r="X311" s="3" t="str">
        <f>IF($E311=IF(ISERROR(VLOOKUP($U311,技リスト!$A$1:$F$270,4,FALSE)),"－",VLOOKUP($U311,技リスト!$A$1:$F$270,4,FALSE)),"一致","")</f>
        <v/>
      </c>
      <c r="Y311" s="15" t="s">
        <v>208</v>
      </c>
      <c r="Z311" s="3" t="str">
        <f>IF(ISERROR(VLOOKUP($Y311,技リスト!$A$1:$F$270,6,FALSE)),"－",VLOOKUP($Y311,技リスト!$A$1:$F$270,6,FALSE))</f>
        <v>P1</v>
      </c>
      <c r="AA311" s="3">
        <f>IF(ISERROR(VLOOKUP($Y311,技リスト!$A$1:$F$270,3,FALSE)),"－",VLOOKUP($Y311,技リスト!$A$1:$F$270,3,FALSE))</f>
        <v>61</v>
      </c>
      <c r="AB311" s="3" t="str">
        <f>IF($E311=IF(ISERROR(VLOOKUP($Y311,技リスト!$A$1:$F$270,4,FALSE)),"－",VLOOKUP($Y311,技リスト!$A$1:$F$270,4,FALSE)),"一致","")</f>
        <v/>
      </c>
      <c r="AC311" s="15" t="s">
        <v>446</v>
      </c>
      <c r="AD311" s="3" t="str">
        <f>IF(ISERROR(VLOOKUP($AC311,技リスト!$A$1:$F$270,6,FALSE)),"－",VLOOKUP($AC311,技リスト!$A$1:$F$270,6,FALSE))</f>
        <v>CA</v>
      </c>
      <c r="AE311" s="3">
        <f>IF(ISERROR(VLOOKUP($AC311,技リスト!$A$1:$F$270,3,FALSE)),"－",VLOOKUP($AC311,技リスト!$A$1:$F$270,3,FALSE))</f>
        <v>90</v>
      </c>
      <c r="AF311" s="3" t="str">
        <f>IF($E311=IF(ISERROR(VLOOKUP($AC311,技リスト!$A$1:$F$245,4,FALSE)),"－",VLOOKUP($AC311,技リスト!$A$1:$F$245,4,FALSE)),"一致","")</f>
        <v/>
      </c>
      <c r="AG311" s="16" t="str">
        <f t="shared" si="32"/>
        <v>キーパープラスゴールずらしフルパワーシールドぶんしんブロック</v>
      </c>
      <c r="AH311" s="16" t="str">
        <f t="shared" si="33"/>
        <v>キーパープラスゴールずらしフルパワーシールドぶんしんブロック</v>
      </c>
      <c r="AI311" s="16" t="str">
        <f t="shared" si="34"/>
        <v>キーパープラスゴールずらしフルパワーシールドぶんしんブロック</v>
      </c>
      <c r="AJ311" s="16" t="str">
        <f t="shared" si="35"/>
        <v>キーパープラスゴールずらしフルパワーシールドぶんしんブロック</v>
      </c>
      <c r="AK311" s="15" t="str">
        <f t="shared" si="36"/>
        <v>－CAP1CA</v>
      </c>
      <c r="AL311" s="16" t="str">
        <f t="shared" si="37"/>
        <v>－CAP1CA</v>
      </c>
      <c r="AM311" s="15" t="str">
        <f t="shared" si="38"/>
        <v>－CAP1CA</v>
      </c>
      <c r="AN311" s="15" t="str">
        <f t="shared" si="39"/>
        <v>－CAP1CA</v>
      </c>
    </row>
    <row r="312" spans="1:40" ht="11.25" customHeight="1" x14ac:dyDescent="0.15">
      <c r="A312" s="15">
        <v>311</v>
      </c>
      <c r="B312" s="15" t="s">
        <v>930</v>
      </c>
      <c r="C312" s="15" t="s">
        <v>931</v>
      </c>
      <c r="D312" s="3" t="s">
        <v>18</v>
      </c>
      <c r="E312" s="15" t="s">
        <v>145</v>
      </c>
      <c r="F312" s="15" t="s">
        <v>53</v>
      </c>
      <c r="G312" s="15">
        <v>165</v>
      </c>
      <c r="H312" s="15">
        <v>140</v>
      </c>
      <c r="I312" s="15">
        <v>45</v>
      </c>
      <c r="J312" s="15">
        <v>61</v>
      </c>
      <c r="K312" s="15">
        <v>59</v>
      </c>
      <c r="L312" s="15">
        <v>60</v>
      </c>
      <c r="M312" s="15">
        <v>64</v>
      </c>
      <c r="N312" s="15">
        <v>69</v>
      </c>
      <c r="O312" s="15">
        <v>60</v>
      </c>
      <c r="P312" s="15">
        <v>23</v>
      </c>
      <c r="Q312" s="15" t="s">
        <v>921</v>
      </c>
      <c r="R312" s="3" t="str">
        <f>IF(ISERROR(VLOOKUP($Q312,技リスト!$A$1:$F$270,6,FALSE)),"－",VLOOKUP($Q312,技リスト!$A$1:$F$270,6,FALSE))</f>
        <v>DR</v>
      </c>
      <c r="S312" s="3">
        <f>IF(ISERROR(VLOOKUP($Q312,技リスト!$A$1:$F$270,3,FALSE)),"－",VLOOKUP($Q312,技リスト!$A$1:$F$270,3,FALSE))</f>
        <v>17</v>
      </c>
      <c r="T312" s="3" t="str">
        <f>IF($E312=IF(ISERROR(VLOOKUP($Q312,技リスト!$A$1:$F$270,4,FALSE)),"－",VLOOKUP($Q312,技リスト!$A$1:$F$270,4,FALSE)),"一致","")</f>
        <v>一致</v>
      </c>
      <c r="U312" s="15" t="s">
        <v>176</v>
      </c>
      <c r="V312" s="3" t="str">
        <f>IF(ISERROR(VLOOKUP($U312,技リスト!$A$1:$F$270,6,FALSE)),"－",VLOOKUP($U312,技リスト!$A$1:$F$270,6,FALSE))</f>
        <v>DR</v>
      </c>
      <c r="W312" s="3">
        <f>IF(ISERROR(VLOOKUP($U312,技リスト!$A$1:$F$270,3,FALSE)),"－",VLOOKUP($U312,技リスト!$A$1:$F$270,3,FALSE))</f>
        <v>47</v>
      </c>
      <c r="X312" s="3" t="str">
        <f>IF($E312=IF(ISERROR(VLOOKUP($U312,技リスト!$A$1:$F$270,4,FALSE)),"－",VLOOKUP($U312,技リスト!$A$1:$F$270,4,FALSE)),"一致","")</f>
        <v>一致</v>
      </c>
      <c r="Y312" s="15" t="s">
        <v>397</v>
      </c>
      <c r="Z312" s="3" t="str">
        <f>IF(ISERROR(VLOOKUP($Y312,技リスト!$A$1:$F$270,6,FALSE)),"－",VLOOKUP($Y312,技リスト!$A$1:$F$270,6,FALSE))</f>
        <v>NS</v>
      </c>
      <c r="AA312" s="3">
        <f>IF(ISERROR(VLOOKUP($Y312,技リスト!$A$1:$F$270,3,FALSE)),"－",VLOOKUP($Y312,技リスト!$A$1:$F$270,3,FALSE))</f>
        <v>58</v>
      </c>
      <c r="AB312" s="3" t="str">
        <f>IF($E312=IF(ISERROR(VLOOKUP($Y312,技リスト!$A$1:$F$270,4,FALSE)),"－",VLOOKUP($Y312,技リスト!$A$1:$F$270,4,FALSE)),"一致","")</f>
        <v>一致</v>
      </c>
      <c r="AC312" s="15" t="s">
        <v>735</v>
      </c>
      <c r="AD312" s="3" t="str">
        <f>IF(ISERROR(VLOOKUP($AC312,技リスト!$A$1:$F$270,6,FALSE)),"－",VLOOKUP($AC312,技リスト!$A$1:$F$270,6,FALSE))</f>
        <v>BS</v>
      </c>
      <c r="AE312" s="3">
        <f>IF(ISERROR(VLOOKUP($AC312,技リスト!$A$1:$F$270,3,FALSE)),"－",VLOOKUP($AC312,技リスト!$A$1:$F$270,3,FALSE))</f>
        <v>89</v>
      </c>
      <c r="AF312" s="3" t="str">
        <f>IF($E312=IF(ISERROR(VLOOKUP($AC312,技リスト!$A$1:$F$245,4,FALSE)),"－",VLOOKUP($AC312,技リスト!$A$1:$F$245,4,FALSE)),"一致","")</f>
        <v>一致</v>
      </c>
      <c r="AG312" s="16" t="str">
        <f t="shared" si="32"/>
        <v>ひとりワンツーヒートタックルメテオアタックドラゴンキャノン</v>
      </c>
      <c r="AH312" s="16" t="str">
        <f t="shared" si="33"/>
        <v>ひとりワンツーヒートタックルメテオアタックドラゴンキャノン</v>
      </c>
      <c r="AI312" s="16" t="str">
        <f t="shared" si="34"/>
        <v>ひとりワンツーヒートタックルメテオアタックドラゴンキャノン</v>
      </c>
      <c r="AJ312" s="16" t="str">
        <f t="shared" si="35"/>
        <v>ひとりワンツーヒートタックルメテオアタックドラゴンキャノン</v>
      </c>
      <c r="AK312" s="15" t="str">
        <f t="shared" si="36"/>
        <v>DRDRNSBS</v>
      </c>
      <c r="AL312" s="16" t="str">
        <f t="shared" si="37"/>
        <v>DRDRNSBS</v>
      </c>
      <c r="AM312" s="15" t="str">
        <f t="shared" si="38"/>
        <v>DRDRNSBS</v>
      </c>
      <c r="AN312" s="15" t="str">
        <f t="shared" si="39"/>
        <v>DRDRNSBS</v>
      </c>
    </row>
    <row r="313" spans="1:40" ht="11.25" customHeight="1" x14ac:dyDescent="0.15">
      <c r="A313" s="15">
        <v>312</v>
      </c>
      <c r="B313" s="15" t="s">
        <v>932</v>
      </c>
      <c r="C313" s="15" t="s">
        <v>933</v>
      </c>
      <c r="D313" s="3" t="s">
        <v>18</v>
      </c>
      <c r="E313" s="15" t="s">
        <v>19</v>
      </c>
      <c r="F313" s="15" t="s">
        <v>53</v>
      </c>
      <c r="G313" s="15">
        <v>85</v>
      </c>
      <c r="H313" s="15">
        <v>136</v>
      </c>
      <c r="I313" s="15">
        <v>58</v>
      </c>
      <c r="J313" s="15">
        <v>71</v>
      </c>
      <c r="K313" s="15">
        <v>48</v>
      </c>
      <c r="L313" s="15">
        <v>64</v>
      </c>
      <c r="M313" s="15">
        <v>55</v>
      </c>
      <c r="N313" s="15">
        <v>63</v>
      </c>
      <c r="O313" s="15">
        <v>52</v>
      </c>
      <c r="P313" s="15">
        <v>17</v>
      </c>
      <c r="Q313" s="15" t="s">
        <v>127</v>
      </c>
      <c r="R313" s="3" t="str">
        <f>IF(ISERROR(VLOOKUP($Q313,技リスト!$A$1:$F$270,6,FALSE)),"－",VLOOKUP($Q313,技リスト!$A$1:$F$270,6,FALSE))</f>
        <v>DR</v>
      </c>
      <c r="S313" s="3">
        <f>IF(ISERROR(VLOOKUP($Q313,技リスト!$A$1:$F$270,3,FALSE)),"－",VLOOKUP($Q313,技リスト!$A$1:$F$270,3,FALSE))</f>
        <v>8</v>
      </c>
      <c r="T313" s="3" t="str">
        <f>IF($E313=IF(ISERROR(VLOOKUP($Q313,技リスト!$A$1:$F$270,4,FALSE)),"－",VLOOKUP($Q313,技リスト!$A$1:$F$270,4,FALSE)),"一致","")</f>
        <v/>
      </c>
      <c r="U313" s="15" t="s">
        <v>146</v>
      </c>
      <c r="V313" s="3" t="str">
        <f>IF(ISERROR(VLOOKUP($U313,技リスト!$A$1:$F$270,6,FALSE)),"－",VLOOKUP($U313,技リスト!$A$1:$F$270,6,FALSE))</f>
        <v>DR</v>
      </c>
      <c r="W313" s="3">
        <f>IF(ISERROR(VLOOKUP($U313,技リスト!$A$1:$F$270,3,FALSE)),"－",VLOOKUP($U313,技リスト!$A$1:$F$270,3,FALSE))</f>
        <v>15</v>
      </c>
      <c r="X313" s="3" t="str">
        <f>IF($E313=IF(ISERROR(VLOOKUP($U313,技リスト!$A$1:$F$270,4,FALSE)),"－",VLOOKUP($U313,技リスト!$A$1:$F$270,4,FALSE)),"一致","")</f>
        <v/>
      </c>
      <c r="Y313" s="15" t="s">
        <v>921</v>
      </c>
      <c r="Z313" s="3" t="str">
        <f>IF(ISERROR(VLOOKUP($Y313,技リスト!$A$1:$F$270,6,FALSE)),"－",VLOOKUP($Y313,技リスト!$A$1:$F$270,6,FALSE))</f>
        <v>DR</v>
      </c>
      <c r="AA313" s="3">
        <f>IF(ISERROR(VLOOKUP($Y313,技リスト!$A$1:$F$270,3,FALSE)),"－",VLOOKUP($Y313,技リスト!$A$1:$F$270,3,FALSE))</f>
        <v>17</v>
      </c>
      <c r="AB313" s="3" t="str">
        <f>IF($E313=IF(ISERROR(VLOOKUP($Y313,技リスト!$A$1:$F$270,4,FALSE)),"－",VLOOKUP($Y313,技リスト!$A$1:$F$270,4,FALSE)),"一致","")</f>
        <v/>
      </c>
      <c r="AC313" s="15" t="s">
        <v>187</v>
      </c>
      <c r="AD313" s="3" t="str">
        <f>IF(ISERROR(VLOOKUP($AC313,技リスト!$A$1:$F$270,6,FALSE)),"－",VLOOKUP($AC313,技リスト!$A$1:$F$270,6,FALSE))</f>
        <v>DR</v>
      </c>
      <c r="AE313" s="3">
        <f>IF(ISERROR(VLOOKUP($AC313,技リスト!$A$1:$F$270,3,FALSE)),"－",VLOOKUP($AC313,技リスト!$A$1:$F$270,3,FALSE))</f>
        <v>15</v>
      </c>
      <c r="AF313" s="3" t="str">
        <f>IF($E313=IF(ISERROR(VLOOKUP($AC313,技リスト!$A$1:$F$245,4,FALSE)),"－",VLOOKUP($AC313,技リスト!$A$1:$F$245,4,FALSE)),"一致","")</f>
        <v/>
      </c>
      <c r="AG313" s="16" t="str">
        <f t="shared" si="32"/>
        <v>しっぷうダッシュモンキーターンひとりワンツーのろい</v>
      </c>
      <c r="AH313" s="16" t="str">
        <f t="shared" si="33"/>
        <v>しっぷうダッシュモンキーターンひとりワンツーのろい</v>
      </c>
      <c r="AI313" s="16" t="str">
        <f t="shared" si="34"/>
        <v>しっぷうダッシュモンキーターンひとりワンツーのろい</v>
      </c>
      <c r="AJ313" s="16" t="str">
        <f t="shared" si="35"/>
        <v>しっぷうダッシュモンキーターンひとりワンツーのろい</v>
      </c>
      <c r="AK313" s="15" t="str">
        <f t="shared" si="36"/>
        <v>DRDRDRDR</v>
      </c>
      <c r="AL313" s="16" t="str">
        <f t="shared" si="37"/>
        <v>DRDRDRDR</v>
      </c>
      <c r="AM313" s="15" t="str">
        <f t="shared" si="38"/>
        <v>DRDRDRDR</v>
      </c>
      <c r="AN313" s="15" t="str">
        <f t="shared" si="39"/>
        <v>DRDRDRDR</v>
      </c>
    </row>
    <row r="314" spans="1:40" ht="11.25" customHeight="1" x14ac:dyDescent="0.15">
      <c r="A314" s="15">
        <v>313</v>
      </c>
      <c r="B314" s="15" t="s">
        <v>934</v>
      </c>
      <c r="C314" s="15" t="s">
        <v>935</v>
      </c>
      <c r="D314" s="3" t="s">
        <v>18</v>
      </c>
      <c r="E314" s="15" t="s">
        <v>121</v>
      </c>
      <c r="F314" s="15" t="s">
        <v>53</v>
      </c>
      <c r="G314" s="15">
        <v>96</v>
      </c>
      <c r="H314" s="15">
        <v>132</v>
      </c>
      <c r="I314" s="15">
        <v>63</v>
      </c>
      <c r="J314" s="15">
        <v>68</v>
      </c>
      <c r="K314" s="15">
        <v>42</v>
      </c>
      <c r="L314" s="15">
        <v>60</v>
      </c>
      <c r="M314" s="15">
        <v>58</v>
      </c>
      <c r="N314" s="15">
        <v>60</v>
      </c>
      <c r="O314" s="15">
        <v>53</v>
      </c>
      <c r="P314" s="15">
        <v>17</v>
      </c>
      <c r="Q314" s="15" t="s">
        <v>304</v>
      </c>
      <c r="R314" s="3" t="str">
        <f>IF(ISERROR(VLOOKUP($Q314,技リスト!$A$1:$F$270,6,FALSE)),"－",VLOOKUP($Q314,技リスト!$A$1:$F$270,6,FALSE))</f>
        <v>BL</v>
      </c>
      <c r="S314" s="3">
        <f>IF(ISERROR(VLOOKUP($Q314,技リスト!$A$1:$F$270,3,FALSE)),"－",VLOOKUP($Q314,技リスト!$A$1:$F$270,3,FALSE))</f>
        <v>12</v>
      </c>
      <c r="T314" s="3" t="str">
        <f>IF($E314=IF(ISERROR(VLOOKUP($Q314,技リスト!$A$1:$F$270,4,FALSE)),"－",VLOOKUP($Q314,技リスト!$A$1:$F$270,4,FALSE)),"一致","")</f>
        <v>一致</v>
      </c>
      <c r="U314" s="15" t="s">
        <v>134</v>
      </c>
      <c r="V314" s="3" t="str">
        <f>IF(ISERROR(VLOOKUP($U314,技リスト!$A$1:$F$270,6,FALSE)),"－",VLOOKUP($U314,技リスト!$A$1:$F$270,6,FALSE))</f>
        <v>DR</v>
      </c>
      <c r="W314" s="3">
        <f>IF(ISERROR(VLOOKUP($U314,技リスト!$A$1:$F$270,3,FALSE)),"－",VLOOKUP($U314,技リスト!$A$1:$F$270,3,FALSE))</f>
        <v>38</v>
      </c>
      <c r="X314" s="3" t="str">
        <f>IF($E314=IF(ISERROR(VLOOKUP($U314,技リスト!$A$1:$F$270,4,FALSE)),"－",VLOOKUP($U314,技リスト!$A$1:$F$270,4,FALSE)),"一致","")</f>
        <v>一致</v>
      </c>
      <c r="Y314" s="15" t="s">
        <v>224</v>
      </c>
      <c r="Z314" s="3" t="str">
        <f>IF(ISERROR(VLOOKUP($Y314,技リスト!$A$1:$F$270,6,FALSE)),"－",VLOOKUP($Y314,技リスト!$A$1:$F$270,6,FALSE))</f>
        <v>NS</v>
      </c>
      <c r="AA314" s="3">
        <f>IF(ISERROR(VLOOKUP($Y314,技リスト!$A$1:$F$270,3,FALSE)),"－",VLOOKUP($Y314,技リスト!$A$1:$F$270,3,FALSE))</f>
        <v>70</v>
      </c>
      <c r="AB314" s="3" t="str">
        <f>IF($E314=IF(ISERROR(VLOOKUP($Y314,技リスト!$A$1:$F$270,4,FALSE)),"－",VLOOKUP($Y314,技リスト!$A$1:$F$270,4,FALSE)),"一致","")</f>
        <v/>
      </c>
      <c r="AC314" s="15" t="s">
        <v>135</v>
      </c>
      <c r="AD314" s="3" t="str">
        <f>IF(ISERROR(VLOOKUP($AC314,技リスト!$A$1:$F$270,6,FALSE)),"－",VLOOKUP($AC314,技リスト!$A$1:$F$270,6,FALSE))</f>
        <v>DR</v>
      </c>
      <c r="AE314" s="3">
        <f>IF(ISERROR(VLOOKUP($AC314,技リスト!$A$1:$F$270,3,FALSE)),"－",VLOOKUP($AC314,技リスト!$A$1:$F$270,3,FALSE))</f>
        <v>61</v>
      </c>
      <c r="AF314" s="3" t="str">
        <f>IF($E314=IF(ISERROR(VLOOKUP($AC314,技リスト!$A$1:$F$245,4,FALSE)),"－",VLOOKUP($AC314,技リスト!$A$1:$F$245,4,FALSE)),"一致","")</f>
        <v>一致</v>
      </c>
      <c r="AG314" s="16" t="str">
        <f t="shared" si="32"/>
        <v>しこふみスーパーアルマジロダイナマイトシュートモグラフェイント</v>
      </c>
      <c r="AH314" s="16" t="str">
        <f t="shared" si="33"/>
        <v>しこふみスーパーアルマジロダイナマイトシュートモグラフェイント</v>
      </c>
      <c r="AI314" s="16" t="str">
        <f t="shared" si="34"/>
        <v>しこふみスーパーアルマジロダイナマイトシュートモグラフェイント</v>
      </c>
      <c r="AJ314" s="16" t="str">
        <f t="shared" si="35"/>
        <v>しこふみスーパーアルマジロダイナマイトシュートモグラフェイント</v>
      </c>
      <c r="AK314" s="15" t="str">
        <f t="shared" si="36"/>
        <v>BLDRNSDR</v>
      </c>
      <c r="AL314" s="16" t="str">
        <f t="shared" si="37"/>
        <v>BLDRNSDR</v>
      </c>
      <c r="AM314" s="15" t="str">
        <f t="shared" si="38"/>
        <v>BLDRNSDR</v>
      </c>
      <c r="AN314" s="15" t="str">
        <f t="shared" si="39"/>
        <v>BLDRNSDR</v>
      </c>
    </row>
    <row r="315" spans="1:40" ht="11.25" customHeight="1" x14ac:dyDescent="0.15">
      <c r="A315" s="15">
        <v>314</v>
      </c>
      <c r="B315" s="15" t="s">
        <v>936</v>
      </c>
      <c r="C315" s="15" t="s">
        <v>937</v>
      </c>
      <c r="D315" s="3" t="s">
        <v>18</v>
      </c>
      <c r="E315" s="15" t="s">
        <v>145</v>
      </c>
      <c r="F315" s="15" t="s">
        <v>20</v>
      </c>
      <c r="G315" s="15">
        <v>129</v>
      </c>
      <c r="H315" s="15">
        <v>194</v>
      </c>
      <c r="I315" s="15">
        <v>56</v>
      </c>
      <c r="J315" s="15">
        <v>64</v>
      </c>
      <c r="K315" s="15">
        <v>60</v>
      </c>
      <c r="L315" s="15">
        <v>66</v>
      </c>
      <c r="M315" s="15">
        <v>55</v>
      </c>
      <c r="N315" s="15">
        <v>52</v>
      </c>
      <c r="O315" s="15">
        <v>52</v>
      </c>
      <c r="P315" s="15">
        <v>14</v>
      </c>
      <c r="Q315" s="15" t="s">
        <v>203</v>
      </c>
      <c r="R315" s="3" t="str">
        <f>IF(ISERROR(VLOOKUP($Q315,技リスト!$A$1:$F$270,6,FALSE)),"－",VLOOKUP($Q315,技リスト!$A$1:$F$270,6,FALSE))</f>
        <v>P1</v>
      </c>
      <c r="S315" s="3">
        <f>IF(ISERROR(VLOOKUP($Q315,技リスト!$A$1:$F$270,3,FALSE)),"－",VLOOKUP($Q315,技リスト!$A$1:$F$270,3,FALSE))</f>
        <v>8</v>
      </c>
      <c r="T315" s="3" t="str">
        <f>IF($E315=IF(ISERROR(VLOOKUP($Q315,技リスト!$A$1:$F$270,4,FALSE)),"－",VLOOKUP($Q315,技リスト!$A$1:$F$270,4,FALSE)),"一致","")</f>
        <v>一致</v>
      </c>
      <c r="U315" s="15" t="s">
        <v>219</v>
      </c>
      <c r="V315" s="3" t="str">
        <f>IF(ISERROR(VLOOKUP($U315,技リスト!$A$1:$F$270,6,FALSE)),"－",VLOOKUP($U315,技リスト!$A$1:$F$270,6,FALSE))</f>
        <v>BL</v>
      </c>
      <c r="W315" s="3">
        <f>IF(ISERROR(VLOOKUP($U315,技リスト!$A$1:$F$270,3,FALSE)),"－",VLOOKUP($U315,技リスト!$A$1:$F$270,3,FALSE))</f>
        <v>64</v>
      </c>
      <c r="X315" s="3" t="str">
        <f>IF($E315=IF(ISERROR(VLOOKUP($U315,技リスト!$A$1:$F$270,4,FALSE)),"－",VLOOKUP($U315,技リスト!$A$1:$F$270,4,FALSE)),"一致","")</f>
        <v/>
      </c>
      <c r="Y315" s="15" t="s">
        <v>732</v>
      </c>
      <c r="Z315" s="3" t="str">
        <f>IF(ISERROR(VLOOKUP($Y315,技リスト!$A$1:$F$270,6,FALSE)),"－",VLOOKUP($Y315,技リスト!$A$1:$F$270,6,FALSE))</f>
        <v>BL</v>
      </c>
      <c r="AA315" s="3">
        <f>IF(ISERROR(VLOOKUP($Y315,技リスト!$A$1:$F$270,3,FALSE)),"－",VLOOKUP($Y315,技リスト!$A$1:$F$270,3,FALSE))</f>
        <v>56</v>
      </c>
      <c r="AB315" s="3" t="str">
        <f>IF($E315=IF(ISERROR(VLOOKUP($Y315,技リスト!$A$1:$F$270,4,FALSE)),"－",VLOOKUP($Y315,技リスト!$A$1:$F$270,4,FALSE)),"一致","")</f>
        <v>一致</v>
      </c>
      <c r="AC315" s="15" t="s">
        <v>208</v>
      </c>
      <c r="AD315" s="3" t="str">
        <f>IF(ISERROR(VLOOKUP($AC315,技リスト!$A$1:$F$270,6,FALSE)),"－",VLOOKUP($AC315,技リスト!$A$1:$F$270,6,FALSE))</f>
        <v>P1</v>
      </c>
      <c r="AE315" s="3">
        <f>IF(ISERROR(VLOOKUP($AC315,技リスト!$A$1:$F$270,3,FALSE)),"－",VLOOKUP($AC315,技リスト!$A$1:$F$270,3,FALSE))</f>
        <v>61</v>
      </c>
      <c r="AF315" s="3" t="str">
        <f>IF($E315=IF(ISERROR(VLOOKUP($AC315,技リスト!$A$1:$F$245,4,FALSE)),"－",VLOOKUP($AC315,技リスト!$A$1:$F$245,4,FALSE)),"一致","")</f>
        <v>一致</v>
      </c>
      <c r="AG315" s="16" t="str">
        <f t="shared" si="32"/>
        <v>ねっけつパンチサイクロンフェイクボンバーフルパワーシールド</v>
      </c>
      <c r="AH315" s="16" t="str">
        <f t="shared" si="33"/>
        <v>ねっけつパンチサイクロンフェイクボンバーフルパワーシールド</v>
      </c>
      <c r="AI315" s="16" t="str">
        <f t="shared" si="34"/>
        <v>ねっけつパンチサイクロンフェイクボンバーフルパワーシールド</v>
      </c>
      <c r="AJ315" s="16" t="str">
        <f t="shared" si="35"/>
        <v>ねっけつパンチサイクロンフェイクボンバーフルパワーシールド</v>
      </c>
      <c r="AK315" s="15" t="str">
        <f t="shared" si="36"/>
        <v>P1BLBLP1</v>
      </c>
      <c r="AL315" s="16" t="str">
        <f t="shared" si="37"/>
        <v>P1BLBLP1</v>
      </c>
      <c r="AM315" s="15" t="str">
        <f t="shared" si="38"/>
        <v>P1BLBLP1</v>
      </c>
      <c r="AN315" s="15" t="str">
        <f t="shared" si="39"/>
        <v>P1BLBLP1</v>
      </c>
    </row>
    <row r="316" spans="1:40" ht="11.25" customHeight="1" x14ac:dyDescent="0.15">
      <c r="A316" s="15">
        <v>315</v>
      </c>
      <c r="B316" s="15" t="s">
        <v>938</v>
      </c>
      <c r="C316" s="15" t="s">
        <v>939</v>
      </c>
      <c r="D316" s="3" t="s">
        <v>18</v>
      </c>
      <c r="E316" s="15" t="s">
        <v>145</v>
      </c>
      <c r="F316" s="15" t="s">
        <v>20</v>
      </c>
      <c r="G316" s="15">
        <v>94</v>
      </c>
      <c r="H316" s="15">
        <v>148</v>
      </c>
      <c r="I316" s="15">
        <v>64</v>
      </c>
      <c r="J316" s="15">
        <v>58</v>
      </c>
      <c r="K316" s="15">
        <v>62</v>
      </c>
      <c r="L316" s="15">
        <v>67</v>
      </c>
      <c r="M316" s="15">
        <v>38</v>
      </c>
      <c r="N316" s="15">
        <v>78</v>
      </c>
      <c r="O316" s="15">
        <v>62</v>
      </c>
      <c r="P316" s="15">
        <v>17</v>
      </c>
      <c r="Q316" s="15" t="s">
        <v>203</v>
      </c>
      <c r="R316" s="3" t="str">
        <f>IF(ISERROR(VLOOKUP($Q316,技リスト!$A$1:$F$270,6,FALSE)),"－",VLOOKUP($Q316,技リスト!$A$1:$F$270,6,FALSE))</f>
        <v>P1</v>
      </c>
      <c r="S316" s="3">
        <f>IF(ISERROR(VLOOKUP($Q316,技リスト!$A$1:$F$270,3,FALSE)),"－",VLOOKUP($Q316,技リスト!$A$1:$F$270,3,FALSE))</f>
        <v>8</v>
      </c>
      <c r="T316" s="3" t="str">
        <f>IF($E316=IF(ISERROR(VLOOKUP($Q316,技リスト!$A$1:$F$270,4,FALSE)),"－",VLOOKUP($Q316,技リスト!$A$1:$F$270,4,FALSE)),"一致","")</f>
        <v>一致</v>
      </c>
      <c r="U316" s="15" t="s">
        <v>304</v>
      </c>
      <c r="V316" s="3" t="str">
        <f>IF(ISERROR(VLOOKUP($U316,技リスト!$A$1:$F$270,6,FALSE)),"－",VLOOKUP($U316,技リスト!$A$1:$F$270,6,FALSE))</f>
        <v>BL</v>
      </c>
      <c r="W316" s="3">
        <f>IF(ISERROR(VLOOKUP($U316,技リスト!$A$1:$F$270,3,FALSE)),"－",VLOOKUP($U316,技リスト!$A$1:$F$270,3,FALSE))</f>
        <v>12</v>
      </c>
      <c r="X316" s="3" t="str">
        <f>IF($E316=IF(ISERROR(VLOOKUP($U316,技リスト!$A$1:$F$270,4,FALSE)),"－",VLOOKUP($U316,技リスト!$A$1:$F$270,4,FALSE)),"一致","")</f>
        <v/>
      </c>
      <c r="Y316" s="15" t="s">
        <v>738</v>
      </c>
      <c r="Z316" s="3" t="str">
        <f>IF(ISERROR(VLOOKUP($Y316,技リスト!$A$1:$F$270,6,FALSE)),"－",VLOOKUP($Y316,技リスト!$A$1:$F$270,6,FALSE))</f>
        <v>BB</v>
      </c>
      <c r="AA316" s="3">
        <f>IF(ISERROR(VLOOKUP($Y316,技リスト!$A$1:$F$270,3,FALSE)),"－",VLOOKUP($Y316,技リスト!$A$1:$F$270,3,FALSE))</f>
        <v>44</v>
      </c>
      <c r="AB316" s="3" t="str">
        <f>IF($E316=IF(ISERROR(VLOOKUP($Y316,技リスト!$A$1:$F$270,4,FALSE)),"－",VLOOKUP($Y316,技リスト!$A$1:$F$270,4,FALSE)),"一致","")</f>
        <v>一致</v>
      </c>
      <c r="AC316" s="15" t="s">
        <v>281</v>
      </c>
      <c r="AD316" s="3" t="str">
        <f>IF(ISERROR(VLOOKUP($AC316,技リスト!$A$1:$F$270,6,FALSE)),"－",VLOOKUP($AC316,技リスト!$A$1:$F$270,6,FALSE))</f>
        <v>P1</v>
      </c>
      <c r="AE316" s="3">
        <f>IF(ISERROR(VLOOKUP($AC316,技リスト!$A$1:$F$270,3,FALSE)),"－",VLOOKUP($AC316,技リスト!$A$1:$F$270,3,FALSE))</f>
        <v>67</v>
      </c>
      <c r="AF316" s="3" t="str">
        <f>IF($E316=IF(ISERROR(VLOOKUP($AC316,技リスト!$A$1:$F$245,4,FALSE)),"－",VLOOKUP($AC316,技リスト!$A$1:$F$245,4,FALSE)),"一致","")</f>
        <v>一致</v>
      </c>
      <c r="AG316" s="16" t="str">
        <f t="shared" si="32"/>
        <v>ねっけつパンチしこふみスーパーしこふみばくれつパンチ</v>
      </c>
      <c r="AH316" s="16" t="str">
        <f t="shared" si="33"/>
        <v>ねっけつパンチしこふみスーパーしこふみばくれつパンチ</v>
      </c>
      <c r="AI316" s="16" t="str">
        <f t="shared" si="34"/>
        <v>ねっけつパンチしこふみスーパーしこふみばくれつパンチ</v>
      </c>
      <c r="AJ316" s="16" t="str">
        <f t="shared" si="35"/>
        <v>ねっけつパンチしこふみスーパーしこふみばくれつパンチ</v>
      </c>
      <c r="AK316" s="15" t="str">
        <f t="shared" si="36"/>
        <v>P1BLBBP1</v>
      </c>
      <c r="AL316" s="16" t="str">
        <f t="shared" si="37"/>
        <v>P1BLBBP1</v>
      </c>
      <c r="AM316" s="15" t="str">
        <f t="shared" si="38"/>
        <v>P1BLBBP1</v>
      </c>
      <c r="AN316" s="15" t="str">
        <f t="shared" si="39"/>
        <v>P1BLBBP1</v>
      </c>
    </row>
    <row r="317" spans="1:40" ht="11.25" customHeight="1" x14ac:dyDescent="0.15">
      <c r="A317" s="15">
        <v>316</v>
      </c>
      <c r="B317" s="15" t="s">
        <v>940</v>
      </c>
      <c r="C317" s="15" t="s">
        <v>941</v>
      </c>
      <c r="D317" s="3" t="s">
        <v>18</v>
      </c>
      <c r="E317" s="15" t="s">
        <v>121</v>
      </c>
      <c r="F317" s="15" t="s">
        <v>52</v>
      </c>
      <c r="G317" s="15">
        <v>171</v>
      </c>
      <c r="H317" s="15">
        <v>144</v>
      </c>
      <c r="I317" s="15">
        <v>46</v>
      </c>
      <c r="J317" s="15">
        <v>58</v>
      </c>
      <c r="K317" s="15">
        <v>68</v>
      </c>
      <c r="L317" s="15">
        <v>51</v>
      </c>
      <c r="M317" s="15">
        <v>60</v>
      </c>
      <c r="N317" s="15">
        <v>62</v>
      </c>
      <c r="O317" s="15">
        <v>63</v>
      </c>
      <c r="P317" s="15">
        <v>17</v>
      </c>
      <c r="Q317" s="15" t="s">
        <v>163</v>
      </c>
      <c r="R317" s="3" t="str">
        <f>IF(ISERROR(VLOOKUP($Q317,技リスト!$A$1:$F$270,6,FALSE)),"－",VLOOKUP($Q317,技リスト!$A$1:$F$270,6,FALSE))</f>
        <v>NS</v>
      </c>
      <c r="S317" s="3">
        <f>IF(ISERROR(VLOOKUP($Q317,技リスト!$A$1:$F$270,3,FALSE)),"－",VLOOKUP($Q317,技リスト!$A$1:$F$270,3,FALSE))</f>
        <v>24</v>
      </c>
      <c r="T317" s="3" t="str">
        <f>IF($E317=IF(ISERROR(VLOOKUP($Q317,技リスト!$A$1:$F$270,4,FALSE)),"－",VLOOKUP($Q317,技リスト!$A$1:$F$270,4,FALSE)),"一致","")</f>
        <v/>
      </c>
      <c r="U317" s="15" t="s">
        <v>522</v>
      </c>
      <c r="V317" s="3" t="str">
        <f>IF(ISERROR(VLOOKUP($U317,技リスト!$A$1:$F$270,6,FALSE)),"－",VLOOKUP($U317,技リスト!$A$1:$F$270,6,FALSE))</f>
        <v>NS</v>
      </c>
      <c r="W317" s="3">
        <f>IF(ISERROR(VLOOKUP($U317,技リスト!$A$1:$F$270,3,FALSE)),"－",VLOOKUP($U317,技リスト!$A$1:$F$270,3,FALSE))</f>
        <v>70</v>
      </c>
      <c r="X317" s="3" t="str">
        <f>IF($E317=IF(ISERROR(VLOOKUP($U317,技リスト!$A$1:$F$270,4,FALSE)),"－",VLOOKUP($U317,技リスト!$A$1:$F$270,4,FALSE)),"一致","")</f>
        <v/>
      </c>
      <c r="Y317" s="15" t="s">
        <v>87</v>
      </c>
      <c r="Z317" s="3" t="str">
        <f>IF(ISERROR(VLOOKUP($Y317,技リスト!$A$1:$F$270,6,FALSE)),"－",VLOOKUP($Y317,技リスト!$A$1:$F$270,6,FALSE))</f>
        <v>DR</v>
      </c>
      <c r="AA317" s="3">
        <f>IF(ISERROR(VLOOKUP($Y317,技リスト!$A$1:$F$270,3,FALSE)),"－",VLOOKUP($Y317,技リスト!$A$1:$F$270,3,FALSE))</f>
        <v>78</v>
      </c>
      <c r="AB317" s="3" t="str">
        <f>IF($E317=IF(ISERROR(VLOOKUP($Y317,技リスト!$A$1:$F$270,4,FALSE)),"－",VLOOKUP($Y317,技リスト!$A$1:$F$270,4,FALSE)),"一致","")</f>
        <v/>
      </c>
      <c r="AC317" s="15" t="s">
        <v>304</v>
      </c>
      <c r="AD317" s="3" t="str">
        <f>IF(ISERROR(VLOOKUP($AC317,技リスト!$A$1:$F$270,6,FALSE)),"－",VLOOKUP($AC317,技リスト!$A$1:$F$270,6,FALSE))</f>
        <v>BL</v>
      </c>
      <c r="AE317" s="3">
        <f>IF(ISERROR(VLOOKUP($AC317,技リスト!$A$1:$F$270,3,FALSE)),"－",VLOOKUP($AC317,技リスト!$A$1:$F$270,3,FALSE))</f>
        <v>12</v>
      </c>
      <c r="AF317" s="3" t="str">
        <f>IF($E317=IF(ISERROR(VLOOKUP($AC317,技リスト!$A$1:$F$245,4,FALSE)),"－",VLOOKUP($AC317,技リスト!$A$1:$F$245,4,FALSE)),"一致","")</f>
        <v/>
      </c>
      <c r="AG317" s="16" t="str">
        <f t="shared" si="32"/>
        <v>グレネードショットダブルグレネードオオウチワしこふみ</v>
      </c>
      <c r="AH317" s="16" t="str">
        <f t="shared" si="33"/>
        <v>グレネードショットダブルグレネードオオウチワしこふみ</v>
      </c>
      <c r="AI317" s="16" t="str">
        <f t="shared" si="34"/>
        <v>グレネードショットダブルグレネードオオウチワしこふみ</v>
      </c>
      <c r="AJ317" s="16" t="str">
        <f t="shared" si="35"/>
        <v>グレネードショットダブルグレネードオオウチワしこふみ</v>
      </c>
      <c r="AK317" s="15" t="str">
        <f t="shared" si="36"/>
        <v>NSNSDRBL</v>
      </c>
      <c r="AL317" s="16" t="str">
        <f t="shared" si="37"/>
        <v>NSNSDRBL</v>
      </c>
      <c r="AM317" s="15" t="str">
        <f t="shared" si="38"/>
        <v>NSNSDRBL</v>
      </c>
      <c r="AN317" s="15" t="str">
        <f t="shared" si="39"/>
        <v>NSNSDRBL</v>
      </c>
    </row>
    <row r="318" spans="1:40" ht="11.25" customHeight="1" x14ac:dyDescent="0.15">
      <c r="A318" s="15">
        <v>317</v>
      </c>
      <c r="B318" s="15" t="s">
        <v>942</v>
      </c>
      <c r="C318" s="15" t="s">
        <v>943</v>
      </c>
      <c r="D318" s="3" t="s">
        <v>18</v>
      </c>
      <c r="E318" s="15" t="s">
        <v>145</v>
      </c>
      <c r="F318" s="15" t="s">
        <v>20</v>
      </c>
      <c r="G318" s="15">
        <v>158</v>
      </c>
      <c r="H318" s="15">
        <v>176</v>
      </c>
      <c r="I318" s="15">
        <v>44</v>
      </c>
      <c r="J318" s="15">
        <v>53</v>
      </c>
      <c r="K318" s="15">
        <v>60</v>
      </c>
      <c r="L318" s="15">
        <v>41</v>
      </c>
      <c r="M318" s="15">
        <v>52</v>
      </c>
      <c r="N318" s="15">
        <v>62</v>
      </c>
      <c r="O318" s="15">
        <v>52</v>
      </c>
      <c r="P318" s="15">
        <v>31</v>
      </c>
      <c r="Q318" s="15" t="s">
        <v>437</v>
      </c>
      <c r="R318" s="3" t="str">
        <f>IF(ISERROR(VLOOKUP($Q318,技リスト!$A$1:$F$270,6,FALSE)),"－",VLOOKUP($Q318,技リスト!$A$1:$F$270,6,FALSE))</f>
        <v>CA</v>
      </c>
      <c r="S318" s="3">
        <f>IF(ISERROR(VLOOKUP($Q318,技リスト!$A$1:$F$270,3,FALSE)),"－",VLOOKUP($Q318,技リスト!$A$1:$F$270,3,FALSE))</f>
        <v>15</v>
      </c>
      <c r="T318" s="3" t="str">
        <f>IF($E318=IF(ISERROR(VLOOKUP($Q318,技リスト!$A$1:$F$270,4,FALSE)),"－",VLOOKUP($Q318,技リスト!$A$1:$F$270,4,FALSE)),"一致","")</f>
        <v>一致</v>
      </c>
      <c r="U318" s="15" t="s">
        <v>407</v>
      </c>
      <c r="V318" s="3" t="str">
        <f>IF(ISERROR(VLOOKUP($U318,技リスト!$A$1:$F$270,6,FALSE)),"－",VLOOKUP($U318,技リスト!$A$1:$F$270,6,FALSE))</f>
        <v>CA</v>
      </c>
      <c r="W318" s="3">
        <f>IF(ISERROR(VLOOKUP($U318,技リスト!$A$1:$F$270,3,FALSE)),"－",VLOOKUP($U318,技リスト!$A$1:$F$270,3,FALSE))</f>
        <v>69</v>
      </c>
      <c r="X318" s="3" t="str">
        <f>IF($E318=IF(ISERROR(VLOOKUP($U318,技リスト!$A$1:$F$270,4,FALSE)),"－",VLOOKUP($U318,技リスト!$A$1:$F$270,4,FALSE)),"一致","")</f>
        <v/>
      </c>
      <c r="Y318" s="15" t="s">
        <v>148</v>
      </c>
      <c r="Z318" s="3" t="str">
        <f>IF(ISERROR(VLOOKUP($Y318,技リスト!$A$1:$F$270,6,FALSE)),"－",VLOOKUP($Y318,技リスト!$A$1:$F$270,6,FALSE))</f>
        <v>BS</v>
      </c>
      <c r="AA318" s="3">
        <f>IF(ISERROR(VLOOKUP($Y318,技リスト!$A$1:$F$270,3,FALSE)),"－",VLOOKUP($Y318,技リスト!$A$1:$F$270,3,FALSE))</f>
        <v>80</v>
      </c>
      <c r="AB318" s="3" t="str">
        <f>IF($E318=IF(ISERROR(VLOOKUP($Y318,技リスト!$A$1:$F$270,4,FALSE)),"－",VLOOKUP($Y318,技リスト!$A$1:$F$270,4,FALSE)),"一致","")</f>
        <v>一致</v>
      </c>
      <c r="AC318" s="15" t="s">
        <v>691</v>
      </c>
      <c r="AD318" s="3" t="str">
        <f>IF(ISERROR(VLOOKUP($AC318,技リスト!$A$1:$F$270,6,FALSE)),"－",VLOOKUP($AC318,技リスト!$A$1:$F$270,6,FALSE))</f>
        <v>LS</v>
      </c>
      <c r="AE318" s="3">
        <f>IF(ISERROR(VLOOKUP($AC318,技リスト!$A$1:$F$270,3,FALSE)),"－",VLOOKUP($AC318,技リスト!$A$1:$F$270,3,FALSE))</f>
        <v>87</v>
      </c>
      <c r="AF318" s="3" t="str">
        <f>IF($E318=IF(ISERROR(VLOOKUP($AC318,技リスト!$A$1:$F$245,4,FALSE)),"－",VLOOKUP($AC318,技リスト!$A$1:$F$245,4,FALSE)),"一致","")</f>
        <v/>
      </c>
      <c r="AG318" s="16" t="str">
        <f t="shared" si="32"/>
        <v>プレッシャーパンチドこんじょうキャッチドこんじょうバットドこんじょうクラブ</v>
      </c>
      <c r="AH318" s="16" t="str">
        <f t="shared" si="33"/>
        <v>プレッシャーパンチドこんじょうキャッチドこんじょうバットドこんじょうクラブ</v>
      </c>
      <c r="AI318" s="16" t="str">
        <f t="shared" si="34"/>
        <v>プレッシャーパンチドこんじょうキャッチドこんじょうバットドこんじょうクラブ</v>
      </c>
      <c r="AJ318" s="16" t="str">
        <f t="shared" si="35"/>
        <v>プレッシャーパンチドこんじょうキャッチドこんじょうバットドこんじょうクラブ</v>
      </c>
      <c r="AK318" s="15" t="str">
        <f t="shared" si="36"/>
        <v>CACABSLS</v>
      </c>
      <c r="AL318" s="16" t="str">
        <f t="shared" si="37"/>
        <v>CACABSLS</v>
      </c>
      <c r="AM318" s="15" t="str">
        <f t="shared" si="38"/>
        <v>CACABSLS</v>
      </c>
      <c r="AN318" s="15" t="str">
        <f t="shared" si="39"/>
        <v>CACABSLS</v>
      </c>
    </row>
    <row r="319" spans="1:40" ht="11.25" customHeight="1" x14ac:dyDescent="0.15">
      <c r="A319" s="15">
        <v>318</v>
      </c>
      <c r="B319" s="15" t="s">
        <v>944</v>
      </c>
      <c r="C319" s="15" t="s">
        <v>945</v>
      </c>
      <c r="D319" s="3" t="s">
        <v>18</v>
      </c>
      <c r="E319" s="15" t="s">
        <v>145</v>
      </c>
      <c r="F319" s="15" t="s">
        <v>53</v>
      </c>
      <c r="G319" s="15">
        <v>215</v>
      </c>
      <c r="H319" s="15">
        <v>140</v>
      </c>
      <c r="I319" s="15">
        <v>56</v>
      </c>
      <c r="J319" s="15">
        <v>60</v>
      </c>
      <c r="K319" s="15">
        <v>43</v>
      </c>
      <c r="L319" s="15">
        <v>61</v>
      </c>
      <c r="M319" s="15">
        <v>60</v>
      </c>
      <c r="N319" s="15">
        <v>78</v>
      </c>
      <c r="O319" s="15">
        <v>55</v>
      </c>
      <c r="P319" s="15">
        <v>22</v>
      </c>
      <c r="Q319" s="15" t="s">
        <v>304</v>
      </c>
      <c r="R319" s="3" t="str">
        <f>IF(ISERROR(VLOOKUP($Q319,技リスト!$A$1:$F$270,6,FALSE)),"－",VLOOKUP($Q319,技リスト!$A$1:$F$270,6,FALSE))</f>
        <v>BL</v>
      </c>
      <c r="S319" s="3">
        <f>IF(ISERROR(VLOOKUP($Q319,技リスト!$A$1:$F$270,3,FALSE)),"－",VLOOKUP($Q319,技リスト!$A$1:$F$270,3,FALSE))</f>
        <v>12</v>
      </c>
      <c r="T319" s="3" t="str">
        <f>IF($E319=IF(ISERROR(VLOOKUP($Q319,技リスト!$A$1:$F$270,4,FALSE)),"－",VLOOKUP($Q319,技リスト!$A$1:$F$270,4,FALSE)),"一致","")</f>
        <v/>
      </c>
      <c r="U319" s="15" t="s">
        <v>738</v>
      </c>
      <c r="V319" s="3" t="str">
        <f>IF(ISERROR(VLOOKUP($U319,技リスト!$A$1:$F$270,6,FALSE)),"－",VLOOKUP($U319,技リスト!$A$1:$F$270,6,FALSE))</f>
        <v>BB</v>
      </c>
      <c r="W319" s="3">
        <f>IF(ISERROR(VLOOKUP($U319,技リスト!$A$1:$F$270,3,FALSE)),"－",VLOOKUP($U319,技リスト!$A$1:$F$270,3,FALSE))</f>
        <v>44</v>
      </c>
      <c r="X319" s="3" t="str">
        <f>IF($E319=IF(ISERROR(VLOOKUP($U319,技リスト!$A$1:$F$270,4,FALSE)),"－",VLOOKUP($U319,技リスト!$A$1:$F$270,4,FALSE)),"一致","")</f>
        <v>一致</v>
      </c>
      <c r="Y319" s="15" t="s">
        <v>562</v>
      </c>
      <c r="Z319" s="3" t="str">
        <f>IF(ISERROR(VLOOKUP($Y319,技リスト!$A$1:$F$270,6,FALSE)),"－",VLOOKUP($Y319,技リスト!$A$1:$F$270,6,FALSE))</f>
        <v>BB</v>
      </c>
      <c r="AA319" s="3">
        <f>IF(ISERROR(VLOOKUP($Y319,技リスト!$A$1:$F$270,3,FALSE)),"－",VLOOKUP($Y319,技リスト!$A$1:$F$270,3,FALSE))</f>
        <v>80</v>
      </c>
      <c r="AB319" s="3" t="str">
        <f>IF($E319=IF(ISERROR(VLOOKUP($Y319,技リスト!$A$1:$F$270,4,FALSE)),"－",VLOOKUP($Y319,技リスト!$A$1:$F$270,4,FALSE)),"一致","")</f>
        <v>一致</v>
      </c>
      <c r="AC319" s="15" t="s">
        <v>316</v>
      </c>
      <c r="AD319" s="3" t="str">
        <f>IF(ISERROR(VLOOKUP($AC319,技リスト!$A$1:$F$270,6,FALSE)),"－",VLOOKUP($AC319,技リスト!$A$1:$F$270,6,FALSE))</f>
        <v>DR</v>
      </c>
      <c r="AE319" s="3">
        <f>IF(ISERROR(VLOOKUP($AC319,技リスト!$A$1:$F$270,3,FALSE)),"－",VLOOKUP($AC319,技リスト!$A$1:$F$270,3,FALSE))</f>
        <v>85</v>
      </c>
      <c r="AF319" s="3" t="str">
        <f>IF($E319=IF(ISERROR(VLOOKUP($AC319,技リスト!$A$1:$F$245,4,FALSE)),"－",VLOOKUP($AC319,技リスト!$A$1:$F$245,4,FALSE)),"一致","")</f>
        <v/>
      </c>
      <c r="AG319" s="16" t="str">
        <f t="shared" si="32"/>
        <v>しこふみスーパーしこふみさばきのてっついじごくぐるま</v>
      </c>
      <c r="AH319" s="16" t="str">
        <f t="shared" si="33"/>
        <v>しこふみスーパーしこふみさばきのてっついじごくぐるま</v>
      </c>
      <c r="AI319" s="16" t="str">
        <f t="shared" si="34"/>
        <v>しこふみスーパーしこふみさばきのてっついじごくぐるま</v>
      </c>
      <c r="AJ319" s="16" t="str">
        <f t="shared" si="35"/>
        <v>しこふみスーパーしこふみさばきのてっついじごくぐるま</v>
      </c>
      <c r="AK319" s="15" t="str">
        <f t="shared" si="36"/>
        <v>BLBBBBDR</v>
      </c>
      <c r="AL319" s="16" t="str">
        <f t="shared" si="37"/>
        <v>BLBBBBDR</v>
      </c>
      <c r="AM319" s="15" t="str">
        <f t="shared" si="38"/>
        <v>BLBBBBDR</v>
      </c>
      <c r="AN319" s="15" t="str">
        <f t="shared" si="39"/>
        <v>BLBBBBDR</v>
      </c>
    </row>
    <row r="320" spans="1:40" ht="11.25" customHeight="1" x14ac:dyDescent="0.15">
      <c r="A320" s="15">
        <v>319</v>
      </c>
      <c r="B320" s="15" t="s">
        <v>946</v>
      </c>
      <c r="C320" s="15" t="s">
        <v>947</v>
      </c>
      <c r="D320" s="3" t="s">
        <v>18</v>
      </c>
      <c r="E320" s="15" t="s">
        <v>145</v>
      </c>
      <c r="F320" s="15" t="s">
        <v>20</v>
      </c>
      <c r="G320" s="15">
        <v>99</v>
      </c>
      <c r="H320" s="15">
        <v>142</v>
      </c>
      <c r="I320" s="15">
        <v>36</v>
      </c>
      <c r="J320" s="15">
        <v>73</v>
      </c>
      <c r="K320" s="15">
        <v>60</v>
      </c>
      <c r="L320" s="15">
        <v>73</v>
      </c>
      <c r="M320" s="15">
        <v>35</v>
      </c>
      <c r="N320" s="15">
        <v>28</v>
      </c>
      <c r="O320" s="15">
        <v>58</v>
      </c>
      <c r="P320" s="15">
        <v>15</v>
      </c>
      <c r="Q320" s="15" t="s">
        <v>203</v>
      </c>
      <c r="R320" s="3" t="str">
        <f>IF(ISERROR(VLOOKUP($Q320,技リスト!$A$1:$F$270,6,FALSE)),"－",VLOOKUP($Q320,技リスト!$A$1:$F$270,6,FALSE))</f>
        <v>P1</v>
      </c>
      <c r="S320" s="3">
        <f>IF(ISERROR(VLOOKUP($Q320,技リスト!$A$1:$F$270,3,FALSE)),"－",VLOOKUP($Q320,技リスト!$A$1:$F$270,3,FALSE))</f>
        <v>8</v>
      </c>
      <c r="T320" s="3" t="str">
        <f>IF($E320=IF(ISERROR(VLOOKUP($Q320,技リスト!$A$1:$F$270,4,FALSE)),"－",VLOOKUP($Q320,技リスト!$A$1:$F$270,4,FALSE)),"一致","")</f>
        <v>一致</v>
      </c>
      <c r="U320" s="15" t="s">
        <v>280</v>
      </c>
      <c r="V320" s="3" t="str">
        <f>IF(ISERROR(VLOOKUP($U320,技リスト!$A$1:$F$270,6,FALSE)),"－",VLOOKUP($U320,技リスト!$A$1:$F$270,6,FALSE))</f>
        <v>P1</v>
      </c>
      <c r="W320" s="3">
        <f>IF(ISERROR(VLOOKUP($U320,技リスト!$A$1:$F$270,3,FALSE)),"－",VLOOKUP($U320,技リスト!$A$1:$F$270,3,FALSE))</f>
        <v>41</v>
      </c>
      <c r="X320" s="3" t="str">
        <f>IF($E320=IF(ISERROR(VLOOKUP($U320,技リスト!$A$1:$F$270,4,FALSE)),"－",VLOOKUP($U320,技リスト!$A$1:$F$270,4,FALSE)),"一致","")</f>
        <v>一致</v>
      </c>
      <c r="Y320" s="15" t="s">
        <v>370</v>
      </c>
      <c r="Z320" s="3" t="str">
        <f>IF(ISERROR(VLOOKUP($Y320,技リスト!$A$1:$F$270,6,FALSE)),"－",VLOOKUP($Y320,技リスト!$A$1:$F$270,6,FALSE))</f>
        <v>P1</v>
      </c>
      <c r="AA320" s="3">
        <f>IF(ISERROR(VLOOKUP($Y320,技リスト!$A$1:$F$270,3,FALSE)),"－",VLOOKUP($Y320,技リスト!$A$1:$F$270,3,FALSE))</f>
        <v>90</v>
      </c>
      <c r="AB320" s="3" t="str">
        <f>IF($E320=IF(ISERROR(VLOOKUP($Y320,技リスト!$A$1:$F$270,4,FALSE)),"－",VLOOKUP($Y320,技リスト!$A$1:$F$270,4,FALSE)),"一致","")</f>
        <v>一致</v>
      </c>
      <c r="AC320" s="15" t="s">
        <v>304</v>
      </c>
      <c r="AD320" s="3" t="str">
        <f>IF(ISERROR(VLOOKUP($AC320,技リスト!$A$1:$F$270,6,FALSE)),"－",VLOOKUP($AC320,技リスト!$A$1:$F$270,6,FALSE))</f>
        <v>BL</v>
      </c>
      <c r="AE320" s="3">
        <f>IF(ISERROR(VLOOKUP($AC320,技リスト!$A$1:$F$270,3,FALSE)),"－",VLOOKUP($AC320,技リスト!$A$1:$F$270,3,FALSE))</f>
        <v>12</v>
      </c>
      <c r="AF320" s="3" t="str">
        <f>IF($E320=IF(ISERROR(VLOOKUP($AC320,技リスト!$A$1:$F$245,4,FALSE)),"－",VLOOKUP($AC320,技リスト!$A$1:$F$245,4,FALSE)),"一致","")</f>
        <v/>
      </c>
      <c r="AG320" s="16" t="str">
        <f t="shared" si="32"/>
        <v>ねっけつパンチロケットこぶしダブルロケットしこふみ</v>
      </c>
      <c r="AH320" s="16" t="str">
        <f t="shared" si="33"/>
        <v>ねっけつパンチロケットこぶしダブルロケットしこふみ</v>
      </c>
      <c r="AI320" s="16" t="str">
        <f t="shared" si="34"/>
        <v>ねっけつパンチロケットこぶしダブルロケットしこふみ</v>
      </c>
      <c r="AJ320" s="16" t="str">
        <f t="shared" si="35"/>
        <v>ねっけつパンチロケットこぶしダブルロケットしこふみ</v>
      </c>
      <c r="AK320" s="15" t="str">
        <f t="shared" si="36"/>
        <v>P1P1P1BL</v>
      </c>
      <c r="AL320" s="16" t="str">
        <f t="shared" si="37"/>
        <v>P1P1P1BL</v>
      </c>
      <c r="AM320" s="15" t="str">
        <f t="shared" si="38"/>
        <v>P1P1P1BL</v>
      </c>
      <c r="AN320" s="15" t="str">
        <f t="shared" si="39"/>
        <v>P1P1P1BL</v>
      </c>
    </row>
    <row r="321" spans="1:40" ht="11.25" customHeight="1" x14ac:dyDescent="0.15">
      <c r="A321" s="15">
        <v>320</v>
      </c>
      <c r="B321" s="15" t="s">
        <v>948</v>
      </c>
      <c r="C321" s="15" t="s">
        <v>949</v>
      </c>
      <c r="D321" s="3" t="s">
        <v>18</v>
      </c>
      <c r="E321" s="15" t="s">
        <v>88</v>
      </c>
      <c r="F321" s="15" t="s">
        <v>17</v>
      </c>
      <c r="G321" s="15">
        <v>136</v>
      </c>
      <c r="H321" s="15">
        <v>153</v>
      </c>
      <c r="I321" s="15">
        <v>62</v>
      </c>
      <c r="J321" s="15">
        <v>68</v>
      </c>
      <c r="K321" s="15">
        <v>61</v>
      </c>
      <c r="L321" s="15">
        <v>69</v>
      </c>
      <c r="M321" s="15">
        <v>53</v>
      </c>
      <c r="N321" s="15">
        <v>60</v>
      </c>
      <c r="O321" s="15">
        <v>56</v>
      </c>
      <c r="P321" s="15">
        <v>14</v>
      </c>
      <c r="Q321" s="15" t="s">
        <v>139</v>
      </c>
      <c r="R321" s="3" t="str">
        <f>IF(ISERROR(VLOOKUP($Q321,技リスト!$A$1:$F$270,6,FALSE)),"－",VLOOKUP($Q321,技リスト!$A$1:$F$270,6,FALSE))</f>
        <v>BL</v>
      </c>
      <c r="S321" s="3">
        <f>IF(ISERROR(VLOOKUP($Q321,技リスト!$A$1:$F$270,3,FALSE)),"－",VLOOKUP($Q321,技リスト!$A$1:$F$270,3,FALSE))</f>
        <v>8</v>
      </c>
      <c r="T321" s="3" t="str">
        <f>IF($E321=IF(ISERROR(VLOOKUP($Q321,技リスト!$A$1:$F$270,4,FALSE)),"－",VLOOKUP($Q321,技リスト!$A$1:$F$270,4,FALSE)),"一致","")</f>
        <v>一致</v>
      </c>
      <c r="U321" s="15" t="s">
        <v>140</v>
      </c>
      <c r="V321" s="3" t="str">
        <f>IF(ISERROR(VLOOKUP($U321,技リスト!$A$1:$F$270,6,FALSE)),"－",VLOOKUP($U321,技リスト!$A$1:$F$270,6,FALSE))</f>
        <v>BL</v>
      </c>
      <c r="W321" s="3">
        <f>IF(ISERROR(VLOOKUP($U321,技リスト!$A$1:$F$270,3,FALSE)),"－",VLOOKUP($U321,技リスト!$A$1:$F$270,3,FALSE))</f>
        <v>41</v>
      </c>
      <c r="X321" s="3" t="str">
        <f>IF($E321=IF(ISERROR(VLOOKUP($U321,技リスト!$A$1:$F$270,4,FALSE)),"－",VLOOKUP($U321,技リスト!$A$1:$F$270,4,FALSE)),"一致","")</f>
        <v/>
      </c>
      <c r="Y321" s="15" t="s">
        <v>142</v>
      </c>
      <c r="Z321" s="3" t="str">
        <f>IF(ISERROR(VLOOKUP($Y321,技リスト!$A$1:$F$270,6,FALSE)),"－",VLOOKUP($Y321,技リスト!$A$1:$F$270,6,FALSE))</f>
        <v>BL</v>
      </c>
      <c r="AA321" s="3">
        <f>IF(ISERROR(VLOOKUP($Y321,技リスト!$A$1:$F$270,3,FALSE)),"－",VLOOKUP($Y321,技リスト!$A$1:$F$270,3,FALSE))</f>
        <v>117</v>
      </c>
      <c r="AB321" s="3" t="str">
        <f>IF($E321=IF(ISERROR(VLOOKUP($Y321,技リスト!$A$1:$F$270,4,FALSE)),"－",VLOOKUP($Y321,技リスト!$A$1:$F$270,4,FALSE)),"一致","")</f>
        <v/>
      </c>
      <c r="AC321" s="15" t="s">
        <v>950</v>
      </c>
      <c r="AD321" s="3" t="str">
        <f>IF(ISERROR(VLOOKUP($AC321,技リスト!$A$1:$F$270,6,FALSE)),"－",VLOOKUP($AC321,技リスト!$A$1:$F$270,6,FALSE))</f>
        <v>DR</v>
      </c>
      <c r="AE321" s="3">
        <f>IF(ISERROR(VLOOKUP($AC321,技リスト!$A$1:$F$270,3,FALSE)),"－",VLOOKUP($AC321,技リスト!$A$1:$F$270,3,FALSE))</f>
        <v>94</v>
      </c>
      <c r="AF321" s="3" t="str">
        <f>IF($E321=IF(ISERROR(VLOOKUP($AC321,技リスト!$A$1:$F$245,4,FALSE)),"－",VLOOKUP($AC321,技リスト!$A$1:$F$245,4,FALSE)),"一致","")</f>
        <v/>
      </c>
      <c r="AG321" s="16" t="str">
        <f t="shared" si="32"/>
        <v>コイルターンうしろのしょうめんかごめかごめニニンサンキャク</v>
      </c>
      <c r="AH321" s="16" t="str">
        <f t="shared" si="33"/>
        <v>コイルターンうしろのしょうめんかごめかごめニニンサンキャク</v>
      </c>
      <c r="AI321" s="16" t="str">
        <f t="shared" si="34"/>
        <v>コイルターンうしろのしょうめんかごめかごめニニンサンキャク</v>
      </c>
      <c r="AJ321" s="16" t="str">
        <f t="shared" si="35"/>
        <v>コイルターンうしろのしょうめんかごめかごめニニンサンキャク</v>
      </c>
      <c r="AK321" s="15" t="str">
        <f t="shared" si="36"/>
        <v>BLBLBLDR</v>
      </c>
      <c r="AL321" s="16" t="str">
        <f t="shared" si="37"/>
        <v>BLBLBLDR</v>
      </c>
      <c r="AM321" s="15" t="str">
        <f t="shared" si="38"/>
        <v>BLBLBLDR</v>
      </c>
      <c r="AN321" s="15" t="str">
        <f t="shared" si="39"/>
        <v>BLBLBLDR</v>
      </c>
    </row>
    <row r="322" spans="1:40" ht="11.25" customHeight="1" x14ac:dyDescent="0.15">
      <c r="A322" s="15">
        <v>321</v>
      </c>
      <c r="B322" s="15" t="s">
        <v>951</v>
      </c>
      <c r="C322" s="15" t="s">
        <v>952</v>
      </c>
      <c r="D322" s="3" t="s">
        <v>18</v>
      </c>
      <c r="E322" s="15" t="s">
        <v>145</v>
      </c>
      <c r="F322" s="15" t="s">
        <v>20</v>
      </c>
      <c r="G322" s="15">
        <v>151</v>
      </c>
      <c r="H322" s="15">
        <v>132</v>
      </c>
      <c r="I322" s="15">
        <v>63</v>
      </c>
      <c r="J322" s="15">
        <v>54</v>
      </c>
      <c r="K322" s="15">
        <v>54</v>
      </c>
      <c r="L322" s="15">
        <v>53</v>
      </c>
      <c r="M322" s="15">
        <v>55</v>
      </c>
      <c r="N322" s="15">
        <v>53</v>
      </c>
      <c r="O322" s="15">
        <v>56</v>
      </c>
      <c r="P322" s="15">
        <v>27</v>
      </c>
      <c r="Q322" s="15" t="s">
        <v>203</v>
      </c>
      <c r="R322" s="3" t="str">
        <f>IF(ISERROR(VLOOKUP($Q322,技リスト!$A$1:$F$270,6,FALSE)),"－",VLOOKUP($Q322,技リスト!$A$1:$F$270,6,FALSE))</f>
        <v>P1</v>
      </c>
      <c r="S322" s="3">
        <f>IF(ISERROR(VLOOKUP($Q322,技リスト!$A$1:$F$270,3,FALSE)),"－",VLOOKUP($Q322,技リスト!$A$1:$F$270,3,FALSE))</f>
        <v>8</v>
      </c>
      <c r="T322" s="3" t="str">
        <f>IF($E322=IF(ISERROR(VLOOKUP($Q322,技リスト!$A$1:$F$270,4,FALSE)),"－",VLOOKUP($Q322,技リスト!$A$1:$F$270,4,FALSE)),"一致","")</f>
        <v>一致</v>
      </c>
      <c r="U322" s="15" t="s">
        <v>250</v>
      </c>
      <c r="V322" s="3" t="str">
        <f>IF(ISERROR(VLOOKUP($U322,技リスト!$A$1:$F$270,6,FALSE)),"－",VLOOKUP($U322,技リスト!$A$1:$F$270,6,FALSE))</f>
        <v>P1</v>
      </c>
      <c r="W322" s="3">
        <f>IF(ISERROR(VLOOKUP($U322,技リスト!$A$1:$F$270,3,FALSE)),"－",VLOOKUP($U322,技リスト!$A$1:$F$270,3,FALSE))</f>
        <v>46</v>
      </c>
      <c r="X322" s="3" t="str">
        <f>IF($E322=IF(ISERROR(VLOOKUP($U322,技リスト!$A$1:$F$270,4,FALSE)),"－",VLOOKUP($U322,技リスト!$A$1:$F$270,4,FALSE)),"一致","")</f>
        <v>一致</v>
      </c>
      <c r="Y322" s="15" t="s">
        <v>271</v>
      </c>
      <c r="Z322" s="3" t="str">
        <f>IF(ISERROR(VLOOKUP($Y322,技リスト!$A$1:$F$270,6,FALSE)),"－",VLOOKUP($Y322,技リスト!$A$1:$F$270,6,FALSE))</f>
        <v>CA</v>
      </c>
      <c r="AA322" s="3">
        <f>IF(ISERROR(VLOOKUP($Y322,技リスト!$A$1:$F$270,3,FALSE)),"－",VLOOKUP($Y322,技リスト!$A$1:$F$270,3,FALSE))</f>
        <v>76</v>
      </c>
      <c r="AB322" s="3" t="str">
        <f>IF($E322=IF(ISERROR(VLOOKUP($Y322,技リスト!$A$1:$F$270,4,FALSE)),"－",VLOOKUP($Y322,技リスト!$A$1:$F$270,4,FALSE)),"一致","")</f>
        <v>一致</v>
      </c>
      <c r="AC322" s="15" t="s">
        <v>304</v>
      </c>
      <c r="AD322" s="3" t="str">
        <f>IF(ISERROR(VLOOKUP($AC322,技リスト!$A$1:$F$270,6,FALSE)),"－",VLOOKUP($AC322,技リスト!$A$1:$F$270,6,FALSE))</f>
        <v>BL</v>
      </c>
      <c r="AE322" s="3">
        <f>IF(ISERROR(VLOOKUP($AC322,技リスト!$A$1:$F$270,3,FALSE)),"－",VLOOKUP($AC322,技リスト!$A$1:$F$270,3,FALSE))</f>
        <v>12</v>
      </c>
      <c r="AF322" s="3" t="str">
        <f>IF($E322=IF(ISERROR(VLOOKUP($AC322,技リスト!$A$1:$F$245,4,FALSE)),"－",VLOOKUP($AC322,技リスト!$A$1:$F$245,4,FALSE)),"一致","")</f>
        <v/>
      </c>
      <c r="AG322" s="16" t="str">
        <f t="shared" ref="AG322:AG385" si="40">Q322&amp;U322&amp;Y322&amp;AC322</f>
        <v>ねっけつパンチねっけつヘッドかえんほうしゃしこふみ</v>
      </c>
      <c r="AH322" s="16" t="str">
        <f t="shared" ref="AH322:AH385" si="41">Q322&amp;U322&amp;Y322&amp;AC322</f>
        <v>ねっけつパンチねっけつヘッドかえんほうしゃしこふみ</v>
      </c>
      <c r="AI322" s="16" t="str">
        <f t="shared" ref="AI322:AI385" si="42">Q322&amp;U322&amp;Y322&amp;AC322</f>
        <v>ねっけつパンチねっけつヘッドかえんほうしゃしこふみ</v>
      </c>
      <c r="AJ322" s="16" t="str">
        <f t="shared" ref="AJ322:AJ385" si="43">Q322&amp;U322&amp;Y322&amp;AC322</f>
        <v>ねっけつパンチねっけつヘッドかえんほうしゃしこふみ</v>
      </c>
      <c r="AK322" s="15" t="str">
        <f t="shared" ref="AK322:AK385" si="44">R322&amp;V322&amp;Z322&amp;AD322</f>
        <v>P1P1CABL</v>
      </c>
      <c r="AL322" s="16" t="str">
        <f t="shared" ref="AL322:AL385" si="45">R322&amp;V322&amp;Z322&amp;AD322</f>
        <v>P1P1CABL</v>
      </c>
      <c r="AM322" s="15" t="str">
        <f t="shared" ref="AM322:AM385" si="46">R322&amp;V322&amp;Z322&amp;AD322</f>
        <v>P1P1CABL</v>
      </c>
      <c r="AN322" s="15" t="str">
        <f t="shared" ref="AN322:AN385" si="47">R322&amp;V322&amp;Z322&amp;AD322</f>
        <v>P1P1CABL</v>
      </c>
    </row>
    <row r="323" spans="1:40" ht="11.25" customHeight="1" x14ac:dyDescent="0.15">
      <c r="A323" s="15">
        <v>322</v>
      </c>
      <c r="B323" s="15" t="s">
        <v>953</v>
      </c>
      <c r="C323" s="15" t="s">
        <v>954</v>
      </c>
      <c r="D323" s="3" t="s">
        <v>18</v>
      </c>
      <c r="E323" s="15" t="s">
        <v>121</v>
      </c>
      <c r="F323" s="15" t="s">
        <v>20</v>
      </c>
      <c r="G323" s="15">
        <v>129</v>
      </c>
      <c r="H323" s="15">
        <v>136</v>
      </c>
      <c r="I323" s="15">
        <v>48</v>
      </c>
      <c r="J323" s="15">
        <v>52</v>
      </c>
      <c r="K323" s="15">
        <v>56</v>
      </c>
      <c r="L323" s="15">
        <v>59</v>
      </c>
      <c r="M323" s="15">
        <v>71</v>
      </c>
      <c r="N323" s="15">
        <v>62</v>
      </c>
      <c r="O323" s="15">
        <v>55</v>
      </c>
      <c r="P323" s="15">
        <v>20</v>
      </c>
      <c r="Q323" s="15" t="s">
        <v>366</v>
      </c>
      <c r="R323" s="3" t="str">
        <f>IF(ISERROR(VLOOKUP($Q323,技リスト!$A$1:$F$270,6,FALSE)),"－",VLOOKUP($Q323,技リスト!$A$1:$F$270,6,FALSE))</f>
        <v>CA</v>
      </c>
      <c r="S323" s="3">
        <f>IF(ISERROR(VLOOKUP($Q323,技リスト!$A$1:$F$270,3,FALSE)),"－",VLOOKUP($Q323,技リスト!$A$1:$F$270,3,FALSE))</f>
        <v>10</v>
      </c>
      <c r="T323" s="3" t="str">
        <f>IF($E323=IF(ISERROR(VLOOKUP($Q323,技リスト!$A$1:$F$270,4,FALSE)),"－",VLOOKUP($Q323,技リスト!$A$1:$F$270,4,FALSE)),"一致","")</f>
        <v>一致</v>
      </c>
      <c r="U323" s="15" t="s">
        <v>320</v>
      </c>
      <c r="V323" s="3" t="str">
        <f>IF(ISERROR(VLOOKUP($U323,技リスト!$A$1:$F$270,6,FALSE)),"－",VLOOKUP($U323,技リスト!$A$1:$F$270,6,FALSE))</f>
        <v>CA</v>
      </c>
      <c r="W323" s="3">
        <f>IF(ISERROR(VLOOKUP($U323,技リスト!$A$1:$F$270,3,FALSE)),"－",VLOOKUP($U323,技リスト!$A$1:$F$270,3,FALSE))</f>
        <v>41</v>
      </c>
      <c r="X323" s="3" t="str">
        <f>IF($E323=IF(ISERROR(VLOOKUP($U323,技リスト!$A$1:$F$270,4,FALSE)),"－",VLOOKUP($U323,技リスト!$A$1:$F$270,4,FALSE)),"一致","")</f>
        <v>一致</v>
      </c>
      <c r="Y323" s="15" t="s">
        <v>427</v>
      </c>
      <c r="Z323" s="3" t="str">
        <f>IF(ISERROR(VLOOKUP($Y323,技リスト!$A$1:$F$270,6,FALSE)),"－",VLOOKUP($Y323,技リスト!$A$1:$F$270,6,FALSE))</f>
        <v>BL</v>
      </c>
      <c r="AA323" s="3">
        <f>IF(ISERROR(VLOOKUP($Y323,技リスト!$A$1:$F$270,3,FALSE)),"－",VLOOKUP($Y323,技リスト!$A$1:$F$270,3,FALSE))</f>
        <v>39</v>
      </c>
      <c r="AB323" s="3" t="str">
        <f>IF($E323=IF(ISERROR(VLOOKUP($Y323,技リスト!$A$1:$F$270,4,FALSE)),"－",VLOOKUP($Y323,技リスト!$A$1:$F$270,4,FALSE)),"一致","")</f>
        <v/>
      </c>
      <c r="AC323" s="15" t="s">
        <v>321</v>
      </c>
      <c r="AD323" s="3" t="str">
        <f>IF(ISERROR(VLOOKUP($AC323,技リスト!$A$1:$F$270,6,FALSE)),"－",VLOOKUP($AC323,技リスト!$A$1:$F$270,6,FALSE))</f>
        <v>P1</v>
      </c>
      <c r="AE323" s="3">
        <f>IF(ISERROR(VLOOKUP($AC323,技リスト!$A$1:$F$270,3,FALSE)),"－",VLOOKUP($AC323,技リスト!$A$1:$F$270,3,FALSE))</f>
        <v>76</v>
      </c>
      <c r="AF323" s="3" t="str">
        <f>IF($E323=IF(ISERROR(VLOOKUP($AC323,技リスト!$A$1:$F$245,4,FALSE)),"－",VLOOKUP($AC323,技リスト!$A$1:$F$245,4,FALSE)),"一致","")</f>
        <v>一致</v>
      </c>
      <c r="AG323" s="16" t="str">
        <f t="shared" si="40"/>
        <v>タフネスブロックワイルドクローブレードアタックちゃぶだいがえし</v>
      </c>
      <c r="AH323" s="16" t="str">
        <f t="shared" si="41"/>
        <v>タフネスブロックワイルドクローブレードアタックちゃぶだいがえし</v>
      </c>
      <c r="AI323" s="16" t="str">
        <f t="shared" si="42"/>
        <v>タフネスブロックワイルドクローブレードアタックちゃぶだいがえし</v>
      </c>
      <c r="AJ323" s="16" t="str">
        <f t="shared" si="43"/>
        <v>タフネスブロックワイルドクローブレードアタックちゃぶだいがえし</v>
      </c>
      <c r="AK323" s="15" t="str">
        <f t="shared" si="44"/>
        <v>CACABLP1</v>
      </c>
      <c r="AL323" s="16" t="str">
        <f t="shared" si="45"/>
        <v>CACABLP1</v>
      </c>
      <c r="AM323" s="15" t="str">
        <f t="shared" si="46"/>
        <v>CACABLP1</v>
      </c>
      <c r="AN323" s="15" t="str">
        <f t="shared" si="47"/>
        <v>CACABLP1</v>
      </c>
    </row>
    <row r="324" spans="1:40" ht="11.25" customHeight="1" x14ac:dyDescent="0.15">
      <c r="A324" s="15">
        <v>323</v>
      </c>
      <c r="B324" s="15" t="s">
        <v>955</v>
      </c>
      <c r="C324" s="15" t="s">
        <v>956</v>
      </c>
      <c r="D324" s="3" t="s">
        <v>18</v>
      </c>
      <c r="E324" s="15" t="s">
        <v>88</v>
      </c>
      <c r="F324" s="15" t="s">
        <v>52</v>
      </c>
      <c r="G324" s="15">
        <v>169</v>
      </c>
      <c r="H324" s="15">
        <v>180</v>
      </c>
      <c r="I324" s="15">
        <v>56</v>
      </c>
      <c r="J324" s="15">
        <v>56</v>
      </c>
      <c r="K324" s="15">
        <v>63</v>
      </c>
      <c r="L324" s="15">
        <v>63</v>
      </c>
      <c r="M324" s="15">
        <v>53</v>
      </c>
      <c r="N324" s="15">
        <v>61</v>
      </c>
      <c r="O324" s="15">
        <v>63</v>
      </c>
      <c r="P324" s="15">
        <v>14</v>
      </c>
      <c r="Q324" s="15" t="s">
        <v>139</v>
      </c>
      <c r="R324" s="3" t="str">
        <f>IF(ISERROR(VLOOKUP($Q324,技リスト!$A$1:$F$270,6,FALSE)),"－",VLOOKUP($Q324,技リスト!$A$1:$F$270,6,FALSE))</f>
        <v>BL</v>
      </c>
      <c r="S324" s="3">
        <f>IF(ISERROR(VLOOKUP($Q324,技リスト!$A$1:$F$270,3,FALSE)),"－",VLOOKUP($Q324,技リスト!$A$1:$F$270,3,FALSE))</f>
        <v>8</v>
      </c>
      <c r="T324" s="3" t="str">
        <f>IF($E324=IF(ISERROR(VLOOKUP($Q324,技リスト!$A$1:$F$270,4,FALSE)),"－",VLOOKUP($Q324,技リスト!$A$1:$F$270,4,FALSE)),"一致","")</f>
        <v>一致</v>
      </c>
      <c r="U324" s="15" t="s">
        <v>329</v>
      </c>
      <c r="V324" s="3" t="str">
        <f>IF(ISERROR(VLOOKUP($U324,技リスト!$A$1:$F$270,6,FALSE)),"－",VLOOKUP($U324,技リスト!$A$1:$F$270,6,FALSE))</f>
        <v>DR</v>
      </c>
      <c r="W324" s="3">
        <f>IF(ISERROR(VLOOKUP($U324,技リスト!$A$1:$F$270,3,FALSE)),"－",VLOOKUP($U324,技リスト!$A$1:$F$270,3,FALSE))</f>
        <v>8</v>
      </c>
      <c r="X324" s="3" t="str">
        <f>IF($E324=IF(ISERROR(VLOOKUP($U324,技リスト!$A$1:$F$270,4,FALSE)),"－",VLOOKUP($U324,技リスト!$A$1:$F$270,4,FALSE)),"一致","")</f>
        <v>一致</v>
      </c>
      <c r="Y324" s="15" t="s">
        <v>163</v>
      </c>
      <c r="Z324" s="3" t="str">
        <f>IF(ISERROR(VLOOKUP($Y324,技リスト!$A$1:$F$270,6,FALSE)),"－",VLOOKUP($Y324,技リスト!$A$1:$F$270,6,FALSE))</f>
        <v>NS</v>
      </c>
      <c r="AA324" s="3">
        <f>IF(ISERROR(VLOOKUP($Y324,技リスト!$A$1:$F$270,3,FALSE)),"－",VLOOKUP($Y324,技リスト!$A$1:$F$270,3,FALSE))</f>
        <v>24</v>
      </c>
      <c r="AB324" s="3" t="str">
        <f>IF($E324=IF(ISERROR(VLOOKUP($Y324,技リスト!$A$1:$F$270,4,FALSE)),"－",VLOOKUP($Y324,技リスト!$A$1:$F$270,4,FALSE)),"一致","")</f>
        <v/>
      </c>
      <c r="AC324" s="15" t="s">
        <v>354</v>
      </c>
      <c r="AD324" s="3" t="str">
        <f>IF(ISERROR(VLOOKUP($AC324,技リスト!$A$1:$F$270,6,FALSE)),"－",VLOOKUP($AC324,技リスト!$A$1:$F$270,6,FALSE))</f>
        <v>NS</v>
      </c>
      <c r="AE324" s="3">
        <f>IF(ISERROR(VLOOKUP($AC324,技リスト!$A$1:$F$270,3,FALSE)),"－",VLOOKUP($AC324,技リスト!$A$1:$F$270,3,FALSE))</f>
        <v>89</v>
      </c>
      <c r="AF324" s="3" t="str">
        <f>IF($E324=IF(ISERROR(VLOOKUP($AC324,技リスト!$A$1:$F$245,4,FALSE)),"－",VLOOKUP($AC324,技リスト!$A$1:$F$245,4,FALSE)),"一致","")</f>
        <v/>
      </c>
      <c r="AG324" s="16" t="str">
        <f t="shared" si="40"/>
        <v>コイルターンたまのりピエログレネードショットぶんしんシュート</v>
      </c>
      <c r="AH324" s="16" t="str">
        <f t="shared" si="41"/>
        <v>コイルターンたまのりピエログレネードショットぶんしんシュート</v>
      </c>
      <c r="AI324" s="16" t="str">
        <f t="shared" si="42"/>
        <v>コイルターンたまのりピエログレネードショットぶんしんシュート</v>
      </c>
      <c r="AJ324" s="16" t="str">
        <f t="shared" si="43"/>
        <v>コイルターンたまのりピエログレネードショットぶんしんシュート</v>
      </c>
      <c r="AK324" s="15" t="str">
        <f t="shared" si="44"/>
        <v>BLDRNSNS</v>
      </c>
      <c r="AL324" s="16" t="str">
        <f t="shared" si="45"/>
        <v>BLDRNSNS</v>
      </c>
      <c r="AM324" s="15" t="str">
        <f t="shared" si="46"/>
        <v>BLDRNSNS</v>
      </c>
      <c r="AN324" s="15" t="str">
        <f t="shared" si="47"/>
        <v>BLDRNSNS</v>
      </c>
    </row>
    <row r="325" spans="1:40" ht="11.25" customHeight="1" x14ac:dyDescent="0.15">
      <c r="A325" s="15">
        <v>324</v>
      </c>
      <c r="B325" s="15" t="s">
        <v>957</v>
      </c>
      <c r="C325" s="15" t="s">
        <v>958</v>
      </c>
      <c r="D325" s="3" t="s">
        <v>18</v>
      </c>
      <c r="E325" s="15" t="s">
        <v>145</v>
      </c>
      <c r="F325" s="15" t="s">
        <v>52</v>
      </c>
      <c r="G325" s="15">
        <v>193</v>
      </c>
      <c r="H325" s="15">
        <v>138</v>
      </c>
      <c r="I325" s="15">
        <v>58</v>
      </c>
      <c r="J325" s="15">
        <v>60</v>
      </c>
      <c r="K325" s="15">
        <v>53</v>
      </c>
      <c r="L325" s="15">
        <v>59</v>
      </c>
      <c r="M325" s="15">
        <v>52</v>
      </c>
      <c r="N325" s="15">
        <v>69</v>
      </c>
      <c r="O325" s="15">
        <v>52</v>
      </c>
      <c r="P325" s="15">
        <v>16</v>
      </c>
      <c r="Q325" s="15" t="s">
        <v>163</v>
      </c>
      <c r="R325" s="3" t="str">
        <f>IF(ISERROR(VLOOKUP($Q325,技リスト!$A$1:$F$270,6,FALSE)),"－",VLOOKUP($Q325,技リスト!$A$1:$F$270,6,FALSE))</f>
        <v>NS</v>
      </c>
      <c r="S325" s="3">
        <f>IF(ISERROR(VLOOKUP($Q325,技リスト!$A$1:$F$270,3,FALSE)),"－",VLOOKUP($Q325,技リスト!$A$1:$F$270,3,FALSE))</f>
        <v>24</v>
      </c>
      <c r="T325" s="3" t="str">
        <f>IF($E325=IF(ISERROR(VLOOKUP($Q325,技リスト!$A$1:$F$270,4,FALSE)),"－",VLOOKUP($Q325,技リスト!$A$1:$F$270,4,FALSE)),"一致","")</f>
        <v>一致</v>
      </c>
      <c r="U325" s="15" t="s">
        <v>373</v>
      </c>
      <c r="V325" s="3" t="str">
        <f>IF(ISERROR(VLOOKUP($U325,技リスト!$A$1:$F$270,6,FALSE)),"－",VLOOKUP($U325,技リスト!$A$1:$F$270,6,FALSE))</f>
        <v>LS</v>
      </c>
      <c r="W325" s="3">
        <f>IF(ISERROR(VLOOKUP($U325,技リスト!$A$1:$F$270,3,FALSE)),"－",VLOOKUP($U325,技リスト!$A$1:$F$270,3,FALSE))</f>
        <v>69</v>
      </c>
      <c r="X325" s="3" t="str">
        <f>IF($E325=IF(ISERROR(VLOOKUP($U325,技リスト!$A$1:$F$270,4,FALSE)),"－",VLOOKUP($U325,技リスト!$A$1:$F$270,4,FALSE)),"一致","")</f>
        <v>一致</v>
      </c>
      <c r="Y325" s="15" t="s">
        <v>424</v>
      </c>
      <c r="Z325" s="3" t="str">
        <f>IF(ISERROR(VLOOKUP($Y325,技リスト!$A$1:$F$270,6,FALSE)),"－",VLOOKUP($Y325,技リスト!$A$1:$F$270,6,FALSE))</f>
        <v>NS</v>
      </c>
      <c r="AA325" s="3">
        <f>IF(ISERROR(VLOOKUP($Y325,技リスト!$A$1:$F$270,3,FALSE)),"－",VLOOKUP($Y325,技リスト!$A$1:$F$270,3,FALSE))</f>
        <v>78</v>
      </c>
      <c r="AB325" s="3" t="str">
        <f>IF($E325=IF(ISERROR(VLOOKUP($Y325,技リスト!$A$1:$F$270,4,FALSE)),"－",VLOOKUP($Y325,技リスト!$A$1:$F$270,4,FALSE)),"一致","")</f>
        <v>一致</v>
      </c>
      <c r="AC325" s="15" t="s">
        <v>392</v>
      </c>
      <c r="AD325" s="3" t="str">
        <f>IF(ISERROR(VLOOKUP($AC325,技リスト!$A$1:$F$270,6,FALSE)),"－",VLOOKUP($AC325,技リスト!$A$1:$F$270,6,FALSE))</f>
        <v>LS</v>
      </c>
      <c r="AE325" s="3">
        <f>IF(ISERROR(VLOOKUP($AC325,技リスト!$A$1:$F$270,3,FALSE)),"－",VLOOKUP($AC325,技リスト!$A$1:$F$270,3,FALSE))</f>
        <v>94</v>
      </c>
      <c r="AF325" s="3" t="str">
        <f>IF($E325=IF(ISERROR(VLOOKUP($AC325,技リスト!$A$1:$F$245,4,FALSE)),"－",VLOOKUP($AC325,技リスト!$A$1:$F$245,4,FALSE)),"一致","")</f>
        <v>一致</v>
      </c>
      <c r="AG325" s="16" t="str">
        <f t="shared" si="40"/>
        <v>グレネードショットパトリオットシュートシャインドライブアサルトシュート</v>
      </c>
      <c r="AH325" s="16" t="str">
        <f t="shared" si="41"/>
        <v>グレネードショットパトリオットシュートシャインドライブアサルトシュート</v>
      </c>
      <c r="AI325" s="16" t="str">
        <f t="shared" si="42"/>
        <v>グレネードショットパトリオットシュートシャインドライブアサルトシュート</v>
      </c>
      <c r="AJ325" s="16" t="str">
        <f t="shared" si="43"/>
        <v>グレネードショットパトリオットシュートシャインドライブアサルトシュート</v>
      </c>
      <c r="AK325" s="15" t="str">
        <f t="shared" si="44"/>
        <v>NSLSNSLS</v>
      </c>
      <c r="AL325" s="16" t="str">
        <f t="shared" si="45"/>
        <v>NSLSNSLS</v>
      </c>
      <c r="AM325" s="15" t="str">
        <f t="shared" si="46"/>
        <v>NSLSNSLS</v>
      </c>
      <c r="AN325" s="15" t="str">
        <f t="shared" si="47"/>
        <v>NSLSNSLS</v>
      </c>
    </row>
    <row r="326" spans="1:40" ht="11.25" customHeight="1" x14ac:dyDescent="0.15">
      <c r="A326" s="15">
        <v>325</v>
      </c>
      <c r="B326" s="15" t="s">
        <v>959</v>
      </c>
      <c r="C326" s="15" t="s">
        <v>960</v>
      </c>
      <c r="D326" s="3" t="s">
        <v>18</v>
      </c>
      <c r="E326" s="15" t="s">
        <v>121</v>
      </c>
      <c r="F326" s="15" t="s">
        <v>53</v>
      </c>
      <c r="G326" s="15">
        <v>81</v>
      </c>
      <c r="H326" s="15">
        <v>144</v>
      </c>
      <c r="I326" s="15">
        <v>42</v>
      </c>
      <c r="J326" s="15">
        <v>58</v>
      </c>
      <c r="K326" s="15">
        <v>63</v>
      </c>
      <c r="L326" s="15">
        <v>62</v>
      </c>
      <c r="M326" s="15">
        <v>60</v>
      </c>
      <c r="N326" s="15">
        <v>67</v>
      </c>
      <c r="O326" s="15">
        <v>55</v>
      </c>
      <c r="P326" s="15">
        <v>24</v>
      </c>
      <c r="Q326" s="15" t="s">
        <v>324</v>
      </c>
      <c r="R326" s="3" t="str">
        <f>IF(ISERROR(VLOOKUP($Q326,技リスト!$A$1:$F$270,6,FALSE)),"－",VLOOKUP($Q326,技リスト!$A$1:$F$270,6,FALSE))</f>
        <v>DR</v>
      </c>
      <c r="S326" s="3">
        <f>IF(ISERROR(VLOOKUP($Q326,技リスト!$A$1:$F$270,3,FALSE)),"－",VLOOKUP($Q326,技リスト!$A$1:$F$270,3,FALSE))</f>
        <v>8</v>
      </c>
      <c r="T326" s="3" t="str">
        <f>IF($E326=IF(ISERROR(VLOOKUP($Q326,技リスト!$A$1:$F$270,4,FALSE)),"－",VLOOKUP($Q326,技リスト!$A$1:$F$270,4,FALSE)),"一致","")</f>
        <v>一致</v>
      </c>
      <c r="U326" s="15" t="s">
        <v>610</v>
      </c>
      <c r="V326" s="3" t="str">
        <f>IF(ISERROR(VLOOKUP($U326,技リスト!$A$1:$F$270,6,FALSE)),"－",VLOOKUP($U326,技リスト!$A$1:$F$270,6,FALSE))</f>
        <v>DR</v>
      </c>
      <c r="W326" s="3">
        <f>IF(ISERROR(VLOOKUP($U326,技リスト!$A$1:$F$270,3,FALSE)),"－",VLOOKUP($U326,技リスト!$A$1:$F$270,3,FALSE))</f>
        <v>38</v>
      </c>
      <c r="X326" s="3" t="str">
        <f>IF($E326=IF(ISERROR(VLOOKUP($U326,技リスト!$A$1:$F$270,4,FALSE)),"－",VLOOKUP($U326,技リスト!$A$1:$F$270,4,FALSE)),"一致","")</f>
        <v/>
      </c>
      <c r="Y326" s="15" t="s">
        <v>330</v>
      </c>
      <c r="Z326" s="3" t="str">
        <f>IF(ISERROR(VLOOKUP($Y326,技リスト!$A$1:$F$270,6,FALSE)),"－",VLOOKUP($Y326,技リスト!$A$1:$F$270,6,FALSE))</f>
        <v>NS</v>
      </c>
      <c r="AA326" s="3">
        <f>IF(ISERROR(VLOOKUP($Y326,技リスト!$A$1:$F$270,3,FALSE)),"－",VLOOKUP($Y326,技リスト!$A$1:$F$270,3,FALSE))</f>
        <v>65</v>
      </c>
      <c r="AB326" s="3" t="str">
        <f>IF($E326=IF(ISERROR(VLOOKUP($Y326,技リスト!$A$1:$F$270,4,FALSE)),"－",VLOOKUP($Y326,技リスト!$A$1:$F$270,4,FALSE)),"一致","")</f>
        <v/>
      </c>
      <c r="AC326" s="15" t="s">
        <v>862</v>
      </c>
      <c r="AD326" s="3" t="str">
        <f>IF(ISERROR(VLOOKUP($AC326,技リスト!$A$1:$F$270,6,FALSE)),"－",VLOOKUP($AC326,技リスト!$A$1:$F$270,6,FALSE))</f>
        <v>LS</v>
      </c>
      <c r="AE326" s="3">
        <f>IF(ISERROR(VLOOKUP($AC326,技リスト!$A$1:$F$270,3,FALSE)),"－",VLOOKUP($AC326,技リスト!$A$1:$F$270,3,FALSE))</f>
        <v>70</v>
      </c>
      <c r="AF326" s="3" t="str">
        <f>IF($E326=IF(ISERROR(VLOOKUP($AC326,技リスト!$A$1:$F$245,4,FALSE)),"－",VLOOKUP($AC326,技リスト!$A$1:$F$245,4,FALSE)),"一致","")</f>
        <v>一致</v>
      </c>
      <c r="AG326" s="16" t="str">
        <f t="shared" si="40"/>
        <v>ダッシュアクセルフーセンガムラン・ボール・ランレインボーループ</v>
      </c>
      <c r="AH326" s="16" t="str">
        <f t="shared" si="41"/>
        <v>ダッシュアクセルフーセンガムラン・ボール・ランレインボーループ</v>
      </c>
      <c r="AI326" s="16" t="str">
        <f t="shared" si="42"/>
        <v>ダッシュアクセルフーセンガムラン・ボール・ランレインボーループ</v>
      </c>
      <c r="AJ326" s="16" t="str">
        <f t="shared" si="43"/>
        <v>ダッシュアクセルフーセンガムラン・ボール・ランレインボーループ</v>
      </c>
      <c r="AK326" s="15" t="str">
        <f t="shared" si="44"/>
        <v>DRDRNSLS</v>
      </c>
      <c r="AL326" s="16" t="str">
        <f t="shared" si="45"/>
        <v>DRDRNSLS</v>
      </c>
      <c r="AM326" s="15" t="str">
        <f t="shared" si="46"/>
        <v>DRDRNSLS</v>
      </c>
      <c r="AN326" s="15" t="str">
        <f t="shared" si="47"/>
        <v>DRDRNSLS</v>
      </c>
    </row>
    <row r="327" spans="1:40" ht="11.25" customHeight="1" x14ac:dyDescent="0.15">
      <c r="A327" s="15">
        <v>326</v>
      </c>
      <c r="B327" s="15" t="s">
        <v>961</v>
      </c>
      <c r="C327" s="15" t="s">
        <v>962</v>
      </c>
      <c r="D327" s="3" t="s">
        <v>18</v>
      </c>
      <c r="E327" s="15" t="s">
        <v>88</v>
      </c>
      <c r="F327" s="15" t="s">
        <v>52</v>
      </c>
      <c r="G327" s="15">
        <v>171</v>
      </c>
      <c r="H327" s="15">
        <v>174</v>
      </c>
      <c r="I327" s="15">
        <v>40</v>
      </c>
      <c r="J327" s="15">
        <v>58</v>
      </c>
      <c r="K327" s="15">
        <v>68</v>
      </c>
      <c r="L327" s="15">
        <v>44</v>
      </c>
      <c r="M327" s="15">
        <v>57</v>
      </c>
      <c r="N327" s="15">
        <v>57</v>
      </c>
      <c r="O327" s="15">
        <v>52</v>
      </c>
      <c r="P327" s="15">
        <v>22</v>
      </c>
      <c r="Q327" s="15" t="s">
        <v>533</v>
      </c>
      <c r="R327" s="3" t="str">
        <f>IF(ISERROR(VLOOKUP($Q327,技リスト!$A$1:$F$270,6,FALSE)),"－",VLOOKUP($Q327,技リスト!$A$1:$F$270,6,FALSE))</f>
        <v>NS</v>
      </c>
      <c r="S327" s="3">
        <f>IF(ISERROR(VLOOKUP($Q327,技リスト!$A$1:$F$270,3,FALSE)),"－",VLOOKUP($Q327,技リスト!$A$1:$F$270,3,FALSE))</f>
        <v>24</v>
      </c>
      <c r="T327" s="3" t="str">
        <f>IF($E327=IF(ISERROR(VLOOKUP($Q327,技リスト!$A$1:$F$270,4,FALSE)),"－",VLOOKUP($Q327,技リスト!$A$1:$F$270,4,FALSE)),"一致","")</f>
        <v>一致</v>
      </c>
      <c r="U327" s="15" t="s">
        <v>350</v>
      </c>
      <c r="V327" s="3" t="str">
        <f>IF(ISERROR(VLOOKUP($U327,技リスト!$A$1:$F$270,6,FALSE)),"－",VLOOKUP($U327,技リスト!$A$1:$F$270,6,FALSE))</f>
        <v>NS</v>
      </c>
      <c r="W327" s="3">
        <f>IF(ISERROR(VLOOKUP($U327,技リスト!$A$1:$F$270,3,FALSE)),"－",VLOOKUP($U327,技リスト!$A$1:$F$270,3,FALSE))</f>
        <v>67</v>
      </c>
      <c r="X327" s="3" t="str">
        <f>IF($E327=IF(ISERROR(VLOOKUP($U327,技リスト!$A$1:$F$270,4,FALSE)),"－",VLOOKUP($U327,技リスト!$A$1:$F$270,4,FALSE)),"一致","")</f>
        <v>一致</v>
      </c>
      <c r="Y327" s="15" t="s">
        <v>241</v>
      </c>
      <c r="Z327" s="3" t="str">
        <f>IF(ISERROR(VLOOKUP($Y327,技リスト!$A$1:$F$270,6,FALSE)),"－",VLOOKUP($Y327,技リスト!$A$1:$F$270,6,FALSE))</f>
        <v>DR</v>
      </c>
      <c r="AA327" s="3">
        <f>IF(ISERROR(VLOOKUP($Y327,技リスト!$A$1:$F$270,3,FALSE)),"－",VLOOKUP($Y327,技リスト!$A$1:$F$270,3,FALSE))</f>
        <v>61</v>
      </c>
      <c r="AB327" s="3" t="str">
        <f>IF($E327=IF(ISERROR(VLOOKUP($Y327,技リスト!$A$1:$F$270,4,FALSE)),"－",VLOOKUP($Y327,技リスト!$A$1:$F$270,4,FALSE)),"一致","")</f>
        <v>一致</v>
      </c>
      <c r="AC327" s="15" t="s">
        <v>3615</v>
      </c>
      <c r="AD327" s="3" t="str">
        <f>IF(ISERROR(VLOOKUP($AC327,技リスト!$A$1:$F$270,6,FALSE)),"－",VLOOKUP($AC327,技リスト!$A$1:$F$270,6,FALSE))</f>
        <v>BS</v>
      </c>
      <c r="AE327" s="3">
        <f>IF(ISERROR(VLOOKUP($AC327,技リスト!$A$1:$F$270,3,FALSE)),"－",VLOOKUP($AC327,技リスト!$A$1:$F$270,3,FALSE))</f>
        <v>89</v>
      </c>
      <c r="AF327" s="3" t="str">
        <f>IF($E327=IF(ISERROR(VLOOKUP($AC327,技リスト!$A$1:$F$245,4,FALSE)),"－",VLOOKUP($AC327,技リスト!$A$1:$F$245,4,FALSE)),"一致","")</f>
        <v>一致</v>
      </c>
      <c r="AG327" s="16" t="str">
        <f t="shared" si="40"/>
        <v>スピニングシュートクロスドライブカマイタチイナズマ１ごう</v>
      </c>
      <c r="AH327" s="16" t="str">
        <f t="shared" si="41"/>
        <v>スピニングシュートクロスドライブカマイタチイナズマ１ごう</v>
      </c>
      <c r="AI327" s="16" t="str">
        <f t="shared" si="42"/>
        <v>スピニングシュートクロスドライブカマイタチイナズマ１ごう</v>
      </c>
      <c r="AJ327" s="16" t="str">
        <f t="shared" si="43"/>
        <v>スピニングシュートクロスドライブカマイタチイナズマ１ごう</v>
      </c>
      <c r="AK327" s="15" t="str">
        <f t="shared" si="44"/>
        <v>NSNSDRBS</v>
      </c>
      <c r="AL327" s="16" t="str">
        <f t="shared" si="45"/>
        <v>NSNSDRBS</v>
      </c>
      <c r="AM327" s="15" t="str">
        <f t="shared" si="46"/>
        <v>NSNSDRBS</v>
      </c>
      <c r="AN327" s="15" t="str">
        <f t="shared" si="47"/>
        <v>NSNSDRBS</v>
      </c>
    </row>
    <row r="328" spans="1:40" ht="11.25" customHeight="1" x14ac:dyDescent="0.15">
      <c r="A328" s="15">
        <v>327</v>
      </c>
      <c r="B328" s="15" t="s">
        <v>963</v>
      </c>
      <c r="C328" s="15" t="s">
        <v>964</v>
      </c>
      <c r="D328" s="3" t="s">
        <v>18</v>
      </c>
      <c r="E328" s="15" t="s">
        <v>145</v>
      </c>
      <c r="F328" s="15" t="s">
        <v>52</v>
      </c>
      <c r="G328" s="15">
        <v>145</v>
      </c>
      <c r="H328" s="15">
        <v>132</v>
      </c>
      <c r="I328" s="15">
        <v>56</v>
      </c>
      <c r="J328" s="15">
        <v>63</v>
      </c>
      <c r="K328" s="15">
        <v>62</v>
      </c>
      <c r="L328" s="15">
        <v>61</v>
      </c>
      <c r="M328" s="15">
        <v>62</v>
      </c>
      <c r="N328" s="15">
        <v>56</v>
      </c>
      <c r="O328" s="15">
        <v>52</v>
      </c>
      <c r="P328" s="15">
        <v>26</v>
      </c>
      <c r="Q328" s="15" t="s">
        <v>344</v>
      </c>
      <c r="R328" s="3" t="str">
        <f>IF(ISERROR(VLOOKUP($Q328,技リスト!$A$1:$F$270,6,FALSE)),"－",VLOOKUP($Q328,技リスト!$A$1:$F$270,6,FALSE))</f>
        <v>NS</v>
      </c>
      <c r="S328" s="3">
        <f>IF(ISERROR(VLOOKUP($Q328,技リスト!$A$1:$F$270,3,FALSE)),"－",VLOOKUP($Q328,技リスト!$A$1:$F$270,3,FALSE))</f>
        <v>31</v>
      </c>
      <c r="T328" s="3" t="str">
        <f>IF($E328=IF(ISERROR(VLOOKUP($Q328,技リスト!$A$1:$F$270,4,FALSE)),"－",VLOOKUP($Q328,技リスト!$A$1:$F$270,4,FALSE)),"一致","")</f>
        <v/>
      </c>
      <c r="U328" s="15" t="s">
        <v>159</v>
      </c>
      <c r="V328" s="3" t="str">
        <f>IF(ISERROR(VLOOKUP($U328,技リスト!$A$1:$F$270,6,FALSE)),"－",VLOOKUP($U328,技リスト!$A$1:$F$270,6,FALSE))</f>
        <v>NS</v>
      </c>
      <c r="W328" s="3">
        <f>IF(ISERROR(VLOOKUP($U328,技リスト!$A$1:$F$270,3,FALSE)),"－",VLOOKUP($U328,技リスト!$A$1:$F$270,3,FALSE))</f>
        <v>67</v>
      </c>
      <c r="X328" s="3" t="str">
        <f>IF($E328=IF(ISERROR(VLOOKUP($U328,技リスト!$A$1:$F$270,4,FALSE)),"－",VLOOKUP($U328,技リスト!$A$1:$F$270,4,FALSE)),"一致","")</f>
        <v/>
      </c>
      <c r="Y328" s="15" t="s">
        <v>610</v>
      </c>
      <c r="Z328" s="3" t="str">
        <f>IF(ISERROR(VLOOKUP($Y328,技リスト!$A$1:$F$270,6,FALSE)),"－",VLOOKUP($Y328,技リスト!$A$1:$F$270,6,FALSE))</f>
        <v>DR</v>
      </c>
      <c r="AA328" s="3">
        <f>IF(ISERROR(VLOOKUP($Y328,技リスト!$A$1:$F$270,3,FALSE)),"－",VLOOKUP($Y328,技リスト!$A$1:$F$270,3,FALSE))</f>
        <v>38</v>
      </c>
      <c r="AB328" s="3" t="str">
        <f>IF($E328=IF(ISERROR(VLOOKUP($Y328,技リスト!$A$1:$F$270,4,FALSE)),"－",VLOOKUP($Y328,技リスト!$A$1:$F$270,4,FALSE)),"一致","")</f>
        <v>一致</v>
      </c>
      <c r="AC328" s="15" t="s">
        <v>166</v>
      </c>
      <c r="AD328" s="3" t="str">
        <f>IF(ISERROR(VLOOKUP($AC328,技リスト!$A$1:$F$270,6,FALSE)),"－",VLOOKUP($AC328,技リスト!$A$1:$F$270,6,FALSE))</f>
        <v>BS</v>
      </c>
      <c r="AE328" s="3">
        <f>IF(ISERROR(VLOOKUP($AC328,技リスト!$A$1:$F$270,3,FALSE)),"－",VLOOKUP($AC328,技リスト!$A$1:$F$270,3,FALSE))</f>
        <v>109</v>
      </c>
      <c r="AF328" s="3" t="str">
        <f>IF($E328=IF(ISERROR(VLOOKUP($AC328,技リスト!$A$1:$F$245,4,FALSE)),"－",VLOOKUP($AC328,技リスト!$A$1:$F$245,4,FALSE)),"一致","")</f>
        <v/>
      </c>
      <c r="AG328" s="16" t="str">
        <f t="shared" si="40"/>
        <v>ターザンキッククルクルヘッドフーセンガムイナズマおとし</v>
      </c>
      <c r="AH328" s="16" t="str">
        <f t="shared" si="41"/>
        <v>ターザンキッククルクルヘッドフーセンガムイナズマおとし</v>
      </c>
      <c r="AI328" s="16" t="str">
        <f t="shared" si="42"/>
        <v>ターザンキッククルクルヘッドフーセンガムイナズマおとし</v>
      </c>
      <c r="AJ328" s="16" t="str">
        <f t="shared" si="43"/>
        <v>ターザンキッククルクルヘッドフーセンガムイナズマおとし</v>
      </c>
      <c r="AK328" s="15" t="str">
        <f t="shared" si="44"/>
        <v>NSNSDRBS</v>
      </c>
      <c r="AL328" s="16" t="str">
        <f t="shared" si="45"/>
        <v>NSNSDRBS</v>
      </c>
      <c r="AM328" s="15" t="str">
        <f t="shared" si="46"/>
        <v>NSNSDRBS</v>
      </c>
      <c r="AN328" s="15" t="str">
        <f t="shared" si="47"/>
        <v>NSNSDRBS</v>
      </c>
    </row>
    <row r="329" spans="1:40" ht="11.25" customHeight="1" x14ac:dyDescent="0.15">
      <c r="A329" s="15">
        <v>328</v>
      </c>
      <c r="B329" s="15" t="s">
        <v>965</v>
      </c>
      <c r="C329" s="15" t="s">
        <v>966</v>
      </c>
      <c r="D329" s="3" t="s">
        <v>18</v>
      </c>
      <c r="E329" s="15" t="s">
        <v>88</v>
      </c>
      <c r="F329" s="15" t="s">
        <v>17</v>
      </c>
      <c r="G329" s="15">
        <v>107</v>
      </c>
      <c r="H329" s="15">
        <v>136</v>
      </c>
      <c r="I329" s="15">
        <v>47</v>
      </c>
      <c r="J329" s="15">
        <v>55</v>
      </c>
      <c r="K329" s="15">
        <v>60</v>
      </c>
      <c r="L329" s="15">
        <v>52</v>
      </c>
      <c r="M329" s="15">
        <v>70</v>
      </c>
      <c r="N329" s="15">
        <v>63</v>
      </c>
      <c r="O329" s="15">
        <v>56</v>
      </c>
      <c r="P329" s="15">
        <v>17</v>
      </c>
      <c r="Q329" s="15" t="s">
        <v>329</v>
      </c>
      <c r="R329" s="3" t="str">
        <f>IF(ISERROR(VLOOKUP($Q329,技リスト!$A$1:$F$270,6,FALSE)),"－",VLOOKUP($Q329,技リスト!$A$1:$F$270,6,FALSE))</f>
        <v>DR</v>
      </c>
      <c r="S329" s="3">
        <f>IF(ISERROR(VLOOKUP($Q329,技リスト!$A$1:$F$270,3,FALSE)),"－",VLOOKUP($Q329,技リスト!$A$1:$F$270,3,FALSE))</f>
        <v>8</v>
      </c>
      <c r="T329" s="3" t="str">
        <f>IF($E329=IF(ISERROR(VLOOKUP($Q329,技リスト!$A$1:$F$270,4,FALSE)),"－",VLOOKUP($Q329,技リスト!$A$1:$F$270,4,FALSE)),"一致","")</f>
        <v>一致</v>
      </c>
      <c r="U329" s="15" t="s">
        <v>169</v>
      </c>
      <c r="V329" s="3" t="str">
        <f>IF(ISERROR(VLOOKUP($U329,技リスト!$A$1:$F$270,6,FALSE)),"－",VLOOKUP($U329,技リスト!$A$1:$F$270,6,FALSE))</f>
        <v>BL</v>
      </c>
      <c r="W329" s="3">
        <f>IF(ISERROR(VLOOKUP($U329,技リスト!$A$1:$F$270,3,FALSE)),"－",VLOOKUP($U329,技リスト!$A$1:$F$270,3,FALSE))</f>
        <v>8</v>
      </c>
      <c r="X329" s="3" t="str">
        <f>IF($E329=IF(ISERROR(VLOOKUP($U329,技リスト!$A$1:$F$270,4,FALSE)),"－",VLOOKUP($U329,技リスト!$A$1:$F$270,4,FALSE)),"一致","")</f>
        <v/>
      </c>
      <c r="Y329" s="15" t="s">
        <v>147</v>
      </c>
      <c r="Z329" s="3" t="str">
        <f>IF(ISERROR(VLOOKUP($Y329,技リスト!$A$1:$F$270,6,FALSE)),"－",VLOOKUP($Y329,技リスト!$A$1:$F$270,6,FALSE))</f>
        <v>LS</v>
      </c>
      <c r="AA329" s="3">
        <f>IF(ISERROR(VLOOKUP($Y329,技リスト!$A$1:$F$270,3,FALSE)),"－",VLOOKUP($Y329,技リスト!$A$1:$F$270,3,FALSE))</f>
        <v>45</v>
      </c>
      <c r="AB329" s="3" t="str">
        <f>IF($E329=IF(ISERROR(VLOOKUP($Y329,技リスト!$A$1:$F$270,4,FALSE)),"－",VLOOKUP($Y329,技リスト!$A$1:$F$270,4,FALSE)),"一致","")</f>
        <v>一致</v>
      </c>
      <c r="AC329" s="15" t="s">
        <v>750</v>
      </c>
      <c r="AD329" s="3" t="str">
        <f>IF(ISERROR(VLOOKUP($AC329,技リスト!$A$1:$F$270,6,FALSE)),"－",VLOOKUP($AC329,技リスト!$A$1:$F$270,6,FALSE))</f>
        <v>BL</v>
      </c>
      <c r="AE329" s="3">
        <f>IF(ISERROR(VLOOKUP($AC329,技リスト!$A$1:$F$270,3,FALSE)),"－",VLOOKUP($AC329,技リスト!$A$1:$F$270,3,FALSE))</f>
        <v>62</v>
      </c>
      <c r="AF329" s="3" t="str">
        <f>IF($E329=IF(ISERROR(VLOOKUP($AC329,技リスト!$A$1:$F$245,4,FALSE)),"－",VLOOKUP($AC329,技リスト!$A$1:$F$245,4,FALSE)),"一致","")</f>
        <v/>
      </c>
      <c r="AG329" s="16" t="str">
        <f t="shared" si="40"/>
        <v>たまのりピエロクイックドロウすいせいシュートフレイムダンス</v>
      </c>
      <c r="AH329" s="16" t="str">
        <f t="shared" si="41"/>
        <v>たまのりピエロクイックドロウすいせいシュートフレイムダンス</v>
      </c>
      <c r="AI329" s="16" t="str">
        <f t="shared" si="42"/>
        <v>たまのりピエロクイックドロウすいせいシュートフレイムダンス</v>
      </c>
      <c r="AJ329" s="16" t="str">
        <f t="shared" si="43"/>
        <v>たまのりピエロクイックドロウすいせいシュートフレイムダンス</v>
      </c>
      <c r="AK329" s="15" t="str">
        <f t="shared" si="44"/>
        <v>DRBLLSBL</v>
      </c>
      <c r="AL329" s="16" t="str">
        <f t="shared" si="45"/>
        <v>DRBLLSBL</v>
      </c>
      <c r="AM329" s="15" t="str">
        <f t="shared" si="46"/>
        <v>DRBLLSBL</v>
      </c>
      <c r="AN329" s="15" t="str">
        <f t="shared" si="47"/>
        <v>DRBLLSBL</v>
      </c>
    </row>
    <row r="330" spans="1:40" ht="11.25" customHeight="1" x14ac:dyDescent="0.15">
      <c r="A330" s="15">
        <v>329</v>
      </c>
      <c r="B330" s="15" t="s">
        <v>967</v>
      </c>
      <c r="C330" s="15" t="s">
        <v>968</v>
      </c>
      <c r="D330" s="3" t="s">
        <v>18</v>
      </c>
      <c r="E330" s="15" t="s">
        <v>145</v>
      </c>
      <c r="F330" s="15" t="s">
        <v>20</v>
      </c>
      <c r="G330" s="15">
        <v>129</v>
      </c>
      <c r="H330" s="15">
        <v>110</v>
      </c>
      <c r="I330" s="15">
        <v>58</v>
      </c>
      <c r="J330" s="15">
        <v>62</v>
      </c>
      <c r="K330" s="15">
        <v>48</v>
      </c>
      <c r="L330" s="15">
        <v>45</v>
      </c>
      <c r="M330" s="15">
        <v>46</v>
      </c>
      <c r="N330" s="15">
        <v>56</v>
      </c>
      <c r="O330" s="15">
        <v>58</v>
      </c>
      <c r="P330" s="15">
        <v>20</v>
      </c>
      <c r="Q330" s="15" t="s">
        <v>437</v>
      </c>
      <c r="R330" s="3" t="str">
        <f>IF(ISERROR(VLOOKUP($Q330,技リスト!$A$1:$F$270,6,FALSE)),"－",VLOOKUP($Q330,技リスト!$A$1:$F$270,6,FALSE))</f>
        <v>CA</v>
      </c>
      <c r="S330" s="3">
        <f>IF(ISERROR(VLOOKUP($Q330,技リスト!$A$1:$F$270,3,FALSE)),"－",VLOOKUP($Q330,技リスト!$A$1:$F$270,3,FALSE))</f>
        <v>15</v>
      </c>
      <c r="T330" s="3" t="str">
        <f>IF($E330=IF(ISERROR(VLOOKUP($Q330,技リスト!$A$1:$F$270,4,FALSE)),"－",VLOOKUP($Q330,技リスト!$A$1:$F$270,4,FALSE)),"一致","")</f>
        <v>一致</v>
      </c>
      <c r="U330" s="15" t="s">
        <v>208</v>
      </c>
      <c r="V330" s="3" t="str">
        <f>IF(ISERROR(VLOOKUP($U330,技リスト!$A$1:$F$270,6,FALSE)),"－",VLOOKUP($U330,技リスト!$A$1:$F$270,6,FALSE))</f>
        <v>P1</v>
      </c>
      <c r="W330" s="3">
        <f>IF(ISERROR(VLOOKUP($U330,技リスト!$A$1:$F$270,3,FALSE)),"－",VLOOKUP($U330,技リスト!$A$1:$F$270,3,FALSE))</f>
        <v>61</v>
      </c>
      <c r="X330" s="3" t="str">
        <f>IF($E330=IF(ISERROR(VLOOKUP($U330,技リスト!$A$1:$F$270,4,FALSE)),"－",VLOOKUP($U330,技リスト!$A$1:$F$270,4,FALSE)),"一致","")</f>
        <v>一致</v>
      </c>
      <c r="Y330" s="15" t="s">
        <v>304</v>
      </c>
      <c r="Z330" s="3" t="str">
        <f>IF(ISERROR(VLOOKUP($Y330,技リスト!$A$1:$F$270,6,FALSE)),"－",VLOOKUP($Y330,技リスト!$A$1:$F$270,6,FALSE))</f>
        <v>BL</v>
      </c>
      <c r="AA330" s="3">
        <f>IF(ISERROR(VLOOKUP($Y330,技リスト!$A$1:$F$270,3,FALSE)),"－",VLOOKUP($Y330,技リスト!$A$1:$F$270,3,FALSE))</f>
        <v>12</v>
      </c>
      <c r="AB330" s="3" t="str">
        <f>IF($E330=IF(ISERROR(VLOOKUP($Y330,技リスト!$A$1:$F$270,4,FALSE)),"－",VLOOKUP($Y330,技リスト!$A$1:$F$270,4,FALSE)),"一致","")</f>
        <v/>
      </c>
      <c r="AC330" s="15" t="s">
        <v>738</v>
      </c>
      <c r="AD330" s="3" t="str">
        <f>IF(ISERROR(VLOOKUP($AC330,技リスト!$A$1:$F$270,6,FALSE)),"－",VLOOKUP($AC330,技リスト!$A$1:$F$270,6,FALSE))</f>
        <v>BB</v>
      </c>
      <c r="AE330" s="3">
        <f>IF(ISERROR(VLOOKUP($AC330,技リスト!$A$1:$F$270,3,FALSE)),"－",VLOOKUP($AC330,技リスト!$A$1:$F$270,3,FALSE))</f>
        <v>44</v>
      </c>
      <c r="AF330" s="3" t="str">
        <f>IF($E330=IF(ISERROR(VLOOKUP($AC330,技リスト!$A$1:$F$245,4,FALSE)),"－",VLOOKUP($AC330,技リスト!$A$1:$F$245,4,FALSE)),"一致","")</f>
        <v>一致</v>
      </c>
      <c r="AG330" s="16" t="str">
        <f t="shared" si="40"/>
        <v>プレッシャーパンチフルパワーシールドしこふみスーパーしこふみ</v>
      </c>
      <c r="AH330" s="16" t="str">
        <f t="shared" si="41"/>
        <v>プレッシャーパンチフルパワーシールドしこふみスーパーしこふみ</v>
      </c>
      <c r="AI330" s="16" t="str">
        <f t="shared" si="42"/>
        <v>プレッシャーパンチフルパワーシールドしこふみスーパーしこふみ</v>
      </c>
      <c r="AJ330" s="16" t="str">
        <f t="shared" si="43"/>
        <v>プレッシャーパンチフルパワーシールドしこふみスーパーしこふみ</v>
      </c>
      <c r="AK330" s="15" t="str">
        <f t="shared" si="44"/>
        <v>CAP1BLBB</v>
      </c>
      <c r="AL330" s="16" t="str">
        <f t="shared" si="45"/>
        <v>CAP1BLBB</v>
      </c>
      <c r="AM330" s="15" t="str">
        <f t="shared" si="46"/>
        <v>CAP1BLBB</v>
      </c>
      <c r="AN330" s="15" t="str">
        <f t="shared" si="47"/>
        <v>CAP1BLBB</v>
      </c>
    </row>
    <row r="331" spans="1:40" ht="11.25" customHeight="1" x14ac:dyDescent="0.15">
      <c r="A331" s="15">
        <v>330</v>
      </c>
      <c r="B331" s="15" t="s">
        <v>969</v>
      </c>
      <c r="C331" s="15" t="s">
        <v>970</v>
      </c>
      <c r="D331" s="3" t="s">
        <v>18</v>
      </c>
      <c r="E331" s="15" t="s">
        <v>121</v>
      </c>
      <c r="F331" s="15" t="s">
        <v>53</v>
      </c>
      <c r="G331" s="15">
        <v>118</v>
      </c>
      <c r="H331" s="15">
        <v>102</v>
      </c>
      <c r="I331" s="15">
        <v>57</v>
      </c>
      <c r="J331" s="15">
        <v>60</v>
      </c>
      <c r="K331" s="15">
        <v>40</v>
      </c>
      <c r="L331" s="15">
        <v>42</v>
      </c>
      <c r="M331" s="15">
        <v>50</v>
      </c>
      <c r="N331" s="15">
        <v>52</v>
      </c>
      <c r="O331" s="15">
        <v>52</v>
      </c>
      <c r="P331" s="15">
        <v>31</v>
      </c>
      <c r="Q331" s="15" t="s">
        <v>289</v>
      </c>
      <c r="R331" s="3" t="str">
        <f>IF(ISERROR(VLOOKUP($Q331,技リスト!$A$1:$F$270,6,FALSE)),"－",VLOOKUP($Q331,技リスト!$A$1:$F$270,6,FALSE))</f>
        <v>DR</v>
      </c>
      <c r="S331" s="3">
        <f>IF(ISERROR(VLOOKUP($Q331,技リスト!$A$1:$F$270,3,FALSE)),"－",VLOOKUP($Q331,技リスト!$A$1:$F$270,3,FALSE))</f>
        <v>24</v>
      </c>
      <c r="T331" s="3" t="str">
        <f>IF($E331=IF(ISERROR(VLOOKUP($Q331,技リスト!$A$1:$F$270,4,FALSE)),"－",VLOOKUP($Q331,技リスト!$A$1:$F$270,4,FALSE)),"一致","")</f>
        <v/>
      </c>
      <c r="U331" s="15" t="s">
        <v>363</v>
      </c>
      <c r="V331" s="3" t="str">
        <f>IF(ISERROR(VLOOKUP($U331,技リスト!$A$1:$F$270,6,FALSE)),"－",VLOOKUP($U331,技リスト!$A$1:$F$270,6,FALSE))</f>
        <v>DR</v>
      </c>
      <c r="W331" s="3">
        <f>IF(ISERROR(VLOOKUP($U331,技リスト!$A$1:$F$270,3,FALSE)),"－",VLOOKUP($U331,技リスト!$A$1:$F$270,3,FALSE))</f>
        <v>52</v>
      </c>
      <c r="X331" s="3" t="str">
        <f>IF($E331=IF(ISERROR(VLOOKUP($U331,技リスト!$A$1:$F$270,4,FALSE)),"－",VLOOKUP($U331,技リスト!$A$1:$F$270,4,FALSE)),"一致","")</f>
        <v/>
      </c>
      <c r="Y331" s="15" t="s">
        <v>715</v>
      </c>
      <c r="Z331" s="3" t="str">
        <f>IF(ISERROR(VLOOKUP($Y331,技リスト!$A$1:$F$270,6,FALSE)),"－",VLOOKUP($Y331,技リスト!$A$1:$F$270,6,FALSE))</f>
        <v>DR</v>
      </c>
      <c r="AA331" s="3">
        <f>IF(ISERROR(VLOOKUP($Y331,技リスト!$A$1:$F$270,3,FALSE)),"－",VLOOKUP($Y331,技リスト!$A$1:$F$270,3,FALSE))</f>
        <v>61</v>
      </c>
      <c r="AB331" s="3" t="str">
        <f>IF($E331=IF(ISERROR(VLOOKUP($Y331,技リスト!$A$1:$F$270,4,FALSE)),"－",VLOOKUP($Y331,技リスト!$A$1:$F$270,4,FALSE)),"一致","")</f>
        <v/>
      </c>
      <c r="AC331" s="15" t="s">
        <v>304</v>
      </c>
      <c r="AD331" s="3" t="str">
        <f>IF(ISERROR(VLOOKUP($AC331,技リスト!$A$1:$F$270,6,FALSE)),"－",VLOOKUP($AC331,技リスト!$A$1:$F$270,6,FALSE))</f>
        <v>BL</v>
      </c>
      <c r="AE331" s="3">
        <f>IF(ISERROR(VLOOKUP($AC331,技リスト!$A$1:$F$270,3,FALSE)),"－",VLOOKUP($AC331,技リスト!$A$1:$F$270,3,FALSE))</f>
        <v>12</v>
      </c>
      <c r="AF331" s="3" t="str">
        <f>IF($E331=IF(ISERROR(VLOOKUP($AC331,技リスト!$A$1:$F$245,4,FALSE)),"－",VLOOKUP($AC331,技リスト!$A$1:$F$245,4,FALSE)),"一致","")</f>
        <v/>
      </c>
      <c r="AG331" s="16" t="str">
        <f t="shared" si="40"/>
        <v>どくぎりのじゅつざんぞうたつまきどくぎりしこふみ</v>
      </c>
      <c r="AH331" s="16" t="str">
        <f t="shared" si="41"/>
        <v>どくぎりのじゅつざんぞうたつまきどくぎりしこふみ</v>
      </c>
      <c r="AI331" s="16" t="str">
        <f t="shared" si="42"/>
        <v>どくぎりのじゅつざんぞうたつまきどくぎりしこふみ</v>
      </c>
      <c r="AJ331" s="16" t="str">
        <f t="shared" si="43"/>
        <v>どくぎりのじゅつざんぞうたつまきどくぎりしこふみ</v>
      </c>
      <c r="AK331" s="15" t="str">
        <f t="shared" si="44"/>
        <v>DRDRDRBL</v>
      </c>
      <c r="AL331" s="16" t="str">
        <f t="shared" si="45"/>
        <v>DRDRDRBL</v>
      </c>
      <c r="AM331" s="15" t="str">
        <f t="shared" si="46"/>
        <v>DRDRDRBL</v>
      </c>
      <c r="AN331" s="15" t="str">
        <f t="shared" si="47"/>
        <v>DRDRDRBL</v>
      </c>
    </row>
    <row r="332" spans="1:40" ht="11.25" customHeight="1" x14ac:dyDescent="0.15">
      <c r="A332" s="15">
        <v>331</v>
      </c>
      <c r="B332" s="15" t="s">
        <v>971</v>
      </c>
      <c r="C332" s="15" t="s">
        <v>972</v>
      </c>
      <c r="D332" s="3" t="s">
        <v>18</v>
      </c>
      <c r="E332" s="15" t="s">
        <v>145</v>
      </c>
      <c r="F332" s="15" t="s">
        <v>20</v>
      </c>
      <c r="G332" s="15">
        <v>116</v>
      </c>
      <c r="H332" s="15">
        <v>118</v>
      </c>
      <c r="I332" s="15">
        <v>45</v>
      </c>
      <c r="J332" s="15">
        <v>48</v>
      </c>
      <c r="K332" s="15">
        <v>50</v>
      </c>
      <c r="L332" s="15">
        <v>40</v>
      </c>
      <c r="M332" s="15">
        <v>51</v>
      </c>
      <c r="N332" s="15">
        <v>47</v>
      </c>
      <c r="O332" s="15">
        <v>45</v>
      </c>
      <c r="P332" s="15">
        <v>43</v>
      </c>
      <c r="Q332" s="15" t="s">
        <v>484</v>
      </c>
      <c r="R332" s="3" t="str">
        <f>IF(ISERROR(VLOOKUP($Q332,技リスト!$A$1:$F$270,6,FALSE)),"－",VLOOKUP($Q332,技リスト!$A$1:$F$270,6,FALSE))</f>
        <v>P1</v>
      </c>
      <c r="S332" s="3">
        <f>IF(ISERROR(VLOOKUP($Q332,技リスト!$A$1:$F$270,3,FALSE)),"－",VLOOKUP($Q332,技リスト!$A$1:$F$270,3,FALSE))</f>
        <v>15</v>
      </c>
      <c r="T332" s="3" t="str">
        <f>IF($E332=IF(ISERROR(VLOOKUP($Q332,技リスト!$A$1:$F$270,4,FALSE)),"－",VLOOKUP($Q332,技リスト!$A$1:$F$270,4,FALSE)),"一致","")</f>
        <v/>
      </c>
      <c r="U332" s="15" t="s">
        <v>406</v>
      </c>
      <c r="V332" s="3" t="str">
        <f>IF(ISERROR(VLOOKUP($U332,技リスト!$A$1:$F$270,6,FALSE)),"－",VLOOKUP($U332,技リスト!$A$1:$F$270,6,FALSE))</f>
        <v>CA</v>
      </c>
      <c r="W332" s="3">
        <f>IF(ISERROR(VLOOKUP($U332,技リスト!$A$1:$F$270,3,FALSE)),"－",VLOOKUP($U332,技リスト!$A$1:$F$270,3,FALSE))</f>
        <v>63</v>
      </c>
      <c r="X332" s="3" t="str">
        <f>IF($E332=IF(ISERROR(VLOOKUP($U332,技リスト!$A$1:$F$270,4,FALSE)),"－",VLOOKUP($U332,技リスト!$A$1:$F$270,4,FALSE)),"一致","")</f>
        <v/>
      </c>
      <c r="Y332" s="15" t="s">
        <v>304</v>
      </c>
      <c r="Z332" s="3" t="str">
        <f>IF(ISERROR(VLOOKUP($Y332,技リスト!$A$1:$F$270,6,FALSE)),"－",VLOOKUP($Y332,技リスト!$A$1:$F$270,6,FALSE))</f>
        <v>BL</v>
      </c>
      <c r="AA332" s="3">
        <f>IF(ISERROR(VLOOKUP($Y332,技リスト!$A$1:$F$270,3,FALSE)),"－",VLOOKUP($Y332,技リスト!$A$1:$F$270,3,FALSE))</f>
        <v>12</v>
      </c>
      <c r="AB332" s="3" t="str">
        <f>IF($E332=IF(ISERROR(VLOOKUP($Y332,技リスト!$A$1:$F$270,4,FALSE)),"－",VLOOKUP($Y332,技リスト!$A$1:$F$270,4,FALSE)),"一致","")</f>
        <v/>
      </c>
      <c r="AC332" s="15" t="s">
        <v>370</v>
      </c>
      <c r="AD332" s="3" t="str">
        <f>IF(ISERROR(VLOOKUP($AC332,技リスト!$A$1:$F$270,6,FALSE)),"－",VLOOKUP($AC332,技リスト!$A$1:$F$270,6,FALSE))</f>
        <v>P1</v>
      </c>
      <c r="AE332" s="3">
        <f>IF(ISERROR(VLOOKUP($AC332,技リスト!$A$1:$F$270,3,FALSE)),"－",VLOOKUP($AC332,技リスト!$A$1:$F$270,3,FALSE))</f>
        <v>90</v>
      </c>
      <c r="AF332" s="3" t="str">
        <f>IF($E332=IF(ISERROR(VLOOKUP($AC332,技リスト!$A$1:$F$245,4,FALSE)),"－",VLOOKUP($AC332,技リスト!$A$1:$F$245,4,FALSE)),"一致","")</f>
        <v>一致</v>
      </c>
      <c r="AG332" s="16" t="str">
        <f t="shared" si="40"/>
        <v>まきわりチョップゴールずらししこふみダブルロケット</v>
      </c>
      <c r="AH332" s="16" t="str">
        <f t="shared" si="41"/>
        <v>まきわりチョップゴールずらししこふみダブルロケット</v>
      </c>
      <c r="AI332" s="16" t="str">
        <f t="shared" si="42"/>
        <v>まきわりチョップゴールずらししこふみダブルロケット</v>
      </c>
      <c r="AJ332" s="16" t="str">
        <f t="shared" si="43"/>
        <v>まきわりチョップゴールずらししこふみダブルロケット</v>
      </c>
      <c r="AK332" s="15" t="str">
        <f t="shared" si="44"/>
        <v>P1CABLP1</v>
      </c>
      <c r="AL332" s="16" t="str">
        <f t="shared" si="45"/>
        <v>P1CABLP1</v>
      </c>
      <c r="AM332" s="15" t="str">
        <f t="shared" si="46"/>
        <v>P1CABLP1</v>
      </c>
      <c r="AN332" s="15" t="str">
        <f t="shared" si="47"/>
        <v>P1CABLP1</v>
      </c>
    </row>
    <row r="333" spans="1:40" ht="11.25" customHeight="1" x14ac:dyDescent="0.15">
      <c r="A333" s="15">
        <v>332</v>
      </c>
      <c r="B333" s="15" t="s">
        <v>973</v>
      </c>
      <c r="C333" s="15" t="s">
        <v>974</v>
      </c>
      <c r="D333" s="3" t="s">
        <v>18</v>
      </c>
      <c r="E333" s="15" t="s">
        <v>88</v>
      </c>
      <c r="F333" s="15" t="s">
        <v>17</v>
      </c>
      <c r="G333" s="15">
        <v>204</v>
      </c>
      <c r="H333" s="15">
        <v>144</v>
      </c>
      <c r="I333" s="15">
        <v>61</v>
      </c>
      <c r="J333" s="15">
        <v>57</v>
      </c>
      <c r="K333" s="15">
        <v>74</v>
      </c>
      <c r="L333" s="15">
        <v>53</v>
      </c>
      <c r="M333" s="15">
        <v>61</v>
      </c>
      <c r="N333" s="15">
        <v>71</v>
      </c>
      <c r="O333" s="15">
        <v>55</v>
      </c>
      <c r="P333" s="15">
        <v>15</v>
      </c>
      <c r="Q333" s="15" t="s">
        <v>139</v>
      </c>
      <c r="R333" s="3" t="str">
        <f>IF(ISERROR(VLOOKUP($Q333,技リスト!$A$1:$F$270,6,FALSE)),"－",VLOOKUP($Q333,技リスト!$A$1:$F$270,6,FALSE))</f>
        <v>BL</v>
      </c>
      <c r="S333" s="3">
        <f>IF(ISERROR(VLOOKUP($Q333,技リスト!$A$1:$F$270,3,FALSE)),"－",VLOOKUP($Q333,技リスト!$A$1:$F$270,3,FALSE))</f>
        <v>8</v>
      </c>
      <c r="T333" s="3" t="str">
        <f>IF($E333=IF(ISERROR(VLOOKUP($Q333,技リスト!$A$1:$F$270,4,FALSE)),"－",VLOOKUP($Q333,技リスト!$A$1:$F$270,4,FALSE)),"一致","")</f>
        <v>一致</v>
      </c>
      <c r="U333" s="15" t="s">
        <v>199</v>
      </c>
      <c r="V333" s="3" t="str">
        <f>IF(ISERROR(VLOOKUP($U333,技リスト!$A$1:$F$270,6,FALSE)),"－",VLOOKUP($U333,技リスト!$A$1:$F$270,6,FALSE))</f>
        <v>BB</v>
      </c>
      <c r="W333" s="3">
        <f>IF(ISERROR(VLOOKUP($U333,技リスト!$A$1:$F$270,3,FALSE)),"－",VLOOKUP($U333,技リスト!$A$1:$F$270,3,FALSE))</f>
        <v>58</v>
      </c>
      <c r="X333" s="3" t="str">
        <f>IF($E333=IF(ISERROR(VLOOKUP($U333,技リスト!$A$1:$F$270,4,FALSE)),"－",VLOOKUP($U333,技リスト!$A$1:$F$270,4,FALSE)),"一致","")</f>
        <v>一致</v>
      </c>
      <c r="Y333" s="15" t="s">
        <v>152</v>
      </c>
      <c r="Z333" s="3" t="str">
        <f>IF(ISERROR(VLOOKUP($Y333,技リスト!$A$1:$F$270,6,FALSE)),"－",VLOOKUP($Y333,技リスト!$A$1:$F$270,6,FALSE))</f>
        <v>DR</v>
      </c>
      <c r="AA333" s="3">
        <f>IF(ISERROR(VLOOKUP($Y333,技リスト!$A$1:$F$270,3,FALSE)),"－",VLOOKUP($Y333,技リスト!$A$1:$F$270,3,FALSE))</f>
        <v>47</v>
      </c>
      <c r="AB333" s="3" t="str">
        <f>IF($E333=IF(ISERROR(VLOOKUP($Y333,技リスト!$A$1:$F$270,4,FALSE)),"－",VLOOKUP($Y333,技リスト!$A$1:$F$270,4,FALSE)),"一致","")</f>
        <v>一致</v>
      </c>
      <c r="AC333" s="15" t="s">
        <v>716</v>
      </c>
      <c r="AD333" s="3" t="str">
        <f>IF(ISERROR(VLOOKUP($AC333,技リスト!$A$1:$F$270,6,FALSE)),"－",VLOOKUP($AC333,技リスト!$A$1:$F$270,6,FALSE))</f>
        <v>BL</v>
      </c>
      <c r="AE333" s="3">
        <f>IF(ISERROR(VLOOKUP($AC333,技リスト!$A$1:$F$270,3,FALSE)),"－",VLOOKUP($AC333,技リスト!$A$1:$F$270,3,FALSE))</f>
        <v>84</v>
      </c>
      <c r="AF333" s="3" t="str">
        <f>IF($E333=IF(ISERROR(VLOOKUP($AC333,技リスト!$A$1:$F$245,4,FALSE)),"－",VLOOKUP($AC333,技リスト!$A$1:$F$245,4,FALSE)),"一致","")</f>
        <v/>
      </c>
      <c r="AG333" s="16" t="str">
        <f t="shared" si="40"/>
        <v>コイルターンスピニングカットジグザグスパークデュアルストーム</v>
      </c>
      <c r="AH333" s="16" t="str">
        <f t="shared" si="41"/>
        <v>コイルターンスピニングカットジグザグスパークデュアルストーム</v>
      </c>
      <c r="AI333" s="16" t="str">
        <f t="shared" si="42"/>
        <v>コイルターンスピニングカットジグザグスパークデュアルストーム</v>
      </c>
      <c r="AJ333" s="16" t="str">
        <f t="shared" si="43"/>
        <v>コイルターンスピニングカットジグザグスパークデュアルストーム</v>
      </c>
      <c r="AK333" s="15" t="str">
        <f t="shared" si="44"/>
        <v>BLBBDRBL</v>
      </c>
      <c r="AL333" s="16" t="str">
        <f t="shared" si="45"/>
        <v>BLBBDRBL</v>
      </c>
      <c r="AM333" s="15" t="str">
        <f t="shared" si="46"/>
        <v>BLBBDRBL</v>
      </c>
      <c r="AN333" s="15" t="str">
        <f t="shared" si="47"/>
        <v>BLBBDRBL</v>
      </c>
    </row>
    <row r="334" spans="1:40" ht="11.25" customHeight="1" x14ac:dyDescent="0.15">
      <c r="A334" s="15">
        <v>333</v>
      </c>
      <c r="B334" s="15" t="s">
        <v>975</v>
      </c>
      <c r="C334" s="15" t="s">
        <v>976</v>
      </c>
      <c r="D334" s="3" t="s">
        <v>18</v>
      </c>
      <c r="E334" s="15" t="s">
        <v>145</v>
      </c>
      <c r="F334" s="15" t="s">
        <v>53</v>
      </c>
      <c r="G334" s="15">
        <v>140</v>
      </c>
      <c r="H334" s="15">
        <v>112</v>
      </c>
      <c r="I334" s="15">
        <v>63</v>
      </c>
      <c r="J334" s="15">
        <v>52</v>
      </c>
      <c r="K334" s="15">
        <v>40</v>
      </c>
      <c r="L334" s="15">
        <v>49</v>
      </c>
      <c r="M334" s="15">
        <v>49</v>
      </c>
      <c r="N334" s="15">
        <v>58</v>
      </c>
      <c r="O334" s="15">
        <v>57</v>
      </c>
      <c r="P334" s="15">
        <v>20</v>
      </c>
      <c r="Q334" s="15" t="s">
        <v>304</v>
      </c>
      <c r="R334" s="3" t="str">
        <f>IF(ISERROR(VLOOKUP($Q334,技リスト!$A$1:$F$270,6,FALSE)),"－",VLOOKUP($Q334,技リスト!$A$1:$F$270,6,FALSE))</f>
        <v>BL</v>
      </c>
      <c r="S334" s="3">
        <f>IF(ISERROR(VLOOKUP($Q334,技リスト!$A$1:$F$270,3,FALSE)),"－",VLOOKUP($Q334,技リスト!$A$1:$F$270,3,FALSE))</f>
        <v>12</v>
      </c>
      <c r="T334" s="3" t="str">
        <f>IF($E334=IF(ISERROR(VLOOKUP($Q334,技リスト!$A$1:$F$270,4,FALSE)),"－",VLOOKUP($Q334,技リスト!$A$1:$F$270,4,FALSE)),"一致","")</f>
        <v/>
      </c>
      <c r="U334" s="15" t="s">
        <v>176</v>
      </c>
      <c r="V334" s="3" t="str">
        <f>IF(ISERROR(VLOOKUP($U334,技リスト!$A$1:$F$270,6,FALSE)),"－",VLOOKUP($U334,技リスト!$A$1:$F$270,6,FALSE))</f>
        <v>DR</v>
      </c>
      <c r="W334" s="3">
        <f>IF(ISERROR(VLOOKUP($U334,技リスト!$A$1:$F$270,3,FALSE)),"－",VLOOKUP($U334,技リスト!$A$1:$F$270,3,FALSE))</f>
        <v>47</v>
      </c>
      <c r="X334" s="3" t="str">
        <f>IF($E334=IF(ISERROR(VLOOKUP($U334,技リスト!$A$1:$F$270,4,FALSE)),"－",VLOOKUP($U334,技リスト!$A$1:$F$270,4,FALSE)),"一致","")</f>
        <v>一致</v>
      </c>
      <c r="Y334" s="15" t="s">
        <v>175</v>
      </c>
      <c r="Z334" s="3" t="str">
        <f>IF(ISERROR(VLOOKUP($Y334,技リスト!$A$1:$F$270,6,FALSE)),"－",VLOOKUP($Y334,技リスト!$A$1:$F$270,6,FALSE))</f>
        <v>NS</v>
      </c>
      <c r="AA334" s="3">
        <f>IF(ISERROR(VLOOKUP($Y334,技リスト!$A$1:$F$270,3,FALSE)),"－",VLOOKUP($Y334,技リスト!$A$1:$F$270,3,FALSE))</f>
        <v>65</v>
      </c>
      <c r="AB334" s="3" t="str">
        <f>IF($E334=IF(ISERROR(VLOOKUP($Y334,技リスト!$A$1:$F$270,4,FALSE)),"－",VLOOKUP($Y334,技リスト!$A$1:$F$270,4,FALSE)),"一致","")</f>
        <v>一致</v>
      </c>
      <c r="AC334" s="15" t="s">
        <v>181</v>
      </c>
      <c r="AD334" s="3" t="str">
        <f>IF(ISERROR(VLOOKUP($AC334,技リスト!$A$1:$F$270,6,FALSE)),"－",VLOOKUP($AC334,技リスト!$A$1:$F$270,6,FALSE))</f>
        <v>NS</v>
      </c>
      <c r="AE334" s="3">
        <f>IF(ISERROR(VLOOKUP($AC334,技リスト!$A$1:$F$270,3,FALSE)),"－",VLOOKUP($AC334,技リスト!$A$1:$F$270,3,FALSE))</f>
        <v>87</v>
      </c>
      <c r="AF334" s="3" t="str">
        <f>IF($E334=IF(ISERROR(VLOOKUP($AC334,技リスト!$A$1:$F$245,4,FALSE)),"－",VLOOKUP($AC334,技リスト!$A$1:$F$245,4,FALSE)),"一致","")</f>
        <v>一致</v>
      </c>
      <c r="AG334" s="16" t="str">
        <f t="shared" si="40"/>
        <v>しこふみヒートタックルファイアトルネードドラゴントルネード</v>
      </c>
      <c r="AH334" s="16" t="str">
        <f t="shared" si="41"/>
        <v>しこふみヒートタックルファイアトルネードドラゴントルネード</v>
      </c>
      <c r="AI334" s="16" t="str">
        <f t="shared" si="42"/>
        <v>しこふみヒートタックルファイアトルネードドラゴントルネード</v>
      </c>
      <c r="AJ334" s="16" t="str">
        <f t="shared" si="43"/>
        <v>しこふみヒートタックルファイアトルネードドラゴントルネード</v>
      </c>
      <c r="AK334" s="15" t="str">
        <f t="shared" si="44"/>
        <v>BLDRNSNS</v>
      </c>
      <c r="AL334" s="16" t="str">
        <f t="shared" si="45"/>
        <v>BLDRNSNS</v>
      </c>
      <c r="AM334" s="15" t="str">
        <f t="shared" si="46"/>
        <v>BLDRNSNS</v>
      </c>
      <c r="AN334" s="15" t="str">
        <f t="shared" si="47"/>
        <v>BLDRNSNS</v>
      </c>
    </row>
    <row r="335" spans="1:40" ht="11.25" customHeight="1" x14ac:dyDescent="0.15">
      <c r="A335" s="15">
        <v>334</v>
      </c>
      <c r="B335" s="15" t="s">
        <v>977</v>
      </c>
      <c r="C335" s="15" t="s">
        <v>978</v>
      </c>
      <c r="D335" s="3" t="s">
        <v>18</v>
      </c>
      <c r="E335" s="15" t="s">
        <v>121</v>
      </c>
      <c r="F335" s="15" t="s">
        <v>20</v>
      </c>
      <c r="G335" s="15">
        <v>88</v>
      </c>
      <c r="H335" s="15">
        <v>148</v>
      </c>
      <c r="I335" s="15">
        <v>51</v>
      </c>
      <c r="J335" s="15">
        <v>60</v>
      </c>
      <c r="K335" s="15">
        <v>61</v>
      </c>
      <c r="L335" s="15">
        <v>52</v>
      </c>
      <c r="M335" s="15">
        <v>64</v>
      </c>
      <c r="N335" s="15">
        <v>64</v>
      </c>
      <c r="O335" s="15">
        <v>56</v>
      </c>
      <c r="P335" s="15">
        <v>27</v>
      </c>
      <c r="Q335" s="15" t="s">
        <v>203</v>
      </c>
      <c r="R335" s="3" t="str">
        <f>IF(ISERROR(VLOOKUP($Q335,技リスト!$A$1:$F$270,6,FALSE)),"－",VLOOKUP($Q335,技リスト!$A$1:$F$270,6,FALSE))</f>
        <v>P1</v>
      </c>
      <c r="S335" s="3">
        <f>IF(ISERROR(VLOOKUP($Q335,技リスト!$A$1:$F$270,3,FALSE)),"－",VLOOKUP($Q335,技リスト!$A$1:$F$270,3,FALSE))</f>
        <v>8</v>
      </c>
      <c r="T335" s="3" t="str">
        <f>IF($E335=IF(ISERROR(VLOOKUP($Q335,技リスト!$A$1:$F$270,4,FALSE)),"－",VLOOKUP($Q335,技リスト!$A$1:$F$270,4,FALSE)),"一致","")</f>
        <v/>
      </c>
      <c r="U335" s="15" t="s">
        <v>250</v>
      </c>
      <c r="V335" s="3" t="str">
        <f>IF(ISERROR(VLOOKUP($U335,技リスト!$A$1:$F$270,6,FALSE)),"－",VLOOKUP($U335,技リスト!$A$1:$F$270,6,FALSE))</f>
        <v>P1</v>
      </c>
      <c r="W335" s="3">
        <f>IF(ISERROR(VLOOKUP($U335,技リスト!$A$1:$F$270,3,FALSE)),"－",VLOOKUP($U335,技リスト!$A$1:$F$270,3,FALSE))</f>
        <v>46</v>
      </c>
      <c r="X335" s="3" t="str">
        <f>IF($E335=IF(ISERROR(VLOOKUP($U335,技リスト!$A$1:$F$270,4,FALSE)),"－",VLOOKUP($U335,技リスト!$A$1:$F$270,4,FALSE)),"一致","")</f>
        <v/>
      </c>
      <c r="Y335" s="15" t="s">
        <v>407</v>
      </c>
      <c r="Z335" s="3" t="str">
        <f>IF(ISERROR(VLOOKUP($Y335,技リスト!$A$1:$F$270,6,FALSE)),"－",VLOOKUP($Y335,技リスト!$A$1:$F$270,6,FALSE))</f>
        <v>CA</v>
      </c>
      <c r="AA335" s="3">
        <f>IF(ISERROR(VLOOKUP($Y335,技リスト!$A$1:$F$270,3,FALSE)),"－",VLOOKUP($Y335,技リスト!$A$1:$F$270,3,FALSE))</f>
        <v>69</v>
      </c>
      <c r="AB335" s="3" t="str">
        <f>IF($E335=IF(ISERROR(VLOOKUP($Y335,技リスト!$A$1:$F$270,4,FALSE)),"－",VLOOKUP($Y335,技リスト!$A$1:$F$270,4,FALSE)),"一致","")</f>
        <v>一致</v>
      </c>
      <c r="AC335" s="15" t="s">
        <v>329</v>
      </c>
      <c r="AD335" s="3" t="str">
        <f>IF(ISERROR(VLOOKUP($AC335,技リスト!$A$1:$F$270,6,FALSE)),"－",VLOOKUP($AC335,技リスト!$A$1:$F$270,6,FALSE))</f>
        <v>DR</v>
      </c>
      <c r="AE335" s="3">
        <f>IF(ISERROR(VLOOKUP($AC335,技リスト!$A$1:$F$270,3,FALSE)),"－",VLOOKUP($AC335,技リスト!$A$1:$F$270,3,FALSE))</f>
        <v>8</v>
      </c>
      <c r="AF335" s="3" t="str">
        <f>IF($E335=IF(ISERROR(VLOOKUP($AC335,技リスト!$A$1:$F$245,4,FALSE)),"－",VLOOKUP($AC335,技リスト!$A$1:$F$245,4,FALSE)),"一致","")</f>
        <v/>
      </c>
      <c r="AG335" s="16" t="str">
        <f t="shared" si="40"/>
        <v>ねっけつパンチねっけつヘッドドこんじょうキャッチたまのりピエロ</v>
      </c>
      <c r="AH335" s="16" t="str">
        <f t="shared" si="41"/>
        <v>ねっけつパンチねっけつヘッドドこんじょうキャッチたまのりピエロ</v>
      </c>
      <c r="AI335" s="16" t="str">
        <f t="shared" si="42"/>
        <v>ねっけつパンチねっけつヘッドドこんじょうキャッチたまのりピエロ</v>
      </c>
      <c r="AJ335" s="16" t="str">
        <f t="shared" si="43"/>
        <v>ねっけつパンチねっけつヘッドドこんじょうキャッチたまのりピエロ</v>
      </c>
      <c r="AK335" s="15" t="str">
        <f t="shared" si="44"/>
        <v>P1P1CADR</v>
      </c>
      <c r="AL335" s="16" t="str">
        <f t="shared" si="45"/>
        <v>P1P1CADR</v>
      </c>
      <c r="AM335" s="15" t="str">
        <f t="shared" si="46"/>
        <v>P1P1CADR</v>
      </c>
      <c r="AN335" s="15" t="str">
        <f t="shared" si="47"/>
        <v>P1P1CADR</v>
      </c>
    </row>
    <row r="336" spans="1:40" ht="11.25" customHeight="1" x14ac:dyDescent="0.15">
      <c r="A336" s="15">
        <v>335</v>
      </c>
      <c r="B336" s="15" t="s">
        <v>979</v>
      </c>
      <c r="C336" s="15" t="s">
        <v>980</v>
      </c>
      <c r="D336" s="3" t="s">
        <v>18</v>
      </c>
      <c r="E336" s="15" t="s">
        <v>88</v>
      </c>
      <c r="F336" s="15" t="s">
        <v>52</v>
      </c>
      <c r="G336" s="15">
        <v>121</v>
      </c>
      <c r="H336" s="15">
        <v>176</v>
      </c>
      <c r="I336" s="15">
        <v>60</v>
      </c>
      <c r="J336" s="15">
        <v>70</v>
      </c>
      <c r="K336" s="15">
        <v>71</v>
      </c>
      <c r="L336" s="15">
        <v>61</v>
      </c>
      <c r="M336" s="15">
        <v>76</v>
      </c>
      <c r="N336" s="15">
        <v>68</v>
      </c>
      <c r="O336" s="15">
        <v>71</v>
      </c>
      <c r="P336" s="15">
        <v>21</v>
      </c>
      <c r="Q336" s="15" t="s">
        <v>875</v>
      </c>
      <c r="R336" s="3" t="str">
        <f>IF(ISERROR(VLOOKUP($Q336,技リスト!$A$1:$F$270,6,FALSE)),"－",VLOOKUP($Q336,技リスト!$A$1:$F$270,6,FALSE))</f>
        <v>BS</v>
      </c>
      <c r="S336" s="3">
        <f>IF(ISERROR(VLOOKUP($Q336,技リスト!$A$1:$F$270,3,FALSE)),"－",VLOOKUP($Q336,技リスト!$A$1:$F$270,3,FALSE))</f>
        <v>78</v>
      </c>
      <c r="T336" s="3" t="str">
        <f>IF($E336=IF(ISERROR(VLOOKUP($Q336,技リスト!$A$1:$F$270,4,FALSE)),"－",VLOOKUP($Q336,技リスト!$A$1:$F$270,4,FALSE)),"一致","")</f>
        <v/>
      </c>
      <c r="U336" s="15" t="s">
        <v>741</v>
      </c>
      <c r="V336" s="3" t="str">
        <f>IF(ISERROR(VLOOKUP($U336,技リスト!$A$1:$F$270,6,FALSE)),"－",VLOOKUP($U336,技リスト!$A$1:$F$270,6,FALSE))</f>
        <v>DR</v>
      </c>
      <c r="W336" s="3">
        <f>IF(ISERROR(VLOOKUP($U336,技リスト!$A$1:$F$270,3,FALSE)),"－",VLOOKUP($U336,技リスト!$A$1:$F$270,3,FALSE))</f>
        <v>67</v>
      </c>
      <c r="X336" s="3" t="str">
        <f>IF($E336=IF(ISERROR(VLOOKUP($U336,技リスト!$A$1:$F$270,4,FALSE)),"－",VLOOKUP($U336,技リスト!$A$1:$F$270,4,FALSE)),"一致","")</f>
        <v>一致</v>
      </c>
      <c r="Y336" s="15" t="s">
        <v>172</v>
      </c>
      <c r="Z336" s="3" t="str">
        <f>IF(ISERROR(VLOOKUP($Y336,技リスト!$A$1:$F$270,6,FALSE)),"－",VLOOKUP($Y336,技リスト!$A$1:$F$270,6,FALSE))</f>
        <v>DR</v>
      </c>
      <c r="AA336" s="3">
        <f>IF(ISERROR(VLOOKUP($Y336,技リスト!$A$1:$F$270,3,FALSE)),"－",VLOOKUP($Y336,技リスト!$A$1:$F$270,3,FALSE))</f>
        <v>83</v>
      </c>
      <c r="AB336" s="3" t="str">
        <f>IF($E336=IF(ISERROR(VLOOKUP($Y336,技リスト!$A$1:$F$270,4,FALSE)),"－",VLOOKUP($Y336,技リスト!$A$1:$F$270,4,FALSE)),"一致","")</f>
        <v>一致</v>
      </c>
      <c r="AC336" s="15" t="s">
        <v>562</v>
      </c>
      <c r="AD336" s="3" t="str">
        <f>IF(ISERROR(VLOOKUP($AC336,技リスト!$A$1:$F$270,6,FALSE)),"－",VLOOKUP($AC336,技リスト!$A$1:$F$270,6,FALSE))</f>
        <v>BB</v>
      </c>
      <c r="AE336" s="3">
        <f>IF(ISERROR(VLOOKUP($AC336,技リスト!$A$1:$F$270,3,FALSE)),"－",VLOOKUP($AC336,技リスト!$A$1:$F$270,3,FALSE))</f>
        <v>80</v>
      </c>
      <c r="AF336" s="3" t="str">
        <f>IF($E336=IF(ISERROR(VLOOKUP($AC336,技リスト!$A$1:$F$245,4,FALSE)),"－",VLOOKUP($AC336,技リスト!$A$1:$F$245,4,FALSE)),"一致","")</f>
        <v/>
      </c>
      <c r="AG336" s="16" t="str">
        <f t="shared" si="40"/>
        <v>ダークトルネードオーロラドリブルダッシュストームさばきのてっつい</v>
      </c>
      <c r="AH336" s="16" t="str">
        <f t="shared" si="41"/>
        <v>ダークトルネードオーロラドリブルダッシュストームさばきのてっつい</v>
      </c>
      <c r="AI336" s="16" t="str">
        <f t="shared" si="42"/>
        <v>ダークトルネードオーロラドリブルダッシュストームさばきのてっつい</v>
      </c>
      <c r="AJ336" s="16" t="str">
        <f t="shared" si="43"/>
        <v>ダークトルネードオーロラドリブルダッシュストームさばきのてっつい</v>
      </c>
      <c r="AK336" s="15" t="str">
        <f t="shared" si="44"/>
        <v>BSDRDRBB</v>
      </c>
      <c r="AL336" s="16" t="str">
        <f t="shared" si="45"/>
        <v>BSDRDRBB</v>
      </c>
      <c r="AM336" s="15" t="str">
        <f t="shared" si="46"/>
        <v>BSDRDRBB</v>
      </c>
      <c r="AN336" s="15" t="str">
        <f t="shared" si="47"/>
        <v>BSDRDRBB</v>
      </c>
    </row>
    <row r="337" spans="1:40" ht="11.25" customHeight="1" x14ac:dyDescent="0.15">
      <c r="A337" s="15">
        <v>336</v>
      </c>
      <c r="B337" s="15" t="s">
        <v>981</v>
      </c>
      <c r="C337" s="15" t="s">
        <v>982</v>
      </c>
      <c r="D337" s="3" t="s">
        <v>18</v>
      </c>
      <c r="E337" s="15" t="s">
        <v>145</v>
      </c>
      <c r="F337" s="15" t="s">
        <v>20</v>
      </c>
      <c r="G337" s="15">
        <v>187</v>
      </c>
      <c r="H337" s="15">
        <v>138</v>
      </c>
      <c r="I337" s="15">
        <v>70</v>
      </c>
      <c r="J337" s="15">
        <v>53</v>
      </c>
      <c r="K337" s="15">
        <v>56</v>
      </c>
      <c r="L337" s="15">
        <v>63</v>
      </c>
      <c r="M337" s="15">
        <v>67</v>
      </c>
      <c r="N337" s="15">
        <v>68</v>
      </c>
      <c r="O337" s="15">
        <v>60</v>
      </c>
      <c r="P337" s="15">
        <v>23</v>
      </c>
      <c r="Q337" s="15" t="s">
        <v>484</v>
      </c>
      <c r="R337" s="3" t="str">
        <f>IF(ISERROR(VLOOKUP($Q337,技リスト!$A$1:$F$270,6,FALSE)),"－",VLOOKUP($Q337,技リスト!$A$1:$F$270,6,FALSE))</f>
        <v>P1</v>
      </c>
      <c r="S337" s="3">
        <f>IF(ISERROR(VLOOKUP($Q337,技リスト!$A$1:$F$270,3,FALSE)),"－",VLOOKUP($Q337,技リスト!$A$1:$F$270,3,FALSE))</f>
        <v>15</v>
      </c>
      <c r="T337" s="3" t="str">
        <f>IF($E337=IF(ISERROR(VLOOKUP($Q337,技リスト!$A$1:$F$270,4,FALSE)),"－",VLOOKUP($Q337,技リスト!$A$1:$F$270,4,FALSE)),"一致","")</f>
        <v/>
      </c>
      <c r="U337" s="15" t="s">
        <v>320</v>
      </c>
      <c r="V337" s="3" t="str">
        <f>IF(ISERROR(VLOOKUP($U337,技リスト!$A$1:$F$270,6,FALSE)),"－",VLOOKUP($U337,技リスト!$A$1:$F$270,6,FALSE))</f>
        <v>CA</v>
      </c>
      <c r="W337" s="3">
        <f>IF(ISERROR(VLOOKUP($U337,技リスト!$A$1:$F$270,3,FALSE)),"－",VLOOKUP($U337,技リスト!$A$1:$F$270,3,FALSE))</f>
        <v>41</v>
      </c>
      <c r="X337" s="3" t="str">
        <f>IF($E337=IF(ISERROR(VLOOKUP($U337,技リスト!$A$1:$F$270,4,FALSE)),"－",VLOOKUP($U337,技リスト!$A$1:$F$270,4,FALSE)),"一致","")</f>
        <v/>
      </c>
      <c r="Y337" s="15" t="s">
        <v>304</v>
      </c>
      <c r="Z337" s="3" t="str">
        <f>IF(ISERROR(VLOOKUP($Y337,技リスト!$A$1:$F$270,6,FALSE)),"－",VLOOKUP($Y337,技リスト!$A$1:$F$270,6,FALSE))</f>
        <v>BL</v>
      </c>
      <c r="AA337" s="3">
        <f>IF(ISERROR(VLOOKUP($Y337,技リスト!$A$1:$F$270,3,FALSE)),"－",VLOOKUP($Y337,技リスト!$A$1:$F$270,3,FALSE))</f>
        <v>12</v>
      </c>
      <c r="AB337" s="3" t="str">
        <f>IF($E337=IF(ISERROR(VLOOKUP($Y337,技リスト!$A$1:$F$270,4,FALSE)),"－",VLOOKUP($Y337,技リスト!$A$1:$F$270,4,FALSE)),"一致","")</f>
        <v/>
      </c>
      <c r="AC337" s="15" t="s">
        <v>321</v>
      </c>
      <c r="AD337" s="3" t="str">
        <f>IF(ISERROR(VLOOKUP($AC337,技リスト!$A$1:$F$270,6,FALSE)),"－",VLOOKUP($AC337,技リスト!$A$1:$F$270,6,FALSE))</f>
        <v>P1</v>
      </c>
      <c r="AE337" s="3">
        <f>IF(ISERROR(VLOOKUP($AC337,技リスト!$A$1:$F$270,3,FALSE)),"－",VLOOKUP($AC337,技リスト!$A$1:$F$270,3,FALSE))</f>
        <v>76</v>
      </c>
      <c r="AF337" s="3" t="str">
        <f>IF($E337=IF(ISERROR(VLOOKUP($AC337,技リスト!$A$1:$F$245,4,FALSE)),"－",VLOOKUP($AC337,技リスト!$A$1:$F$245,4,FALSE)),"一致","")</f>
        <v/>
      </c>
      <c r="AG337" s="16" t="str">
        <f t="shared" si="40"/>
        <v>まきわりチョップワイルドクローしこふみちゃぶだいがえし</v>
      </c>
      <c r="AH337" s="16" t="str">
        <f t="shared" si="41"/>
        <v>まきわりチョップワイルドクローしこふみちゃぶだいがえし</v>
      </c>
      <c r="AI337" s="16" t="str">
        <f t="shared" si="42"/>
        <v>まきわりチョップワイルドクローしこふみちゃぶだいがえし</v>
      </c>
      <c r="AJ337" s="16" t="str">
        <f t="shared" si="43"/>
        <v>まきわりチョップワイルドクローしこふみちゃぶだいがえし</v>
      </c>
      <c r="AK337" s="15" t="str">
        <f t="shared" si="44"/>
        <v>P1CABLP1</v>
      </c>
      <c r="AL337" s="16" t="str">
        <f t="shared" si="45"/>
        <v>P1CABLP1</v>
      </c>
      <c r="AM337" s="15" t="str">
        <f t="shared" si="46"/>
        <v>P1CABLP1</v>
      </c>
      <c r="AN337" s="15" t="str">
        <f t="shared" si="47"/>
        <v>P1CABLP1</v>
      </c>
    </row>
    <row r="338" spans="1:40" ht="11.25" customHeight="1" x14ac:dyDescent="0.15">
      <c r="A338" s="15">
        <v>337</v>
      </c>
      <c r="B338" s="15" t="s">
        <v>983</v>
      </c>
      <c r="C338" s="15" t="s">
        <v>984</v>
      </c>
      <c r="D338" s="3" t="s">
        <v>18</v>
      </c>
      <c r="E338" s="15" t="s">
        <v>88</v>
      </c>
      <c r="F338" s="15" t="s">
        <v>20</v>
      </c>
      <c r="G338" s="15">
        <v>103</v>
      </c>
      <c r="H338" s="15">
        <v>136</v>
      </c>
      <c r="I338" s="15">
        <v>60</v>
      </c>
      <c r="J338" s="15">
        <v>60</v>
      </c>
      <c r="K338" s="15">
        <v>49</v>
      </c>
      <c r="L338" s="15">
        <v>70</v>
      </c>
      <c r="M338" s="15">
        <v>55</v>
      </c>
      <c r="N338" s="15">
        <v>76</v>
      </c>
      <c r="O338" s="15">
        <v>59</v>
      </c>
      <c r="P338" s="15">
        <v>22</v>
      </c>
      <c r="Q338" s="15" t="s">
        <v>366</v>
      </c>
      <c r="R338" s="3" t="str">
        <f>IF(ISERROR(VLOOKUP($Q338,技リスト!$A$1:$F$270,6,FALSE)),"－",VLOOKUP($Q338,技リスト!$A$1:$F$270,6,FALSE))</f>
        <v>CA</v>
      </c>
      <c r="S338" s="3">
        <f>IF(ISERROR(VLOOKUP($Q338,技リスト!$A$1:$F$270,3,FALSE)),"－",VLOOKUP($Q338,技リスト!$A$1:$F$270,3,FALSE))</f>
        <v>10</v>
      </c>
      <c r="T338" s="3" t="str">
        <f>IF($E338=IF(ISERROR(VLOOKUP($Q338,技リスト!$A$1:$F$270,4,FALSE)),"－",VLOOKUP($Q338,技リスト!$A$1:$F$270,4,FALSE)),"一致","")</f>
        <v/>
      </c>
      <c r="U338" s="15" t="s">
        <v>406</v>
      </c>
      <c r="V338" s="3" t="str">
        <f>IF(ISERROR(VLOOKUP($U338,技リスト!$A$1:$F$270,6,FALSE)),"－",VLOOKUP($U338,技リスト!$A$1:$F$270,6,FALSE))</f>
        <v>CA</v>
      </c>
      <c r="W338" s="3">
        <f>IF(ISERROR(VLOOKUP($U338,技リスト!$A$1:$F$270,3,FALSE)),"－",VLOOKUP($U338,技リスト!$A$1:$F$270,3,FALSE))</f>
        <v>63</v>
      </c>
      <c r="X338" s="3" t="str">
        <f>IF($E338=IF(ISERROR(VLOOKUP($U338,技リスト!$A$1:$F$270,4,FALSE)),"－",VLOOKUP($U338,技リスト!$A$1:$F$270,4,FALSE)),"一致","")</f>
        <v/>
      </c>
      <c r="Y338" s="15" t="s">
        <v>165</v>
      </c>
      <c r="Z338" s="3" t="str">
        <f>IF(ISERROR(VLOOKUP($Y338,技リスト!$A$1:$F$270,6,FALSE)),"－",VLOOKUP($Y338,技リスト!$A$1:$F$270,6,FALSE))</f>
        <v>BL</v>
      </c>
      <c r="AA338" s="3">
        <f>IF(ISERROR(VLOOKUP($Y338,技リスト!$A$1:$F$270,3,FALSE)),"－",VLOOKUP($Y338,技リスト!$A$1:$F$270,3,FALSE))</f>
        <v>46</v>
      </c>
      <c r="AB338" s="3" t="str">
        <f>IF($E338=IF(ISERROR(VLOOKUP($Y338,技リスト!$A$1:$F$270,4,FALSE)),"－",VLOOKUP($Y338,技リスト!$A$1:$F$270,4,FALSE)),"一致","")</f>
        <v/>
      </c>
      <c r="AC338" s="15" t="s">
        <v>559</v>
      </c>
      <c r="AD338" s="3" t="str">
        <f>IF(ISERROR(VLOOKUP($AC338,技リスト!$A$1:$F$270,6,FALSE)),"－",VLOOKUP($AC338,技リスト!$A$1:$F$270,6,FALSE))</f>
        <v>P2</v>
      </c>
      <c r="AE338" s="3">
        <f>IF(ISERROR(VLOOKUP($AC338,技リスト!$A$1:$F$270,3,FALSE)),"－",VLOOKUP($AC338,技リスト!$A$1:$F$270,3,FALSE))</f>
        <v>76</v>
      </c>
      <c r="AF338" s="3" t="str">
        <f>IF($E338=IF(ISERROR(VLOOKUP($AC338,技リスト!$A$1:$F$245,4,FALSE)),"－",VLOOKUP($AC338,技リスト!$A$1:$F$245,4,FALSE)),"一致","")</f>
        <v>一致</v>
      </c>
      <c r="AG338" s="16" t="str">
        <f t="shared" si="40"/>
        <v>タフネスブロックゴールずらしフェイクボールつなみウォール</v>
      </c>
      <c r="AH338" s="16" t="str">
        <f t="shared" si="41"/>
        <v>タフネスブロックゴールずらしフェイクボールつなみウォール</v>
      </c>
      <c r="AI338" s="16" t="str">
        <f t="shared" si="42"/>
        <v>タフネスブロックゴールずらしフェイクボールつなみウォール</v>
      </c>
      <c r="AJ338" s="16" t="str">
        <f t="shared" si="43"/>
        <v>タフネスブロックゴールずらしフェイクボールつなみウォール</v>
      </c>
      <c r="AK338" s="15" t="str">
        <f t="shared" si="44"/>
        <v>CACABLP2</v>
      </c>
      <c r="AL338" s="16" t="str">
        <f t="shared" si="45"/>
        <v>CACABLP2</v>
      </c>
      <c r="AM338" s="15" t="str">
        <f t="shared" si="46"/>
        <v>CACABLP2</v>
      </c>
      <c r="AN338" s="15" t="str">
        <f t="shared" si="47"/>
        <v>CACABLP2</v>
      </c>
    </row>
    <row r="339" spans="1:40" ht="11.25" customHeight="1" x14ac:dyDescent="0.15">
      <c r="A339" s="15">
        <v>338</v>
      </c>
      <c r="B339" s="15" t="s">
        <v>985</v>
      </c>
      <c r="C339" s="15" t="s">
        <v>986</v>
      </c>
      <c r="D339" s="3" t="s">
        <v>18</v>
      </c>
      <c r="E339" s="15" t="s">
        <v>88</v>
      </c>
      <c r="F339" s="15" t="s">
        <v>17</v>
      </c>
      <c r="G339" s="15">
        <v>158</v>
      </c>
      <c r="H339" s="15">
        <v>136</v>
      </c>
      <c r="I339" s="15">
        <v>42</v>
      </c>
      <c r="J339" s="15">
        <v>62</v>
      </c>
      <c r="K339" s="15">
        <v>70</v>
      </c>
      <c r="L339" s="15">
        <v>51</v>
      </c>
      <c r="M339" s="15">
        <v>52</v>
      </c>
      <c r="N339" s="15">
        <v>57</v>
      </c>
      <c r="O339" s="15">
        <v>59</v>
      </c>
      <c r="P339" s="15">
        <v>28</v>
      </c>
      <c r="Q339" s="15" t="s">
        <v>329</v>
      </c>
      <c r="R339" s="3" t="str">
        <f>IF(ISERROR(VLOOKUP($Q339,技リスト!$A$1:$F$270,6,FALSE)),"－",VLOOKUP($Q339,技リスト!$A$1:$F$270,6,FALSE))</f>
        <v>DR</v>
      </c>
      <c r="S339" s="3">
        <f>IF(ISERROR(VLOOKUP($Q339,技リスト!$A$1:$F$270,3,FALSE)),"－",VLOOKUP($Q339,技リスト!$A$1:$F$270,3,FALSE))</f>
        <v>8</v>
      </c>
      <c r="T339" s="3" t="str">
        <f>IF($E339=IF(ISERROR(VLOOKUP($Q339,技リスト!$A$1:$F$270,4,FALSE)),"－",VLOOKUP($Q339,技リスト!$A$1:$F$270,4,FALSE)),"一致","")</f>
        <v>一致</v>
      </c>
      <c r="U339" s="15" t="s">
        <v>750</v>
      </c>
      <c r="V339" s="3" t="str">
        <f>IF(ISERROR(VLOOKUP($U339,技リスト!$A$1:$F$270,6,FALSE)),"－",VLOOKUP($U339,技リスト!$A$1:$F$270,6,FALSE))</f>
        <v>BL</v>
      </c>
      <c r="W339" s="3">
        <f>IF(ISERROR(VLOOKUP($U339,技リスト!$A$1:$F$270,3,FALSE)),"－",VLOOKUP($U339,技リスト!$A$1:$F$270,3,FALSE))</f>
        <v>62</v>
      </c>
      <c r="X339" s="3" t="str">
        <f>IF($E339=IF(ISERROR(VLOOKUP($U339,技リスト!$A$1:$F$270,4,FALSE)),"－",VLOOKUP($U339,技リスト!$A$1:$F$270,4,FALSE)),"一致","")</f>
        <v/>
      </c>
      <c r="Y339" s="15" t="s">
        <v>918</v>
      </c>
      <c r="Z339" s="3" t="str">
        <f>IF(ISERROR(VLOOKUP($Y339,技リスト!$A$1:$F$270,6,FALSE)),"－",VLOOKUP($Y339,技リスト!$A$1:$F$270,6,FALSE))</f>
        <v>BL</v>
      </c>
      <c r="AA339" s="3">
        <f>IF(ISERROR(VLOOKUP($Y339,技リスト!$A$1:$F$270,3,FALSE)),"－",VLOOKUP($Y339,技リスト!$A$1:$F$270,3,FALSE))</f>
        <v>73</v>
      </c>
      <c r="AB339" s="3" t="str">
        <f>IF($E339=IF(ISERROR(VLOOKUP($Y339,技リスト!$A$1:$F$270,4,FALSE)),"－",VLOOKUP($Y339,技リスト!$A$1:$F$270,4,FALSE)),"一致","")</f>
        <v>一致</v>
      </c>
      <c r="AC339" s="15" t="s">
        <v>338</v>
      </c>
      <c r="AD339" s="3" t="str">
        <f>IF(ISERROR(VLOOKUP($AC339,技リスト!$A$1:$F$270,6,FALSE)),"－",VLOOKUP($AC339,技リスト!$A$1:$F$270,6,FALSE))</f>
        <v>DR</v>
      </c>
      <c r="AE339" s="3">
        <f>IF(ISERROR(VLOOKUP($AC339,技リスト!$A$1:$F$270,3,FALSE)),"－",VLOOKUP($AC339,技リスト!$A$1:$F$270,3,FALSE))</f>
        <v>76</v>
      </c>
      <c r="AF339" s="3" t="str">
        <f>IF($E339=IF(ISERROR(VLOOKUP($AC339,技リスト!$A$1:$F$245,4,FALSE)),"－",VLOOKUP($AC339,技リスト!$A$1:$F$245,4,FALSE)),"一致","")</f>
        <v/>
      </c>
      <c r="AG339" s="16" t="str">
        <f t="shared" si="40"/>
        <v>たまのりピエロフレイムダンスプロファイルゾーンとうめいフェイント</v>
      </c>
      <c r="AH339" s="16" t="str">
        <f t="shared" si="41"/>
        <v>たまのりピエロフレイムダンスプロファイルゾーンとうめいフェイント</v>
      </c>
      <c r="AI339" s="16" t="str">
        <f t="shared" si="42"/>
        <v>たまのりピエロフレイムダンスプロファイルゾーンとうめいフェイント</v>
      </c>
      <c r="AJ339" s="16" t="str">
        <f t="shared" si="43"/>
        <v>たまのりピエロフレイムダンスプロファイルゾーンとうめいフェイント</v>
      </c>
      <c r="AK339" s="15" t="str">
        <f t="shared" si="44"/>
        <v>DRBLBLDR</v>
      </c>
      <c r="AL339" s="16" t="str">
        <f t="shared" si="45"/>
        <v>DRBLBLDR</v>
      </c>
      <c r="AM339" s="15" t="str">
        <f t="shared" si="46"/>
        <v>DRBLBLDR</v>
      </c>
      <c r="AN339" s="15" t="str">
        <f t="shared" si="47"/>
        <v>DRBLBLDR</v>
      </c>
    </row>
    <row r="340" spans="1:40" ht="11.25" customHeight="1" x14ac:dyDescent="0.15">
      <c r="A340" s="15">
        <v>339</v>
      </c>
      <c r="B340" s="15" t="s">
        <v>987</v>
      </c>
      <c r="C340" s="15" t="s">
        <v>988</v>
      </c>
      <c r="D340" s="3" t="s">
        <v>18</v>
      </c>
      <c r="E340" s="15" t="s">
        <v>145</v>
      </c>
      <c r="F340" s="15" t="s">
        <v>52</v>
      </c>
      <c r="G340" s="15">
        <v>107</v>
      </c>
      <c r="H340" s="15">
        <v>150</v>
      </c>
      <c r="I340" s="15">
        <v>42</v>
      </c>
      <c r="J340" s="15">
        <v>55</v>
      </c>
      <c r="K340" s="15">
        <v>57</v>
      </c>
      <c r="L340" s="15">
        <v>54</v>
      </c>
      <c r="M340" s="15">
        <v>69</v>
      </c>
      <c r="N340" s="15">
        <v>67</v>
      </c>
      <c r="O340" s="15">
        <v>62</v>
      </c>
      <c r="P340" s="15">
        <v>26</v>
      </c>
      <c r="Q340" s="15" t="s">
        <v>163</v>
      </c>
      <c r="R340" s="3" t="str">
        <f>IF(ISERROR(VLOOKUP($Q340,技リスト!$A$1:$F$270,6,FALSE)),"－",VLOOKUP($Q340,技リスト!$A$1:$F$270,6,FALSE))</f>
        <v>NS</v>
      </c>
      <c r="S340" s="3">
        <f>IF(ISERROR(VLOOKUP($Q340,技リスト!$A$1:$F$270,3,FALSE)),"－",VLOOKUP($Q340,技リスト!$A$1:$F$270,3,FALSE))</f>
        <v>24</v>
      </c>
      <c r="T340" s="3" t="str">
        <f>IF($E340=IF(ISERROR(VLOOKUP($Q340,技リスト!$A$1:$F$270,4,FALSE)),"－",VLOOKUP($Q340,技リスト!$A$1:$F$270,4,FALSE)),"一致","")</f>
        <v>一致</v>
      </c>
      <c r="U340" s="15" t="s">
        <v>324</v>
      </c>
      <c r="V340" s="3" t="str">
        <f>IF(ISERROR(VLOOKUP($U340,技リスト!$A$1:$F$270,6,FALSE)),"－",VLOOKUP($U340,技リスト!$A$1:$F$270,6,FALSE))</f>
        <v>DR</v>
      </c>
      <c r="W340" s="3">
        <f>IF(ISERROR(VLOOKUP($U340,技リスト!$A$1:$F$270,3,FALSE)),"－",VLOOKUP($U340,技リスト!$A$1:$F$270,3,FALSE))</f>
        <v>8</v>
      </c>
      <c r="X340" s="3" t="str">
        <f>IF($E340=IF(ISERROR(VLOOKUP($U340,技リスト!$A$1:$F$270,4,FALSE)),"－",VLOOKUP($U340,技リスト!$A$1:$F$270,4,FALSE)),"一致","")</f>
        <v/>
      </c>
      <c r="Y340" s="15" t="s">
        <v>223</v>
      </c>
      <c r="Z340" s="3" t="str">
        <f>IF(ISERROR(VLOOKUP($Y340,技リスト!$A$1:$F$270,6,FALSE)),"－",VLOOKUP($Y340,技リスト!$A$1:$F$270,6,FALSE))</f>
        <v>BL</v>
      </c>
      <c r="AA340" s="3">
        <f>IF(ISERROR(VLOOKUP($Y340,技リスト!$A$1:$F$270,3,FALSE)),"－",VLOOKUP($Y340,技リスト!$A$1:$F$270,3,FALSE))</f>
        <v>8</v>
      </c>
      <c r="AB340" s="3" t="str">
        <f>IF($E340=IF(ISERROR(VLOOKUP($Y340,技リスト!$A$1:$F$270,4,FALSE)),"－",VLOOKUP($Y340,技リスト!$A$1:$F$270,4,FALSE)),"一致","")</f>
        <v/>
      </c>
      <c r="AC340" s="15" t="s">
        <v>766</v>
      </c>
      <c r="AD340" s="3" t="str">
        <f>IF(ISERROR(VLOOKUP($AC340,技リスト!$A$1:$F$270,6,FALSE)),"－",VLOOKUP($AC340,技リスト!$A$1:$F$270,6,FALSE))</f>
        <v>NS</v>
      </c>
      <c r="AE340" s="3">
        <f>IF(ISERROR(VLOOKUP($AC340,技リスト!$A$1:$F$270,3,FALSE)),"－",VLOOKUP($AC340,技リスト!$A$1:$F$270,3,FALSE))</f>
        <v>80</v>
      </c>
      <c r="AF340" s="3" t="str">
        <f>IF($E340=IF(ISERROR(VLOOKUP($AC340,技リスト!$A$1:$F$245,4,FALSE)),"－",VLOOKUP($AC340,技リスト!$A$1:$F$245,4,FALSE)),"一致","")</f>
        <v/>
      </c>
      <c r="AG340" s="16" t="str">
        <f t="shared" si="40"/>
        <v>グレネードショットダッシュアクセルキラースライドトカチェフボンバー</v>
      </c>
      <c r="AH340" s="16" t="str">
        <f t="shared" si="41"/>
        <v>グレネードショットダッシュアクセルキラースライドトカチェフボンバー</v>
      </c>
      <c r="AI340" s="16" t="str">
        <f t="shared" si="42"/>
        <v>グレネードショットダッシュアクセルキラースライドトカチェフボンバー</v>
      </c>
      <c r="AJ340" s="16" t="str">
        <f t="shared" si="43"/>
        <v>グレネードショットダッシュアクセルキラースライドトカチェフボンバー</v>
      </c>
      <c r="AK340" s="15" t="str">
        <f t="shared" si="44"/>
        <v>NSDRBLNS</v>
      </c>
      <c r="AL340" s="16" t="str">
        <f t="shared" si="45"/>
        <v>NSDRBLNS</v>
      </c>
      <c r="AM340" s="15" t="str">
        <f t="shared" si="46"/>
        <v>NSDRBLNS</v>
      </c>
      <c r="AN340" s="15" t="str">
        <f t="shared" si="47"/>
        <v>NSDRBLNS</v>
      </c>
    </row>
    <row r="341" spans="1:40" ht="11.25" customHeight="1" x14ac:dyDescent="0.15">
      <c r="A341" s="15">
        <v>340</v>
      </c>
      <c r="B341" s="15" t="s">
        <v>989</v>
      </c>
      <c r="C341" s="15" t="s">
        <v>990</v>
      </c>
      <c r="D341" s="3" t="s">
        <v>18</v>
      </c>
      <c r="E341" s="15" t="s">
        <v>19</v>
      </c>
      <c r="F341" s="15" t="s">
        <v>17</v>
      </c>
      <c r="G341" s="15">
        <v>110</v>
      </c>
      <c r="H341" s="15">
        <v>124</v>
      </c>
      <c r="I341" s="15">
        <v>49</v>
      </c>
      <c r="J341" s="15">
        <v>49</v>
      </c>
      <c r="K341" s="15">
        <v>44</v>
      </c>
      <c r="L341" s="15">
        <v>50</v>
      </c>
      <c r="M341" s="15">
        <v>46</v>
      </c>
      <c r="N341" s="15">
        <v>40</v>
      </c>
      <c r="O341" s="15">
        <v>44</v>
      </c>
      <c r="P341" s="15">
        <v>45</v>
      </c>
      <c r="Q341" s="15" t="s">
        <v>169</v>
      </c>
      <c r="R341" s="3" t="str">
        <f>IF(ISERROR(VLOOKUP($Q341,技リスト!$A$1:$F$270,6,FALSE)),"－",VLOOKUP($Q341,技リスト!$A$1:$F$270,6,FALSE))</f>
        <v>BL</v>
      </c>
      <c r="S341" s="3">
        <f>IF(ISERROR(VLOOKUP($Q341,技リスト!$A$1:$F$270,3,FALSE)),"－",VLOOKUP($Q341,技リスト!$A$1:$F$270,3,FALSE))</f>
        <v>8</v>
      </c>
      <c r="T341" s="3" t="str">
        <f>IF($E341=IF(ISERROR(VLOOKUP($Q341,技リスト!$A$1:$F$270,4,FALSE)),"－",VLOOKUP($Q341,技リスト!$A$1:$F$270,4,FALSE)),"一致","")</f>
        <v>一致</v>
      </c>
      <c r="U341" s="15" t="s">
        <v>427</v>
      </c>
      <c r="V341" s="3" t="str">
        <f>IF(ISERROR(VLOOKUP($U341,技リスト!$A$1:$F$270,6,FALSE)),"－",VLOOKUP($U341,技リスト!$A$1:$F$270,6,FALSE))</f>
        <v>BL</v>
      </c>
      <c r="W341" s="3">
        <f>IF(ISERROR(VLOOKUP($U341,技リスト!$A$1:$F$270,3,FALSE)),"－",VLOOKUP($U341,技リスト!$A$1:$F$270,3,FALSE))</f>
        <v>39</v>
      </c>
      <c r="X341" s="3" t="str">
        <f>IF($E341=IF(ISERROR(VLOOKUP($U341,技リスト!$A$1:$F$270,4,FALSE)),"－",VLOOKUP($U341,技リスト!$A$1:$F$270,4,FALSE)),"一致","")</f>
        <v/>
      </c>
      <c r="Y341" s="15" t="s">
        <v>729</v>
      </c>
      <c r="Z341" s="3" t="str">
        <f>IF(ISERROR(VLOOKUP($Y341,技リスト!$A$1:$F$270,6,FALSE)),"－",VLOOKUP($Y341,技リスト!$A$1:$F$270,6,FALSE))</f>
        <v>BB</v>
      </c>
      <c r="AA341" s="3">
        <f>IF(ISERROR(VLOOKUP($Y341,技リスト!$A$1:$F$270,3,FALSE)),"－",VLOOKUP($Y341,技リスト!$A$1:$F$270,3,FALSE))</f>
        <v>73</v>
      </c>
      <c r="AB341" s="3" t="str">
        <f>IF($E341=IF(ISERROR(VLOOKUP($Y341,技リスト!$A$1:$F$270,4,FALSE)),"－",VLOOKUP($Y341,技リスト!$A$1:$F$270,4,FALSE)),"一致","")</f>
        <v/>
      </c>
      <c r="AC341" s="15" t="s">
        <v>154</v>
      </c>
      <c r="AD341" s="3" t="str">
        <f>IF(ISERROR(VLOOKUP($AC341,技リスト!$A$1:$F$270,6,FALSE)),"－",VLOOKUP($AC341,技リスト!$A$1:$F$270,6,FALSE))</f>
        <v>BB</v>
      </c>
      <c r="AE341" s="3">
        <f>IF(ISERROR(VLOOKUP($AC341,技リスト!$A$1:$F$270,3,FALSE)),"－",VLOOKUP($AC341,技リスト!$A$1:$F$270,3,FALSE))</f>
        <v>84</v>
      </c>
      <c r="AF341" s="3" t="str">
        <f>IF($E341=IF(ISERROR(VLOOKUP($AC341,技リスト!$A$1:$F$245,4,FALSE)),"－",VLOOKUP($AC341,技リスト!$A$1:$F$245,4,FALSE)),"一致","")</f>
        <v/>
      </c>
      <c r="AG341" s="16" t="str">
        <f t="shared" si="40"/>
        <v>クイックドロウブレードアタックボルケイノカットシューティングスター</v>
      </c>
      <c r="AH341" s="16" t="str">
        <f t="shared" si="41"/>
        <v>クイックドロウブレードアタックボルケイノカットシューティングスター</v>
      </c>
      <c r="AI341" s="16" t="str">
        <f t="shared" si="42"/>
        <v>クイックドロウブレードアタックボルケイノカットシューティングスター</v>
      </c>
      <c r="AJ341" s="16" t="str">
        <f t="shared" si="43"/>
        <v>クイックドロウブレードアタックボルケイノカットシューティングスター</v>
      </c>
      <c r="AK341" s="15" t="str">
        <f t="shared" si="44"/>
        <v>BLBLBBBB</v>
      </c>
      <c r="AL341" s="16" t="str">
        <f t="shared" si="45"/>
        <v>BLBLBBBB</v>
      </c>
      <c r="AM341" s="15" t="str">
        <f t="shared" si="46"/>
        <v>BLBLBBBB</v>
      </c>
      <c r="AN341" s="15" t="str">
        <f t="shared" si="47"/>
        <v>BLBLBBBB</v>
      </c>
    </row>
    <row r="342" spans="1:40" ht="11.25" customHeight="1" x14ac:dyDescent="0.15">
      <c r="A342" s="15">
        <v>341</v>
      </c>
      <c r="B342" s="15" t="s">
        <v>991</v>
      </c>
      <c r="C342" s="15" t="s">
        <v>992</v>
      </c>
      <c r="D342" s="3" t="s">
        <v>18</v>
      </c>
      <c r="E342" s="15" t="s">
        <v>121</v>
      </c>
      <c r="F342" s="15" t="s">
        <v>17</v>
      </c>
      <c r="G342" s="15">
        <v>147</v>
      </c>
      <c r="H342" s="15">
        <v>164</v>
      </c>
      <c r="I342" s="15">
        <v>45</v>
      </c>
      <c r="J342" s="15">
        <v>59</v>
      </c>
      <c r="K342" s="15">
        <v>67</v>
      </c>
      <c r="L342" s="15">
        <v>46</v>
      </c>
      <c r="M342" s="15">
        <v>55</v>
      </c>
      <c r="N342" s="15">
        <v>54</v>
      </c>
      <c r="O342" s="15">
        <v>61</v>
      </c>
      <c r="P342" s="15">
        <v>15</v>
      </c>
      <c r="Q342" s="15" t="s">
        <v>305</v>
      </c>
      <c r="R342" s="3" t="str">
        <f>IF(ISERROR(VLOOKUP($Q342,技リスト!$A$1:$F$270,6,FALSE)),"－",VLOOKUP($Q342,技リスト!$A$1:$F$270,6,FALSE))</f>
        <v>BB</v>
      </c>
      <c r="S342" s="3">
        <f>IF(ISERROR(VLOOKUP($Q342,技リスト!$A$1:$F$270,3,FALSE)),"－",VLOOKUP($Q342,技リスト!$A$1:$F$270,3,FALSE))</f>
        <v>16</v>
      </c>
      <c r="T342" s="3" t="str">
        <f>IF($E342=IF(ISERROR(VLOOKUP($Q342,技リスト!$A$1:$F$270,4,FALSE)),"－",VLOOKUP($Q342,技リスト!$A$1:$F$270,4,FALSE)),"一致","")</f>
        <v>一致</v>
      </c>
      <c r="U342" s="15" t="s">
        <v>158</v>
      </c>
      <c r="V342" s="3" t="str">
        <f>IF(ISERROR(VLOOKUP($U342,技リスト!$A$1:$F$270,6,FALSE)),"－",VLOOKUP($U342,技リスト!$A$1:$F$270,6,FALSE))</f>
        <v>DR</v>
      </c>
      <c r="W342" s="3">
        <f>IF(ISERROR(VLOOKUP($U342,技リスト!$A$1:$F$270,3,FALSE)),"－",VLOOKUP($U342,技リスト!$A$1:$F$270,3,FALSE))</f>
        <v>17</v>
      </c>
      <c r="X342" s="3" t="str">
        <f>IF($E342=IF(ISERROR(VLOOKUP($U342,技リスト!$A$1:$F$270,4,FALSE)),"－",VLOOKUP($U342,技リスト!$A$1:$F$270,4,FALSE)),"一致","")</f>
        <v/>
      </c>
      <c r="Y342" s="15" t="s">
        <v>289</v>
      </c>
      <c r="Z342" s="3" t="str">
        <f>IF(ISERROR(VLOOKUP($Y342,技リスト!$A$1:$F$270,6,FALSE)),"－",VLOOKUP($Y342,技リスト!$A$1:$F$270,6,FALSE))</f>
        <v>DR</v>
      </c>
      <c r="AA342" s="3">
        <f>IF(ISERROR(VLOOKUP($Y342,技リスト!$A$1:$F$270,3,FALSE)),"－",VLOOKUP($Y342,技リスト!$A$1:$F$270,3,FALSE))</f>
        <v>24</v>
      </c>
      <c r="AB342" s="3" t="str">
        <f>IF($E342=IF(ISERROR(VLOOKUP($Y342,技リスト!$A$1:$F$270,4,FALSE)),"－",VLOOKUP($Y342,技リスト!$A$1:$F$270,4,FALSE)),"一致","")</f>
        <v/>
      </c>
      <c r="AC342" s="15" t="s">
        <v>716</v>
      </c>
      <c r="AD342" s="3" t="str">
        <f>IF(ISERROR(VLOOKUP($AC342,技リスト!$A$1:$F$270,6,FALSE)),"－",VLOOKUP($AC342,技リスト!$A$1:$F$270,6,FALSE))</f>
        <v>BL</v>
      </c>
      <c r="AE342" s="3">
        <f>IF(ISERROR(VLOOKUP($AC342,技リスト!$A$1:$F$270,3,FALSE)),"－",VLOOKUP($AC342,技リスト!$A$1:$F$270,3,FALSE))</f>
        <v>84</v>
      </c>
      <c r="AF342" s="3" t="str">
        <f>IF($E342=IF(ISERROR(VLOOKUP($AC342,技リスト!$A$1:$F$245,4,FALSE)),"－",VLOOKUP($AC342,技リスト!$A$1:$F$245,4,FALSE)),"一致","")</f>
        <v/>
      </c>
      <c r="AG342" s="16" t="str">
        <f t="shared" si="40"/>
        <v>ホーントレインたつまきせんぷうどくぎりのじゅつデュアルストーム</v>
      </c>
      <c r="AH342" s="16" t="str">
        <f t="shared" si="41"/>
        <v>ホーントレインたつまきせんぷうどくぎりのじゅつデュアルストーム</v>
      </c>
      <c r="AI342" s="16" t="str">
        <f t="shared" si="42"/>
        <v>ホーントレインたつまきせんぷうどくぎりのじゅつデュアルストーム</v>
      </c>
      <c r="AJ342" s="16" t="str">
        <f t="shared" si="43"/>
        <v>ホーントレインたつまきせんぷうどくぎりのじゅつデュアルストーム</v>
      </c>
      <c r="AK342" s="15" t="str">
        <f t="shared" si="44"/>
        <v>BBDRDRBL</v>
      </c>
      <c r="AL342" s="16" t="str">
        <f t="shared" si="45"/>
        <v>BBDRDRBL</v>
      </c>
      <c r="AM342" s="15" t="str">
        <f t="shared" si="46"/>
        <v>BBDRDRBL</v>
      </c>
      <c r="AN342" s="15" t="str">
        <f t="shared" si="47"/>
        <v>BBDRDRBL</v>
      </c>
    </row>
    <row r="343" spans="1:40" ht="11.25" customHeight="1" x14ac:dyDescent="0.15">
      <c r="A343" s="15">
        <v>342</v>
      </c>
      <c r="B343" s="15" t="s">
        <v>993</v>
      </c>
      <c r="C343" s="15" t="s">
        <v>994</v>
      </c>
      <c r="D343" s="3" t="s">
        <v>18</v>
      </c>
      <c r="E343" s="15" t="s">
        <v>19</v>
      </c>
      <c r="F343" s="15" t="s">
        <v>17</v>
      </c>
      <c r="G343" s="15">
        <v>127</v>
      </c>
      <c r="H343" s="15">
        <v>113</v>
      </c>
      <c r="I343" s="15">
        <v>29</v>
      </c>
      <c r="J343" s="15">
        <v>36</v>
      </c>
      <c r="K343" s="15">
        <v>50</v>
      </c>
      <c r="L343" s="15">
        <v>77</v>
      </c>
      <c r="M343" s="15">
        <v>40</v>
      </c>
      <c r="N343" s="15">
        <v>46</v>
      </c>
      <c r="O343" s="15">
        <v>42</v>
      </c>
      <c r="P343" s="15">
        <v>22</v>
      </c>
      <c r="Q343" s="15" t="s">
        <v>223</v>
      </c>
      <c r="R343" s="3" t="str">
        <f>IF(ISERROR(VLOOKUP($Q343,技リスト!$A$1:$F$270,6,FALSE)),"－",VLOOKUP($Q343,技リスト!$A$1:$F$270,6,FALSE))</f>
        <v>BL</v>
      </c>
      <c r="S343" s="3">
        <f>IF(ISERROR(VLOOKUP($Q343,技リスト!$A$1:$F$270,3,FALSE)),"－",VLOOKUP($Q343,技リスト!$A$1:$F$270,3,FALSE))</f>
        <v>8</v>
      </c>
      <c r="T343" s="3" t="str">
        <f>IF($E343=IF(ISERROR(VLOOKUP($Q343,技リスト!$A$1:$F$270,4,FALSE)),"－",VLOOKUP($Q343,技リスト!$A$1:$F$270,4,FALSE)),"一致","")</f>
        <v>一致</v>
      </c>
      <c r="U343" s="15" t="s">
        <v>165</v>
      </c>
      <c r="V343" s="3" t="str">
        <f>IF(ISERROR(VLOOKUP($U343,技リスト!$A$1:$F$270,6,FALSE)),"－",VLOOKUP($U343,技リスト!$A$1:$F$270,6,FALSE))</f>
        <v>BL</v>
      </c>
      <c r="W343" s="3">
        <f>IF(ISERROR(VLOOKUP($U343,技リスト!$A$1:$F$270,3,FALSE)),"－",VLOOKUP($U343,技リスト!$A$1:$F$270,3,FALSE))</f>
        <v>46</v>
      </c>
      <c r="X343" s="3" t="str">
        <f>IF($E343=IF(ISERROR(VLOOKUP($U343,技リスト!$A$1:$F$270,4,FALSE)),"－",VLOOKUP($U343,技リスト!$A$1:$F$270,4,FALSE)),"一致","")</f>
        <v>一致</v>
      </c>
      <c r="Y343" s="15" t="s">
        <v>218</v>
      </c>
      <c r="Z343" s="3" t="str">
        <f>IF(ISERROR(VLOOKUP($Y343,技リスト!$A$1:$F$270,6,FALSE)),"－",VLOOKUP($Y343,技リスト!$A$1:$F$270,6,FALSE))</f>
        <v>DR</v>
      </c>
      <c r="AA343" s="3">
        <f>IF(ISERROR(VLOOKUP($Y343,技リスト!$A$1:$F$270,3,FALSE)),"－",VLOOKUP($Y343,技リスト!$A$1:$F$270,3,FALSE))</f>
        <v>63</v>
      </c>
      <c r="AB343" s="3" t="str">
        <f>IF($E343=IF(ISERROR(VLOOKUP($Y343,技リスト!$A$1:$F$270,4,FALSE)),"－",VLOOKUP($Y343,技リスト!$A$1:$F$270,4,FALSE)),"一致","")</f>
        <v/>
      </c>
      <c r="AC343" s="15" t="s">
        <v>236</v>
      </c>
      <c r="AD343" s="3" t="str">
        <f>IF(ISERROR(VLOOKUP($AC343,技リスト!$A$1:$F$270,6,FALSE)),"－",VLOOKUP($AC343,技リスト!$A$1:$F$270,6,FALSE))</f>
        <v>DR</v>
      </c>
      <c r="AE343" s="3">
        <f>IF(ISERROR(VLOOKUP($AC343,技リスト!$A$1:$F$270,3,FALSE)),"－",VLOOKUP($AC343,技リスト!$A$1:$F$270,3,FALSE))</f>
        <v>96</v>
      </c>
      <c r="AF343" s="3" t="str">
        <f>IF($E343=IF(ISERROR(VLOOKUP($AC343,技リスト!$A$1:$F$245,4,FALSE)),"－",VLOOKUP($AC343,技リスト!$A$1:$F$245,4,FALSE)),"一致","")</f>
        <v/>
      </c>
      <c r="AG343" s="16" t="str">
        <f t="shared" si="40"/>
        <v>キラースライドフェイクボールジャッジスルージャッジスルー２</v>
      </c>
      <c r="AH343" s="16" t="str">
        <f t="shared" si="41"/>
        <v>キラースライドフェイクボールジャッジスルージャッジスルー２</v>
      </c>
      <c r="AI343" s="16" t="str">
        <f t="shared" si="42"/>
        <v>キラースライドフェイクボールジャッジスルージャッジスルー２</v>
      </c>
      <c r="AJ343" s="16" t="str">
        <f t="shared" si="43"/>
        <v>キラースライドフェイクボールジャッジスルージャッジスルー２</v>
      </c>
      <c r="AK343" s="15" t="str">
        <f t="shared" si="44"/>
        <v>BLBLDRDR</v>
      </c>
      <c r="AL343" s="16" t="str">
        <f t="shared" si="45"/>
        <v>BLBLDRDR</v>
      </c>
      <c r="AM343" s="15" t="str">
        <f t="shared" si="46"/>
        <v>BLBLDRDR</v>
      </c>
      <c r="AN343" s="15" t="str">
        <f t="shared" si="47"/>
        <v>BLBLDRDR</v>
      </c>
    </row>
    <row r="344" spans="1:40" ht="11.25" customHeight="1" x14ac:dyDescent="0.15">
      <c r="A344" s="15">
        <v>343</v>
      </c>
      <c r="B344" s="15" t="s">
        <v>995</v>
      </c>
      <c r="C344" s="15" t="s">
        <v>996</v>
      </c>
      <c r="D344" s="3" t="s">
        <v>18</v>
      </c>
      <c r="E344" s="15" t="s">
        <v>88</v>
      </c>
      <c r="F344" s="15" t="s">
        <v>17</v>
      </c>
      <c r="G344" s="15">
        <v>127</v>
      </c>
      <c r="H344" s="15">
        <v>128</v>
      </c>
      <c r="I344" s="15">
        <v>44</v>
      </c>
      <c r="J344" s="15">
        <v>42</v>
      </c>
      <c r="K344" s="15">
        <v>48</v>
      </c>
      <c r="L344" s="15">
        <v>49</v>
      </c>
      <c r="M344" s="15">
        <v>50</v>
      </c>
      <c r="N344" s="15">
        <v>51</v>
      </c>
      <c r="O344" s="15">
        <v>73</v>
      </c>
      <c r="P344" s="15">
        <v>25</v>
      </c>
      <c r="Q344" s="15" t="s">
        <v>264</v>
      </c>
      <c r="R344" s="3" t="str">
        <f>IF(ISERROR(VLOOKUP($Q344,技リスト!$A$1:$F$270,6,FALSE)),"－",VLOOKUP($Q344,技リスト!$A$1:$F$270,6,FALSE))</f>
        <v>BL</v>
      </c>
      <c r="S344" s="3">
        <f>IF(ISERROR(VLOOKUP($Q344,技リスト!$A$1:$F$270,3,FALSE)),"－",VLOOKUP($Q344,技リスト!$A$1:$F$270,3,FALSE))</f>
        <v>16</v>
      </c>
      <c r="T344" s="3" t="str">
        <f>IF($E344=IF(ISERROR(VLOOKUP($Q344,技リスト!$A$1:$F$270,4,FALSE)),"－",VLOOKUP($Q344,技リスト!$A$1:$F$270,4,FALSE)),"一致","")</f>
        <v/>
      </c>
      <c r="U344" s="15" t="s">
        <v>290</v>
      </c>
      <c r="V344" s="3" t="str">
        <f>IF(ISERROR(VLOOKUP($U344,技リスト!$A$1:$F$270,6,FALSE)),"－",VLOOKUP($U344,技リスト!$A$1:$F$270,6,FALSE))</f>
        <v>BL</v>
      </c>
      <c r="W344" s="3">
        <f>IF(ISERROR(VLOOKUP($U344,技リスト!$A$1:$F$270,3,FALSE)),"－",VLOOKUP($U344,技リスト!$A$1:$F$270,3,FALSE))</f>
        <v>56</v>
      </c>
      <c r="X344" s="3" t="str">
        <f>IF($E344=IF(ISERROR(VLOOKUP($U344,技リスト!$A$1:$F$270,4,FALSE)),"－",VLOOKUP($U344,技リスト!$A$1:$F$270,4,FALSE)),"一致","")</f>
        <v/>
      </c>
      <c r="Y344" s="15" t="s">
        <v>715</v>
      </c>
      <c r="Z344" s="3" t="str">
        <f>IF(ISERROR(VLOOKUP($Y344,技リスト!$A$1:$F$270,6,FALSE)),"－",VLOOKUP($Y344,技リスト!$A$1:$F$270,6,FALSE))</f>
        <v>DR</v>
      </c>
      <c r="AA344" s="3">
        <f>IF(ISERROR(VLOOKUP($Y344,技リスト!$A$1:$F$270,3,FALSE)),"－",VLOOKUP($Y344,技リスト!$A$1:$F$270,3,FALSE))</f>
        <v>61</v>
      </c>
      <c r="AB344" s="3" t="str">
        <f>IF($E344=IF(ISERROR(VLOOKUP($Y344,技リスト!$A$1:$F$270,4,FALSE)),"－",VLOOKUP($Y344,技リスト!$A$1:$F$270,4,FALSE)),"一致","")</f>
        <v/>
      </c>
      <c r="AC344" s="15" t="s">
        <v>329</v>
      </c>
      <c r="AD344" s="3" t="str">
        <f>IF(ISERROR(VLOOKUP($AC344,技リスト!$A$1:$F$270,6,FALSE)),"－",VLOOKUP($AC344,技リスト!$A$1:$F$270,6,FALSE))</f>
        <v>DR</v>
      </c>
      <c r="AE344" s="3">
        <f>IF(ISERROR(VLOOKUP($AC344,技リスト!$A$1:$F$270,3,FALSE)),"－",VLOOKUP($AC344,技リスト!$A$1:$F$270,3,FALSE))</f>
        <v>8</v>
      </c>
      <c r="AF344" s="3" t="str">
        <f>IF($E344=IF(ISERROR(VLOOKUP($AC344,技リスト!$A$1:$F$245,4,FALSE)),"－",VLOOKUP($AC344,技リスト!$A$1:$F$245,4,FALSE)),"一致","")</f>
        <v/>
      </c>
      <c r="AG344" s="16" t="str">
        <f t="shared" si="40"/>
        <v>おんりょうくものいとたつまきどくぎりたまのりピエロ</v>
      </c>
      <c r="AH344" s="16" t="str">
        <f t="shared" si="41"/>
        <v>おんりょうくものいとたつまきどくぎりたまのりピエロ</v>
      </c>
      <c r="AI344" s="16" t="str">
        <f t="shared" si="42"/>
        <v>おんりょうくものいとたつまきどくぎりたまのりピエロ</v>
      </c>
      <c r="AJ344" s="16" t="str">
        <f t="shared" si="43"/>
        <v>おんりょうくものいとたつまきどくぎりたまのりピエロ</v>
      </c>
      <c r="AK344" s="15" t="str">
        <f t="shared" si="44"/>
        <v>BLBLDRDR</v>
      </c>
      <c r="AL344" s="16" t="str">
        <f t="shared" si="45"/>
        <v>BLBLDRDR</v>
      </c>
      <c r="AM344" s="15" t="str">
        <f t="shared" si="46"/>
        <v>BLBLDRDR</v>
      </c>
      <c r="AN344" s="15" t="str">
        <f t="shared" si="47"/>
        <v>BLBLDRDR</v>
      </c>
    </row>
    <row r="345" spans="1:40" ht="11.25" customHeight="1" x14ac:dyDescent="0.15">
      <c r="A345" s="15">
        <v>344</v>
      </c>
      <c r="B345" s="15" t="s">
        <v>997</v>
      </c>
      <c r="C345" s="15" t="s">
        <v>998</v>
      </c>
      <c r="D345" s="3" t="s">
        <v>192</v>
      </c>
      <c r="E345" s="15" t="s">
        <v>145</v>
      </c>
      <c r="F345" s="15" t="s">
        <v>17</v>
      </c>
      <c r="G345" s="15">
        <v>156</v>
      </c>
      <c r="H345" s="15">
        <v>132</v>
      </c>
      <c r="I345" s="15">
        <v>48</v>
      </c>
      <c r="J345" s="15">
        <v>56</v>
      </c>
      <c r="K345" s="15">
        <v>62</v>
      </c>
      <c r="L345" s="15">
        <v>51</v>
      </c>
      <c r="M345" s="15">
        <v>52</v>
      </c>
      <c r="N345" s="15">
        <v>62</v>
      </c>
      <c r="O345" s="15">
        <v>55</v>
      </c>
      <c r="P345" s="15">
        <v>15</v>
      </c>
      <c r="Q345" s="15" t="s">
        <v>304</v>
      </c>
      <c r="R345" s="3" t="str">
        <f>IF(ISERROR(VLOOKUP($Q345,技リスト!$A$1:$F$270,6,FALSE)),"－",VLOOKUP($Q345,技リスト!$A$1:$F$270,6,FALSE))</f>
        <v>BL</v>
      </c>
      <c r="S345" s="3">
        <f>IF(ISERROR(VLOOKUP($Q345,技リスト!$A$1:$F$270,3,FALSE)),"－",VLOOKUP($Q345,技リスト!$A$1:$F$270,3,FALSE))</f>
        <v>12</v>
      </c>
      <c r="T345" s="3" t="str">
        <f>IF($E345=IF(ISERROR(VLOOKUP($Q345,技リスト!$A$1:$F$270,4,FALSE)),"－",VLOOKUP($Q345,技リスト!$A$1:$F$270,4,FALSE)),"一致","")</f>
        <v/>
      </c>
      <c r="U345" s="15" t="s">
        <v>212</v>
      </c>
      <c r="V345" s="3" t="str">
        <f>IF(ISERROR(VLOOKUP($U345,技リスト!$A$1:$F$270,6,FALSE)),"－",VLOOKUP($U345,技リスト!$A$1:$F$270,6,FALSE))</f>
        <v>BB</v>
      </c>
      <c r="W345" s="3">
        <f>IF(ISERROR(VLOOKUP($U345,技リスト!$A$1:$F$270,3,FALSE)),"－",VLOOKUP($U345,技リスト!$A$1:$F$270,3,FALSE))</f>
        <v>14</v>
      </c>
      <c r="X345" s="3" t="str">
        <f>IF($E345=IF(ISERROR(VLOOKUP($U345,技リスト!$A$1:$F$270,4,FALSE)),"－",VLOOKUP($U345,技リスト!$A$1:$F$270,4,FALSE)),"一致","")</f>
        <v>一致</v>
      </c>
      <c r="Y345" s="15" t="s">
        <v>133</v>
      </c>
      <c r="Z345" s="3" t="str">
        <f>IF(ISERROR(VLOOKUP($Y345,技リスト!$A$1:$F$270,6,FALSE)),"－",VLOOKUP($Y345,技リスト!$A$1:$F$270,6,FALSE))</f>
        <v>BB</v>
      </c>
      <c r="AA345" s="3">
        <f>IF(ISERROR(VLOOKUP($Y345,技リスト!$A$1:$F$270,3,FALSE)),"－",VLOOKUP($Y345,技リスト!$A$1:$F$270,3,FALSE))</f>
        <v>48</v>
      </c>
      <c r="AB345" s="3" t="str">
        <f>IF($E345=IF(ISERROR(VLOOKUP($Y345,技リスト!$A$1:$F$270,4,FALSE)),"－",VLOOKUP($Y345,技リスト!$A$1:$F$270,4,FALSE)),"一致","")</f>
        <v/>
      </c>
      <c r="AC345" s="15" t="s">
        <v>213</v>
      </c>
      <c r="AD345" s="3" t="str">
        <f>IF(ISERROR(VLOOKUP($AC345,技リスト!$A$1:$F$270,6,FALSE)),"－",VLOOKUP($AC345,技リスト!$A$1:$F$270,6,FALSE))</f>
        <v>BL</v>
      </c>
      <c r="AE345" s="3">
        <f>IF(ISERROR(VLOOKUP($AC345,技リスト!$A$1:$F$270,3,FALSE)),"－",VLOOKUP($AC345,技リスト!$A$1:$F$270,3,FALSE))</f>
        <v>56</v>
      </c>
      <c r="AF345" s="3" t="str">
        <f>IF($E345=IF(ISERROR(VLOOKUP($AC345,技リスト!$A$1:$F$245,4,FALSE)),"－",VLOOKUP($AC345,技リスト!$A$1:$F$245,4,FALSE)),"一致","")</f>
        <v/>
      </c>
      <c r="AG345" s="16" t="str">
        <f t="shared" si="40"/>
        <v>しこふみジャイアントスピンザ・ウォールアースクェイク</v>
      </c>
      <c r="AH345" s="16" t="str">
        <f t="shared" si="41"/>
        <v>しこふみジャイアントスピンザ・ウォールアースクェイク</v>
      </c>
      <c r="AI345" s="16" t="str">
        <f t="shared" si="42"/>
        <v>しこふみジャイアントスピンザ・ウォールアースクェイク</v>
      </c>
      <c r="AJ345" s="16" t="str">
        <f t="shared" si="43"/>
        <v>しこふみジャイアントスピンザ・ウォールアースクェイク</v>
      </c>
      <c r="AK345" s="15" t="str">
        <f t="shared" si="44"/>
        <v>BLBBBBBL</v>
      </c>
      <c r="AL345" s="16" t="str">
        <f t="shared" si="45"/>
        <v>BLBBBBBL</v>
      </c>
      <c r="AM345" s="15" t="str">
        <f t="shared" si="46"/>
        <v>BLBBBBBL</v>
      </c>
      <c r="AN345" s="15" t="str">
        <f t="shared" si="47"/>
        <v>BLBBBBBL</v>
      </c>
    </row>
    <row r="346" spans="1:40" ht="11.25" customHeight="1" x14ac:dyDescent="0.15">
      <c r="A346" s="15">
        <v>345</v>
      </c>
      <c r="B346" s="15" t="s">
        <v>999</v>
      </c>
      <c r="C346" s="15" t="s">
        <v>1000</v>
      </c>
      <c r="D346" s="3" t="s">
        <v>18</v>
      </c>
      <c r="E346" s="15" t="s">
        <v>145</v>
      </c>
      <c r="F346" s="15" t="s">
        <v>17</v>
      </c>
      <c r="G346" s="15">
        <v>167</v>
      </c>
      <c r="H346" s="15">
        <v>138</v>
      </c>
      <c r="I346" s="15">
        <v>56</v>
      </c>
      <c r="J346" s="15">
        <v>58</v>
      </c>
      <c r="K346" s="15">
        <v>59</v>
      </c>
      <c r="L346" s="15">
        <v>53</v>
      </c>
      <c r="M346" s="15">
        <v>52</v>
      </c>
      <c r="N346" s="15">
        <v>52</v>
      </c>
      <c r="O346" s="15">
        <v>63</v>
      </c>
      <c r="P346" s="15">
        <v>21</v>
      </c>
      <c r="Q346" s="15" t="s">
        <v>139</v>
      </c>
      <c r="R346" s="3" t="str">
        <f>IF(ISERROR(VLOOKUP($Q346,技リスト!$A$1:$F$270,6,FALSE)),"－",VLOOKUP($Q346,技リスト!$A$1:$F$270,6,FALSE))</f>
        <v>BL</v>
      </c>
      <c r="S346" s="3">
        <f>IF(ISERROR(VLOOKUP($Q346,技リスト!$A$1:$F$270,3,FALSE)),"－",VLOOKUP($Q346,技リスト!$A$1:$F$270,3,FALSE))</f>
        <v>8</v>
      </c>
      <c r="T346" s="3" t="str">
        <f>IF($E346=IF(ISERROR(VLOOKUP($Q346,技リスト!$A$1:$F$270,4,FALSE)),"－",VLOOKUP($Q346,技リスト!$A$1:$F$270,4,FALSE)),"一致","")</f>
        <v/>
      </c>
      <c r="U346" s="15" t="s">
        <v>165</v>
      </c>
      <c r="V346" s="3" t="str">
        <f>IF(ISERROR(VLOOKUP($U346,技リスト!$A$1:$F$270,6,FALSE)),"－",VLOOKUP($U346,技リスト!$A$1:$F$270,6,FALSE))</f>
        <v>BL</v>
      </c>
      <c r="W346" s="3">
        <f>IF(ISERROR(VLOOKUP($U346,技リスト!$A$1:$F$270,3,FALSE)),"－",VLOOKUP($U346,技リスト!$A$1:$F$270,3,FALSE))</f>
        <v>46</v>
      </c>
      <c r="X346" s="3" t="str">
        <f>IF($E346=IF(ISERROR(VLOOKUP($U346,技リスト!$A$1:$F$270,4,FALSE)),"－",VLOOKUP($U346,技リスト!$A$1:$F$270,4,FALSE)),"一致","")</f>
        <v/>
      </c>
      <c r="Y346" s="15" t="s">
        <v>363</v>
      </c>
      <c r="Z346" s="3" t="str">
        <f>IF(ISERROR(VLOOKUP($Y346,技リスト!$A$1:$F$270,6,FALSE)),"－",VLOOKUP($Y346,技リスト!$A$1:$F$270,6,FALSE))</f>
        <v>DR</v>
      </c>
      <c r="AA346" s="3">
        <f>IF(ISERROR(VLOOKUP($Y346,技リスト!$A$1:$F$270,3,FALSE)),"－",VLOOKUP($Y346,技リスト!$A$1:$F$270,3,FALSE))</f>
        <v>52</v>
      </c>
      <c r="AB346" s="3" t="str">
        <f>IF($E346=IF(ISERROR(VLOOKUP($Y346,技リスト!$A$1:$F$270,4,FALSE)),"－",VLOOKUP($Y346,技リスト!$A$1:$F$270,4,FALSE)),"一致","")</f>
        <v/>
      </c>
      <c r="AC346" s="15" t="s">
        <v>128</v>
      </c>
      <c r="AD346" s="3" t="str">
        <f>IF(ISERROR(VLOOKUP($AC346,技リスト!$A$1:$F$270,6,FALSE)),"－",VLOOKUP($AC346,技リスト!$A$1:$F$270,6,FALSE))</f>
        <v>DR</v>
      </c>
      <c r="AE346" s="3">
        <f>IF(ISERROR(VLOOKUP($AC346,技リスト!$A$1:$F$270,3,FALSE)),"－",VLOOKUP($AC346,技リスト!$A$1:$F$270,3,FALSE))</f>
        <v>76</v>
      </c>
      <c r="AF346" s="3" t="str">
        <f>IF($E346=IF(ISERROR(VLOOKUP($AC346,技リスト!$A$1:$F$245,4,FALSE)),"－",VLOOKUP($AC346,技リスト!$A$1:$F$245,4,FALSE)),"一致","")</f>
        <v/>
      </c>
      <c r="AG346" s="16" t="str">
        <f t="shared" si="40"/>
        <v>コイルターンフェイクボールざんぞうぶんしんフェイント</v>
      </c>
      <c r="AH346" s="16" t="str">
        <f t="shared" si="41"/>
        <v>コイルターンフェイクボールざんぞうぶんしんフェイント</v>
      </c>
      <c r="AI346" s="16" t="str">
        <f t="shared" si="42"/>
        <v>コイルターンフェイクボールざんぞうぶんしんフェイント</v>
      </c>
      <c r="AJ346" s="16" t="str">
        <f t="shared" si="43"/>
        <v>コイルターンフェイクボールざんぞうぶんしんフェイント</v>
      </c>
      <c r="AK346" s="15" t="str">
        <f t="shared" si="44"/>
        <v>BLBLDRDR</v>
      </c>
      <c r="AL346" s="16" t="str">
        <f t="shared" si="45"/>
        <v>BLBLDRDR</v>
      </c>
      <c r="AM346" s="15" t="str">
        <f t="shared" si="46"/>
        <v>BLBLDRDR</v>
      </c>
      <c r="AN346" s="15" t="str">
        <f t="shared" si="47"/>
        <v>BLBLDRDR</v>
      </c>
    </row>
    <row r="347" spans="1:40" ht="11.25" customHeight="1" x14ac:dyDescent="0.15">
      <c r="A347" s="15">
        <v>346</v>
      </c>
      <c r="B347" s="15" t="s">
        <v>1001</v>
      </c>
      <c r="C347" s="15" t="s">
        <v>1002</v>
      </c>
      <c r="D347" s="3" t="s">
        <v>18</v>
      </c>
      <c r="E347" s="15" t="s">
        <v>88</v>
      </c>
      <c r="F347" s="15" t="s">
        <v>52</v>
      </c>
      <c r="G347" s="15">
        <v>99</v>
      </c>
      <c r="H347" s="15">
        <v>152</v>
      </c>
      <c r="I347" s="15">
        <v>62</v>
      </c>
      <c r="J347" s="15">
        <v>70</v>
      </c>
      <c r="K347" s="15">
        <v>48</v>
      </c>
      <c r="L347" s="15">
        <v>76</v>
      </c>
      <c r="M347" s="15">
        <v>52</v>
      </c>
      <c r="N347" s="15">
        <v>76</v>
      </c>
      <c r="O347" s="15">
        <v>62</v>
      </c>
      <c r="P347" s="15">
        <v>18</v>
      </c>
      <c r="Q347" s="15" t="s">
        <v>533</v>
      </c>
      <c r="R347" s="3" t="str">
        <f>IF(ISERROR(VLOOKUP($Q347,技リスト!$A$1:$F$270,6,FALSE)),"－",VLOOKUP($Q347,技リスト!$A$1:$F$270,6,FALSE))</f>
        <v>NS</v>
      </c>
      <c r="S347" s="3">
        <f>IF(ISERROR(VLOOKUP($Q347,技リスト!$A$1:$F$270,3,FALSE)),"－",VLOOKUP($Q347,技リスト!$A$1:$F$270,3,FALSE))</f>
        <v>24</v>
      </c>
      <c r="T347" s="3" t="str">
        <f>IF($E347=IF(ISERROR(VLOOKUP($Q347,技リスト!$A$1:$F$270,4,FALSE)),"－",VLOOKUP($Q347,技リスト!$A$1:$F$270,4,FALSE)),"一致","")</f>
        <v>一致</v>
      </c>
      <c r="U347" s="15" t="s">
        <v>350</v>
      </c>
      <c r="V347" s="3" t="str">
        <f>IF(ISERROR(VLOOKUP($U347,技リスト!$A$1:$F$270,6,FALSE)),"－",VLOOKUP($U347,技リスト!$A$1:$F$270,6,FALSE))</f>
        <v>NS</v>
      </c>
      <c r="W347" s="3">
        <f>IF(ISERROR(VLOOKUP($U347,技リスト!$A$1:$F$270,3,FALSE)),"－",VLOOKUP($U347,技リスト!$A$1:$F$270,3,FALSE))</f>
        <v>67</v>
      </c>
      <c r="X347" s="3" t="str">
        <f>IF($E347=IF(ISERROR(VLOOKUP($U347,技リスト!$A$1:$F$270,4,FALSE)),"－",VLOOKUP($U347,技リスト!$A$1:$F$270,4,FALSE)),"一致","")</f>
        <v>一致</v>
      </c>
      <c r="Y347" s="15" t="s">
        <v>152</v>
      </c>
      <c r="Z347" s="3" t="str">
        <f>IF(ISERROR(VLOOKUP($Y347,技リスト!$A$1:$F$270,6,FALSE)),"－",VLOOKUP($Y347,技リスト!$A$1:$F$270,6,FALSE))</f>
        <v>DR</v>
      </c>
      <c r="AA347" s="3">
        <f>IF(ISERROR(VLOOKUP($Y347,技リスト!$A$1:$F$270,3,FALSE)),"－",VLOOKUP($Y347,技リスト!$A$1:$F$270,3,FALSE))</f>
        <v>47</v>
      </c>
      <c r="AB347" s="3" t="str">
        <f>IF($E347=IF(ISERROR(VLOOKUP($Y347,技リスト!$A$1:$F$270,4,FALSE)),"－",VLOOKUP($Y347,技リスト!$A$1:$F$270,4,FALSE)),"一致","")</f>
        <v>一致</v>
      </c>
      <c r="AC347" s="15" t="s">
        <v>219</v>
      </c>
      <c r="AD347" s="3" t="str">
        <f>IF(ISERROR(VLOOKUP($AC347,技リスト!$A$1:$F$270,6,FALSE)),"－",VLOOKUP($AC347,技リスト!$A$1:$F$270,6,FALSE))</f>
        <v>BL</v>
      </c>
      <c r="AE347" s="3">
        <f>IF(ISERROR(VLOOKUP($AC347,技リスト!$A$1:$F$270,3,FALSE)),"－",VLOOKUP($AC347,技リスト!$A$1:$F$270,3,FALSE))</f>
        <v>64</v>
      </c>
      <c r="AF347" s="3" t="str">
        <f>IF($E347=IF(ISERROR(VLOOKUP($AC347,技リスト!$A$1:$F$245,4,FALSE)),"－",VLOOKUP($AC347,技リスト!$A$1:$F$245,4,FALSE)),"一致","")</f>
        <v>一致</v>
      </c>
      <c r="AG347" s="16" t="str">
        <f t="shared" si="40"/>
        <v>スピニングシュートクロスドライブジグザグスパークサイクロン</v>
      </c>
      <c r="AH347" s="16" t="str">
        <f t="shared" si="41"/>
        <v>スピニングシュートクロスドライブジグザグスパークサイクロン</v>
      </c>
      <c r="AI347" s="16" t="str">
        <f t="shared" si="42"/>
        <v>スピニングシュートクロスドライブジグザグスパークサイクロン</v>
      </c>
      <c r="AJ347" s="16" t="str">
        <f t="shared" si="43"/>
        <v>スピニングシュートクロスドライブジグザグスパークサイクロン</v>
      </c>
      <c r="AK347" s="15" t="str">
        <f t="shared" si="44"/>
        <v>NSNSDRBL</v>
      </c>
      <c r="AL347" s="16" t="str">
        <f t="shared" si="45"/>
        <v>NSNSDRBL</v>
      </c>
      <c r="AM347" s="15" t="str">
        <f t="shared" si="46"/>
        <v>NSNSDRBL</v>
      </c>
      <c r="AN347" s="15" t="str">
        <f t="shared" si="47"/>
        <v>NSNSDRBL</v>
      </c>
    </row>
    <row r="348" spans="1:40" ht="11.25" customHeight="1" x14ac:dyDescent="0.15">
      <c r="A348" s="15">
        <v>347</v>
      </c>
      <c r="B348" s="15" t="s">
        <v>1003</v>
      </c>
      <c r="C348" s="15" t="s">
        <v>1004</v>
      </c>
      <c r="D348" s="3" t="s">
        <v>18</v>
      </c>
      <c r="E348" s="15" t="s">
        <v>121</v>
      </c>
      <c r="F348" s="15" t="s">
        <v>17</v>
      </c>
      <c r="G348" s="15">
        <v>165</v>
      </c>
      <c r="H348" s="15">
        <v>130</v>
      </c>
      <c r="I348" s="15">
        <v>51</v>
      </c>
      <c r="J348" s="15">
        <v>56</v>
      </c>
      <c r="K348" s="15">
        <v>63</v>
      </c>
      <c r="L348" s="15">
        <v>48</v>
      </c>
      <c r="M348" s="15">
        <v>59</v>
      </c>
      <c r="N348" s="15">
        <v>55</v>
      </c>
      <c r="O348" s="15">
        <v>60</v>
      </c>
      <c r="P348" s="15">
        <v>15</v>
      </c>
      <c r="Q348" s="15" t="s">
        <v>163</v>
      </c>
      <c r="R348" s="3" t="str">
        <f>IF(ISERROR(VLOOKUP($Q348,技リスト!$A$1:$F$270,6,FALSE)),"－",VLOOKUP($Q348,技リスト!$A$1:$F$270,6,FALSE))</f>
        <v>NS</v>
      </c>
      <c r="S348" s="3">
        <f>IF(ISERROR(VLOOKUP($Q348,技リスト!$A$1:$F$270,3,FALSE)),"－",VLOOKUP($Q348,技リスト!$A$1:$F$270,3,FALSE))</f>
        <v>24</v>
      </c>
      <c r="T348" s="3" t="str">
        <f>IF($E348=IF(ISERROR(VLOOKUP($Q348,技リスト!$A$1:$F$270,4,FALSE)),"－",VLOOKUP($Q348,技リスト!$A$1:$F$270,4,FALSE)),"一致","")</f>
        <v/>
      </c>
      <c r="U348" s="15" t="s">
        <v>223</v>
      </c>
      <c r="V348" s="3" t="str">
        <f>IF(ISERROR(VLOOKUP($U348,技リスト!$A$1:$F$270,6,FALSE)),"－",VLOOKUP($U348,技リスト!$A$1:$F$270,6,FALSE))</f>
        <v>BL</v>
      </c>
      <c r="W348" s="3">
        <f>IF(ISERROR(VLOOKUP($U348,技リスト!$A$1:$F$270,3,FALSE)),"－",VLOOKUP($U348,技リスト!$A$1:$F$270,3,FALSE))</f>
        <v>8</v>
      </c>
      <c r="X348" s="3" t="str">
        <f>IF($E348=IF(ISERROR(VLOOKUP($U348,技リスト!$A$1:$F$270,4,FALSE)),"－",VLOOKUP($U348,技リスト!$A$1:$F$270,4,FALSE)),"一致","")</f>
        <v/>
      </c>
      <c r="Y348" s="15" t="s">
        <v>304</v>
      </c>
      <c r="Z348" s="3" t="str">
        <f>IF(ISERROR(VLOOKUP($Y348,技リスト!$A$1:$F$270,6,FALSE)),"－",VLOOKUP($Y348,技リスト!$A$1:$F$270,6,FALSE))</f>
        <v>BL</v>
      </c>
      <c r="AA348" s="3">
        <f>IF(ISERROR(VLOOKUP($Y348,技リスト!$A$1:$F$270,3,FALSE)),"－",VLOOKUP($Y348,技リスト!$A$1:$F$270,3,FALSE))</f>
        <v>12</v>
      </c>
      <c r="AB348" s="3" t="str">
        <f>IF($E348=IF(ISERROR(VLOOKUP($Y348,技リスト!$A$1:$F$270,4,FALSE)),"－",VLOOKUP($Y348,技リスト!$A$1:$F$270,4,FALSE)),"一致","")</f>
        <v>一致</v>
      </c>
      <c r="AC348" s="15" t="s">
        <v>738</v>
      </c>
      <c r="AD348" s="3" t="str">
        <f>IF(ISERROR(VLOOKUP($AC348,技リスト!$A$1:$F$270,6,FALSE)),"－",VLOOKUP($AC348,技リスト!$A$1:$F$270,6,FALSE))</f>
        <v>BB</v>
      </c>
      <c r="AE348" s="3">
        <f>IF(ISERROR(VLOOKUP($AC348,技リスト!$A$1:$F$270,3,FALSE)),"－",VLOOKUP($AC348,技リスト!$A$1:$F$270,3,FALSE))</f>
        <v>44</v>
      </c>
      <c r="AF348" s="3" t="str">
        <f>IF($E348=IF(ISERROR(VLOOKUP($AC348,技リスト!$A$1:$F$245,4,FALSE)),"－",VLOOKUP($AC348,技リスト!$A$1:$F$245,4,FALSE)),"一致","")</f>
        <v/>
      </c>
      <c r="AG348" s="16" t="str">
        <f t="shared" si="40"/>
        <v>グレネードショットキラースライドしこふみスーパーしこふみ</v>
      </c>
      <c r="AH348" s="16" t="str">
        <f t="shared" si="41"/>
        <v>グレネードショットキラースライドしこふみスーパーしこふみ</v>
      </c>
      <c r="AI348" s="16" t="str">
        <f t="shared" si="42"/>
        <v>グレネードショットキラースライドしこふみスーパーしこふみ</v>
      </c>
      <c r="AJ348" s="16" t="str">
        <f t="shared" si="43"/>
        <v>グレネードショットキラースライドしこふみスーパーしこふみ</v>
      </c>
      <c r="AK348" s="15" t="str">
        <f t="shared" si="44"/>
        <v>NSBLBLBB</v>
      </c>
      <c r="AL348" s="16" t="str">
        <f t="shared" si="45"/>
        <v>NSBLBLBB</v>
      </c>
      <c r="AM348" s="15" t="str">
        <f t="shared" si="46"/>
        <v>NSBLBLBB</v>
      </c>
      <c r="AN348" s="15" t="str">
        <f t="shared" si="47"/>
        <v>NSBLBLBB</v>
      </c>
    </row>
    <row r="349" spans="1:40" ht="11.25" customHeight="1" x14ac:dyDescent="0.15">
      <c r="A349" s="15">
        <v>348</v>
      </c>
      <c r="B349" s="15" t="s">
        <v>1005</v>
      </c>
      <c r="C349" s="15" t="s">
        <v>1006</v>
      </c>
      <c r="D349" s="3" t="s">
        <v>18</v>
      </c>
      <c r="E349" s="15" t="s">
        <v>88</v>
      </c>
      <c r="F349" s="15" t="s">
        <v>17</v>
      </c>
      <c r="G349" s="15">
        <v>118</v>
      </c>
      <c r="H349" s="15">
        <v>106</v>
      </c>
      <c r="I349" s="15">
        <v>52</v>
      </c>
      <c r="J349" s="15">
        <v>61</v>
      </c>
      <c r="K349" s="15">
        <v>47</v>
      </c>
      <c r="L349" s="15">
        <v>42</v>
      </c>
      <c r="M349" s="15">
        <v>41</v>
      </c>
      <c r="N349" s="15">
        <v>56</v>
      </c>
      <c r="O349" s="15">
        <v>56</v>
      </c>
      <c r="P349" s="15">
        <v>37</v>
      </c>
      <c r="Q349" s="15" t="s">
        <v>139</v>
      </c>
      <c r="R349" s="3" t="str">
        <f>IF(ISERROR(VLOOKUP($Q349,技リスト!$A$1:$F$270,6,FALSE)),"－",VLOOKUP($Q349,技リスト!$A$1:$F$270,6,FALSE))</f>
        <v>BL</v>
      </c>
      <c r="S349" s="3">
        <f>IF(ISERROR(VLOOKUP($Q349,技リスト!$A$1:$F$270,3,FALSE)),"－",VLOOKUP($Q349,技リスト!$A$1:$F$270,3,FALSE))</f>
        <v>8</v>
      </c>
      <c r="T349" s="3" t="str">
        <f>IF($E349=IF(ISERROR(VLOOKUP($Q349,技リスト!$A$1:$F$270,4,FALSE)),"－",VLOOKUP($Q349,技リスト!$A$1:$F$270,4,FALSE)),"一致","")</f>
        <v>一致</v>
      </c>
      <c r="U349" s="15" t="s">
        <v>199</v>
      </c>
      <c r="V349" s="3" t="str">
        <f>IF(ISERROR(VLOOKUP($U349,技リスト!$A$1:$F$270,6,FALSE)),"－",VLOOKUP($U349,技リスト!$A$1:$F$270,6,FALSE))</f>
        <v>BB</v>
      </c>
      <c r="W349" s="3">
        <f>IF(ISERROR(VLOOKUP($U349,技リスト!$A$1:$F$270,3,FALSE)),"－",VLOOKUP($U349,技リスト!$A$1:$F$270,3,FALSE))</f>
        <v>58</v>
      </c>
      <c r="X349" s="3" t="str">
        <f>IF($E349=IF(ISERROR(VLOOKUP($U349,技リスト!$A$1:$F$270,4,FALSE)),"－",VLOOKUP($U349,技リスト!$A$1:$F$270,4,FALSE)),"一致","")</f>
        <v>一致</v>
      </c>
      <c r="Y349" s="15" t="s">
        <v>918</v>
      </c>
      <c r="Z349" s="3" t="str">
        <f>IF(ISERROR(VLOOKUP($Y349,技リスト!$A$1:$F$270,6,FALSE)),"－",VLOOKUP($Y349,技リスト!$A$1:$F$270,6,FALSE))</f>
        <v>BL</v>
      </c>
      <c r="AA349" s="3">
        <f>IF(ISERROR(VLOOKUP($Y349,技リスト!$A$1:$F$270,3,FALSE)),"－",VLOOKUP($Y349,技リスト!$A$1:$F$270,3,FALSE))</f>
        <v>73</v>
      </c>
      <c r="AB349" s="3" t="str">
        <f>IF($E349=IF(ISERROR(VLOOKUP($Y349,技リスト!$A$1:$F$270,4,FALSE)),"－",VLOOKUP($Y349,技リスト!$A$1:$F$270,4,FALSE)),"一致","")</f>
        <v>一致</v>
      </c>
      <c r="AC349" s="15" t="s">
        <v>338</v>
      </c>
      <c r="AD349" s="3" t="str">
        <f>IF(ISERROR(VLOOKUP($AC349,技リスト!$A$1:$F$270,6,FALSE)),"－",VLOOKUP($AC349,技リスト!$A$1:$F$270,6,FALSE))</f>
        <v>DR</v>
      </c>
      <c r="AE349" s="3">
        <f>IF(ISERROR(VLOOKUP($AC349,技リスト!$A$1:$F$270,3,FALSE)),"－",VLOOKUP($AC349,技リスト!$A$1:$F$270,3,FALSE))</f>
        <v>76</v>
      </c>
      <c r="AF349" s="3" t="str">
        <f>IF($E349=IF(ISERROR(VLOOKUP($AC349,技リスト!$A$1:$F$245,4,FALSE)),"－",VLOOKUP($AC349,技リスト!$A$1:$F$245,4,FALSE)),"一致","")</f>
        <v/>
      </c>
      <c r="AG349" s="16" t="str">
        <f t="shared" si="40"/>
        <v>コイルターンスピニングカットプロファイルゾーンとうめいフェイント</v>
      </c>
      <c r="AH349" s="16" t="str">
        <f t="shared" si="41"/>
        <v>コイルターンスピニングカットプロファイルゾーンとうめいフェイント</v>
      </c>
      <c r="AI349" s="16" t="str">
        <f t="shared" si="42"/>
        <v>コイルターンスピニングカットプロファイルゾーンとうめいフェイント</v>
      </c>
      <c r="AJ349" s="16" t="str">
        <f t="shared" si="43"/>
        <v>コイルターンスピニングカットプロファイルゾーンとうめいフェイント</v>
      </c>
      <c r="AK349" s="15" t="str">
        <f t="shared" si="44"/>
        <v>BLBBBLDR</v>
      </c>
      <c r="AL349" s="16" t="str">
        <f t="shared" si="45"/>
        <v>BLBBBLDR</v>
      </c>
      <c r="AM349" s="15" t="str">
        <f t="shared" si="46"/>
        <v>BLBBBLDR</v>
      </c>
      <c r="AN349" s="15" t="str">
        <f t="shared" si="47"/>
        <v>BLBBBLDR</v>
      </c>
    </row>
    <row r="350" spans="1:40" ht="11.25" customHeight="1" x14ac:dyDescent="0.15">
      <c r="A350" s="15">
        <v>349</v>
      </c>
      <c r="B350" s="15" t="s">
        <v>1007</v>
      </c>
      <c r="C350" s="15" t="s">
        <v>1008</v>
      </c>
      <c r="D350" s="3" t="s">
        <v>18</v>
      </c>
      <c r="E350" s="15" t="s">
        <v>121</v>
      </c>
      <c r="F350" s="15" t="s">
        <v>17</v>
      </c>
      <c r="G350" s="15">
        <v>77</v>
      </c>
      <c r="H350" s="15">
        <v>150</v>
      </c>
      <c r="I350" s="15">
        <v>46</v>
      </c>
      <c r="J350" s="15">
        <v>56</v>
      </c>
      <c r="K350" s="15">
        <v>58</v>
      </c>
      <c r="L350" s="15">
        <v>59</v>
      </c>
      <c r="M350" s="15">
        <v>67</v>
      </c>
      <c r="N350" s="15">
        <v>61</v>
      </c>
      <c r="O350" s="15">
        <v>61</v>
      </c>
      <c r="P350" s="15">
        <v>26</v>
      </c>
      <c r="Q350" s="15" t="s">
        <v>304</v>
      </c>
      <c r="R350" s="3" t="str">
        <f>IF(ISERROR(VLOOKUP($Q350,技リスト!$A$1:$F$270,6,FALSE)),"－",VLOOKUP($Q350,技リスト!$A$1:$F$270,6,FALSE))</f>
        <v>BL</v>
      </c>
      <c r="S350" s="3">
        <f>IF(ISERROR(VLOOKUP($Q350,技リスト!$A$1:$F$270,3,FALSE)),"－",VLOOKUP($Q350,技リスト!$A$1:$F$270,3,FALSE))</f>
        <v>12</v>
      </c>
      <c r="T350" s="3" t="str">
        <f>IF($E350=IF(ISERROR(VLOOKUP($Q350,技リスト!$A$1:$F$270,4,FALSE)),"－",VLOOKUP($Q350,技リスト!$A$1:$F$270,4,FALSE)),"一致","")</f>
        <v>一致</v>
      </c>
      <c r="U350" s="15" t="s">
        <v>738</v>
      </c>
      <c r="V350" s="3" t="str">
        <f>IF(ISERROR(VLOOKUP($U350,技リスト!$A$1:$F$270,6,FALSE)),"－",VLOOKUP($U350,技リスト!$A$1:$F$270,6,FALSE))</f>
        <v>BB</v>
      </c>
      <c r="W350" s="3">
        <f>IF(ISERROR(VLOOKUP($U350,技リスト!$A$1:$F$270,3,FALSE)),"－",VLOOKUP($U350,技リスト!$A$1:$F$270,3,FALSE))</f>
        <v>44</v>
      </c>
      <c r="X350" s="3" t="str">
        <f>IF($E350=IF(ISERROR(VLOOKUP($U350,技リスト!$A$1:$F$270,4,FALSE)),"－",VLOOKUP($U350,技リスト!$A$1:$F$270,4,FALSE)),"一致","")</f>
        <v/>
      </c>
      <c r="Y350" s="15" t="s">
        <v>449</v>
      </c>
      <c r="Z350" s="3" t="str">
        <f>IF(ISERROR(VLOOKUP($Y350,技リスト!$A$1:$F$270,6,FALSE)),"－",VLOOKUP($Y350,技リスト!$A$1:$F$270,6,FALSE))</f>
        <v>NS</v>
      </c>
      <c r="AA350" s="3">
        <f>IF(ISERROR(VLOOKUP($Y350,技リスト!$A$1:$F$270,3,FALSE)),"－",VLOOKUP($Y350,技リスト!$A$1:$F$270,3,FALSE))</f>
        <v>58</v>
      </c>
      <c r="AB350" s="3" t="str">
        <f>IF($E350=IF(ISERROR(VLOOKUP($Y350,技リスト!$A$1:$F$270,4,FALSE)),"－",VLOOKUP($Y350,技リスト!$A$1:$F$270,4,FALSE)),"一致","")</f>
        <v>一致</v>
      </c>
      <c r="AC350" s="15" t="s">
        <v>134</v>
      </c>
      <c r="AD350" s="3" t="str">
        <f>IF(ISERROR(VLOOKUP($AC350,技リスト!$A$1:$F$270,6,FALSE)),"－",VLOOKUP($AC350,技リスト!$A$1:$F$270,6,FALSE))</f>
        <v>DR</v>
      </c>
      <c r="AE350" s="3">
        <f>IF(ISERROR(VLOOKUP($AC350,技リスト!$A$1:$F$270,3,FALSE)),"－",VLOOKUP($AC350,技リスト!$A$1:$F$270,3,FALSE))</f>
        <v>38</v>
      </c>
      <c r="AF350" s="3" t="str">
        <f>IF($E350=IF(ISERROR(VLOOKUP($AC350,技リスト!$A$1:$F$245,4,FALSE)),"－",VLOOKUP($AC350,技リスト!$A$1:$F$245,4,FALSE)),"一致","")</f>
        <v>一致</v>
      </c>
      <c r="AG350" s="16" t="str">
        <f t="shared" si="40"/>
        <v>しこふみスーパーしこふみつちだるまスーパーアルマジロ</v>
      </c>
      <c r="AH350" s="16" t="str">
        <f t="shared" si="41"/>
        <v>しこふみスーパーしこふみつちだるまスーパーアルマジロ</v>
      </c>
      <c r="AI350" s="16" t="str">
        <f t="shared" si="42"/>
        <v>しこふみスーパーしこふみつちだるまスーパーアルマジロ</v>
      </c>
      <c r="AJ350" s="16" t="str">
        <f t="shared" si="43"/>
        <v>しこふみスーパーしこふみつちだるまスーパーアルマジロ</v>
      </c>
      <c r="AK350" s="15" t="str">
        <f t="shared" si="44"/>
        <v>BLBBNSDR</v>
      </c>
      <c r="AL350" s="16" t="str">
        <f t="shared" si="45"/>
        <v>BLBBNSDR</v>
      </c>
      <c r="AM350" s="15" t="str">
        <f t="shared" si="46"/>
        <v>BLBBNSDR</v>
      </c>
      <c r="AN350" s="15" t="str">
        <f t="shared" si="47"/>
        <v>BLBBNSDR</v>
      </c>
    </row>
    <row r="351" spans="1:40" ht="11.25" customHeight="1" x14ac:dyDescent="0.15">
      <c r="A351" s="15">
        <v>350</v>
      </c>
      <c r="B351" s="15" t="s">
        <v>1009</v>
      </c>
      <c r="C351" s="15" t="s">
        <v>1010</v>
      </c>
      <c r="D351" s="3" t="s">
        <v>18</v>
      </c>
      <c r="E351" s="15" t="s">
        <v>145</v>
      </c>
      <c r="F351" s="15" t="s">
        <v>20</v>
      </c>
      <c r="G351" s="15">
        <v>132</v>
      </c>
      <c r="H351" s="15">
        <v>128</v>
      </c>
      <c r="I351" s="15">
        <v>56</v>
      </c>
      <c r="J351" s="15">
        <v>52</v>
      </c>
      <c r="K351" s="15">
        <v>44</v>
      </c>
      <c r="L351" s="15">
        <v>44</v>
      </c>
      <c r="M351" s="15">
        <v>51</v>
      </c>
      <c r="N351" s="15">
        <v>60</v>
      </c>
      <c r="O351" s="15">
        <v>60</v>
      </c>
      <c r="P351" s="15">
        <v>26</v>
      </c>
      <c r="Q351" s="15" t="s">
        <v>280</v>
      </c>
      <c r="R351" s="3" t="str">
        <f>IF(ISERROR(VLOOKUP($Q351,技リスト!$A$1:$F$270,6,FALSE)),"－",VLOOKUP($Q351,技リスト!$A$1:$F$270,6,FALSE))</f>
        <v>P1</v>
      </c>
      <c r="S351" s="3">
        <f>IF(ISERROR(VLOOKUP($Q351,技リスト!$A$1:$F$270,3,FALSE)),"－",VLOOKUP($Q351,技リスト!$A$1:$F$270,3,FALSE))</f>
        <v>41</v>
      </c>
      <c r="T351" s="3" t="str">
        <f>IF($E351=IF(ISERROR(VLOOKUP($Q351,技リスト!$A$1:$F$270,4,FALSE)),"－",VLOOKUP($Q351,技リスト!$A$1:$F$270,4,FALSE)),"一致","")</f>
        <v>一致</v>
      </c>
      <c r="U351" s="15" t="s">
        <v>165</v>
      </c>
      <c r="V351" s="3" t="str">
        <f>IF(ISERROR(VLOOKUP($U351,技リスト!$A$1:$F$270,6,FALSE)),"－",VLOOKUP($U351,技リスト!$A$1:$F$270,6,FALSE))</f>
        <v>BL</v>
      </c>
      <c r="W351" s="3">
        <f>IF(ISERROR(VLOOKUP($U351,技リスト!$A$1:$F$270,3,FALSE)),"－",VLOOKUP($U351,技リスト!$A$1:$F$270,3,FALSE))</f>
        <v>46</v>
      </c>
      <c r="X351" s="3" t="str">
        <f>IF($E351=IF(ISERROR(VLOOKUP($U351,技リスト!$A$1:$F$270,4,FALSE)),"－",VLOOKUP($U351,技リスト!$A$1:$F$270,4,FALSE)),"一致","")</f>
        <v/>
      </c>
      <c r="Y351" s="15" t="s">
        <v>223</v>
      </c>
      <c r="Z351" s="3" t="str">
        <f>IF(ISERROR(VLOOKUP($Y351,技リスト!$A$1:$F$270,6,FALSE)),"－",VLOOKUP($Y351,技リスト!$A$1:$F$270,6,FALSE))</f>
        <v>BL</v>
      </c>
      <c r="AA351" s="3">
        <f>IF(ISERROR(VLOOKUP($Y351,技リスト!$A$1:$F$270,3,FALSE)),"－",VLOOKUP($Y351,技リスト!$A$1:$F$270,3,FALSE))</f>
        <v>8</v>
      </c>
      <c r="AB351" s="3" t="str">
        <f>IF($E351=IF(ISERROR(VLOOKUP($Y351,技リスト!$A$1:$F$270,4,FALSE)),"－",VLOOKUP($Y351,技リスト!$A$1:$F$270,4,FALSE)),"一致","")</f>
        <v/>
      </c>
      <c r="AC351" s="15" t="s">
        <v>370</v>
      </c>
      <c r="AD351" s="3" t="str">
        <f>IF(ISERROR(VLOOKUP($AC351,技リスト!$A$1:$F$270,6,FALSE)),"－",VLOOKUP($AC351,技リスト!$A$1:$F$270,6,FALSE))</f>
        <v>P1</v>
      </c>
      <c r="AE351" s="3">
        <f>IF(ISERROR(VLOOKUP($AC351,技リスト!$A$1:$F$270,3,FALSE)),"－",VLOOKUP($AC351,技リスト!$A$1:$F$270,3,FALSE))</f>
        <v>90</v>
      </c>
      <c r="AF351" s="3" t="str">
        <f>IF($E351=IF(ISERROR(VLOOKUP($AC351,技リスト!$A$1:$F$245,4,FALSE)),"－",VLOOKUP($AC351,技リスト!$A$1:$F$245,4,FALSE)),"一致","")</f>
        <v>一致</v>
      </c>
      <c r="AG351" s="16" t="str">
        <f t="shared" si="40"/>
        <v>ロケットこぶしフェイクボールキラースライドダブルロケット</v>
      </c>
      <c r="AH351" s="16" t="str">
        <f t="shared" si="41"/>
        <v>ロケットこぶしフェイクボールキラースライドダブルロケット</v>
      </c>
      <c r="AI351" s="16" t="str">
        <f t="shared" si="42"/>
        <v>ロケットこぶしフェイクボールキラースライドダブルロケット</v>
      </c>
      <c r="AJ351" s="16" t="str">
        <f t="shared" si="43"/>
        <v>ロケットこぶしフェイクボールキラースライドダブルロケット</v>
      </c>
      <c r="AK351" s="15" t="str">
        <f t="shared" si="44"/>
        <v>P1BLBLP1</v>
      </c>
      <c r="AL351" s="16" t="str">
        <f t="shared" si="45"/>
        <v>P1BLBLP1</v>
      </c>
      <c r="AM351" s="15" t="str">
        <f t="shared" si="46"/>
        <v>P1BLBLP1</v>
      </c>
      <c r="AN351" s="15" t="str">
        <f t="shared" si="47"/>
        <v>P1BLBLP1</v>
      </c>
    </row>
    <row r="352" spans="1:40" ht="11.25" customHeight="1" x14ac:dyDescent="0.15">
      <c r="A352" s="15">
        <v>351</v>
      </c>
      <c r="B352" s="15" t="s">
        <v>1011</v>
      </c>
      <c r="C352" s="15" t="s">
        <v>1012</v>
      </c>
      <c r="D352" s="3" t="s">
        <v>18</v>
      </c>
      <c r="E352" s="15" t="s">
        <v>121</v>
      </c>
      <c r="F352" s="15" t="s">
        <v>53</v>
      </c>
      <c r="G352" s="15">
        <v>125</v>
      </c>
      <c r="H352" s="15">
        <v>133</v>
      </c>
      <c r="I352" s="15">
        <v>63</v>
      </c>
      <c r="J352" s="15">
        <v>63</v>
      </c>
      <c r="K352" s="15">
        <v>56</v>
      </c>
      <c r="L352" s="15">
        <v>53</v>
      </c>
      <c r="M352" s="15">
        <v>60</v>
      </c>
      <c r="N352" s="15">
        <v>61</v>
      </c>
      <c r="O352" s="15">
        <v>53</v>
      </c>
      <c r="P352" s="15">
        <v>22</v>
      </c>
      <c r="Q352" s="15" t="s">
        <v>146</v>
      </c>
      <c r="R352" s="3" t="str">
        <f>IF(ISERROR(VLOOKUP($Q352,技リスト!$A$1:$F$270,6,FALSE)),"－",VLOOKUP($Q352,技リスト!$A$1:$F$270,6,FALSE))</f>
        <v>DR</v>
      </c>
      <c r="S352" s="3">
        <f>IF(ISERROR(VLOOKUP($Q352,技リスト!$A$1:$F$270,3,FALSE)),"－",VLOOKUP($Q352,技リスト!$A$1:$F$270,3,FALSE))</f>
        <v>15</v>
      </c>
      <c r="T352" s="3" t="str">
        <f>IF($E352=IF(ISERROR(VLOOKUP($Q352,技リスト!$A$1:$F$270,4,FALSE)),"－",VLOOKUP($Q352,技リスト!$A$1:$F$270,4,FALSE)),"一致","")</f>
        <v>一致</v>
      </c>
      <c r="U352" s="15" t="s">
        <v>363</v>
      </c>
      <c r="V352" s="3" t="str">
        <f>IF(ISERROR(VLOOKUP($U352,技リスト!$A$1:$F$270,6,FALSE)),"－",VLOOKUP($U352,技リスト!$A$1:$F$270,6,FALSE))</f>
        <v>DR</v>
      </c>
      <c r="W352" s="3">
        <f>IF(ISERROR(VLOOKUP($U352,技リスト!$A$1:$F$270,3,FALSE)),"－",VLOOKUP($U352,技リスト!$A$1:$F$270,3,FALSE))</f>
        <v>52</v>
      </c>
      <c r="X352" s="3" t="str">
        <f>IF($E352=IF(ISERROR(VLOOKUP($U352,技リスト!$A$1:$F$270,4,FALSE)),"－",VLOOKUP($U352,技リスト!$A$1:$F$270,4,FALSE)),"一致","")</f>
        <v/>
      </c>
      <c r="Y352" s="15" t="s">
        <v>732</v>
      </c>
      <c r="Z352" s="3" t="str">
        <f>IF(ISERROR(VLOOKUP($Y352,技リスト!$A$1:$F$270,6,FALSE)),"－",VLOOKUP($Y352,技リスト!$A$1:$F$270,6,FALSE))</f>
        <v>BL</v>
      </c>
      <c r="AA352" s="3">
        <f>IF(ISERROR(VLOOKUP($Y352,技リスト!$A$1:$F$270,3,FALSE)),"－",VLOOKUP($Y352,技リスト!$A$1:$F$270,3,FALSE))</f>
        <v>56</v>
      </c>
      <c r="AB352" s="3" t="str">
        <f>IF($E352=IF(ISERROR(VLOOKUP($Y352,技リスト!$A$1:$F$270,4,FALSE)),"－",VLOOKUP($Y352,技リスト!$A$1:$F$270,4,FALSE)),"一致","")</f>
        <v/>
      </c>
      <c r="AC352" s="15" t="s">
        <v>407</v>
      </c>
      <c r="AD352" s="3" t="str">
        <f>IF(ISERROR(VLOOKUP($AC352,技リスト!$A$1:$F$270,6,FALSE)),"－",VLOOKUP($AC352,技リスト!$A$1:$F$270,6,FALSE))</f>
        <v>CA</v>
      </c>
      <c r="AE352" s="3">
        <f>IF(ISERROR(VLOOKUP($AC352,技リスト!$A$1:$F$270,3,FALSE)),"－",VLOOKUP($AC352,技リスト!$A$1:$F$270,3,FALSE))</f>
        <v>69</v>
      </c>
      <c r="AF352" s="3" t="str">
        <f>IF($E352=IF(ISERROR(VLOOKUP($AC352,技リスト!$A$1:$F$245,4,FALSE)),"－",VLOOKUP($AC352,技リスト!$A$1:$F$245,4,FALSE)),"一致","")</f>
        <v>一致</v>
      </c>
      <c r="AG352" s="16" t="str">
        <f t="shared" si="40"/>
        <v>モンキーターンざんぞうフェイクボンバードこんじょうキャッチ</v>
      </c>
      <c r="AH352" s="16" t="str">
        <f t="shared" si="41"/>
        <v>モンキーターンざんぞうフェイクボンバードこんじょうキャッチ</v>
      </c>
      <c r="AI352" s="16" t="str">
        <f t="shared" si="42"/>
        <v>モンキーターンざんぞうフェイクボンバードこんじょうキャッチ</v>
      </c>
      <c r="AJ352" s="16" t="str">
        <f t="shared" si="43"/>
        <v>モンキーターンざんぞうフェイクボンバードこんじょうキャッチ</v>
      </c>
      <c r="AK352" s="15" t="str">
        <f t="shared" si="44"/>
        <v>DRDRBLCA</v>
      </c>
      <c r="AL352" s="16" t="str">
        <f t="shared" si="45"/>
        <v>DRDRBLCA</v>
      </c>
      <c r="AM352" s="15" t="str">
        <f t="shared" si="46"/>
        <v>DRDRBLCA</v>
      </c>
      <c r="AN352" s="15" t="str">
        <f t="shared" si="47"/>
        <v>DRDRBLCA</v>
      </c>
    </row>
    <row r="353" spans="1:40" ht="11.25" customHeight="1" x14ac:dyDescent="0.15">
      <c r="A353" s="15">
        <v>352</v>
      </c>
      <c r="B353" s="15" t="s">
        <v>1013</v>
      </c>
      <c r="C353" s="15" t="s">
        <v>1014</v>
      </c>
      <c r="D353" s="3" t="s">
        <v>18</v>
      </c>
      <c r="E353" s="15" t="s">
        <v>145</v>
      </c>
      <c r="F353" s="15" t="s">
        <v>17</v>
      </c>
      <c r="G353" s="15">
        <v>158</v>
      </c>
      <c r="H353" s="15">
        <v>154</v>
      </c>
      <c r="I353" s="15">
        <v>56</v>
      </c>
      <c r="J353" s="15">
        <v>57</v>
      </c>
      <c r="K353" s="15">
        <v>52</v>
      </c>
      <c r="L353" s="15">
        <v>60</v>
      </c>
      <c r="M353" s="15">
        <v>52</v>
      </c>
      <c r="N353" s="15">
        <v>62</v>
      </c>
      <c r="O353" s="15">
        <v>52</v>
      </c>
      <c r="P353" s="15">
        <v>13</v>
      </c>
      <c r="Q353" s="15" t="s">
        <v>223</v>
      </c>
      <c r="R353" s="3" t="str">
        <f>IF(ISERROR(VLOOKUP($Q353,技リスト!$A$1:$F$270,6,FALSE)),"－",VLOOKUP($Q353,技リスト!$A$1:$F$270,6,FALSE))</f>
        <v>BL</v>
      </c>
      <c r="S353" s="3">
        <f>IF(ISERROR(VLOOKUP($Q353,技リスト!$A$1:$F$270,3,FALSE)),"－",VLOOKUP($Q353,技リスト!$A$1:$F$270,3,FALSE))</f>
        <v>8</v>
      </c>
      <c r="T353" s="3" t="str">
        <f>IF($E353=IF(ISERROR(VLOOKUP($Q353,技リスト!$A$1:$F$270,4,FALSE)),"－",VLOOKUP($Q353,技リスト!$A$1:$F$270,4,FALSE)),"一致","")</f>
        <v/>
      </c>
      <c r="U353" s="15" t="s">
        <v>732</v>
      </c>
      <c r="V353" s="3" t="str">
        <f>IF(ISERROR(VLOOKUP($U353,技リスト!$A$1:$F$270,6,FALSE)),"－",VLOOKUP($U353,技リスト!$A$1:$F$270,6,FALSE))</f>
        <v>BL</v>
      </c>
      <c r="W353" s="3">
        <f>IF(ISERROR(VLOOKUP($U353,技リスト!$A$1:$F$270,3,FALSE)),"－",VLOOKUP($U353,技リスト!$A$1:$F$270,3,FALSE))</f>
        <v>56</v>
      </c>
      <c r="X353" s="3" t="str">
        <f>IF($E353=IF(ISERROR(VLOOKUP($U353,技リスト!$A$1:$F$270,4,FALSE)),"－",VLOOKUP($U353,技リスト!$A$1:$F$270,4,FALSE)),"一致","")</f>
        <v>一致</v>
      </c>
      <c r="Y353" s="15" t="s">
        <v>164</v>
      </c>
      <c r="Z353" s="3" t="str">
        <f>IF(ISERROR(VLOOKUP($Y353,技リスト!$A$1:$F$270,6,FALSE)),"－",VLOOKUP($Y353,技リスト!$A$1:$F$270,6,FALSE))</f>
        <v>DR</v>
      </c>
      <c r="AA353" s="3">
        <f>IF(ISERROR(VLOOKUP($Y353,技リスト!$A$1:$F$270,3,FALSE)),"－",VLOOKUP($Y353,技リスト!$A$1:$F$270,3,FALSE))</f>
        <v>49</v>
      </c>
      <c r="AB353" s="3" t="str">
        <f>IF($E353=IF(ISERROR(VLOOKUP($Y353,技リスト!$A$1:$F$270,4,FALSE)),"－",VLOOKUP($Y353,技リスト!$A$1:$F$270,4,FALSE)),"一致","")</f>
        <v/>
      </c>
      <c r="AC353" s="15" t="s">
        <v>729</v>
      </c>
      <c r="AD353" s="3" t="str">
        <f>IF(ISERROR(VLOOKUP($AC353,技リスト!$A$1:$F$270,6,FALSE)),"－",VLOOKUP($AC353,技リスト!$A$1:$F$270,6,FALSE))</f>
        <v>BB</v>
      </c>
      <c r="AE353" s="3">
        <f>IF(ISERROR(VLOOKUP($AC353,技リスト!$A$1:$F$270,3,FALSE)),"－",VLOOKUP($AC353,技リスト!$A$1:$F$270,3,FALSE))</f>
        <v>73</v>
      </c>
      <c r="AF353" s="3" t="str">
        <f>IF($E353=IF(ISERROR(VLOOKUP($AC353,技リスト!$A$1:$F$245,4,FALSE)),"－",VLOOKUP($AC353,技リスト!$A$1:$F$245,4,FALSE)),"一致","")</f>
        <v>一致</v>
      </c>
      <c r="AG353" s="16" t="str">
        <f t="shared" si="40"/>
        <v>キラースライドフェイクボンバーごりむちゅうボルケイノカット</v>
      </c>
      <c r="AH353" s="16" t="str">
        <f t="shared" si="41"/>
        <v>キラースライドフェイクボンバーごりむちゅうボルケイノカット</v>
      </c>
      <c r="AI353" s="16" t="str">
        <f t="shared" si="42"/>
        <v>キラースライドフェイクボンバーごりむちゅうボルケイノカット</v>
      </c>
      <c r="AJ353" s="16" t="str">
        <f t="shared" si="43"/>
        <v>キラースライドフェイクボンバーごりむちゅうボルケイノカット</v>
      </c>
      <c r="AK353" s="15" t="str">
        <f t="shared" si="44"/>
        <v>BLBLDRBB</v>
      </c>
      <c r="AL353" s="16" t="str">
        <f t="shared" si="45"/>
        <v>BLBLDRBB</v>
      </c>
      <c r="AM353" s="15" t="str">
        <f t="shared" si="46"/>
        <v>BLBLDRBB</v>
      </c>
      <c r="AN353" s="15" t="str">
        <f t="shared" si="47"/>
        <v>BLBLDRBB</v>
      </c>
    </row>
    <row r="354" spans="1:40" ht="11.25" customHeight="1" x14ac:dyDescent="0.15">
      <c r="A354" s="15">
        <v>353</v>
      </c>
      <c r="B354" s="15" t="s">
        <v>1015</v>
      </c>
      <c r="C354" s="15" t="s">
        <v>1016</v>
      </c>
      <c r="D354" s="3" t="s">
        <v>18</v>
      </c>
      <c r="E354" s="15" t="s">
        <v>19</v>
      </c>
      <c r="F354" s="15" t="s">
        <v>53</v>
      </c>
      <c r="G354" s="15">
        <v>213</v>
      </c>
      <c r="H354" s="15">
        <v>190</v>
      </c>
      <c r="I354" s="15">
        <v>48</v>
      </c>
      <c r="J354" s="15">
        <v>48</v>
      </c>
      <c r="K354" s="15">
        <v>51</v>
      </c>
      <c r="L354" s="15">
        <v>78</v>
      </c>
      <c r="M354" s="15">
        <v>45</v>
      </c>
      <c r="N354" s="15">
        <v>49</v>
      </c>
      <c r="O354" s="15">
        <v>70</v>
      </c>
      <c r="P354" s="15">
        <v>24</v>
      </c>
      <c r="Q354" s="15" t="s">
        <v>277</v>
      </c>
      <c r="R354" s="3" t="str">
        <f>IF(ISERROR(VLOOKUP($Q354,技リスト!$A$1:$F$270,6,FALSE)),"－",VLOOKUP($Q354,技リスト!$A$1:$F$270,6,FALSE))</f>
        <v>DR</v>
      </c>
      <c r="S354" s="3">
        <f>IF(ISERROR(VLOOKUP($Q354,技リスト!$A$1:$F$270,3,FALSE)),"－",VLOOKUP($Q354,技リスト!$A$1:$F$270,3,FALSE))</f>
        <v>22</v>
      </c>
      <c r="T354" s="3" t="str">
        <f>IF($E354=IF(ISERROR(VLOOKUP($Q354,技リスト!$A$1:$F$270,4,FALSE)),"－",VLOOKUP($Q354,技リスト!$A$1:$F$270,4,FALSE)),"一致","")</f>
        <v>一致</v>
      </c>
      <c r="U354" s="15" t="s">
        <v>171</v>
      </c>
      <c r="V354" s="3" t="str">
        <f>IF(ISERROR(VLOOKUP($U354,技リスト!$A$1:$F$270,6,FALSE)),"－",VLOOKUP($U354,技リスト!$A$1:$F$270,6,FALSE))</f>
        <v>DR</v>
      </c>
      <c r="W354" s="3">
        <f>IF(ISERROR(VLOOKUP($U354,技リスト!$A$1:$F$270,3,FALSE)),"－",VLOOKUP($U354,技リスト!$A$1:$F$270,3,FALSE))</f>
        <v>47</v>
      </c>
      <c r="X354" s="3" t="str">
        <f>IF($E354=IF(ISERROR(VLOOKUP($U354,技リスト!$A$1:$F$270,4,FALSE)),"－",VLOOKUP($U354,技リスト!$A$1:$F$270,4,FALSE)),"一致","")</f>
        <v>一致</v>
      </c>
      <c r="Y354" s="15" t="s">
        <v>757</v>
      </c>
      <c r="Z354" s="3" t="str">
        <f>IF(ISERROR(VLOOKUP($Y354,技リスト!$A$1:$F$270,6,FALSE)),"－",VLOOKUP($Y354,技リスト!$A$1:$F$270,6,FALSE))</f>
        <v>DR</v>
      </c>
      <c r="AA354" s="3">
        <f>IF(ISERROR(VLOOKUP($Y354,技リスト!$A$1:$F$270,3,FALSE)),"－",VLOOKUP($Y354,技リスト!$A$1:$F$270,3,FALSE))</f>
        <v>65</v>
      </c>
      <c r="AB354" s="3" t="str">
        <f>IF($E354=IF(ISERROR(VLOOKUP($Y354,技リスト!$A$1:$F$270,4,FALSE)),"－",VLOOKUP($Y354,技リスト!$A$1:$F$270,4,FALSE)),"一致","")</f>
        <v>一致</v>
      </c>
      <c r="AC354" s="15" t="s">
        <v>562</v>
      </c>
      <c r="AD354" s="3" t="str">
        <f>IF(ISERROR(VLOOKUP($AC354,技リスト!$A$1:$F$270,6,FALSE)),"－",VLOOKUP($AC354,技リスト!$A$1:$F$270,6,FALSE))</f>
        <v>BB</v>
      </c>
      <c r="AE354" s="3">
        <f>IF(ISERROR(VLOOKUP($AC354,技リスト!$A$1:$F$270,3,FALSE)),"－",VLOOKUP($AC354,技リスト!$A$1:$F$270,3,FALSE))</f>
        <v>80</v>
      </c>
      <c r="AF354" s="3" t="str">
        <f>IF($E354=IF(ISERROR(VLOOKUP($AC354,技リスト!$A$1:$F$245,4,FALSE)),"－",VLOOKUP($AC354,技リスト!$A$1:$F$245,4,FALSE)),"一致","")</f>
        <v/>
      </c>
      <c r="AG354" s="16" t="str">
        <f t="shared" si="40"/>
        <v>マジックイリュージョンボールまぼろしドリブルさばきのてっつい</v>
      </c>
      <c r="AH354" s="16" t="str">
        <f t="shared" si="41"/>
        <v>マジックイリュージョンボールまぼろしドリブルさばきのてっつい</v>
      </c>
      <c r="AI354" s="16" t="str">
        <f t="shared" si="42"/>
        <v>マジックイリュージョンボールまぼろしドリブルさばきのてっつい</v>
      </c>
      <c r="AJ354" s="16" t="str">
        <f t="shared" si="43"/>
        <v>マジックイリュージョンボールまぼろしドリブルさばきのてっつい</v>
      </c>
      <c r="AK354" s="15" t="str">
        <f t="shared" si="44"/>
        <v>DRDRDRBB</v>
      </c>
      <c r="AL354" s="16" t="str">
        <f t="shared" si="45"/>
        <v>DRDRDRBB</v>
      </c>
      <c r="AM354" s="15" t="str">
        <f t="shared" si="46"/>
        <v>DRDRDRBB</v>
      </c>
      <c r="AN354" s="15" t="str">
        <f t="shared" si="47"/>
        <v>DRDRDRBB</v>
      </c>
    </row>
    <row r="355" spans="1:40" ht="11.25" customHeight="1" x14ac:dyDescent="0.15">
      <c r="A355" s="15">
        <v>354</v>
      </c>
      <c r="B355" s="15" t="s">
        <v>1017</v>
      </c>
      <c r="C355" s="15" t="s">
        <v>1018</v>
      </c>
      <c r="D355" s="3" t="s">
        <v>18</v>
      </c>
      <c r="E355" s="15" t="s">
        <v>145</v>
      </c>
      <c r="F355" s="15" t="s">
        <v>17</v>
      </c>
      <c r="G355" s="15">
        <v>123</v>
      </c>
      <c r="H355" s="15">
        <v>174</v>
      </c>
      <c r="I355" s="15">
        <v>56</v>
      </c>
      <c r="J355" s="15">
        <v>69</v>
      </c>
      <c r="K355" s="15">
        <v>60</v>
      </c>
      <c r="L355" s="15">
        <v>66</v>
      </c>
      <c r="M355" s="15">
        <v>56</v>
      </c>
      <c r="N355" s="15">
        <v>60</v>
      </c>
      <c r="O355" s="15">
        <v>60</v>
      </c>
      <c r="P355" s="15">
        <v>15</v>
      </c>
      <c r="Q355" s="15" t="s">
        <v>305</v>
      </c>
      <c r="R355" s="3" t="str">
        <f>IF(ISERROR(VLOOKUP($Q355,技リスト!$A$1:$F$270,6,FALSE)),"－",VLOOKUP($Q355,技リスト!$A$1:$F$270,6,FALSE))</f>
        <v>BB</v>
      </c>
      <c r="S355" s="3">
        <f>IF(ISERROR(VLOOKUP($Q355,技リスト!$A$1:$F$270,3,FALSE)),"－",VLOOKUP($Q355,技リスト!$A$1:$F$270,3,FALSE))</f>
        <v>16</v>
      </c>
      <c r="T355" s="3" t="str">
        <f>IF($E355=IF(ISERROR(VLOOKUP($Q355,技リスト!$A$1:$F$270,4,FALSE)),"－",VLOOKUP($Q355,技リスト!$A$1:$F$270,4,FALSE)),"一致","")</f>
        <v/>
      </c>
      <c r="U355" s="15" t="s">
        <v>732</v>
      </c>
      <c r="V355" s="3" t="str">
        <f>IF(ISERROR(VLOOKUP($U355,技リスト!$A$1:$F$270,6,FALSE)),"－",VLOOKUP($U355,技リスト!$A$1:$F$270,6,FALSE))</f>
        <v>BL</v>
      </c>
      <c r="W355" s="3">
        <f>IF(ISERROR(VLOOKUP($U355,技リスト!$A$1:$F$270,3,FALSE)),"－",VLOOKUP($U355,技リスト!$A$1:$F$270,3,FALSE))</f>
        <v>56</v>
      </c>
      <c r="X355" s="3" t="str">
        <f>IF($E355=IF(ISERROR(VLOOKUP($U355,技リスト!$A$1:$F$270,4,FALSE)),"－",VLOOKUP($U355,技リスト!$A$1:$F$270,4,FALSE)),"一致","")</f>
        <v>一致</v>
      </c>
      <c r="Y355" s="15" t="s">
        <v>164</v>
      </c>
      <c r="Z355" s="3" t="str">
        <f>IF(ISERROR(VLOOKUP($Y355,技リスト!$A$1:$F$270,6,FALSE)),"－",VLOOKUP($Y355,技リスト!$A$1:$F$270,6,FALSE))</f>
        <v>DR</v>
      </c>
      <c r="AA355" s="3">
        <f>IF(ISERROR(VLOOKUP($Y355,技リスト!$A$1:$F$270,3,FALSE)),"－",VLOOKUP($Y355,技リスト!$A$1:$F$270,3,FALSE))</f>
        <v>49</v>
      </c>
      <c r="AB355" s="3" t="str">
        <f>IF($E355=IF(ISERROR(VLOOKUP($Y355,技リスト!$A$1:$F$270,4,FALSE)),"－",VLOOKUP($Y355,技リスト!$A$1:$F$270,4,FALSE)),"一致","")</f>
        <v/>
      </c>
      <c r="AC355" s="15" t="s">
        <v>218</v>
      </c>
      <c r="AD355" s="3" t="str">
        <f>IF(ISERROR(VLOOKUP($AC355,技リスト!$A$1:$F$270,6,FALSE)),"－",VLOOKUP($AC355,技リスト!$A$1:$F$270,6,FALSE))</f>
        <v>DR</v>
      </c>
      <c r="AE355" s="3">
        <f>IF(ISERROR(VLOOKUP($AC355,技リスト!$A$1:$F$270,3,FALSE)),"－",VLOOKUP($AC355,技リスト!$A$1:$F$270,3,FALSE))</f>
        <v>63</v>
      </c>
      <c r="AF355" s="3" t="str">
        <f>IF($E355=IF(ISERROR(VLOOKUP($AC355,技リスト!$A$1:$F$245,4,FALSE)),"－",VLOOKUP($AC355,技リスト!$A$1:$F$245,4,FALSE)),"一致","")</f>
        <v>一致</v>
      </c>
      <c r="AG355" s="16" t="str">
        <f t="shared" si="40"/>
        <v>ホーントレインフェイクボンバーごりむちゅうジャッジスルー</v>
      </c>
      <c r="AH355" s="16" t="str">
        <f t="shared" si="41"/>
        <v>ホーントレインフェイクボンバーごりむちゅうジャッジスルー</v>
      </c>
      <c r="AI355" s="16" t="str">
        <f t="shared" si="42"/>
        <v>ホーントレインフェイクボンバーごりむちゅうジャッジスルー</v>
      </c>
      <c r="AJ355" s="16" t="str">
        <f t="shared" si="43"/>
        <v>ホーントレインフェイクボンバーごりむちゅうジャッジスルー</v>
      </c>
      <c r="AK355" s="15" t="str">
        <f t="shared" si="44"/>
        <v>BBBLDRDR</v>
      </c>
      <c r="AL355" s="16" t="str">
        <f t="shared" si="45"/>
        <v>BBBLDRDR</v>
      </c>
      <c r="AM355" s="15" t="str">
        <f t="shared" si="46"/>
        <v>BBBLDRDR</v>
      </c>
      <c r="AN355" s="15" t="str">
        <f t="shared" si="47"/>
        <v>BBBLDRDR</v>
      </c>
    </row>
    <row r="356" spans="1:40" ht="11.25" customHeight="1" x14ac:dyDescent="0.15">
      <c r="A356" s="15">
        <v>355</v>
      </c>
      <c r="B356" s="15" t="s">
        <v>1019</v>
      </c>
      <c r="C356" s="15" t="s">
        <v>1020</v>
      </c>
      <c r="D356" s="3" t="s">
        <v>18</v>
      </c>
      <c r="E356" s="15" t="s">
        <v>88</v>
      </c>
      <c r="F356" s="15" t="s">
        <v>52</v>
      </c>
      <c r="G356" s="15">
        <v>79</v>
      </c>
      <c r="H356" s="15">
        <v>130</v>
      </c>
      <c r="I356" s="15">
        <v>47</v>
      </c>
      <c r="J356" s="15">
        <v>54</v>
      </c>
      <c r="K356" s="15">
        <v>60</v>
      </c>
      <c r="L356" s="15">
        <v>52</v>
      </c>
      <c r="M356" s="15">
        <v>68</v>
      </c>
      <c r="N356" s="15">
        <v>60</v>
      </c>
      <c r="O356" s="15">
        <v>54</v>
      </c>
      <c r="P356" s="15">
        <v>27</v>
      </c>
      <c r="Q356" s="15" t="s">
        <v>533</v>
      </c>
      <c r="R356" s="3" t="str">
        <f>IF(ISERROR(VLOOKUP($Q356,技リスト!$A$1:$F$270,6,FALSE)),"－",VLOOKUP($Q356,技リスト!$A$1:$F$270,6,FALSE))</f>
        <v>NS</v>
      </c>
      <c r="S356" s="3">
        <f>IF(ISERROR(VLOOKUP($Q356,技リスト!$A$1:$F$270,3,FALSE)),"－",VLOOKUP($Q356,技リスト!$A$1:$F$270,3,FALSE))</f>
        <v>24</v>
      </c>
      <c r="T356" s="3" t="str">
        <f>IF($E356=IF(ISERROR(VLOOKUP($Q356,技リスト!$A$1:$F$270,4,FALSE)),"－",VLOOKUP($Q356,技リスト!$A$1:$F$270,4,FALSE)),"一致","")</f>
        <v>一致</v>
      </c>
      <c r="U356" s="15" t="s">
        <v>350</v>
      </c>
      <c r="V356" s="3" t="str">
        <f>IF(ISERROR(VLOOKUP($U356,技リスト!$A$1:$F$270,6,FALSE)),"－",VLOOKUP($U356,技リスト!$A$1:$F$270,6,FALSE))</f>
        <v>NS</v>
      </c>
      <c r="W356" s="3">
        <f>IF(ISERROR(VLOOKUP($U356,技リスト!$A$1:$F$270,3,FALSE)),"－",VLOOKUP($U356,技リスト!$A$1:$F$270,3,FALSE))</f>
        <v>67</v>
      </c>
      <c r="X356" s="3" t="str">
        <f>IF($E356=IF(ISERROR(VLOOKUP($U356,技リスト!$A$1:$F$270,4,FALSE)),"－",VLOOKUP($U356,技リスト!$A$1:$F$270,4,FALSE)),"一致","")</f>
        <v>一致</v>
      </c>
      <c r="Y356" s="15" t="s">
        <v>298</v>
      </c>
      <c r="Z356" s="3" t="str">
        <f>IF(ISERROR(VLOOKUP($Y356,技リスト!$A$1:$F$270,6,FALSE)),"－",VLOOKUP($Y356,技リスト!$A$1:$F$270,6,FALSE))</f>
        <v>DR</v>
      </c>
      <c r="AA356" s="3">
        <f>IF(ISERROR(VLOOKUP($Y356,技リスト!$A$1:$F$270,3,FALSE)),"－",VLOOKUP($Y356,技リスト!$A$1:$F$270,3,FALSE))</f>
        <v>38</v>
      </c>
      <c r="AB356" s="3" t="str">
        <f>IF($E356=IF(ISERROR(VLOOKUP($Y356,技リスト!$A$1:$F$270,4,FALSE)),"－",VLOOKUP($Y356,技リスト!$A$1:$F$270,4,FALSE)),"一致","")</f>
        <v>一致</v>
      </c>
      <c r="AC356" s="15" t="s">
        <v>219</v>
      </c>
      <c r="AD356" s="3" t="str">
        <f>IF(ISERROR(VLOOKUP($AC356,技リスト!$A$1:$F$270,6,FALSE)),"－",VLOOKUP($AC356,技リスト!$A$1:$F$270,6,FALSE))</f>
        <v>BL</v>
      </c>
      <c r="AE356" s="3">
        <f>IF(ISERROR(VLOOKUP($AC356,技リスト!$A$1:$F$270,3,FALSE)),"－",VLOOKUP($AC356,技リスト!$A$1:$F$270,3,FALSE))</f>
        <v>64</v>
      </c>
      <c r="AF356" s="3" t="str">
        <f>IF($E356=IF(ISERROR(VLOOKUP($AC356,技リスト!$A$1:$F$245,4,FALSE)),"－",VLOOKUP($AC356,技リスト!$A$1:$F$245,4,FALSE)),"一致","")</f>
        <v>一致</v>
      </c>
      <c r="AG356" s="16" t="str">
        <f t="shared" si="40"/>
        <v>スピニングシュートクロスドライブムーンサルトサイクロン</v>
      </c>
      <c r="AH356" s="16" t="str">
        <f t="shared" si="41"/>
        <v>スピニングシュートクロスドライブムーンサルトサイクロン</v>
      </c>
      <c r="AI356" s="16" t="str">
        <f t="shared" si="42"/>
        <v>スピニングシュートクロスドライブムーンサルトサイクロン</v>
      </c>
      <c r="AJ356" s="16" t="str">
        <f t="shared" si="43"/>
        <v>スピニングシュートクロスドライブムーンサルトサイクロン</v>
      </c>
      <c r="AK356" s="15" t="str">
        <f t="shared" si="44"/>
        <v>NSNSDRBL</v>
      </c>
      <c r="AL356" s="16" t="str">
        <f t="shared" si="45"/>
        <v>NSNSDRBL</v>
      </c>
      <c r="AM356" s="15" t="str">
        <f t="shared" si="46"/>
        <v>NSNSDRBL</v>
      </c>
      <c r="AN356" s="15" t="str">
        <f t="shared" si="47"/>
        <v>NSNSDRBL</v>
      </c>
    </row>
    <row r="357" spans="1:40" ht="11.25" customHeight="1" x14ac:dyDescent="0.15">
      <c r="A357" s="15">
        <v>356</v>
      </c>
      <c r="B357" s="15" t="s">
        <v>1021</v>
      </c>
      <c r="C357" s="15" t="s">
        <v>1022</v>
      </c>
      <c r="D357" s="3" t="s">
        <v>18</v>
      </c>
      <c r="E357" s="15" t="s">
        <v>121</v>
      </c>
      <c r="F357" s="15" t="s">
        <v>53</v>
      </c>
      <c r="G357" s="15">
        <v>129</v>
      </c>
      <c r="H357" s="15">
        <v>140</v>
      </c>
      <c r="I357" s="15">
        <v>50</v>
      </c>
      <c r="J357" s="15">
        <v>32</v>
      </c>
      <c r="K357" s="15">
        <v>32</v>
      </c>
      <c r="L357" s="15">
        <v>53</v>
      </c>
      <c r="M357" s="15">
        <v>60</v>
      </c>
      <c r="N357" s="15">
        <v>60</v>
      </c>
      <c r="O357" s="15">
        <v>60</v>
      </c>
      <c r="P357" s="15">
        <v>16</v>
      </c>
      <c r="Q357" s="15" t="s">
        <v>176</v>
      </c>
      <c r="R357" s="3" t="str">
        <f>IF(ISERROR(VLOOKUP($Q357,技リスト!$A$1:$F$270,6,FALSE)),"－",VLOOKUP($Q357,技リスト!$A$1:$F$270,6,FALSE))</f>
        <v>DR</v>
      </c>
      <c r="S357" s="3">
        <f>IF(ISERROR(VLOOKUP($Q357,技リスト!$A$1:$F$270,3,FALSE)),"－",VLOOKUP($Q357,技リスト!$A$1:$F$270,3,FALSE))</f>
        <v>47</v>
      </c>
      <c r="T357" s="3" t="str">
        <f>IF($E357=IF(ISERROR(VLOOKUP($Q357,技リスト!$A$1:$F$270,4,FALSE)),"－",VLOOKUP($Q357,技リスト!$A$1:$F$270,4,FALSE)),"一致","")</f>
        <v/>
      </c>
      <c r="U357" s="15" t="s">
        <v>373</v>
      </c>
      <c r="V357" s="3" t="str">
        <f>IF(ISERROR(VLOOKUP($U357,技リスト!$A$1:$F$270,6,FALSE)),"－",VLOOKUP($U357,技リスト!$A$1:$F$270,6,FALSE))</f>
        <v>LS</v>
      </c>
      <c r="W357" s="3">
        <f>IF(ISERROR(VLOOKUP($U357,技リスト!$A$1:$F$270,3,FALSE)),"－",VLOOKUP($U357,技リスト!$A$1:$F$270,3,FALSE))</f>
        <v>69</v>
      </c>
      <c r="X357" s="3" t="str">
        <f>IF($E357=IF(ISERROR(VLOOKUP($U357,技リスト!$A$1:$F$270,4,FALSE)),"－",VLOOKUP($U357,技リスト!$A$1:$F$270,4,FALSE)),"一致","")</f>
        <v/>
      </c>
      <c r="Y357" s="15" t="s">
        <v>427</v>
      </c>
      <c r="Z357" s="3" t="str">
        <f>IF(ISERROR(VLOOKUP($Y357,技リスト!$A$1:$F$270,6,FALSE)),"－",VLOOKUP($Y357,技リスト!$A$1:$F$270,6,FALSE))</f>
        <v>BL</v>
      </c>
      <c r="AA357" s="3">
        <f>IF(ISERROR(VLOOKUP($Y357,技リスト!$A$1:$F$270,3,FALSE)),"－",VLOOKUP($Y357,技リスト!$A$1:$F$270,3,FALSE))</f>
        <v>39</v>
      </c>
      <c r="AB357" s="3" t="str">
        <f>IF($E357=IF(ISERROR(VLOOKUP($Y357,技リスト!$A$1:$F$270,4,FALSE)),"－",VLOOKUP($Y357,技リスト!$A$1:$F$270,4,FALSE)),"一致","")</f>
        <v/>
      </c>
      <c r="AC357" s="15" t="s">
        <v>141</v>
      </c>
      <c r="AD357" s="3" t="str">
        <f>IF(ISERROR(VLOOKUP($AC357,技リスト!$A$1:$F$270,6,FALSE)),"－",VLOOKUP($AC357,技リスト!$A$1:$F$270,6,FALSE))</f>
        <v>BL</v>
      </c>
      <c r="AE357" s="3">
        <f>IF(ISERROR(VLOOKUP($AC357,技リスト!$A$1:$F$270,3,FALSE)),"－",VLOOKUP($AC357,技リスト!$A$1:$F$270,3,FALSE))</f>
        <v>64</v>
      </c>
      <c r="AF357" s="3" t="str">
        <f>IF($E357=IF(ISERROR(VLOOKUP($AC357,技リスト!$A$1:$F$245,4,FALSE)),"－",VLOOKUP($AC357,技リスト!$A$1:$F$245,4,FALSE)),"一致","")</f>
        <v/>
      </c>
      <c r="AG357" s="16" t="str">
        <f t="shared" si="40"/>
        <v>ヒートタックルパトリオットシュートブレードアタックかげぬい</v>
      </c>
      <c r="AH357" s="16" t="str">
        <f t="shared" si="41"/>
        <v>ヒートタックルパトリオットシュートブレードアタックかげぬい</v>
      </c>
      <c r="AI357" s="16" t="str">
        <f t="shared" si="42"/>
        <v>ヒートタックルパトリオットシュートブレードアタックかげぬい</v>
      </c>
      <c r="AJ357" s="16" t="str">
        <f t="shared" si="43"/>
        <v>ヒートタックルパトリオットシュートブレードアタックかげぬい</v>
      </c>
      <c r="AK357" s="15" t="str">
        <f t="shared" si="44"/>
        <v>DRLSBLBL</v>
      </c>
      <c r="AL357" s="16" t="str">
        <f t="shared" si="45"/>
        <v>DRLSBLBL</v>
      </c>
      <c r="AM357" s="15" t="str">
        <f t="shared" si="46"/>
        <v>DRLSBLBL</v>
      </c>
      <c r="AN357" s="15" t="str">
        <f t="shared" si="47"/>
        <v>DRLSBLBL</v>
      </c>
    </row>
    <row r="358" spans="1:40" ht="11.25" customHeight="1" x14ac:dyDescent="0.15">
      <c r="A358" s="15">
        <v>357</v>
      </c>
      <c r="B358" s="15" t="s">
        <v>1023</v>
      </c>
      <c r="C358" s="15" t="s">
        <v>1024</v>
      </c>
      <c r="D358" s="3" t="s">
        <v>18</v>
      </c>
      <c r="E358" s="15" t="s">
        <v>145</v>
      </c>
      <c r="F358" s="15" t="s">
        <v>52</v>
      </c>
      <c r="G358" s="15">
        <v>140</v>
      </c>
      <c r="H358" s="15">
        <v>178</v>
      </c>
      <c r="I358" s="15">
        <v>63</v>
      </c>
      <c r="J358" s="15">
        <v>71</v>
      </c>
      <c r="K358" s="15">
        <v>52</v>
      </c>
      <c r="L358" s="15">
        <v>60</v>
      </c>
      <c r="M358" s="15">
        <v>60</v>
      </c>
      <c r="N358" s="15">
        <v>56</v>
      </c>
      <c r="O358" s="15">
        <v>60</v>
      </c>
      <c r="P358" s="15">
        <v>14</v>
      </c>
      <c r="Q358" s="15" t="s">
        <v>163</v>
      </c>
      <c r="R358" s="3" t="str">
        <f>IF(ISERROR(VLOOKUP($Q358,技リスト!$A$1:$F$270,6,FALSE)),"－",VLOOKUP($Q358,技リスト!$A$1:$F$270,6,FALSE))</f>
        <v>NS</v>
      </c>
      <c r="S358" s="3">
        <f>IF(ISERROR(VLOOKUP($Q358,技リスト!$A$1:$F$270,3,FALSE)),"－",VLOOKUP($Q358,技リスト!$A$1:$F$270,3,FALSE))</f>
        <v>24</v>
      </c>
      <c r="T358" s="3" t="str">
        <f>IF($E358=IF(ISERROR(VLOOKUP($Q358,技リスト!$A$1:$F$270,4,FALSE)),"－",VLOOKUP($Q358,技リスト!$A$1:$F$270,4,FALSE)),"一致","")</f>
        <v>一致</v>
      </c>
      <c r="U358" s="15" t="s">
        <v>223</v>
      </c>
      <c r="V358" s="3" t="str">
        <f>IF(ISERROR(VLOOKUP($U358,技リスト!$A$1:$F$270,6,FALSE)),"－",VLOOKUP($U358,技リスト!$A$1:$F$270,6,FALSE))</f>
        <v>BL</v>
      </c>
      <c r="W358" s="3">
        <f>IF(ISERROR(VLOOKUP($U358,技リスト!$A$1:$F$270,3,FALSE)),"－",VLOOKUP($U358,技リスト!$A$1:$F$270,3,FALSE))</f>
        <v>8</v>
      </c>
      <c r="X358" s="3" t="str">
        <f>IF($E358=IF(ISERROR(VLOOKUP($U358,技リスト!$A$1:$F$270,4,FALSE)),"－",VLOOKUP($U358,技リスト!$A$1:$F$270,4,FALSE)),"一致","")</f>
        <v/>
      </c>
      <c r="Y358" s="15" t="s">
        <v>152</v>
      </c>
      <c r="Z358" s="3" t="str">
        <f>IF(ISERROR(VLOOKUP($Y358,技リスト!$A$1:$F$270,6,FALSE)),"－",VLOOKUP($Y358,技リスト!$A$1:$F$270,6,FALSE))</f>
        <v>DR</v>
      </c>
      <c r="AA358" s="3">
        <f>IF(ISERROR(VLOOKUP($Y358,技リスト!$A$1:$F$270,3,FALSE)),"－",VLOOKUP($Y358,技リスト!$A$1:$F$270,3,FALSE))</f>
        <v>47</v>
      </c>
      <c r="AB358" s="3" t="str">
        <f>IF($E358=IF(ISERROR(VLOOKUP($Y358,技リスト!$A$1:$F$270,4,FALSE)),"－",VLOOKUP($Y358,技リスト!$A$1:$F$270,4,FALSE)),"一致","")</f>
        <v/>
      </c>
      <c r="AC358" s="15" t="s">
        <v>522</v>
      </c>
      <c r="AD358" s="3" t="str">
        <f>IF(ISERROR(VLOOKUP($AC358,技リスト!$A$1:$F$270,6,FALSE)),"－",VLOOKUP($AC358,技リスト!$A$1:$F$270,6,FALSE))</f>
        <v>NS</v>
      </c>
      <c r="AE358" s="3">
        <f>IF(ISERROR(VLOOKUP($AC358,技リスト!$A$1:$F$270,3,FALSE)),"－",VLOOKUP($AC358,技リスト!$A$1:$F$270,3,FALSE))</f>
        <v>70</v>
      </c>
      <c r="AF358" s="3" t="str">
        <f>IF($E358=IF(ISERROR(VLOOKUP($AC358,技リスト!$A$1:$F$245,4,FALSE)),"－",VLOOKUP($AC358,技リスト!$A$1:$F$245,4,FALSE)),"一致","")</f>
        <v>一致</v>
      </c>
      <c r="AG358" s="16" t="str">
        <f t="shared" si="40"/>
        <v>グレネードショットキラースライドジグザグスパークダブルグレネード</v>
      </c>
      <c r="AH358" s="16" t="str">
        <f t="shared" si="41"/>
        <v>グレネードショットキラースライドジグザグスパークダブルグレネード</v>
      </c>
      <c r="AI358" s="16" t="str">
        <f t="shared" si="42"/>
        <v>グレネードショットキラースライドジグザグスパークダブルグレネード</v>
      </c>
      <c r="AJ358" s="16" t="str">
        <f t="shared" si="43"/>
        <v>グレネードショットキラースライドジグザグスパークダブルグレネード</v>
      </c>
      <c r="AK358" s="15" t="str">
        <f t="shared" si="44"/>
        <v>NSBLDRNS</v>
      </c>
      <c r="AL358" s="16" t="str">
        <f t="shared" si="45"/>
        <v>NSBLDRNS</v>
      </c>
      <c r="AM358" s="15" t="str">
        <f t="shared" si="46"/>
        <v>NSBLDRNS</v>
      </c>
      <c r="AN358" s="15" t="str">
        <f t="shared" si="47"/>
        <v>NSBLDRNS</v>
      </c>
    </row>
    <row r="359" spans="1:40" ht="11.25" customHeight="1" x14ac:dyDescent="0.15">
      <c r="A359" s="15">
        <v>358</v>
      </c>
      <c r="B359" s="15" t="s">
        <v>1025</v>
      </c>
      <c r="C359" s="15" t="s">
        <v>1026</v>
      </c>
      <c r="D359" s="3" t="s">
        <v>18</v>
      </c>
      <c r="E359" s="15" t="s">
        <v>19</v>
      </c>
      <c r="F359" s="15" t="s">
        <v>17</v>
      </c>
      <c r="G359" s="15">
        <v>110</v>
      </c>
      <c r="H359" s="15">
        <v>102</v>
      </c>
      <c r="I359" s="15">
        <v>75</v>
      </c>
      <c r="J359" s="15">
        <v>40</v>
      </c>
      <c r="K359" s="15">
        <v>45</v>
      </c>
      <c r="L359" s="15">
        <v>51</v>
      </c>
      <c r="M359" s="15">
        <v>50</v>
      </c>
      <c r="N359" s="15">
        <v>44</v>
      </c>
      <c r="O359" s="15">
        <v>79</v>
      </c>
      <c r="P359" s="15">
        <v>20</v>
      </c>
      <c r="Q359" s="15" t="s">
        <v>169</v>
      </c>
      <c r="R359" s="3" t="str">
        <f>IF(ISERROR(VLOOKUP($Q359,技リスト!$A$1:$F$270,6,FALSE)),"－",VLOOKUP($Q359,技リスト!$A$1:$F$270,6,FALSE))</f>
        <v>BL</v>
      </c>
      <c r="S359" s="3">
        <f>IF(ISERROR(VLOOKUP($Q359,技リスト!$A$1:$F$270,3,FALSE)),"－",VLOOKUP($Q359,技リスト!$A$1:$F$270,3,FALSE))</f>
        <v>8</v>
      </c>
      <c r="T359" s="3" t="str">
        <f>IF($E359=IF(ISERROR(VLOOKUP($Q359,技リスト!$A$1:$F$270,4,FALSE)),"－",VLOOKUP($Q359,技リスト!$A$1:$F$270,4,FALSE)),"一致","")</f>
        <v>一致</v>
      </c>
      <c r="U359" s="15" t="s">
        <v>427</v>
      </c>
      <c r="V359" s="3" t="str">
        <f>IF(ISERROR(VLOOKUP($U359,技リスト!$A$1:$F$270,6,FALSE)),"－",VLOOKUP($U359,技リスト!$A$1:$F$270,6,FALSE))</f>
        <v>BL</v>
      </c>
      <c r="W359" s="3">
        <f>IF(ISERROR(VLOOKUP($U359,技リスト!$A$1:$F$270,3,FALSE)),"－",VLOOKUP($U359,技リスト!$A$1:$F$270,3,FALSE))</f>
        <v>39</v>
      </c>
      <c r="X359" s="3" t="str">
        <f>IF($E359=IF(ISERROR(VLOOKUP($U359,技リスト!$A$1:$F$270,4,FALSE)),"－",VLOOKUP($U359,技リスト!$A$1:$F$270,4,FALSE)),"一致","")</f>
        <v/>
      </c>
      <c r="Y359" s="15" t="s">
        <v>152</v>
      </c>
      <c r="Z359" s="3" t="str">
        <f>IF(ISERROR(VLOOKUP($Y359,技リスト!$A$1:$F$270,6,FALSE)),"－",VLOOKUP($Y359,技リスト!$A$1:$F$270,6,FALSE))</f>
        <v>DR</v>
      </c>
      <c r="AA359" s="3">
        <f>IF(ISERROR(VLOOKUP($Y359,技リスト!$A$1:$F$270,3,FALSE)),"－",VLOOKUP($Y359,技リスト!$A$1:$F$270,3,FALSE))</f>
        <v>47</v>
      </c>
      <c r="AB359" s="3" t="str">
        <f>IF($E359=IF(ISERROR(VLOOKUP($Y359,技リスト!$A$1:$F$270,4,FALSE)),"－",VLOOKUP($Y359,技リスト!$A$1:$F$270,4,FALSE)),"一致","")</f>
        <v/>
      </c>
      <c r="AC359" s="15" t="s">
        <v>129</v>
      </c>
      <c r="AD359" s="3" t="str">
        <f>IF(ISERROR(VLOOKUP($AC359,技リスト!$A$1:$F$270,6,FALSE)),"－",VLOOKUP($AC359,技リスト!$A$1:$F$270,6,FALSE))</f>
        <v>BL</v>
      </c>
      <c r="AE359" s="3">
        <f>IF(ISERROR(VLOOKUP($AC359,技リスト!$A$1:$F$270,3,FALSE)),"－",VLOOKUP($AC359,技リスト!$A$1:$F$270,3,FALSE))</f>
        <v>73</v>
      </c>
      <c r="AF359" s="3" t="str">
        <f>IF($E359=IF(ISERROR(VLOOKUP($AC359,技リスト!$A$1:$F$245,4,FALSE)),"－",VLOOKUP($AC359,技リスト!$A$1:$F$245,4,FALSE)),"一致","")</f>
        <v>一致</v>
      </c>
      <c r="AG359" s="16" t="str">
        <f t="shared" si="40"/>
        <v>クイックドロウブレードアタックジグザグスパークぶんしんディフェンス</v>
      </c>
      <c r="AH359" s="16" t="str">
        <f t="shared" si="41"/>
        <v>クイックドロウブレードアタックジグザグスパークぶんしんディフェンス</v>
      </c>
      <c r="AI359" s="16" t="str">
        <f t="shared" si="42"/>
        <v>クイックドロウブレードアタックジグザグスパークぶんしんディフェンス</v>
      </c>
      <c r="AJ359" s="16" t="str">
        <f t="shared" si="43"/>
        <v>クイックドロウブレードアタックジグザグスパークぶんしんディフェンス</v>
      </c>
      <c r="AK359" s="15" t="str">
        <f t="shared" si="44"/>
        <v>BLBLDRBL</v>
      </c>
      <c r="AL359" s="16" t="str">
        <f t="shared" si="45"/>
        <v>BLBLDRBL</v>
      </c>
      <c r="AM359" s="15" t="str">
        <f t="shared" si="46"/>
        <v>BLBLDRBL</v>
      </c>
      <c r="AN359" s="15" t="str">
        <f t="shared" si="47"/>
        <v>BLBLDRBL</v>
      </c>
    </row>
    <row r="360" spans="1:40" ht="11.25" customHeight="1" x14ac:dyDescent="0.15">
      <c r="A360" s="15">
        <v>359</v>
      </c>
      <c r="B360" s="15" t="s">
        <v>1027</v>
      </c>
      <c r="C360" s="15" t="s">
        <v>1028</v>
      </c>
      <c r="D360" s="3" t="s">
        <v>18</v>
      </c>
      <c r="E360" s="15" t="s">
        <v>88</v>
      </c>
      <c r="F360" s="15" t="s">
        <v>20</v>
      </c>
      <c r="G360" s="15">
        <v>125</v>
      </c>
      <c r="H360" s="15">
        <v>116</v>
      </c>
      <c r="I360" s="15">
        <v>52</v>
      </c>
      <c r="J360" s="15">
        <v>60</v>
      </c>
      <c r="K360" s="15">
        <v>48</v>
      </c>
      <c r="L360" s="15">
        <v>53</v>
      </c>
      <c r="M360" s="15">
        <v>48</v>
      </c>
      <c r="N360" s="15">
        <v>61</v>
      </c>
      <c r="O360" s="15">
        <v>63</v>
      </c>
      <c r="P360" s="15">
        <v>16</v>
      </c>
      <c r="Q360" s="15" t="s">
        <v>484</v>
      </c>
      <c r="R360" s="3" t="str">
        <f>IF(ISERROR(VLOOKUP($Q360,技リスト!$A$1:$F$270,6,FALSE)),"－",VLOOKUP($Q360,技リスト!$A$1:$F$270,6,FALSE))</f>
        <v>P1</v>
      </c>
      <c r="S360" s="3">
        <f>IF(ISERROR(VLOOKUP($Q360,技リスト!$A$1:$F$270,3,FALSE)),"－",VLOOKUP($Q360,技リスト!$A$1:$F$270,3,FALSE))</f>
        <v>15</v>
      </c>
      <c r="T360" s="3" t="str">
        <f>IF($E360=IF(ISERROR(VLOOKUP($Q360,技リスト!$A$1:$F$270,4,FALSE)),"－",VLOOKUP($Q360,技リスト!$A$1:$F$270,4,FALSE)),"一致","")</f>
        <v/>
      </c>
      <c r="U360" s="15" t="s">
        <v>481</v>
      </c>
      <c r="V360" s="3" t="str">
        <f>IF(ISERROR(VLOOKUP($U360,技リスト!$A$1:$F$270,6,FALSE)),"－",VLOOKUP($U360,技リスト!$A$1:$F$270,6,FALSE))</f>
        <v>CA</v>
      </c>
      <c r="W360" s="3">
        <f>IF(ISERROR(VLOOKUP($U360,技リスト!$A$1:$F$270,3,FALSE)),"－",VLOOKUP($U360,技リスト!$A$1:$F$270,3,FALSE))</f>
        <v>41</v>
      </c>
      <c r="X360" s="3" t="str">
        <f>IF($E360=IF(ISERROR(VLOOKUP($U360,技リスト!$A$1:$F$270,4,FALSE)),"－",VLOOKUP($U360,技リスト!$A$1:$F$270,4,FALSE)),"一致","")</f>
        <v>一致</v>
      </c>
      <c r="Y360" s="15" t="s">
        <v>427</v>
      </c>
      <c r="Z360" s="3" t="str">
        <f>IF(ISERROR(VLOOKUP($Y360,技リスト!$A$1:$F$270,6,FALSE)),"－",VLOOKUP($Y360,技リスト!$A$1:$F$270,6,FALSE))</f>
        <v>BL</v>
      </c>
      <c r="AA360" s="3">
        <f>IF(ISERROR(VLOOKUP($Y360,技リスト!$A$1:$F$270,3,FALSE)),"－",VLOOKUP($Y360,技リスト!$A$1:$F$270,3,FALSE))</f>
        <v>39</v>
      </c>
      <c r="AB360" s="3" t="str">
        <f>IF($E360=IF(ISERROR(VLOOKUP($Y360,技リスト!$A$1:$F$270,4,FALSE)),"－",VLOOKUP($Y360,技リスト!$A$1:$F$270,4,FALSE)),"一致","")</f>
        <v>一致</v>
      </c>
      <c r="AC360" s="15" t="s">
        <v>406</v>
      </c>
      <c r="AD360" s="3" t="str">
        <f>IF(ISERROR(VLOOKUP($AC360,技リスト!$A$1:$F$270,6,FALSE)),"－",VLOOKUP($AC360,技リスト!$A$1:$F$270,6,FALSE))</f>
        <v>CA</v>
      </c>
      <c r="AE360" s="3">
        <f>IF(ISERROR(VLOOKUP($AC360,技リスト!$A$1:$F$270,3,FALSE)),"－",VLOOKUP($AC360,技リスト!$A$1:$F$270,3,FALSE))</f>
        <v>63</v>
      </c>
      <c r="AF360" s="3" t="str">
        <f>IF($E360=IF(ISERROR(VLOOKUP($AC360,技リスト!$A$1:$F$245,4,FALSE)),"－",VLOOKUP($AC360,技リスト!$A$1:$F$245,4,FALSE)),"一致","")</f>
        <v/>
      </c>
      <c r="AG360" s="16" t="str">
        <f t="shared" si="40"/>
        <v>まきわりチョップこがらしブレードアタックゴールずらし</v>
      </c>
      <c r="AH360" s="16" t="str">
        <f t="shared" si="41"/>
        <v>まきわりチョップこがらしブレードアタックゴールずらし</v>
      </c>
      <c r="AI360" s="16" t="str">
        <f t="shared" si="42"/>
        <v>まきわりチョップこがらしブレードアタックゴールずらし</v>
      </c>
      <c r="AJ360" s="16" t="str">
        <f t="shared" si="43"/>
        <v>まきわりチョップこがらしブレードアタックゴールずらし</v>
      </c>
      <c r="AK360" s="15" t="str">
        <f t="shared" si="44"/>
        <v>P1CABLCA</v>
      </c>
      <c r="AL360" s="16" t="str">
        <f t="shared" si="45"/>
        <v>P1CABLCA</v>
      </c>
      <c r="AM360" s="15" t="str">
        <f t="shared" si="46"/>
        <v>P1CABLCA</v>
      </c>
      <c r="AN360" s="15" t="str">
        <f t="shared" si="47"/>
        <v>P1CABLCA</v>
      </c>
    </row>
    <row r="361" spans="1:40" ht="11.25" customHeight="1" x14ac:dyDescent="0.15">
      <c r="A361" s="15">
        <v>360</v>
      </c>
      <c r="B361" s="15" t="s">
        <v>1029</v>
      </c>
      <c r="C361" s="15" t="s">
        <v>1030</v>
      </c>
      <c r="D361" s="3" t="s">
        <v>18</v>
      </c>
      <c r="E361" s="15" t="s">
        <v>121</v>
      </c>
      <c r="F361" s="15" t="s">
        <v>52</v>
      </c>
      <c r="G361" s="15">
        <v>134</v>
      </c>
      <c r="H361" s="15">
        <v>168</v>
      </c>
      <c r="I361" s="15">
        <v>59</v>
      </c>
      <c r="J361" s="15">
        <v>68</v>
      </c>
      <c r="K361" s="15">
        <v>56</v>
      </c>
      <c r="L361" s="15">
        <v>65</v>
      </c>
      <c r="M361" s="15">
        <v>57</v>
      </c>
      <c r="N361" s="15">
        <v>55</v>
      </c>
      <c r="O361" s="15">
        <v>63</v>
      </c>
      <c r="P361" s="15">
        <v>15</v>
      </c>
      <c r="Q361" s="15" t="s">
        <v>304</v>
      </c>
      <c r="R361" s="3" t="str">
        <f>IF(ISERROR(VLOOKUP($Q361,技リスト!$A$1:$F$270,6,FALSE)),"－",VLOOKUP($Q361,技リスト!$A$1:$F$270,6,FALSE))</f>
        <v>BL</v>
      </c>
      <c r="S361" s="3">
        <f>IF(ISERROR(VLOOKUP($Q361,技リスト!$A$1:$F$270,3,FALSE)),"－",VLOOKUP($Q361,技リスト!$A$1:$F$270,3,FALSE))</f>
        <v>12</v>
      </c>
      <c r="T361" s="3" t="str">
        <f>IF($E361=IF(ISERROR(VLOOKUP($Q361,技リスト!$A$1:$F$270,4,FALSE)),"－",VLOOKUP($Q361,技リスト!$A$1:$F$270,4,FALSE)),"一致","")</f>
        <v>一致</v>
      </c>
      <c r="U361" s="15" t="s">
        <v>349</v>
      </c>
      <c r="V361" s="3" t="str">
        <f>IF(ISERROR(VLOOKUP($U361,技リスト!$A$1:$F$270,6,FALSE)),"－",VLOOKUP($U361,技リスト!$A$1:$F$270,6,FALSE))</f>
        <v>NS</v>
      </c>
      <c r="W361" s="3">
        <f>IF(ISERROR(VLOOKUP($U361,技リスト!$A$1:$F$270,3,FALSE)),"－",VLOOKUP($U361,技リスト!$A$1:$F$270,3,FALSE))</f>
        <v>22</v>
      </c>
      <c r="X361" s="3" t="str">
        <f>IF($E361=IF(ISERROR(VLOOKUP($U361,技リスト!$A$1:$F$270,4,FALSE)),"－",VLOOKUP($U361,技リスト!$A$1:$F$270,4,FALSE)),"一致","")</f>
        <v>一致</v>
      </c>
      <c r="Y361" s="15" t="s">
        <v>449</v>
      </c>
      <c r="Z361" s="3" t="str">
        <f>IF(ISERROR(VLOOKUP($Y361,技リスト!$A$1:$F$270,6,FALSE)),"－",VLOOKUP($Y361,技リスト!$A$1:$F$270,6,FALSE))</f>
        <v>NS</v>
      </c>
      <c r="AA361" s="3">
        <f>IF(ISERROR(VLOOKUP($Y361,技リスト!$A$1:$F$270,3,FALSE)),"－",VLOOKUP($Y361,技リスト!$A$1:$F$270,3,FALSE))</f>
        <v>58</v>
      </c>
      <c r="AB361" s="3" t="str">
        <f>IF($E361=IF(ISERROR(VLOOKUP($Y361,技リスト!$A$1:$F$270,4,FALSE)),"－",VLOOKUP($Y361,技リスト!$A$1:$F$270,4,FALSE)),"一致","")</f>
        <v>一致</v>
      </c>
      <c r="AC361" s="15" t="s">
        <v>134</v>
      </c>
      <c r="AD361" s="3" t="str">
        <f>IF(ISERROR(VLOOKUP($AC361,技リスト!$A$1:$F$270,6,FALSE)),"－",VLOOKUP($AC361,技リスト!$A$1:$F$270,6,FALSE))</f>
        <v>DR</v>
      </c>
      <c r="AE361" s="3">
        <f>IF(ISERROR(VLOOKUP($AC361,技リスト!$A$1:$F$270,3,FALSE)),"－",VLOOKUP($AC361,技リスト!$A$1:$F$270,3,FALSE))</f>
        <v>38</v>
      </c>
      <c r="AF361" s="3" t="str">
        <f>IF($E361=IF(ISERROR(VLOOKUP($AC361,技リスト!$A$1:$F$245,4,FALSE)),"－",VLOOKUP($AC361,技リスト!$A$1:$F$245,4,FALSE)),"一致","")</f>
        <v>一致</v>
      </c>
      <c r="AG361" s="16" t="str">
        <f t="shared" si="40"/>
        <v>しこふみスネークショットつちだるまスーパーアルマジロ</v>
      </c>
      <c r="AH361" s="16" t="str">
        <f t="shared" si="41"/>
        <v>しこふみスネークショットつちだるまスーパーアルマジロ</v>
      </c>
      <c r="AI361" s="16" t="str">
        <f t="shared" si="42"/>
        <v>しこふみスネークショットつちだるまスーパーアルマジロ</v>
      </c>
      <c r="AJ361" s="16" t="str">
        <f t="shared" si="43"/>
        <v>しこふみスネークショットつちだるまスーパーアルマジロ</v>
      </c>
      <c r="AK361" s="15" t="str">
        <f t="shared" si="44"/>
        <v>BLNSNSDR</v>
      </c>
      <c r="AL361" s="16" t="str">
        <f t="shared" si="45"/>
        <v>BLNSNSDR</v>
      </c>
      <c r="AM361" s="15" t="str">
        <f t="shared" si="46"/>
        <v>BLNSNSDR</v>
      </c>
      <c r="AN361" s="15" t="str">
        <f t="shared" si="47"/>
        <v>BLNSNSDR</v>
      </c>
    </row>
    <row r="362" spans="1:40" ht="11.25" customHeight="1" x14ac:dyDescent="0.15">
      <c r="A362" s="15">
        <v>361</v>
      </c>
      <c r="B362" s="15" t="s">
        <v>1031</v>
      </c>
      <c r="C362" s="15" t="s">
        <v>1032</v>
      </c>
      <c r="D362" s="3" t="s">
        <v>18</v>
      </c>
      <c r="E362" s="15" t="s">
        <v>145</v>
      </c>
      <c r="F362" s="15" t="s">
        <v>17</v>
      </c>
      <c r="G362" s="15">
        <v>182</v>
      </c>
      <c r="H362" s="15">
        <v>164</v>
      </c>
      <c r="I362" s="15">
        <v>62</v>
      </c>
      <c r="J362" s="15">
        <v>68</v>
      </c>
      <c r="K362" s="15">
        <v>62</v>
      </c>
      <c r="L362" s="15">
        <v>64</v>
      </c>
      <c r="M362" s="15">
        <v>67</v>
      </c>
      <c r="N362" s="15">
        <v>64</v>
      </c>
      <c r="O362" s="15">
        <v>60</v>
      </c>
      <c r="P362" s="15">
        <v>19</v>
      </c>
      <c r="Q362" s="15" t="s">
        <v>337</v>
      </c>
      <c r="R362" s="3" t="str">
        <f>IF(ISERROR(VLOOKUP($Q362,技リスト!$A$1:$F$270,6,FALSE)),"－",VLOOKUP($Q362,技リスト!$A$1:$F$270,6,FALSE))</f>
        <v>－</v>
      </c>
      <c r="S362" s="3" t="str">
        <f>IF(ISERROR(VLOOKUP($Q362,技リスト!$A$1:$F$270,3,FALSE)),"－",VLOOKUP($Q362,技リスト!$A$1:$F$270,3,FALSE))</f>
        <v>－</v>
      </c>
      <c r="T362" s="3" t="str">
        <f>IF($E362=IF(ISERROR(VLOOKUP($Q362,技リスト!$A$1:$F$270,4,FALSE)),"－",VLOOKUP($Q362,技リスト!$A$1:$F$270,4,FALSE)),"一致","")</f>
        <v/>
      </c>
      <c r="U362" s="15" t="s">
        <v>199</v>
      </c>
      <c r="V362" s="3" t="str">
        <f>IF(ISERROR(VLOOKUP($U362,技リスト!$A$1:$F$270,6,FALSE)),"－",VLOOKUP($U362,技リスト!$A$1:$F$270,6,FALSE))</f>
        <v>BB</v>
      </c>
      <c r="W362" s="3">
        <f>IF(ISERROR(VLOOKUP($U362,技リスト!$A$1:$F$270,3,FALSE)),"－",VLOOKUP($U362,技リスト!$A$1:$F$270,3,FALSE))</f>
        <v>58</v>
      </c>
      <c r="X362" s="3" t="str">
        <f>IF($E362=IF(ISERROR(VLOOKUP($U362,技リスト!$A$1:$F$270,4,FALSE)),"－",VLOOKUP($U362,技リスト!$A$1:$F$270,4,FALSE)),"一致","")</f>
        <v/>
      </c>
      <c r="Y362" s="15" t="s">
        <v>741</v>
      </c>
      <c r="Z362" s="3" t="str">
        <f>IF(ISERROR(VLOOKUP($Y362,技リスト!$A$1:$F$270,6,FALSE)),"－",VLOOKUP($Y362,技リスト!$A$1:$F$270,6,FALSE))</f>
        <v>DR</v>
      </c>
      <c r="AA362" s="3">
        <f>IF(ISERROR(VLOOKUP($Y362,技リスト!$A$1:$F$270,3,FALSE)),"－",VLOOKUP($Y362,技リスト!$A$1:$F$270,3,FALSE))</f>
        <v>67</v>
      </c>
      <c r="AB362" s="3" t="str">
        <f>IF($E362=IF(ISERROR(VLOOKUP($Y362,技リスト!$A$1:$F$270,4,FALSE)),"－",VLOOKUP($Y362,技リスト!$A$1:$F$270,4,FALSE)),"一致","")</f>
        <v/>
      </c>
      <c r="AC362" s="15" t="s">
        <v>719</v>
      </c>
      <c r="AD362" s="3" t="str">
        <f>IF(ISERROR(VLOOKUP($AC362,技リスト!$A$1:$F$270,6,FALSE)),"－",VLOOKUP($AC362,技リスト!$A$1:$F$270,6,FALSE))</f>
        <v>BL</v>
      </c>
      <c r="AE362" s="3">
        <f>IF(ISERROR(VLOOKUP($AC362,技リスト!$A$1:$F$270,3,FALSE)),"－",VLOOKUP($AC362,技リスト!$A$1:$F$270,3,FALSE))</f>
        <v>84</v>
      </c>
      <c r="AF362" s="3" t="str">
        <f>IF($E362=IF(ISERROR(VLOOKUP($AC362,技リスト!$A$1:$F$245,4,FALSE)),"－",VLOOKUP($AC362,技リスト!$A$1:$F$245,4,FALSE)),"一致","")</f>
        <v/>
      </c>
      <c r="AG362" s="16" t="str">
        <f t="shared" si="40"/>
        <v>イケメンUP!スピニングカットオーロラドリブルブロックサーカス</v>
      </c>
      <c r="AH362" s="16" t="str">
        <f t="shared" si="41"/>
        <v>イケメンUP!スピニングカットオーロラドリブルブロックサーカス</v>
      </c>
      <c r="AI362" s="16" t="str">
        <f t="shared" si="42"/>
        <v>イケメンUP!スピニングカットオーロラドリブルブロックサーカス</v>
      </c>
      <c r="AJ362" s="16" t="str">
        <f t="shared" si="43"/>
        <v>イケメンUP!スピニングカットオーロラドリブルブロックサーカス</v>
      </c>
      <c r="AK362" s="15" t="str">
        <f t="shared" si="44"/>
        <v>－BBDRBL</v>
      </c>
      <c r="AL362" s="16" t="str">
        <f t="shared" si="45"/>
        <v>－BBDRBL</v>
      </c>
      <c r="AM362" s="15" t="str">
        <f t="shared" si="46"/>
        <v>－BBDRBL</v>
      </c>
      <c r="AN362" s="15" t="str">
        <f t="shared" si="47"/>
        <v>－BBDRBL</v>
      </c>
    </row>
    <row r="363" spans="1:40" ht="11.25" customHeight="1" x14ac:dyDescent="0.15">
      <c r="A363" s="15">
        <v>362</v>
      </c>
      <c r="B363" s="15" t="s">
        <v>1033</v>
      </c>
      <c r="C363" s="15" t="s">
        <v>1034</v>
      </c>
      <c r="D363" s="3" t="s">
        <v>18</v>
      </c>
      <c r="E363" s="15" t="s">
        <v>19</v>
      </c>
      <c r="F363" s="15" t="s">
        <v>17</v>
      </c>
      <c r="G363" s="15">
        <v>121</v>
      </c>
      <c r="H363" s="15">
        <v>118</v>
      </c>
      <c r="I363" s="15">
        <v>43</v>
      </c>
      <c r="J363" s="15">
        <v>42</v>
      </c>
      <c r="K363" s="15">
        <v>41</v>
      </c>
      <c r="L363" s="15">
        <v>45</v>
      </c>
      <c r="M363" s="15">
        <v>40</v>
      </c>
      <c r="N363" s="15">
        <v>44</v>
      </c>
      <c r="O363" s="15">
        <v>49</v>
      </c>
      <c r="P363" s="15">
        <v>44</v>
      </c>
      <c r="Q363" s="15" t="s">
        <v>223</v>
      </c>
      <c r="R363" s="3" t="str">
        <f>IF(ISERROR(VLOOKUP($Q363,技リスト!$A$1:$F$270,6,FALSE)),"－",VLOOKUP($Q363,技リスト!$A$1:$F$270,6,FALSE))</f>
        <v>BL</v>
      </c>
      <c r="S363" s="3">
        <f>IF(ISERROR(VLOOKUP($Q363,技リスト!$A$1:$F$270,3,FALSE)),"－",VLOOKUP($Q363,技リスト!$A$1:$F$270,3,FALSE))</f>
        <v>8</v>
      </c>
      <c r="T363" s="3" t="str">
        <f>IF($E363=IF(ISERROR(VLOOKUP($Q363,技リスト!$A$1:$F$270,4,FALSE)),"－",VLOOKUP($Q363,技リスト!$A$1:$F$270,4,FALSE)),"一致","")</f>
        <v>一致</v>
      </c>
      <c r="U363" s="15" t="s">
        <v>698</v>
      </c>
      <c r="V363" s="3" t="str">
        <f>IF(ISERROR(VLOOKUP($U363,技リスト!$A$1:$F$270,6,FALSE)),"－",VLOOKUP($U363,技リスト!$A$1:$F$270,6,FALSE))</f>
        <v>BL</v>
      </c>
      <c r="W363" s="3">
        <f>IF(ISERROR(VLOOKUP($U363,技リスト!$A$1:$F$270,3,FALSE)),"－",VLOOKUP($U363,技リスト!$A$1:$F$270,3,FALSE))</f>
        <v>44</v>
      </c>
      <c r="X363" s="3" t="str">
        <f>IF($E363=IF(ISERROR(VLOOKUP($U363,技リスト!$A$1:$F$270,4,FALSE)),"－",VLOOKUP($U363,技リスト!$A$1:$F$270,4,FALSE)),"一致","")</f>
        <v/>
      </c>
      <c r="Y363" s="15" t="s">
        <v>230</v>
      </c>
      <c r="Z363" s="3" t="str">
        <f>IF(ISERROR(VLOOKUP($Y363,技リスト!$A$1:$F$270,6,FALSE)),"－",VLOOKUP($Y363,技リスト!$A$1:$F$270,6,FALSE))</f>
        <v>NS</v>
      </c>
      <c r="AA363" s="3">
        <f>IF(ISERROR(VLOOKUP($Y363,技リスト!$A$1:$F$270,3,FALSE)),"－",VLOOKUP($Y363,技リスト!$A$1:$F$270,3,FALSE))</f>
        <v>67</v>
      </c>
      <c r="AB363" s="3" t="str">
        <f>IF($E363=IF(ISERROR(VLOOKUP($Y363,技リスト!$A$1:$F$270,4,FALSE)),"－",VLOOKUP($Y363,技リスト!$A$1:$F$270,4,FALSE)),"一致","")</f>
        <v>一致</v>
      </c>
      <c r="AC363" s="15" t="s">
        <v>741</v>
      </c>
      <c r="AD363" s="3" t="str">
        <f>IF(ISERROR(VLOOKUP($AC363,技リスト!$A$1:$F$270,6,FALSE)),"－",VLOOKUP($AC363,技リスト!$A$1:$F$270,6,FALSE))</f>
        <v>DR</v>
      </c>
      <c r="AE363" s="3">
        <f>IF(ISERROR(VLOOKUP($AC363,技リスト!$A$1:$F$270,3,FALSE)),"－",VLOOKUP($AC363,技リスト!$A$1:$F$270,3,FALSE))</f>
        <v>67</v>
      </c>
      <c r="AF363" s="3" t="str">
        <f>IF($E363=IF(ISERROR(VLOOKUP($AC363,技リスト!$A$1:$F$245,4,FALSE)),"－",VLOOKUP($AC363,技リスト!$A$1:$F$245,4,FALSE)),"一致","")</f>
        <v/>
      </c>
      <c r="AG363" s="16" t="str">
        <f t="shared" si="40"/>
        <v>キラースライドアイスグランドフリーズショットオーロラドリブル</v>
      </c>
      <c r="AH363" s="16" t="str">
        <f t="shared" si="41"/>
        <v>キラースライドアイスグランドフリーズショットオーロラドリブル</v>
      </c>
      <c r="AI363" s="16" t="str">
        <f t="shared" si="42"/>
        <v>キラースライドアイスグランドフリーズショットオーロラドリブル</v>
      </c>
      <c r="AJ363" s="16" t="str">
        <f t="shared" si="43"/>
        <v>キラースライドアイスグランドフリーズショットオーロラドリブル</v>
      </c>
      <c r="AK363" s="15" t="str">
        <f t="shared" si="44"/>
        <v>BLBLNSDR</v>
      </c>
      <c r="AL363" s="16" t="str">
        <f t="shared" si="45"/>
        <v>BLBLNSDR</v>
      </c>
      <c r="AM363" s="15" t="str">
        <f t="shared" si="46"/>
        <v>BLBLNSDR</v>
      </c>
      <c r="AN363" s="15" t="str">
        <f t="shared" si="47"/>
        <v>BLBLNSDR</v>
      </c>
    </row>
    <row r="364" spans="1:40" ht="11.25" customHeight="1" x14ac:dyDescent="0.15">
      <c r="A364" s="15">
        <v>363</v>
      </c>
      <c r="B364" s="15" t="s">
        <v>1035</v>
      </c>
      <c r="C364" s="15" t="s">
        <v>1036</v>
      </c>
      <c r="D364" s="3" t="s">
        <v>18</v>
      </c>
      <c r="E364" s="15" t="s">
        <v>121</v>
      </c>
      <c r="F364" s="15" t="s">
        <v>17</v>
      </c>
      <c r="G364" s="15">
        <v>85</v>
      </c>
      <c r="H364" s="15">
        <v>130</v>
      </c>
      <c r="I364" s="15">
        <v>42</v>
      </c>
      <c r="J364" s="15">
        <v>52</v>
      </c>
      <c r="K364" s="15">
        <v>53</v>
      </c>
      <c r="L364" s="15">
        <v>60</v>
      </c>
      <c r="M364" s="15">
        <v>65</v>
      </c>
      <c r="N364" s="15">
        <v>70</v>
      </c>
      <c r="O364" s="15">
        <v>57</v>
      </c>
      <c r="P364" s="15">
        <v>25</v>
      </c>
      <c r="Q364" s="15" t="s">
        <v>304</v>
      </c>
      <c r="R364" s="3" t="str">
        <f>IF(ISERROR(VLOOKUP($Q364,技リスト!$A$1:$F$270,6,FALSE)),"－",VLOOKUP($Q364,技リスト!$A$1:$F$270,6,FALSE))</f>
        <v>BL</v>
      </c>
      <c r="S364" s="3">
        <f>IF(ISERROR(VLOOKUP($Q364,技リスト!$A$1:$F$270,3,FALSE)),"－",VLOOKUP($Q364,技リスト!$A$1:$F$270,3,FALSE))</f>
        <v>12</v>
      </c>
      <c r="T364" s="3" t="str">
        <f>IF($E364=IF(ISERROR(VLOOKUP($Q364,技リスト!$A$1:$F$270,4,FALSE)),"－",VLOOKUP($Q364,技リスト!$A$1:$F$270,4,FALSE)),"一致","")</f>
        <v>一致</v>
      </c>
      <c r="U364" s="15" t="s">
        <v>140</v>
      </c>
      <c r="V364" s="3" t="str">
        <f>IF(ISERROR(VLOOKUP($U364,技リスト!$A$1:$F$270,6,FALSE)),"－",VLOOKUP($U364,技リスト!$A$1:$F$270,6,FALSE))</f>
        <v>BL</v>
      </c>
      <c r="W364" s="3">
        <f>IF(ISERROR(VLOOKUP($U364,技リスト!$A$1:$F$270,3,FALSE)),"－",VLOOKUP($U364,技リスト!$A$1:$F$270,3,FALSE))</f>
        <v>41</v>
      </c>
      <c r="X364" s="3" t="str">
        <f>IF($E364=IF(ISERROR(VLOOKUP($U364,技リスト!$A$1:$F$270,4,FALSE)),"－",VLOOKUP($U364,技リスト!$A$1:$F$270,4,FALSE)),"一致","")</f>
        <v>一致</v>
      </c>
      <c r="Y364" s="15" t="s">
        <v>738</v>
      </c>
      <c r="Z364" s="3" t="str">
        <f>IF(ISERROR(VLOOKUP($Y364,技リスト!$A$1:$F$270,6,FALSE)),"－",VLOOKUP($Y364,技リスト!$A$1:$F$270,6,FALSE))</f>
        <v>BB</v>
      </c>
      <c r="AA364" s="3">
        <f>IF(ISERROR(VLOOKUP($Y364,技リスト!$A$1:$F$270,3,FALSE)),"－",VLOOKUP($Y364,技リスト!$A$1:$F$270,3,FALSE))</f>
        <v>44</v>
      </c>
      <c r="AB364" s="3" t="str">
        <f>IF($E364=IF(ISERROR(VLOOKUP($Y364,技リスト!$A$1:$F$270,4,FALSE)),"－",VLOOKUP($Y364,技リスト!$A$1:$F$270,4,FALSE)),"一致","")</f>
        <v/>
      </c>
      <c r="AC364" s="15" t="s">
        <v>750</v>
      </c>
      <c r="AD364" s="3" t="str">
        <f>IF(ISERROR(VLOOKUP($AC364,技リスト!$A$1:$F$270,6,FALSE)),"－",VLOOKUP($AC364,技リスト!$A$1:$F$270,6,FALSE))</f>
        <v>BL</v>
      </c>
      <c r="AE364" s="3">
        <f>IF(ISERROR(VLOOKUP($AC364,技リスト!$A$1:$F$270,3,FALSE)),"－",VLOOKUP($AC364,技リスト!$A$1:$F$270,3,FALSE))</f>
        <v>62</v>
      </c>
      <c r="AF364" s="3" t="str">
        <f>IF($E364=IF(ISERROR(VLOOKUP($AC364,技リスト!$A$1:$F$245,4,FALSE)),"－",VLOOKUP($AC364,技リスト!$A$1:$F$245,4,FALSE)),"一致","")</f>
        <v/>
      </c>
      <c r="AG364" s="16" t="str">
        <f t="shared" si="40"/>
        <v>しこふみうしろのしょうめんスーパーしこふみフレイムダンス</v>
      </c>
      <c r="AH364" s="16" t="str">
        <f t="shared" si="41"/>
        <v>しこふみうしろのしょうめんスーパーしこふみフレイムダンス</v>
      </c>
      <c r="AI364" s="16" t="str">
        <f t="shared" si="42"/>
        <v>しこふみうしろのしょうめんスーパーしこふみフレイムダンス</v>
      </c>
      <c r="AJ364" s="16" t="str">
        <f t="shared" si="43"/>
        <v>しこふみうしろのしょうめんスーパーしこふみフレイムダンス</v>
      </c>
      <c r="AK364" s="15" t="str">
        <f t="shared" si="44"/>
        <v>BLBLBBBL</v>
      </c>
      <c r="AL364" s="16" t="str">
        <f t="shared" si="45"/>
        <v>BLBLBBBL</v>
      </c>
      <c r="AM364" s="15" t="str">
        <f t="shared" si="46"/>
        <v>BLBLBBBL</v>
      </c>
      <c r="AN364" s="15" t="str">
        <f t="shared" si="47"/>
        <v>BLBLBBBL</v>
      </c>
    </row>
    <row r="365" spans="1:40" ht="11.25" customHeight="1" x14ac:dyDescent="0.15">
      <c r="A365" s="15">
        <v>364</v>
      </c>
      <c r="B365" s="15" t="s">
        <v>1037</v>
      </c>
      <c r="C365" s="15" t="s">
        <v>1038</v>
      </c>
      <c r="D365" s="3" t="s">
        <v>18</v>
      </c>
      <c r="E365" s="15" t="s">
        <v>19</v>
      </c>
      <c r="F365" s="15" t="s">
        <v>52</v>
      </c>
      <c r="G365" s="15">
        <v>149</v>
      </c>
      <c r="H365" s="15">
        <v>152</v>
      </c>
      <c r="I365" s="15">
        <v>60</v>
      </c>
      <c r="J365" s="15">
        <v>60</v>
      </c>
      <c r="K365" s="15">
        <v>54</v>
      </c>
      <c r="L365" s="15">
        <v>56</v>
      </c>
      <c r="M365" s="15">
        <v>61</v>
      </c>
      <c r="N365" s="15">
        <v>54</v>
      </c>
      <c r="O365" s="15">
        <v>63</v>
      </c>
      <c r="P365" s="15">
        <v>34</v>
      </c>
      <c r="Q365" s="15" t="s">
        <v>153</v>
      </c>
      <c r="R365" s="3" t="str">
        <f>IF(ISERROR(VLOOKUP($Q365,技リスト!$A$1:$F$270,6,FALSE)),"－",VLOOKUP($Q365,技リスト!$A$1:$F$270,6,FALSE))</f>
        <v>NS</v>
      </c>
      <c r="S365" s="3">
        <f>IF(ISERROR(VLOOKUP($Q365,技リスト!$A$1:$F$270,3,FALSE)),"－",VLOOKUP($Q365,技リスト!$A$1:$F$270,3,FALSE))</f>
        <v>22</v>
      </c>
      <c r="T365" s="3" t="str">
        <f>IF($E365=IF(ISERROR(VLOOKUP($Q365,技リスト!$A$1:$F$270,4,FALSE)),"－",VLOOKUP($Q365,技リスト!$A$1:$F$270,4,FALSE)),"一致","")</f>
        <v>一致</v>
      </c>
      <c r="U365" s="15" t="s">
        <v>169</v>
      </c>
      <c r="V365" s="3" t="str">
        <f>IF(ISERROR(VLOOKUP($U365,技リスト!$A$1:$F$270,6,FALSE)),"－",VLOOKUP($U365,技リスト!$A$1:$F$270,6,FALSE))</f>
        <v>BL</v>
      </c>
      <c r="W365" s="3">
        <f>IF(ISERROR(VLOOKUP($U365,技リスト!$A$1:$F$270,3,FALSE)),"－",VLOOKUP($U365,技リスト!$A$1:$F$270,3,FALSE))</f>
        <v>8</v>
      </c>
      <c r="X365" s="3" t="str">
        <f>IF($E365=IF(ISERROR(VLOOKUP($U365,技リスト!$A$1:$F$270,4,FALSE)),"－",VLOOKUP($U365,技リスト!$A$1:$F$270,4,FALSE)),"一致","")</f>
        <v>一致</v>
      </c>
      <c r="Y365" s="15" t="s">
        <v>194</v>
      </c>
      <c r="Z365" s="3" t="str">
        <f>IF(ISERROR(VLOOKUP($Y365,技リスト!$A$1:$F$270,6,FALSE)),"－",VLOOKUP($Y365,技リスト!$A$1:$F$270,6,FALSE))</f>
        <v>NS</v>
      </c>
      <c r="AA365" s="3">
        <f>IF(ISERROR(VLOOKUP($Y365,技リスト!$A$1:$F$270,3,FALSE)),"－",VLOOKUP($Y365,技リスト!$A$1:$F$270,3,FALSE))</f>
        <v>43</v>
      </c>
      <c r="AB365" s="3" t="str">
        <f>IF($E365=IF(ISERROR(VLOOKUP($Y365,技リスト!$A$1:$F$270,4,FALSE)),"－",VLOOKUP($Y365,技リスト!$A$1:$F$270,4,FALSE)),"一致","")</f>
        <v>一致</v>
      </c>
      <c r="AC365" s="15" t="s">
        <v>277</v>
      </c>
      <c r="AD365" s="3" t="str">
        <f>IF(ISERROR(VLOOKUP($AC365,技リスト!$A$1:$F$270,6,FALSE)),"－",VLOOKUP($AC365,技リスト!$A$1:$F$270,6,FALSE))</f>
        <v>DR</v>
      </c>
      <c r="AE365" s="3">
        <f>IF(ISERROR(VLOOKUP($AC365,技リスト!$A$1:$F$270,3,FALSE)),"－",VLOOKUP($AC365,技リスト!$A$1:$F$270,3,FALSE))</f>
        <v>22</v>
      </c>
      <c r="AF365" s="3" t="str">
        <f>IF($E365=IF(ISERROR(VLOOKUP($AC365,技リスト!$A$1:$F$245,4,FALSE)),"－",VLOOKUP($AC365,技リスト!$A$1:$F$245,4,FALSE)),"一致","")</f>
        <v/>
      </c>
      <c r="AG365" s="16" t="str">
        <f t="shared" si="40"/>
        <v>ローリングキッククイックドロウファントムシュートマジック</v>
      </c>
      <c r="AH365" s="16" t="str">
        <f t="shared" si="41"/>
        <v>ローリングキッククイックドロウファントムシュートマジック</v>
      </c>
      <c r="AI365" s="16" t="str">
        <f t="shared" si="42"/>
        <v>ローリングキッククイックドロウファントムシュートマジック</v>
      </c>
      <c r="AJ365" s="16" t="str">
        <f t="shared" si="43"/>
        <v>ローリングキッククイックドロウファントムシュートマジック</v>
      </c>
      <c r="AK365" s="15" t="str">
        <f t="shared" si="44"/>
        <v>NSBLNSDR</v>
      </c>
      <c r="AL365" s="16" t="str">
        <f t="shared" si="45"/>
        <v>NSBLNSDR</v>
      </c>
      <c r="AM365" s="15" t="str">
        <f t="shared" si="46"/>
        <v>NSBLNSDR</v>
      </c>
      <c r="AN365" s="15" t="str">
        <f t="shared" si="47"/>
        <v>NSBLNSDR</v>
      </c>
    </row>
    <row r="366" spans="1:40" ht="11.25" customHeight="1" x14ac:dyDescent="0.15">
      <c r="A366" s="15">
        <v>365</v>
      </c>
      <c r="B366" s="15" t="s">
        <v>1039</v>
      </c>
      <c r="C366" s="15" t="s">
        <v>1040</v>
      </c>
      <c r="D366" s="3" t="s">
        <v>18</v>
      </c>
      <c r="E366" s="15" t="s">
        <v>145</v>
      </c>
      <c r="F366" s="15" t="s">
        <v>52</v>
      </c>
      <c r="G366" s="15">
        <v>173</v>
      </c>
      <c r="H366" s="15">
        <v>132</v>
      </c>
      <c r="I366" s="15">
        <v>54</v>
      </c>
      <c r="J366" s="15">
        <v>53</v>
      </c>
      <c r="K366" s="15">
        <v>56</v>
      </c>
      <c r="L366" s="15">
        <v>60</v>
      </c>
      <c r="M366" s="15">
        <v>60</v>
      </c>
      <c r="N366" s="15">
        <v>61</v>
      </c>
      <c r="O366" s="15">
        <v>56</v>
      </c>
      <c r="P366" s="15">
        <v>12</v>
      </c>
      <c r="Q366" s="15" t="s">
        <v>163</v>
      </c>
      <c r="R366" s="3" t="str">
        <f>IF(ISERROR(VLOOKUP($Q366,技リスト!$A$1:$F$270,6,FALSE)),"－",VLOOKUP($Q366,技リスト!$A$1:$F$270,6,FALSE))</f>
        <v>NS</v>
      </c>
      <c r="S366" s="3">
        <f>IF(ISERROR(VLOOKUP($Q366,技リスト!$A$1:$F$270,3,FALSE)),"－",VLOOKUP($Q366,技リスト!$A$1:$F$270,3,FALSE))</f>
        <v>24</v>
      </c>
      <c r="T366" s="3" t="str">
        <f>IF($E366=IF(ISERROR(VLOOKUP($Q366,技リスト!$A$1:$F$270,4,FALSE)),"－",VLOOKUP($Q366,技リスト!$A$1:$F$270,4,FALSE)),"一致","")</f>
        <v>一致</v>
      </c>
      <c r="U366" s="15" t="s">
        <v>139</v>
      </c>
      <c r="V366" s="3" t="str">
        <f>IF(ISERROR(VLOOKUP($U366,技リスト!$A$1:$F$270,6,FALSE)),"－",VLOOKUP($U366,技リスト!$A$1:$F$270,6,FALSE))</f>
        <v>BL</v>
      </c>
      <c r="W366" s="3">
        <f>IF(ISERROR(VLOOKUP($U366,技リスト!$A$1:$F$270,3,FALSE)),"－",VLOOKUP($U366,技リスト!$A$1:$F$270,3,FALSE))</f>
        <v>8</v>
      </c>
      <c r="X366" s="3" t="str">
        <f>IF($E366=IF(ISERROR(VLOOKUP($U366,技リスト!$A$1:$F$270,4,FALSE)),"－",VLOOKUP($U366,技リスト!$A$1:$F$270,4,FALSE)),"一致","")</f>
        <v/>
      </c>
      <c r="Y366" s="15" t="s">
        <v>146</v>
      </c>
      <c r="Z366" s="3" t="str">
        <f>IF(ISERROR(VLOOKUP($Y366,技リスト!$A$1:$F$270,6,FALSE)),"－",VLOOKUP($Y366,技リスト!$A$1:$F$270,6,FALSE))</f>
        <v>DR</v>
      </c>
      <c r="AA366" s="3">
        <f>IF(ISERROR(VLOOKUP($Y366,技リスト!$A$1:$F$270,3,FALSE)),"－",VLOOKUP($Y366,技リスト!$A$1:$F$270,3,FALSE))</f>
        <v>15</v>
      </c>
      <c r="AB366" s="3" t="str">
        <f>IF($E366=IF(ISERROR(VLOOKUP($Y366,技リスト!$A$1:$F$270,4,FALSE)),"－",VLOOKUP($Y366,技リスト!$A$1:$F$270,4,FALSE)),"一致","")</f>
        <v/>
      </c>
      <c r="AC366" s="15" t="s">
        <v>175</v>
      </c>
      <c r="AD366" s="3" t="str">
        <f>IF(ISERROR(VLOOKUP($AC366,技リスト!$A$1:$F$270,6,FALSE)),"－",VLOOKUP($AC366,技リスト!$A$1:$F$270,6,FALSE))</f>
        <v>NS</v>
      </c>
      <c r="AE366" s="3">
        <f>IF(ISERROR(VLOOKUP($AC366,技リスト!$A$1:$F$270,3,FALSE)),"－",VLOOKUP($AC366,技リスト!$A$1:$F$270,3,FALSE))</f>
        <v>65</v>
      </c>
      <c r="AF366" s="3" t="str">
        <f>IF($E366=IF(ISERROR(VLOOKUP($AC366,技リスト!$A$1:$F$245,4,FALSE)),"－",VLOOKUP($AC366,技リスト!$A$1:$F$245,4,FALSE)),"一致","")</f>
        <v>一致</v>
      </c>
      <c r="AG366" s="16" t="str">
        <f t="shared" si="40"/>
        <v>グレネードショットコイルターンモンキーターンファイアトルネード</v>
      </c>
      <c r="AH366" s="16" t="str">
        <f t="shared" si="41"/>
        <v>グレネードショットコイルターンモンキーターンファイアトルネード</v>
      </c>
      <c r="AI366" s="16" t="str">
        <f t="shared" si="42"/>
        <v>グレネードショットコイルターンモンキーターンファイアトルネード</v>
      </c>
      <c r="AJ366" s="16" t="str">
        <f t="shared" si="43"/>
        <v>グレネードショットコイルターンモンキーターンファイアトルネード</v>
      </c>
      <c r="AK366" s="15" t="str">
        <f t="shared" si="44"/>
        <v>NSBLDRNS</v>
      </c>
      <c r="AL366" s="16" t="str">
        <f t="shared" si="45"/>
        <v>NSBLDRNS</v>
      </c>
      <c r="AM366" s="15" t="str">
        <f t="shared" si="46"/>
        <v>NSBLDRNS</v>
      </c>
      <c r="AN366" s="15" t="str">
        <f t="shared" si="47"/>
        <v>NSBLDRNS</v>
      </c>
    </row>
    <row r="367" spans="1:40" ht="11.25" customHeight="1" x14ac:dyDescent="0.15">
      <c r="A367" s="15">
        <v>366</v>
      </c>
      <c r="B367" s="15" t="s">
        <v>1041</v>
      </c>
      <c r="C367" s="15" t="s">
        <v>1042</v>
      </c>
      <c r="D367" s="3" t="s">
        <v>18</v>
      </c>
      <c r="E367" s="15" t="s">
        <v>145</v>
      </c>
      <c r="F367" s="15" t="s">
        <v>17</v>
      </c>
      <c r="G367" s="15">
        <v>209</v>
      </c>
      <c r="H367" s="15">
        <v>120</v>
      </c>
      <c r="I367" s="15">
        <v>40</v>
      </c>
      <c r="J367" s="15">
        <v>48</v>
      </c>
      <c r="K367" s="15">
        <v>48</v>
      </c>
      <c r="L367" s="15">
        <v>40</v>
      </c>
      <c r="M367" s="15">
        <v>43</v>
      </c>
      <c r="N367" s="15">
        <v>76</v>
      </c>
      <c r="O367" s="15">
        <v>48</v>
      </c>
      <c r="P367" s="15">
        <v>20</v>
      </c>
      <c r="Q367" s="15" t="s">
        <v>738</v>
      </c>
      <c r="R367" s="3" t="str">
        <f>IF(ISERROR(VLOOKUP($Q367,技リスト!$A$1:$F$270,6,FALSE)),"－",VLOOKUP($Q367,技リスト!$A$1:$F$270,6,FALSE))</f>
        <v>BB</v>
      </c>
      <c r="S367" s="3">
        <f>IF(ISERROR(VLOOKUP($Q367,技リスト!$A$1:$F$270,3,FALSE)),"－",VLOOKUP($Q367,技リスト!$A$1:$F$270,3,FALSE))</f>
        <v>44</v>
      </c>
      <c r="T367" s="3" t="str">
        <f>IF($E367=IF(ISERROR(VLOOKUP($Q367,技リスト!$A$1:$F$270,4,FALSE)),"－",VLOOKUP($Q367,技リスト!$A$1:$F$270,4,FALSE)),"一致","")</f>
        <v>一致</v>
      </c>
      <c r="U367" s="15" t="s">
        <v>164</v>
      </c>
      <c r="V367" s="3" t="str">
        <f>IF(ISERROR(VLOOKUP($U367,技リスト!$A$1:$F$270,6,FALSE)),"－",VLOOKUP($U367,技リスト!$A$1:$F$270,6,FALSE))</f>
        <v>DR</v>
      </c>
      <c r="W367" s="3">
        <f>IF(ISERROR(VLOOKUP($U367,技リスト!$A$1:$F$270,3,FALSE)),"－",VLOOKUP($U367,技リスト!$A$1:$F$270,3,FALSE))</f>
        <v>49</v>
      </c>
      <c r="X367" s="3" t="str">
        <f>IF($E367=IF(ISERROR(VLOOKUP($U367,技リスト!$A$1:$F$270,4,FALSE)),"－",VLOOKUP($U367,技リスト!$A$1:$F$270,4,FALSE)),"一致","")</f>
        <v/>
      </c>
      <c r="Y367" s="15" t="s">
        <v>862</v>
      </c>
      <c r="Z367" s="3" t="str">
        <f>IF(ISERROR(VLOOKUP($Y367,技リスト!$A$1:$F$270,6,FALSE)),"－",VLOOKUP($Y367,技リスト!$A$1:$F$270,6,FALSE))</f>
        <v>LS</v>
      </c>
      <c r="AA367" s="3">
        <f>IF(ISERROR(VLOOKUP($Y367,技リスト!$A$1:$F$270,3,FALSE)),"－",VLOOKUP($Y367,技リスト!$A$1:$F$270,3,FALSE))</f>
        <v>70</v>
      </c>
      <c r="AB367" s="3" t="str">
        <f>IF($E367=IF(ISERROR(VLOOKUP($Y367,技リスト!$A$1:$F$270,4,FALSE)),"－",VLOOKUP($Y367,技リスト!$A$1:$F$270,4,FALSE)),"一致","")</f>
        <v/>
      </c>
      <c r="AC367" s="15" t="s">
        <v>304</v>
      </c>
      <c r="AD367" s="3" t="str">
        <f>IF(ISERROR(VLOOKUP($AC367,技リスト!$A$1:$F$270,6,FALSE)),"－",VLOOKUP($AC367,技リスト!$A$1:$F$270,6,FALSE))</f>
        <v>BL</v>
      </c>
      <c r="AE367" s="3">
        <f>IF(ISERROR(VLOOKUP($AC367,技リスト!$A$1:$F$270,3,FALSE)),"－",VLOOKUP($AC367,技リスト!$A$1:$F$270,3,FALSE))</f>
        <v>12</v>
      </c>
      <c r="AF367" s="3" t="str">
        <f>IF($E367=IF(ISERROR(VLOOKUP($AC367,技リスト!$A$1:$F$245,4,FALSE)),"－",VLOOKUP($AC367,技リスト!$A$1:$F$245,4,FALSE)),"一致","")</f>
        <v/>
      </c>
      <c r="AG367" s="16" t="str">
        <f t="shared" si="40"/>
        <v>スーパーしこふみごりむちゅうレインボーループしこふみ</v>
      </c>
      <c r="AH367" s="16" t="str">
        <f t="shared" si="41"/>
        <v>スーパーしこふみごりむちゅうレインボーループしこふみ</v>
      </c>
      <c r="AI367" s="16" t="str">
        <f t="shared" si="42"/>
        <v>スーパーしこふみごりむちゅうレインボーループしこふみ</v>
      </c>
      <c r="AJ367" s="16" t="str">
        <f t="shared" si="43"/>
        <v>スーパーしこふみごりむちゅうレインボーループしこふみ</v>
      </c>
      <c r="AK367" s="15" t="str">
        <f t="shared" si="44"/>
        <v>BBDRLSBL</v>
      </c>
      <c r="AL367" s="16" t="str">
        <f t="shared" si="45"/>
        <v>BBDRLSBL</v>
      </c>
      <c r="AM367" s="15" t="str">
        <f t="shared" si="46"/>
        <v>BBDRLSBL</v>
      </c>
      <c r="AN367" s="15" t="str">
        <f t="shared" si="47"/>
        <v>BBDRLSBL</v>
      </c>
    </row>
    <row r="368" spans="1:40" ht="11.25" customHeight="1" x14ac:dyDescent="0.15">
      <c r="A368" s="15">
        <v>367</v>
      </c>
      <c r="B368" s="15" t="s">
        <v>1043</v>
      </c>
      <c r="C368" s="15" t="s">
        <v>1044</v>
      </c>
      <c r="D368" s="3" t="s">
        <v>18</v>
      </c>
      <c r="E368" s="15" t="s">
        <v>88</v>
      </c>
      <c r="F368" s="15" t="s">
        <v>53</v>
      </c>
      <c r="G368" s="15">
        <v>99</v>
      </c>
      <c r="H368" s="15">
        <v>140</v>
      </c>
      <c r="I368" s="15">
        <v>52</v>
      </c>
      <c r="J368" s="15">
        <v>66</v>
      </c>
      <c r="K368" s="15">
        <v>48</v>
      </c>
      <c r="L368" s="15">
        <v>60</v>
      </c>
      <c r="M368" s="15">
        <v>61</v>
      </c>
      <c r="N368" s="15">
        <v>66</v>
      </c>
      <c r="O368" s="15">
        <v>56</v>
      </c>
      <c r="P368" s="15">
        <v>17</v>
      </c>
      <c r="Q368" s="15" t="s">
        <v>260</v>
      </c>
      <c r="R368" s="3" t="str">
        <f>IF(ISERROR(VLOOKUP($Q368,技リスト!$A$1:$F$270,6,FALSE)),"－",VLOOKUP($Q368,技リスト!$A$1:$F$270,6,FALSE))</f>
        <v>NS</v>
      </c>
      <c r="S368" s="3">
        <f>IF(ISERROR(VLOOKUP($Q368,技リスト!$A$1:$F$270,3,FALSE)),"－",VLOOKUP($Q368,技リスト!$A$1:$F$270,3,FALSE))</f>
        <v>70</v>
      </c>
      <c r="T368" s="3" t="str">
        <f>IF($E368=IF(ISERROR(VLOOKUP($Q368,技リスト!$A$1:$F$270,4,FALSE)),"－",VLOOKUP($Q368,技リスト!$A$1:$F$270,4,FALSE)),"一致","")</f>
        <v/>
      </c>
      <c r="U368" s="15" t="s">
        <v>684</v>
      </c>
      <c r="V368" s="3" t="str">
        <f>IF(ISERROR(VLOOKUP($U368,技リスト!$A$1:$F$270,6,FALSE)),"－",VLOOKUP($U368,技リスト!$A$1:$F$270,6,FALSE))</f>
        <v>NS</v>
      </c>
      <c r="W368" s="3">
        <f>IF(ISERROR(VLOOKUP($U368,技リスト!$A$1:$F$270,3,FALSE)),"－",VLOOKUP($U368,技リスト!$A$1:$F$270,3,FALSE))</f>
        <v>45</v>
      </c>
      <c r="X368" s="3" t="str">
        <f>IF($E368=IF(ISERROR(VLOOKUP($U368,技リスト!$A$1:$F$270,4,FALSE)),"－",VLOOKUP($U368,技リスト!$A$1:$F$270,4,FALSE)),"一致","")</f>
        <v/>
      </c>
      <c r="Y368" s="15" t="s">
        <v>308</v>
      </c>
      <c r="Z368" s="3" t="str">
        <f>IF(ISERROR(VLOOKUP($Y368,技リスト!$A$1:$F$270,6,FALSE)),"－",VLOOKUP($Y368,技リスト!$A$1:$F$270,6,FALSE))</f>
        <v>DR</v>
      </c>
      <c r="AA368" s="3">
        <f>IF(ISERROR(VLOOKUP($Y368,技リスト!$A$1:$F$270,3,FALSE)),"－",VLOOKUP($Y368,技リスト!$A$1:$F$270,3,FALSE))</f>
        <v>81</v>
      </c>
      <c r="AB368" s="3" t="str">
        <f>IF($E368=IF(ISERROR(VLOOKUP($Y368,技リスト!$A$1:$F$270,4,FALSE)),"－",VLOOKUP($Y368,技リスト!$A$1:$F$270,4,FALSE)),"一致","")</f>
        <v>一致</v>
      </c>
      <c r="AC368" s="15" t="s">
        <v>154</v>
      </c>
      <c r="AD368" s="3" t="str">
        <f>IF(ISERROR(VLOOKUP($AC368,技リスト!$A$1:$F$270,6,FALSE)),"－",VLOOKUP($AC368,技リスト!$A$1:$F$270,6,FALSE))</f>
        <v>BB</v>
      </c>
      <c r="AE368" s="3">
        <f>IF(ISERROR(VLOOKUP($AC368,技リスト!$A$1:$F$270,3,FALSE)),"－",VLOOKUP($AC368,技リスト!$A$1:$F$270,3,FALSE))</f>
        <v>84</v>
      </c>
      <c r="AF368" s="3" t="str">
        <f>IF($E368=IF(ISERROR(VLOOKUP($AC368,技リスト!$A$1:$F$245,4,FALSE)),"－",VLOOKUP($AC368,技リスト!$A$1:$F$245,4,FALSE)),"一致","")</f>
        <v/>
      </c>
      <c r="AG368" s="16" t="str">
        <f t="shared" si="40"/>
        <v>クンフーヘッドあびせげりあいきどうシューティングスター</v>
      </c>
      <c r="AH368" s="16" t="str">
        <f t="shared" si="41"/>
        <v>クンフーヘッドあびせげりあいきどうシューティングスター</v>
      </c>
      <c r="AI368" s="16" t="str">
        <f t="shared" si="42"/>
        <v>クンフーヘッドあびせげりあいきどうシューティングスター</v>
      </c>
      <c r="AJ368" s="16" t="str">
        <f t="shared" si="43"/>
        <v>クンフーヘッドあびせげりあいきどうシューティングスター</v>
      </c>
      <c r="AK368" s="15" t="str">
        <f t="shared" si="44"/>
        <v>NSNSDRBB</v>
      </c>
      <c r="AL368" s="16" t="str">
        <f t="shared" si="45"/>
        <v>NSNSDRBB</v>
      </c>
      <c r="AM368" s="15" t="str">
        <f t="shared" si="46"/>
        <v>NSNSDRBB</v>
      </c>
      <c r="AN368" s="15" t="str">
        <f t="shared" si="47"/>
        <v>NSNSDRBB</v>
      </c>
    </row>
    <row r="369" spans="1:40" ht="11.25" customHeight="1" x14ac:dyDescent="0.15">
      <c r="A369" s="15">
        <v>368</v>
      </c>
      <c r="B369" s="15" t="s">
        <v>1045</v>
      </c>
      <c r="C369" s="15" t="s">
        <v>1046</v>
      </c>
      <c r="D369" s="3" t="s">
        <v>18</v>
      </c>
      <c r="E369" s="15" t="s">
        <v>145</v>
      </c>
      <c r="F369" s="15" t="s">
        <v>17</v>
      </c>
      <c r="G369" s="15">
        <v>184</v>
      </c>
      <c r="H369" s="15">
        <v>156</v>
      </c>
      <c r="I369" s="15">
        <v>60</v>
      </c>
      <c r="J369" s="15">
        <v>63</v>
      </c>
      <c r="K369" s="15">
        <v>61</v>
      </c>
      <c r="L369" s="15">
        <v>60</v>
      </c>
      <c r="M369" s="15">
        <v>35</v>
      </c>
      <c r="N369" s="15">
        <v>64</v>
      </c>
      <c r="O369" s="15">
        <v>56</v>
      </c>
      <c r="P369" s="15">
        <v>15</v>
      </c>
      <c r="Q369" s="15" t="s">
        <v>141</v>
      </c>
      <c r="R369" s="3" t="str">
        <f>IF(ISERROR(VLOOKUP($Q369,技リスト!$A$1:$F$270,6,FALSE)),"－",VLOOKUP($Q369,技リスト!$A$1:$F$270,6,FALSE))</f>
        <v>BL</v>
      </c>
      <c r="S369" s="3">
        <f>IF(ISERROR(VLOOKUP($Q369,技リスト!$A$1:$F$270,3,FALSE)),"－",VLOOKUP($Q369,技リスト!$A$1:$F$270,3,FALSE))</f>
        <v>64</v>
      </c>
      <c r="T369" s="3" t="str">
        <f>IF($E369=IF(ISERROR(VLOOKUP($Q369,技リスト!$A$1:$F$270,4,FALSE)),"－",VLOOKUP($Q369,技リスト!$A$1:$F$270,4,FALSE)),"一致","")</f>
        <v/>
      </c>
      <c r="U369" s="15" t="s">
        <v>152</v>
      </c>
      <c r="V369" s="3" t="str">
        <f>IF(ISERROR(VLOOKUP($U369,技リスト!$A$1:$F$270,6,FALSE)),"－",VLOOKUP($U369,技リスト!$A$1:$F$270,6,FALSE))</f>
        <v>DR</v>
      </c>
      <c r="W369" s="3">
        <f>IF(ISERROR(VLOOKUP($U369,技リスト!$A$1:$F$270,3,FALSE)),"－",VLOOKUP($U369,技リスト!$A$1:$F$270,3,FALSE))</f>
        <v>47</v>
      </c>
      <c r="X369" s="3" t="str">
        <f>IF($E369=IF(ISERROR(VLOOKUP($U369,技リスト!$A$1:$F$270,4,FALSE)),"－",VLOOKUP($U369,技リスト!$A$1:$F$270,4,FALSE)),"一致","")</f>
        <v/>
      </c>
      <c r="Y369" s="15" t="s">
        <v>363</v>
      </c>
      <c r="Z369" s="3" t="str">
        <f>IF(ISERROR(VLOOKUP($Y369,技リスト!$A$1:$F$270,6,FALSE)),"－",VLOOKUP($Y369,技リスト!$A$1:$F$270,6,FALSE))</f>
        <v>DR</v>
      </c>
      <c r="AA369" s="3">
        <f>IF(ISERROR(VLOOKUP($Y369,技リスト!$A$1:$F$270,3,FALSE)),"－",VLOOKUP($Y369,技リスト!$A$1:$F$270,3,FALSE))</f>
        <v>52</v>
      </c>
      <c r="AB369" s="3" t="str">
        <f>IF($E369=IF(ISERROR(VLOOKUP($Y369,技リスト!$A$1:$F$270,4,FALSE)),"－",VLOOKUP($Y369,技リスト!$A$1:$F$270,4,FALSE)),"一致","")</f>
        <v/>
      </c>
      <c r="AC369" s="15" t="s">
        <v>407</v>
      </c>
      <c r="AD369" s="3" t="str">
        <f>IF(ISERROR(VLOOKUP($AC369,技リスト!$A$1:$F$270,6,FALSE)),"－",VLOOKUP($AC369,技リスト!$A$1:$F$270,6,FALSE))</f>
        <v>CA</v>
      </c>
      <c r="AE369" s="3">
        <f>IF(ISERROR(VLOOKUP($AC369,技リスト!$A$1:$F$270,3,FALSE)),"－",VLOOKUP($AC369,技リスト!$A$1:$F$270,3,FALSE))</f>
        <v>69</v>
      </c>
      <c r="AF369" s="3" t="str">
        <f>IF($E369=IF(ISERROR(VLOOKUP($AC369,技リスト!$A$1:$F$245,4,FALSE)),"－",VLOOKUP($AC369,技リスト!$A$1:$F$245,4,FALSE)),"一致","")</f>
        <v/>
      </c>
      <c r="AG369" s="16" t="str">
        <f t="shared" si="40"/>
        <v>かげぬいジグザグスパークざんぞうドこんじょうキャッチ</v>
      </c>
      <c r="AH369" s="16" t="str">
        <f t="shared" si="41"/>
        <v>かげぬいジグザグスパークざんぞうドこんじょうキャッチ</v>
      </c>
      <c r="AI369" s="16" t="str">
        <f t="shared" si="42"/>
        <v>かげぬいジグザグスパークざんぞうドこんじょうキャッチ</v>
      </c>
      <c r="AJ369" s="16" t="str">
        <f t="shared" si="43"/>
        <v>かげぬいジグザグスパークざんぞうドこんじょうキャッチ</v>
      </c>
      <c r="AK369" s="15" t="str">
        <f t="shared" si="44"/>
        <v>BLDRDRCA</v>
      </c>
      <c r="AL369" s="16" t="str">
        <f t="shared" si="45"/>
        <v>BLDRDRCA</v>
      </c>
      <c r="AM369" s="15" t="str">
        <f t="shared" si="46"/>
        <v>BLDRDRCA</v>
      </c>
      <c r="AN369" s="15" t="str">
        <f t="shared" si="47"/>
        <v>BLDRDRCA</v>
      </c>
    </row>
    <row r="370" spans="1:40" ht="11.25" customHeight="1" x14ac:dyDescent="0.15">
      <c r="A370" s="15">
        <v>369</v>
      </c>
      <c r="B370" s="15" t="s">
        <v>1047</v>
      </c>
      <c r="C370" s="15" t="s">
        <v>1048</v>
      </c>
      <c r="D370" s="3" t="s">
        <v>18</v>
      </c>
      <c r="E370" s="15" t="s">
        <v>121</v>
      </c>
      <c r="F370" s="15" t="s">
        <v>20</v>
      </c>
      <c r="G370" s="15">
        <v>96</v>
      </c>
      <c r="H370" s="15">
        <v>150</v>
      </c>
      <c r="I370" s="15">
        <v>66</v>
      </c>
      <c r="J370" s="15">
        <v>63</v>
      </c>
      <c r="K370" s="15">
        <v>63</v>
      </c>
      <c r="L370" s="15">
        <v>56</v>
      </c>
      <c r="M370" s="15">
        <v>63</v>
      </c>
      <c r="N370" s="15">
        <v>68</v>
      </c>
      <c r="O370" s="15">
        <v>63</v>
      </c>
      <c r="P370" s="15">
        <v>20</v>
      </c>
      <c r="Q370" s="15" t="s">
        <v>484</v>
      </c>
      <c r="R370" s="3" t="str">
        <f>IF(ISERROR(VLOOKUP($Q370,技リスト!$A$1:$F$270,6,FALSE)),"－",VLOOKUP($Q370,技リスト!$A$1:$F$270,6,FALSE))</f>
        <v>P1</v>
      </c>
      <c r="S370" s="3">
        <f>IF(ISERROR(VLOOKUP($Q370,技リスト!$A$1:$F$270,3,FALSE)),"－",VLOOKUP($Q370,技リスト!$A$1:$F$270,3,FALSE))</f>
        <v>15</v>
      </c>
      <c r="T370" s="3" t="str">
        <f>IF($E370=IF(ISERROR(VLOOKUP($Q370,技リスト!$A$1:$F$270,4,FALSE)),"－",VLOOKUP($Q370,技リスト!$A$1:$F$270,4,FALSE)),"一致","")</f>
        <v>一致</v>
      </c>
      <c r="U370" s="15" t="s">
        <v>406</v>
      </c>
      <c r="V370" s="3" t="str">
        <f>IF(ISERROR(VLOOKUP($U370,技リスト!$A$1:$F$270,6,FALSE)),"－",VLOOKUP($U370,技リスト!$A$1:$F$270,6,FALSE))</f>
        <v>CA</v>
      </c>
      <c r="W370" s="3">
        <f>IF(ISERROR(VLOOKUP($U370,技リスト!$A$1:$F$270,3,FALSE)),"－",VLOOKUP($U370,技リスト!$A$1:$F$270,3,FALSE))</f>
        <v>63</v>
      </c>
      <c r="X370" s="3" t="str">
        <f>IF($E370=IF(ISERROR(VLOOKUP($U370,技リスト!$A$1:$F$270,4,FALSE)),"－",VLOOKUP($U370,技リスト!$A$1:$F$270,4,FALSE)),"一致","")</f>
        <v>一致</v>
      </c>
      <c r="Y370" s="15" t="s">
        <v>165</v>
      </c>
      <c r="Z370" s="3" t="str">
        <f>IF(ISERROR(VLOOKUP($Y370,技リスト!$A$1:$F$270,6,FALSE)),"－",VLOOKUP($Y370,技リスト!$A$1:$F$270,6,FALSE))</f>
        <v>BL</v>
      </c>
      <c r="AA370" s="3">
        <f>IF(ISERROR(VLOOKUP($Y370,技リスト!$A$1:$F$270,3,FALSE)),"－",VLOOKUP($Y370,技リスト!$A$1:$F$270,3,FALSE))</f>
        <v>46</v>
      </c>
      <c r="AB370" s="3" t="str">
        <f>IF($E370=IF(ISERROR(VLOOKUP($Y370,技リスト!$A$1:$F$270,4,FALSE)),"－",VLOOKUP($Y370,技リスト!$A$1:$F$270,4,FALSE)),"一致","")</f>
        <v/>
      </c>
      <c r="AC370" s="15" t="s">
        <v>407</v>
      </c>
      <c r="AD370" s="3" t="str">
        <f>IF(ISERROR(VLOOKUP($AC370,技リスト!$A$1:$F$270,6,FALSE)),"－",VLOOKUP($AC370,技リスト!$A$1:$F$270,6,FALSE))</f>
        <v>CA</v>
      </c>
      <c r="AE370" s="3">
        <f>IF(ISERROR(VLOOKUP($AC370,技リスト!$A$1:$F$270,3,FALSE)),"－",VLOOKUP($AC370,技リスト!$A$1:$F$270,3,FALSE))</f>
        <v>69</v>
      </c>
      <c r="AF370" s="3" t="str">
        <f>IF($E370=IF(ISERROR(VLOOKUP($AC370,技リスト!$A$1:$F$245,4,FALSE)),"－",VLOOKUP($AC370,技リスト!$A$1:$F$245,4,FALSE)),"一致","")</f>
        <v>一致</v>
      </c>
      <c r="AG370" s="16" t="str">
        <f t="shared" si="40"/>
        <v>まきわりチョップゴールずらしフェイクボールドこんじょうキャッチ</v>
      </c>
      <c r="AH370" s="16" t="str">
        <f t="shared" si="41"/>
        <v>まきわりチョップゴールずらしフェイクボールドこんじょうキャッチ</v>
      </c>
      <c r="AI370" s="16" t="str">
        <f t="shared" si="42"/>
        <v>まきわりチョップゴールずらしフェイクボールドこんじょうキャッチ</v>
      </c>
      <c r="AJ370" s="16" t="str">
        <f t="shared" si="43"/>
        <v>まきわりチョップゴールずらしフェイクボールドこんじょうキャッチ</v>
      </c>
      <c r="AK370" s="15" t="str">
        <f t="shared" si="44"/>
        <v>P1CABLCA</v>
      </c>
      <c r="AL370" s="16" t="str">
        <f t="shared" si="45"/>
        <v>P1CABLCA</v>
      </c>
      <c r="AM370" s="15" t="str">
        <f t="shared" si="46"/>
        <v>P1CABLCA</v>
      </c>
      <c r="AN370" s="15" t="str">
        <f t="shared" si="47"/>
        <v>P1CABLCA</v>
      </c>
    </row>
    <row r="371" spans="1:40" ht="11.25" customHeight="1" x14ac:dyDescent="0.15">
      <c r="A371" s="15">
        <v>370</v>
      </c>
      <c r="B371" s="15" t="s">
        <v>1049</v>
      </c>
      <c r="C371" s="15" t="s">
        <v>1050</v>
      </c>
      <c r="D371" s="3" t="s">
        <v>18</v>
      </c>
      <c r="E371" s="15" t="s">
        <v>145</v>
      </c>
      <c r="F371" s="15" t="s">
        <v>52</v>
      </c>
      <c r="G371" s="15">
        <v>132</v>
      </c>
      <c r="H371" s="15">
        <v>154</v>
      </c>
      <c r="I371" s="15">
        <v>49</v>
      </c>
      <c r="J371" s="15">
        <v>29</v>
      </c>
      <c r="K371" s="15">
        <v>32</v>
      </c>
      <c r="L371" s="15">
        <v>55</v>
      </c>
      <c r="M371" s="15">
        <v>67</v>
      </c>
      <c r="N371" s="15">
        <v>60</v>
      </c>
      <c r="O371" s="15">
        <v>60</v>
      </c>
      <c r="P371" s="15">
        <v>17</v>
      </c>
      <c r="Q371" s="15" t="s">
        <v>350</v>
      </c>
      <c r="R371" s="3" t="str">
        <f>IF(ISERROR(VLOOKUP($Q371,技リスト!$A$1:$F$270,6,FALSE)),"－",VLOOKUP($Q371,技リスト!$A$1:$F$270,6,FALSE))</f>
        <v>NS</v>
      </c>
      <c r="S371" s="3">
        <f>IF(ISERROR(VLOOKUP($Q371,技リスト!$A$1:$F$270,3,FALSE)),"－",VLOOKUP($Q371,技リスト!$A$1:$F$270,3,FALSE))</f>
        <v>67</v>
      </c>
      <c r="T371" s="3" t="str">
        <f>IF($E371=IF(ISERROR(VLOOKUP($Q371,技リスト!$A$1:$F$270,4,FALSE)),"－",VLOOKUP($Q371,技リスト!$A$1:$F$270,4,FALSE)),"一致","")</f>
        <v/>
      </c>
      <c r="U371" s="15" t="s">
        <v>176</v>
      </c>
      <c r="V371" s="3" t="str">
        <f>IF(ISERROR(VLOOKUP($U371,技リスト!$A$1:$F$270,6,FALSE)),"－",VLOOKUP($U371,技リスト!$A$1:$F$270,6,FALSE))</f>
        <v>DR</v>
      </c>
      <c r="W371" s="3">
        <f>IF(ISERROR(VLOOKUP($U371,技リスト!$A$1:$F$270,3,FALSE)),"－",VLOOKUP($U371,技リスト!$A$1:$F$270,3,FALSE))</f>
        <v>47</v>
      </c>
      <c r="X371" s="3" t="str">
        <f>IF($E371=IF(ISERROR(VLOOKUP($U371,技リスト!$A$1:$F$270,4,FALSE)),"－",VLOOKUP($U371,技リスト!$A$1:$F$270,4,FALSE)),"一致","")</f>
        <v>一致</v>
      </c>
      <c r="Y371" s="15" t="s">
        <v>610</v>
      </c>
      <c r="Z371" s="3" t="str">
        <f>IF(ISERROR(VLOOKUP($Y371,技リスト!$A$1:$F$270,6,FALSE)),"－",VLOOKUP($Y371,技リスト!$A$1:$F$270,6,FALSE))</f>
        <v>DR</v>
      </c>
      <c r="AA371" s="3">
        <f>IF(ISERROR(VLOOKUP($Y371,技リスト!$A$1:$F$270,3,FALSE)),"－",VLOOKUP($Y371,技リスト!$A$1:$F$270,3,FALSE))</f>
        <v>38</v>
      </c>
      <c r="AB371" s="3" t="str">
        <f>IF($E371=IF(ISERROR(VLOOKUP($Y371,技リスト!$A$1:$F$270,4,FALSE)),"－",VLOOKUP($Y371,技リスト!$A$1:$F$270,4,FALSE)),"一致","")</f>
        <v>一致</v>
      </c>
      <c r="AC371" s="15" t="s">
        <v>140</v>
      </c>
      <c r="AD371" s="3" t="str">
        <f>IF(ISERROR(VLOOKUP($AC371,技リスト!$A$1:$F$270,6,FALSE)),"－",VLOOKUP($AC371,技リスト!$A$1:$F$270,6,FALSE))</f>
        <v>BL</v>
      </c>
      <c r="AE371" s="3">
        <f>IF(ISERROR(VLOOKUP($AC371,技リスト!$A$1:$F$270,3,FALSE)),"－",VLOOKUP($AC371,技リスト!$A$1:$F$270,3,FALSE))</f>
        <v>41</v>
      </c>
      <c r="AF371" s="3" t="str">
        <f>IF($E371=IF(ISERROR(VLOOKUP($AC371,技リスト!$A$1:$F$245,4,FALSE)),"－",VLOOKUP($AC371,技リスト!$A$1:$F$245,4,FALSE)),"一致","")</f>
        <v/>
      </c>
      <c r="AG371" s="16" t="str">
        <f t="shared" si="40"/>
        <v>クロスドライブヒートタックルフーセンガムうしろのしょうめん</v>
      </c>
      <c r="AH371" s="16" t="str">
        <f t="shared" si="41"/>
        <v>クロスドライブヒートタックルフーセンガムうしろのしょうめん</v>
      </c>
      <c r="AI371" s="16" t="str">
        <f t="shared" si="42"/>
        <v>クロスドライブヒートタックルフーセンガムうしろのしょうめん</v>
      </c>
      <c r="AJ371" s="16" t="str">
        <f t="shared" si="43"/>
        <v>クロスドライブヒートタックルフーセンガムうしろのしょうめん</v>
      </c>
      <c r="AK371" s="15" t="str">
        <f t="shared" si="44"/>
        <v>NSDRDRBL</v>
      </c>
      <c r="AL371" s="16" t="str">
        <f t="shared" si="45"/>
        <v>NSDRDRBL</v>
      </c>
      <c r="AM371" s="15" t="str">
        <f t="shared" si="46"/>
        <v>NSDRDRBL</v>
      </c>
      <c r="AN371" s="15" t="str">
        <f t="shared" si="47"/>
        <v>NSDRDRBL</v>
      </c>
    </row>
    <row r="372" spans="1:40" ht="11.25" customHeight="1" x14ac:dyDescent="0.15">
      <c r="A372" s="15">
        <v>371</v>
      </c>
      <c r="B372" s="15" t="s">
        <v>1051</v>
      </c>
      <c r="C372" s="15" t="s">
        <v>1052</v>
      </c>
      <c r="D372" s="3" t="s">
        <v>18</v>
      </c>
      <c r="E372" s="15" t="s">
        <v>145</v>
      </c>
      <c r="F372" s="15" t="s">
        <v>52</v>
      </c>
      <c r="G372" s="15">
        <v>191</v>
      </c>
      <c r="H372" s="15">
        <v>156</v>
      </c>
      <c r="I372" s="15">
        <v>60</v>
      </c>
      <c r="J372" s="15">
        <v>61</v>
      </c>
      <c r="K372" s="15">
        <v>64</v>
      </c>
      <c r="L372" s="15">
        <v>65</v>
      </c>
      <c r="M372" s="15">
        <v>64</v>
      </c>
      <c r="N372" s="15">
        <v>62</v>
      </c>
      <c r="O372" s="15">
        <v>64</v>
      </c>
      <c r="P372" s="15">
        <v>19</v>
      </c>
      <c r="Q372" s="15" t="s">
        <v>153</v>
      </c>
      <c r="R372" s="3" t="str">
        <f>IF(ISERROR(VLOOKUP($Q372,技リスト!$A$1:$F$270,6,FALSE)),"－",VLOOKUP($Q372,技リスト!$A$1:$F$270,6,FALSE))</f>
        <v>NS</v>
      </c>
      <c r="S372" s="3">
        <f>IF(ISERROR(VLOOKUP($Q372,技リスト!$A$1:$F$270,3,FALSE)),"－",VLOOKUP($Q372,技リスト!$A$1:$F$270,3,FALSE))</f>
        <v>22</v>
      </c>
      <c r="T372" s="3" t="str">
        <f>IF($E372=IF(ISERROR(VLOOKUP($Q372,技リスト!$A$1:$F$270,4,FALSE)),"－",VLOOKUP($Q372,技リスト!$A$1:$F$270,4,FALSE)),"一致","")</f>
        <v/>
      </c>
      <c r="U372" s="15" t="s">
        <v>148</v>
      </c>
      <c r="V372" s="3" t="str">
        <f>IF(ISERROR(VLOOKUP($U372,技リスト!$A$1:$F$270,6,FALSE)),"－",VLOOKUP($U372,技リスト!$A$1:$F$270,6,FALSE))</f>
        <v>BS</v>
      </c>
      <c r="W372" s="3">
        <f>IF(ISERROR(VLOOKUP($U372,技リスト!$A$1:$F$270,3,FALSE)),"－",VLOOKUP($U372,技リスト!$A$1:$F$270,3,FALSE))</f>
        <v>80</v>
      </c>
      <c r="X372" s="3" t="str">
        <f>IF($E372=IF(ISERROR(VLOOKUP($U372,技リスト!$A$1:$F$270,4,FALSE)),"－",VLOOKUP($U372,技リスト!$A$1:$F$270,4,FALSE)),"一致","")</f>
        <v>一致</v>
      </c>
      <c r="Y372" s="15" t="s">
        <v>691</v>
      </c>
      <c r="Z372" s="3" t="str">
        <f>IF(ISERROR(VLOOKUP($Y372,技リスト!$A$1:$F$270,6,FALSE)),"－",VLOOKUP($Y372,技リスト!$A$1:$F$270,6,FALSE))</f>
        <v>LS</v>
      </c>
      <c r="AA372" s="3">
        <f>IF(ISERROR(VLOOKUP($Y372,技リスト!$A$1:$F$270,3,FALSE)),"－",VLOOKUP($Y372,技リスト!$A$1:$F$270,3,FALSE))</f>
        <v>87</v>
      </c>
      <c r="AB372" s="3" t="str">
        <f>IF($E372=IF(ISERROR(VLOOKUP($Y372,技リスト!$A$1:$F$270,4,FALSE)),"－",VLOOKUP($Y372,技リスト!$A$1:$F$270,4,FALSE)),"一致","")</f>
        <v/>
      </c>
      <c r="AC372" s="15" t="s">
        <v>876</v>
      </c>
      <c r="AD372" s="3" t="str">
        <f>IF(ISERROR(VLOOKUP($AC372,技リスト!$A$1:$F$270,6,FALSE)),"－",VLOOKUP($AC372,技リスト!$A$1:$F$270,6,FALSE))</f>
        <v>NS</v>
      </c>
      <c r="AE372" s="3">
        <f>IF(ISERROR(VLOOKUP($AC372,技リスト!$A$1:$F$270,3,FALSE)),"－",VLOOKUP($AC372,技リスト!$A$1:$F$270,3,FALSE))</f>
        <v>94</v>
      </c>
      <c r="AF372" s="3" t="str">
        <f>IF($E372=IF(ISERROR(VLOOKUP($AC372,技リスト!$A$1:$F$245,4,FALSE)),"－",VLOOKUP($AC372,技リスト!$A$1:$F$245,4,FALSE)),"一致","")</f>
        <v/>
      </c>
      <c r="AG372" s="16" t="str">
        <f t="shared" si="40"/>
        <v>ローリングキックドこんじょうバットドこんじょうクラブデュアルストライク</v>
      </c>
      <c r="AH372" s="16" t="str">
        <f t="shared" si="41"/>
        <v>ローリングキックドこんじょうバットドこんじょうクラブデュアルストライク</v>
      </c>
      <c r="AI372" s="16" t="str">
        <f t="shared" si="42"/>
        <v>ローリングキックドこんじょうバットドこんじょうクラブデュアルストライク</v>
      </c>
      <c r="AJ372" s="16" t="str">
        <f t="shared" si="43"/>
        <v>ローリングキックドこんじょうバットドこんじょうクラブデュアルストライク</v>
      </c>
      <c r="AK372" s="15" t="str">
        <f t="shared" si="44"/>
        <v>NSBSLSNS</v>
      </c>
      <c r="AL372" s="16" t="str">
        <f t="shared" si="45"/>
        <v>NSBSLSNS</v>
      </c>
      <c r="AM372" s="15" t="str">
        <f t="shared" si="46"/>
        <v>NSBSLSNS</v>
      </c>
      <c r="AN372" s="15" t="str">
        <f t="shared" si="47"/>
        <v>NSBSLSNS</v>
      </c>
    </row>
    <row r="373" spans="1:40" ht="11.25" customHeight="1" x14ac:dyDescent="0.15">
      <c r="A373" s="15">
        <v>372</v>
      </c>
      <c r="B373" s="15" t="s">
        <v>1053</v>
      </c>
      <c r="C373" s="15" t="s">
        <v>1054</v>
      </c>
      <c r="D373" s="3" t="s">
        <v>18</v>
      </c>
      <c r="E373" s="15" t="s">
        <v>88</v>
      </c>
      <c r="F373" s="15" t="s">
        <v>17</v>
      </c>
      <c r="G373" s="15">
        <v>121</v>
      </c>
      <c r="H373" s="15">
        <v>113</v>
      </c>
      <c r="I373" s="15">
        <v>60</v>
      </c>
      <c r="J373" s="15">
        <v>55</v>
      </c>
      <c r="K373" s="15">
        <v>40</v>
      </c>
      <c r="L373" s="15">
        <v>42</v>
      </c>
      <c r="M373" s="15">
        <v>40</v>
      </c>
      <c r="N373" s="15">
        <v>56</v>
      </c>
      <c r="O373" s="15">
        <v>60</v>
      </c>
      <c r="P373" s="15">
        <v>20</v>
      </c>
      <c r="Q373" s="15" t="s">
        <v>223</v>
      </c>
      <c r="R373" s="3" t="str">
        <f>IF(ISERROR(VLOOKUP($Q373,技リスト!$A$1:$F$270,6,FALSE)),"－",VLOOKUP($Q373,技リスト!$A$1:$F$270,6,FALSE))</f>
        <v>BL</v>
      </c>
      <c r="S373" s="3">
        <f>IF(ISERROR(VLOOKUP($Q373,技リスト!$A$1:$F$270,3,FALSE)),"－",VLOOKUP($Q373,技リスト!$A$1:$F$270,3,FALSE))</f>
        <v>8</v>
      </c>
      <c r="T373" s="3" t="str">
        <f>IF($E373=IF(ISERROR(VLOOKUP($Q373,技リスト!$A$1:$F$270,4,FALSE)),"－",VLOOKUP($Q373,技リスト!$A$1:$F$270,4,FALSE)),"一致","")</f>
        <v/>
      </c>
      <c r="U373" s="15" t="s">
        <v>921</v>
      </c>
      <c r="V373" s="3" t="str">
        <f>IF(ISERROR(VLOOKUP($U373,技リスト!$A$1:$F$270,6,FALSE)),"－",VLOOKUP($U373,技リスト!$A$1:$F$270,6,FALSE))</f>
        <v>DR</v>
      </c>
      <c r="W373" s="3">
        <f>IF(ISERROR(VLOOKUP($U373,技リスト!$A$1:$F$270,3,FALSE)),"－",VLOOKUP($U373,技リスト!$A$1:$F$270,3,FALSE))</f>
        <v>17</v>
      </c>
      <c r="X373" s="3" t="str">
        <f>IF($E373=IF(ISERROR(VLOOKUP($U373,技リスト!$A$1:$F$270,4,FALSE)),"－",VLOOKUP($U373,技リスト!$A$1:$F$270,4,FALSE)),"一致","")</f>
        <v/>
      </c>
      <c r="Y373" s="15" t="s">
        <v>199</v>
      </c>
      <c r="Z373" s="3" t="str">
        <f>IF(ISERROR(VLOOKUP($Y373,技リスト!$A$1:$F$270,6,FALSE)),"－",VLOOKUP($Y373,技リスト!$A$1:$F$270,6,FALSE))</f>
        <v>BB</v>
      </c>
      <c r="AA373" s="3">
        <f>IF(ISERROR(VLOOKUP($Y373,技リスト!$A$1:$F$270,3,FALSE)),"－",VLOOKUP($Y373,技リスト!$A$1:$F$270,3,FALSE))</f>
        <v>58</v>
      </c>
      <c r="AB373" s="3" t="str">
        <f>IF($E373=IF(ISERROR(VLOOKUP($Y373,技リスト!$A$1:$F$270,4,FALSE)),"－",VLOOKUP($Y373,技リスト!$A$1:$F$270,4,FALSE)),"一致","")</f>
        <v>一致</v>
      </c>
      <c r="AC373" s="15" t="s">
        <v>241</v>
      </c>
      <c r="AD373" s="3" t="str">
        <f>IF(ISERROR(VLOOKUP($AC373,技リスト!$A$1:$F$270,6,FALSE)),"－",VLOOKUP($AC373,技リスト!$A$1:$F$270,6,FALSE))</f>
        <v>DR</v>
      </c>
      <c r="AE373" s="3">
        <f>IF(ISERROR(VLOOKUP($AC373,技リスト!$A$1:$F$270,3,FALSE)),"－",VLOOKUP($AC373,技リスト!$A$1:$F$270,3,FALSE))</f>
        <v>61</v>
      </c>
      <c r="AF373" s="3" t="str">
        <f>IF($E373=IF(ISERROR(VLOOKUP($AC373,技リスト!$A$1:$F$245,4,FALSE)),"－",VLOOKUP($AC373,技リスト!$A$1:$F$245,4,FALSE)),"一致","")</f>
        <v>一致</v>
      </c>
      <c r="AG373" s="16" t="str">
        <f t="shared" si="40"/>
        <v>キラースライドひとりワンツースピニングカットカマイタチ</v>
      </c>
      <c r="AH373" s="16" t="str">
        <f t="shared" si="41"/>
        <v>キラースライドひとりワンツースピニングカットカマイタチ</v>
      </c>
      <c r="AI373" s="16" t="str">
        <f t="shared" si="42"/>
        <v>キラースライドひとりワンツースピニングカットカマイタチ</v>
      </c>
      <c r="AJ373" s="16" t="str">
        <f t="shared" si="43"/>
        <v>キラースライドひとりワンツースピニングカットカマイタチ</v>
      </c>
      <c r="AK373" s="15" t="str">
        <f t="shared" si="44"/>
        <v>BLDRBBDR</v>
      </c>
      <c r="AL373" s="16" t="str">
        <f t="shared" si="45"/>
        <v>BLDRBBDR</v>
      </c>
      <c r="AM373" s="15" t="str">
        <f t="shared" si="46"/>
        <v>BLDRBBDR</v>
      </c>
      <c r="AN373" s="15" t="str">
        <f t="shared" si="47"/>
        <v>BLDRBBDR</v>
      </c>
    </row>
    <row r="374" spans="1:40" ht="11.25" customHeight="1" x14ac:dyDescent="0.15">
      <c r="A374" s="15">
        <v>373</v>
      </c>
      <c r="B374" s="15" t="s">
        <v>1055</v>
      </c>
      <c r="C374" s="15" t="s">
        <v>1056</v>
      </c>
      <c r="D374" s="3" t="s">
        <v>18</v>
      </c>
      <c r="E374" s="15" t="s">
        <v>121</v>
      </c>
      <c r="F374" s="15" t="s">
        <v>20</v>
      </c>
      <c r="G374" s="15">
        <v>211</v>
      </c>
      <c r="H374" s="15">
        <v>158</v>
      </c>
      <c r="I374" s="15">
        <v>40</v>
      </c>
      <c r="J374" s="15">
        <v>62</v>
      </c>
      <c r="K374" s="15">
        <v>56</v>
      </c>
      <c r="L374" s="15">
        <v>52</v>
      </c>
      <c r="M374" s="15">
        <v>52</v>
      </c>
      <c r="N374" s="15">
        <v>70</v>
      </c>
      <c r="O374" s="15">
        <v>62</v>
      </c>
      <c r="P374" s="15">
        <v>27</v>
      </c>
      <c r="Q374" s="15" t="s">
        <v>203</v>
      </c>
      <c r="R374" s="3" t="str">
        <f>IF(ISERROR(VLOOKUP($Q374,技リスト!$A$1:$F$270,6,FALSE)),"－",VLOOKUP($Q374,技リスト!$A$1:$F$270,6,FALSE))</f>
        <v>P1</v>
      </c>
      <c r="S374" s="3">
        <f>IF(ISERROR(VLOOKUP($Q374,技リスト!$A$1:$F$270,3,FALSE)),"－",VLOOKUP($Q374,技リスト!$A$1:$F$270,3,FALSE))</f>
        <v>8</v>
      </c>
      <c r="T374" s="3" t="str">
        <f>IF($E374=IF(ISERROR(VLOOKUP($Q374,技リスト!$A$1:$F$270,4,FALSE)),"－",VLOOKUP($Q374,技リスト!$A$1:$F$270,4,FALSE)),"一致","")</f>
        <v/>
      </c>
      <c r="U374" s="15" t="s">
        <v>280</v>
      </c>
      <c r="V374" s="3" t="str">
        <f>IF(ISERROR(VLOOKUP($U374,技リスト!$A$1:$F$270,6,FALSE)),"－",VLOOKUP($U374,技リスト!$A$1:$F$270,6,FALSE))</f>
        <v>P1</v>
      </c>
      <c r="W374" s="3">
        <f>IF(ISERROR(VLOOKUP($U374,技リスト!$A$1:$F$270,3,FALSE)),"－",VLOOKUP($U374,技リスト!$A$1:$F$270,3,FALSE))</f>
        <v>41</v>
      </c>
      <c r="X374" s="3" t="str">
        <f>IF($E374=IF(ISERROR(VLOOKUP($U374,技リスト!$A$1:$F$270,4,FALSE)),"－",VLOOKUP($U374,技リスト!$A$1:$F$270,4,FALSE)),"一致","")</f>
        <v/>
      </c>
      <c r="Y374" s="15" t="s">
        <v>281</v>
      </c>
      <c r="Z374" s="3" t="str">
        <f>IF(ISERROR(VLOOKUP($Y374,技リスト!$A$1:$F$270,6,FALSE)),"－",VLOOKUP($Y374,技リスト!$A$1:$F$270,6,FALSE))</f>
        <v>P1</v>
      </c>
      <c r="AA374" s="3">
        <f>IF(ISERROR(VLOOKUP($Y374,技リスト!$A$1:$F$270,3,FALSE)),"－",VLOOKUP($Y374,技リスト!$A$1:$F$270,3,FALSE))</f>
        <v>67</v>
      </c>
      <c r="AB374" s="3" t="str">
        <f>IF($E374=IF(ISERROR(VLOOKUP($Y374,技リスト!$A$1:$F$270,4,FALSE)),"－",VLOOKUP($Y374,技リスト!$A$1:$F$270,4,FALSE)),"一致","")</f>
        <v/>
      </c>
      <c r="AC374" s="15" t="s">
        <v>370</v>
      </c>
      <c r="AD374" s="3" t="str">
        <f>IF(ISERROR(VLOOKUP($AC374,技リスト!$A$1:$F$270,6,FALSE)),"－",VLOOKUP($AC374,技リスト!$A$1:$F$270,6,FALSE))</f>
        <v>P1</v>
      </c>
      <c r="AE374" s="3">
        <f>IF(ISERROR(VLOOKUP($AC374,技リスト!$A$1:$F$270,3,FALSE)),"－",VLOOKUP($AC374,技リスト!$A$1:$F$270,3,FALSE))</f>
        <v>90</v>
      </c>
      <c r="AF374" s="3" t="str">
        <f>IF($E374=IF(ISERROR(VLOOKUP($AC374,技リスト!$A$1:$F$245,4,FALSE)),"－",VLOOKUP($AC374,技リスト!$A$1:$F$245,4,FALSE)),"一致","")</f>
        <v/>
      </c>
      <c r="AG374" s="16" t="str">
        <f t="shared" si="40"/>
        <v>ねっけつパンチロケットこぶしばくれつパンチダブルロケット</v>
      </c>
      <c r="AH374" s="16" t="str">
        <f t="shared" si="41"/>
        <v>ねっけつパンチロケットこぶしばくれつパンチダブルロケット</v>
      </c>
      <c r="AI374" s="16" t="str">
        <f t="shared" si="42"/>
        <v>ねっけつパンチロケットこぶしばくれつパンチダブルロケット</v>
      </c>
      <c r="AJ374" s="16" t="str">
        <f t="shared" si="43"/>
        <v>ねっけつパンチロケットこぶしばくれつパンチダブルロケット</v>
      </c>
      <c r="AK374" s="15" t="str">
        <f t="shared" si="44"/>
        <v>P1P1P1P1</v>
      </c>
      <c r="AL374" s="16" t="str">
        <f t="shared" si="45"/>
        <v>P1P1P1P1</v>
      </c>
      <c r="AM374" s="15" t="str">
        <f t="shared" si="46"/>
        <v>P1P1P1P1</v>
      </c>
      <c r="AN374" s="15" t="str">
        <f t="shared" si="47"/>
        <v>P1P1P1P1</v>
      </c>
    </row>
    <row r="375" spans="1:40" ht="11.25" customHeight="1" x14ac:dyDescent="0.15">
      <c r="A375" s="15">
        <v>374</v>
      </c>
      <c r="B375" s="15" t="s">
        <v>1057</v>
      </c>
      <c r="C375" s="15" t="s">
        <v>1058</v>
      </c>
      <c r="D375" s="3" t="s">
        <v>18</v>
      </c>
      <c r="E375" s="15" t="s">
        <v>145</v>
      </c>
      <c r="F375" s="15" t="s">
        <v>17</v>
      </c>
      <c r="G375" s="15">
        <v>134</v>
      </c>
      <c r="H375" s="15">
        <v>172</v>
      </c>
      <c r="I375" s="15">
        <v>55</v>
      </c>
      <c r="J375" s="15">
        <v>60</v>
      </c>
      <c r="K375" s="15">
        <v>52</v>
      </c>
      <c r="L375" s="15">
        <v>60</v>
      </c>
      <c r="M375" s="15">
        <v>60</v>
      </c>
      <c r="N375" s="15">
        <v>53</v>
      </c>
      <c r="O375" s="15">
        <v>56</v>
      </c>
      <c r="P375" s="15">
        <v>16</v>
      </c>
      <c r="Q375" s="15" t="s">
        <v>212</v>
      </c>
      <c r="R375" s="3" t="str">
        <f>IF(ISERROR(VLOOKUP($Q375,技リスト!$A$1:$F$270,6,FALSE)),"－",VLOOKUP($Q375,技リスト!$A$1:$F$270,6,FALSE))</f>
        <v>BB</v>
      </c>
      <c r="S375" s="3">
        <f>IF(ISERROR(VLOOKUP($Q375,技リスト!$A$1:$F$270,3,FALSE)),"－",VLOOKUP($Q375,技リスト!$A$1:$F$270,3,FALSE))</f>
        <v>14</v>
      </c>
      <c r="T375" s="3" t="str">
        <f>IF($E375=IF(ISERROR(VLOOKUP($Q375,技リスト!$A$1:$F$270,4,FALSE)),"－",VLOOKUP($Q375,技リスト!$A$1:$F$270,4,FALSE)),"一致","")</f>
        <v>一致</v>
      </c>
      <c r="U375" s="15" t="s">
        <v>738</v>
      </c>
      <c r="V375" s="3" t="str">
        <f>IF(ISERROR(VLOOKUP($U375,技リスト!$A$1:$F$270,6,FALSE)),"－",VLOOKUP($U375,技リスト!$A$1:$F$270,6,FALSE))</f>
        <v>BB</v>
      </c>
      <c r="W375" s="3">
        <f>IF(ISERROR(VLOOKUP($U375,技リスト!$A$1:$F$270,3,FALSE)),"－",VLOOKUP($U375,技リスト!$A$1:$F$270,3,FALSE))</f>
        <v>44</v>
      </c>
      <c r="X375" s="3" t="str">
        <f>IF($E375=IF(ISERROR(VLOOKUP($U375,技リスト!$A$1:$F$270,4,FALSE)),"－",VLOOKUP($U375,技リスト!$A$1:$F$270,4,FALSE)),"一致","")</f>
        <v>一致</v>
      </c>
      <c r="Y375" s="15" t="s">
        <v>729</v>
      </c>
      <c r="Z375" s="3" t="str">
        <f>IF(ISERROR(VLOOKUP($Y375,技リスト!$A$1:$F$270,6,FALSE)),"－",VLOOKUP($Y375,技リスト!$A$1:$F$270,6,FALSE))</f>
        <v>BB</v>
      </c>
      <c r="AA375" s="3">
        <f>IF(ISERROR(VLOOKUP($Y375,技リスト!$A$1:$F$270,3,FALSE)),"－",VLOOKUP($Y375,技リスト!$A$1:$F$270,3,FALSE))</f>
        <v>73</v>
      </c>
      <c r="AB375" s="3" t="str">
        <f>IF($E375=IF(ISERROR(VLOOKUP($Y375,技リスト!$A$1:$F$270,4,FALSE)),"－",VLOOKUP($Y375,技リスト!$A$1:$F$270,4,FALSE)),"一致","")</f>
        <v>一致</v>
      </c>
      <c r="AC375" s="15" t="s">
        <v>548</v>
      </c>
      <c r="AD375" s="3" t="str">
        <f>IF(ISERROR(VLOOKUP($AC375,技リスト!$A$1:$F$270,6,FALSE)),"－",VLOOKUP($AC375,技リスト!$A$1:$F$270,6,FALSE))</f>
        <v>DR</v>
      </c>
      <c r="AE375" s="3">
        <f>IF(ISERROR(VLOOKUP($AC375,技リスト!$A$1:$F$270,3,FALSE)),"－",VLOOKUP($AC375,技リスト!$A$1:$F$270,3,FALSE))</f>
        <v>74</v>
      </c>
      <c r="AF375" s="3" t="str">
        <f>IF($E375=IF(ISERROR(VLOOKUP($AC375,技リスト!$A$1:$F$245,4,FALSE)),"－",VLOOKUP($AC375,技リスト!$A$1:$F$245,4,FALSE)),"一致","")</f>
        <v>一致</v>
      </c>
      <c r="AG375" s="16" t="str">
        <f t="shared" si="40"/>
        <v>ジャイアントスピンスーパーしこふみボルケイノカットれっぷうダッシュ</v>
      </c>
      <c r="AH375" s="16" t="str">
        <f t="shared" si="41"/>
        <v>ジャイアントスピンスーパーしこふみボルケイノカットれっぷうダッシュ</v>
      </c>
      <c r="AI375" s="16" t="str">
        <f t="shared" si="42"/>
        <v>ジャイアントスピンスーパーしこふみボルケイノカットれっぷうダッシュ</v>
      </c>
      <c r="AJ375" s="16" t="str">
        <f t="shared" si="43"/>
        <v>ジャイアントスピンスーパーしこふみボルケイノカットれっぷうダッシュ</v>
      </c>
      <c r="AK375" s="15" t="str">
        <f t="shared" si="44"/>
        <v>BBBBBBDR</v>
      </c>
      <c r="AL375" s="16" t="str">
        <f t="shared" si="45"/>
        <v>BBBBBBDR</v>
      </c>
      <c r="AM375" s="15" t="str">
        <f t="shared" si="46"/>
        <v>BBBBBBDR</v>
      </c>
      <c r="AN375" s="15" t="str">
        <f t="shared" si="47"/>
        <v>BBBBBBDR</v>
      </c>
    </row>
    <row r="376" spans="1:40" ht="11.25" customHeight="1" x14ac:dyDescent="0.15">
      <c r="A376" s="15">
        <v>375</v>
      </c>
      <c r="B376" s="15" t="s">
        <v>1059</v>
      </c>
      <c r="C376" s="15" t="s">
        <v>1060</v>
      </c>
      <c r="D376" s="3" t="s">
        <v>18</v>
      </c>
      <c r="E376" s="15" t="s">
        <v>121</v>
      </c>
      <c r="F376" s="15" t="s">
        <v>53</v>
      </c>
      <c r="G376" s="15">
        <v>145</v>
      </c>
      <c r="H376" s="15">
        <v>168</v>
      </c>
      <c r="I376" s="15">
        <v>44</v>
      </c>
      <c r="J376" s="15">
        <v>56</v>
      </c>
      <c r="K376" s="15">
        <v>70</v>
      </c>
      <c r="L376" s="15">
        <v>41</v>
      </c>
      <c r="M376" s="15">
        <v>52</v>
      </c>
      <c r="N376" s="15">
        <v>52</v>
      </c>
      <c r="O376" s="15">
        <v>56</v>
      </c>
      <c r="P376" s="15">
        <v>15</v>
      </c>
      <c r="Q376" s="15" t="s">
        <v>329</v>
      </c>
      <c r="R376" s="3" t="str">
        <f>IF(ISERROR(VLOOKUP($Q376,技リスト!$A$1:$F$270,6,FALSE)),"－",VLOOKUP($Q376,技リスト!$A$1:$F$270,6,FALSE))</f>
        <v>DR</v>
      </c>
      <c r="S376" s="3">
        <f>IF(ISERROR(VLOOKUP($Q376,技リスト!$A$1:$F$270,3,FALSE)),"－",VLOOKUP($Q376,技リスト!$A$1:$F$270,3,FALSE))</f>
        <v>8</v>
      </c>
      <c r="T376" s="3" t="str">
        <f>IF($E376=IF(ISERROR(VLOOKUP($Q376,技リスト!$A$1:$F$270,4,FALSE)),"－",VLOOKUP($Q376,技リスト!$A$1:$F$270,4,FALSE)),"一致","")</f>
        <v/>
      </c>
      <c r="U376" s="15" t="s">
        <v>277</v>
      </c>
      <c r="V376" s="3" t="str">
        <f>IF(ISERROR(VLOOKUP($U376,技リスト!$A$1:$F$270,6,FALSE)),"－",VLOOKUP($U376,技リスト!$A$1:$F$270,6,FALSE))</f>
        <v>DR</v>
      </c>
      <c r="W376" s="3">
        <f>IF(ISERROR(VLOOKUP($U376,技リスト!$A$1:$F$270,3,FALSE)),"－",VLOOKUP($U376,技リスト!$A$1:$F$270,3,FALSE))</f>
        <v>22</v>
      </c>
      <c r="X376" s="3" t="str">
        <f>IF($E376=IF(ISERROR(VLOOKUP($U376,技リスト!$A$1:$F$270,4,FALSE)),"－",VLOOKUP($U376,技リスト!$A$1:$F$270,4,FALSE)),"一致","")</f>
        <v/>
      </c>
      <c r="Y376" s="15" t="s">
        <v>165</v>
      </c>
      <c r="Z376" s="3" t="str">
        <f>IF(ISERROR(VLOOKUP($Y376,技リスト!$A$1:$F$270,6,FALSE)),"－",VLOOKUP($Y376,技リスト!$A$1:$F$270,6,FALSE))</f>
        <v>BL</v>
      </c>
      <c r="AA376" s="3">
        <f>IF(ISERROR(VLOOKUP($Y376,技リスト!$A$1:$F$270,3,FALSE)),"－",VLOOKUP($Y376,技リスト!$A$1:$F$270,3,FALSE))</f>
        <v>46</v>
      </c>
      <c r="AB376" s="3" t="str">
        <f>IF($E376=IF(ISERROR(VLOOKUP($Y376,技リスト!$A$1:$F$270,4,FALSE)),"－",VLOOKUP($Y376,技リスト!$A$1:$F$270,4,FALSE)),"一致","")</f>
        <v/>
      </c>
      <c r="AC376" s="15" t="s">
        <v>750</v>
      </c>
      <c r="AD376" s="3" t="str">
        <f>IF(ISERROR(VLOOKUP($AC376,技リスト!$A$1:$F$270,6,FALSE)),"－",VLOOKUP($AC376,技リスト!$A$1:$F$270,6,FALSE))</f>
        <v>BL</v>
      </c>
      <c r="AE376" s="3">
        <f>IF(ISERROR(VLOOKUP($AC376,技リスト!$A$1:$F$270,3,FALSE)),"－",VLOOKUP($AC376,技リスト!$A$1:$F$270,3,FALSE))</f>
        <v>62</v>
      </c>
      <c r="AF376" s="3" t="str">
        <f>IF($E376=IF(ISERROR(VLOOKUP($AC376,技リスト!$A$1:$F$245,4,FALSE)),"－",VLOOKUP($AC376,技リスト!$A$1:$F$245,4,FALSE)),"一致","")</f>
        <v/>
      </c>
      <c r="AG376" s="16" t="str">
        <f t="shared" si="40"/>
        <v>たまのりピエロマジックフェイクボールフレイムダンス</v>
      </c>
      <c r="AH376" s="16" t="str">
        <f t="shared" si="41"/>
        <v>たまのりピエロマジックフェイクボールフレイムダンス</v>
      </c>
      <c r="AI376" s="16" t="str">
        <f t="shared" si="42"/>
        <v>たまのりピエロマジックフェイクボールフレイムダンス</v>
      </c>
      <c r="AJ376" s="16" t="str">
        <f t="shared" si="43"/>
        <v>たまのりピエロマジックフェイクボールフレイムダンス</v>
      </c>
      <c r="AK376" s="15" t="str">
        <f t="shared" si="44"/>
        <v>DRDRBLBL</v>
      </c>
      <c r="AL376" s="16" t="str">
        <f t="shared" si="45"/>
        <v>DRDRBLBL</v>
      </c>
      <c r="AM376" s="15" t="str">
        <f t="shared" si="46"/>
        <v>DRDRBLBL</v>
      </c>
      <c r="AN376" s="15" t="str">
        <f t="shared" si="47"/>
        <v>DRDRBLBL</v>
      </c>
    </row>
    <row r="377" spans="1:40" ht="11.25" customHeight="1" x14ac:dyDescent="0.15">
      <c r="A377" s="15">
        <v>376</v>
      </c>
      <c r="B377" s="15" t="s">
        <v>1061</v>
      </c>
      <c r="C377" s="15" t="s">
        <v>1062</v>
      </c>
      <c r="D377" s="3" t="s">
        <v>18</v>
      </c>
      <c r="E377" s="15" t="s">
        <v>88</v>
      </c>
      <c r="F377" s="15" t="s">
        <v>52</v>
      </c>
      <c r="G377" s="15">
        <v>99</v>
      </c>
      <c r="H377" s="15">
        <v>122</v>
      </c>
      <c r="I377" s="15">
        <v>31</v>
      </c>
      <c r="J377" s="15">
        <v>44</v>
      </c>
      <c r="K377" s="15">
        <v>47</v>
      </c>
      <c r="L377" s="15">
        <v>67</v>
      </c>
      <c r="M377" s="15">
        <v>60</v>
      </c>
      <c r="N377" s="15">
        <v>48</v>
      </c>
      <c r="O377" s="15">
        <v>43</v>
      </c>
      <c r="P377" s="15">
        <v>14</v>
      </c>
      <c r="Q377" s="15" t="s">
        <v>349</v>
      </c>
      <c r="R377" s="3" t="str">
        <f>IF(ISERROR(VLOOKUP($Q377,技リスト!$A$1:$F$270,6,FALSE)),"－",VLOOKUP($Q377,技リスト!$A$1:$F$270,6,FALSE))</f>
        <v>NS</v>
      </c>
      <c r="S377" s="3">
        <f>IF(ISERROR(VLOOKUP($Q377,技リスト!$A$1:$F$270,3,FALSE)),"－",VLOOKUP($Q377,技リスト!$A$1:$F$270,3,FALSE))</f>
        <v>22</v>
      </c>
      <c r="T377" s="3" t="str">
        <f>IF($E377=IF(ISERROR(VLOOKUP($Q377,技リスト!$A$1:$F$270,4,FALSE)),"－",VLOOKUP($Q377,技リスト!$A$1:$F$270,4,FALSE)),"一致","")</f>
        <v/>
      </c>
      <c r="U377" s="15" t="s">
        <v>147</v>
      </c>
      <c r="V377" s="3" t="str">
        <f>IF(ISERROR(VLOOKUP($U377,技リスト!$A$1:$F$270,6,FALSE)),"－",VLOOKUP($U377,技リスト!$A$1:$F$270,6,FALSE))</f>
        <v>LS</v>
      </c>
      <c r="W377" s="3">
        <f>IF(ISERROR(VLOOKUP($U377,技リスト!$A$1:$F$270,3,FALSE)),"－",VLOOKUP($U377,技リスト!$A$1:$F$270,3,FALSE))</f>
        <v>45</v>
      </c>
      <c r="X377" s="3" t="str">
        <f>IF($E377=IF(ISERROR(VLOOKUP($U377,技リスト!$A$1:$F$270,4,FALSE)),"－",VLOOKUP($U377,技リスト!$A$1:$F$270,4,FALSE)),"一致","")</f>
        <v>一致</v>
      </c>
      <c r="Y377" s="15" t="s">
        <v>158</v>
      </c>
      <c r="Z377" s="3" t="str">
        <f>IF(ISERROR(VLOOKUP($Y377,技リスト!$A$1:$F$270,6,FALSE)),"－",VLOOKUP($Y377,技リスト!$A$1:$F$270,6,FALSE))</f>
        <v>DR</v>
      </c>
      <c r="AA377" s="3">
        <f>IF(ISERROR(VLOOKUP($Y377,技リスト!$A$1:$F$270,3,FALSE)),"－",VLOOKUP($Y377,技リスト!$A$1:$F$270,3,FALSE))</f>
        <v>17</v>
      </c>
      <c r="AB377" s="3" t="str">
        <f>IF($E377=IF(ISERROR(VLOOKUP($Y377,技リスト!$A$1:$F$270,4,FALSE)),"－",VLOOKUP($Y377,技リスト!$A$1:$F$270,4,FALSE)),"一致","")</f>
        <v>一致</v>
      </c>
      <c r="AC377" s="15" t="s">
        <v>330</v>
      </c>
      <c r="AD377" s="3" t="str">
        <f>IF(ISERROR(VLOOKUP($AC377,技リスト!$A$1:$F$270,6,FALSE)),"－",VLOOKUP($AC377,技リスト!$A$1:$F$270,6,FALSE))</f>
        <v>NS</v>
      </c>
      <c r="AE377" s="3">
        <f>IF(ISERROR(VLOOKUP($AC377,技リスト!$A$1:$F$270,3,FALSE)),"－",VLOOKUP($AC377,技リスト!$A$1:$F$270,3,FALSE))</f>
        <v>65</v>
      </c>
      <c r="AF377" s="3" t="str">
        <f>IF($E377=IF(ISERROR(VLOOKUP($AC377,技リスト!$A$1:$F$245,4,FALSE)),"－",VLOOKUP($AC377,技リスト!$A$1:$F$245,4,FALSE)),"一致","")</f>
        <v/>
      </c>
      <c r="AG377" s="16" t="str">
        <f t="shared" si="40"/>
        <v>スネークショットすいせいシュートたつまきせんぷうラン・ボール・ラン</v>
      </c>
      <c r="AH377" s="16" t="str">
        <f t="shared" si="41"/>
        <v>スネークショットすいせいシュートたつまきせんぷうラン・ボール・ラン</v>
      </c>
      <c r="AI377" s="16" t="str">
        <f t="shared" si="42"/>
        <v>スネークショットすいせいシュートたつまきせんぷうラン・ボール・ラン</v>
      </c>
      <c r="AJ377" s="16" t="str">
        <f t="shared" si="43"/>
        <v>スネークショットすいせいシュートたつまきせんぷうラン・ボール・ラン</v>
      </c>
      <c r="AK377" s="15" t="str">
        <f t="shared" si="44"/>
        <v>NSLSDRNS</v>
      </c>
      <c r="AL377" s="16" t="str">
        <f t="shared" si="45"/>
        <v>NSLSDRNS</v>
      </c>
      <c r="AM377" s="15" t="str">
        <f t="shared" si="46"/>
        <v>NSLSDRNS</v>
      </c>
      <c r="AN377" s="15" t="str">
        <f t="shared" si="47"/>
        <v>NSLSDRNS</v>
      </c>
    </row>
    <row r="378" spans="1:40" ht="11.25" customHeight="1" x14ac:dyDescent="0.15">
      <c r="A378" s="15">
        <v>377</v>
      </c>
      <c r="B378" s="15" t="s">
        <v>1063</v>
      </c>
      <c r="C378" s="15" t="s">
        <v>1064</v>
      </c>
      <c r="D378" s="3" t="s">
        <v>18</v>
      </c>
      <c r="E378" s="15" t="s">
        <v>88</v>
      </c>
      <c r="F378" s="15" t="s">
        <v>53</v>
      </c>
      <c r="G378" s="15">
        <v>121</v>
      </c>
      <c r="H378" s="15">
        <v>128</v>
      </c>
      <c r="I378" s="15">
        <v>30</v>
      </c>
      <c r="J378" s="15">
        <v>46</v>
      </c>
      <c r="K378" s="15">
        <v>60</v>
      </c>
      <c r="L378" s="15">
        <v>32</v>
      </c>
      <c r="M378" s="15">
        <v>44</v>
      </c>
      <c r="N378" s="15">
        <v>44</v>
      </c>
      <c r="O378" s="15">
        <v>48</v>
      </c>
      <c r="P378" s="15">
        <v>32</v>
      </c>
      <c r="Q378" s="15" t="s">
        <v>921</v>
      </c>
      <c r="R378" s="3" t="str">
        <f>IF(ISERROR(VLOOKUP($Q378,技リスト!$A$1:$F$270,6,FALSE)),"－",VLOOKUP($Q378,技リスト!$A$1:$F$270,6,FALSE))</f>
        <v>DR</v>
      </c>
      <c r="S378" s="3">
        <f>IF(ISERROR(VLOOKUP($Q378,技リスト!$A$1:$F$270,3,FALSE)),"－",VLOOKUP($Q378,技リスト!$A$1:$F$270,3,FALSE))</f>
        <v>17</v>
      </c>
      <c r="T378" s="3" t="str">
        <f>IF($E378=IF(ISERROR(VLOOKUP($Q378,技リスト!$A$1:$F$270,4,FALSE)),"－",VLOOKUP($Q378,技リスト!$A$1:$F$270,4,FALSE)),"一致","")</f>
        <v/>
      </c>
      <c r="U378" s="15" t="s">
        <v>164</v>
      </c>
      <c r="V378" s="3" t="str">
        <f>IF(ISERROR(VLOOKUP($U378,技リスト!$A$1:$F$270,6,FALSE)),"－",VLOOKUP($U378,技リスト!$A$1:$F$270,6,FALSE))</f>
        <v>DR</v>
      </c>
      <c r="W378" s="3">
        <f>IF(ISERROR(VLOOKUP($U378,技リスト!$A$1:$F$270,3,FALSE)),"－",VLOOKUP($U378,技リスト!$A$1:$F$270,3,FALSE))</f>
        <v>49</v>
      </c>
      <c r="X378" s="3" t="str">
        <f>IF($E378=IF(ISERROR(VLOOKUP($U378,技リスト!$A$1:$F$270,4,FALSE)),"－",VLOOKUP($U378,技リスト!$A$1:$F$270,4,FALSE)),"一致","")</f>
        <v/>
      </c>
      <c r="Y378" s="15" t="s">
        <v>610</v>
      </c>
      <c r="Z378" s="3" t="str">
        <f>IF(ISERROR(VLOOKUP($Y378,技リスト!$A$1:$F$270,6,FALSE)),"－",VLOOKUP($Y378,技リスト!$A$1:$F$270,6,FALSE))</f>
        <v>DR</v>
      </c>
      <c r="AA378" s="3">
        <f>IF(ISERROR(VLOOKUP($Y378,技リスト!$A$1:$F$270,3,FALSE)),"－",VLOOKUP($Y378,技リスト!$A$1:$F$270,3,FALSE))</f>
        <v>38</v>
      </c>
      <c r="AB378" s="3" t="str">
        <f>IF($E378=IF(ISERROR(VLOOKUP($Y378,技リスト!$A$1:$F$270,4,FALSE)),"－",VLOOKUP($Y378,技リスト!$A$1:$F$270,4,FALSE)),"一致","")</f>
        <v/>
      </c>
      <c r="AC378" s="15" t="s">
        <v>171</v>
      </c>
      <c r="AD378" s="3" t="str">
        <f>IF(ISERROR(VLOOKUP($AC378,技リスト!$A$1:$F$270,6,FALSE)),"－",VLOOKUP($AC378,技リスト!$A$1:$F$270,6,FALSE))</f>
        <v>DR</v>
      </c>
      <c r="AE378" s="3">
        <f>IF(ISERROR(VLOOKUP($AC378,技リスト!$A$1:$F$270,3,FALSE)),"－",VLOOKUP($AC378,技リスト!$A$1:$F$270,3,FALSE))</f>
        <v>47</v>
      </c>
      <c r="AF378" s="3" t="str">
        <f>IF($E378=IF(ISERROR(VLOOKUP($AC378,技リスト!$A$1:$F$245,4,FALSE)),"－",VLOOKUP($AC378,技リスト!$A$1:$F$245,4,FALSE)),"一致","")</f>
        <v/>
      </c>
      <c r="AG378" s="16" t="str">
        <f t="shared" si="40"/>
        <v>ひとりワンツーごりむちゅうフーセンガムイリュージョンボール</v>
      </c>
      <c r="AH378" s="16" t="str">
        <f t="shared" si="41"/>
        <v>ひとりワンツーごりむちゅうフーセンガムイリュージョンボール</v>
      </c>
      <c r="AI378" s="16" t="str">
        <f t="shared" si="42"/>
        <v>ひとりワンツーごりむちゅうフーセンガムイリュージョンボール</v>
      </c>
      <c r="AJ378" s="16" t="str">
        <f t="shared" si="43"/>
        <v>ひとりワンツーごりむちゅうフーセンガムイリュージョンボール</v>
      </c>
      <c r="AK378" s="15" t="str">
        <f t="shared" si="44"/>
        <v>DRDRDRDR</v>
      </c>
      <c r="AL378" s="16" t="str">
        <f t="shared" si="45"/>
        <v>DRDRDRDR</v>
      </c>
      <c r="AM378" s="15" t="str">
        <f t="shared" si="46"/>
        <v>DRDRDRDR</v>
      </c>
      <c r="AN378" s="15" t="str">
        <f t="shared" si="47"/>
        <v>DRDRDRDR</v>
      </c>
    </row>
    <row r="379" spans="1:40" ht="11.25" customHeight="1" x14ac:dyDescent="0.15">
      <c r="A379" s="15">
        <v>378</v>
      </c>
      <c r="B379" s="15" t="s">
        <v>1065</v>
      </c>
      <c r="C379" s="15" t="s">
        <v>1066</v>
      </c>
      <c r="D379" s="3" t="s">
        <v>18</v>
      </c>
      <c r="E379" s="15" t="s">
        <v>145</v>
      </c>
      <c r="F379" s="15" t="s">
        <v>17</v>
      </c>
      <c r="G379" s="15">
        <v>121</v>
      </c>
      <c r="H379" s="15">
        <v>130</v>
      </c>
      <c r="I379" s="15">
        <v>42</v>
      </c>
      <c r="J379" s="15">
        <v>36</v>
      </c>
      <c r="K379" s="15">
        <v>31</v>
      </c>
      <c r="L379" s="15">
        <v>56</v>
      </c>
      <c r="M379" s="15">
        <v>68</v>
      </c>
      <c r="N379" s="15">
        <v>63</v>
      </c>
      <c r="O379" s="15">
        <v>55</v>
      </c>
      <c r="P379" s="15">
        <v>15</v>
      </c>
      <c r="Q379" s="15" t="s">
        <v>223</v>
      </c>
      <c r="R379" s="3" t="str">
        <f>IF(ISERROR(VLOOKUP($Q379,技リスト!$A$1:$F$270,6,FALSE)),"－",VLOOKUP($Q379,技リスト!$A$1:$F$270,6,FALSE))</f>
        <v>BL</v>
      </c>
      <c r="S379" s="3">
        <f>IF(ISERROR(VLOOKUP($Q379,技リスト!$A$1:$F$270,3,FALSE)),"－",VLOOKUP($Q379,技リスト!$A$1:$F$270,3,FALSE))</f>
        <v>8</v>
      </c>
      <c r="T379" s="3" t="str">
        <f>IF($E379=IF(ISERROR(VLOOKUP($Q379,技リスト!$A$1:$F$270,4,FALSE)),"－",VLOOKUP($Q379,技リスト!$A$1:$F$270,4,FALSE)),"一致","")</f>
        <v/>
      </c>
      <c r="U379" s="15" t="s">
        <v>289</v>
      </c>
      <c r="V379" s="3" t="str">
        <f>IF(ISERROR(VLOOKUP($U379,技リスト!$A$1:$F$270,6,FALSE)),"－",VLOOKUP($U379,技リスト!$A$1:$F$270,6,FALSE))</f>
        <v>DR</v>
      </c>
      <c r="W379" s="3">
        <f>IF(ISERROR(VLOOKUP($U379,技リスト!$A$1:$F$270,3,FALSE)),"－",VLOOKUP($U379,技リスト!$A$1:$F$270,3,FALSE))</f>
        <v>24</v>
      </c>
      <c r="X379" s="3" t="str">
        <f>IF($E379=IF(ISERROR(VLOOKUP($U379,技リスト!$A$1:$F$270,4,FALSE)),"－",VLOOKUP($U379,技リスト!$A$1:$F$270,4,FALSE)),"一致","")</f>
        <v/>
      </c>
      <c r="Y379" s="15" t="s">
        <v>427</v>
      </c>
      <c r="Z379" s="3" t="str">
        <f>IF(ISERROR(VLOOKUP($Y379,技リスト!$A$1:$F$270,6,FALSE)),"－",VLOOKUP($Y379,技リスト!$A$1:$F$270,6,FALSE))</f>
        <v>BL</v>
      </c>
      <c r="AA379" s="3">
        <f>IF(ISERROR(VLOOKUP($Y379,技リスト!$A$1:$F$270,3,FALSE)),"－",VLOOKUP($Y379,技リスト!$A$1:$F$270,3,FALSE))</f>
        <v>39</v>
      </c>
      <c r="AB379" s="3" t="str">
        <f>IF($E379=IF(ISERROR(VLOOKUP($Y379,技リスト!$A$1:$F$270,4,FALSE)),"－",VLOOKUP($Y379,技リスト!$A$1:$F$270,4,FALSE)),"一致","")</f>
        <v/>
      </c>
      <c r="AC379" s="15" t="s">
        <v>199</v>
      </c>
      <c r="AD379" s="3" t="str">
        <f>IF(ISERROR(VLOOKUP($AC379,技リスト!$A$1:$F$270,6,FALSE)),"－",VLOOKUP($AC379,技リスト!$A$1:$F$270,6,FALSE))</f>
        <v>BB</v>
      </c>
      <c r="AE379" s="3">
        <f>IF(ISERROR(VLOOKUP($AC379,技リスト!$A$1:$F$270,3,FALSE)),"－",VLOOKUP($AC379,技リスト!$A$1:$F$270,3,FALSE))</f>
        <v>58</v>
      </c>
      <c r="AF379" s="3" t="str">
        <f>IF($E379=IF(ISERROR(VLOOKUP($AC379,技リスト!$A$1:$F$245,4,FALSE)),"－",VLOOKUP($AC379,技リスト!$A$1:$F$245,4,FALSE)),"一致","")</f>
        <v/>
      </c>
      <c r="AG379" s="16" t="str">
        <f t="shared" si="40"/>
        <v>キラースライドどくぎりのじゅつブレードアタックスピニングカット</v>
      </c>
      <c r="AH379" s="16" t="str">
        <f t="shared" si="41"/>
        <v>キラースライドどくぎりのじゅつブレードアタックスピニングカット</v>
      </c>
      <c r="AI379" s="16" t="str">
        <f t="shared" si="42"/>
        <v>キラースライドどくぎりのじゅつブレードアタックスピニングカット</v>
      </c>
      <c r="AJ379" s="16" t="str">
        <f t="shared" si="43"/>
        <v>キラースライドどくぎりのじゅつブレードアタックスピニングカット</v>
      </c>
      <c r="AK379" s="15" t="str">
        <f t="shared" si="44"/>
        <v>BLDRBLBB</v>
      </c>
      <c r="AL379" s="16" t="str">
        <f t="shared" si="45"/>
        <v>BLDRBLBB</v>
      </c>
      <c r="AM379" s="15" t="str">
        <f t="shared" si="46"/>
        <v>BLDRBLBB</v>
      </c>
      <c r="AN379" s="15" t="str">
        <f t="shared" si="47"/>
        <v>BLDRBLBB</v>
      </c>
    </row>
    <row r="380" spans="1:40" ht="11.25" customHeight="1" x14ac:dyDescent="0.15">
      <c r="A380" s="15">
        <v>379</v>
      </c>
      <c r="B380" s="15" t="s">
        <v>1067</v>
      </c>
      <c r="C380" s="15" t="s">
        <v>1068</v>
      </c>
      <c r="D380" s="3" t="s">
        <v>18</v>
      </c>
      <c r="E380" s="15" t="s">
        <v>88</v>
      </c>
      <c r="F380" s="15" t="s">
        <v>52</v>
      </c>
      <c r="G380" s="15">
        <v>88</v>
      </c>
      <c r="H380" s="15">
        <v>118</v>
      </c>
      <c r="I380" s="15">
        <v>68</v>
      </c>
      <c r="J380" s="15">
        <v>51</v>
      </c>
      <c r="K380" s="15">
        <v>41</v>
      </c>
      <c r="L380" s="15">
        <v>60</v>
      </c>
      <c r="M380" s="15">
        <v>71</v>
      </c>
      <c r="N380" s="15">
        <v>56</v>
      </c>
      <c r="O380" s="15">
        <v>40</v>
      </c>
      <c r="P380" s="15">
        <v>13</v>
      </c>
      <c r="Q380" s="15" t="s">
        <v>533</v>
      </c>
      <c r="R380" s="3" t="str">
        <f>IF(ISERROR(VLOOKUP($Q380,技リスト!$A$1:$F$270,6,FALSE)),"－",VLOOKUP($Q380,技リスト!$A$1:$F$270,6,FALSE))</f>
        <v>NS</v>
      </c>
      <c r="S380" s="3">
        <f>IF(ISERROR(VLOOKUP($Q380,技リスト!$A$1:$F$270,3,FALSE)),"－",VLOOKUP($Q380,技リスト!$A$1:$F$270,3,FALSE))</f>
        <v>24</v>
      </c>
      <c r="T380" s="3" t="str">
        <f>IF($E380=IF(ISERROR(VLOOKUP($Q380,技リスト!$A$1:$F$270,4,FALSE)),"－",VLOOKUP($Q380,技リスト!$A$1:$F$270,4,FALSE)),"一致","")</f>
        <v>一致</v>
      </c>
      <c r="U380" s="15" t="s">
        <v>158</v>
      </c>
      <c r="V380" s="3" t="str">
        <f>IF(ISERROR(VLOOKUP($U380,技リスト!$A$1:$F$270,6,FALSE)),"－",VLOOKUP($U380,技リスト!$A$1:$F$270,6,FALSE))</f>
        <v>DR</v>
      </c>
      <c r="W380" s="3">
        <f>IF(ISERROR(VLOOKUP($U380,技リスト!$A$1:$F$270,3,FALSE)),"－",VLOOKUP($U380,技リスト!$A$1:$F$270,3,FALSE))</f>
        <v>17</v>
      </c>
      <c r="X380" s="3" t="str">
        <f>IF($E380=IF(ISERROR(VLOOKUP($U380,技リスト!$A$1:$F$270,4,FALSE)),"－",VLOOKUP($U380,技リスト!$A$1:$F$270,4,FALSE)),"一致","")</f>
        <v>一致</v>
      </c>
      <c r="Y380" s="15" t="s">
        <v>235</v>
      </c>
      <c r="Z380" s="3" t="str">
        <f>IF(ISERROR(VLOOKUP($Y380,技リスト!$A$1:$F$270,6,FALSE)),"－",VLOOKUP($Y380,技リスト!$A$1:$F$270,6,FALSE))</f>
        <v>NS</v>
      </c>
      <c r="AA380" s="3">
        <f>IF(ISERROR(VLOOKUP($Y380,技リスト!$A$1:$F$270,3,FALSE)),"－",VLOOKUP($Y380,技リスト!$A$1:$F$270,3,FALSE))</f>
        <v>58</v>
      </c>
      <c r="AB380" s="3" t="str">
        <f>IF($E380=IF(ISERROR(VLOOKUP($Y380,技リスト!$A$1:$F$270,4,FALSE)),"－",VLOOKUP($Y380,技リスト!$A$1:$F$270,4,FALSE)),"一致","")</f>
        <v/>
      </c>
      <c r="AC380" s="15" t="s">
        <v>171</v>
      </c>
      <c r="AD380" s="3" t="str">
        <f>IF(ISERROR(VLOOKUP($AC380,技リスト!$A$1:$F$270,6,FALSE)),"－",VLOOKUP($AC380,技リスト!$A$1:$F$270,6,FALSE))</f>
        <v>DR</v>
      </c>
      <c r="AE380" s="3">
        <f>IF(ISERROR(VLOOKUP($AC380,技リスト!$A$1:$F$270,3,FALSE)),"－",VLOOKUP($AC380,技リスト!$A$1:$F$270,3,FALSE))</f>
        <v>47</v>
      </c>
      <c r="AF380" s="3" t="str">
        <f>IF($E380=IF(ISERROR(VLOOKUP($AC380,技リスト!$A$1:$F$245,4,FALSE)),"－",VLOOKUP($AC380,技リスト!$A$1:$F$245,4,FALSE)),"一致","")</f>
        <v/>
      </c>
      <c r="AG380" s="16" t="str">
        <f t="shared" si="40"/>
        <v>スピニングシュートたつまきせんぷうひゃくれつショットイリュージョンボール</v>
      </c>
      <c r="AH380" s="16" t="str">
        <f t="shared" si="41"/>
        <v>スピニングシュートたつまきせんぷうひゃくれつショットイリュージョンボール</v>
      </c>
      <c r="AI380" s="16" t="str">
        <f t="shared" si="42"/>
        <v>スピニングシュートたつまきせんぷうひゃくれつショットイリュージョンボール</v>
      </c>
      <c r="AJ380" s="16" t="str">
        <f t="shared" si="43"/>
        <v>スピニングシュートたつまきせんぷうひゃくれつショットイリュージョンボール</v>
      </c>
      <c r="AK380" s="15" t="str">
        <f t="shared" si="44"/>
        <v>NSDRNSDR</v>
      </c>
      <c r="AL380" s="16" t="str">
        <f t="shared" si="45"/>
        <v>NSDRNSDR</v>
      </c>
      <c r="AM380" s="15" t="str">
        <f t="shared" si="46"/>
        <v>NSDRNSDR</v>
      </c>
      <c r="AN380" s="15" t="str">
        <f t="shared" si="47"/>
        <v>NSDRNSDR</v>
      </c>
    </row>
    <row r="381" spans="1:40" ht="11.25" customHeight="1" x14ac:dyDescent="0.15">
      <c r="A381" s="15">
        <v>380</v>
      </c>
      <c r="B381" s="15" t="s">
        <v>1069</v>
      </c>
      <c r="C381" s="15" t="s">
        <v>1070</v>
      </c>
      <c r="D381" s="3" t="s">
        <v>18</v>
      </c>
      <c r="E381" s="15" t="s">
        <v>121</v>
      </c>
      <c r="F381" s="15" t="s">
        <v>17</v>
      </c>
      <c r="G381" s="15">
        <v>85</v>
      </c>
      <c r="H381" s="15">
        <v>146</v>
      </c>
      <c r="I381" s="15">
        <v>60</v>
      </c>
      <c r="J381" s="15">
        <v>61</v>
      </c>
      <c r="K381" s="15">
        <v>54</v>
      </c>
      <c r="L381" s="15">
        <v>56</v>
      </c>
      <c r="M381" s="15">
        <v>59</v>
      </c>
      <c r="N381" s="15">
        <v>68</v>
      </c>
      <c r="O381" s="15">
        <v>55</v>
      </c>
      <c r="P381" s="15">
        <v>17</v>
      </c>
      <c r="Q381" s="15" t="s">
        <v>305</v>
      </c>
      <c r="R381" s="3" t="str">
        <f>IF(ISERROR(VLOOKUP($Q381,技リスト!$A$1:$F$270,6,FALSE)),"－",VLOOKUP($Q381,技リスト!$A$1:$F$270,6,FALSE))</f>
        <v>BB</v>
      </c>
      <c r="S381" s="3">
        <f>IF(ISERROR(VLOOKUP($Q381,技リスト!$A$1:$F$270,3,FALSE)),"－",VLOOKUP($Q381,技リスト!$A$1:$F$270,3,FALSE))</f>
        <v>16</v>
      </c>
      <c r="T381" s="3" t="str">
        <f>IF($E381=IF(ISERROR(VLOOKUP($Q381,技リスト!$A$1:$F$270,4,FALSE)),"－",VLOOKUP($Q381,技リスト!$A$1:$F$270,4,FALSE)),"一致","")</f>
        <v>一致</v>
      </c>
      <c r="U381" s="15" t="s">
        <v>330</v>
      </c>
      <c r="V381" s="3" t="str">
        <f>IF(ISERROR(VLOOKUP($U381,技リスト!$A$1:$F$270,6,FALSE)),"－",VLOOKUP($U381,技リスト!$A$1:$F$270,6,FALSE))</f>
        <v>NS</v>
      </c>
      <c r="W381" s="3">
        <f>IF(ISERROR(VLOOKUP($U381,技リスト!$A$1:$F$270,3,FALSE)),"－",VLOOKUP($U381,技リスト!$A$1:$F$270,3,FALSE))</f>
        <v>65</v>
      </c>
      <c r="X381" s="3" t="str">
        <f>IF($E381=IF(ISERROR(VLOOKUP($U381,技リスト!$A$1:$F$270,4,FALSE)),"－",VLOOKUP($U381,技リスト!$A$1:$F$270,4,FALSE)),"一致","")</f>
        <v/>
      </c>
      <c r="Y381" s="15" t="s">
        <v>219</v>
      </c>
      <c r="Z381" s="3" t="str">
        <f>IF(ISERROR(VLOOKUP($Y381,技リスト!$A$1:$F$270,6,FALSE)),"－",VLOOKUP($Y381,技リスト!$A$1:$F$270,6,FALSE))</f>
        <v>BL</v>
      </c>
      <c r="AA381" s="3">
        <f>IF(ISERROR(VLOOKUP($Y381,技リスト!$A$1:$F$270,3,FALSE)),"－",VLOOKUP($Y381,技リスト!$A$1:$F$270,3,FALSE))</f>
        <v>64</v>
      </c>
      <c r="AB381" s="3" t="str">
        <f>IF($E381=IF(ISERROR(VLOOKUP($Y381,技リスト!$A$1:$F$270,4,FALSE)),"－",VLOOKUP($Y381,技リスト!$A$1:$F$270,4,FALSE)),"一致","")</f>
        <v/>
      </c>
      <c r="AC381" s="15" t="s">
        <v>719</v>
      </c>
      <c r="AD381" s="3" t="str">
        <f>IF(ISERROR(VLOOKUP($AC381,技リスト!$A$1:$F$270,6,FALSE)),"－",VLOOKUP($AC381,技リスト!$A$1:$F$270,6,FALSE))</f>
        <v>BL</v>
      </c>
      <c r="AE381" s="3">
        <f>IF(ISERROR(VLOOKUP($AC381,技リスト!$A$1:$F$270,3,FALSE)),"－",VLOOKUP($AC381,技リスト!$A$1:$F$270,3,FALSE))</f>
        <v>84</v>
      </c>
      <c r="AF381" s="3" t="str">
        <f>IF($E381=IF(ISERROR(VLOOKUP($AC381,技リスト!$A$1:$F$245,4,FALSE)),"－",VLOOKUP($AC381,技リスト!$A$1:$F$245,4,FALSE)),"一致","")</f>
        <v>一致</v>
      </c>
      <c r="AG381" s="16" t="str">
        <f t="shared" si="40"/>
        <v>ホーントレインラン・ボール・ランサイクロンブロックサーカス</v>
      </c>
      <c r="AH381" s="16" t="str">
        <f t="shared" si="41"/>
        <v>ホーントレインラン・ボール・ランサイクロンブロックサーカス</v>
      </c>
      <c r="AI381" s="16" t="str">
        <f t="shared" si="42"/>
        <v>ホーントレインラン・ボール・ランサイクロンブロックサーカス</v>
      </c>
      <c r="AJ381" s="16" t="str">
        <f t="shared" si="43"/>
        <v>ホーントレインラン・ボール・ランサイクロンブロックサーカス</v>
      </c>
      <c r="AK381" s="15" t="str">
        <f t="shared" si="44"/>
        <v>BBNSBLBL</v>
      </c>
      <c r="AL381" s="16" t="str">
        <f t="shared" si="45"/>
        <v>BBNSBLBL</v>
      </c>
      <c r="AM381" s="15" t="str">
        <f t="shared" si="46"/>
        <v>BBNSBLBL</v>
      </c>
      <c r="AN381" s="15" t="str">
        <f t="shared" si="47"/>
        <v>BBNSBLBL</v>
      </c>
    </row>
    <row r="382" spans="1:40" ht="11.25" customHeight="1" x14ac:dyDescent="0.15">
      <c r="A382" s="15">
        <v>381</v>
      </c>
      <c r="B382" s="15" t="s">
        <v>1071</v>
      </c>
      <c r="C382" s="15" t="s">
        <v>1072</v>
      </c>
      <c r="D382" s="3" t="s">
        <v>18</v>
      </c>
      <c r="E382" s="15" t="s">
        <v>88</v>
      </c>
      <c r="F382" s="15" t="s">
        <v>20</v>
      </c>
      <c r="G382" s="15">
        <v>156</v>
      </c>
      <c r="H382" s="15">
        <v>156</v>
      </c>
      <c r="I382" s="15">
        <v>41</v>
      </c>
      <c r="J382" s="15">
        <v>46</v>
      </c>
      <c r="K382" s="15">
        <v>40</v>
      </c>
      <c r="L382" s="15">
        <v>42</v>
      </c>
      <c r="M382" s="15">
        <v>53</v>
      </c>
      <c r="N382" s="15">
        <v>58</v>
      </c>
      <c r="O382" s="15">
        <v>56</v>
      </c>
      <c r="P382" s="15">
        <v>22</v>
      </c>
      <c r="Q382" s="15" t="s">
        <v>366</v>
      </c>
      <c r="R382" s="3" t="str">
        <f>IF(ISERROR(VLOOKUP($Q382,技リスト!$A$1:$F$270,6,FALSE)),"－",VLOOKUP($Q382,技リスト!$A$1:$F$270,6,FALSE))</f>
        <v>CA</v>
      </c>
      <c r="S382" s="3">
        <f>IF(ISERROR(VLOOKUP($Q382,技リスト!$A$1:$F$270,3,FALSE)),"－",VLOOKUP($Q382,技リスト!$A$1:$F$270,3,FALSE))</f>
        <v>10</v>
      </c>
      <c r="T382" s="3" t="str">
        <f>IF($E382=IF(ISERROR(VLOOKUP($Q382,技リスト!$A$1:$F$270,4,FALSE)),"－",VLOOKUP($Q382,技リスト!$A$1:$F$270,4,FALSE)),"一致","")</f>
        <v/>
      </c>
      <c r="U382" s="15" t="s">
        <v>320</v>
      </c>
      <c r="V382" s="3" t="str">
        <f>IF(ISERROR(VLOOKUP($U382,技リスト!$A$1:$F$270,6,FALSE)),"－",VLOOKUP($U382,技リスト!$A$1:$F$270,6,FALSE))</f>
        <v>CA</v>
      </c>
      <c r="W382" s="3">
        <f>IF(ISERROR(VLOOKUP($U382,技リスト!$A$1:$F$270,3,FALSE)),"－",VLOOKUP($U382,技リスト!$A$1:$F$270,3,FALSE))</f>
        <v>41</v>
      </c>
      <c r="X382" s="3" t="str">
        <f>IF($E382=IF(ISERROR(VLOOKUP($U382,技リスト!$A$1:$F$270,4,FALSE)),"－",VLOOKUP($U382,技リスト!$A$1:$F$270,4,FALSE)),"一致","")</f>
        <v/>
      </c>
      <c r="Y382" s="15" t="s">
        <v>219</v>
      </c>
      <c r="Z382" s="3" t="str">
        <f>IF(ISERROR(VLOOKUP($Y382,技リスト!$A$1:$F$270,6,FALSE)),"－",VLOOKUP($Y382,技リスト!$A$1:$F$270,6,FALSE))</f>
        <v>BL</v>
      </c>
      <c r="AA382" s="3">
        <f>IF(ISERROR(VLOOKUP($Y382,技リスト!$A$1:$F$270,3,FALSE)),"－",VLOOKUP($Y382,技リスト!$A$1:$F$270,3,FALSE))</f>
        <v>64</v>
      </c>
      <c r="AB382" s="3" t="str">
        <f>IF($E382=IF(ISERROR(VLOOKUP($Y382,技リスト!$A$1:$F$270,4,FALSE)),"－",VLOOKUP($Y382,技リスト!$A$1:$F$270,4,FALSE)),"一致","")</f>
        <v>一致</v>
      </c>
      <c r="AC382" s="15" t="s">
        <v>280</v>
      </c>
      <c r="AD382" s="3" t="str">
        <f>IF(ISERROR(VLOOKUP($AC382,技リスト!$A$1:$F$270,6,FALSE)),"－",VLOOKUP($AC382,技リスト!$A$1:$F$270,6,FALSE))</f>
        <v>P1</v>
      </c>
      <c r="AE382" s="3">
        <f>IF(ISERROR(VLOOKUP($AC382,技リスト!$A$1:$F$270,3,FALSE)),"－",VLOOKUP($AC382,技リスト!$A$1:$F$270,3,FALSE))</f>
        <v>41</v>
      </c>
      <c r="AF382" s="3" t="str">
        <f>IF($E382=IF(ISERROR(VLOOKUP($AC382,技リスト!$A$1:$F$245,4,FALSE)),"－",VLOOKUP($AC382,技リスト!$A$1:$F$245,4,FALSE)),"一致","")</f>
        <v/>
      </c>
      <c r="AG382" s="16" t="str">
        <f t="shared" si="40"/>
        <v>タフネスブロックワイルドクローサイクロンロケットこぶし</v>
      </c>
      <c r="AH382" s="16" t="str">
        <f t="shared" si="41"/>
        <v>タフネスブロックワイルドクローサイクロンロケットこぶし</v>
      </c>
      <c r="AI382" s="16" t="str">
        <f t="shared" si="42"/>
        <v>タフネスブロックワイルドクローサイクロンロケットこぶし</v>
      </c>
      <c r="AJ382" s="16" t="str">
        <f t="shared" si="43"/>
        <v>タフネスブロックワイルドクローサイクロンロケットこぶし</v>
      </c>
      <c r="AK382" s="15" t="str">
        <f t="shared" si="44"/>
        <v>CACABLP1</v>
      </c>
      <c r="AL382" s="16" t="str">
        <f t="shared" si="45"/>
        <v>CACABLP1</v>
      </c>
      <c r="AM382" s="15" t="str">
        <f t="shared" si="46"/>
        <v>CACABLP1</v>
      </c>
      <c r="AN382" s="15" t="str">
        <f t="shared" si="47"/>
        <v>CACABLP1</v>
      </c>
    </row>
    <row r="383" spans="1:40" ht="11.25" customHeight="1" x14ac:dyDescent="0.15">
      <c r="A383" s="15">
        <v>382</v>
      </c>
      <c r="B383" s="15" t="s">
        <v>1073</v>
      </c>
      <c r="C383" s="15" t="s">
        <v>1074</v>
      </c>
      <c r="D383" s="3" t="s">
        <v>18</v>
      </c>
      <c r="E383" s="15" t="s">
        <v>121</v>
      </c>
      <c r="F383" s="15" t="s">
        <v>53</v>
      </c>
      <c r="G383" s="15">
        <v>79</v>
      </c>
      <c r="H383" s="15">
        <v>140</v>
      </c>
      <c r="I383" s="15">
        <v>40</v>
      </c>
      <c r="J383" s="15">
        <v>56</v>
      </c>
      <c r="K383" s="15">
        <v>52</v>
      </c>
      <c r="L383" s="15">
        <v>61</v>
      </c>
      <c r="M383" s="15">
        <v>76</v>
      </c>
      <c r="N383" s="15">
        <v>52</v>
      </c>
      <c r="O383" s="15">
        <v>61</v>
      </c>
      <c r="P383" s="15">
        <v>15</v>
      </c>
      <c r="Q383" s="15" t="s">
        <v>324</v>
      </c>
      <c r="R383" s="3" t="str">
        <f>IF(ISERROR(VLOOKUP($Q383,技リスト!$A$1:$F$270,6,FALSE)),"－",VLOOKUP($Q383,技リスト!$A$1:$F$270,6,FALSE))</f>
        <v>DR</v>
      </c>
      <c r="S383" s="3">
        <f>IF(ISERROR(VLOOKUP($Q383,技リスト!$A$1:$F$270,3,FALSE)),"－",VLOOKUP($Q383,技リスト!$A$1:$F$270,3,FALSE))</f>
        <v>8</v>
      </c>
      <c r="T383" s="3" t="str">
        <f>IF($E383=IF(ISERROR(VLOOKUP($Q383,技リスト!$A$1:$F$270,4,FALSE)),"－",VLOOKUP($Q383,技リスト!$A$1:$F$270,4,FALSE)),"一致","")</f>
        <v>一致</v>
      </c>
      <c r="U383" s="15" t="s">
        <v>289</v>
      </c>
      <c r="V383" s="3" t="str">
        <f>IF(ISERROR(VLOOKUP($U383,技リスト!$A$1:$F$270,6,FALSE)),"－",VLOOKUP($U383,技リスト!$A$1:$F$270,6,FALSE))</f>
        <v>DR</v>
      </c>
      <c r="W383" s="3">
        <f>IF(ISERROR(VLOOKUP($U383,技リスト!$A$1:$F$270,3,FALSE)),"－",VLOOKUP($U383,技リスト!$A$1:$F$270,3,FALSE))</f>
        <v>24</v>
      </c>
      <c r="X383" s="3" t="str">
        <f>IF($E383=IF(ISERROR(VLOOKUP($U383,技リスト!$A$1:$F$270,4,FALSE)),"－",VLOOKUP($U383,技リスト!$A$1:$F$270,4,FALSE)),"一致","")</f>
        <v/>
      </c>
      <c r="Y383" s="15" t="s">
        <v>158</v>
      </c>
      <c r="Z383" s="3" t="str">
        <f>IF(ISERROR(VLOOKUP($Y383,技リスト!$A$1:$F$270,6,FALSE)),"－",VLOOKUP($Y383,技リスト!$A$1:$F$270,6,FALSE))</f>
        <v>DR</v>
      </c>
      <c r="AA383" s="3">
        <f>IF(ISERROR(VLOOKUP($Y383,技リスト!$A$1:$F$270,3,FALSE)),"－",VLOOKUP($Y383,技リスト!$A$1:$F$270,3,FALSE))</f>
        <v>17</v>
      </c>
      <c r="AB383" s="3" t="str">
        <f>IF($E383=IF(ISERROR(VLOOKUP($Y383,技リスト!$A$1:$F$270,4,FALSE)),"－",VLOOKUP($Y383,技リスト!$A$1:$F$270,4,FALSE)),"一致","")</f>
        <v/>
      </c>
      <c r="AC383" s="15" t="s">
        <v>715</v>
      </c>
      <c r="AD383" s="3" t="str">
        <f>IF(ISERROR(VLOOKUP($AC383,技リスト!$A$1:$F$270,6,FALSE)),"－",VLOOKUP($AC383,技リスト!$A$1:$F$270,6,FALSE))</f>
        <v>DR</v>
      </c>
      <c r="AE383" s="3">
        <f>IF(ISERROR(VLOOKUP($AC383,技リスト!$A$1:$F$270,3,FALSE)),"－",VLOOKUP($AC383,技リスト!$A$1:$F$270,3,FALSE))</f>
        <v>61</v>
      </c>
      <c r="AF383" s="3" t="str">
        <f>IF($E383=IF(ISERROR(VLOOKUP($AC383,技リスト!$A$1:$F$245,4,FALSE)),"－",VLOOKUP($AC383,技リスト!$A$1:$F$245,4,FALSE)),"一致","")</f>
        <v/>
      </c>
      <c r="AG383" s="16" t="str">
        <f t="shared" si="40"/>
        <v>ダッシュアクセルどくぎりのじゅつたつまきせんぷうたつまきどくぎり</v>
      </c>
      <c r="AH383" s="16" t="str">
        <f t="shared" si="41"/>
        <v>ダッシュアクセルどくぎりのじゅつたつまきせんぷうたつまきどくぎり</v>
      </c>
      <c r="AI383" s="16" t="str">
        <f t="shared" si="42"/>
        <v>ダッシュアクセルどくぎりのじゅつたつまきせんぷうたつまきどくぎり</v>
      </c>
      <c r="AJ383" s="16" t="str">
        <f t="shared" si="43"/>
        <v>ダッシュアクセルどくぎりのじゅつたつまきせんぷうたつまきどくぎり</v>
      </c>
      <c r="AK383" s="15" t="str">
        <f t="shared" si="44"/>
        <v>DRDRDRDR</v>
      </c>
      <c r="AL383" s="16" t="str">
        <f t="shared" si="45"/>
        <v>DRDRDRDR</v>
      </c>
      <c r="AM383" s="15" t="str">
        <f t="shared" si="46"/>
        <v>DRDRDRDR</v>
      </c>
      <c r="AN383" s="15" t="str">
        <f t="shared" si="47"/>
        <v>DRDRDRDR</v>
      </c>
    </row>
    <row r="384" spans="1:40" ht="11.25" customHeight="1" x14ac:dyDescent="0.15">
      <c r="A384" s="15">
        <v>383</v>
      </c>
      <c r="B384" s="15" t="s">
        <v>1075</v>
      </c>
      <c r="C384" s="15" t="s">
        <v>1076</v>
      </c>
      <c r="D384" s="3" t="s">
        <v>18</v>
      </c>
      <c r="E384" s="15" t="s">
        <v>121</v>
      </c>
      <c r="F384" s="15" t="s">
        <v>52</v>
      </c>
      <c r="G384" s="15">
        <v>103</v>
      </c>
      <c r="H384" s="15">
        <v>156</v>
      </c>
      <c r="I384" s="15">
        <v>60</v>
      </c>
      <c r="J384" s="15">
        <v>52</v>
      </c>
      <c r="K384" s="15">
        <v>57</v>
      </c>
      <c r="L384" s="15">
        <v>67</v>
      </c>
      <c r="M384" s="15">
        <v>31</v>
      </c>
      <c r="N384" s="15">
        <v>62</v>
      </c>
      <c r="O384" s="15">
        <v>58</v>
      </c>
      <c r="P384" s="15">
        <v>16</v>
      </c>
      <c r="Q384" s="15" t="s">
        <v>344</v>
      </c>
      <c r="R384" s="3" t="str">
        <f>IF(ISERROR(VLOOKUP($Q384,技リスト!$A$1:$F$270,6,FALSE)),"－",VLOOKUP($Q384,技リスト!$A$1:$F$270,6,FALSE))</f>
        <v>NS</v>
      </c>
      <c r="S384" s="3">
        <f>IF(ISERROR(VLOOKUP($Q384,技リスト!$A$1:$F$270,3,FALSE)),"－",VLOOKUP($Q384,技リスト!$A$1:$F$270,3,FALSE))</f>
        <v>31</v>
      </c>
      <c r="T384" s="3" t="str">
        <f>IF($E384=IF(ISERROR(VLOOKUP($Q384,技リスト!$A$1:$F$270,4,FALSE)),"－",VLOOKUP($Q384,技リスト!$A$1:$F$270,4,FALSE)),"一致","")</f>
        <v>一致</v>
      </c>
      <c r="U384" s="15" t="s">
        <v>449</v>
      </c>
      <c r="V384" s="3" t="str">
        <f>IF(ISERROR(VLOOKUP($U384,技リスト!$A$1:$F$270,6,FALSE)),"－",VLOOKUP($U384,技リスト!$A$1:$F$270,6,FALSE))</f>
        <v>NS</v>
      </c>
      <c r="W384" s="3">
        <f>IF(ISERROR(VLOOKUP($U384,技リスト!$A$1:$F$270,3,FALSE)),"－",VLOOKUP($U384,技リスト!$A$1:$F$270,3,FALSE))</f>
        <v>58</v>
      </c>
      <c r="X384" s="3" t="str">
        <f>IF($E384=IF(ISERROR(VLOOKUP($U384,技リスト!$A$1:$F$270,4,FALSE)),"－",VLOOKUP($U384,技リスト!$A$1:$F$270,4,FALSE)),"一致","")</f>
        <v>一致</v>
      </c>
      <c r="Y384" s="15" t="s">
        <v>164</v>
      </c>
      <c r="Z384" s="3" t="str">
        <f>IF(ISERROR(VLOOKUP($Y384,技リスト!$A$1:$F$270,6,FALSE)),"－",VLOOKUP($Y384,技リスト!$A$1:$F$270,6,FALSE))</f>
        <v>DR</v>
      </c>
      <c r="AA384" s="3">
        <f>IF(ISERROR(VLOOKUP($Y384,技リスト!$A$1:$F$270,3,FALSE)),"－",VLOOKUP($Y384,技リスト!$A$1:$F$270,3,FALSE))</f>
        <v>49</v>
      </c>
      <c r="AB384" s="3" t="str">
        <f>IF($E384=IF(ISERROR(VLOOKUP($Y384,技リスト!$A$1:$F$270,4,FALSE)),"－",VLOOKUP($Y384,技リスト!$A$1:$F$270,4,FALSE)),"一致","")</f>
        <v>一致</v>
      </c>
      <c r="AC384" s="15" t="s">
        <v>862</v>
      </c>
      <c r="AD384" s="3" t="str">
        <f>IF(ISERROR(VLOOKUP($AC384,技リスト!$A$1:$F$270,6,FALSE)),"－",VLOOKUP($AC384,技リスト!$A$1:$F$270,6,FALSE))</f>
        <v>LS</v>
      </c>
      <c r="AE384" s="3">
        <f>IF(ISERROR(VLOOKUP($AC384,技リスト!$A$1:$F$270,3,FALSE)),"－",VLOOKUP($AC384,技リスト!$A$1:$F$270,3,FALSE))</f>
        <v>70</v>
      </c>
      <c r="AF384" s="3" t="str">
        <f>IF($E384=IF(ISERROR(VLOOKUP($AC384,技リスト!$A$1:$F$245,4,FALSE)),"－",VLOOKUP($AC384,技リスト!$A$1:$F$245,4,FALSE)),"一致","")</f>
        <v>一致</v>
      </c>
      <c r="AG384" s="16" t="str">
        <f t="shared" si="40"/>
        <v>ターザンキックつちだるまごりむちゅうレインボーループ</v>
      </c>
      <c r="AH384" s="16" t="str">
        <f t="shared" si="41"/>
        <v>ターザンキックつちだるまごりむちゅうレインボーループ</v>
      </c>
      <c r="AI384" s="16" t="str">
        <f t="shared" si="42"/>
        <v>ターザンキックつちだるまごりむちゅうレインボーループ</v>
      </c>
      <c r="AJ384" s="16" t="str">
        <f t="shared" si="43"/>
        <v>ターザンキックつちだるまごりむちゅうレインボーループ</v>
      </c>
      <c r="AK384" s="15" t="str">
        <f t="shared" si="44"/>
        <v>NSNSDRLS</v>
      </c>
      <c r="AL384" s="16" t="str">
        <f t="shared" si="45"/>
        <v>NSNSDRLS</v>
      </c>
      <c r="AM384" s="15" t="str">
        <f t="shared" si="46"/>
        <v>NSNSDRLS</v>
      </c>
      <c r="AN384" s="15" t="str">
        <f t="shared" si="47"/>
        <v>NSNSDRLS</v>
      </c>
    </row>
    <row r="385" spans="1:40" ht="11.25" customHeight="1" x14ac:dyDescent="0.15">
      <c r="A385" s="15">
        <v>384</v>
      </c>
      <c r="B385" s="15" t="s">
        <v>1077</v>
      </c>
      <c r="C385" s="15" t="s">
        <v>1078</v>
      </c>
      <c r="D385" s="3" t="s">
        <v>18</v>
      </c>
      <c r="E385" s="15" t="s">
        <v>145</v>
      </c>
      <c r="F385" s="15" t="s">
        <v>20</v>
      </c>
      <c r="G385" s="15">
        <v>165</v>
      </c>
      <c r="H385" s="15">
        <v>168</v>
      </c>
      <c r="I385" s="15">
        <v>48</v>
      </c>
      <c r="J385" s="15">
        <v>56</v>
      </c>
      <c r="K385" s="15">
        <v>61</v>
      </c>
      <c r="L385" s="15">
        <v>48</v>
      </c>
      <c r="M385" s="15">
        <v>63</v>
      </c>
      <c r="N385" s="15">
        <v>53</v>
      </c>
      <c r="O385" s="15">
        <v>62</v>
      </c>
      <c r="P385" s="15">
        <v>20</v>
      </c>
      <c r="Q385" s="15" t="s">
        <v>203</v>
      </c>
      <c r="R385" s="3" t="str">
        <f>IF(ISERROR(VLOOKUP($Q385,技リスト!$A$1:$F$270,6,FALSE)),"－",VLOOKUP($Q385,技リスト!$A$1:$F$270,6,FALSE))</f>
        <v>P1</v>
      </c>
      <c r="S385" s="3">
        <f>IF(ISERROR(VLOOKUP($Q385,技リスト!$A$1:$F$270,3,FALSE)),"－",VLOOKUP($Q385,技リスト!$A$1:$F$270,3,FALSE))</f>
        <v>8</v>
      </c>
      <c r="T385" s="3" t="str">
        <f>IF($E385=IF(ISERROR(VLOOKUP($Q385,技リスト!$A$1:$F$270,4,FALSE)),"－",VLOOKUP($Q385,技リスト!$A$1:$F$270,4,FALSE)),"一致","")</f>
        <v>一致</v>
      </c>
      <c r="U385" s="15" t="s">
        <v>280</v>
      </c>
      <c r="V385" s="3" t="str">
        <f>IF(ISERROR(VLOOKUP($U385,技リスト!$A$1:$F$270,6,FALSE)),"－",VLOOKUP($U385,技リスト!$A$1:$F$270,6,FALSE))</f>
        <v>P1</v>
      </c>
      <c r="W385" s="3">
        <f>IF(ISERROR(VLOOKUP($U385,技リスト!$A$1:$F$270,3,FALSE)),"－",VLOOKUP($U385,技リスト!$A$1:$F$270,3,FALSE))</f>
        <v>41</v>
      </c>
      <c r="X385" s="3" t="str">
        <f>IF($E385=IF(ISERROR(VLOOKUP($U385,技リスト!$A$1:$F$270,4,FALSE)),"－",VLOOKUP($U385,技リスト!$A$1:$F$270,4,FALSE)),"一致","")</f>
        <v>一致</v>
      </c>
      <c r="Y385" s="15" t="s">
        <v>141</v>
      </c>
      <c r="Z385" s="3" t="str">
        <f>IF(ISERROR(VLOOKUP($Y385,技リスト!$A$1:$F$270,6,FALSE)),"－",VLOOKUP($Y385,技リスト!$A$1:$F$270,6,FALSE))</f>
        <v>BL</v>
      </c>
      <c r="AA385" s="3">
        <f>IF(ISERROR(VLOOKUP($Y385,技リスト!$A$1:$F$270,3,FALSE)),"－",VLOOKUP($Y385,技リスト!$A$1:$F$270,3,FALSE))</f>
        <v>64</v>
      </c>
      <c r="AB385" s="3" t="str">
        <f>IF($E385=IF(ISERROR(VLOOKUP($Y385,技リスト!$A$1:$F$270,4,FALSE)),"－",VLOOKUP($Y385,技リスト!$A$1:$F$270,4,FALSE)),"一致","")</f>
        <v/>
      </c>
      <c r="AC385" s="15" t="s">
        <v>281</v>
      </c>
      <c r="AD385" s="3" t="str">
        <f>IF(ISERROR(VLOOKUP($AC385,技リスト!$A$1:$F$270,6,FALSE)),"－",VLOOKUP($AC385,技リスト!$A$1:$F$270,6,FALSE))</f>
        <v>P1</v>
      </c>
      <c r="AE385" s="3">
        <f>IF(ISERROR(VLOOKUP($AC385,技リスト!$A$1:$F$270,3,FALSE)),"－",VLOOKUP($AC385,技リスト!$A$1:$F$270,3,FALSE))</f>
        <v>67</v>
      </c>
      <c r="AF385" s="3" t="str">
        <f>IF($E385=IF(ISERROR(VLOOKUP($AC385,技リスト!$A$1:$F$245,4,FALSE)),"－",VLOOKUP($AC385,技リスト!$A$1:$F$245,4,FALSE)),"一致","")</f>
        <v>一致</v>
      </c>
      <c r="AG385" s="16" t="str">
        <f t="shared" si="40"/>
        <v>ねっけつパンチロケットこぶしかげぬいばくれつパンチ</v>
      </c>
      <c r="AH385" s="16" t="str">
        <f t="shared" si="41"/>
        <v>ねっけつパンチロケットこぶしかげぬいばくれつパンチ</v>
      </c>
      <c r="AI385" s="16" t="str">
        <f t="shared" si="42"/>
        <v>ねっけつパンチロケットこぶしかげぬいばくれつパンチ</v>
      </c>
      <c r="AJ385" s="16" t="str">
        <f t="shared" si="43"/>
        <v>ねっけつパンチロケットこぶしかげぬいばくれつパンチ</v>
      </c>
      <c r="AK385" s="15" t="str">
        <f t="shared" si="44"/>
        <v>P1P1BLP1</v>
      </c>
      <c r="AL385" s="16" t="str">
        <f t="shared" si="45"/>
        <v>P1P1BLP1</v>
      </c>
      <c r="AM385" s="15" t="str">
        <f t="shared" si="46"/>
        <v>P1P1BLP1</v>
      </c>
      <c r="AN385" s="15" t="str">
        <f t="shared" si="47"/>
        <v>P1P1BLP1</v>
      </c>
    </row>
    <row r="386" spans="1:40" ht="11.25" customHeight="1" x14ac:dyDescent="0.15">
      <c r="A386" s="15">
        <v>385</v>
      </c>
      <c r="B386" s="15" t="s">
        <v>1079</v>
      </c>
      <c r="C386" s="15" t="s">
        <v>1080</v>
      </c>
      <c r="D386" s="3" t="s">
        <v>18</v>
      </c>
      <c r="E386" s="15" t="s">
        <v>121</v>
      </c>
      <c r="F386" s="15" t="s">
        <v>20</v>
      </c>
      <c r="G386" s="15">
        <v>169</v>
      </c>
      <c r="H386" s="15">
        <v>144</v>
      </c>
      <c r="I386" s="15">
        <v>56</v>
      </c>
      <c r="J386" s="15">
        <v>53</v>
      </c>
      <c r="K386" s="15">
        <v>59</v>
      </c>
      <c r="L386" s="15">
        <v>60</v>
      </c>
      <c r="M386" s="15">
        <v>63</v>
      </c>
      <c r="N386" s="15">
        <v>60</v>
      </c>
      <c r="O386" s="15">
        <v>58</v>
      </c>
      <c r="P386" s="15">
        <v>33</v>
      </c>
      <c r="Q386" s="15" t="s">
        <v>366</v>
      </c>
      <c r="R386" s="3" t="str">
        <f>IF(ISERROR(VLOOKUP($Q386,技リスト!$A$1:$F$270,6,FALSE)),"－",VLOOKUP($Q386,技リスト!$A$1:$F$270,6,FALSE))</f>
        <v>CA</v>
      </c>
      <c r="S386" s="3">
        <f>IF(ISERROR(VLOOKUP($Q386,技リスト!$A$1:$F$270,3,FALSE)),"－",VLOOKUP($Q386,技リスト!$A$1:$F$270,3,FALSE))</f>
        <v>10</v>
      </c>
      <c r="T386" s="3" t="str">
        <f>IF($E386=IF(ISERROR(VLOOKUP($Q386,技リスト!$A$1:$F$270,4,FALSE)),"－",VLOOKUP($Q386,技リスト!$A$1:$F$270,4,FALSE)),"一致","")</f>
        <v>一致</v>
      </c>
      <c r="U386" s="15" t="s">
        <v>320</v>
      </c>
      <c r="V386" s="3" t="str">
        <f>IF(ISERROR(VLOOKUP($U386,技リスト!$A$1:$F$270,6,FALSE)),"－",VLOOKUP($U386,技リスト!$A$1:$F$270,6,FALSE))</f>
        <v>CA</v>
      </c>
      <c r="W386" s="3">
        <f>IF(ISERROR(VLOOKUP($U386,技リスト!$A$1:$F$270,3,FALSE)),"－",VLOOKUP($U386,技リスト!$A$1:$F$270,3,FALSE))</f>
        <v>41</v>
      </c>
      <c r="X386" s="3" t="str">
        <f>IF($E386=IF(ISERROR(VLOOKUP($U386,技リスト!$A$1:$F$270,4,FALSE)),"－",VLOOKUP($U386,技リスト!$A$1:$F$270,4,FALSE)),"一致","")</f>
        <v>一致</v>
      </c>
      <c r="Y386" s="15" t="s">
        <v>133</v>
      </c>
      <c r="Z386" s="3" t="str">
        <f>IF(ISERROR(VLOOKUP($Y386,技リスト!$A$1:$F$270,6,FALSE)),"－",VLOOKUP($Y386,技リスト!$A$1:$F$270,6,FALSE))</f>
        <v>BB</v>
      </c>
      <c r="AA386" s="3">
        <f>IF(ISERROR(VLOOKUP($Y386,技リスト!$A$1:$F$270,3,FALSE)),"－",VLOOKUP($Y386,技リスト!$A$1:$F$270,3,FALSE))</f>
        <v>48</v>
      </c>
      <c r="AB386" s="3" t="str">
        <f>IF($E386=IF(ISERROR(VLOOKUP($Y386,技リスト!$A$1:$F$270,4,FALSE)),"－",VLOOKUP($Y386,技リスト!$A$1:$F$270,4,FALSE)),"一致","")</f>
        <v>一致</v>
      </c>
      <c r="AC386" s="15" t="s">
        <v>519</v>
      </c>
      <c r="AD386" s="3" t="str">
        <f>IF(ISERROR(VLOOKUP($AC386,技リスト!$A$1:$F$270,6,FALSE)),"－",VLOOKUP($AC386,技リスト!$A$1:$F$270,6,FALSE))</f>
        <v>CA</v>
      </c>
      <c r="AE386" s="3">
        <f>IF(ISERROR(VLOOKUP($AC386,技リスト!$A$1:$F$270,3,FALSE)),"－",VLOOKUP($AC386,技リスト!$A$1:$F$270,3,FALSE))</f>
        <v>101</v>
      </c>
      <c r="AF386" s="3" t="str">
        <f>IF($E386=IF(ISERROR(VLOOKUP($AC386,技リスト!$A$1:$F$245,4,FALSE)),"－",VLOOKUP($AC386,技リスト!$A$1:$F$245,4,FALSE)),"一致","")</f>
        <v>一致</v>
      </c>
      <c r="AG386" s="16" t="str">
        <f t="shared" ref="AG386:AG449" si="48">Q386&amp;U386&amp;Y386&amp;AC386</f>
        <v>タフネスブロックワイルドクローザ・ウォールギガントウォール</v>
      </c>
      <c r="AH386" s="16" t="str">
        <f t="shared" ref="AH386:AH449" si="49">Q386&amp;U386&amp;Y386&amp;AC386</f>
        <v>タフネスブロックワイルドクローザ・ウォールギガントウォール</v>
      </c>
      <c r="AI386" s="16" t="str">
        <f t="shared" ref="AI386:AI449" si="50">Q386&amp;U386&amp;Y386&amp;AC386</f>
        <v>タフネスブロックワイルドクローザ・ウォールギガントウォール</v>
      </c>
      <c r="AJ386" s="16" t="str">
        <f t="shared" ref="AJ386:AJ449" si="51">Q386&amp;U386&amp;Y386&amp;AC386</f>
        <v>タフネスブロックワイルドクローザ・ウォールギガントウォール</v>
      </c>
      <c r="AK386" s="15" t="str">
        <f t="shared" ref="AK386:AK449" si="52">R386&amp;V386&amp;Z386&amp;AD386</f>
        <v>CACABBCA</v>
      </c>
      <c r="AL386" s="16" t="str">
        <f t="shared" ref="AL386:AL449" si="53">R386&amp;V386&amp;Z386&amp;AD386</f>
        <v>CACABBCA</v>
      </c>
      <c r="AM386" s="15" t="str">
        <f t="shared" ref="AM386:AM449" si="54">R386&amp;V386&amp;Z386&amp;AD386</f>
        <v>CACABBCA</v>
      </c>
      <c r="AN386" s="15" t="str">
        <f t="shared" ref="AN386:AN449" si="55">R386&amp;V386&amp;Z386&amp;AD386</f>
        <v>CACABBCA</v>
      </c>
    </row>
    <row r="387" spans="1:40" ht="11.25" customHeight="1" x14ac:dyDescent="0.15">
      <c r="A387" s="15">
        <v>386</v>
      </c>
      <c r="B387" s="15" t="s">
        <v>1081</v>
      </c>
      <c r="C387" s="15" t="s">
        <v>1082</v>
      </c>
      <c r="D387" s="3" t="s">
        <v>18</v>
      </c>
      <c r="E387" s="15" t="s">
        <v>145</v>
      </c>
      <c r="F387" s="15" t="s">
        <v>52</v>
      </c>
      <c r="G387" s="15">
        <v>101</v>
      </c>
      <c r="H387" s="15">
        <v>130</v>
      </c>
      <c r="I387" s="15">
        <v>44</v>
      </c>
      <c r="J387" s="15">
        <v>56</v>
      </c>
      <c r="K387" s="15">
        <v>63</v>
      </c>
      <c r="L387" s="15">
        <v>54</v>
      </c>
      <c r="M387" s="15">
        <v>65</v>
      </c>
      <c r="N387" s="15">
        <v>60</v>
      </c>
      <c r="O387" s="15">
        <v>58</v>
      </c>
      <c r="P387" s="15">
        <v>22</v>
      </c>
      <c r="Q387" s="15" t="s">
        <v>153</v>
      </c>
      <c r="R387" s="3" t="str">
        <f>IF(ISERROR(VLOOKUP($Q387,技リスト!$A$1:$F$270,6,FALSE)),"－",VLOOKUP($Q387,技リスト!$A$1:$F$270,6,FALSE))</f>
        <v>NS</v>
      </c>
      <c r="S387" s="3">
        <f>IF(ISERROR(VLOOKUP($Q387,技リスト!$A$1:$F$270,3,FALSE)),"－",VLOOKUP($Q387,技リスト!$A$1:$F$270,3,FALSE))</f>
        <v>22</v>
      </c>
      <c r="T387" s="3" t="str">
        <f>IF($E387=IF(ISERROR(VLOOKUP($Q387,技リスト!$A$1:$F$270,4,FALSE)),"－",VLOOKUP($Q387,技リスト!$A$1:$F$270,4,FALSE)),"一致","")</f>
        <v/>
      </c>
      <c r="U387" s="15" t="s">
        <v>263</v>
      </c>
      <c r="V387" s="3" t="str">
        <f>IF(ISERROR(VLOOKUP($U387,技リスト!$A$1:$F$270,6,FALSE)),"－",VLOOKUP($U387,技リスト!$A$1:$F$270,6,FALSE))</f>
        <v>NS</v>
      </c>
      <c r="W387" s="3">
        <f>IF(ISERROR(VLOOKUP($U387,技リスト!$A$1:$F$270,3,FALSE)),"－",VLOOKUP($U387,技リスト!$A$1:$F$270,3,FALSE))</f>
        <v>43</v>
      </c>
      <c r="X387" s="3" t="str">
        <f>IF($E387=IF(ISERROR(VLOOKUP($U387,技リスト!$A$1:$F$270,4,FALSE)),"－",VLOOKUP($U387,技リスト!$A$1:$F$270,4,FALSE)),"一致","")</f>
        <v/>
      </c>
      <c r="Y387" s="15" t="s">
        <v>147</v>
      </c>
      <c r="Z387" s="3" t="str">
        <f>IF(ISERROR(VLOOKUP($Y387,技リスト!$A$1:$F$270,6,FALSE)),"－",VLOOKUP($Y387,技リスト!$A$1:$F$270,6,FALSE))</f>
        <v>LS</v>
      </c>
      <c r="AA387" s="3">
        <f>IF(ISERROR(VLOOKUP($Y387,技リスト!$A$1:$F$270,3,FALSE)),"－",VLOOKUP($Y387,技リスト!$A$1:$F$270,3,FALSE))</f>
        <v>45</v>
      </c>
      <c r="AB387" s="3" t="str">
        <f>IF($E387=IF(ISERROR(VLOOKUP($Y387,技リスト!$A$1:$F$270,4,FALSE)),"－",VLOOKUP($Y387,技リスト!$A$1:$F$270,4,FALSE)),"一致","")</f>
        <v/>
      </c>
      <c r="AC387" s="15" t="s">
        <v>397</v>
      </c>
      <c r="AD387" s="3" t="str">
        <f>IF(ISERROR(VLOOKUP($AC387,技リスト!$A$1:$F$270,6,FALSE)),"－",VLOOKUP($AC387,技リスト!$A$1:$F$270,6,FALSE))</f>
        <v>NS</v>
      </c>
      <c r="AE387" s="3">
        <f>IF(ISERROR(VLOOKUP($AC387,技リスト!$A$1:$F$270,3,FALSE)),"－",VLOOKUP($AC387,技リスト!$A$1:$F$270,3,FALSE))</f>
        <v>58</v>
      </c>
      <c r="AF387" s="3" t="str">
        <f>IF($E387=IF(ISERROR(VLOOKUP($AC387,技リスト!$A$1:$F$245,4,FALSE)),"－",VLOOKUP($AC387,技リスト!$A$1:$F$245,4,FALSE)),"一致","")</f>
        <v>一致</v>
      </c>
      <c r="AG387" s="16" t="str">
        <f t="shared" si="48"/>
        <v>ローリングキックかみかくしすいせいシュートメテオアタック</v>
      </c>
      <c r="AH387" s="16" t="str">
        <f t="shared" si="49"/>
        <v>ローリングキックかみかくしすいせいシュートメテオアタック</v>
      </c>
      <c r="AI387" s="16" t="str">
        <f t="shared" si="50"/>
        <v>ローリングキックかみかくしすいせいシュートメテオアタック</v>
      </c>
      <c r="AJ387" s="16" t="str">
        <f t="shared" si="51"/>
        <v>ローリングキックかみかくしすいせいシュートメテオアタック</v>
      </c>
      <c r="AK387" s="15" t="str">
        <f t="shared" si="52"/>
        <v>NSNSLSNS</v>
      </c>
      <c r="AL387" s="16" t="str">
        <f t="shared" si="53"/>
        <v>NSNSLSNS</v>
      </c>
      <c r="AM387" s="15" t="str">
        <f t="shared" si="54"/>
        <v>NSNSLSNS</v>
      </c>
      <c r="AN387" s="15" t="str">
        <f t="shared" si="55"/>
        <v>NSNSLSNS</v>
      </c>
    </row>
    <row r="388" spans="1:40" ht="11.25" customHeight="1" x14ac:dyDescent="0.15">
      <c r="A388" s="15">
        <v>387</v>
      </c>
      <c r="B388" s="15" t="s">
        <v>1083</v>
      </c>
      <c r="C388" s="15" t="s">
        <v>1084</v>
      </c>
      <c r="D388" s="3" t="s">
        <v>18</v>
      </c>
      <c r="E388" s="15" t="s">
        <v>121</v>
      </c>
      <c r="F388" s="15" t="s">
        <v>17</v>
      </c>
      <c r="G388" s="15">
        <v>110</v>
      </c>
      <c r="H388" s="15">
        <v>194</v>
      </c>
      <c r="I388" s="15">
        <v>60</v>
      </c>
      <c r="J388" s="15">
        <v>55</v>
      </c>
      <c r="K388" s="15">
        <v>49</v>
      </c>
      <c r="L388" s="15">
        <v>46</v>
      </c>
      <c r="M388" s="15">
        <v>40</v>
      </c>
      <c r="N388" s="15">
        <v>69</v>
      </c>
      <c r="O388" s="15">
        <v>52</v>
      </c>
      <c r="P388" s="15">
        <v>32</v>
      </c>
      <c r="Q388" s="15" t="s">
        <v>223</v>
      </c>
      <c r="R388" s="3" t="str">
        <f>IF(ISERROR(VLOOKUP($Q388,技リスト!$A$1:$F$270,6,FALSE)),"－",VLOOKUP($Q388,技リスト!$A$1:$F$270,6,FALSE))</f>
        <v>BL</v>
      </c>
      <c r="S388" s="3">
        <f>IF(ISERROR(VLOOKUP($Q388,技リスト!$A$1:$F$270,3,FALSE)),"－",VLOOKUP($Q388,技リスト!$A$1:$F$270,3,FALSE))</f>
        <v>8</v>
      </c>
      <c r="T388" s="3" t="str">
        <f>IF($E388=IF(ISERROR(VLOOKUP($Q388,技リスト!$A$1:$F$270,4,FALSE)),"－",VLOOKUP($Q388,技リスト!$A$1:$F$270,4,FALSE)),"一致","")</f>
        <v/>
      </c>
      <c r="U388" s="15" t="s">
        <v>176</v>
      </c>
      <c r="V388" s="3" t="str">
        <f>IF(ISERROR(VLOOKUP($U388,技リスト!$A$1:$F$270,6,FALSE)),"－",VLOOKUP($U388,技リスト!$A$1:$F$270,6,FALSE))</f>
        <v>DR</v>
      </c>
      <c r="W388" s="3">
        <f>IF(ISERROR(VLOOKUP($U388,技リスト!$A$1:$F$270,3,FALSE)),"－",VLOOKUP($U388,技リスト!$A$1:$F$270,3,FALSE))</f>
        <v>47</v>
      </c>
      <c r="X388" s="3" t="str">
        <f>IF($E388=IF(ISERROR(VLOOKUP($U388,技リスト!$A$1:$F$270,4,FALSE)),"－",VLOOKUP($U388,技リスト!$A$1:$F$270,4,FALSE)),"一致","")</f>
        <v/>
      </c>
      <c r="Y388" s="15" t="s">
        <v>304</v>
      </c>
      <c r="Z388" s="3" t="str">
        <f>IF(ISERROR(VLOOKUP($Y388,技リスト!$A$1:$F$270,6,FALSE)),"－",VLOOKUP($Y388,技リスト!$A$1:$F$270,6,FALSE))</f>
        <v>BL</v>
      </c>
      <c r="AA388" s="3">
        <f>IF(ISERROR(VLOOKUP($Y388,技リスト!$A$1:$F$270,3,FALSE)),"－",VLOOKUP($Y388,技リスト!$A$1:$F$270,3,FALSE))</f>
        <v>12</v>
      </c>
      <c r="AB388" s="3" t="str">
        <f>IF($E388=IF(ISERROR(VLOOKUP($Y388,技リスト!$A$1:$F$270,4,FALSE)),"－",VLOOKUP($Y388,技リスト!$A$1:$F$270,4,FALSE)),"一致","")</f>
        <v>一致</v>
      </c>
      <c r="AC388" s="15" t="s">
        <v>488</v>
      </c>
      <c r="AD388" s="3" t="str">
        <f>IF(ISERROR(VLOOKUP($AC388,技リスト!$A$1:$F$270,6,FALSE)),"－",VLOOKUP($AC388,技リスト!$A$1:$F$270,6,FALSE))</f>
        <v>BL</v>
      </c>
      <c r="AE388" s="3">
        <f>IF(ISERROR(VLOOKUP($AC388,技リスト!$A$1:$F$270,3,FALSE)),"－",VLOOKUP($AC388,技リスト!$A$1:$F$270,3,FALSE))</f>
        <v>97</v>
      </c>
      <c r="AF388" s="3" t="str">
        <f>IF($E388=IF(ISERROR(VLOOKUP($AC388,技リスト!$A$1:$F$245,4,FALSE)),"－",VLOOKUP($AC388,技リスト!$A$1:$F$245,4,FALSE)),"一致","")</f>
        <v>一致</v>
      </c>
      <c r="AG388" s="16" t="str">
        <f t="shared" si="48"/>
        <v>キラースライドヒートタックルしこふみノーエスケイプ</v>
      </c>
      <c r="AH388" s="16" t="str">
        <f t="shared" si="49"/>
        <v>キラースライドヒートタックルしこふみノーエスケイプ</v>
      </c>
      <c r="AI388" s="16" t="str">
        <f t="shared" si="50"/>
        <v>キラースライドヒートタックルしこふみノーエスケイプ</v>
      </c>
      <c r="AJ388" s="16" t="str">
        <f t="shared" si="51"/>
        <v>キラースライドヒートタックルしこふみノーエスケイプ</v>
      </c>
      <c r="AK388" s="15" t="str">
        <f t="shared" si="52"/>
        <v>BLDRBLBL</v>
      </c>
      <c r="AL388" s="16" t="str">
        <f t="shared" si="53"/>
        <v>BLDRBLBL</v>
      </c>
      <c r="AM388" s="15" t="str">
        <f t="shared" si="54"/>
        <v>BLDRBLBL</v>
      </c>
      <c r="AN388" s="15" t="str">
        <f t="shared" si="55"/>
        <v>BLDRBLBL</v>
      </c>
    </row>
    <row r="389" spans="1:40" ht="11.25" customHeight="1" x14ac:dyDescent="0.15">
      <c r="A389" s="15">
        <v>388</v>
      </c>
      <c r="B389" s="15" t="s">
        <v>1085</v>
      </c>
      <c r="C389" s="15" t="s">
        <v>1086</v>
      </c>
      <c r="D389" s="3" t="s">
        <v>18</v>
      </c>
      <c r="E389" s="15" t="s">
        <v>88</v>
      </c>
      <c r="F389" s="15" t="s">
        <v>20</v>
      </c>
      <c r="G389" s="15">
        <v>145</v>
      </c>
      <c r="H389" s="15">
        <v>170</v>
      </c>
      <c r="I389" s="15">
        <v>40</v>
      </c>
      <c r="J389" s="15">
        <v>55</v>
      </c>
      <c r="K389" s="15">
        <v>68</v>
      </c>
      <c r="L389" s="15">
        <v>48</v>
      </c>
      <c r="M389" s="15">
        <v>55</v>
      </c>
      <c r="N389" s="15">
        <v>52</v>
      </c>
      <c r="O389" s="15">
        <v>53</v>
      </c>
      <c r="P389" s="15">
        <v>19</v>
      </c>
      <c r="Q389" s="15" t="s">
        <v>436</v>
      </c>
      <c r="R389" s="3" t="str">
        <f>IF(ISERROR(VLOOKUP($Q389,技リスト!$A$1:$F$270,6,FALSE)),"－",VLOOKUP($Q389,技リスト!$A$1:$F$270,6,FALSE))</f>
        <v>CA</v>
      </c>
      <c r="S389" s="3">
        <f>IF(ISERROR(VLOOKUP($Q389,技リスト!$A$1:$F$270,3,FALSE)),"－",VLOOKUP($Q389,技リスト!$A$1:$F$270,3,FALSE))</f>
        <v>10</v>
      </c>
      <c r="T389" s="3" t="str">
        <f>IF($E389=IF(ISERROR(VLOOKUP($Q389,技リスト!$A$1:$F$270,4,FALSE)),"－",VLOOKUP($Q389,技リスト!$A$1:$F$270,4,FALSE)),"一致","")</f>
        <v>一致</v>
      </c>
      <c r="U389" s="15" t="s">
        <v>481</v>
      </c>
      <c r="V389" s="3" t="str">
        <f>IF(ISERROR(VLOOKUP($U389,技リスト!$A$1:$F$270,6,FALSE)),"－",VLOOKUP($U389,技リスト!$A$1:$F$270,6,FALSE))</f>
        <v>CA</v>
      </c>
      <c r="W389" s="3">
        <f>IF(ISERROR(VLOOKUP($U389,技リスト!$A$1:$F$270,3,FALSE)),"－",VLOOKUP($U389,技リスト!$A$1:$F$270,3,FALSE))</f>
        <v>41</v>
      </c>
      <c r="X389" s="3" t="str">
        <f>IF($E389=IF(ISERROR(VLOOKUP($U389,技リスト!$A$1:$F$270,4,FALSE)),"－",VLOOKUP($U389,技リスト!$A$1:$F$270,4,FALSE)),"一致","")</f>
        <v>一致</v>
      </c>
      <c r="Y389" s="15" t="s">
        <v>445</v>
      </c>
      <c r="Z389" s="3" t="str">
        <f>IF(ISERROR(VLOOKUP($Y389,技リスト!$A$1:$F$270,6,FALSE)),"－",VLOOKUP($Y389,技リスト!$A$1:$F$270,6,FALSE))</f>
        <v>CA</v>
      </c>
      <c r="AA389" s="3">
        <f>IF(ISERROR(VLOOKUP($Y389,技リスト!$A$1:$F$270,3,FALSE)),"－",VLOOKUP($Y389,技リスト!$A$1:$F$270,3,FALSE))</f>
        <v>61</v>
      </c>
      <c r="AB389" s="3" t="str">
        <f>IF($E389=IF(ISERROR(VLOOKUP($Y389,技リスト!$A$1:$F$270,4,FALSE)),"－",VLOOKUP($Y389,技リスト!$A$1:$F$270,4,FALSE)),"一致","")</f>
        <v>一致</v>
      </c>
      <c r="AC389" s="15" t="s">
        <v>559</v>
      </c>
      <c r="AD389" s="3" t="str">
        <f>IF(ISERROR(VLOOKUP($AC389,技リスト!$A$1:$F$270,6,FALSE)),"－",VLOOKUP($AC389,技リスト!$A$1:$F$270,6,FALSE))</f>
        <v>P2</v>
      </c>
      <c r="AE389" s="3">
        <f>IF(ISERROR(VLOOKUP($AC389,技リスト!$A$1:$F$270,3,FALSE)),"－",VLOOKUP($AC389,技リスト!$A$1:$F$270,3,FALSE))</f>
        <v>76</v>
      </c>
      <c r="AF389" s="3" t="str">
        <f>IF($E389=IF(ISERROR(VLOOKUP($AC389,技リスト!$A$1:$F$245,4,FALSE)),"－",VLOOKUP($AC389,技リスト!$A$1:$F$245,4,FALSE)),"一致","")</f>
        <v>一致</v>
      </c>
      <c r="AG389" s="16" t="str">
        <f t="shared" si="48"/>
        <v>スワンダイブこがらしつむじつなみウォール</v>
      </c>
      <c r="AH389" s="16" t="str">
        <f t="shared" si="49"/>
        <v>スワンダイブこがらしつむじつなみウォール</v>
      </c>
      <c r="AI389" s="16" t="str">
        <f t="shared" si="50"/>
        <v>スワンダイブこがらしつむじつなみウォール</v>
      </c>
      <c r="AJ389" s="16" t="str">
        <f t="shared" si="51"/>
        <v>スワンダイブこがらしつむじつなみウォール</v>
      </c>
      <c r="AK389" s="15" t="str">
        <f t="shared" si="52"/>
        <v>CACACAP2</v>
      </c>
      <c r="AL389" s="16" t="str">
        <f t="shared" si="53"/>
        <v>CACACAP2</v>
      </c>
      <c r="AM389" s="15" t="str">
        <f t="shared" si="54"/>
        <v>CACACAP2</v>
      </c>
      <c r="AN389" s="15" t="str">
        <f t="shared" si="55"/>
        <v>CACACAP2</v>
      </c>
    </row>
    <row r="390" spans="1:40" ht="11.25" customHeight="1" x14ac:dyDescent="0.15">
      <c r="A390" s="15">
        <v>389</v>
      </c>
      <c r="B390" s="15" t="s">
        <v>1087</v>
      </c>
      <c r="C390" s="15" t="s">
        <v>1088</v>
      </c>
      <c r="D390" s="3" t="s">
        <v>18</v>
      </c>
      <c r="E390" s="15" t="s">
        <v>19</v>
      </c>
      <c r="F390" s="15" t="s">
        <v>20</v>
      </c>
      <c r="G390" s="15">
        <v>90</v>
      </c>
      <c r="H390" s="15">
        <v>132</v>
      </c>
      <c r="I390" s="15">
        <v>47</v>
      </c>
      <c r="J390" s="15">
        <v>52</v>
      </c>
      <c r="K390" s="15">
        <v>60</v>
      </c>
      <c r="L390" s="15">
        <v>52</v>
      </c>
      <c r="M390" s="15">
        <v>62</v>
      </c>
      <c r="N390" s="15">
        <v>59</v>
      </c>
      <c r="O390" s="15">
        <v>58</v>
      </c>
      <c r="P390" s="15">
        <v>19</v>
      </c>
      <c r="Q390" s="15" t="s">
        <v>269</v>
      </c>
      <c r="R390" s="3" t="str">
        <f>IF(ISERROR(VLOOKUP($Q390,技リスト!$A$1:$F$270,6,FALSE)),"－",VLOOKUP($Q390,技リスト!$A$1:$F$270,6,FALSE))</f>
        <v>CA</v>
      </c>
      <c r="S390" s="3">
        <f>IF(ISERROR(VLOOKUP($Q390,技リスト!$A$1:$F$270,3,FALSE)),"－",VLOOKUP($Q390,技リスト!$A$1:$F$270,3,FALSE))</f>
        <v>12</v>
      </c>
      <c r="T390" s="3" t="str">
        <f>IF($E390=IF(ISERROR(VLOOKUP($Q390,技リスト!$A$1:$F$270,4,FALSE)),"－",VLOOKUP($Q390,技リスト!$A$1:$F$270,4,FALSE)),"一致","")</f>
        <v>一致</v>
      </c>
      <c r="U390" s="15" t="s">
        <v>427</v>
      </c>
      <c r="V390" s="3" t="str">
        <f>IF(ISERROR(VLOOKUP($U390,技リスト!$A$1:$F$270,6,FALSE)),"－",VLOOKUP($U390,技リスト!$A$1:$F$270,6,FALSE))</f>
        <v>BL</v>
      </c>
      <c r="W390" s="3">
        <f>IF(ISERROR(VLOOKUP($U390,技リスト!$A$1:$F$270,3,FALSE)),"－",VLOOKUP($U390,技リスト!$A$1:$F$270,3,FALSE))</f>
        <v>39</v>
      </c>
      <c r="X390" s="3" t="str">
        <f>IF($E390=IF(ISERROR(VLOOKUP($U390,技リスト!$A$1:$F$270,4,FALSE)),"－",VLOOKUP($U390,技リスト!$A$1:$F$270,4,FALSE)),"一致","")</f>
        <v/>
      </c>
      <c r="Y390" s="15" t="s">
        <v>320</v>
      </c>
      <c r="Z390" s="3" t="str">
        <f>IF(ISERROR(VLOOKUP($Y390,技リスト!$A$1:$F$270,6,FALSE)),"－",VLOOKUP($Y390,技リスト!$A$1:$F$270,6,FALSE))</f>
        <v>CA</v>
      </c>
      <c r="AA390" s="3">
        <f>IF(ISERROR(VLOOKUP($Y390,技リスト!$A$1:$F$270,3,FALSE)),"－",VLOOKUP($Y390,技リスト!$A$1:$F$270,3,FALSE))</f>
        <v>41</v>
      </c>
      <c r="AB390" s="3" t="str">
        <f>IF($E390=IF(ISERROR(VLOOKUP($Y390,技リスト!$A$1:$F$270,4,FALSE)),"－",VLOOKUP($Y390,技リスト!$A$1:$F$270,4,FALSE)),"一致","")</f>
        <v/>
      </c>
      <c r="AC390" s="15" t="s">
        <v>282</v>
      </c>
      <c r="AD390" s="3" t="str">
        <f>IF(ISERROR(VLOOKUP($AC390,技リスト!$A$1:$F$270,6,FALSE)),"－",VLOOKUP($AC390,技リスト!$A$1:$F$270,6,FALSE))</f>
        <v>P2</v>
      </c>
      <c r="AE390" s="3">
        <f>IF(ISERROR(VLOOKUP($AC390,技リスト!$A$1:$F$270,3,FALSE)),"－",VLOOKUP($AC390,技リスト!$A$1:$F$270,3,FALSE))</f>
        <v>83</v>
      </c>
      <c r="AF390" s="3" t="str">
        <f>IF($E390=IF(ISERROR(VLOOKUP($AC390,技リスト!$A$1:$F$245,4,FALSE)),"－",VLOOKUP($AC390,技リスト!$A$1:$F$245,4,FALSE)),"一致","")</f>
        <v/>
      </c>
      <c r="AG390" s="16" t="str">
        <f t="shared" si="48"/>
        <v>キラーブレードブレードアタックワイルドクローカウンターストライク</v>
      </c>
      <c r="AH390" s="16" t="str">
        <f t="shared" si="49"/>
        <v>キラーブレードブレードアタックワイルドクローカウンターストライク</v>
      </c>
      <c r="AI390" s="16" t="str">
        <f t="shared" si="50"/>
        <v>キラーブレードブレードアタックワイルドクローカウンターストライク</v>
      </c>
      <c r="AJ390" s="16" t="str">
        <f t="shared" si="51"/>
        <v>キラーブレードブレードアタックワイルドクローカウンターストライク</v>
      </c>
      <c r="AK390" s="15" t="str">
        <f t="shared" si="52"/>
        <v>CABLCAP2</v>
      </c>
      <c r="AL390" s="16" t="str">
        <f t="shared" si="53"/>
        <v>CABLCAP2</v>
      </c>
      <c r="AM390" s="15" t="str">
        <f t="shared" si="54"/>
        <v>CABLCAP2</v>
      </c>
      <c r="AN390" s="15" t="str">
        <f t="shared" si="55"/>
        <v>CABLCAP2</v>
      </c>
    </row>
    <row r="391" spans="1:40" ht="11.25" customHeight="1" x14ac:dyDescent="0.15">
      <c r="A391" s="15">
        <v>390</v>
      </c>
      <c r="B391" s="15" t="s">
        <v>1089</v>
      </c>
      <c r="C391" s="15" t="s">
        <v>1090</v>
      </c>
      <c r="D391" s="3" t="s">
        <v>18</v>
      </c>
      <c r="E391" s="15" t="s">
        <v>145</v>
      </c>
      <c r="F391" s="15" t="s">
        <v>20</v>
      </c>
      <c r="G391" s="15">
        <v>114</v>
      </c>
      <c r="H391" s="15">
        <v>102</v>
      </c>
      <c r="I391" s="15">
        <v>60</v>
      </c>
      <c r="J391" s="15">
        <v>56</v>
      </c>
      <c r="K391" s="15">
        <v>40</v>
      </c>
      <c r="L391" s="15">
        <v>48</v>
      </c>
      <c r="M391" s="15">
        <v>46</v>
      </c>
      <c r="N391" s="15">
        <v>56</v>
      </c>
      <c r="O391" s="15">
        <v>52</v>
      </c>
      <c r="P391" s="15">
        <v>33</v>
      </c>
      <c r="Q391" s="15" t="s">
        <v>203</v>
      </c>
      <c r="R391" s="3" t="str">
        <f>IF(ISERROR(VLOOKUP($Q391,技リスト!$A$1:$F$270,6,FALSE)),"－",VLOOKUP($Q391,技リスト!$A$1:$F$270,6,FALSE))</f>
        <v>P1</v>
      </c>
      <c r="S391" s="3">
        <f>IF(ISERROR(VLOOKUP($Q391,技リスト!$A$1:$F$270,3,FALSE)),"－",VLOOKUP($Q391,技リスト!$A$1:$F$270,3,FALSE))</f>
        <v>8</v>
      </c>
      <c r="T391" s="3" t="str">
        <f>IF($E391=IF(ISERROR(VLOOKUP($Q391,技リスト!$A$1:$F$270,4,FALSE)),"－",VLOOKUP($Q391,技リスト!$A$1:$F$270,4,FALSE)),"一致","")</f>
        <v>一致</v>
      </c>
      <c r="U391" s="15" t="s">
        <v>732</v>
      </c>
      <c r="V391" s="3" t="str">
        <f>IF(ISERROR(VLOOKUP($U391,技リスト!$A$1:$F$270,6,FALSE)),"－",VLOOKUP($U391,技リスト!$A$1:$F$270,6,FALSE))</f>
        <v>BL</v>
      </c>
      <c r="W391" s="3">
        <f>IF(ISERROR(VLOOKUP($U391,技リスト!$A$1:$F$270,3,FALSE)),"－",VLOOKUP($U391,技リスト!$A$1:$F$270,3,FALSE))</f>
        <v>56</v>
      </c>
      <c r="X391" s="3" t="str">
        <f>IF($E391=IF(ISERROR(VLOOKUP($U391,技リスト!$A$1:$F$270,4,FALSE)),"－",VLOOKUP($U391,技リスト!$A$1:$F$270,4,FALSE)),"一致","")</f>
        <v>一致</v>
      </c>
      <c r="Y391" s="15" t="s">
        <v>208</v>
      </c>
      <c r="Z391" s="3" t="str">
        <f>IF(ISERROR(VLOOKUP($Y391,技リスト!$A$1:$F$270,6,FALSE)),"－",VLOOKUP($Y391,技リスト!$A$1:$F$270,6,FALSE))</f>
        <v>P1</v>
      </c>
      <c r="AA391" s="3">
        <f>IF(ISERROR(VLOOKUP($Y391,技リスト!$A$1:$F$270,3,FALSE)),"－",VLOOKUP($Y391,技リスト!$A$1:$F$270,3,FALSE))</f>
        <v>61</v>
      </c>
      <c r="AB391" s="3" t="str">
        <f>IF($E391=IF(ISERROR(VLOOKUP($Y391,技リスト!$A$1:$F$270,4,FALSE)),"－",VLOOKUP($Y391,技リスト!$A$1:$F$270,4,FALSE)),"一致","")</f>
        <v>一致</v>
      </c>
      <c r="AC391" s="15" t="s">
        <v>321</v>
      </c>
      <c r="AD391" s="3" t="str">
        <f>IF(ISERROR(VLOOKUP($AC391,技リスト!$A$1:$F$270,6,FALSE)),"－",VLOOKUP($AC391,技リスト!$A$1:$F$270,6,FALSE))</f>
        <v>P1</v>
      </c>
      <c r="AE391" s="3">
        <f>IF(ISERROR(VLOOKUP($AC391,技リスト!$A$1:$F$270,3,FALSE)),"－",VLOOKUP($AC391,技リスト!$A$1:$F$270,3,FALSE))</f>
        <v>76</v>
      </c>
      <c r="AF391" s="3" t="str">
        <f>IF($E391=IF(ISERROR(VLOOKUP($AC391,技リスト!$A$1:$F$245,4,FALSE)),"－",VLOOKUP($AC391,技リスト!$A$1:$F$245,4,FALSE)),"一致","")</f>
        <v/>
      </c>
      <c r="AG391" s="16" t="str">
        <f t="shared" si="48"/>
        <v>ねっけつパンチフェイクボンバーフルパワーシールドちゃぶだいがえし</v>
      </c>
      <c r="AH391" s="16" t="str">
        <f t="shared" si="49"/>
        <v>ねっけつパンチフェイクボンバーフルパワーシールドちゃぶだいがえし</v>
      </c>
      <c r="AI391" s="16" t="str">
        <f t="shared" si="50"/>
        <v>ねっけつパンチフェイクボンバーフルパワーシールドちゃぶだいがえし</v>
      </c>
      <c r="AJ391" s="16" t="str">
        <f t="shared" si="51"/>
        <v>ねっけつパンチフェイクボンバーフルパワーシールドちゃぶだいがえし</v>
      </c>
      <c r="AK391" s="15" t="str">
        <f t="shared" si="52"/>
        <v>P1BLP1P1</v>
      </c>
      <c r="AL391" s="16" t="str">
        <f t="shared" si="53"/>
        <v>P1BLP1P1</v>
      </c>
      <c r="AM391" s="15" t="str">
        <f t="shared" si="54"/>
        <v>P1BLP1P1</v>
      </c>
      <c r="AN391" s="15" t="str">
        <f t="shared" si="55"/>
        <v>P1BLP1P1</v>
      </c>
    </row>
    <row r="392" spans="1:40" ht="11.25" customHeight="1" x14ac:dyDescent="0.15">
      <c r="A392" s="15">
        <v>391</v>
      </c>
      <c r="B392" s="15" t="s">
        <v>1091</v>
      </c>
      <c r="C392" s="15" t="s">
        <v>1092</v>
      </c>
      <c r="D392" s="3" t="s">
        <v>18</v>
      </c>
      <c r="E392" s="15" t="s">
        <v>145</v>
      </c>
      <c r="F392" s="15" t="s">
        <v>20</v>
      </c>
      <c r="G392" s="15">
        <v>173</v>
      </c>
      <c r="H392" s="15">
        <v>158</v>
      </c>
      <c r="I392" s="15">
        <v>57</v>
      </c>
      <c r="J392" s="15">
        <v>60</v>
      </c>
      <c r="K392" s="15">
        <v>63</v>
      </c>
      <c r="L392" s="15">
        <v>60</v>
      </c>
      <c r="M392" s="15">
        <v>56</v>
      </c>
      <c r="N392" s="15">
        <v>61</v>
      </c>
      <c r="O392" s="15">
        <v>55</v>
      </c>
      <c r="P392" s="15">
        <v>12</v>
      </c>
      <c r="Q392" s="15" t="s">
        <v>484</v>
      </c>
      <c r="R392" s="3" t="str">
        <f>IF(ISERROR(VLOOKUP($Q392,技リスト!$A$1:$F$270,6,FALSE)),"－",VLOOKUP($Q392,技リスト!$A$1:$F$270,6,FALSE))</f>
        <v>P1</v>
      </c>
      <c r="S392" s="3">
        <f>IF(ISERROR(VLOOKUP($Q392,技リスト!$A$1:$F$270,3,FALSE)),"－",VLOOKUP($Q392,技リスト!$A$1:$F$270,3,FALSE))</f>
        <v>15</v>
      </c>
      <c r="T392" s="3" t="str">
        <f>IF($E392=IF(ISERROR(VLOOKUP($Q392,技リスト!$A$1:$F$270,4,FALSE)),"－",VLOOKUP($Q392,技リスト!$A$1:$F$270,4,FALSE)),"一致","")</f>
        <v/>
      </c>
      <c r="U392" s="15" t="s">
        <v>369</v>
      </c>
      <c r="V392" s="3" t="str">
        <f>IF(ISERROR(VLOOKUP($U392,技リスト!$A$1:$F$270,6,FALSE)),"－",VLOOKUP($U392,技リスト!$A$1:$F$270,6,FALSE))</f>
        <v>CA</v>
      </c>
      <c r="W392" s="3">
        <f>IF(ISERROR(VLOOKUP($U392,技リスト!$A$1:$F$270,3,FALSE)),"－",VLOOKUP($U392,技リスト!$A$1:$F$270,3,FALSE))</f>
        <v>44</v>
      </c>
      <c r="X392" s="3" t="str">
        <f>IF($E392=IF(ISERROR(VLOOKUP($U392,技リスト!$A$1:$F$270,4,FALSE)),"－",VLOOKUP($U392,技リスト!$A$1:$F$270,4,FALSE)),"一致","")</f>
        <v/>
      </c>
      <c r="Y392" s="15" t="s">
        <v>219</v>
      </c>
      <c r="Z392" s="3" t="str">
        <f>IF(ISERROR(VLOOKUP($Y392,技リスト!$A$1:$F$270,6,FALSE)),"－",VLOOKUP($Y392,技リスト!$A$1:$F$270,6,FALSE))</f>
        <v>BL</v>
      </c>
      <c r="AA392" s="3">
        <f>IF(ISERROR(VLOOKUP($Y392,技リスト!$A$1:$F$270,3,FALSE)),"－",VLOOKUP($Y392,技リスト!$A$1:$F$270,3,FALSE))</f>
        <v>64</v>
      </c>
      <c r="AB392" s="3" t="str">
        <f>IF($E392=IF(ISERROR(VLOOKUP($Y392,技リスト!$A$1:$F$270,4,FALSE)),"－",VLOOKUP($Y392,技リスト!$A$1:$F$270,4,FALSE)),"一致","")</f>
        <v/>
      </c>
      <c r="AC392" s="15" t="s">
        <v>407</v>
      </c>
      <c r="AD392" s="3" t="str">
        <f>IF(ISERROR(VLOOKUP($AC392,技リスト!$A$1:$F$270,6,FALSE)),"－",VLOOKUP($AC392,技リスト!$A$1:$F$270,6,FALSE))</f>
        <v>CA</v>
      </c>
      <c r="AE392" s="3">
        <f>IF(ISERROR(VLOOKUP($AC392,技リスト!$A$1:$F$270,3,FALSE)),"－",VLOOKUP($AC392,技リスト!$A$1:$F$270,3,FALSE))</f>
        <v>69</v>
      </c>
      <c r="AF392" s="3" t="str">
        <f>IF($E392=IF(ISERROR(VLOOKUP($AC392,技リスト!$A$1:$F$245,4,FALSE)),"－",VLOOKUP($AC392,技リスト!$A$1:$F$245,4,FALSE)),"一致","")</f>
        <v/>
      </c>
      <c r="AG392" s="16" t="str">
        <f t="shared" si="48"/>
        <v>まきわりチョップシュートポケットサイクロンドこんじょうキャッチ</v>
      </c>
      <c r="AH392" s="16" t="str">
        <f t="shared" si="49"/>
        <v>まきわりチョップシュートポケットサイクロンドこんじょうキャッチ</v>
      </c>
      <c r="AI392" s="16" t="str">
        <f t="shared" si="50"/>
        <v>まきわりチョップシュートポケットサイクロンドこんじょうキャッチ</v>
      </c>
      <c r="AJ392" s="16" t="str">
        <f t="shared" si="51"/>
        <v>まきわりチョップシュートポケットサイクロンドこんじょうキャッチ</v>
      </c>
      <c r="AK392" s="15" t="str">
        <f t="shared" si="52"/>
        <v>P1CABLCA</v>
      </c>
      <c r="AL392" s="16" t="str">
        <f t="shared" si="53"/>
        <v>P1CABLCA</v>
      </c>
      <c r="AM392" s="15" t="str">
        <f t="shared" si="54"/>
        <v>P1CABLCA</v>
      </c>
      <c r="AN392" s="15" t="str">
        <f t="shared" si="55"/>
        <v>P1CABLCA</v>
      </c>
    </row>
    <row r="393" spans="1:40" ht="11.25" customHeight="1" x14ac:dyDescent="0.15">
      <c r="A393" s="15">
        <v>392</v>
      </c>
      <c r="B393" s="15" t="s">
        <v>1093</v>
      </c>
      <c r="C393" s="15" t="s">
        <v>1094</v>
      </c>
      <c r="D393" s="3" t="s">
        <v>18</v>
      </c>
      <c r="E393" s="15" t="s">
        <v>121</v>
      </c>
      <c r="F393" s="15" t="s">
        <v>20</v>
      </c>
      <c r="G393" s="15">
        <v>118</v>
      </c>
      <c r="H393" s="15">
        <v>124</v>
      </c>
      <c r="I393" s="15">
        <v>49</v>
      </c>
      <c r="J393" s="15">
        <v>46</v>
      </c>
      <c r="K393" s="15">
        <v>44</v>
      </c>
      <c r="L393" s="15">
        <v>44</v>
      </c>
      <c r="M393" s="15">
        <v>46</v>
      </c>
      <c r="N393" s="15">
        <v>42</v>
      </c>
      <c r="O393" s="15">
        <v>47</v>
      </c>
      <c r="P393" s="15">
        <v>40</v>
      </c>
      <c r="Q393" s="15" t="s">
        <v>366</v>
      </c>
      <c r="R393" s="3" t="str">
        <f>IF(ISERROR(VLOOKUP($Q393,技リスト!$A$1:$F$270,6,FALSE)),"－",VLOOKUP($Q393,技リスト!$A$1:$F$270,6,FALSE))</f>
        <v>CA</v>
      </c>
      <c r="S393" s="3">
        <f>IF(ISERROR(VLOOKUP($Q393,技リスト!$A$1:$F$270,3,FALSE)),"－",VLOOKUP($Q393,技リスト!$A$1:$F$270,3,FALSE))</f>
        <v>10</v>
      </c>
      <c r="T393" s="3" t="str">
        <f>IF($E393=IF(ISERROR(VLOOKUP($Q393,技リスト!$A$1:$F$270,4,FALSE)),"－",VLOOKUP($Q393,技リスト!$A$1:$F$270,4,FALSE)),"一致","")</f>
        <v>一致</v>
      </c>
      <c r="U393" s="15" t="s">
        <v>304</v>
      </c>
      <c r="V393" s="3" t="str">
        <f>IF(ISERROR(VLOOKUP($U393,技リスト!$A$1:$F$270,6,FALSE)),"－",VLOOKUP($U393,技リスト!$A$1:$F$270,6,FALSE))</f>
        <v>BL</v>
      </c>
      <c r="W393" s="3">
        <f>IF(ISERROR(VLOOKUP($U393,技リスト!$A$1:$F$270,3,FALSE)),"－",VLOOKUP($U393,技リスト!$A$1:$F$270,3,FALSE))</f>
        <v>12</v>
      </c>
      <c r="X393" s="3" t="str">
        <f>IF($E393=IF(ISERROR(VLOOKUP($U393,技リスト!$A$1:$F$270,4,FALSE)),"－",VLOOKUP($U393,技リスト!$A$1:$F$270,4,FALSE)),"一致","")</f>
        <v>一致</v>
      </c>
      <c r="Y393" s="15" t="s">
        <v>738</v>
      </c>
      <c r="Z393" s="3" t="str">
        <f>IF(ISERROR(VLOOKUP($Y393,技リスト!$A$1:$F$270,6,FALSE)),"－",VLOOKUP($Y393,技リスト!$A$1:$F$270,6,FALSE))</f>
        <v>BB</v>
      </c>
      <c r="AA393" s="3">
        <f>IF(ISERROR(VLOOKUP($Y393,技リスト!$A$1:$F$270,3,FALSE)),"－",VLOOKUP($Y393,技リスト!$A$1:$F$270,3,FALSE))</f>
        <v>44</v>
      </c>
      <c r="AB393" s="3" t="str">
        <f>IF($E393=IF(ISERROR(VLOOKUP($Y393,技リスト!$A$1:$F$270,4,FALSE)),"－",VLOOKUP($Y393,技リスト!$A$1:$F$270,4,FALSE)),"一致","")</f>
        <v/>
      </c>
      <c r="AC393" s="15" t="s">
        <v>281</v>
      </c>
      <c r="AD393" s="3" t="str">
        <f>IF(ISERROR(VLOOKUP($AC393,技リスト!$A$1:$F$270,6,FALSE)),"－",VLOOKUP($AC393,技リスト!$A$1:$F$270,6,FALSE))</f>
        <v>P1</v>
      </c>
      <c r="AE393" s="3">
        <f>IF(ISERROR(VLOOKUP($AC393,技リスト!$A$1:$F$270,3,FALSE)),"－",VLOOKUP($AC393,技リスト!$A$1:$F$270,3,FALSE))</f>
        <v>67</v>
      </c>
      <c r="AF393" s="3" t="str">
        <f>IF($E393=IF(ISERROR(VLOOKUP($AC393,技リスト!$A$1:$F$245,4,FALSE)),"－",VLOOKUP($AC393,技リスト!$A$1:$F$245,4,FALSE)),"一致","")</f>
        <v/>
      </c>
      <c r="AG393" s="16" t="str">
        <f t="shared" si="48"/>
        <v>タフネスブロックしこふみスーパーしこふみばくれつパンチ</v>
      </c>
      <c r="AH393" s="16" t="str">
        <f t="shared" si="49"/>
        <v>タフネスブロックしこふみスーパーしこふみばくれつパンチ</v>
      </c>
      <c r="AI393" s="16" t="str">
        <f t="shared" si="50"/>
        <v>タフネスブロックしこふみスーパーしこふみばくれつパンチ</v>
      </c>
      <c r="AJ393" s="16" t="str">
        <f t="shared" si="51"/>
        <v>タフネスブロックしこふみスーパーしこふみばくれつパンチ</v>
      </c>
      <c r="AK393" s="15" t="str">
        <f t="shared" si="52"/>
        <v>CABLBBP1</v>
      </c>
      <c r="AL393" s="16" t="str">
        <f t="shared" si="53"/>
        <v>CABLBBP1</v>
      </c>
      <c r="AM393" s="15" t="str">
        <f t="shared" si="54"/>
        <v>CABLBBP1</v>
      </c>
      <c r="AN393" s="15" t="str">
        <f t="shared" si="55"/>
        <v>CABLBBP1</v>
      </c>
    </row>
    <row r="394" spans="1:40" ht="11.25" customHeight="1" x14ac:dyDescent="0.15">
      <c r="A394" s="15">
        <v>393</v>
      </c>
      <c r="B394" s="15" t="s">
        <v>1095</v>
      </c>
      <c r="C394" s="15" t="s">
        <v>1096</v>
      </c>
      <c r="D394" s="3" t="s">
        <v>18</v>
      </c>
      <c r="E394" s="15" t="s">
        <v>88</v>
      </c>
      <c r="F394" s="15" t="s">
        <v>53</v>
      </c>
      <c r="G394" s="15">
        <v>96</v>
      </c>
      <c r="H394" s="15">
        <v>142</v>
      </c>
      <c r="I394" s="15">
        <v>51</v>
      </c>
      <c r="J394" s="15">
        <v>52</v>
      </c>
      <c r="K394" s="15">
        <v>61</v>
      </c>
      <c r="L394" s="15">
        <v>52</v>
      </c>
      <c r="M394" s="15">
        <v>65</v>
      </c>
      <c r="N394" s="15">
        <v>62</v>
      </c>
      <c r="O394" s="15">
        <v>58</v>
      </c>
      <c r="P394" s="15">
        <v>23</v>
      </c>
      <c r="Q394" s="15" t="s">
        <v>158</v>
      </c>
      <c r="R394" s="3" t="str">
        <f>IF(ISERROR(VLOOKUP($Q394,技リスト!$A$1:$F$270,6,FALSE)),"－",VLOOKUP($Q394,技リスト!$A$1:$F$270,6,FALSE))</f>
        <v>DR</v>
      </c>
      <c r="S394" s="3">
        <f>IF(ISERROR(VLOOKUP($Q394,技リスト!$A$1:$F$270,3,FALSE)),"－",VLOOKUP($Q394,技リスト!$A$1:$F$270,3,FALSE))</f>
        <v>17</v>
      </c>
      <c r="T394" s="3" t="str">
        <f>IF($E394=IF(ISERROR(VLOOKUP($Q394,技リスト!$A$1:$F$270,4,FALSE)),"－",VLOOKUP($Q394,技リスト!$A$1:$F$270,4,FALSE)),"一致","")</f>
        <v>一致</v>
      </c>
      <c r="U394" s="15" t="s">
        <v>164</v>
      </c>
      <c r="V394" s="3" t="str">
        <f>IF(ISERROR(VLOOKUP($U394,技リスト!$A$1:$F$270,6,FALSE)),"－",VLOOKUP($U394,技リスト!$A$1:$F$270,6,FALSE))</f>
        <v>DR</v>
      </c>
      <c r="W394" s="3">
        <f>IF(ISERROR(VLOOKUP($U394,技リスト!$A$1:$F$270,3,FALSE)),"－",VLOOKUP($U394,技リスト!$A$1:$F$270,3,FALSE))</f>
        <v>49</v>
      </c>
      <c r="X394" s="3" t="str">
        <f>IF($E394=IF(ISERROR(VLOOKUP($U394,技リスト!$A$1:$F$270,4,FALSE)),"－",VLOOKUP($U394,技リスト!$A$1:$F$270,4,FALSE)),"一致","")</f>
        <v/>
      </c>
      <c r="Y394" s="15" t="s">
        <v>715</v>
      </c>
      <c r="Z394" s="3" t="str">
        <f>IF(ISERROR(VLOOKUP($Y394,技リスト!$A$1:$F$270,6,FALSE)),"－",VLOOKUP($Y394,技リスト!$A$1:$F$270,6,FALSE))</f>
        <v>DR</v>
      </c>
      <c r="AA394" s="3">
        <f>IF(ISERROR(VLOOKUP($Y394,技リスト!$A$1:$F$270,3,FALSE)),"－",VLOOKUP($Y394,技リスト!$A$1:$F$270,3,FALSE))</f>
        <v>61</v>
      </c>
      <c r="AB394" s="3" t="str">
        <f>IF($E394=IF(ISERROR(VLOOKUP($Y394,技リスト!$A$1:$F$270,4,FALSE)),"－",VLOOKUP($Y394,技リスト!$A$1:$F$270,4,FALSE)),"一致","")</f>
        <v/>
      </c>
      <c r="AC394" s="15" t="s">
        <v>392</v>
      </c>
      <c r="AD394" s="3" t="str">
        <f>IF(ISERROR(VLOOKUP($AC394,技リスト!$A$1:$F$270,6,FALSE)),"－",VLOOKUP($AC394,技リスト!$A$1:$F$270,6,FALSE))</f>
        <v>LS</v>
      </c>
      <c r="AE394" s="3">
        <f>IF(ISERROR(VLOOKUP($AC394,技リスト!$A$1:$F$270,3,FALSE)),"－",VLOOKUP($AC394,技リスト!$A$1:$F$270,3,FALSE))</f>
        <v>94</v>
      </c>
      <c r="AF394" s="3" t="str">
        <f>IF($E394=IF(ISERROR(VLOOKUP($AC394,技リスト!$A$1:$F$245,4,FALSE)),"－",VLOOKUP($AC394,技リスト!$A$1:$F$245,4,FALSE)),"一致","")</f>
        <v/>
      </c>
      <c r="AG394" s="16" t="str">
        <f t="shared" si="48"/>
        <v>たつまきせんぷうごりむちゅうたつまきどくぎりアサルトシュート</v>
      </c>
      <c r="AH394" s="16" t="str">
        <f t="shared" si="49"/>
        <v>たつまきせんぷうごりむちゅうたつまきどくぎりアサルトシュート</v>
      </c>
      <c r="AI394" s="16" t="str">
        <f t="shared" si="50"/>
        <v>たつまきせんぷうごりむちゅうたつまきどくぎりアサルトシュート</v>
      </c>
      <c r="AJ394" s="16" t="str">
        <f t="shared" si="51"/>
        <v>たつまきせんぷうごりむちゅうたつまきどくぎりアサルトシュート</v>
      </c>
      <c r="AK394" s="15" t="str">
        <f t="shared" si="52"/>
        <v>DRDRDRLS</v>
      </c>
      <c r="AL394" s="16" t="str">
        <f t="shared" si="53"/>
        <v>DRDRDRLS</v>
      </c>
      <c r="AM394" s="15" t="str">
        <f t="shared" si="54"/>
        <v>DRDRDRLS</v>
      </c>
      <c r="AN394" s="15" t="str">
        <f t="shared" si="55"/>
        <v>DRDRDRLS</v>
      </c>
    </row>
    <row r="395" spans="1:40" ht="11.25" customHeight="1" x14ac:dyDescent="0.15">
      <c r="A395" s="15">
        <v>394</v>
      </c>
      <c r="B395" s="15" t="s">
        <v>1097</v>
      </c>
      <c r="C395" s="15" t="s">
        <v>1098</v>
      </c>
      <c r="D395" s="3" t="s">
        <v>18</v>
      </c>
      <c r="E395" s="15" t="s">
        <v>145</v>
      </c>
      <c r="F395" s="15" t="s">
        <v>53</v>
      </c>
      <c r="G395" s="15">
        <v>160</v>
      </c>
      <c r="H395" s="15">
        <v>142</v>
      </c>
      <c r="I395" s="15">
        <v>56</v>
      </c>
      <c r="J395" s="15">
        <v>60</v>
      </c>
      <c r="K395" s="15">
        <v>56</v>
      </c>
      <c r="L395" s="15">
        <v>55</v>
      </c>
      <c r="M395" s="15">
        <v>57</v>
      </c>
      <c r="N395" s="15">
        <v>52</v>
      </c>
      <c r="O395" s="15">
        <v>57</v>
      </c>
      <c r="P395" s="15">
        <v>40</v>
      </c>
      <c r="Q395" s="15" t="s">
        <v>263</v>
      </c>
      <c r="R395" s="3" t="str">
        <f>IF(ISERROR(VLOOKUP($Q395,技リスト!$A$1:$F$270,6,FALSE)),"－",VLOOKUP($Q395,技リスト!$A$1:$F$270,6,FALSE))</f>
        <v>NS</v>
      </c>
      <c r="S395" s="3">
        <f>IF(ISERROR(VLOOKUP($Q395,技リスト!$A$1:$F$270,3,FALSE)),"－",VLOOKUP($Q395,技リスト!$A$1:$F$270,3,FALSE))</f>
        <v>43</v>
      </c>
      <c r="T395" s="3" t="str">
        <f>IF($E395=IF(ISERROR(VLOOKUP($Q395,技リスト!$A$1:$F$270,4,FALSE)),"－",VLOOKUP($Q395,技リスト!$A$1:$F$270,4,FALSE)),"一致","")</f>
        <v/>
      </c>
      <c r="U395" s="15" t="s">
        <v>230</v>
      </c>
      <c r="V395" s="3" t="str">
        <f>IF(ISERROR(VLOOKUP($U395,技リスト!$A$1:$F$270,6,FALSE)),"－",VLOOKUP($U395,技リスト!$A$1:$F$270,6,FALSE))</f>
        <v>NS</v>
      </c>
      <c r="W395" s="3">
        <f>IF(ISERROR(VLOOKUP($U395,技リスト!$A$1:$F$270,3,FALSE)),"－",VLOOKUP($U395,技リスト!$A$1:$F$270,3,FALSE))</f>
        <v>67</v>
      </c>
      <c r="X395" s="3" t="str">
        <f>IF($E395=IF(ISERROR(VLOOKUP($U395,技リスト!$A$1:$F$270,4,FALSE)),"－",VLOOKUP($U395,技リスト!$A$1:$F$270,4,FALSE)),"一致","")</f>
        <v/>
      </c>
      <c r="Y395" s="15" t="s">
        <v>219</v>
      </c>
      <c r="Z395" s="3" t="str">
        <f>IF(ISERROR(VLOOKUP($Y395,技リスト!$A$1:$F$270,6,FALSE)),"－",VLOOKUP($Y395,技リスト!$A$1:$F$270,6,FALSE))</f>
        <v>BL</v>
      </c>
      <c r="AA395" s="3">
        <f>IF(ISERROR(VLOOKUP($Y395,技リスト!$A$1:$F$270,3,FALSE)),"－",VLOOKUP($Y395,技リスト!$A$1:$F$270,3,FALSE))</f>
        <v>64</v>
      </c>
      <c r="AB395" s="3" t="str">
        <f>IF($E395=IF(ISERROR(VLOOKUP($Y395,技リスト!$A$1:$F$270,4,FALSE)),"－",VLOOKUP($Y395,技リスト!$A$1:$F$270,4,FALSE)),"一致","")</f>
        <v/>
      </c>
      <c r="AC395" s="15" t="s">
        <v>338</v>
      </c>
      <c r="AD395" s="3" t="str">
        <f>IF(ISERROR(VLOOKUP($AC395,技リスト!$A$1:$F$270,6,FALSE)),"－",VLOOKUP($AC395,技リスト!$A$1:$F$270,6,FALSE))</f>
        <v>DR</v>
      </c>
      <c r="AE395" s="3">
        <f>IF(ISERROR(VLOOKUP($AC395,技リスト!$A$1:$F$270,3,FALSE)),"－",VLOOKUP($AC395,技リスト!$A$1:$F$270,3,FALSE))</f>
        <v>76</v>
      </c>
      <c r="AF395" s="3" t="str">
        <f>IF($E395=IF(ISERROR(VLOOKUP($AC395,技リスト!$A$1:$F$245,4,FALSE)),"－",VLOOKUP($AC395,技リスト!$A$1:$F$245,4,FALSE)),"一致","")</f>
        <v/>
      </c>
      <c r="AG395" s="16" t="str">
        <f t="shared" si="48"/>
        <v>かみかくしフリーズショットサイクロンとうめいフェイント</v>
      </c>
      <c r="AH395" s="16" t="str">
        <f t="shared" si="49"/>
        <v>かみかくしフリーズショットサイクロンとうめいフェイント</v>
      </c>
      <c r="AI395" s="16" t="str">
        <f t="shared" si="50"/>
        <v>かみかくしフリーズショットサイクロンとうめいフェイント</v>
      </c>
      <c r="AJ395" s="16" t="str">
        <f t="shared" si="51"/>
        <v>かみかくしフリーズショットサイクロンとうめいフェイント</v>
      </c>
      <c r="AK395" s="15" t="str">
        <f t="shared" si="52"/>
        <v>NSNSBLDR</v>
      </c>
      <c r="AL395" s="16" t="str">
        <f t="shared" si="53"/>
        <v>NSNSBLDR</v>
      </c>
      <c r="AM395" s="15" t="str">
        <f t="shared" si="54"/>
        <v>NSNSBLDR</v>
      </c>
      <c r="AN395" s="15" t="str">
        <f t="shared" si="55"/>
        <v>NSNSBLDR</v>
      </c>
    </row>
    <row r="396" spans="1:40" ht="11.25" customHeight="1" x14ac:dyDescent="0.15">
      <c r="A396" s="15">
        <v>395</v>
      </c>
      <c r="B396" s="15" t="s">
        <v>1099</v>
      </c>
      <c r="C396" s="15" t="s">
        <v>1100</v>
      </c>
      <c r="D396" s="3" t="s">
        <v>18</v>
      </c>
      <c r="E396" s="15" t="s">
        <v>145</v>
      </c>
      <c r="F396" s="15" t="s">
        <v>20</v>
      </c>
      <c r="G396" s="15">
        <v>173</v>
      </c>
      <c r="H396" s="15">
        <v>141</v>
      </c>
      <c r="I396" s="15">
        <v>59</v>
      </c>
      <c r="J396" s="15">
        <v>56</v>
      </c>
      <c r="K396" s="15">
        <v>53</v>
      </c>
      <c r="L396" s="15">
        <v>59</v>
      </c>
      <c r="M396" s="15">
        <v>60</v>
      </c>
      <c r="N396" s="15">
        <v>56</v>
      </c>
      <c r="O396" s="15">
        <v>56</v>
      </c>
      <c r="P396" s="15">
        <v>10</v>
      </c>
      <c r="Q396" s="15" t="s">
        <v>203</v>
      </c>
      <c r="R396" s="3" t="str">
        <f>IF(ISERROR(VLOOKUP($Q396,技リスト!$A$1:$F$270,6,FALSE)),"－",VLOOKUP($Q396,技リスト!$A$1:$F$270,6,FALSE))</f>
        <v>P1</v>
      </c>
      <c r="S396" s="3">
        <f>IF(ISERROR(VLOOKUP($Q396,技リスト!$A$1:$F$270,3,FALSE)),"－",VLOOKUP($Q396,技リスト!$A$1:$F$270,3,FALSE))</f>
        <v>8</v>
      </c>
      <c r="T396" s="3" t="str">
        <f>IF($E396=IF(ISERROR(VLOOKUP($Q396,技リスト!$A$1:$F$270,4,FALSE)),"－",VLOOKUP($Q396,技リスト!$A$1:$F$270,4,FALSE)),"一致","")</f>
        <v>一致</v>
      </c>
      <c r="U396" s="15" t="s">
        <v>280</v>
      </c>
      <c r="V396" s="3" t="str">
        <f>IF(ISERROR(VLOOKUP($U396,技リスト!$A$1:$F$270,6,FALSE)),"－",VLOOKUP($U396,技リスト!$A$1:$F$270,6,FALSE))</f>
        <v>P1</v>
      </c>
      <c r="W396" s="3">
        <f>IF(ISERROR(VLOOKUP($U396,技リスト!$A$1:$F$270,3,FALSE)),"－",VLOOKUP($U396,技リスト!$A$1:$F$270,3,FALSE))</f>
        <v>41</v>
      </c>
      <c r="X396" s="3" t="str">
        <f>IF($E396=IF(ISERROR(VLOOKUP($U396,技リスト!$A$1:$F$270,4,FALSE)),"－",VLOOKUP($U396,技リスト!$A$1:$F$270,4,FALSE)),"一致","")</f>
        <v>一致</v>
      </c>
      <c r="Y396" s="15" t="s">
        <v>152</v>
      </c>
      <c r="Z396" s="3" t="str">
        <f>IF(ISERROR(VLOOKUP($Y396,技リスト!$A$1:$F$270,6,FALSE)),"－",VLOOKUP($Y396,技リスト!$A$1:$F$270,6,FALSE))</f>
        <v>DR</v>
      </c>
      <c r="AA396" s="3">
        <f>IF(ISERROR(VLOOKUP($Y396,技リスト!$A$1:$F$270,3,FALSE)),"－",VLOOKUP($Y396,技リスト!$A$1:$F$270,3,FALSE))</f>
        <v>47</v>
      </c>
      <c r="AB396" s="3" t="str">
        <f>IF($E396=IF(ISERROR(VLOOKUP($Y396,技リスト!$A$1:$F$270,4,FALSE)),"－",VLOOKUP($Y396,技リスト!$A$1:$F$270,4,FALSE)),"一致","")</f>
        <v/>
      </c>
      <c r="AC396" s="15" t="s">
        <v>208</v>
      </c>
      <c r="AD396" s="3" t="str">
        <f>IF(ISERROR(VLOOKUP($AC396,技リスト!$A$1:$F$270,6,FALSE)),"－",VLOOKUP($AC396,技リスト!$A$1:$F$270,6,FALSE))</f>
        <v>P1</v>
      </c>
      <c r="AE396" s="3">
        <f>IF(ISERROR(VLOOKUP($AC396,技リスト!$A$1:$F$270,3,FALSE)),"－",VLOOKUP($AC396,技リスト!$A$1:$F$270,3,FALSE))</f>
        <v>61</v>
      </c>
      <c r="AF396" s="3" t="str">
        <f>IF($E396=IF(ISERROR(VLOOKUP($AC396,技リスト!$A$1:$F$245,4,FALSE)),"－",VLOOKUP($AC396,技リスト!$A$1:$F$245,4,FALSE)),"一致","")</f>
        <v>一致</v>
      </c>
      <c r="AG396" s="16" t="str">
        <f t="shared" si="48"/>
        <v>ねっけつパンチロケットこぶしジグザグスパークフルパワーシールド</v>
      </c>
      <c r="AH396" s="16" t="str">
        <f t="shared" si="49"/>
        <v>ねっけつパンチロケットこぶしジグザグスパークフルパワーシールド</v>
      </c>
      <c r="AI396" s="16" t="str">
        <f t="shared" si="50"/>
        <v>ねっけつパンチロケットこぶしジグザグスパークフルパワーシールド</v>
      </c>
      <c r="AJ396" s="16" t="str">
        <f t="shared" si="51"/>
        <v>ねっけつパンチロケットこぶしジグザグスパークフルパワーシールド</v>
      </c>
      <c r="AK396" s="15" t="str">
        <f t="shared" si="52"/>
        <v>P1P1DRP1</v>
      </c>
      <c r="AL396" s="16" t="str">
        <f t="shared" si="53"/>
        <v>P1P1DRP1</v>
      </c>
      <c r="AM396" s="15" t="str">
        <f t="shared" si="54"/>
        <v>P1P1DRP1</v>
      </c>
      <c r="AN396" s="15" t="str">
        <f t="shared" si="55"/>
        <v>P1P1DRP1</v>
      </c>
    </row>
    <row r="397" spans="1:40" ht="11.25" customHeight="1" x14ac:dyDescent="0.15">
      <c r="A397" s="15">
        <v>396</v>
      </c>
      <c r="B397" s="15" t="s">
        <v>1101</v>
      </c>
      <c r="C397" s="15" t="s">
        <v>1102</v>
      </c>
      <c r="D397" s="3" t="s">
        <v>18</v>
      </c>
      <c r="E397" s="15" t="s">
        <v>121</v>
      </c>
      <c r="F397" s="15" t="s">
        <v>17</v>
      </c>
      <c r="G397" s="15">
        <v>79</v>
      </c>
      <c r="H397" s="15">
        <v>152</v>
      </c>
      <c r="I397" s="15">
        <v>63</v>
      </c>
      <c r="J397" s="15">
        <v>62</v>
      </c>
      <c r="K397" s="15">
        <v>40</v>
      </c>
      <c r="L397" s="15">
        <v>60</v>
      </c>
      <c r="M397" s="15">
        <v>56</v>
      </c>
      <c r="N397" s="15">
        <v>68</v>
      </c>
      <c r="O397" s="15">
        <v>55</v>
      </c>
      <c r="P397" s="15">
        <v>15</v>
      </c>
      <c r="Q397" s="15" t="s">
        <v>305</v>
      </c>
      <c r="R397" s="3" t="str">
        <f>IF(ISERROR(VLOOKUP($Q397,技リスト!$A$1:$F$270,6,FALSE)),"－",VLOOKUP($Q397,技リスト!$A$1:$F$270,6,FALSE))</f>
        <v>BB</v>
      </c>
      <c r="S397" s="3">
        <f>IF(ISERROR(VLOOKUP($Q397,技リスト!$A$1:$F$270,3,FALSE)),"－",VLOOKUP($Q397,技リスト!$A$1:$F$270,3,FALSE))</f>
        <v>16</v>
      </c>
      <c r="T397" s="3" t="str">
        <f>IF($E397=IF(ISERROR(VLOOKUP($Q397,技リスト!$A$1:$F$270,4,FALSE)),"－",VLOOKUP($Q397,技リスト!$A$1:$F$270,4,FALSE)),"一致","")</f>
        <v>一致</v>
      </c>
      <c r="U397" s="15" t="s">
        <v>290</v>
      </c>
      <c r="V397" s="3" t="str">
        <f>IF(ISERROR(VLOOKUP($U397,技リスト!$A$1:$F$270,6,FALSE)),"－",VLOOKUP($U397,技リスト!$A$1:$F$270,6,FALSE))</f>
        <v>BL</v>
      </c>
      <c r="W397" s="3">
        <f>IF(ISERROR(VLOOKUP($U397,技リスト!$A$1:$F$270,3,FALSE)),"－",VLOOKUP($U397,技リスト!$A$1:$F$270,3,FALSE))</f>
        <v>56</v>
      </c>
      <c r="X397" s="3" t="str">
        <f>IF($E397=IF(ISERROR(VLOOKUP($U397,技リスト!$A$1:$F$270,4,FALSE)),"－",VLOOKUP($U397,技リスト!$A$1:$F$270,4,FALSE)),"一致","")</f>
        <v/>
      </c>
      <c r="Y397" s="15" t="s">
        <v>548</v>
      </c>
      <c r="Z397" s="3" t="str">
        <f>IF(ISERROR(VLOOKUP($Y397,技リスト!$A$1:$F$270,6,FALSE)),"－",VLOOKUP($Y397,技リスト!$A$1:$F$270,6,FALSE))</f>
        <v>DR</v>
      </c>
      <c r="AA397" s="3">
        <f>IF(ISERROR(VLOOKUP($Y397,技リスト!$A$1:$F$270,3,FALSE)),"－",VLOOKUP($Y397,技リスト!$A$1:$F$270,3,FALSE))</f>
        <v>74</v>
      </c>
      <c r="AB397" s="3" t="str">
        <f>IF($E397=IF(ISERROR(VLOOKUP($Y397,技リスト!$A$1:$F$270,4,FALSE)),"－",VLOOKUP($Y397,技リスト!$A$1:$F$270,4,FALSE)),"一致","")</f>
        <v/>
      </c>
      <c r="AC397" s="15" t="s">
        <v>219</v>
      </c>
      <c r="AD397" s="3" t="str">
        <f>IF(ISERROR(VLOOKUP($AC397,技リスト!$A$1:$F$270,6,FALSE)),"－",VLOOKUP($AC397,技リスト!$A$1:$F$270,6,FALSE))</f>
        <v>BL</v>
      </c>
      <c r="AE397" s="3">
        <f>IF(ISERROR(VLOOKUP($AC397,技リスト!$A$1:$F$270,3,FALSE)),"－",VLOOKUP($AC397,技リスト!$A$1:$F$270,3,FALSE))</f>
        <v>64</v>
      </c>
      <c r="AF397" s="3" t="str">
        <f>IF($E397=IF(ISERROR(VLOOKUP($AC397,技リスト!$A$1:$F$245,4,FALSE)),"－",VLOOKUP($AC397,技リスト!$A$1:$F$245,4,FALSE)),"一致","")</f>
        <v/>
      </c>
      <c r="AG397" s="16" t="str">
        <f t="shared" si="48"/>
        <v>ホーントレインくものいとれっぷうダッシュサイクロン</v>
      </c>
      <c r="AH397" s="16" t="str">
        <f t="shared" si="49"/>
        <v>ホーントレインくものいとれっぷうダッシュサイクロン</v>
      </c>
      <c r="AI397" s="16" t="str">
        <f t="shared" si="50"/>
        <v>ホーントレインくものいとれっぷうダッシュサイクロン</v>
      </c>
      <c r="AJ397" s="16" t="str">
        <f t="shared" si="51"/>
        <v>ホーントレインくものいとれっぷうダッシュサイクロン</v>
      </c>
      <c r="AK397" s="15" t="str">
        <f t="shared" si="52"/>
        <v>BBBLDRBL</v>
      </c>
      <c r="AL397" s="16" t="str">
        <f t="shared" si="53"/>
        <v>BBBLDRBL</v>
      </c>
      <c r="AM397" s="15" t="str">
        <f t="shared" si="54"/>
        <v>BBBLDRBL</v>
      </c>
      <c r="AN397" s="15" t="str">
        <f t="shared" si="55"/>
        <v>BBBLDRBL</v>
      </c>
    </row>
    <row r="398" spans="1:40" ht="11.25" customHeight="1" x14ac:dyDescent="0.15">
      <c r="A398" s="15">
        <v>397</v>
      </c>
      <c r="B398" s="15" t="s">
        <v>1103</v>
      </c>
      <c r="C398" s="15" t="s">
        <v>1104</v>
      </c>
      <c r="D398" s="3" t="s">
        <v>18</v>
      </c>
      <c r="E398" s="15" t="s">
        <v>121</v>
      </c>
      <c r="F398" s="15" t="s">
        <v>17</v>
      </c>
      <c r="G398" s="15">
        <v>99</v>
      </c>
      <c r="H398" s="15">
        <v>96</v>
      </c>
      <c r="I398" s="15">
        <v>34</v>
      </c>
      <c r="J398" s="15">
        <v>70</v>
      </c>
      <c r="K398" s="15">
        <v>39</v>
      </c>
      <c r="L398" s="15">
        <v>78</v>
      </c>
      <c r="M398" s="15">
        <v>37</v>
      </c>
      <c r="N398" s="15">
        <v>32</v>
      </c>
      <c r="O398" s="15">
        <v>32</v>
      </c>
      <c r="P398" s="15">
        <v>17</v>
      </c>
      <c r="Q398" s="15" t="s">
        <v>304</v>
      </c>
      <c r="R398" s="3" t="str">
        <f>IF(ISERROR(VLOOKUP($Q398,技リスト!$A$1:$F$270,6,FALSE)),"－",VLOOKUP($Q398,技リスト!$A$1:$F$270,6,FALSE))</f>
        <v>BL</v>
      </c>
      <c r="S398" s="3">
        <f>IF(ISERROR(VLOOKUP($Q398,技リスト!$A$1:$F$270,3,FALSE)),"－",VLOOKUP($Q398,技リスト!$A$1:$F$270,3,FALSE))</f>
        <v>12</v>
      </c>
      <c r="T398" s="3" t="str">
        <f>IF($E398=IF(ISERROR(VLOOKUP($Q398,技リスト!$A$1:$F$270,4,FALSE)),"－",VLOOKUP($Q398,技リスト!$A$1:$F$270,4,FALSE)),"一致","")</f>
        <v>一致</v>
      </c>
      <c r="U398" s="15" t="s">
        <v>738</v>
      </c>
      <c r="V398" s="3" t="str">
        <f>IF(ISERROR(VLOOKUP($U398,技リスト!$A$1:$F$270,6,FALSE)),"－",VLOOKUP($U398,技リスト!$A$1:$F$270,6,FALSE))</f>
        <v>BB</v>
      </c>
      <c r="W398" s="3">
        <f>IF(ISERROR(VLOOKUP($U398,技リスト!$A$1:$F$270,3,FALSE)),"－",VLOOKUP($U398,技リスト!$A$1:$F$270,3,FALSE))</f>
        <v>44</v>
      </c>
      <c r="X398" s="3" t="str">
        <f>IF($E398=IF(ISERROR(VLOOKUP($U398,技リスト!$A$1:$F$270,4,FALSE)),"－",VLOOKUP($U398,技リスト!$A$1:$F$270,4,FALSE)),"一致","")</f>
        <v/>
      </c>
      <c r="Y398" s="15" t="s">
        <v>133</v>
      </c>
      <c r="Z398" s="3" t="str">
        <f>IF(ISERROR(VLOOKUP($Y398,技リスト!$A$1:$F$270,6,FALSE)),"－",VLOOKUP($Y398,技リスト!$A$1:$F$270,6,FALSE))</f>
        <v>BB</v>
      </c>
      <c r="AA398" s="3">
        <f>IF(ISERROR(VLOOKUP($Y398,技リスト!$A$1:$F$270,3,FALSE)),"－",VLOOKUP($Y398,技リスト!$A$1:$F$270,3,FALSE))</f>
        <v>48</v>
      </c>
      <c r="AB398" s="3" t="str">
        <f>IF($E398=IF(ISERROR(VLOOKUP($Y398,技リスト!$A$1:$F$270,4,FALSE)),"－",VLOOKUP($Y398,技リスト!$A$1:$F$270,4,FALSE)),"一致","")</f>
        <v>一致</v>
      </c>
      <c r="AC398" s="15" t="s">
        <v>215</v>
      </c>
      <c r="AD398" s="3" t="str">
        <f>IF(ISERROR(VLOOKUP($AC398,技リスト!$A$1:$F$270,6,FALSE)),"－",VLOOKUP($AC398,技リスト!$A$1:$F$270,6,FALSE))</f>
        <v>BL</v>
      </c>
      <c r="AE398" s="3">
        <f>IF(ISERROR(VLOOKUP($AC398,技リスト!$A$1:$F$270,3,FALSE)),"－",VLOOKUP($AC398,技リスト!$A$1:$F$270,3,FALSE))</f>
        <v>80</v>
      </c>
      <c r="AF398" s="3" t="str">
        <f>IF($E398=IF(ISERROR(VLOOKUP($AC398,技リスト!$A$1:$F$245,4,FALSE)),"－",VLOOKUP($AC398,技リスト!$A$1:$F$245,4,FALSE)),"一致","")</f>
        <v>一致</v>
      </c>
      <c r="AG398" s="16" t="str">
        <f t="shared" si="48"/>
        <v>しこふみスーパーしこふみザ・ウォールメガクェイク</v>
      </c>
      <c r="AH398" s="16" t="str">
        <f t="shared" si="49"/>
        <v>しこふみスーパーしこふみザ・ウォールメガクェイク</v>
      </c>
      <c r="AI398" s="16" t="str">
        <f t="shared" si="50"/>
        <v>しこふみスーパーしこふみザ・ウォールメガクェイク</v>
      </c>
      <c r="AJ398" s="16" t="str">
        <f t="shared" si="51"/>
        <v>しこふみスーパーしこふみザ・ウォールメガクェイク</v>
      </c>
      <c r="AK398" s="15" t="str">
        <f t="shared" si="52"/>
        <v>BLBBBBBL</v>
      </c>
      <c r="AL398" s="16" t="str">
        <f t="shared" si="53"/>
        <v>BLBBBBBL</v>
      </c>
      <c r="AM398" s="15" t="str">
        <f t="shared" si="54"/>
        <v>BLBBBBBL</v>
      </c>
      <c r="AN398" s="15" t="str">
        <f t="shared" si="55"/>
        <v>BLBBBBBL</v>
      </c>
    </row>
    <row r="399" spans="1:40" ht="11.25" customHeight="1" x14ac:dyDescent="0.15">
      <c r="A399" s="15">
        <v>398</v>
      </c>
      <c r="B399" s="15" t="s">
        <v>1105</v>
      </c>
      <c r="C399" s="15" t="s">
        <v>1106</v>
      </c>
      <c r="D399" s="3" t="s">
        <v>18</v>
      </c>
      <c r="E399" s="15" t="s">
        <v>19</v>
      </c>
      <c r="F399" s="15" t="s">
        <v>52</v>
      </c>
      <c r="G399" s="15">
        <v>77</v>
      </c>
      <c r="H399" s="15">
        <v>152</v>
      </c>
      <c r="I399" s="15">
        <v>42</v>
      </c>
      <c r="J399" s="15">
        <v>55</v>
      </c>
      <c r="K399" s="15">
        <v>53</v>
      </c>
      <c r="L399" s="15">
        <v>62</v>
      </c>
      <c r="M399" s="15">
        <v>71</v>
      </c>
      <c r="N399" s="15">
        <v>72</v>
      </c>
      <c r="O399" s="15">
        <v>54</v>
      </c>
      <c r="P399" s="15">
        <v>15</v>
      </c>
      <c r="Q399" s="15" t="s">
        <v>263</v>
      </c>
      <c r="R399" s="3" t="str">
        <f>IF(ISERROR(VLOOKUP($Q399,技リスト!$A$1:$F$270,6,FALSE)),"－",VLOOKUP($Q399,技リスト!$A$1:$F$270,6,FALSE))</f>
        <v>NS</v>
      </c>
      <c r="S399" s="3">
        <f>IF(ISERROR(VLOOKUP($Q399,技リスト!$A$1:$F$270,3,FALSE)),"－",VLOOKUP($Q399,技リスト!$A$1:$F$270,3,FALSE))</f>
        <v>43</v>
      </c>
      <c r="T399" s="3" t="str">
        <f>IF($E399=IF(ISERROR(VLOOKUP($Q399,技リスト!$A$1:$F$270,4,FALSE)),"－",VLOOKUP($Q399,技リスト!$A$1:$F$270,4,FALSE)),"一致","")</f>
        <v/>
      </c>
      <c r="U399" s="15" t="s">
        <v>264</v>
      </c>
      <c r="V399" s="3" t="str">
        <f>IF(ISERROR(VLOOKUP($U399,技リスト!$A$1:$F$270,6,FALSE)),"－",VLOOKUP($U399,技リスト!$A$1:$F$270,6,FALSE))</f>
        <v>BL</v>
      </c>
      <c r="W399" s="3">
        <f>IF(ISERROR(VLOOKUP($U399,技リスト!$A$1:$F$270,3,FALSE)),"－",VLOOKUP($U399,技リスト!$A$1:$F$270,3,FALSE))</f>
        <v>16</v>
      </c>
      <c r="X399" s="3" t="str">
        <f>IF($E399=IF(ISERROR(VLOOKUP($U399,技リスト!$A$1:$F$270,4,FALSE)),"－",VLOOKUP($U399,技リスト!$A$1:$F$270,4,FALSE)),"一致","")</f>
        <v>一致</v>
      </c>
      <c r="Y399" s="15" t="s">
        <v>141</v>
      </c>
      <c r="Z399" s="3" t="str">
        <f>IF(ISERROR(VLOOKUP($Y399,技リスト!$A$1:$F$270,6,FALSE)),"－",VLOOKUP($Y399,技リスト!$A$1:$F$270,6,FALSE))</f>
        <v>BL</v>
      </c>
      <c r="AA399" s="3">
        <f>IF(ISERROR(VLOOKUP($Y399,技リスト!$A$1:$F$270,3,FALSE)),"－",VLOOKUP($Y399,技リスト!$A$1:$F$270,3,FALSE))</f>
        <v>64</v>
      </c>
      <c r="AB399" s="3" t="str">
        <f>IF($E399=IF(ISERROR(VLOOKUP($Y399,技リスト!$A$1:$F$270,4,FALSE)),"－",VLOOKUP($Y399,技リスト!$A$1:$F$270,4,FALSE)),"一致","")</f>
        <v>一致</v>
      </c>
      <c r="AC399" s="15" t="s">
        <v>424</v>
      </c>
      <c r="AD399" s="3" t="str">
        <f>IF(ISERROR(VLOOKUP($AC399,技リスト!$A$1:$F$270,6,FALSE)),"－",VLOOKUP($AC399,技リスト!$A$1:$F$270,6,FALSE))</f>
        <v>NS</v>
      </c>
      <c r="AE399" s="3">
        <f>IF(ISERROR(VLOOKUP($AC399,技リスト!$A$1:$F$270,3,FALSE)),"－",VLOOKUP($AC399,技リスト!$A$1:$F$270,3,FALSE))</f>
        <v>78</v>
      </c>
      <c r="AF399" s="3" t="str">
        <f>IF($E399=IF(ISERROR(VLOOKUP($AC399,技リスト!$A$1:$F$245,4,FALSE)),"－",VLOOKUP($AC399,技リスト!$A$1:$F$245,4,FALSE)),"一致","")</f>
        <v/>
      </c>
      <c r="AG399" s="16" t="str">
        <f t="shared" si="48"/>
        <v>かみかくしおんりょうかげぬいシャインドライブ</v>
      </c>
      <c r="AH399" s="16" t="str">
        <f t="shared" si="49"/>
        <v>かみかくしおんりょうかげぬいシャインドライブ</v>
      </c>
      <c r="AI399" s="16" t="str">
        <f t="shared" si="50"/>
        <v>かみかくしおんりょうかげぬいシャインドライブ</v>
      </c>
      <c r="AJ399" s="16" t="str">
        <f t="shared" si="51"/>
        <v>かみかくしおんりょうかげぬいシャインドライブ</v>
      </c>
      <c r="AK399" s="15" t="str">
        <f t="shared" si="52"/>
        <v>NSBLBLNS</v>
      </c>
      <c r="AL399" s="16" t="str">
        <f t="shared" si="53"/>
        <v>NSBLBLNS</v>
      </c>
      <c r="AM399" s="15" t="str">
        <f t="shared" si="54"/>
        <v>NSBLBLNS</v>
      </c>
      <c r="AN399" s="15" t="str">
        <f t="shared" si="55"/>
        <v>NSBLBLNS</v>
      </c>
    </row>
    <row r="400" spans="1:40" ht="11.25" customHeight="1" x14ac:dyDescent="0.15">
      <c r="A400" s="15">
        <v>399</v>
      </c>
      <c r="B400" s="15" t="s">
        <v>1107</v>
      </c>
      <c r="C400" s="15" t="s">
        <v>1108</v>
      </c>
      <c r="D400" s="3" t="s">
        <v>18</v>
      </c>
      <c r="E400" s="15" t="s">
        <v>121</v>
      </c>
      <c r="F400" s="15" t="s">
        <v>53</v>
      </c>
      <c r="G400" s="15">
        <v>217</v>
      </c>
      <c r="H400" s="15">
        <v>144</v>
      </c>
      <c r="I400" s="15">
        <v>62</v>
      </c>
      <c r="J400" s="15">
        <v>61</v>
      </c>
      <c r="K400" s="15">
        <v>44</v>
      </c>
      <c r="L400" s="15">
        <v>64</v>
      </c>
      <c r="M400" s="15">
        <v>55</v>
      </c>
      <c r="N400" s="15">
        <v>68</v>
      </c>
      <c r="O400" s="15">
        <v>56</v>
      </c>
      <c r="P400" s="15">
        <v>18</v>
      </c>
      <c r="Q400" s="15" t="s">
        <v>921</v>
      </c>
      <c r="R400" s="3" t="str">
        <f>IF(ISERROR(VLOOKUP($Q400,技リスト!$A$1:$F$270,6,FALSE)),"－",VLOOKUP($Q400,技リスト!$A$1:$F$270,6,FALSE))</f>
        <v>DR</v>
      </c>
      <c r="S400" s="3">
        <f>IF(ISERROR(VLOOKUP($Q400,技リスト!$A$1:$F$270,3,FALSE)),"－",VLOOKUP($Q400,技リスト!$A$1:$F$270,3,FALSE))</f>
        <v>17</v>
      </c>
      <c r="T400" s="3" t="str">
        <f>IF($E400=IF(ISERROR(VLOOKUP($Q400,技リスト!$A$1:$F$270,4,FALSE)),"－",VLOOKUP($Q400,技リスト!$A$1:$F$270,4,FALSE)),"一致","")</f>
        <v/>
      </c>
      <c r="U400" s="15" t="s">
        <v>276</v>
      </c>
      <c r="V400" s="3" t="str">
        <f>IF(ISERROR(VLOOKUP($U400,技リスト!$A$1:$F$270,6,FALSE)),"－",VLOOKUP($U400,技リスト!$A$1:$F$270,6,FALSE))</f>
        <v>BL</v>
      </c>
      <c r="W400" s="3">
        <f>IF(ISERROR(VLOOKUP($U400,技リスト!$A$1:$F$270,3,FALSE)),"－",VLOOKUP($U400,技リスト!$A$1:$F$270,3,FALSE))</f>
        <v>16</v>
      </c>
      <c r="X400" s="3" t="str">
        <f>IF($E400=IF(ISERROR(VLOOKUP($U400,技リスト!$A$1:$F$270,4,FALSE)),"－",VLOOKUP($U400,技リスト!$A$1:$F$270,4,FALSE)),"一致","")</f>
        <v/>
      </c>
      <c r="Y400" s="15" t="s">
        <v>732</v>
      </c>
      <c r="Z400" s="3" t="str">
        <f>IF(ISERROR(VLOOKUP($Y400,技リスト!$A$1:$F$270,6,FALSE)),"－",VLOOKUP($Y400,技リスト!$A$1:$F$270,6,FALSE))</f>
        <v>BL</v>
      </c>
      <c r="AA400" s="3">
        <f>IF(ISERROR(VLOOKUP($Y400,技リスト!$A$1:$F$270,3,FALSE)),"－",VLOOKUP($Y400,技リスト!$A$1:$F$270,3,FALSE))</f>
        <v>56</v>
      </c>
      <c r="AB400" s="3" t="str">
        <f>IF($E400=IF(ISERROR(VLOOKUP($Y400,技リスト!$A$1:$F$270,4,FALSE)),"－",VLOOKUP($Y400,技リスト!$A$1:$F$270,4,FALSE)),"一致","")</f>
        <v/>
      </c>
      <c r="AC400" s="15" t="s">
        <v>164</v>
      </c>
      <c r="AD400" s="3" t="str">
        <f>IF(ISERROR(VLOOKUP($AC400,技リスト!$A$1:$F$270,6,FALSE)),"－",VLOOKUP($AC400,技リスト!$A$1:$F$270,6,FALSE))</f>
        <v>DR</v>
      </c>
      <c r="AE400" s="3">
        <f>IF(ISERROR(VLOOKUP($AC400,技リスト!$A$1:$F$270,3,FALSE)),"－",VLOOKUP($AC400,技リスト!$A$1:$F$270,3,FALSE))</f>
        <v>49</v>
      </c>
      <c r="AF400" s="3" t="str">
        <f>IF($E400=IF(ISERROR(VLOOKUP($AC400,技リスト!$A$1:$F$245,4,FALSE)),"－",VLOOKUP($AC400,技リスト!$A$1:$F$245,4,FALSE)),"一致","")</f>
        <v>一致</v>
      </c>
      <c r="AG400" s="16" t="str">
        <f t="shared" si="48"/>
        <v>ひとりワンツードッペルゲンガーフェイクボンバーごりむちゅう</v>
      </c>
      <c r="AH400" s="16" t="str">
        <f t="shared" si="49"/>
        <v>ひとりワンツードッペルゲンガーフェイクボンバーごりむちゅう</v>
      </c>
      <c r="AI400" s="16" t="str">
        <f t="shared" si="50"/>
        <v>ひとりワンツードッペルゲンガーフェイクボンバーごりむちゅう</v>
      </c>
      <c r="AJ400" s="16" t="str">
        <f t="shared" si="51"/>
        <v>ひとりワンツードッペルゲンガーフェイクボンバーごりむちゅう</v>
      </c>
      <c r="AK400" s="15" t="str">
        <f t="shared" si="52"/>
        <v>DRBLBLDR</v>
      </c>
      <c r="AL400" s="16" t="str">
        <f t="shared" si="53"/>
        <v>DRBLBLDR</v>
      </c>
      <c r="AM400" s="15" t="str">
        <f t="shared" si="54"/>
        <v>DRBLBLDR</v>
      </c>
      <c r="AN400" s="15" t="str">
        <f t="shared" si="55"/>
        <v>DRBLBLDR</v>
      </c>
    </row>
    <row r="401" spans="1:40" ht="11.25" customHeight="1" x14ac:dyDescent="0.15">
      <c r="A401" s="15">
        <v>400</v>
      </c>
      <c r="B401" s="15" t="s">
        <v>1109</v>
      </c>
      <c r="C401" s="15" t="s">
        <v>1110</v>
      </c>
      <c r="D401" s="3" t="s">
        <v>18</v>
      </c>
      <c r="E401" s="15" t="s">
        <v>88</v>
      </c>
      <c r="F401" s="15" t="s">
        <v>52</v>
      </c>
      <c r="G401" s="15">
        <v>116</v>
      </c>
      <c r="H401" s="15">
        <v>108</v>
      </c>
      <c r="I401" s="15">
        <v>54</v>
      </c>
      <c r="J401" s="15">
        <v>59</v>
      </c>
      <c r="K401" s="15">
        <v>43</v>
      </c>
      <c r="L401" s="15">
        <v>44</v>
      </c>
      <c r="M401" s="15">
        <v>47</v>
      </c>
      <c r="N401" s="15">
        <v>52</v>
      </c>
      <c r="O401" s="15">
        <v>78</v>
      </c>
      <c r="P401" s="15">
        <v>19</v>
      </c>
      <c r="Q401" s="15" t="s">
        <v>533</v>
      </c>
      <c r="R401" s="3" t="str">
        <f>IF(ISERROR(VLOOKUP($Q401,技リスト!$A$1:$F$270,6,FALSE)),"－",VLOOKUP($Q401,技リスト!$A$1:$F$270,6,FALSE))</f>
        <v>NS</v>
      </c>
      <c r="S401" s="3">
        <f>IF(ISERROR(VLOOKUP($Q401,技リスト!$A$1:$F$270,3,FALSE)),"－",VLOOKUP($Q401,技リスト!$A$1:$F$270,3,FALSE))</f>
        <v>24</v>
      </c>
      <c r="T401" s="3" t="str">
        <f>IF($E401=IF(ISERROR(VLOOKUP($Q401,技リスト!$A$1:$F$270,4,FALSE)),"－",VLOOKUP($Q401,技リスト!$A$1:$F$270,4,FALSE)),"一致","")</f>
        <v>一致</v>
      </c>
      <c r="U401" s="15" t="s">
        <v>325</v>
      </c>
      <c r="V401" s="3" t="str">
        <f>IF(ISERROR(VLOOKUP($U401,技リスト!$A$1:$F$270,6,FALSE)),"－",VLOOKUP($U401,技リスト!$A$1:$F$270,6,FALSE))</f>
        <v>NS</v>
      </c>
      <c r="W401" s="3">
        <f>IF(ISERROR(VLOOKUP($U401,技リスト!$A$1:$F$270,3,FALSE)),"－",VLOOKUP($U401,技リスト!$A$1:$F$270,3,FALSE))</f>
        <v>58</v>
      </c>
      <c r="X401" s="3" t="str">
        <f>IF($E401=IF(ISERROR(VLOOKUP($U401,技リスト!$A$1:$F$270,4,FALSE)),"－",VLOOKUP($U401,技リスト!$A$1:$F$270,4,FALSE)),"一致","")</f>
        <v>一致</v>
      </c>
      <c r="Y401" s="15" t="s">
        <v>158</v>
      </c>
      <c r="Z401" s="3" t="str">
        <f>IF(ISERROR(VLOOKUP($Y401,技リスト!$A$1:$F$270,6,FALSE)),"－",VLOOKUP($Y401,技リスト!$A$1:$F$270,6,FALSE))</f>
        <v>DR</v>
      </c>
      <c r="AA401" s="3">
        <f>IF(ISERROR(VLOOKUP($Y401,技リスト!$A$1:$F$270,3,FALSE)),"－",VLOOKUP($Y401,技リスト!$A$1:$F$270,3,FALSE))</f>
        <v>17</v>
      </c>
      <c r="AB401" s="3" t="str">
        <f>IF($E401=IF(ISERROR(VLOOKUP($Y401,技リスト!$A$1:$F$270,4,FALSE)),"－",VLOOKUP($Y401,技リスト!$A$1:$F$270,4,FALSE)),"一致","")</f>
        <v>一致</v>
      </c>
      <c r="AC401" s="15" t="s">
        <v>152</v>
      </c>
      <c r="AD401" s="3" t="str">
        <f>IF(ISERROR(VLOOKUP($AC401,技リスト!$A$1:$F$270,6,FALSE)),"－",VLOOKUP($AC401,技リスト!$A$1:$F$270,6,FALSE))</f>
        <v>DR</v>
      </c>
      <c r="AE401" s="3">
        <f>IF(ISERROR(VLOOKUP($AC401,技リスト!$A$1:$F$270,3,FALSE)),"－",VLOOKUP($AC401,技リスト!$A$1:$F$270,3,FALSE))</f>
        <v>47</v>
      </c>
      <c r="AF401" s="3" t="str">
        <f>IF($E401=IF(ISERROR(VLOOKUP($AC401,技リスト!$A$1:$F$245,4,FALSE)),"－",VLOOKUP($AC401,技リスト!$A$1:$F$245,4,FALSE)),"一致","")</f>
        <v>一致</v>
      </c>
      <c r="AG401" s="16" t="str">
        <f t="shared" si="48"/>
        <v>スピニングシュートコンドルダイブたつまきせんぷうジグザグスパーク</v>
      </c>
      <c r="AH401" s="16" t="str">
        <f t="shared" si="49"/>
        <v>スピニングシュートコンドルダイブたつまきせんぷうジグザグスパーク</v>
      </c>
      <c r="AI401" s="16" t="str">
        <f t="shared" si="50"/>
        <v>スピニングシュートコンドルダイブたつまきせんぷうジグザグスパーク</v>
      </c>
      <c r="AJ401" s="16" t="str">
        <f t="shared" si="51"/>
        <v>スピニングシュートコンドルダイブたつまきせんぷうジグザグスパーク</v>
      </c>
      <c r="AK401" s="15" t="str">
        <f t="shared" si="52"/>
        <v>NSNSDRDR</v>
      </c>
      <c r="AL401" s="16" t="str">
        <f t="shared" si="53"/>
        <v>NSNSDRDR</v>
      </c>
      <c r="AM401" s="15" t="str">
        <f t="shared" si="54"/>
        <v>NSNSDRDR</v>
      </c>
      <c r="AN401" s="15" t="str">
        <f t="shared" si="55"/>
        <v>NSNSDRDR</v>
      </c>
    </row>
    <row r="402" spans="1:40" ht="11.25" customHeight="1" x14ac:dyDescent="0.15">
      <c r="A402" s="15">
        <v>401</v>
      </c>
      <c r="B402" s="15" t="s">
        <v>1111</v>
      </c>
      <c r="C402" s="15" t="s">
        <v>1112</v>
      </c>
      <c r="D402" s="3" t="s">
        <v>18</v>
      </c>
      <c r="E402" s="15" t="s">
        <v>88</v>
      </c>
      <c r="F402" s="15" t="s">
        <v>52</v>
      </c>
      <c r="G402" s="15">
        <v>77</v>
      </c>
      <c r="H402" s="15">
        <v>156</v>
      </c>
      <c r="I402" s="15">
        <v>66</v>
      </c>
      <c r="J402" s="15">
        <v>53</v>
      </c>
      <c r="K402" s="15">
        <v>63</v>
      </c>
      <c r="L402" s="15">
        <v>58</v>
      </c>
      <c r="M402" s="15">
        <v>60</v>
      </c>
      <c r="N402" s="15">
        <v>79</v>
      </c>
      <c r="O402" s="15">
        <v>52</v>
      </c>
      <c r="P402" s="15">
        <v>17</v>
      </c>
      <c r="Q402" s="15" t="s">
        <v>344</v>
      </c>
      <c r="R402" s="3" t="str">
        <f>IF(ISERROR(VLOOKUP($Q402,技リスト!$A$1:$F$270,6,FALSE)),"－",VLOOKUP($Q402,技リスト!$A$1:$F$270,6,FALSE))</f>
        <v>NS</v>
      </c>
      <c r="S402" s="3">
        <f>IF(ISERROR(VLOOKUP($Q402,技リスト!$A$1:$F$270,3,FALSE)),"－",VLOOKUP($Q402,技リスト!$A$1:$F$270,3,FALSE))</f>
        <v>31</v>
      </c>
      <c r="T402" s="3" t="str">
        <f>IF($E402=IF(ISERROR(VLOOKUP($Q402,技リスト!$A$1:$F$270,4,FALSE)),"－",VLOOKUP($Q402,技リスト!$A$1:$F$270,4,FALSE)),"一致","")</f>
        <v/>
      </c>
      <c r="U402" s="15" t="s">
        <v>159</v>
      </c>
      <c r="V402" s="3" t="str">
        <f>IF(ISERROR(VLOOKUP($U402,技リスト!$A$1:$F$270,6,FALSE)),"－",VLOOKUP($U402,技リスト!$A$1:$F$270,6,FALSE))</f>
        <v>NS</v>
      </c>
      <c r="W402" s="3">
        <f>IF(ISERROR(VLOOKUP($U402,技リスト!$A$1:$F$270,3,FALSE)),"－",VLOOKUP($U402,技リスト!$A$1:$F$270,3,FALSE))</f>
        <v>67</v>
      </c>
      <c r="X402" s="3" t="str">
        <f>IF($E402=IF(ISERROR(VLOOKUP($U402,技リスト!$A$1:$F$270,4,FALSE)),"－",VLOOKUP($U402,技リスト!$A$1:$F$270,4,FALSE)),"一致","")</f>
        <v/>
      </c>
      <c r="Y402" s="15" t="s">
        <v>235</v>
      </c>
      <c r="Z402" s="3" t="str">
        <f>IF(ISERROR(VLOOKUP($Y402,技リスト!$A$1:$F$270,6,FALSE)),"－",VLOOKUP($Y402,技リスト!$A$1:$F$270,6,FALSE))</f>
        <v>NS</v>
      </c>
      <c r="AA402" s="3">
        <f>IF(ISERROR(VLOOKUP($Y402,技リスト!$A$1:$F$270,3,FALSE)),"－",VLOOKUP($Y402,技リスト!$A$1:$F$270,3,FALSE))</f>
        <v>58</v>
      </c>
      <c r="AB402" s="3" t="str">
        <f>IF($E402=IF(ISERROR(VLOOKUP($Y402,技リスト!$A$1:$F$270,4,FALSE)),"－",VLOOKUP($Y402,技リスト!$A$1:$F$270,4,FALSE)),"一致","")</f>
        <v/>
      </c>
      <c r="AC402" s="15" t="s">
        <v>241</v>
      </c>
      <c r="AD402" s="3" t="str">
        <f>IF(ISERROR(VLOOKUP($AC402,技リスト!$A$1:$F$270,6,FALSE)),"－",VLOOKUP($AC402,技リスト!$A$1:$F$270,6,FALSE))</f>
        <v>DR</v>
      </c>
      <c r="AE402" s="3">
        <f>IF(ISERROR(VLOOKUP($AC402,技リスト!$A$1:$F$270,3,FALSE)),"－",VLOOKUP($AC402,技リスト!$A$1:$F$270,3,FALSE))</f>
        <v>61</v>
      </c>
      <c r="AF402" s="3" t="str">
        <f>IF($E402=IF(ISERROR(VLOOKUP($AC402,技リスト!$A$1:$F$245,4,FALSE)),"－",VLOOKUP($AC402,技リスト!$A$1:$F$245,4,FALSE)),"一致","")</f>
        <v>一致</v>
      </c>
      <c r="AG402" s="16" t="str">
        <f t="shared" si="48"/>
        <v>ターザンキッククルクルヘッドひゃくれつショットカマイタチ</v>
      </c>
      <c r="AH402" s="16" t="str">
        <f t="shared" si="49"/>
        <v>ターザンキッククルクルヘッドひゃくれつショットカマイタチ</v>
      </c>
      <c r="AI402" s="16" t="str">
        <f t="shared" si="50"/>
        <v>ターザンキッククルクルヘッドひゃくれつショットカマイタチ</v>
      </c>
      <c r="AJ402" s="16" t="str">
        <f t="shared" si="51"/>
        <v>ターザンキッククルクルヘッドひゃくれつショットカマイタチ</v>
      </c>
      <c r="AK402" s="15" t="str">
        <f t="shared" si="52"/>
        <v>NSNSNSDR</v>
      </c>
      <c r="AL402" s="16" t="str">
        <f t="shared" si="53"/>
        <v>NSNSNSDR</v>
      </c>
      <c r="AM402" s="15" t="str">
        <f t="shared" si="54"/>
        <v>NSNSNSDR</v>
      </c>
      <c r="AN402" s="15" t="str">
        <f t="shared" si="55"/>
        <v>NSNSNSDR</v>
      </c>
    </row>
    <row r="403" spans="1:40" ht="11.25" customHeight="1" x14ac:dyDescent="0.15">
      <c r="A403" s="15">
        <v>402</v>
      </c>
      <c r="B403" s="15" t="s">
        <v>1113</v>
      </c>
      <c r="C403" s="15" t="s">
        <v>1114</v>
      </c>
      <c r="D403" s="3" t="s">
        <v>18</v>
      </c>
      <c r="E403" s="15" t="s">
        <v>145</v>
      </c>
      <c r="F403" s="15" t="s">
        <v>52</v>
      </c>
      <c r="G403" s="15">
        <v>88</v>
      </c>
      <c r="H403" s="15">
        <v>138</v>
      </c>
      <c r="I403" s="15">
        <v>41</v>
      </c>
      <c r="J403" s="15">
        <v>63</v>
      </c>
      <c r="K403" s="15">
        <v>54</v>
      </c>
      <c r="L403" s="15">
        <v>54</v>
      </c>
      <c r="M403" s="15">
        <v>70</v>
      </c>
      <c r="N403" s="15">
        <v>63</v>
      </c>
      <c r="O403" s="15">
        <v>62</v>
      </c>
      <c r="P403" s="15">
        <v>15</v>
      </c>
      <c r="Q403" s="15" t="s">
        <v>235</v>
      </c>
      <c r="R403" s="3" t="str">
        <f>IF(ISERROR(VLOOKUP($Q403,技リスト!$A$1:$F$270,6,FALSE)),"－",VLOOKUP($Q403,技リスト!$A$1:$F$270,6,FALSE))</f>
        <v>NS</v>
      </c>
      <c r="S403" s="3">
        <f>IF(ISERROR(VLOOKUP($Q403,技リスト!$A$1:$F$270,3,FALSE)),"－",VLOOKUP($Q403,技リスト!$A$1:$F$270,3,FALSE))</f>
        <v>58</v>
      </c>
      <c r="T403" s="3" t="str">
        <f>IF($E403=IF(ISERROR(VLOOKUP($Q403,技リスト!$A$1:$F$270,4,FALSE)),"－",VLOOKUP($Q403,技リスト!$A$1:$F$270,4,FALSE)),"一致","")</f>
        <v/>
      </c>
      <c r="U403" s="15" t="s">
        <v>158</v>
      </c>
      <c r="V403" s="3" t="str">
        <f>IF(ISERROR(VLOOKUP($U403,技リスト!$A$1:$F$270,6,FALSE)),"－",VLOOKUP($U403,技リスト!$A$1:$F$270,6,FALSE))</f>
        <v>DR</v>
      </c>
      <c r="W403" s="3">
        <f>IF(ISERROR(VLOOKUP($U403,技リスト!$A$1:$F$270,3,FALSE)),"－",VLOOKUP($U403,技リスト!$A$1:$F$270,3,FALSE))</f>
        <v>17</v>
      </c>
      <c r="X403" s="3" t="str">
        <f>IF($E403=IF(ISERROR(VLOOKUP($U403,技リスト!$A$1:$F$270,4,FALSE)),"－",VLOOKUP($U403,技リスト!$A$1:$F$270,4,FALSE)),"一致","")</f>
        <v/>
      </c>
      <c r="Y403" s="15" t="s">
        <v>140</v>
      </c>
      <c r="Z403" s="3" t="str">
        <f>IF(ISERROR(VLOOKUP($Y403,技リスト!$A$1:$F$270,6,FALSE)),"－",VLOOKUP($Y403,技リスト!$A$1:$F$270,6,FALSE))</f>
        <v>BL</v>
      </c>
      <c r="AA403" s="3">
        <f>IF(ISERROR(VLOOKUP($Y403,技リスト!$A$1:$F$270,3,FALSE)),"－",VLOOKUP($Y403,技リスト!$A$1:$F$270,3,FALSE))</f>
        <v>41</v>
      </c>
      <c r="AB403" s="3" t="str">
        <f>IF($E403=IF(ISERROR(VLOOKUP($Y403,技リスト!$A$1:$F$270,4,FALSE)),"－",VLOOKUP($Y403,技リスト!$A$1:$F$270,4,FALSE)),"一致","")</f>
        <v/>
      </c>
      <c r="AC403" s="15" t="s">
        <v>242</v>
      </c>
      <c r="AD403" s="3" t="str">
        <f>IF(ISERROR(VLOOKUP($AC403,技リスト!$A$1:$F$270,6,FALSE)),"－",VLOOKUP($AC403,技リスト!$A$1:$F$270,6,FALSE))</f>
        <v>BS</v>
      </c>
      <c r="AE403" s="3">
        <f>IF(ISERROR(VLOOKUP($AC403,技リスト!$A$1:$F$270,3,FALSE)),"－",VLOOKUP($AC403,技リスト!$A$1:$F$270,3,FALSE))</f>
        <v>87</v>
      </c>
      <c r="AF403" s="3" t="str">
        <f>IF($E403=IF(ISERROR(VLOOKUP($AC403,技リスト!$A$1:$F$245,4,FALSE)),"－",VLOOKUP($AC403,技リスト!$A$1:$F$245,4,FALSE)),"一致","")</f>
        <v/>
      </c>
      <c r="AG403" s="16" t="str">
        <f t="shared" si="48"/>
        <v>ひゃくれつショットたつまきせんぷううしろのしょうめんにひゃくれつショット</v>
      </c>
      <c r="AH403" s="16" t="str">
        <f t="shared" si="49"/>
        <v>ひゃくれつショットたつまきせんぷううしろのしょうめんにひゃくれつショット</v>
      </c>
      <c r="AI403" s="16" t="str">
        <f t="shared" si="50"/>
        <v>ひゃくれつショットたつまきせんぷううしろのしょうめんにひゃくれつショット</v>
      </c>
      <c r="AJ403" s="16" t="str">
        <f t="shared" si="51"/>
        <v>ひゃくれつショットたつまきせんぷううしろのしょうめんにひゃくれつショット</v>
      </c>
      <c r="AK403" s="15" t="str">
        <f t="shared" si="52"/>
        <v>NSDRBLBS</v>
      </c>
      <c r="AL403" s="16" t="str">
        <f t="shared" si="53"/>
        <v>NSDRBLBS</v>
      </c>
      <c r="AM403" s="15" t="str">
        <f t="shared" si="54"/>
        <v>NSDRBLBS</v>
      </c>
      <c r="AN403" s="15" t="str">
        <f t="shared" si="55"/>
        <v>NSDRBLBS</v>
      </c>
    </row>
    <row r="404" spans="1:40" ht="11.25" customHeight="1" x14ac:dyDescent="0.15">
      <c r="A404" s="15">
        <v>403</v>
      </c>
      <c r="B404" s="15" t="s">
        <v>1115</v>
      </c>
      <c r="C404" s="15" t="s">
        <v>1116</v>
      </c>
      <c r="D404" s="3" t="s">
        <v>18</v>
      </c>
      <c r="E404" s="15" t="s">
        <v>88</v>
      </c>
      <c r="F404" s="15" t="s">
        <v>20</v>
      </c>
      <c r="G404" s="15">
        <v>173</v>
      </c>
      <c r="H404" s="15">
        <v>164</v>
      </c>
      <c r="I404" s="15">
        <v>70</v>
      </c>
      <c r="J404" s="15">
        <v>66</v>
      </c>
      <c r="K404" s="15">
        <v>68</v>
      </c>
      <c r="L404" s="15">
        <v>71</v>
      </c>
      <c r="M404" s="15">
        <v>62</v>
      </c>
      <c r="N404" s="15">
        <v>63</v>
      </c>
      <c r="O404" s="15">
        <v>63</v>
      </c>
      <c r="P404" s="15">
        <v>10</v>
      </c>
      <c r="Q404" s="15" t="s">
        <v>203</v>
      </c>
      <c r="R404" s="3" t="str">
        <f>IF(ISERROR(VLOOKUP($Q404,技リスト!$A$1:$F$270,6,FALSE)),"－",VLOOKUP($Q404,技リスト!$A$1:$F$270,6,FALSE))</f>
        <v>P1</v>
      </c>
      <c r="S404" s="3">
        <f>IF(ISERROR(VLOOKUP($Q404,技リスト!$A$1:$F$270,3,FALSE)),"－",VLOOKUP($Q404,技リスト!$A$1:$F$270,3,FALSE))</f>
        <v>8</v>
      </c>
      <c r="T404" s="3" t="str">
        <f>IF($E404=IF(ISERROR(VLOOKUP($Q404,技リスト!$A$1:$F$270,4,FALSE)),"－",VLOOKUP($Q404,技リスト!$A$1:$F$270,4,FALSE)),"一致","")</f>
        <v/>
      </c>
      <c r="U404" s="15" t="s">
        <v>250</v>
      </c>
      <c r="V404" s="3" t="str">
        <f>IF(ISERROR(VLOOKUP($U404,技リスト!$A$1:$F$270,6,FALSE)),"－",VLOOKUP($U404,技リスト!$A$1:$F$270,6,FALSE))</f>
        <v>P1</v>
      </c>
      <c r="W404" s="3">
        <f>IF(ISERROR(VLOOKUP($U404,技リスト!$A$1:$F$270,3,FALSE)),"－",VLOOKUP($U404,技リスト!$A$1:$F$270,3,FALSE))</f>
        <v>46</v>
      </c>
      <c r="X404" s="3" t="str">
        <f>IF($E404=IF(ISERROR(VLOOKUP($U404,技リスト!$A$1:$F$270,4,FALSE)),"－",VLOOKUP($U404,技リスト!$A$1:$F$270,4,FALSE)),"一致","")</f>
        <v/>
      </c>
      <c r="Y404" s="15" t="s">
        <v>281</v>
      </c>
      <c r="Z404" s="3" t="str">
        <f>IF(ISERROR(VLOOKUP($Y404,技リスト!$A$1:$F$270,6,FALSE)),"－",VLOOKUP($Y404,技リスト!$A$1:$F$270,6,FALSE))</f>
        <v>P1</v>
      </c>
      <c r="AA404" s="3">
        <f>IF(ISERROR(VLOOKUP($Y404,技リスト!$A$1:$F$270,3,FALSE)),"－",VLOOKUP($Y404,技リスト!$A$1:$F$270,3,FALSE))</f>
        <v>67</v>
      </c>
      <c r="AB404" s="3" t="str">
        <f>IF($E404=IF(ISERROR(VLOOKUP($Y404,技リスト!$A$1:$F$270,4,FALSE)),"－",VLOOKUP($Y404,技リスト!$A$1:$F$270,4,FALSE)),"一致","")</f>
        <v/>
      </c>
      <c r="AC404" s="15" t="s">
        <v>329</v>
      </c>
      <c r="AD404" s="3" t="str">
        <f>IF(ISERROR(VLOOKUP($AC404,技リスト!$A$1:$F$270,6,FALSE)),"－",VLOOKUP($AC404,技リスト!$A$1:$F$270,6,FALSE))</f>
        <v>DR</v>
      </c>
      <c r="AE404" s="3">
        <f>IF(ISERROR(VLOOKUP($AC404,技リスト!$A$1:$F$270,3,FALSE)),"－",VLOOKUP($AC404,技リスト!$A$1:$F$270,3,FALSE))</f>
        <v>8</v>
      </c>
      <c r="AF404" s="3" t="str">
        <f>IF($E404=IF(ISERROR(VLOOKUP($AC404,技リスト!$A$1:$F$245,4,FALSE)),"－",VLOOKUP($AC404,技リスト!$A$1:$F$245,4,FALSE)),"一致","")</f>
        <v/>
      </c>
      <c r="AG404" s="16" t="str">
        <f t="shared" si="48"/>
        <v>ねっけつパンチねっけつヘッドばくれつパンチたまのりピエロ</v>
      </c>
      <c r="AH404" s="16" t="str">
        <f t="shared" si="49"/>
        <v>ねっけつパンチねっけつヘッドばくれつパンチたまのりピエロ</v>
      </c>
      <c r="AI404" s="16" t="str">
        <f t="shared" si="50"/>
        <v>ねっけつパンチねっけつヘッドばくれつパンチたまのりピエロ</v>
      </c>
      <c r="AJ404" s="16" t="str">
        <f t="shared" si="51"/>
        <v>ねっけつパンチねっけつヘッドばくれつパンチたまのりピエロ</v>
      </c>
      <c r="AK404" s="15" t="str">
        <f t="shared" si="52"/>
        <v>P1P1P1DR</v>
      </c>
      <c r="AL404" s="16" t="str">
        <f t="shared" si="53"/>
        <v>P1P1P1DR</v>
      </c>
      <c r="AM404" s="15" t="str">
        <f t="shared" si="54"/>
        <v>P1P1P1DR</v>
      </c>
      <c r="AN404" s="15" t="str">
        <f t="shared" si="55"/>
        <v>P1P1P1DR</v>
      </c>
    </row>
    <row r="405" spans="1:40" ht="11.25" customHeight="1" x14ac:dyDescent="0.15">
      <c r="A405" s="15">
        <v>404</v>
      </c>
      <c r="B405" s="15" t="s">
        <v>1117</v>
      </c>
      <c r="C405" s="15" t="s">
        <v>1118</v>
      </c>
      <c r="D405" s="3" t="s">
        <v>18</v>
      </c>
      <c r="E405" s="15" t="s">
        <v>145</v>
      </c>
      <c r="F405" s="15" t="s">
        <v>53</v>
      </c>
      <c r="G405" s="15">
        <v>182</v>
      </c>
      <c r="H405" s="15">
        <v>138</v>
      </c>
      <c r="I405" s="15">
        <v>61</v>
      </c>
      <c r="J405" s="15">
        <v>55</v>
      </c>
      <c r="K405" s="15">
        <v>61</v>
      </c>
      <c r="L405" s="15">
        <v>61</v>
      </c>
      <c r="M405" s="15">
        <v>58</v>
      </c>
      <c r="N405" s="15">
        <v>67</v>
      </c>
      <c r="O405" s="15">
        <v>61</v>
      </c>
      <c r="P405" s="15">
        <v>19</v>
      </c>
      <c r="Q405" s="15" t="s">
        <v>187</v>
      </c>
      <c r="R405" s="3" t="str">
        <f>IF(ISERROR(VLOOKUP($Q405,技リスト!$A$1:$F$270,6,FALSE)),"－",VLOOKUP($Q405,技リスト!$A$1:$F$270,6,FALSE))</f>
        <v>DR</v>
      </c>
      <c r="S405" s="3">
        <f>IF(ISERROR(VLOOKUP($Q405,技リスト!$A$1:$F$270,3,FALSE)),"－",VLOOKUP($Q405,技リスト!$A$1:$F$270,3,FALSE))</f>
        <v>15</v>
      </c>
      <c r="T405" s="3" t="str">
        <f>IF($E405=IF(ISERROR(VLOOKUP($Q405,技リスト!$A$1:$F$270,4,FALSE)),"－",VLOOKUP($Q405,技リスト!$A$1:$F$270,4,FALSE)),"一致","")</f>
        <v/>
      </c>
      <c r="U405" s="15" t="s">
        <v>264</v>
      </c>
      <c r="V405" s="3" t="str">
        <f>IF(ISERROR(VLOOKUP($U405,技リスト!$A$1:$F$270,6,FALSE)),"－",VLOOKUP($U405,技リスト!$A$1:$F$270,6,FALSE))</f>
        <v>BL</v>
      </c>
      <c r="W405" s="3">
        <f>IF(ISERROR(VLOOKUP($U405,技リスト!$A$1:$F$270,3,FALSE)),"－",VLOOKUP($U405,技リスト!$A$1:$F$270,3,FALSE))</f>
        <v>16</v>
      </c>
      <c r="X405" s="3" t="str">
        <f>IF($E405=IF(ISERROR(VLOOKUP($U405,技リスト!$A$1:$F$270,4,FALSE)),"－",VLOOKUP($U405,技リスト!$A$1:$F$270,4,FALSE)),"一致","")</f>
        <v/>
      </c>
      <c r="Y405" s="15" t="s">
        <v>289</v>
      </c>
      <c r="Z405" s="3" t="str">
        <f>IF(ISERROR(VLOOKUP($Y405,技リスト!$A$1:$F$270,6,FALSE)),"－",VLOOKUP($Y405,技リスト!$A$1:$F$270,6,FALSE))</f>
        <v>DR</v>
      </c>
      <c r="AA405" s="3">
        <f>IF(ISERROR(VLOOKUP($Y405,技リスト!$A$1:$F$270,3,FALSE)),"－",VLOOKUP($Y405,技リスト!$A$1:$F$270,3,FALSE))</f>
        <v>24</v>
      </c>
      <c r="AB405" s="3" t="str">
        <f>IF($E405=IF(ISERROR(VLOOKUP($Y405,技リスト!$A$1:$F$270,4,FALSE)),"－",VLOOKUP($Y405,技リスト!$A$1:$F$270,4,FALSE)),"一致","")</f>
        <v/>
      </c>
      <c r="AC405" s="15" t="s">
        <v>290</v>
      </c>
      <c r="AD405" s="3" t="str">
        <f>IF(ISERROR(VLOOKUP($AC405,技リスト!$A$1:$F$270,6,FALSE)),"－",VLOOKUP($AC405,技リスト!$A$1:$F$270,6,FALSE))</f>
        <v>BL</v>
      </c>
      <c r="AE405" s="3">
        <f>IF(ISERROR(VLOOKUP($AC405,技リスト!$A$1:$F$270,3,FALSE)),"－",VLOOKUP($AC405,技リスト!$A$1:$F$270,3,FALSE))</f>
        <v>56</v>
      </c>
      <c r="AF405" s="3" t="str">
        <f>IF($E405=IF(ISERROR(VLOOKUP($AC405,技リスト!$A$1:$F$245,4,FALSE)),"－",VLOOKUP($AC405,技リスト!$A$1:$F$245,4,FALSE)),"一致","")</f>
        <v/>
      </c>
      <c r="AG405" s="16" t="str">
        <f t="shared" si="48"/>
        <v>のろいおんりょうどくぎりのじゅつくものいと</v>
      </c>
      <c r="AH405" s="16" t="str">
        <f t="shared" si="49"/>
        <v>のろいおんりょうどくぎりのじゅつくものいと</v>
      </c>
      <c r="AI405" s="16" t="str">
        <f t="shared" si="50"/>
        <v>のろいおんりょうどくぎりのじゅつくものいと</v>
      </c>
      <c r="AJ405" s="16" t="str">
        <f t="shared" si="51"/>
        <v>のろいおんりょうどくぎりのじゅつくものいと</v>
      </c>
      <c r="AK405" s="15" t="str">
        <f t="shared" si="52"/>
        <v>DRBLDRBL</v>
      </c>
      <c r="AL405" s="16" t="str">
        <f t="shared" si="53"/>
        <v>DRBLDRBL</v>
      </c>
      <c r="AM405" s="15" t="str">
        <f t="shared" si="54"/>
        <v>DRBLDRBL</v>
      </c>
      <c r="AN405" s="15" t="str">
        <f t="shared" si="55"/>
        <v>DRBLDRBL</v>
      </c>
    </row>
    <row r="406" spans="1:40" ht="11.25" customHeight="1" x14ac:dyDescent="0.15">
      <c r="A406" s="15">
        <v>405</v>
      </c>
      <c r="B406" s="15" t="s">
        <v>1119</v>
      </c>
      <c r="C406" s="15" t="s">
        <v>1120</v>
      </c>
      <c r="D406" s="3" t="s">
        <v>18</v>
      </c>
      <c r="E406" s="15" t="s">
        <v>121</v>
      </c>
      <c r="F406" s="15" t="s">
        <v>17</v>
      </c>
      <c r="G406" s="15">
        <v>94</v>
      </c>
      <c r="H406" s="15">
        <v>134</v>
      </c>
      <c r="I406" s="15">
        <v>48</v>
      </c>
      <c r="J406" s="15">
        <v>52</v>
      </c>
      <c r="K406" s="15">
        <v>54</v>
      </c>
      <c r="L406" s="15">
        <v>53</v>
      </c>
      <c r="M406" s="15">
        <v>65</v>
      </c>
      <c r="N406" s="15">
        <v>66</v>
      </c>
      <c r="O406" s="15">
        <v>59</v>
      </c>
      <c r="P406" s="15">
        <v>22</v>
      </c>
      <c r="Q406" s="15" t="s">
        <v>223</v>
      </c>
      <c r="R406" s="3" t="str">
        <f>IF(ISERROR(VLOOKUP($Q406,技リスト!$A$1:$F$270,6,FALSE)),"－",VLOOKUP($Q406,技リスト!$A$1:$F$270,6,FALSE))</f>
        <v>BL</v>
      </c>
      <c r="S406" s="3">
        <f>IF(ISERROR(VLOOKUP($Q406,技リスト!$A$1:$F$270,3,FALSE)),"－",VLOOKUP($Q406,技リスト!$A$1:$F$270,3,FALSE))</f>
        <v>8</v>
      </c>
      <c r="T406" s="3" t="str">
        <f>IF($E406=IF(ISERROR(VLOOKUP($Q406,技リスト!$A$1:$F$270,4,FALSE)),"－",VLOOKUP($Q406,技リスト!$A$1:$F$270,4,FALSE)),"一致","")</f>
        <v/>
      </c>
      <c r="U406" s="15" t="s">
        <v>610</v>
      </c>
      <c r="V406" s="3" t="str">
        <f>IF(ISERROR(VLOOKUP($U406,技リスト!$A$1:$F$270,6,FALSE)),"－",VLOOKUP($U406,技リスト!$A$1:$F$270,6,FALSE))</f>
        <v>DR</v>
      </c>
      <c r="W406" s="3">
        <f>IF(ISERROR(VLOOKUP($U406,技リスト!$A$1:$F$270,3,FALSE)),"－",VLOOKUP($U406,技リスト!$A$1:$F$270,3,FALSE))</f>
        <v>38</v>
      </c>
      <c r="X406" s="3" t="str">
        <f>IF($E406=IF(ISERROR(VLOOKUP($U406,技リスト!$A$1:$F$270,4,FALSE)),"－",VLOOKUP($U406,技リスト!$A$1:$F$270,4,FALSE)),"一致","")</f>
        <v/>
      </c>
      <c r="Y406" s="15" t="s">
        <v>219</v>
      </c>
      <c r="Z406" s="3" t="str">
        <f>IF(ISERROR(VLOOKUP($Y406,技リスト!$A$1:$F$270,6,FALSE)),"－",VLOOKUP($Y406,技リスト!$A$1:$F$270,6,FALSE))</f>
        <v>BL</v>
      </c>
      <c r="AA406" s="3">
        <f>IF(ISERROR(VLOOKUP($Y406,技リスト!$A$1:$F$270,3,FALSE)),"－",VLOOKUP($Y406,技リスト!$A$1:$F$270,3,FALSE))</f>
        <v>64</v>
      </c>
      <c r="AB406" s="3" t="str">
        <f>IF($E406=IF(ISERROR(VLOOKUP($Y406,技リスト!$A$1:$F$270,4,FALSE)),"－",VLOOKUP($Y406,技リスト!$A$1:$F$270,4,FALSE)),"一致","")</f>
        <v/>
      </c>
      <c r="AC406" s="15" t="s">
        <v>253</v>
      </c>
      <c r="AD406" s="3" t="str">
        <f>IF(ISERROR(VLOOKUP($AC406,技リスト!$A$1:$F$270,6,FALSE)),"－",VLOOKUP($AC406,技リスト!$A$1:$F$270,6,FALSE))</f>
        <v>NS</v>
      </c>
      <c r="AE406" s="3">
        <f>IF(ISERROR(VLOOKUP($AC406,技リスト!$A$1:$F$270,3,FALSE)),"－",VLOOKUP($AC406,技リスト!$A$1:$F$270,3,FALSE))</f>
        <v>84</v>
      </c>
      <c r="AF406" s="3" t="str">
        <f>IF($E406=IF(ISERROR(VLOOKUP($AC406,技リスト!$A$1:$F$245,4,FALSE)),"－",VLOOKUP($AC406,技リスト!$A$1:$F$245,4,FALSE)),"一致","")</f>
        <v/>
      </c>
      <c r="AG406" s="16" t="str">
        <f t="shared" si="48"/>
        <v>キラースライドフーセンガムサイクロンツインブースト</v>
      </c>
      <c r="AH406" s="16" t="str">
        <f t="shared" si="49"/>
        <v>キラースライドフーセンガムサイクロンツインブースト</v>
      </c>
      <c r="AI406" s="16" t="str">
        <f t="shared" si="50"/>
        <v>キラースライドフーセンガムサイクロンツインブースト</v>
      </c>
      <c r="AJ406" s="16" t="str">
        <f t="shared" si="51"/>
        <v>キラースライドフーセンガムサイクロンツインブースト</v>
      </c>
      <c r="AK406" s="15" t="str">
        <f t="shared" si="52"/>
        <v>BLDRBLNS</v>
      </c>
      <c r="AL406" s="16" t="str">
        <f t="shared" si="53"/>
        <v>BLDRBLNS</v>
      </c>
      <c r="AM406" s="15" t="str">
        <f t="shared" si="54"/>
        <v>BLDRBLNS</v>
      </c>
      <c r="AN406" s="15" t="str">
        <f t="shared" si="55"/>
        <v>BLDRBLNS</v>
      </c>
    </row>
    <row r="407" spans="1:40" ht="11.25" customHeight="1" x14ac:dyDescent="0.15">
      <c r="A407" s="15">
        <v>406</v>
      </c>
      <c r="B407" s="15" t="s">
        <v>1121</v>
      </c>
      <c r="C407" s="15" t="s">
        <v>1122</v>
      </c>
      <c r="D407" s="3" t="s">
        <v>18</v>
      </c>
      <c r="E407" s="15" t="s">
        <v>88</v>
      </c>
      <c r="F407" s="15" t="s">
        <v>20</v>
      </c>
      <c r="G407" s="15">
        <v>165</v>
      </c>
      <c r="H407" s="15">
        <v>132</v>
      </c>
      <c r="I407" s="15">
        <v>59</v>
      </c>
      <c r="J407" s="15">
        <v>62</v>
      </c>
      <c r="K407" s="15">
        <v>60</v>
      </c>
      <c r="L407" s="15">
        <v>52</v>
      </c>
      <c r="M407" s="15">
        <v>60</v>
      </c>
      <c r="N407" s="15">
        <v>58</v>
      </c>
      <c r="O407" s="15">
        <v>57</v>
      </c>
      <c r="P407" s="15">
        <v>15</v>
      </c>
      <c r="Q407" s="15" t="s">
        <v>630</v>
      </c>
      <c r="R407" s="3" t="str">
        <f>IF(ISERROR(VLOOKUP($Q407,技リスト!$A$1:$F$270,6,FALSE)),"－",VLOOKUP($Q407,技リスト!$A$1:$F$270,6,FALSE))</f>
        <v>CA</v>
      </c>
      <c r="S407" s="3">
        <f>IF(ISERROR(VLOOKUP($Q407,技リスト!$A$1:$F$270,3,FALSE)),"－",VLOOKUP($Q407,技リスト!$A$1:$F$270,3,FALSE))</f>
        <v>13</v>
      </c>
      <c r="T407" s="3" t="str">
        <f>IF($E407=IF(ISERROR(VLOOKUP($Q407,技リスト!$A$1:$F$270,4,FALSE)),"－",VLOOKUP($Q407,技リスト!$A$1:$F$270,4,FALSE)),"一致","")</f>
        <v>一致</v>
      </c>
      <c r="U407" s="15" t="s">
        <v>427</v>
      </c>
      <c r="V407" s="3" t="str">
        <f>IF(ISERROR(VLOOKUP($U407,技リスト!$A$1:$F$270,6,FALSE)),"－",VLOOKUP($U407,技リスト!$A$1:$F$270,6,FALSE))</f>
        <v>BL</v>
      </c>
      <c r="W407" s="3">
        <f>IF(ISERROR(VLOOKUP($U407,技リスト!$A$1:$F$270,3,FALSE)),"－",VLOOKUP($U407,技リスト!$A$1:$F$270,3,FALSE))</f>
        <v>39</v>
      </c>
      <c r="X407" s="3" t="str">
        <f>IF($E407=IF(ISERROR(VLOOKUP($U407,技リスト!$A$1:$F$270,4,FALSE)),"－",VLOOKUP($U407,技リスト!$A$1:$F$270,4,FALSE)),"一致","")</f>
        <v>一致</v>
      </c>
      <c r="Y407" s="15" t="s">
        <v>445</v>
      </c>
      <c r="Z407" s="3" t="str">
        <f>IF(ISERROR(VLOOKUP($Y407,技リスト!$A$1:$F$270,6,FALSE)),"－",VLOOKUP($Y407,技リスト!$A$1:$F$270,6,FALSE))</f>
        <v>CA</v>
      </c>
      <c r="AA407" s="3">
        <f>IF(ISERROR(VLOOKUP($Y407,技リスト!$A$1:$F$270,3,FALSE)),"－",VLOOKUP($Y407,技リスト!$A$1:$F$270,3,FALSE))</f>
        <v>61</v>
      </c>
      <c r="AB407" s="3" t="str">
        <f>IF($E407=IF(ISERROR(VLOOKUP($Y407,技リスト!$A$1:$F$270,4,FALSE)),"－",VLOOKUP($Y407,技リスト!$A$1:$F$270,4,FALSE)),"一致","")</f>
        <v>一致</v>
      </c>
      <c r="AC407" s="15" t="s">
        <v>199</v>
      </c>
      <c r="AD407" s="3" t="str">
        <f>IF(ISERROR(VLOOKUP($AC407,技リスト!$A$1:$F$270,6,FALSE)),"－",VLOOKUP($AC407,技リスト!$A$1:$F$270,6,FALSE))</f>
        <v>BB</v>
      </c>
      <c r="AE407" s="3">
        <f>IF(ISERROR(VLOOKUP($AC407,技リスト!$A$1:$F$270,3,FALSE)),"－",VLOOKUP($AC407,技リスト!$A$1:$F$270,3,FALSE))</f>
        <v>58</v>
      </c>
      <c r="AF407" s="3" t="str">
        <f>IF($E407=IF(ISERROR(VLOOKUP($AC407,技リスト!$A$1:$F$245,4,FALSE)),"－",VLOOKUP($AC407,技リスト!$A$1:$F$245,4,FALSE)),"一致","")</f>
        <v>一致</v>
      </c>
      <c r="AG407" s="16" t="str">
        <f t="shared" si="48"/>
        <v>トルネードキャッチブレードアタックつむじスピニングカット</v>
      </c>
      <c r="AH407" s="16" t="str">
        <f t="shared" si="49"/>
        <v>トルネードキャッチブレードアタックつむじスピニングカット</v>
      </c>
      <c r="AI407" s="16" t="str">
        <f t="shared" si="50"/>
        <v>トルネードキャッチブレードアタックつむじスピニングカット</v>
      </c>
      <c r="AJ407" s="16" t="str">
        <f t="shared" si="51"/>
        <v>トルネードキャッチブレードアタックつむじスピニングカット</v>
      </c>
      <c r="AK407" s="15" t="str">
        <f t="shared" si="52"/>
        <v>CABLCABB</v>
      </c>
      <c r="AL407" s="16" t="str">
        <f t="shared" si="53"/>
        <v>CABLCABB</v>
      </c>
      <c r="AM407" s="15" t="str">
        <f t="shared" si="54"/>
        <v>CABLCABB</v>
      </c>
      <c r="AN407" s="15" t="str">
        <f t="shared" si="55"/>
        <v>CABLCABB</v>
      </c>
    </row>
    <row r="408" spans="1:40" ht="11.25" customHeight="1" x14ac:dyDescent="0.15">
      <c r="A408" s="15">
        <v>407</v>
      </c>
      <c r="B408" s="15" t="s">
        <v>1123</v>
      </c>
      <c r="C408" s="15" t="s">
        <v>1124</v>
      </c>
      <c r="D408" s="3" t="s">
        <v>18</v>
      </c>
      <c r="E408" s="15" t="s">
        <v>19</v>
      </c>
      <c r="F408" s="15" t="s">
        <v>20</v>
      </c>
      <c r="G408" s="15">
        <v>121</v>
      </c>
      <c r="H408" s="15">
        <v>132</v>
      </c>
      <c r="I408" s="15">
        <v>40</v>
      </c>
      <c r="J408" s="15">
        <v>36</v>
      </c>
      <c r="K408" s="15">
        <v>36</v>
      </c>
      <c r="L408" s="15">
        <v>61</v>
      </c>
      <c r="M408" s="15">
        <v>71</v>
      </c>
      <c r="N408" s="15">
        <v>56</v>
      </c>
      <c r="O408" s="15">
        <v>57</v>
      </c>
      <c r="P408" s="15">
        <v>15</v>
      </c>
      <c r="Q408" s="15" t="s">
        <v>269</v>
      </c>
      <c r="R408" s="3" t="str">
        <f>IF(ISERROR(VLOOKUP($Q408,技リスト!$A$1:$F$270,6,FALSE)),"－",VLOOKUP($Q408,技リスト!$A$1:$F$270,6,FALSE))</f>
        <v>CA</v>
      </c>
      <c r="S408" s="3">
        <f>IF(ISERROR(VLOOKUP($Q408,技リスト!$A$1:$F$270,3,FALSE)),"－",VLOOKUP($Q408,技リスト!$A$1:$F$270,3,FALSE))</f>
        <v>12</v>
      </c>
      <c r="T408" s="3" t="str">
        <f>IF($E408=IF(ISERROR(VLOOKUP($Q408,技リスト!$A$1:$F$270,4,FALSE)),"－",VLOOKUP($Q408,技リスト!$A$1:$F$270,4,FALSE)),"一致","")</f>
        <v>一致</v>
      </c>
      <c r="U408" s="15" t="s">
        <v>219</v>
      </c>
      <c r="V408" s="3" t="str">
        <f>IF(ISERROR(VLOOKUP($U408,技リスト!$A$1:$F$270,6,FALSE)),"－",VLOOKUP($U408,技リスト!$A$1:$F$270,6,FALSE))</f>
        <v>BL</v>
      </c>
      <c r="W408" s="3">
        <f>IF(ISERROR(VLOOKUP($U408,技リスト!$A$1:$F$270,3,FALSE)),"－",VLOOKUP($U408,技リスト!$A$1:$F$270,3,FALSE))</f>
        <v>64</v>
      </c>
      <c r="X408" s="3" t="str">
        <f>IF($E408=IF(ISERROR(VLOOKUP($U408,技リスト!$A$1:$F$270,4,FALSE)),"－",VLOOKUP($U408,技リスト!$A$1:$F$270,4,FALSE)),"一致","")</f>
        <v/>
      </c>
      <c r="Y408" s="15" t="s">
        <v>208</v>
      </c>
      <c r="Z408" s="3" t="str">
        <f>IF(ISERROR(VLOOKUP($Y408,技リスト!$A$1:$F$270,6,FALSE)),"－",VLOOKUP($Y408,技リスト!$A$1:$F$270,6,FALSE))</f>
        <v>P1</v>
      </c>
      <c r="AA408" s="3">
        <f>IF(ISERROR(VLOOKUP($Y408,技リスト!$A$1:$F$270,3,FALSE)),"－",VLOOKUP($Y408,技リスト!$A$1:$F$270,3,FALSE))</f>
        <v>61</v>
      </c>
      <c r="AB408" s="3" t="str">
        <f>IF($E408=IF(ISERROR(VLOOKUP($Y408,技リスト!$A$1:$F$270,4,FALSE)),"－",VLOOKUP($Y408,技リスト!$A$1:$F$270,4,FALSE)),"一致","")</f>
        <v/>
      </c>
      <c r="AC408" s="15" t="s">
        <v>329</v>
      </c>
      <c r="AD408" s="3" t="str">
        <f>IF(ISERROR(VLOOKUP($AC408,技リスト!$A$1:$F$270,6,FALSE)),"－",VLOOKUP($AC408,技リスト!$A$1:$F$270,6,FALSE))</f>
        <v>DR</v>
      </c>
      <c r="AE408" s="3">
        <f>IF(ISERROR(VLOOKUP($AC408,技リスト!$A$1:$F$270,3,FALSE)),"－",VLOOKUP($AC408,技リスト!$A$1:$F$270,3,FALSE))</f>
        <v>8</v>
      </c>
      <c r="AF408" s="3" t="str">
        <f>IF($E408=IF(ISERROR(VLOOKUP($AC408,技リスト!$A$1:$F$245,4,FALSE)),"－",VLOOKUP($AC408,技リスト!$A$1:$F$245,4,FALSE)),"一致","")</f>
        <v/>
      </c>
      <c r="AG408" s="16" t="str">
        <f t="shared" si="48"/>
        <v>キラーブレードサイクロンフルパワーシールドたまのりピエロ</v>
      </c>
      <c r="AH408" s="16" t="str">
        <f t="shared" si="49"/>
        <v>キラーブレードサイクロンフルパワーシールドたまのりピエロ</v>
      </c>
      <c r="AI408" s="16" t="str">
        <f t="shared" si="50"/>
        <v>キラーブレードサイクロンフルパワーシールドたまのりピエロ</v>
      </c>
      <c r="AJ408" s="16" t="str">
        <f t="shared" si="51"/>
        <v>キラーブレードサイクロンフルパワーシールドたまのりピエロ</v>
      </c>
      <c r="AK408" s="15" t="str">
        <f t="shared" si="52"/>
        <v>CABLP1DR</v>
      </c>
      <c r="AL408" s="16" t="str">
        <f t="shared" si="53"/>
        <v>CABLP1DR</v>
      </c>
      <c r="AM408" s="15" t="str">
        <f t="shared" si="54"/>
        <v>CABLP1DR</v>
      </c>
      <c r="AN408" s="15" t="str">
        <f t="shared" si="55"/>
        <v>CABLP1DR</v>
      </c>
    </row>
    <row r="409" spans="1:40" ht="11.25" customHeight="1" x14ac:dyDescent="0.15">
      <c r="A409" s="15">
        <v>408</v>
      </c>
      <c r="B409" s="15" t="s">
        <v>1125</v>
      </c>
      <c r="C409" s="15" t="s">
        <v>1126</v>
      </c>
      <c r="D409" s="3" t="s">
        <v>18</v>
      </c>
      <c r="E409" s="15" t="s">
        <v>121</v>
      </c>
      <c r="F409" s="15" t="s">
        <v>17</v>
      </c>
      <c r="G409" s="15">
        <v>193</v>
      </c>
      <c r="H409" s="15">
        <v>148</v>
      </c>
      <c r="I409" s="15">
        <v>40</v>
      </c>
      <c r="J409" s="15">
        <v>29</v>
      </c>
      <c r="K409" s="15">
        <v>32</v>
      </c>
      <c r="L409" s="15">
        <v>53</v>
      </c>
      <c r="M409" s="15">
        <v>60</v>
      </c>
      <c r="N409" s="15">
        <v>33</v>
      </c>
      <c r="O409" s="15">
        <v>60</v>
      </c>
      <c r="P409" s="15">
        <v>19</v>
      </c>
      <c r="Q409" s="15" t="s">
        <v>921</v>
      </c>
      <c r="R409" s="3" t="str">
        <f>IF(ISERROR(VLOOKUP($Q409,技リスト!$A$1:$F$270,6,FALSE)),"－",VLOOKUP($Q409,技リスト!$A$1:$F$270,6,FALSE))</f>
        <v>DR</v>
      </c>
      <c r="S409" s="3">
        <f>IF(ISERROR(VLOOKUP($Q409,技リスト!$A$1:$F$270,3,FALSE)),"－",VLOOKUP($Q409,技リスト!$A$1:$F$270,3,FALSE))</f>
        <v>17</v>
      </c>
      <c r="T409" s="3" t="str">
        <f>IF($E409=IF(ISERROR(VLOOKUP($Q409,技リスト!$A$1:$F$270,4,FALSE)),"－",VLOOKUP($Q409,技リスト!$A$1:$F$270,4,FALSE)),"一致","")</f>
        <v/>
      </c>
      <c r="U409" s="15" t="s">
        <v>304</v>
      </c>
      <c r="V409" s="3" t="str">
        <f>IF(ISERROR(VLOOKUP($U409,技リスト!$A$1:$F$270,6,FALSE)),"－",VLOOKUP($U409,技リスト!$A$1:$F$270,6,FALSE))</f>
        <v>BL</v>
      </c>
      <c r="W409" s="3">
        <f>IF(ISERROR(VLOOKUP($U409,技リスト!$A$1:$F$270,3,FALSE)),"－",VLOOKUP($U409,技リスト!$A$1:$F$270,3,FALSE))</f>
        <v>12</v>
      </c>
      <c r="X409" s="3" t="str">
        <f>IF($E409=IF(ISERROR(VLOOKUP($U409,技リスト!$A$1:$F$270,4,FALSE)),"－",VLOOKUP($U409,技リスト!$A$1:$F$270,4,FALSE)),"一致","")</f>
        <v>一致</v>
      </c>
      <c r="Y409" s="15" t="s">
        <v>164</v>
      </c>
      <c r="Z409" s="3" t="str">
        <f>IF(ISERROR(VLOOKUP($Y409,技リスト!$A$1:$F$270,6,FALSE)),"－",VLOOKUP($Y409,技リスト!$A$1:$F$270,6,FALSE))</f>
        <v>DR</v>
      </c>
      <c r="AA409" s="3">
        <f>IF(ISERROR(VLOOKUP($Y409,技リスト!$A$1:$F$270,3,FALSE)),"－",VLOOKUP($Y409,技リスト!$A$1:$F$270,3,FALSE))</f>
        <v>49</v>
      </c>
      <c r="AB409" s="3" t="str">
        <f>IF($E409=IF(ISERROR(VLOOKUP($Y409,技リスト!$A$1:$F$270,4,FALSE)),"－",VLOOKUP($Y409,技リスト!$A$1:$F$270,4,FALSE)),"一致","")</f>
        <v>一致</v>
      </c>
      <c r="AC409" s="15" t="s">
        <v>548</v>
      </c>
      <c r="AD409" s="3" t="str">
        <f>IF(ISERROR(VLOOKUP($AC409,技リスト!$A$1:$F$270,6,FALSE)),"－",VLOOKUP($AC409,技リスト!$A$1:$F$270,6,FALSE))</f>
        <v>DR</v>
      </c>
      <c r="AE409" s="3">
        <f>IF(ISERROR(VLOOKUP($AC409,技リスト!$A$1:$F$270,3,FALSE)),"－",VLOOKUP($AC409,技リスト!$A$1:$F$270,3,FALSE))</f>
        <v>74</v>
      </c>
      <c r="AF409" s="3" t="str">
        <f>IF($E409=IF(ISERROR(VLOOKUP($AC409,技リスト!$A$1:$F$245,4,FALSE)),"－",VLOOKUP($AC409,技リスト!$A$1:$F$245,4,FALSE)),"一致","")</f>
        <v/>
      </c>
      <c r="AG409" s="16" t="str">
        <f t="shared" si="48"/>
        <v>ひとりワンツーしこふみごりむちゅうれっぷうダッシュ</v>
      </c>
      <c r="AH409" s="16" t="str">
        <f t="shared" si="49"/>
        <v>ひとりワンツーしこふみごりむちゅうれっぷうダッシュ</v>
      </c>
      <c r="AI409" s="16" t="str">
        <f t="shared" si="50"/>
        <v>ひとりワンツーしこふみごりむちゅうれっぷうダッシュ</v>
      </c>
      <c r="AJ409" s="16" t="str">
        <f t="shared" si="51"/>
        <v>ひとりワンツーしこふみごりむちゅうれっぷうダッシュ</v>
      </c>
      <c r="AK409" s="15" t="str">
        <f t="shared" si="52"/>
        <v>DRBLDRDR</v>
      </c>
      <c r="AL409" s="16" t="str">
        <f t="shared" si="53"/>
        <v>DRBLDRDR</v>
      </c>
      <c r="AM409" s="15" t="str">
        <f t="shared" si="54"/>
        <v>DRBLDRDR</v>
      </c>
      <c r="AN409" s="15" t="str">
        <f t="shared" si="55"/>
        <v>DRBLDRDR</v>
      </c>
    </row>
    <row r="410" spans="1:40" ht="11.25" customHeight="1" x14ac:dyDescent="0.15">
      <c r="A410" s="15">
        <v>409</v>
      </c>
      <c r="B410" s="15" t="s">
        <v>1127</v>
      </c>
      <c r="C410" s="15" t="s">
        <v>1128</v>
      </c>
      <c r="D410" s="3" t="s">
        <v>18</v>
      </c>
      <c r="E410" s="15" t="s">
        <v>121</v>
      </c>
      <c r="F410" s="15" t="s">
        <v>17</v>
      </c>
      <c r="G410" s="15">
        <v>165</v>
      </c>
      <c r="H410" s="15">
        <v>136</v>
      </c>
      <c r="I410" s="15">
        <v>60</v>
      </c>
      <c r="J410" s="15">
        <v>60</v>
      </c>
      <c r="K410" s="15">
        <v>55</v>
      </c>
      <c r="L410" s="15">
        <v>68</v>
      </c>
      <c r="M410" s="15">
        <v>56</v>
      </c>
      <c r="N410" s="15">
        <v>62</v>
      </c>
      <c r="O410" s="15">
        <v>55</v>
      </c>
      <c r="P410" s="15">
        <v>15</v>
      </c>
      <c r="Q410" s="15" t="s">
        <v>305</v>
      </c>
      <c r="R410" s="3" t="str">
        <f>IF(ISERROR(VLOOKUP($Q410,技リスト!$A$1:$F$270,6,FALSE)),"－",VLOOKUP($Q410,技リスト!$A$1:$F$270,6,FALSE))</f>
        <v>BB</v>
      </c>
      <c r="S410" s="3">
        <f>IF(ISERROR(VLOOKUP($Q410,技リスト!$A$1:$F$270,3,FALSE)),"－",VLOOKUP($Q410,技リスト!$A$1:$F$270,3,FALSE))</f>
        <v>16</v>
      </c>
      <c r="T410" s="3" t="str">
        <f>IF($E410=IF(ISERROR(VLOOKUP($Q410,技リスト!$A$1:$F$270,4,FALSE)),"－",VLOOKUP($Q410,技リスト!$A$1:$F$270,4,FALSE)),"一致","")</f>
        <v>一致</v>
      </c>
      <c r="U410" s="15" t="s">
        <v>732</v>
      </c>
      <c r="V410" s="3" t="str">
        <f>IF(ISERROR(VLOOKUP($U410,技リスト!$A$1:$F$270,6,FALSE)),"－",VLOOKUP($U410,技リスト!$A$1:$F$270,6,FALSE))</f>
        <v>BL</v>
      </c>
      <c r="W410" s="3">
        <f>IF(ISERROR(VLOOKUP($U410,技リスト!$A$1:$F$270,3,FALSE)),"－",VLOOKUP($U410,技リスト!$A$1:$F$270,3,FALSE))</f>
        <v>56</v>
      </c>
      <c r="X410" s="3" t="str">
        <f>IF($E410=IF(ISERROR(VLOOKUP($U410,技リスト!$A$1:$F$270,4,FALSE)),"－",VLOOKUP($U410,技リスト!$A$1:$F$270,4,FALSE)),"一致","")</f>
        <v/>
      </c>
      <c r="Y410" s="15" t="s">
        <v>164</v>
      </c>
      <c r="Z410" s="3" t="str">
        <f>IF(ISERROR(VLOOKUP($Y410,技リスト!$A$1:$F$270,6,FALSE)),"－",VLOOKUP($Y410,技リスト!$A$1:$F$270,6,FALSE))</f>
        <v>DR</v>
      </c>
      <c r="AA410" s="3">
        <f>IF(ISERROR(VLOOKUP($Y410,技リスト!$A$1:$F$270,3,FALSE)),"－",VLOOKUP($Y410,技リスト!$A$1:$F$270,3,FALSE))</f>
        <v>49</v>
      </c>
      <c r="AB410" s="3" t="str">
        <f>IF($E410=IF(ISERROR(VLOOKUP($Y410,技リスト!$A$1:$F$270,4,FALSE)),"－",VLOOKUP($Y410,技リスト!$A$1:$F$270,4,FALSE)),"一致","")</f>
        <v>一致</v>
      </c>
      <c r="AC410" s="15" t="s">
        <v>715</v>
      </c>
      <c r="AD410" s="3" t="str">
        <f>IF(ISERROR(VLOOKUP($AC410,技リスト!$A$1:$F$270,6,FALSE)),"－",VLOOKUP($AC410,技リスト!$A$1:$F$270,6,FALSE))</f>
        <v>DR</v>
      </c>
      <c r="AE410" s="3">
        <f>IF(ISERROR(VLOOKUP($AC410,技リスト!$A$1:$F$270,3,FALSE)),"－",VLOOKUP($AC410,技リスト!$A$1:$F$270,3,FALSE))</f>
        <v>61</v>
      </c>
      <c r="AF410" s="3" t="str">
        <f>IF($E410=IF(ISERROR(VLOOKUP($AC410,技リスト!$A$1:$F$245,4,FALSE)),"－",VLOOKUP($AC410,技リスト!$A$1:$F$245,4,FALSE)),"一致","")</f>
        <v/>
      </c>
      <c r="AG410" s="16" t="str">
        <f t="shared" si="48"/>
        <v>ホーントレインフェイクボンバーごりむちゅうたつまきどくぎり</v>
      </c>
      <c r="AH410" s="16" t="str">
        <f t="shared" si="49"/>
        <v>ホーントレインフェイクボンバーごりむちゅうたつまきどくぎり</v>
      </c>
      <c r="AI410" s="16" t="str">
        <f t="shared" si="50"/>
        <v>ホーントレインフェイクボンバーごりむちゅうたつまきどくぎり</v>
      </c>
      <c r="AJ410" s="16" t="str">
        <f t="shared" si="51"/>
        <v>ホーントレインフェイクボンバーごりむちゅうたつまきどくぎり</v>
      </c>
      <c r="AK410" s="15" t="str">
        <f t="shared" si="52"/>
        <v>BBBLDRDR</v>
      </c>
      <c r="AL410" s="16" t="str">
        <f t="shared" si="53"/>
        <v>BBBLDRDR</v>
      </c>
      <c r="AM410" s="15" t="str">
        <f t="shared" si="54"/>
        <v>BBBLDRDR</v>
      </c>
      <c r="AN410" s="15" t="str">
        <f t="shared" si="55"/>
        <v>BBBLDRDR</v>
      </c>
    </row>
    <row r="411" spans="1:40" ht="11.25" customHeight="1" x14ac:dyDescent="0.15">
      <c r="A411" s="15">
        <v>410</v>
      </c>
      <c r="B411" s="15" t="s">
        <v>1129</v>
      </c>
      <c r="C411" s="15" t="s">
        <v>1130</v>
      </c>
      <c r="D411" s="3" t="s">
        <v>18</v>
      </c>
      <c r="E411" s="15" t="s">
        <v>19</v>
      </c>
      <c r="F411" s="15" t="s">
        <v>52</v>
      </c>
      <c r="G411" s="15">
        <v>143</v>
      </c>
      <c r="H411" s="15">
        <v>140</v>
      </c>
      <c r="I411" s="15">
        <v>44</v>
      </c>
      <c r="J411" s="15">
        <v>57</v>
      </c>
      <c r="K411" s="15">
        <v>76</v>
      </c>
      <c r="L411" s="15">
        <v>44</v>
      </c>
      <c r="M411" s="15">
        <v>53</v>
      </c>
      <c r="N411" s="15">
        <v>53</v>
      </c>
      <c r="O411" s="15">
        <v>60</v>
      </c>
      <c r="P411" s="15">
        <v>14</v>
      </c>
      <c r="Q411" s="15" t="s">
        <v>153</v>
      </c>
      <c r="R411" s="3" t="str">
        <f>IF(ISERROR(VLOOKUP($Q411,技リスト!$A$1:$F$270,6,FALSE)),"－",VLOOKUP($Q411,技リスト!$A$1:$F$270,6,FALSE))</f>
        <v>NS</v>
      </c>
      <c r="S411" s="3">
        <f>IF(ISERROR(VLOOKUP($Q411,技リスト!$A$1:$F$270,3,FALSE)),"－",VLOOKUP($Q411,技リスト!$A$1:$F$270,3,FALSE))</f>
        <v>22</v>
      </c>
      <c r="T411" s="3" t="str">
        <f>IF($E411=IF(ISERROR(VLOOKUP($Q411,技リスト!$A$1:$F$270,4,FALSE)),"－",VLOOKUP($Q411,技リスト!$A$1:$F$270,4,FALSE)),"一致","")</f>
        <v>一致</v>
      </c>
      <c r="U411" s="15" t="s">
        <v>230</v>
      </c>
      <c r="V411" s="3" t="str">
        <f>IF(ISERROR(VLOOKUP($U411,技リスト!$A$1:$F$270,6,FALSE)),"－",VLOOKUP($U411,技リスト!$A$1:$F$270,6,FALSE))</f>
        <v>NS</v>
      </c>
      <c r="W411" s="3">
        <f>IF(ISERROR(VLOOKUP($U411,技リスト!$A$1:$F$270,3,FALSE)),"－",VLOOKUP($U411,技リスト!$A$1:$F$270,3,FALSE))</f>
        <v>67</v>
      </c>
      <c r="X411" s="3" t="str">
        <f>IF($E411=IF(ISERROR(VLOOKUP($U411,技リスト!$A$1:$F$270,4,FALSE)),"－",VLOOKUP($U411,技リスト!$A$1:$F$270,4,FALSE)),"一致","")</f>
        <v>一致</v>
      </c>
      <c r="Y411" s="15" t="s">
        <v>354</v>
      </c>
      <c r="Z411" s="3" t="str">
        <f>IF(ISERROR(VLOOKUP($Y411,技リスト!$A$1:$F$270,6,FALSE)),"－",VLOOKUP($Y411,技リスト!$A$1:$F$270,6,FALSE))</f>
        <v>NS</v>
      </c>
      <c r="AA411" s="3">
        <f>IF(ISERROR(VLOOKUP($Y411,技リスト!$A$1:$F$270,3,FALSE)),"－",VLOOKUP($Y411,技リスト!$A$1:$F$270,3,FALSE))</f>
        <v>89</v>
      </c>
      <c r="AB411" s="3" t="str">
        <f>IF($E411=IF(ISERROR(VLOOKUP($Y411,技リスト!$A$1:$F$270,4,FALSE)),"－",VLOOKUP($Y411,技リスト!$A$1:$F$270,4,FALSE)),"一致","")</f>
        <v>一致</v>
      </c>
      <c r="AC411" s="15" t="s">
        <v>1131</v>
      </c>
      <c r="AD411" s="3" t="str">
        <f>IF(ISERROR(VLOOKUP($AC411,技リスト!$A$1:$F$270,6,FALSE)),"－",VLOOKUP($AC411,技リスト!$A$1:$F$270,6,FALSE))</f>
        <v>DR</v>
      </c>
      <c r="AE411" s="3">
        <f>IF(ISERROR(VLOOKUP($AC411,技リスト!$A$1:$F$270,3,FALSE)),"－",VLOOKUP($AC411,技リスト!$A$1:$F$270,3,FALSE))</f>
        <v>94</v>
      </c>
      <c r="AF411" s="3" t="str">
        <f>IF($E411=IF(ISERROR(VLOOKUP($AC411,技リスト!$A$1:$F$245,4,FALSE)),"－",VLOOKUP($AC411,技リスト!$A$1:$F$245,4,FALSE)),"一致","")</f>
        <v>一致</v>
      </c>
      <c r="AG411" s="16" t="str">
        <f t="shared" si="48"/>
        <v>ローリングキックフリーズショットぶんしんシュートデュアルパス</v>
      </c>
      <c r="AH411" s="16" t="str">
        <f t="shared" si="49"/>
        <v>ローリングキックフリーズショットぶんしんシュートデュアルパス</v>
      </c>
      <c r="AI411" s="16" t="str">
        <f t="shared" si="50"/>
        <v>ローリングキックフリーズショットぶんしんシュートデュアルパス</v>
      </c>
      <c r="AJ411" s="16" t="str">
        <f t="shared" si="51"/>
        <v>ローリングキックフリーズショットぶんしんシュートデュアルパス</v>
      </c>
      <c r="AK411" s="15" t="str">
        <f t="shared" si="52"/>
        <v>NSNSNSDR</v>
      </c>
      <c r="AL411" s="16" t="str">
        <f t="shared" si="53"/>
        <v>NSNSNSDR</v>
      </c>
      <c r="AM411" s="15" t="str">
        <f t="shared" si="54"/>
        <v>NSNSNSDR</v>
      </c>
      <c r="AN411" s="15" t="str">
        <f t="shared" si="55"/>
        <v>NSNSNSDR</v>
      </c>
    </row>
    <row r="412" spans="1:40" ht="11.25" customHeight="1" x14ac:dyDescent="0.15">
      <c r="A412" s="15">
        <v>411</v>
      </c>
      <c r="B412" s="15" t="s">
        <v>1132</v>
      </c>
      <c r="C412" s="15" t="s">
        <v>1133</v>
      </c>
      <c r="D412" s="3" t="s">
        <v>18</v>
      </c>
      <c r="E412" s="15" t="s">
        <v>88</v>
      </c>
      <c r="F412" s="15" t="s">
        <v>20</v>
      </c>
      <c r="G412" s="15">
        <v>156</v>
      </c>
      <c r="H412" s="15">
        <v>140</v>
      </c>
      <c r="I412" s="15">
        <v>52</v>
      </c>
      <c r="J412" s="15">
        <v>59</v>
      </c>
      <c r="K412" s="15">
        <v>60</v>
      </c>
      <c r="L412" s="15">
        <v>60</v>
      </c>
      <c r="M412" s="15">
        <v>57</v>
      </c>
      <c r="N412" s="15">
        <v>63</v>
      </c>
      <c r="O412" s="15">
        <v>56</v>
      </c>
      <c r="P412" s="15">
        <v>9</v>
      </c>
      <c r="Q412" s="15" t="s">
        <v>436</v>
      </c>
      <c r="R412" s="3" t="str">
        <f>IF(ISERROR(VLOOKUP($Q412,技リスト!$A$1:$F$270,6,FALSE)),"－",VLOOKUP($Q412,技リスト!$A$1:$F$270,6,FALSE))</f>
        <v>CA</v>
      </c>
      <c r="S412" s="3">
        <f>IF(ISERROR(VLOOKUP($Q412,技リスト!$A$1:$F$270,3,FALSE)),"－",VLOOKUP($Q412,技リスト!$A$1:$F$270,3,FALSE))</f>
        <v>10</v>
      </c>
      <c r="T412" s="3" t="str">
        <f>IF($E412=IF(ISERROR(VLOOKUP($Q412,技リスト!$A$1:$F$270,4,FALSE)),"－",VLOOKUP($Q412,技リスト!$A$1:$F$270,4,FALSE)),"一致","")</f>
        <v>一致</v>
      </c>
      <c r="U412" s="15" t="s">
        <v>427</v>
      </c>
      <c r="V412" s="3" t="str">
        <f>IF(ISERROR(VLOOKUP($U412,技リスト!$A$1:$F$270,6,FALSE)),"－",VLOOKUP($U412,技リスト!$A$1:$F$270,6,FALSE))</f>
        <v>BL</v>
      </c>
      <c r="W412" s="3">
        <f>IF(ISERROR(VLOOKUP($U412,技リスト!$A$1:$F$270,3,FALSE)),"－",VLOOKUP($U412,技リスト!$A$1:$F$270,3,FALSE))</f>
        <v>39</v>
      </c>
      <c r="X412" s="3" t="str">
        <f>IF($E412=IF(ISERROR(VLOOKUP($U412,技リスト!$A$1:$F$270,4,FALSE)),"－",VLOOKUP($U412,技リスト!$A$1:$F$270,4,FALSE)),"一致","")</f>
        <v>一致</v>
      </c>
      <c r="Y412" s="15" t="s">
        <v>445</v>
      </c>
      <c r="Z412" s="3" t="str">
        <f>IF(ISERROR(VLOOKUP($Y412,技リスト!$A$1:$F$270,6,FALSE)),"－",VLOOKUP($Y412,技リスト!$A$1:$F$270,6,FALSE))</f>
        <v>CA</v>
      </c>
      <c r="AA412" s="3">
        <f>IF(ISERROR(VLOOKUP($Y412,技リスト!$A$1:$F$270,3,FALSE)),"－",VLOOKUP($Y412,技リスト!$A$1:$F$270,3,FALSE))</f>
        <v>61</v>
      </c>
      <c r="AB412" s="3" t="str">
        <f>IF($E412=IF(ISERROR(VLOOKUP($Y412,技リスト!$A$1:$F$270,4,FALSE)),"－",VLOOKUP($Y412,技リスト!$A$1:$F$270,4,FALSE)),"一致","")</f>
        <v>一致</v>
      </c>
      <c r="AC412" s="15" t="s">
        <v>219</v>
      </c>
      <c r="AD412" s="3" t="str">
        <f>IF(ISERROR(VLOOKUP($AC412,技リスト!$A$1:$F$270,6,FALSE)),"－",VLOOKUP($AC412,技リスト!$A$1:$F$270,6,FALSE))</f>
        <v>BL</v>
      </c>
      <c r="AE412" s="3">
        <f>IF(ISERROR(VLOOKUP($AC412,技リスト!$A$1:$F$270,3,FALSE)),"－",VLOOKUP($AC412,技リスト!$A$1:$F$270,3,FALSE))</f>
        <v>64</v>
      </c>
      <c r="AF412" s="3" t="str">
        <f>IF($E412=IF(ISERROR(VLOOKUP($AC412,技リスト!$A$1:$F$245,4,FALSE)),"－",VLOOKUP($AC412,技リスト!$A$1:$F$245,4,FALSE)),"一致","")</f>
        <v>一致</v>
      </c>
      <c r="AG412" s="16" t="str">
        <f t="shared" si="48"/>
        <v>スワンダイブブレードアタックつむじサイクロン</v>
      </c>
      <c r="AH412" s="16" t="str">
        <f t="shared" si="49"/>
        <v>スワンダイブブレードアタックつむじサイクロン</v>
      </c>
      <c r="AI412" s="16" t="str">
        <f t="shared" si="50"/>
        <v>スワンダイブブレードアタックつむじサイクロン</v>
      </c>
      <c r="AJ412" s="16" t="str">
        <f t="shared" si="51"/>
        <v>スワンダイブブレードアタックつむじサイクロン</v>
      </c>
      <c r="AK412" s="15" t="str">
        <f t="shared" si="52"/>
        <v>CABLCABL</v>
      </c>
      <c r="AL412" s="16" t="str">
        <f t="shared" si="53"/>
        <v>CABLCABL</v>
      </c>
      <c r="AM412" s="15" t="str">
        <f t="shared" si="54"/>
        <v>CABLCABL</v>
      </c>
      <c r="AN412" s="15" t="str">
        <f t="shared" si="55"/>
        <v>CABLCABL</v>
      </c>
    </row>
    <row r="413" spans="1:40" ht="11.25" customHeight="1" x14ac:dyDescent="0.15">
      <c r="A413" s="15">
        <v>412</v>
      </c>
      <c r="B413" s="15" t="s">
        <v>1134</v>
      </c>
      <c r="C413" s="15" t="s">
        <v>1135</v>
      </c>
      <c r="D413" s="3" t="s">
        <v>18</v>
      </c>
      <c r="E413" s="15" t="s">
        <v>145</v>
      </c>
      <c r="F413" s="15" t="s">
        <v>53</v>
      </c>
      <c r="G413" s="15">
        <v>118</v>
      </c>
      <c r="H413" s="15">
        <v>156</v>
      </c>
      <c r="I413" s="15">
        <v>61</v>
      </c>
      <c r="J413" s="15">
        <v>70</v>
      </c>
      <c r="K413" s="15">
        <v>48</v>
      </c>
      <c r="L413" s="15">
        <v>63</v>
      </c>
      <c r="M413" s="15">
        <v>63</v>
      </c>
      <c r="N413" s="15">
        <v>67</v>
      </c>
      <c r="O413" s="15">
        <v>56</v>
      </c>
      <c r="P413" s="15">
        <v>19</v>
      </c>
      <c r="Q413" s="15" t="s">
        <v>169</v>
      </c>
      <c r="R413" s="3" t="str">
        <f>IF(ISERROR(VLOOKUP($Q413,技リスト!$A$1:$F$270,6,FALSE)),"－",VLOOKUP($Q413,技リスト!$A$1:$F$270,6,FALSE))</f>
        <v>BL</v>
      </c>
      <c r="S413" s="3">
        <f>IF(ISERROR(VLOOKUP($Q413,技リスト!$A$1:$F$270,3,FALSE)),"－",VLOOKUP($Q413,技リスト!$A$1:$F$270,3,FALSE))</f>
        <v>8</v>
      </c>
      <c r="T413" s="3" t="str">
        <f>IF($E413=IF(ISERROR(VLOOKUP($Q413,技リスト!$A$1:$F$270,4,FALSE)),"－",VLOOKUP($Q413,技リスト!$A$1:$F$270,4,FALSE)),"一致","")</f>
        <v/>
      </c>
      <c r="U413" s="15" t="s">
        <v>176</v>
      </c>
      <c r="V413" s="3" t="str">
        <f>IF(ISERROR(VLOOKUP($U413,技リスト!$A$1:$F$270,6,FALSE)),"－",VLOOKUP($U413,技リスト!$A$1:$F$270,6,FALSE))</f>
        <v>DR</v>
      </c>
      <c r="W413" s="3">
        <f>IF(ISERROR(VLOOKUP($U413,技リスト!$A$1:$F$270,3,FALSE)),"－",VLOOKUP($U413,技リスト!$A$1:$F$270,3,FALSE))</f>
        <v>47</v>
      </c>
      <c r="X413" s="3" t="str">
        <f>IF($E413=IF(ISERROR(VLOOKUP($U413,技リスト!$A$1:$F$270,4,FALSE)),"－",VLOOKUP($U413,技リスト!$A$1:$F$270,4,FALSE)),"一致","")</f>
        <v>一致</v>
      </c>
      <c r="Y413" s="15" t="s">
        <v>424</v>
      </c>
      <c r="Z413" s="3" t="str">
        <f>IF(ISERROR(VLOOKUP($Y413,技リスト!$A$1:$F$270,6,FALSE)),"－",VLOOKUP($Y413,技リスト!$A$1:$F$270,6,FALSE))</f>
        <v>NS</v>
      </c>
      <c r="AA413" s="3">
        <f>IF(ISERROR(VLOOKUP($Y413,技リスト!$A$1:$F$270,3,FALSE)),"－",VLOOKUP($Y413,技リスト!$A$1:$F$270,3,FALSE))</f>
        <v>78</v>
      </c>
      <c r="AB413" s="3" t="str">
        <f>IF($E413=IF(ISERROR(VLOOKUP($Y413,技リスト!$A$1:$F$270,4,FALSE)),"－",VLOOKUP($Y413,技リスト!$A$1:$F$270,4,FALSE)),"一致","")</f>
        <v>一致</v>
      </c>
      <c r="AC413" s="15" t="s">
        <v>548</v>
      </c>
      <c r="AD413" s="3" t="str">
        <f>IF(ISERROR(VLOOKUP($AC413,技リスト!$A$1:$F$270,6,FALSE)),"－",VLOOKUP($AC413,技リスト!$A$1:$F$270,6,FALSE))</f>
        <v>DR</v>
      </c>
      <c r="AE413" s="3">
        <f>IF(ISERROR(VLOOKUP($AC413,技リスト!$A$1:$F$270,3,FALSE)),"－",VLOOKUP($AC413,技リスト!$A$1:$F$270,3,FALSE))</f>
        <v>74</v>
      </c>
      <c r="AF413" s="3" t="str">
        <f>IF($E413=IF(ISERROR(VLOOKUP($AC413,技リスト!$A$1:$F$245,4,FALSE)),"－",VLOOKUP($AC413,技リスト!$A$1:$F$245,4,FALSE)),"一致","")</f>
        <v>一致</v>
      </c>
      <c r="AG413" s="16" t="str">
        <f t="shared" si="48"/>
        <v>クイックドロウヒートタックルシャインドライブれっぷうダッシュ</v>
      </c>
      <c r="AH413" s="16" t="str">
        <f t="shared" si="49"/>
        <v>クイックドロウヒートタックルシャインドライブれっぷうダッシュ</v>
      </c>
      <c r="AI413" s="16" t="str">
        <f t="shared" si="50"/>
        <v>クイックドロウヒートタックルシャインドライブれっぷうダッシュ</v>
      </c>
      <c r="AJ413" s="16" t="str">
        <f t="shared" si="51"/>
        <v>クイックドロウヒートタックルシャインドライブれっぷうダッシュ</v>
      </c>
      <c r="AK413" s="15" t="str">
        <f t="shared" si="52"/>
        <v>BLDRNSDR</v>
      </c>
      <c r="AL413" s="16" t="str">
        <f t="shared" si="53"/>
        <v>BLDRNSDR</v>
      </c>
      <c r="AM413" s="15" t="str">
        <f t="shared" si="54"/>
        <v>BLDRNSDR</v>
      </c>
      <c r="AN413" s="15" t="str">
        <f t="shared" si="55"/>
        <v>BLDRNSDR</v>
      </c>
    </row>
    <row r="414" spans="1:40" ht="11.25" customHeight="1" x14ac:dyDescent="0.15">
      <c r="A414" s="15">
        <v>413</v>
      </c>
      <c r="B414" s="15" t="s">
        <v>1136</v>
      </c>
      <c r="C414" s="15" t="s">
        <v>1137</v>
      </c>
      <c r="D414" s="3" t="s">
        <v>18</v>
      </c>
      <c r="E414" s="15" t="s">
        <v>88</v>
      </c>
      <c r="F414" s="15" t="s">
        <v>52</v>
      </c>
      <c r="G414" s="15">
        <v>213</v>
      </c>
      <c r="H414" s="15">
        <v>136</v>
      </c>
      <c r="I414" s="15">
        <v>61</v>
      </c>
      <c r="J414" s="15">
        <v>63</v>
      </c>
      <c r="K414" s="15">
        <v>57</v>
      </c>
      <c r="L414" s="15">
        <v>58</v>
      </c>
      <c r="M414" s="15">
        <v>53</v>
      </c>
      <c r="N414" s="15">
        <v>69</v>
      </c>
      <c r="O414" s="15">
        <v>60</v>
      </c>
      <c r="P414" s="15">
        <v>22</v>
      </c>
      <c r="Q414" s="15" t="s">
        <v>533</v>
      </c>
      <c r="R414" s="3" t="str">
        <f>IF(ISERROR(VLOOKUP($Q414,技リスト!$A$1:$F$270,6,FALSE)),"－",VLOOKUP($Q414,技リスト!$A$1:$F$270,6,FALSE))</f>
        <v>NS</v>
      </c>
      <c r="S414" s="3">
        <f>IF(ISERROR(VLOOKUP($Q414,技リスト!$A$1:$F$270,3,FALSE)),"－",VLOOKUP($Q414,技リスト!$A$1:$F$270,3,FALSE))</f>
        <v>24</v>
      </c>
      <c r="T414" s="3" t="str">
        <f>IF($E414=IF(ISERROR(VLOOKUP($Q414,技リスト!$A$1:$F$270,4,FALSE)),"－",VLOOKUP($Q414,技リスト!$A$1:$F$270,4,FALSE)),"一致","")</f>
        <v>一致</v>
      </c>
      <c r="U414" s="15" t="s">
        <v>158</v>
      </c>
      <c r="V414" s="3" t="str">
        <f>IF(ISERROR(VLOOKUP($U414,技リスト!$A$1:$F$270,6,FALSE)),"－",VLOOKUP($U414,技リスト!$A$1:$F$270,6,FALSE))</f>
        <v>DR</v>
      </c>
      <c r="W414" s="3">
        <f>IF(ISERROR(VLOOKUP($U414,技リスト!$A$1:$F$270,3,FALSE)),"－",VLOOKUP($U414,技リスト!$A$1:$F$270,3,FALSE))</f>
        <v>17</v>
      </c>
      <c r="X414" s="3" t="str">
        <f>IF($E414=IF(ISERROR(VLOOKUP($U414,技リスト!$A$1:$F$270,4,FALSE)),"－",VLOOKUP($U414,技リスト!$A$1:$F$270,4,FALSE)),"一致","")</f>
        <v>一致</v>
      </c>
      <c r="Y414" s="15" t="s">
        <v>219</v>
      </c>
      <c r="Z414" s="3" t="str">
        <f>IF(ISERROR(VLOOKUP($Y414,技リスト!$A$1:$F$270,6,FALSE)),"－",VLOOKUP($Y414,技リスト!$A$1:$F$270,6,FALSE))</f>
        <v>BL</v>
      </c>
      <c r="AA414" s="3">
        <f>IF(ISERROR(VLOOKUP($Y414,技リスト!$A$1:$F$270,3,FALSE)),"－",VLOOKUP($Y414,技リスト!$A$1:$F$270,3,FALSE))</f>
        <v>64</v>
      </c>
      <c r="AB414" s="3" t="str">
        <f>IF($E414=IF(ISERROR(VLOOKUP($Y414,技リスト!$A$1:$F$270,4,FALSE)),"－",VLOOKUP($Y414,技リスト!$A$1:$F$270,4,FALSE)),"一致","")</f>
        <v>一致</v>
      </c>
      <c r="AC414" s="15" t="s">
        <v>530</v>
      </c>
      <c r="AD414" s="3" t="str">
        <f>IF(ISERROR(VLOOKUP($AC414,技リスト!$A$1:$F$270,6,FALSE)),"－",VLOOKUP($AC414,技リスト!$A$1:$F$270,6,FALSE))</f>
        <v>BS</v>
      </c>
      <c r="AE414" s="3">
        <f>IF(ISERROR(VLOOKUP($AC414,技リスト!$A$1:$F$270,3,FALSE)),"－",VLOOKUP($AC414,技リスト!$A$1:$F$270,3,FALSE))</f>
        <v>70</v>
      </c>
      <c r="AF414" s="3" t="str">
        <f>IF($E414=IF(ISERROR(VLOOKUP($AC414,技リスト!$A$1:$F$245,4,FALSE)),"－",VLOOKUP($AC414,技リスト!$A$1:$F$245,4,FALSE)),"一致","")</f>
        <v>一致</v>
      </c>
      <c r="AG414" s="16" t="str">
        <f t="shared" si="48"/>
        <v>スピニングシュートたつまきせんぷうサイクロンバックトルネード</v>
      </c>
      <c r="AH414" s="16" t="str">
        <f t="shared" si="49"/>
        <v>スピニングシュートたつまきせんぷうサイクロンバックトルネード</v>
      </c>
      <c r="AI414" s="16" t="str">
        <f t="shared" si="50"/>
        <v>スピニングシュートたつまきせんぷうサイクロンバックトルネード</v>
      </c>
      <c r="AJ414" s="16" t="str">
        <f t="shared" si="51"/>
        <v>スピニングシュートたつまきせんぷうサイクロンバックトルネード</v>
      </c>
      <c r="AK414" s="15" t="str">
        <f t="shared" si="52"/>
        <v>NSDRBLBS</v>
      </c>
      <c r="AL414" s="16" t="str">
        <f t="shared" si="53"/>
        <v>NSDRBLBS</v>
      </c>
      <c r="AM414" s="15" t="str">
        <f t="shared" si="54"/>
        <v>NSDRBLBS</v>
      </c>
      <c r="AN414" s="15" t="str">
        <f t="shared" si="55"/>
        <v>NSDRBLBS</v>
      </c>
    </row>
    <row r="415" spans="1:40" ht="11.25" customHeight="1" x14ac:dyDescent="0.15">
      <c r="A415" s="15">
        <v>414</v>
      </c>
      <c r="B415" s="15" t="s">
        <v>1138</v>
      </c>
      <c r="C415" s="15" t="s">
        <v>1139</v>
      </c>
      <c r="D415" s="3" t="s">
        <v>18</v>
      </c>
      <c r="E415" s="15" t="s">
        <v>19</v>
      </c>
      <c r="F415" s="15" t="s">
        <v>17</v>
      </c>
      <c r="G415" s="15">
        <v>123</v>
      </c>
      <c r="H415" s="15">
        <v>112</v>
      </c>
      <c r="I415" s="15">
        <v>45</v>
      </c>
      <c r="J415" s="15">
        <v>45</v>
      </c>
      <c r="K415" s="15">
        <v>42</v>
      </c>
      <c r="L415" s="15">
        <v>53</v>
      </c>
      <c r="M415" s="15">
        <v>54</v>
      </c>
      <c r="N415" s="15">
        <v>46</v>
      </c>
      <c r="O415" s="15">
        <v>48</v>
      </c>
      <c r="P415" s="15">
        <v>12</v>
      </c>
      <c r="Q415" s="15" t="s">
        <v>223</v>
      </c>
      <c r="R415" s="3" t="str">
        <f>IF(ISERROR(VLOOKUP($Q415,技リスト!$A$1:$F$270,6,FALSE)),"－",VLOOKUP($Q415,技リスト!$A$1:$F$270,6,FALSE))</f>
        <v>BL</v>
      </c>
      <c r="S415" s="3">
        <f>IF(ISERROR(VLOOKUP($Q415,技リスト!$A$1:$F$270,3,FALSE)),"－",VLOOKUP($Q415,技リスト!$A$1:$F$270,3,FALSE))</f>
        <v>8</v>
      </c>
      <c r="T415" s="3" t="str">
        <f>IF($E415=IF(ISERROR(VLOOKUP($Q415,技リスト!$A$1:$F$270,4,FALSE)),"－",VLOOKUP($Q415,技リスト!$A$1:$F$270,4,FALSE)),"一致","")</f>
        <v>一致</v>
      </c>
      <c r="U415" s="15" t="s">
        <v>165</v>
      </c>
      <c r="V415" s="3" t="str">
        <f>IF(ISERROR(VLOOKUP($U415,技リスト!$A$1:$F$270,6,FALSE)),"－",VLOOKUP($U415,技リスト!$A$1:$F$270,6,FALSE))</f>
        <v>BL</v>
      </c>
      <c r="W415" s="3">
        <f>IF(ISERROR(VLOOKUP($U415,技リスト!$A$1:$F$270,3,FALSE)),"－",VLOOKUP($U415,技リスト!$A$1:$F$270,3,FALSE))</f>
        <v>46</v>
      </c>
      <c r="X415" s="3" t="str">
        <f>IF($E415=IF(ISERROR(VLOOKUP($U415,技リスト!$A$1:$F$270,4,FALSE)),"－",VLOOKUP($U415,技リスト!$A$1:$F$270,4,FALSE)),"一致","")</f>
        <v>一致</v>
      </c>
      <c r="Y415" s="15" t="s">
        <v>732</v>
      </c>
      <c r="Z415" s="3" t="str">
        <f>IF(ISERROR(VLOOKUP($Y415,技リスト!$A$1:$F$270,6,FALSE)),"－",VLOOKUP($Y415,技リスト!$A$1:$F$270,6,FALSE))</f>
        <v>BL</v>
      </c>
      <c r="AA415" s="3">
        <f>IF(ISERROR(VLOOKUP($Y415,技リスト!$A$1:$F$270,3,FALSE)),"－",VLOOKUP($Y415,技リスト!$A$1:$F$270,3,FALSE))</f>
        <v>56</v>
      </c>
      <c r="AB415" s="3" t="str">
        <f>IF($E415=IF(ISERROR(VLOOKUP($Y415,技リスト!$A$1:$F$270,4,FALSE)),"－",VLOOKUP($Y415,技リスト!$A$1:$F$270,4,FALSE)),"一致","")</f>
        <v/>
      </c>
      <c r="AC415" s="15" t="s">
        <v>241</v>
      </c>
      <c r="AD415" s="3" t="str">
        <f>IF(ISERROR(VLOOKUP($AC415,技リスト!$A$1:$F$270,6,FALSE)),"－",VLOOKUP($AC415,技リスト!$A$1:$F$270,6,FALSE))</f>
        <v>DR</v>
      </c>
      <c r="AE415" s="3">
        <f>IF(ISERROR(VLOOKUP($AC415,技リスト!$A$1:$F$270,3,FALSE)),"－",VLOOKUP($AC415,技リスト!$A$1:$F$270,3,FALSE))</f>
        <v>61</v>
      </c>
      <c r="AF415" s="3" t="str">
        <f>IF($E415=IF(ISERROR(VLOOKUP($AC415,技リスト!$A$1:$F$245,4,FALSE)),"－",VLOOKUP($AC415,技リスト!$A$1:$F$245,4,FALSE)),"一致","")</f>
        <v/>
      </c>
      <c r="AG415" s="16" t="str">
        <f t="shared" si="48"/>
        <v>キラースライドフェイクボールフェイクボンバーカマイタチ</v>
      </c>
      <c r="AH415" s="16" t="str">
        <f t="shared" si="49"/>
        <v>キラースライドフェイクボールフェイクボンバーカマイタチ</v>
      </c>
      <c r="AI415" s="16" t="str">
        <f t="shared" si="50"/>
        <v>キラースライドフェイクボールフェイクボンバーカマイタチ</v>
      </c>
      <c r="AJ415" s="16" t="str">
        <f t="shared" si="51"/>
        <v>キラースライドフェイクボールフェイクボンバーカマイタチ</v>
      </c>
      <c r="AK415" s="15" t="str">
        <f t="shared" si="52"/>
        <v>BLBLBLDR</v>
      </c>
      <c r="AL415" s="16" t="str">
        <f t="shared" si="53"/>
        <v>BLBLBLDR</v>
      </c>
      <c r="AM415" s="15" t="str">
        <f t="shared" si="54"/>
        <v>BLBLBLDR</v>
      </c>
      <c r="AN415" s="15" t="str">
        <f t="shared" si="55"/>
        <v>BLBLBLDR</v>
      </c>
    </row>
    <row r="416" spans="1:40" ht="11.25" customHeight="1" x14ac:dyDescent="0.15">
      <c r="A416" s="15">
        <v>415</v>
      </c>
      <c r="B416" s="15" t="s">
        <v>1140</v>
      </c>
      <c r="C416" s="15" t="s">
        <v>1141</v>
      </c>
      <c r="D416" s="3" t="s">
        <v>18</v>
      </c>
      <c r="E416" s="15" t="s">
        <v>88</v>
      </c>
      <c r="F416" s="15" t="s">
        <v>20</v>
      </c>
      <c r="G416" s="15">
        <v>165</v>
      </c>
      <c r="H416" s="15">
        <v>176</v>
      </c>
      <c r="I416" s="15">
        <v>49</v>
      </c>
      <c r="J416" s="15">
        <v>57</v>
      </c>
      <c r="K416" s="15">
        <v>71</v>
      </c>
      <c r="L416" s="15">
        <v>43</v>
      </c>
      <c r="M416" s="15">
        <v>58</v>
      </c>
      <c r="N416" s="15">
        <v>53</v>
      </c>
      <c r="O416" s="15">
        <v>61</v>
      </c>
      <c r="P416" s="15">
        <v>17</v>
      </c>
      <c r="Q416" s="15" t="s">
        <v>630</v>
      </c>
      <c r="R416" s="3" t="str">
        <f>IF(ISERROR(VLOOKUP($Q416,技リスト!$A$1:$F$270,6,FALSE)),"－",VLOOKUP($Q416,技リスト!$A$1:$F$270,6,FALSE))</f>
        <v>CA</v>
      </c>
      <c r="S416" s="3">
        <f>IF(ISERROR(VLOOKUP($Q416,技リスト!$A$1:$F$270,3,FALSE)),"－",VLOOKUP($Q416,技リスト!$A$1:$F$270,3,FALSE))</f>
        <v>13</v>
      </c>
      <c r="T416" s="3" t="str">
        <f>IF($E416=IF(ISERROR(VLOOKUP($Q416,技リスト!$A$1:$F$270,4,FALSE)),"－",VLOOKUP($Q416,技リスト!$A$1:$F$270,4,FALSE)),"一致","")</f>
        <v>一致</v>
      </c>
      <c r="U416" s="15" t="s">
        <v>208</v>
      </c>
      <c r="V416" s="3" t="str">
        <f>IF(ISERROR(VLOOKUP($U416,技リスト!$A$1:$F$270,6,FALSE)),"－",VLOOKUP($U416,技リスト!$A$1:$F$270,6,FALSE))</f>
        <v>P1</v>
      </c>
      <c r="W416" s="3">
        <f>IF(ISERROR(VLOOKUP($U416,技リスト!$A$1:$F$270,3,FALSE)),"－",VLOOKUP($U416,技リスト!$A$1:$F$270,3,FALSE))</f>
        <v>61</v>
      </c>
      <c r="X416" s="3" t="str">
        <f>IF($E416=IF(ISERROR(VLOOKUP($U416,技リスト!$A$1:$F$270,4,FALSE)),"－",VLOOKUP($U416,技リスト!$A$1:$F$270,4,FALSE)),"一致","")</f>
        <v/>
      </c>
      <c r="Y416" s="15" t="s">
        <v>698</v>
      </c>
      <c r="Z416" s="3" t="str">
        <f>IF(ISERROR(VLOOKUP($Y416,技リスト!$A$1:$F$270,6,FALSE)),"－",VLOOKUP($Y416,技リスト!$A$1:$F$270,6,FALSE))</f>
        <v>BL</v>
      </c>
      <c r="AA416" s="3">
        <f>IF(ISERROR(VLOOKUP($Y416,技リスト!$A$1:$F$270,3,FALSE)),"－",VLOOKUP($Y416,技リスト!$A$1:$F$270,3,FALSE))</f>
        <v>44</v>
      </c>
      <c r="AB416" s="3" t="str">
        <f>IF($E416=IF(ISERROR(VLOOKUP($Y416,技リスト!$A$1:$F$270,4,FALSE)),"－",VLOOKUP($Y416,技リスト!$A$1:$F$270,4,FALSE)),"一致","")</f>
        <v>一致</v>
      </c>
      <c r="AC416" s="15" t="s">
        <v>559</v>
      </c>
      <c r="AD416" s="3" t="str">
        <f>IF(ISERROR(VLOOKUP($AC416,技リスト!$A$1:$F$270,6,FALSE)),"－",VLOOKUP($AC416,技リスト!$A$1:$F$270,6,FALSE))</f>
        <v>P2</v>
      </c>
      <c r="AE416" s="3">
        <f>IF(ISERROR(VLOOKUP($AC416,技リスト!$A$1:$F$270,3,FALSE)),"－",VLOOKUP($AC416,技リスト!$A$1:$F$270,3,FALSE))</f>
        <v>76</v>
      </c>
      <c r="AF416" s="3" t="str">
        <f>IF($E416=IF(ISERROR(VLOOKUP($AC416,技リスト!$A$1:$F$245,4,FALSE)),"－",VLOOKUP($AC416,技リスト!$A$1:$F$245,4,FALSE)),"一致","")</f>
        <v>一致</v>
      </c>
      <c r="AG416" s="16" t="str">
        <f t="shared" si="48"/>
        <v>トルネードキャッチフルパワーシールドアイスグランドつなみウォール</v>
      </c>
      <c r="AH416" s="16" t="str">
        <f t="shared" si="49"/>
        <v>トルネードキャッチフルパワーシールドアイスグランドつなみウォール</v>
      </c>
      <c r="AI416" s="16" t="str">
        <f t="shared" si="50"/>
        <v>トルネードキャッチフルパワーシールドアイスグランドつなみウォール</v>
      </c>
      <c r="AJ416" s="16" t="str">
        <f t="shared" si="51"/>
        <v>トルネードキャッチフルパワーシールドアイスグランドつなみウォール</v>
      </c>
      <c r="AK416" s="15" t="str">
        <f t="shared" si="52"/>
        <v>CAP1BLP2</v>
      </c>
      <c r="AL416" s="16" t="str">
        <f t="shared" si="53"/>
        <v>CAP1BLP2</v>
      </c>
      <c r="AM416" s="15" t="str">
        <f t="shared" si="54"/>
        <v>CAP1BLP2</v>
      </c>
      <c r="AN416" s="15" t="str">
        <f t="shared" si="55"/>
        <v>CAP1BLP2</v>
      </c>
    </row>
    <row r="417" spans="1:40" ht="11.25" customHeight="1" x14ac:dyDescent="0.15">
      <c r="A417" s="15">
        <v>416</v>
      </c>
      <c r="B417" s="15" t="s">
        <v>1142</v>
      </c>
      <c r="C417" s="15" t="s">
        <v>1143</v>
      </c>
      <c r="D417" s="3" t="s">
        <v>18</v>
      </c>
      <c r="E417" s="15" t="s">
        <v>88</v>
      </c>
      <c r="F417" s="15" t="s">
        <v>20</v>
      </c>
      <c r="G417" s="15">
        <v>151</v>
      </c>
      <c r="H417" s="15">
        <v>130</v>
      </c>
      <c r="I417" s="15">
        <v>42</v>
      </c>
      <c r="J417" s="15">
        <v>32</v>
      </c>
      <c r="K417" s="15">
        <v>39</v>
      </c>
      <c r="L417" s="15">
        <v>60</v>
      </c>
      <c r="M417" s="15">
        <v>71</v>
      </c>
      <c r="N417" s="15">
        <v>59</v>
      </c>
      <c r="O417" s="15">
        <v>54</v>
      </c>
      <c r="P417" s="15">
        <v>17</v>
      </c>
      <c r="Q417" s="15" t="s">
        <v>436</v>
      </c>
      <c r="R417" s="3" t="str">
        <f>IF(ISERROR(VLOOKUP($Q417,技リスト!$A$1:$F$270,6,FALSE)),"－",VLOOKUP($Q417,技リスト!$A$1:$F$270,6,FALSE))</f>
        <v>CA</v>
      </c>
      <c r="S417" s="3">
        <f>IF(ISERROR(VLOOKUP($Q417,技リスト!$A$1:$F$270,3,FALSE)),"－",VLOOKUP($Q417,技リスト!$A$1:$F$270,3,FALSE))</f>
        <v>10</v>
      </c>
      <c r="T417" s="3" t="str">
        <f>IF($E417=IF(ISERROR(VLOOKUP($Q417,技リスト!$A$1:$F$270,4,FALSE)),"－",VLOOKUP($Q417,技リスト!$A$1:$F$270,4,FALSE)),"一致","")</f>
        <v>一致</v>
      </c>
      <c r="U417" s="15" t="s">
        <v>139</v>
      </c>
      <c r="V417" s="3" t="str">
        <f>IF(ISERROR(VLOOKUP($U417,技リスト!$A$1:$F$270,6,FALSE)),"－",VLOOKUP($U417,技リスト!$A$1:$F$270,6,FALSE))</f>
        <v>BL</v>
      </c>
      <c r="W417" s="3">
        <f>IF(ISERROR(VLOOKUP($U417,技リスト!$A$1:$F$270,3,FALSE)),"－",VLOOKUP($U417,技リスト!$A$1:$F$270,3,FALSE))</f>
        <v>8</v>
      </c>
      <c r="X417" s="3" t="str">
        <f>IF($E417=IF(ISERROR(VLOOKUP($U417,技リスト!$A$1:$F$270,4,FALSE)),"－",VLOOKUP($U417,技リスト!$A$1:$F$270,4,FALSE)),"一致","")</f>
        <v>一致</v>
      </c>
      <c r="Y417" s="15" t="s">
        <v>199</v>
      </c>
      <c r="Z417" s="3" t="str">
        <f>IF(ISERROR(VLOOKUP($Y417,技リスト!$A$1:$F$270,6,FALSE)),"－",VLOOKUP($Y417,技リスト!$A$1:$F$270,6,FALSE))</f>
        <v>BB</v>
      </c>
      <c r="AA417" s="3">
        <f>IF(ISERROR(VLOOKUP($Y417,技リスト!$A$1:$F$270,3,FALSE)),"－",VLOOKUP($Y417,技リスト!$A$1:$F$270,3,FALSE))</f>
        <v>58</v>
      </c>
      <c r="AB417" s="3" t="str">
        <f>IF($E417=IF(ISERROR(VLOOKUP($Y417,技リスト!$A$1:$F$270,4,FALSE)),"－",VLOOKUP($Y417,技リスト!$A$1:$F$270,4,FALSE)),"一致","")</f>
        <v>一致</v>
      </c>
      <c r="AC417" s="15" t="s">
        <v>445</v>
      </c>
      <c r="AD417" s="3" t="str">
        <f>IF(ISERROR(VLOOKUP($AC417,技リスト!$A$1:$F$270,6,FALSE)),"－",VLOOKUP($AC417,技リスト!$A$1:$F$270,6,FALSE))</f>
        <v>CA</v>
      </c>
      <c r="AE417" s="3">
        <f>IF(ISERROR(VLOOKUP($AC417,技リスト!$A$1:$F$270,3,FALSE)),"－",VLOOKUP($AC417,技リスト!$A$1:$F$270,3,FALSE))</f>
        <v>61</v>
      </c>
      <c r="AF417" s="3" t="str">
        <f>IF($E417=IF(ISERROR(VLOOKUP($AC417,技リスト!$A$1:$F$245,4,FALSE)),"－",VLOOKUP($AC417,技リスト!$A$1:$F$245,4,FALSE)),"一致","")</f>
        <v>一致</v>
      </c>
      <c r="AG417" s="16" t="str">
        <f t="shared" si="48"/>
        <v>スワンダイブコイルターンスピニングカットつむじ</v>
      </c>
      <c r="AH417" s="16" t="str">
        <f t="shared" si="49"/>
        <v>スワンダイブコイルターンスピニングカットつむじ</v>
      </c>
      <c r="AI417" s="16" t="str">
        <f t="shared" si="50"/>
        <v>スワンダイブコイルターンスピニングカットつむじ</v>
      </c>
      <c r="AJ417" s="16" t="str">
        <f t="shared" si="51"/>
        <v>スワンダイブコイルターンスピニングカットつむじ</v>
      </c>
      <c r="AK417" s="15" t="str">
        <f t="shared" si="52"/>
        <v>CABLBBCA</v>
      </c>
      <c r="AL417" s="16" t="str">
        <f t="shared" si="53"/>
        <v>CABLBBCA</v>
      </c>
      <c r="AM417" s="15" t="str">
        <f t="shared" si="54"/>
        <v>CABLBBCA</v>
      </c>
      <c r="AN417" s="15" t="str">
        <f t="shared" si="55"/>
        <v>CABLBBCA</v>
      </c>
    </row>
    <row r="418" spans="1:40" ht="11.25" customHeight="1" x14ac:dyDescent="0.15">
      <c r="A418" s="15">
        <v>417</v>
      </c>
      <c r="B418" s="15" t="s">
        <v>1144</v>
      </c>
      <c r="C418" s="15" t="s">
        <v>1145</v>
      </c>
      <c r="D418" s="3" t="s">
        <v>18</v>
      </c>
      <c r="E418" s="15" t="s">
        <v>121</v>
      </c>
      <c r="F418" s="15" t="s">
        <v>53</v>
      </c>
      <c r="G418" s="15">
        <v>140</v>
      </c>
      <c r="H418" s="15">
        <v>113</v>
      </c>
      <c r="I418" s="15">
        <v>60</v>
      </c>
      <c r="J418" s="15">
        <v>51</v>
      </c>
      <c r="K418" s="15">
        <v>57</v>
      </c>
      <c r="L418" s="15">
        <v>56</v>
      </c>
      <c r="M418" s="15">
        <v>58</v>
      </c>
      <c r="N418" s="15">
        <v>63</v>
      </c>
      <c r="O418" s="15">
        <v>60</v>
      </c>
      <c r="P418" s="15">
        <v>38</v>
      </c>
      <c r="Q418" s="15" t="s">
        <v>329</v>
      </c>
      <c r="R418" s="3" t="str">
        <f>IF(ISERROR(VLOOKUP($Q418,技リスト!$A$1:$F$270,6,FALSE)),"－",VLOOKUP($Q418,技リスト!$A$1:$F$270,6,FALSE))</f>
        <v>DR</v>
      </c>
      <c r="S418" s="3">
        <f>IF(ISERROR(VLOOKUP($Q418,技リスト!$A$1:$F$270,3,FALSE)),"－",VLOOKUP($Q418,技リスト!$A$1:$F$270,3,FALSE))</f>
        <v>8</v>
      </c>
      <c r="T418" s="3" t="str">
        <f>IF($E418=IF(ISERROR(VLOOKUP($Q418,技リスト!$A$1:$F$270,4,FALSE)),"－",VLOOKUP($Q418,技リスト!$A$1:$F$270,4,FALSE)),"一致","")</f>
        <v/>
      </c>
      <c r="U418" s="15" t="s">
        <v>140</v>
      </c>
      <c r="V418" s="3" t="str">
        <f>IF(ISERROR(VLOOKUP($U418,技リスト!$A$1:$F$270,6,FALSE)),"－",VLOOKUP($U418,技リスト!$A$1:$F$270,6,FALSE))</f>
        <v>BL</v>
      </c>
      <c r="W418" s="3">
        <f>IF(ISERROR(VLOOKUP($U418,技リスト!$A$1:$F$270,3,FALSE)),"－",VLOOKUP($U418,技リスト!$A$1:$F$270,3,FALSE))</f>
        <v>41</v>
      </c>
      <c r="X418" s="3" t="str">
        <f>IF($E418=IF(ISERROR(VLOOKUP($U418,技リスト!$A$1:$F$270,4,FALSE)),"－",VLOOKUP($U418,技リスト!$A$1:$F$270,4,FALSE)),"一致","")</f>
        <v>一致</v>
      </c>
      <c r="Y418" s="15" t="s">
        <v>277</v>
      </c>
      <c r="Z418" s="3" t="str">
        <f>IF(ISERROR(VLOOKUP($Y418,技リスト!$A$1:$F$270,6,FALSE)),"－",VLOOKUP($Y418,技リスト!$A$1:$F$270,6,FALSE))</f>
        <v>DR</v>
      </c>
      <c r="AA418" s="3">
        <f>IF(ISERROR(VLOOKUP($Y418,技リスト!$A$1:$F$270,3,FALSE)),"－",VLOOKUP($Y418,技リスト!$A$1:$F$270,3,FALSE))</f>
        <v>22</v>
      </c>
      <c r="AB418" s="3" t="str">
        <f>IF($E418=IF(ISERROR(VLOOKUP($Y418,技リスト!$A$1:$F$270,4,FALSE)),"－",VLOOKUP($Y418,技リスト!$A$1:$F$270,4,FALSE)),"一致","")</f>
        <v/>
      </c>
      <c r="AC418" s="15" t="s">
        <v>732</v>
      </c>
      <c r="AD418" s="3" t="str">
        <f>IF(ISERROR(VLOOKUP($AC418,技リスト!$A$1:$F$270,6,FALSE)),"－",VLOOKUP($AC418,技リスト!$A$1:$F$270,6,FALSE))</f>
        <v>BL</v>
      </c>
      <c r="AE418" s="3">
        <f>IF(ISERROR(VLOOKUP($AC418,技リスト!$A$1:$F$270,3,FALSE)),"－",VLOOKUP($AC418,技リスト!$A$1:$F$270,3,FALSE))</f>
        <v>56</v>
      </c>
      <c r="AF418" s="3" t="str">
        <f>IF($E418=IF(ISERROR(VLOOKUP($AC418,技リスト!$A$1:$F$245,4,FALSE)),"－",VLOOKUP($AC418,技リスト!$A$1:$F$245,4,FALSE)),"一致","")</f>
        <v/>
      </c>
      <c r="AG418" s="16" t="str">
        <f t="shared" si="48"/>
        <v>たまのりピエロうしろのしょうめんマジックフェイクボンバー</v>
      </c>
      <c r="AH418" s="16" t="str">
        <f t="shared" si="49"/>
        <v>たまのりピエロうしろのしょうめんマジックフェイクボンバー</v>
      </c>
      <c r="AI418" s="16" t="str">
        <f t="shared" si="50"/>
        <v>たまのりピエロうしろのしょうめんマジックフェイクボンバー</v>
      </c>
      <c r="AJ418" s="16" t="str">
        <f t="shared" si="51"/>
        <v>たまのりピエロうしろのしょうめんマジックフェイクボンバー</v>
      </c>
      <c r="AK418" s="15" t="str">
        <f t="shared" si="52"/>
        <v>DRBLDRBL</v>
      </c>
      <c r="AL418" s="16" t="str">
        <f t="shared" si="53"/>
        <v>DRBLDRBL</v>
      </c>
      <c r="AM418" s="15" t="str">
        <f t="shared" si="54"/>
        <v>DRBLDRBL</v>
      </c>
      <c r="AN418" s="15" t="str">
        <f t="shared" si="55"/>
        <v>DRBLDRBL</v>
      </c>
    </row>
    <row r="419" spans="1:40" ht="11.25" customHeight="1" x14ac:dyDescent="0.15">
      <c r="A419" s="15">
        <v>418</v>
      </c>
      <c r="B419" s="15" t="s">
        <v>1146</v>
      </c>
      <c r="C419" s="15" t="s">
        <v>1147</v>
      </c>
      <c r="D419" s="3" t="s">
        <v>18</v>
      </c>
      <c r="E419" s="15" t="s">
        <v>19</v>
      </c>
      <c r="F419" s="15" t="s">
        <v>52</v>
      </c>
      <c r="G419" s="15">
        <v>217</v>
      </c>
      <c r="H419" s="15">
        <v>140</v>
      </c>
      <c r="I419" s="15">
        <v>68</v>
      </c>
      <c r="J419" s="15">
        <v>53</v>
      </c>
      <c r="K419" s="15">
        <v>58</v>
      </c>
      <c r="L419" s="15">
        <v>71</v>
      </c>
      <c r="M419" s="15">
        <v>38</v>
      </c>
      <c r="N419" s="15">
        <v>76</v>
      </c>
      <c r="O419" s="15">
        <v>62</v>
      </c>
      <c r="P419" s="15">
        <v>19</v>
      </c>
      <c r="Q419" s="15" t="s">
        <v>344</v>
      </c>
      <c r="R419" s="3" t="str">
        <f>IF(ISERROR(VLOOKUP($Q419,技リスト!$A$1:$F$270,6,FALSE)),"－",VLOOKUP($Q419,技リスト!$A$1:$F$270,6,FALSE))</f>
        <v>NS</v>
      </c>
      <c r="S419" s="3">
        <f>IF(ISERROR(VLOOKUP($Q419,技リスト!$A$1:$F$270,3,FALSE)),"－",VLOOKUP($Q419,技リスト!$A$1:$F$270,3,FALSE))</f>
        <v>31</v>
      </c>
      <c r="T419" s="3" t="str">
        <f>IF($E419=IF(ISERROR(VLOOKUP($Q419,技リスト!$A$1:$F$270,4,FALSE)),"－",VLOOKUP($Q419,技リスト!$A$1:$F$270,4,FALSE)),"一致","")</f>
        <v/>
      </c>
      <c r="U419" s="15" t="s">
        <v>146</v>
      </c>
      <c r="V419" s="3" t="str">
        <f>IF(ISERROR(VLOOKUP($U419,技リスト!$A$1:$F$270,6,FALSE)),"－",VLOOKUP($U419,技リスト!$A$1:$F$270,6,FALSE))</f>
        <v>DR</v>
      </c>
      <c r="W419" s="3">
        <f>IF(ISERROR(VLOOKUP($U419,技リスト!$A$1:$F$270,3,FALSE)),"－",VLOOKUP($U419,技リスト!$A$1:$F$270,3,FALSE))</f>
        <v>15</v>
      </c>
      <c r="X419" s="3" t="str">
        <f>IF($E419=IF(ISERROR(VLOOKUP($U419,技リスト!$A$1:$F$270,4,FALSE)),"－",VLOOKUP($U419,技リスト!$A$1:$F$270,4,FALSE)),"一致","")</f>
        <v/>
      </c>
      <c r="Y419" s="15" t="s">
        <v>330</v>
      </c>
      <c r="Z419" s="3" t="str">
        <f>IF(ISERROR(VLOOKUP($Y419,技リスト!$A$1:$F$270,6,FALSE)),"－",VLOOKUP($Y419,技リスト!$A$1:$F$270,6,FALSE))</f>
        <v>NS</v>
      </c>
      <c r="AA419" s="3">
        <f>IF(ISERROR(VLOOKUP($Y419,技リスト!$A$1:$F$270,3,FALSE)),"－",VLOOKUP($Y419,技リスト!$A$1:$F$270,3,FALSE))</f>
        <v>65</v>
      </c>
      <c r="AB419" s="3" t="str">
        <f>IF($E419=IF(ISERROR(VLOOKUP($Y419,技リスト!$A$1:$F$270,4,FALSE)),"－",VLOOKUP($Y419,技リスト!$A$1:$F$270,4,FALSE)),"一致","")</f>
        <v>一致</v>
      </c>
      <c r="AC419" s="15" t="s">
        <v>149</v>
      </c>
      <c r="AD419" s="3" t="str">
        <f>IF(ISERROR(VLOOKUP($AC419,技リスト!$A$1:$F$270,6,FALSE)),"－",VLOOKUP($AC419,技リスト!$A$1:$F$270,6,FALSE))</f>
        <v>DR</v>
      </c>
      <c r="AE419" s="3">
        <f>IF(ISERROR(VLOOKUP($AC419,技リスト!$A$1:$F$270,3,FALSE)),"－",VLOOKUP($AC419,技リスト!$A$1:$F$270,3,FALSE))</f>
        <v>83</v>
      </c>
      <c r="AF419" s="3" t="str">
        <f>IF($E419=IF(ISERROR(VLOOKUP($AC419,技リスト!$A$1:$F$245,4,FALSE)),"－",VLOOKUP($AC419,技リスト!$A$1:$F$245,4,FALSE)),"一致","")</f>
        <v/>
      </c>
      <c r="AG419" s="16" t="str">
        <f t="shared" si="48"/>
        <v>ターザンキックモンキーターンラン・ボール・ランアルマジロサーカス</v>
      </c>
      <c r="AH419" s="16" t="str">
        <f t="shared" si="49"/>
        <v>ターザンキックモンキーターンラン・ボール・ランアルマジロサーカス</v>
      </c>
      <c r="AI419" s="16" t="str">
        <f t="shared" si="50"/>
        <v>ターザンキックモンキーターンラン・ボール・ランアルマジロサーカス</v>
      </c>
      <c r="AJ419" s="16" t="str">
        <f t="shared" si="51"/>
        <v>ターザンキックモンキーターンラン・ボール・ランアルマジロサーカス</v>
      </c>
      <c r="AK419" s="15" t="str">
        <f t="shared" si="52"/>
        <v>NSDRNSDR</v>
      </c>
      <c r="AL419" s="16" t="str">
        <f t="shared" si="53"/>
        <v>NSDRNSDR</v>
      </c>
      <c r="AM419" s="15" t="str">
        <f t="shared" si="54"/>
        <v>NSDRNSDR</v>
      </c>
      <c r="AN419" s="15" t="str">
        <f t="shared" si="55"/>
        <v>NSDRNSDR</v>
      </c>
    </row>
    <row r="420" spans="1:40" ht="11.25" customHeight="1" x14ac:dyDescent="0.15">
      <c r="A420" s="15">
        <v>419</v>
      </c>
      <c r="B420" s="15" t="s">
        <v>1148</v>
      </c>
      <c r="C420" s="15" t="s">
        <v>1149</v>
      </c>
      <c r="D420" s="3" t="s">
        <v>18</v>
      </c>
      <c r="E420" s="15" t="s">
        <v>19</v>
      </c>
      <c r="F420" s="15" t="s">
        <v>17</v>
      </c>
      <c r="G420" s="15">
        <v>118</v>
      </c>
      <c r="H420" s="15">
        <v>142</v>
      </c>
      <c r="I420" s="15">
        <v>49</v>
      </c>
      <c r="J420" s="15">
        <v>56</v>
      </c>
      <c r="K420" s="15">
        <v>60</v>
      </c>
      <c r="L420" s="15">
        <v>61</v>
      </c>
      <c r="M420" s="15">
        <v>68</v>
      </c>
      <c r="N420" s="15">
        <v>45</v>
      </c>
      <c r="O420" s="15">
        <v>57</v>
      </c>
      <c r="P420" s="15">
        <v>17</v>
      </c>
      <c r="Q420" s="15" t="s">
        <v>223</v>
      </c>
      <c r="R420" s="3" t="str">
        <f>IF(ISERROR(VLOOKUP($Q420,技リスト!$A$1:$F$270,6,FALSE)),"－",VLOOKUP($Q420,技リスト!$A$1:$F$270,6,FALSE))</f>
        <v>BL</v>
      </c>
      <c r="S420" s="3">
        <f>IF(ISERROR(VLOOKUP($Q420,技リスト!$A$1:$F$270,3,FALSE)),"－",VLOOKUP($Q420,技リスト!$A$1:$F$270,3,FALSE))</f>
        <v>8</v>
      </c>
      <c r="T420" s="3" t="str">
        <f>IF($E420=IF(ISERROR(VLOOKUP($Q420,技リスト!$A$1:$F$270,4,FALSE)),"－",VLOOKUP($Q420,技リスト!$A$1:$F$270,4,FALSE)),"一致","")</f>
        <v>一致</v>
      </c>
      <c r="U420" s="15" t="s">
        <v>218</v>
      </c>
      <c r="V420" s="3" t="str">
        <f>IF(ISERROR(VLOOKUP($U420,技リスト!$A$1:$F$270,6,FALSE)),"－",VLOOKUP($U420,技リスト!$A$1:$F$270,6,FALSE))</f>
        <v>DR</v>
      </c>
      <c r="W420" s="3">
        <f>IF(ISERROR(VLOOKUP($U420,技リスト!$A$1:$F$270,3,FALSE)),"－",VLOOKUP($U420,技リスト!$A$1:$F$270,3,FALSE))</f>
        <v>63</v>
      </c>
      <c r="X420" s="3" t="str">
        <f>IF($E420=IF(ISERROR(VLOOKUP($U420,技リスト!$A$1:$F$270,4,FALSE)),"－",VLOOKUP($U420,技リスト!$A$1:$F$270,4,FALSE)),"一致","")</f>
        <v/>
      </c>
      <c r="Y420" s="15" t="s">
        <v>290</v>
      </c>
      <c r="Z420" s="3" t="str">
        <f>IF(ISERROR(VLOOKUP($Y420,技リスト!$A$1:$F$270,6,FALSE)),"－",VLOOKUP($Y420,技リスト!$A$1:$F$270,6,FALSE))</f>
        <v>BL</v>
      </c>
      <c r="AA420" s="3">
        <f>IF(ISERROR(VLOOKUP($Y420,技リスト!$A$1:$F$270,3,FALSE)),"－",VLOOKUP($Y420,技リスト!$A$1:$F$270,3,FALSE))</f>
        <v>56</v>
      </c>
      <c r="AB420" s="3" t="str">
        <f>IF($E420=IF(ISERROR(VLOOKUP($Y420,技リスト!$A$1:$F$270,4,FALSE)),"－",VLOOKUP($Y420,技リスト!$A$1:$F$270,4,FALSE)),"一致","")</f>
        <v>一致</v>
      </c>
      <c r="AC420" s="15" t="s">
        <v>147</v>
      </c>
      <c r="AD420" s="3" t="str">
        <f>IF(ISERROR(VLOOKUP($AC420,技リスト!$A$1:$F$270,6,FALSE)),"－",VLOOKUP($AC420,技リスト!$A$1:$F$270,6,FALSE))</f>
        <v>LS</v>
      </c>
      <c r="AE420" s="3">
        <f>IF(ISERROR(VLOOKUP($AC420,技リスト!$A$1:$F$270,3,FALSE)),"－",VLOOKUP($AC420,技リスト!$A$1:$F$270,3,FALSE))</f>
        <v>45</v>
      </c>
      <c r="AF420" s="3" t="str">
        <f>IF($E420=IF(ISERROR(VLOOKUP($AC420,技リスト!$A$1:$F$245,4,FALSE)),"－",VLOOKUP($AC420,技リスト!$A$1:$F$245,4,FALSE)),"一致","")</f>
        <v/>
      </c>
      <c r="AG420" s="16" t="str">
        <f t="shared" si="48"/>
        <v>キラースライドジャッジスルーくものいとすいせいシュート</v>
      </c>
      <c r="AH420" s="16" t="str">
        <f t="shared" si="49"/>
        <v>キラースライドジャッジスルーくものいとすいせいシュート</v>
      </c>
      <c r="AI420" s="16" t="str">
        <f t="shared" si="50"/>
        <v>キラースライドジャッジスルーくものいとすいせいシュート</v>
      </c>
      <c r="AJ420" s="16" t="str">
        <f t="shared" si="51"/>
        <v>キラースライドジャッジスルーくものいとすいせいシュート</v>
      </c>
      <c r="AK420" s="15" t="str">
        <f t="shared" si="52"/>
        <v>BLDRBLLS</v>
      </c>
      <c r="AL420" s="16" t="str">
        <f t="shared" si="53"/>
        <v>BLDRBLLS</v>
      </c>
      <c r="AM420" s="15" t="str">
        <f t="shared" si="54"/>
        <v>BLDRBLLS</v>
      </c>
      <c r="AN420" s="15" t="str">
        <f t="shared" si="55"/>
        <v>BLDRBLLS</v>
      </c>
    </row>
    <row r="421" spans="1:40" ht="11.25" customHeight="1" x14ac:dyDescent="0.15">
      <c r="A421" s="15">
        <v>420</v>
      </c>
      <c r="B421" s="15" t="s">
        <v>1150</v>
      </c>
      <c r="C421" s="15" t="s">
        <v>1151</v>
      </c>
      <c r="D421" s="3" t="s">
        <v>18</v>
      </c>
      <c r="E421" s="15" t="s">
        <v>145</v>
      </c>
      <c r="F421" s="15" t="s">
        <v>20</v>
      </c>
      <c r="G421" s="15">
        <v>138</v>
      </c>
      <c r="H421" s="15">
        <v>138</v>
      </c>
      <c r="I421" s="15">
        <v>61</v>
      </c>
      <c r="J421" s="15">
        <v>36</v>
      </c>
      <c r="K421" s="15">
        <v>30</v>
      </c>
      <c r="L421" s="15">
        <v>52</v>
      </c>
      <c r="M421" s="15">
        <v>62</v>
      </c>
      <c r="N421" s="15">
        <v>54</v>
      </c>
      <c r="O421" s="15">
        <v>53</v>
      </c>
      <c r="P421" s="15">
        <v>19</v>
      </c>
      <c r="Q421" s="15" t="s">
        <v>436</v>
      </c>
      <c r="R421" s="3" t="str">
        <f>IF(ISERROR(VLOOKUP($Q421,技リスト!$A$1:$F$270,6,FALSE)),"－",VLOOKUP($Q421,技リスト!$A$1:$F$270,6,FALSE))</f>
        <v>CA</v>
      </c>
      <c r="S421" s="3">
        <f>IF(ISERROR(VLOOKUP($Q421,技リスト!$A$1:$F$270,3,FALSE)),"－",VLOOKUP($Q421,技リスト!$A$1:$F$270,3,FALSE))</f>
        <v>10</v>
      </c>
      <c r="T421" s="3" t="str">
        <f>IF($E421=IF(ISERROR(VLOOKUP($Q421,技リスト!$A$1:$F$270,4,FALSE)),"－",VLOOKUP($Q421,技リスト!$A$1:$F$270,4,FALSE)),"一致","")</f>
        <v/>
      </c>
      <c r="U421" s="15" t="s">
        <v>280</v>
      </c>
      <c r="V421" s="3" t="str">
        <f>IF(ISERROR(VLOOKUP($U421,技リスト!$A$1:$F$270,6,FALSE)),"－",VLOOKUP($U421,技リスト!$A$1:$F$270,6,FALSE))</f>
        <v>P1</v>
      </c>
      <c r="W421" s="3">
        <f>IF(ISERROR(VLOOKUP($U421,技リスト!$A$1:$F$270,3,FALSE)),"－",VLOOKUP($U421,技リスト!$A$1:$F$270,3,FALSE))</f>
        <v>41</v>
      </c>
      <c r="X421" s="3" t="str">
        <f>IF($E421=IF(ISERROR(VLOOKUP($U421,技リスト!$A$1:$F$270,4,FALSE)),"－",VLOOKUP($U421,技リスト!$A$1:$F$270,4,FALSE)),"一致","")</f>
        <v>一致</v>
      </c>
      <c r="Y421" s="15" t="s">
        <v>218</v>
      </c>
      <c r="Z421" s="3" t="str">
        <f>IF(ISERROR(VLOOKUP($Y421,技リスト!$A$1:$F$270,6,FALSE)),"－",VLOOKUP($Y421,技リスト!$A$1:$F$270,6,FALSE))</f>
        <v>DR</v>
      </c>
      <c r="AA421" s="3">
        <f>IF(ISERROR(VLOOKUP($Y421,技リスト!$A$1:$F$270,3,FALSE)),"－",VLOOKUP($Y421,技リスト!$A$1:$F$270,3,FALSE))</f>
        <v>63</v>
      </c>
      <c r="AB421" s="3" t="str">
        <f>IF($E421=IF(ISERROR(VLOOKUP($Y421,技リスト!$A$1:$F$270,4,FALSE)),"－",VLOOKUP($Y421,技リスト!$A$1:$F$270,4,FALSE)),"一致","")</f>
        <v>一致</v>
      </c>
      <c r="AC421" s="15" t="s">
        <v>281</v>
      </c>
      <c r="AD421" s="3" t="str">
        <f>IF(ISERROR(VLOOKUP($AC421,技リスト!$A$1:$F$270,6,FALSE)),"－",VLOOKUP($AC421,技リスト!$A$1:$F$270,6,FALSE))</f>
        <v>P1</v>
      </c>
      <c r="AE421" s="3">
        <f>IF(ISERROR(VLOOKUP($AC421,技リスト!$A$1:$F$270,3,FALSE)),"－",VLOOKUP($AC421,技リスト!$A$1:$F$270,3,FALSE))</f>
        <v>67</v>
      </c>
      <c r="AF421" s="3" t="str">
        <f>IF($E421=IF(ISERROR(VLOOKUP($AC421,技リスト!$A$1:$F$245,4,FALSE)),"－",VLOOKUP($AC421,技リスト!$A$1:$F$245,4,FALSE)),"一致","")</f>
        <v>一致</v>
      </c>
      <c r="AG421" s="16" t="str">
        <f t="shared" si="48"/>
        <v>スワンダイブロケットこぶしジャッジスルーばくれつパンチ</v>
      </c>
      <c r="AH421" s="16" t="str">
        <f t="shared" si="49"/>
        <v>スワンダイブロケットこぶしジャッジスルーばくれつパンチ</v>
      </c>
      <c r="AI421" s="16" t="str">
        <f t="shared" si="50"/>
        <v>スワンダイブロケットこぶしジャッジスルーばくれつパンチ</v>
      </c>
      <c r="AJ421" s="16" t="str">
        <f t="shared" si="51"/>
        <v>スワンダイブロケットこぶしジャッジスルーばくれつパンチ</v>
      </c>
      <c r="AK421" s="15" t="str">
        <f t="shared" si="52"/>
        <v>CAP1DRP1</v>
      </c>
      <c r="AL421" s="16" t="str">
        <f t="shared" si="53"/>
        <v>CAP1DRP1</v>
      </c>
      <c r="AM421" s="15" t="str">
        <f t="shared" si="54"/>
        <v>CAP1DRP1</v>
      </c>
      <c r="AN421" s="15" t="str">
        <f t="shared" si="55"/>
        <v>CAP1DRP1</v>
      </c>
    </row>
    <row r="422" spans="1:40" ht="11.25" customHeight="1" x14ac:dyDescent="0.15">
      <c r="A422" s="15">
        <v>421</v>
      </c>
      <c r="B422" s="15" t="s">
        <v>1152</v>
      </c>
      <c r="C422" s="15" t="s">
        <v>1153</v>
      </c>
      <c r="D422" s="3" t="s">
        <v>18</v>
      </c>
      <c r="E422" s="15" t="s">
        <v>88</v>
      </c>
      <c r="F422" s="15" t="s">
        <v>20</v>
      </c>
      <c r="G422" s="15">
        <v>85</v>
      </c>
      <c r="H422" s="15">
        <v>146</v>
      </c>
      <c r="I422" s="15">
        <v>50</v>
      </c>
      <c r="J422" s="15">
        <v>75</v>
      </c>
      <c r="K422" s="15">
        <v>63</v>
      </c>
      <c r="L422" s="15">
        <v>52</v>
      </c>
      <c r="M422" s="15">
        <v>65</v>
      </c>
      <c r="N422" s="15">
        <v>63</v>
      </c>
      <c r="O422" s="15">
        <v>56</v>
      </c>
      <c r="P422" s="15">
        <v>26</v>
      </c>
      <c r="Q422" s="15" t="s">
        <v>630</v>
      </c>
      <c r="R422" s="3" t="str">
        <f>IF(ISERROR(VLOOKUP($Q422,技リスト!$A$1:$F$270,6,FALSE)),"－",VLOOKUP($Q422,技リスト!$A$1:$F$270,6,FALSE))</f>
        <v>CA</v>
      </c>
      <c r="S422" s="3">
        <f>IF(ISERROR(VLOOKUP($Q422,技リスト!$A$1:$F$270,3,FALSE)),"－",VLOOKUP($Q422,技リスト!$A$1:$F$270,3,FALSE))</f>
        <v>13</v>
      </c>
      <c r="T422" s="3" t="str">
        <f>IF($E422=IF(ISERROR(VLOOKUP($Q422,技リスト!$A$1:$F$270,4,FALSE)),"－",VLOOKUP($Q422,技リスト!$A$1:$F$270,4,FALSE)),"一致","")</f>
        <v>一致</v>
      </c>
      <c r="U422" s="15" t="s">
        <v>223</v>
      </c>
      <c r="V422" s="3" t="str">
        <f>IF(ISERROR(VLOOKUP($U422,技リスト!$A$1:$F$270,6,FALSE)),"－",VLOOKUP($U422,技リスト!$A$1:$F$270,6,FALSE))</f>
        <v>BL</v>
      </c>
      <c r="W422" s="3">
        <f>IF(ISERROR(VLOOKUP($U422,技リスト!$A$1:$F$270,3,FALSE)),"－",VLOOKUP($U422,技リスト!$A$1:$F$270,3,FALSE))</f>
        <v>8</v>
      </c>
      <c r="X422" s="3" t="str">
        <f>IF($E422=IF(ISERROR(VLOOKUP($U422,技リスト!$A$1:$F$270,4,FALSE)),"－",VLOOKUP($U422,技リスト!$A$1:$F$270,4,FALSE)),"一致","")</f>
        <v/>
      </c>
      <c r="Y422" s="15" t="s">
        <v>750</v>
      </c>
      <c r="Z422" s="3" t="str">
        <f>IF(ISERROR(VLOOKUP($Y422,技リスト!$A$1:$F$270,6,FALSE)),"－",VLOOKUP($Y422,技リスト!$A$1:$F$270,6,FALSE))</f>
        <v>BL</v>
      </c>
      <c r="AA422" s="3">
        <f>IF(ISERROR(VLOOKUP($Y422,技リスト!$A$1:$F$270,3,FALSE)),"－",VLOOKUP($Y422,技リスト!$A$1:$F$270,3,FALSE))</f>
        <v>62</v>
      </c>
      <c r="AB422" s="3" t="str">
        <f>IF($E422=IF(ISERROR(VLOOKUP($Y422,技リスト!$A$1:$F$270,4,FALSE)),"－",VLOOKUP($Y422,技リスト!$A$1:$F$270,4,FALSE)),"一致","")</f>
        <v/>
      </c>
      <c r="AC422" s="15" t="s">
        <v>271</v>
      </c>
      <c r="AD422" s="3" t="str">
        <f>IF(ISERROR(VLOOKUP($AC422,技リスト!$A$1:$F$270,6,FALSE)),"－",VLOOKUP($AC422,技リスト!$A$1:$F$270,6,FALSE))</f>
        <v>CA</v>
      </c>
      <c r="AE422" s="3">
        <f>IF(ISERROR(VLOOKUP($AC422,技リスト!$A$1:$F$270,3,FALSE)),"－",VLOOKUP($AC422,技リスト!$A$1:$F$270,3,FALSE))</f>
        <v>76</v>
      </c>
      <c r="AF422" s="3" t="str">
        <f>IF($E422=IF(ISERROR(VLOOKUP($AC422,技リスト!$A$1:$F$245,4,FALSE)),"－",VLOOKUP($AC422,技リスト!$A$1:$F$245,4,FALSE)),"一致","")</f>
        <v/>
      </c>
      <c r="AG422" s="16" t="str">
        <f t="shared" si="48"/>
        <v>トルネードキャッチキラースライドフレイムダンスかえんほうしゃ</v>
      </c>
      <c r="AH422" s="16" t="str">
        <f t="shared" si="49"/>
        <v>トルネードキャッチキラースライドフレイムダンスかえんほうしゃ</v>
      </c>
      <c r="AI422" s="16" t="str">
        <f t="shared" si="50"/>
        <v>トルネードキャッチキラースライドフレイムダンスかえんほうしゃ</v>
      </c>
      <c r="AJ422" s="16" t="str">
        <f t="shared" si="51"/>
        <v>トルネードキャッチキラースライドフレイムダンスかえんほうしゃ</v>
      </c>
      <c r="AK422" s="15" t="str">
        <f t="shared" si="52"/>
        <v>CABLBLCA</v>
      </c>
      <c r="AL422" s="16" t="str">
        <f t="shared" si="53"/>
        <v>CABLBLCA</v>
      </c>
      <c r="AM422" s="15" t="str">
        <f t="shared" si="54"/>
        <v>CABLBLCA</v>
      </c>
      <c r="AN422" s="15" t="str">
        <f t="shared" si="55"/>
        <v>CABLBLCA</v>
      </c>
    </row>
    <row r="423" spans="1:40" ht="11.25" customHeight="1" x14ac:dyDescent="0.15">
      <c r="A423" s="15">
        <v>422</v>
      </c>
      <c r="B423" s="15" t="s">
        <v>1154</v>
      </c>
      <c r="C423" s="15" t="s">
        <v>1155</v>
      </c>
      <c r="D423" s="3" t="s">
        <v>18</v>
      </c>
      <c r="E423" s="15" t="s">
        <v>145</v>
      </c>
      <c r="F423" s="15" t="s">
        <v>17</v>
      </c>
      <c r="G423" s="15">
        <v>127</v>
      </c>
      <c r="H423" s="15">
        <v>118</v>
      </c>
      <c r="I423" s="15">
        <v>56</v>
      </c>
      <c r="J423" s="15">
        <v>58</v>
      </c>
      <c r="K423" s="15">
        <v>49</v>
      </c>
      <c r="L423" s="15">
        <v>43</v>
      </c>
      <c r="M423" s="15">
        <v>49</v>
      </c>
      <c r="N423" s="15">
        <v>56</v>
      </c>
      <c r="O423" s="15">
        <v>58</v>
      </c>
      <c r="P423" s="15">
        <v>31</v>
      </c>
      <c r="Q423" s="15" t="s">
        <v>427</v>
      </c>
      <c r="R423" s="3" t="str">
        <f>IF(ISERROR(VLOOKUP($Q423,技リスト!$A$1:$F$270,6,FALSE)),"－",VLOOKUP($Q423,技リスト!$A$1:$F$270,6,FALSE))</f>
        <v>BL</v>
      </c>
      <c r="S423" s="3">
        <f>IF(ISERROR(VLOOKUP($Q423,技リスト!$A$1:$F$270,3,FALSE)),"－",VLOOKUP($Q423,技リスト!$A$1:$F$270,3,FALSE))</f>
        <v>39</v>
      </c>
      <c r="T423" s="3" t="str">
        <f>IF($E423=IF(ISERROR(VLOOKUP($Q423,技リスト!$A$1:$F$270,4,FALSE)),"－",VLOOKUP($Q423,技リスト!$A$1:$F$270,4,FALSE)),"一致","")</f>
        <v/>
      </c>
      <c r="U423" s="15" t="s">
        <v>171</v>
      </c>
      <c r="V423" s="3" t="str">
        <f>IF(ISERROR(VLOOKUP($U423,技リスト!$A$1:$F$270,6,FALSE)),"－",VLOOKUP($U423,技リスト!$A$1:$F$270,6,FALSE))</f>
        <v>DR</v>
      </c>
      <c r="W423" s="3">
        <f>IF(ISERROR(VLOOKUP($U423,技リスト!$A$1:$F$270,3,FALSE)),"－",VLOOKUP($U423,技リスト!$A$1:$F$270,3,FALSE))</f>
        <v>47</v>
      </c>
      <c r="X423" s="3" t="str">
        <f>IF($E423=IF(ISERROR(VLOOKUP($U423,技リスト!$A$1:$F$270,4,FALSE)),"－",VLOOKUP($U423,技リスト!$A$1:$F$270,4,FALSE)),"一致","")</f>
        <v/>
      </c>
      <c r="Y423" s="15" t="s">
        <v>610</v>
      </c>
      <c r="Z423" s="3" t="str">
        <f>IF(ISERROR(VLOOKUP($Y423,技リスト!$A$1:$F$270,6,FALSE)),"－",VLOOKUP($Y423,技リスト!$A$1:$F$270,6,FALSE))</f>
        <v>DR</v>
      </c>
      <c r="AA423" s="3">
        <f>IF(ISERROR(VLOOKUP($Y423,技リスト!$A$1:$F$270,3,FALSE)),"－",VLOOKUP($Y423,技リスト!$A$1:$F$270,3,FALSE))</f>
        <v>38</v>
      </c>
      <c r="AB423" s="3" t="str">
        <f>IF($E423=IF(ISERROR(VLOOKUP($Y423,技リスト!$A$1:$F$270,4,FALSE)),"－",VLOOKUP($Y423,技リスト!$A$1:$F$270,4,FALSE)),"一致","")</f>
        <v>一致</v>
      </c>
      <c r="AC423" s="15" t="s">
        <v>407</v>
      </c>
      <c r="AD423" s="3" t="str">
        <f>IF(ISERROR(VLOOKUP($AC423,技リスト!$A$1:$F$270,6,FALSE)),"－",VLOOKUP($AC423,技リスト!$A$1:$F$270,6,FALSE))</f>
        <v>CA</v>
      </c>
      <c r="AE423" s="3">
        <f>IF(ISERROR(VLOOKUP($AC423,技リスト!$A$1:$F$270,3,FALSE)),"－",VLOOKUP($AC423,技リスト!$A$1:$F$270,3,FALSE))</f>
        <v>69</v>
      </c>
      <c r="AF423" s="3" t="str">
        <f>IF($E423=IF(ISERROR(VLOOKUP($AC423,技リスト!$A$1:$F$245,4,FALSE)),"－",VLOOKUP($AC423,技リスト!$A$1:$F$245,4,FALSE)),"一致","")</f>
        <v/>
      </c>
      <c r="AG423" s="16" t="str">
        <f t="shared" si="48"/>
        <v>ブレードアタックイリュージョンボールフーセンガムドこんじょうキャッチ</v>
      </c>
      <c r="AH423" s="16" t="str">
        <f t="shared" si="49"/>
        <v>ブレードアタックイリュージョンボールフーセンガムドこんじょうキャッチ</v>
      </c>
      <c r="AI423" s="16" t="str">
        <f t="shared" si="50"/>
        <v>ブレードアタックイリュージョンボールフーセンガムドこんじょうキャッチ</v>
      </c>
      <c r="AJ423" s="16" t="str">
        <f t="shared" si="51"/>
        <v>ブレードアタックイリュージョンボールフーセンガムドこんじょうキャッチ</v>
      </c>
      <c r="AK423" s="15" t="str">
        <f t="shared" si="52"/>
        <v>BLDRDRCA</v>
      </c>
      <c r="AL423" s="16" t="str">
        <f t="shared" si="53"/>
        <v>BLDRDRCA</v>
      </c>
      <c r="AM423" s="15" t="str">
        <f t="shared" si="54"/>
        <v>BLDRDRCA</v>
      </c>
      <c r="AN423" s="15" t="str">
        <f t="shared" si="55"/>
        <v>BLDRDRCA</v>
      </c>
    </row>
    <row r="424" spans="1:40" ht="11.25" customHeight="1" x14ac:dyDescent="0.15">
      <c r="A424" s="15">
        <v>423</v>
      </c>
      <c r="B424" s="15" t="s">
        <v>1156</v>
      </c>
      <c r="C424" s="15" t="s">
        <v>1157</v>
      </c>
      <c r="D424" s="3" t="s">
        <v>18</v>
      </c>
      <c r="E424" s="15" t="s">
        <v>19</v>
      </c>
      <c r="F424" s="15" t="s">
        <v>52</v>
      </c>
      <c r="G424" s="15">
        <v>110</v>
      </c>
      <c r="H424" s="15">
        <v>141</v>
      </c>
      <c r="I424" s="15">
        <v>48</v>
      </c>
      <c r="J424" s="15">
        <v>53</v>
      </c>
      <c r="K424" s="15">
        <v>58</v>
      </c>
      <c r="L424" s="15">
        <v>63</v>
      </c>
      <c r="M424" s="15">
        <v>65</v>
      </c>
      <c r="N424" s="15">
        <v>60</v>
      </c>
      <c r="O424" s="15">
        <v>53</v>
      </c>
      <c r="P424" s="15">
        <v>15</v>
      </c>
      <c r="Q424" s="15" t="s">
        <v>349</v>
      </c>
      <c r="R424" s="3" t="str">
        <f>IF(ISERROR(VLOOKUP($Q424,技リスト!$A$1:$F$270,6,FALSE)),"－",VLOOKUP($Q424,技リスト!$A$1:$F$270,6,FALSE))</f>
        <v>NS</v>
      </c>
      <c r="S424" s="3">
        <f>IF(ISERROR(VLOOKUP($Q424,技リスト!$A$1:$F$270,3,FALSE)),"－",VLOOKUP($Q424,技リスト!$A$1:$F$270,3,FALSE))</f>
        <v>22</v>
      </c>
      <c r="T424" s="3" t="str">
        <f>IF($E424=IF(ISERROR(VLOOKUP($Q424,技リスト!$A$1:$F$270,4,FALSE)),"－",VLOOKUP($Q424,技リスト!$A$1:$F$270,4,FALSE)),"一致","")</f>
        <v/>
      </c>
      <c r="U424" s="15" t="s">
        <v>158</v>
      </c>
      <c r="V424" s="3" t="str">
        <f>IF(ISERROR(VLOOKUP($U424,技リスト!$A$1:$F$270,6,FALSE)),"－",VLOOKUP($U424,技リスト!$A$1:$F$270,6,FALSE))</f>
        <v>DR</v>
      </c>
      <c r="W424" s="3">
        <f>IF(ISERROR(VLOOKUP($U424,技リスト!$A$1:$F$270,3,FALSE)),"－",VLOOKUP($U424,技リスト!$A$1:$F$270,3,FALSE))</f>
        <v>17</v>
      </c>
      <c r="X424" s="3" t="str">
        <f>IF($E424=IF(ISERROR(VLOOKUP($U424,技リスト!$A$1:$F$270,4,FALSE)),"－",VLOOKUP($U424,技リスト!$A$1:$F$270,4,FALSE)),"一致","")</f>
        <v/>
      </c>
      <c r="Y424" s="15" t="s">
        <v>427</v>
      </c>
      <c r="Z424" s="3" t="str">
        <f>IF(ISERROR(VLOOKUP($Y424,技リスト!$A$1:$F$270,6,FALSE)),"－",VLOOKUP($Y424,技リスト!$A$1:$F$270,6,FALSE))</f>
        <v>BL</v>
      </c>
      <c r="AA424" s="3">
        <f>IF(ISERROR(VLOOKUP($Y424,技リスト!$A$1:$F$270,3,FALSE)),"－",VLOOKUP($Y424,技リスト!$A$1:$F$270,3,FALSE))</f>
        <v>39</v>
      </c>
      <c r="AB424" s="3" t="str">
        <f>IF($E424=IF(ISERROR(VLOOKUP($Y424,技リスト!$A$1:$F$270,4,FALSE)),"－",VLOOKUP($Y424,技リスト!$A$1:$F$270,4,FALSE)),"一致","")</f>
        <v/>
      </c>
      <c r="AC424" s="15" t="s">
        <v>862</v>
      </c>
      <c r="AD424" s="3" t="str">
        <f>IF(ISERROR(VLOOKUP($AC424,技リスト!$A$1:$F$270,6,FALSE)),"－",VLOOKUP($AC424,技リスト!$A$1:$F$270,6,FALSE))</f>
        <v>LS</v>
      </c>
      <c r="AE424" s="3">
        <f>IF(ISERROR(VLOOKUP($AC424,技リスト!$A$1:$F$270,3,FALSE)),"－",VLOOKUP($AC424,技リスト!$A$1:$F$270,3,FALSE))</f>
        <v>70</v>
      </c>
      <c r="AF424" s="3" t="str">
        <f>IF($E424=IF(ISERROR(VLOOKUP($AC424,技リスト!$A$1:$F$245,4,FALSE)),"－",VLOOKUP($AC424,技リスト!$A$1:$F$245,4,FALSE)),"一致","")</f>
        <v/>
      </c>
      <c r="AG424" s="16" t="str">
        <f t="shared" si="48"/>
        <v>スネークショットたつまきせんぷうブレードアタックレインボーループ</v>
      </c>
      <c r="AH424" s="16" t="str">
        <f t="shared" si="49"/>
        <v>スネークショットたつまきせんぷうブレードアタックレインボーループ</v>
      </c>
      <c r="AI424" s="16" t="str">
        <f t="shared" si="50"/>
        <v>スネークショットたつまきせんぷうブレードアタックレインボーループ</v>
      </c>
      <c r="AJ424" s="16" t="str">
        <f t="shared" si="51"/>
        <v>スネークショットたつまきせんぷうブレードアタックレインボーループ</v>
      </c>
      <c r="AK424" s="15" t="str">
        <f t="shared" si="52"/>
        <v>NSDRBLLS</v>
      </c>
      <c r="AL424" s="16" t="str">
        <f t="shared" si="53"/>
        <v>NSDRBLLS</v>
      </c>
      <c r="AM424" s="15" t="str">
        <f t="shared" si="54"/>
        <v>NSDRBLLS</v>
      </c>
      <c r="AN424" s="15" t="str">
        <f t="shared" si="55"/>
        <v>NSDRBLLS</v>
      </c>
    </row>
    <row r="425" spans="1:40" ht="11.25" customHeight="1" x14ac:dyDescent="0.15">
      <c r="A425" s="15">
        <v>424</v>
      </c>
      <c r="B425" s="15" t="s">
        <v>1158</v>
      </c>
      <c r="C425" s="15" t="s">
        <v>1159</v>
      </c>
      <c r="D425" s="3" t="s">
        <v>18</v>
      </c>
      <c r="E425" s="15" t="s">
        <v>145</v>
      </c>
      <c r="F425" s="15" t="s">
        <v>53</v>
      </c>
      <c r="G425" s="15">
        <v>121</v>
      </c>
      <c r="H425" s="15">
        <v>106</v>
      </c>
      <c r="I425" s="15">
        <v>55</v>
      </c>
      <c r="J425" s="15">
        <v>56</v>
      </c>
      <c r="K425" s="15">
        <v>46</v>
      </c>
      <c r="L425" s="15">
        <v>45</v>
      </c>
      <c r="M425" s="15">
        <v>40</v>
      </c>
      <c r="N425" s="15">
        <v>56</v>
      </c>
      <c r="O425" s="15">
        <v>56</v>
      </c>
      <c r="P425" s="15">
        <v>32</v>
      </c>
      <c r="Q425" s="15" t="s">
        <v>921</v>
      </c>
      <c r="R425" s="3" t="str">
        <f>IF(ISERROR(VLOOKUP($Q425,技リスト!$A$1:$F$270,6,FALSE)),"－",VLOOKUP($Q425,技リスト!$A$1:$F$270,6,FALSE))</f>
        <v>DR</v>
      </c>
      <c r="S425" s="3">
        <f>IF(ISERROR(VLOOKUP($Q425,技リスト!$A$1:$F$270,3,FALSE)),"－",VLOOKUP($Q425,技リスト!$A$1:$F$270,3,FALSE))</f>
        <v>17</v>
      </c>
      <c r="T425" s="3" t="str">
        <f>IF($E425=IF(ISERROR(VLOOKUP($Q425,技リスト!$A$1:$F$270,4,FALSE)),"－",VLOOKUP($Q425,技リスト!$A$1:$F$270,4,FALSE)),"一致","")</f>
        <v>一致</v>
      </c>
      <c r="U425" s="15" t="s">
        <v>298</v>
      </c>
      <c r="V425" s="3" t="str">
        <f>IF(ISERROR(VLOOKUP($U425,技リスト!$A$1:$F$270,6,FALSE)),"－",VLOOKUP($U425,技リスト!$A$1:$F$270,6,FALSE))</f>
        <v>DR</v>
      </c>
      <c r="W425" s="3">
        <f>IF(ISERROR(VLOOKUP($U425,技リスト!$A$1:$F$270,3,FALSE)),"－",VLOOKUP($U425,技リスト!$A$1:$F$270,3,FALSE))</f>
        <v>38</v>
      </c>
      <c r="X425" s="3" t="str">
        <f>IF($E425=IF(ISERROR(VLOOKUP($U425,技リスト!$A$1:$F$270,4,FALSE)),"－",VLOOKUP($U425,技リスト!$A$1:$F$270,4,FALSE)),"一致","")</f>
        <v/>
      </c>
      <c r="Y425" s="15" t="s">
        <v>330</v>
      </c>
      <c r="Z425" s="3" t="str">
        <f>IF(ISERROR(VLOOKUP($Y425,技リスト!$A$1:$F$270,6,FALSE)),"－",VLOOKUP($Y425,技リスト!$A$1:$F$270,6,FALSE))</f>
        <v>NS</v>
      </c>
      <c r="AA425" s="3">
        <f>IF(ISERROR(VLOOKUP($Y425,技リスト!$A$1:$F$270,3,FALSE)),"－",VLOOKUP($Y425,技リスト!$A$1:$F$270,3,FALSE))</f>
        <v>65</v>
      </c>
      <c r="AB425" s="3" t="str">
        <f>IF($E425=IF(ISERROR(VLOOKUP($Y425,技リスト!$A$1:$F$270,4,FALSE)),"－",VLOOKUP($Y425,技リスト!$A$1:$F$270,4,FALSE)),"一致","")</f>
        <v/>
      </c>
      <c r="AC425" s="15" t="s">
        <v>329</v>
      </c>
      <c r="AD425" s="3" t="str">
        <f>IF(ISERROR(VLOOKUP($AC425,技リスト!$A$1:$F$270,6,FALSE)),"－",VLOOKUP($AC425,技リスト!$A$1:$F$270,6,FALSE))</f>
        <v>DR</v>
      </c>
      <c r="AE425" s="3">
        <f>IF(ISERROR(VLOOKUP($AC425,技リスト!$A$1:$F$270,3,FALSE)),"－",VLOOKUP($AC425,技リスト!$A$1:$F$270,3,FALSE))</f>
        <v>8</v>
      </c>
      <c r="AF425" s="3" t="str">
        <f>IF($E425=IF(ISERROR(VLOOKUP($AC425,技リスト!$A$1:$F$245,4,FALSE)),"－",VLOOKUP($AC425,技リスト!$A$1:$F$245,4,FALSE)),"一致","")</f>
        <v/>
      </c>
      <c r="AG425" s="16" t="str">
        <f t="shared" si="48"/>
        <v>ひとりワンツームーンサルトラン・ボール・ランたまのりピエロ</v>
      </c>
      <c r="AH425" s="16" t="str">
        <f t="shared" si="49"/>
        <v>ひとりワンツームーンサルトラン・ボール・ランたまのりピエロ</v>
      </c>
      <c r="AI425" s="16" t="str">
        <f t="shared" si="50"/>
        <v>ひとりワンツームーンサルトラン・ボール・ランたまのりピエロ</v>
      </c>
      <c r="AJ425" s="16" t="str">
        <f t="shared" si="51"/>
        <v>ひとりワンツームーンサルトラン・ボール・ランたまのりピエロ</v>
      </c>
      <c r="AK425" s="15" t="str">
        <f t="shared" si="52"/>
        <v>DRDRNSDR</v>
      </c>
      <c r="AL425" s="16" t="str">
        <f t="shared" si="53"/>
        <v>DRDRNSDR</v>
      </c>
      <c r="AM425" s="15" t="str">
        <f t="shared" si="54"/>
        <v>DRDRNSDR</v>
      </c>
      <c r="AN425" s="15" t="str">
        <f t="shared" si="55"/>
        <v>DRDRNSDR</v>
      </c>
    </row>
    <row r="426" spans="1:40" ht="11.25" customHeight="1" x14ac:dyDescent="0.15">
      <c r="A426" s="15">
        <v>425</v>
      </c>
      <c r="B426" s="15" t="s">
        <v>1160</v>
      </c>
      <c r="C426" s="15" t="s">
        <v>1161</v>
      </c>
      <c r="D426" s="3" t="s">
        <v>18</v>
      </c>
      <c r="E426" s="15" t="s">
        <v>88</v>
      </c>
      <c r="F426" s="15" t="s">
        <v>17</v>
      </c>
      <c r="G426" s="15">
        <v>134</v>
      </c>
      <c r="H426" s="15">
        <v>133</v>
      </c>
      <c r="I426" s="15">
        <v>68</v>
      </c>
      <c r="J426" s="15">
        <v>60</v>
      </c>
      <c r="K426" s="15">
        <v>63</v>
      </c>
      <c r="L426" s="15">
        <v>69</v>
      </c>
      <c r="M426" s="15">
        <v>47</v>
      </c>
      <c r="N426" s="15">
        <v>64</v>
      </c>
      <c r="O426" s="15">
        <v>52</v>
      </c>
      <c r="P426" s="15">
        <v>17</v>
      </c>
      <c r="Q426" s="15" t="s">
        <v>139</v>
      </c>
      <c r="R426" s="3" t="str">
        <f>IF(ISERROR(VLOOKUP($Q426,技リスト!$A$1:$F$270,6,FALSE)),"－",VLOOKUP($Q426,技リスト!$A$1:$F$270,6,FALSE))</f>
        <v>BL</v>
      </c>
      <c r="S426" s="3">
        <f>IF(ISERROR(VLOOKUP($Q426,技リスト!$A$1:$F$270,3,FALSE)),"－",VLOOKUP($Q426,技リスト!$A$1:$F$270,3,FALSE))</f>
        <v>8</v>
      </c>
      <c r="T426" s="3" t="str">
        <f>IF($E426=IF(ISERROR(VLOOKUP($Q426,技リスト!$A$1:$F$270,4,FALSE)),"－",VLOOKUP($Q426,技リスト!$A$1:$F$270,4,FALSE)),"一致","")</f>
        <v>一致</v>
      </c>
      <c r="U426" s="15" t="s">
        <v>158</v>
      </c>
      <c r="V426" s="3" t="str">
        <f>IF(ISERROR(VLOOKUP($U426,技リスト!$A$1:$F$270,6,FALSE)),"－",VLOOKUP($U426,技リスト!$A$1:$F$270,6,FALSE))</f>
        <v>DR</v>
      </c>
      <c r="W426" s="3">
        <f>IF(ISERROR(VLOOKUP($U426,技リスト!$A$1:$F$270,3,FALSE)),"－",VLOOKUP($U426,技リスト!$A$1:$F$270,3,FALSE))</f>
        <v>17</v>
      </c>
      <c r="X426" s="3" t="str">
        <f>IF($E426=IF(ISERROR(VLOOKUP($U426,技リスト!$A$1:$F$270,4,FALSE)),"－",VLOOKUP($U426,技リスト!$A$1:$F$270,4,FALSE)),"一致","")</f>
        <v>一致</v>
      </c>
      <c r="Y426" s="15" t="s">
        <v>141</v>
      </c>
      <c r="Z426" s="3" t="str">
        <f>IF(ISERROR(VLOOKUP($Y426,技リスト!$A$1:$F$270,6,FALSE)),"－",VLOOKUP($Y426,技リスト!$A$1:$F$270,6,FALSE))</f>
        <v>BL</v>
      </c>
      <c r="AA426" s="3">
        <f>IF(ISERROR(VLOOKUP($Y426,技リスト!$A$1:$F$270,3,FALSE)),"－",VLOOKUP($Y426,技リスト!$A$1:$F$270,3,FALSE))</f>
        <v>64</v>
      </c>
      <c r="AB426" s="3" t="str">
        <f>IF($E426=IF(ISERROR(VLOOKUP($Y426,技リスト!$A$1:$F$270,4,FALSE)),"－",VLOOKUP($Y426,技リスト!$A$1:$F$270,4,FALSE)),"一致","")</f>
        <v/>
      </c>
      <c r="AC426" s="15" t="s">
        <v>757</v>
      </c>
      <c r="AD426" s="3" t="str">
        <f>IF(ISERROR(VLOOKUP($AC426,技リスト!$A$1:$F$270,6,FALSE)),"－",VLOOKUP($AC426,技リスト!$A$1:$F$270,6,FALSE))</f>
        <v>DR</v>
      </c>
      <c r="AE426" s="3">
        <f>IF(ISERROR(VLOOKUP($AC426,技リスト!$A$1:$F$270,3,FALSE)),"－",VLOOKUP($AC426,技リスト!$A$1:$F$270,3,FALSE))</f>
        <v>65</v>
      </c>
      <c r="AF426" s="3" t="str">
        <f>IF($E426=IF(ISERROR(VLOOKUP($AC426,技リスト!$A$1:$F$245,4,FALSE)),"－",VLOOKUP($AC426,技リスト!$A$1:$F$245,4,FALSE)),"一致","")</f>
        <v/>
      </c>
      <c r="AG426" s="16" t="str">
        <f t="shared" si="48"/>
        <v>コイルターンたつまきせんぷうかげぬいまぼろしドリブル</v>
      </c>
      <c r="AH426" s="16" t="str">
        <f t="shared" si="49"/>
        <v>コイルターンたつまきせんぷうかげぬいまぼろしドリブル</v>
      </c>
      <c r="AI426" s="16" t="str">
        <f t="shared" si="50"/>
        <v>コイルターンたつまきせんぷうかげぬいまぼろしドリブル</v>
      </c>
      <c r="AJ426" s="16" t="str">
        <f t="shared" si="51"/>
        <v>コイルターンたつまきせんぷうかげぬいまぼろしドリブル</v>
      </c>
      <c r="AK426" s="15" t="str">
        <f t="shared" si="52"/>
        <v>BLDRBLDR</v>
      </c>
      <c r="AL426" s="16" t="str">
        <f t="shared" si="53"/>
        <v>BLDRBLDR</v>
      </c>
      <c r="AM426" s="15" t="str">
        <f t="shared" si="54"/>
        <v>BLDRBLDR</v>
      </c>
      <c r="AN426" s="15" t="str">
        <f t="shared" si="55"/>
        <v>BLDRBLDR</v>
      </c>
    </row>
    <row r="427" spans="1:40" ht="11.25" customHeight="1" x14ac:dyDescent="0.15">
      <c r="A427" s="15">
        <v>426</v>
      </c>
      <c r="B427" s="15" t="s">
        <v>1162</v>
      </c>
      <c r="C427" s="15" t="s">
        <v>1163</v>
      </c>
      <c r="D427" s="3" t="s">
        <v>18</v>
      </c>
      <c r="E427" s="15" t="s">
        <v>121</v>
      </c>
      <c r="F427" s="15" t="s">
        <v>52</v>
      </c>
      <c r="G427" s="15">
        <v>110</v>
      </c>
      <c r="H427" s="15">
        <v>112</v>
      </c>
      <c r="I427" s="15">
        <v>51</v>
      </c>
      <c r="J427" s="15">
        <v>44</v>
      </c>
      <c r="K427" s="15">
        <v>48</v>
      </c>
      <c r="L427" s="15">
        <v>50</v>
      </c>
      <c r="M427" s="15">
        <v>73</v>
      </c>
      <c r="N427" s="15">
        <v>47</v>
      </c>
      <c r="O427" s="15">
        <v>37</v>
      </c>
      <c r="P427" s="15">
        <v>31</v>
      </c>
      <c r="Q427" s="15" t="s">
        <v>304</v>
      </c>
      <c r="R427" s="3" t="str">
        <f>IF(ISERROR(VLOOKUP($Q427,技リスト!$A$1:$F$270,6,FALSE)),"－",VLOOKUP($Q427,技リスト!$A$1:$F$270,6,FALSE))</f>
        <v>BL</v>
      </c>
      <c r="S427" s="3">
        <f>IF(ISERROR(VLOOKUP($Q427,技リスト!$A$1:$F$270,3,FALSE)),"－",VLOOKUP($Q427,技リスト!$A$1:$F$270,3,FALSE))</f>
        <v>12</v>
      </c>
      <c r="T427" s="3" t="str">
        <f>IF($E427=IF(ISERROR(VLOOKUP($Q427,技リスト!$A$1:$F$270,4,FALSE)),"－",VLOOKUP($Q427,技リスト!$A$1:$F$270,4,FALSE)),"一致","")</f>
        <v>一致</v>
      </c>
      <c r="U427" s="15" t="s">
        <v>344</v>
      </c>
      <c r="V427" s="3" t="str">
        <f>IF(ISERROR(VLOOKUP($U427,技リスト!$A$1:$F$270,6,FALSE)),"－",VLOOKUP($U427,技リスト!$A$1:$F$270,6,FALSE))</f>
        <v>NS</v>
      </c>
      <c r="W427" s="3">
        <f>IF(ISERROR(VLOOKUP($U427,技リスト!$A$1:$F$270,3,FALSE)),"－",VLOOKUP($U427,技リスト!$A$1:$F$270,3,FALSE))</f>
        <v>31</v>
      </c>
      <c r="X427" s="3" t="str">
        <f>IF($E427=IF(ISERROR(VLOOKUP($U427,技リスト!$A$1:$F$270,4,FALSE)),"－",VLOOKUP($U427,技リスト!$A$1:$F$270,4,FALSE)),"一致","")</f>
        <v>一致</v>
      </c>
      <c r="Y427" s="15" t="s">
        <v>738</v>
      </c>
      <c r="Z427" s="3" t="str">
        <f>IF(ISERROR(VLOOKUP($Y427,技リスト!$A$1:$F$270,6,FALSE)),"－",VLOOKUP($Y427,技リスト!$A$1:$F$270,6,FALSE))</f>
        <v>BB</v>
      </c>
      <c r="AA427" s="3">
        <f>IF(ISERROR(VLOOKUP($Y427,技リスト!$A$1:$F$270,3,FALSE)),"－",VLOOKUP($Y427,技リスト!$A$1:$F$270,3,FALSE))</f>
        <v>44</v>
      </c>
      <c r="AB427" s="3" t="str">
        <f>IF($E427=IF(ISERROR(VLOOKUP($Y427,技リスト!$A$1:$F$270,4,FALSE)),"－",VLOOKUP($Y427,技リスト!$A$1:$F$270,4,FALSE)),"一致","")</f>
        <v/>
      </c>
      <c r="AC427" s="15" t="s">
        <v>133</v>
      </c>
      <c r="AD427" s="3" t="str">
        <f>IF(ISERROR(VLOOKUP($AC427,技リスト!$A$1:$F$270,6,FALSE)),"－",VLOOKUP($AC427,技リスト!$A$1:$F$270,6,FALSE))</f>
        <v>BB</v>
      </c>
      <c r="AE427" s="3">
        <f>IF(ISERROR(VLOOKUP($AC427,技リスト!$A$1:$F$270,3,FALSE)),"－",VLOOKUP($AC427,技リスト!$A$1:$F$270,3,FALSE))</f>
        <v>48</v>
      </c>
      <c r="AF427" s="3" t="str">
        <f>IF($E427=IF(ISERROR(VLOOKUP($AC427,技リスト!$A$1:$F$245,4,FALSE)),"－",VLOOKUP($AC427,技リスト!$A$1:$F$245,4,FALSE)),"一致","")</f>
        <v>一致</v>
      </c>
      <c r="AG427" s="16" t="str">
        <f t="shared" si="48"/>
        <v>しこふみターザンキックスーパーしこふみザ・ウォール</v>
      </c>
      <c r="AH427" s="16" t="str">
        <f t="shared" si="49"/>
        <v>しこふみターザンキックスーパーしこふみザ・ウォール</v>
      </c>
      <c r="AI427" s="16" t="str">
        <f t="shared" si="50"/>
        <v>しこふみターザンキックスーパーしこふみザ・ウォール</v>
      </c>
      <c r="AJ427" s="16" t="str">
        <f t="shared" si="51"/>
        <v>しこふみターザンキックスーパーしこふみザ・ウォール</v>
      </c>
      <c r="AK427" s="15" t="str">
        <f t="shared" si="52"/>
        <v>BLNSBBBB</v>
      </c>
      <c r="AL427" s="16" t="str">
        <f t="shared" si="53"/>
        <v>BLNSBBBB</v>
      </c>
      <c r="AM427" s="15" t="str">
        <f t="shared" si="54"/>
        <v>BLNSBBBB</v>
      </c>
      <c r="AN427" s="15" t="str">
        <f t="shared" si="55"/>
        <v>BLNSBBBB</v>
      </c>
    </row>
    <row r="428" spans="1:40" ht="11.25" customHeight="1" x14ac:dyDescent="0.15">
      <c r="A428" s="15">
        <v>427</v>
      </c>
      <c r="B428" s="15" t="s">
        <v>1164</v>
      </c>
      <c r="C428" s="15" t="s">
        <v>1165</v>
      </c>
      <c r="D428" s="3" t="s">
        <v>18</v>
      </c>
      <c r="E428" s="15" t="s">
        <v>88</v>
      </c>
      <c r="F428" s="15" t="s">
        <v>20</v>
      </c>
      <c r="G428" s="15">
        <v>167</v>
      </c>
      <c r="H428" s="15">
        <v>129</v>
      </c>
      <c r="I428" s="15">
        <v>54</v>
      </c>
      <c r="J428" s="15">
        <v>53</v>
      </c>
      <c r="K428" s="15">
        <v>62</v>
      </c>
      <c r="L428" s="15">
        <v>60</v>
      </c>
      <c r="M428" s="15">
        <v>58</v>
      </c>
      <c r="N428" s="15">
        <v>56</v>
      </c>
      <c r="O428" s="15">
        <v>56</v>
      </c>
      <c r="P428" s="15">
        <v>20</v>
      </c>
      <c r="Q428" s="15" t="s">
        <v>437</v>
      </c>
      <c r="R428" s="3" t="str">
        <f>IF(ISERROR(VLOOKUP($Q428,技リスト!$A$1:$F$270,6,FALSE)),"－",VLOOKUP($Q428,技リスト!$A$1:$F$270,6,FALSE))</f>
        <v>CA</v>
      </c>
      <c r="S428" s="3">
        <f>IF(ISERROR(VLOOKUP($Q428,技リスト!$A$1:$F$270,3,FALSE)),"－",VLOOKUP($Q428,技リスト!$A$1:$F$270,3,FALSE))</f>
        <v>15</v>
      </c>
      <c r="T428" s="3" t="str">
        <f>IF($E428=IF(ISERROR(VLOOKUP($Q428,技リスト!$A$1:$F$270,4,FALSE)),"－",VLOOKUP($Q428,技リスト!$A$1:$F$270,4,FALSE)),"一致","")</f>
        <v/>
      </c>
      <c r="U428" s="15" t="s">
        <v>427</v>
      </c>
      <c r="V428" s="3" t="str">
        <f>IF(ISERROR(VLOOKUP($U428,技リスト!$A$1:$F$270,6,FALSE)),"－",VLOOKUP($U428,技リスト!$A$1:$F$270,6,FALSE))</f>
        <v>BL</v>
      </c>
      <c r="W428" s="3">
        <f>IF(ISERROR(VLOOKUP($U428,技リスト!$A$1:$F$270,3,FALSE)),"－",VLOOKUP($U428,技リスト!$A$1:$F$270,3,FALSE))</f>
        <v>39</v>
      </c>
      <c r="X428" s="3" t="str">
        <f>IF($E428=IF(ISERROR(VLOOKUP($U428,技リスト!$A$1:$F$270,4,FALSE)),"－",VLOOKUP($U428,技リスト!$A$1:$F$270,4,FALSE)),"一致","")</f>
        <v>一致</v>
      </c>
      <c r="Y428" s="15" t="s">
        <v>445</v>
      </c>
      <c r="Z428" s="3" t="str">
        <f>IF(ISERROR(VLOOKUP($Y428,技リスト!$A$1:$F$270,6,FALSE)),"－",VLOOKUP($Y428,技リスト!$A$1:$F$270,6,FALSE))</f>
        <v>CA</v>
      </c>
      <c r="AA428" s="3">
        <f>IF(ISERROR(VLOOKUP($Y428,技リスト!$A$1:$F$270,3,FALSE)),"－",VLOOKUP($Y428,技リスト!$A$1:$F$270,3,FALSE))</f>
        <v>61</v>
      </c>
      <c r="AB428" s="3" t="str">
        <f>IF($E428=IF(ISERROR(VLOOKUP($Y428,技リスト!$A$1:$F$270,4,FALSE)),"－",VLOOKUP($Y428,技リスト!$A$1:$F$270,4,FALSE)),"一致","")</f>
        <v>一致</v>
      </c>
      <c r="AC428" s="15" t="s">
        <v>219</v>
      </c>
      <c r="AD428" s="3" t="str">
        <f>IF(ISERROR(VLOOKUP($AC428,技リスト!$A$1:$F$270,6,FALSE)),"－",VLOOKUP($AC428,技リスト!$A$1:$F$270,6,FALSE))</f>
        <v>BL</v>
      </c>
      <c r="AE428" s="3">
        <f>IF(ISERROR(VLOOKUP($AC428,技リスト!$A$1:$F$270,3,FALSE)),"－",VLOOKUP($AC428,技リスト!$A$1:$F$270,3,FALSE))</f>
        <v>64</v>
      </c>
      <c r="AF428" s="3" t="str">
        <f>IF($E428=IF(ISERROR(VLOOKUP($AC428,技リスト!$A$1:$F$245,4,FALSE)),"－",VLOOKUP($AC428,技リスト!$A$1:$F$245,4,FALSE)),"一致","")</f>
        <v>一致</v>
      </c>
      <c r="AG428" s="16" t="str">
        <f t="shared" si="48"/>
        <v>プレッシャーパンチブレードアタックつむじサイクロン</v>
      </c>
      <c r="AH428" s="16" t="str">
        <f t="shared" si="49"/>
        <v>プレッシャーパンチブレードアタックつむじサイクロン</v>
      </c>
      <c r="AI428" s="16" t="str">
        <f t="shared" si="50"/>
        <v>プレッシャーパンチブレードアタックつむじサイクロン</v>
      </c>
      <c r="AJ428" s="16" t="str">
        <f t="shared" si="51"/>
        <v>プレッシャーパンチブレードアタックつむじサイクロン</v>
      </c>
      <c r="AK428" s="15" t="str">
        <f t="shared" si="52"/>
        <v>CABLCABL</v>
      </c>
      <c r="AL428" s="16" t="str">
        <f t="shared" si="53"/>
        <v>CABLCABL</v>
      </c>
      <c r="AM428" s="15" t="str">
        <f t="shared" si="54"/>
        <v>CABLCABL</v>
      </c>
      <c r="AN428" s="15" t="str">
        <f t="shared" si="55"/>
        <v>CABLCABL</v>
      </c>
    </row>
    <row r="429" spans="1:40" ht="11.25" customHeight="1" x14ac:dyDescent="0.15">
      <c r="A429" s="15">
        <v>428</v>
      </c>
      <c r="B429" s="15" t="s">
        <v>1166</v>
      </c>
      <c r="C429" s="15" t="s">
        <v>1167</v>
      </c>
      <c r="D429" s="3" t="s">
        <v>18</v>
      </c>
      <c r="E429" s="15" t="s">
        <v>19</v>
      </c>
      <c r="F429" s="15" t="s">
        <v>20</v>
      </c>
      <c r="G429" s="15">
        <v>195</v>
      </c>
      <c r="H429" s="15">
        <v>156</v>
      </c>
      <c r="I429" s="15">
        <v>62</v>
      </c>
      <c r="J429" s="15">
        <v>62</v>
      </c>
      <c r="K429" s="15">
        <v>59</v>
      </c>
      <c r="L429" s="15">
        <v>61</v>
      </c>
      <c r="M429" s="15">
        <v>37</v>
      </c>
      <c r="N429" s="15">
        <v>62</v>
      </c>
      <c r="O429" s="15">
        <v>55</v>
      </c>
      <c r="P429" s="15">
        <v>18</v>
      </c>
      <c r="Q429" s="15" t="s">
        <v>269</v>
      </c>
      <c r="R429" s="3" t="str">
        <f>IF(ISERROR(VLOOKUP($Q429,技リスト!$A$1:$F$270,6,FALSE)),"－",VLOOKUP($Q429,技リスト!$A$1:$F$270,6,FALSE))</f>
        <v>CA</v>
      </c>
      <c r="S429" s="3">
        <f>IF(ISERROR(VLOOKUP($Q429,技リスト!$A$1:$F$270,3,FALSE)),"－",VLOOKUP($Q429,技リスト!$A$1:$F$270,3,FALSE))</f>
        <v>12</v>
      </c>
      <c r="T429" s="3" t="str">
        <f>IF($E429=IF(ISERROR(VLOOKUP($Q429,技リスト!$A$1:$F$270,4,FALSE)),"－",VLOOKUP($Q429,技リスト!$A$1:$F$270,4,FALSE)),"一致","")</f>
        <v>一致</v>
      </c>
      <c r="U429" s="15" t="s">
        <v>729</v>
      </c>
      <c r="V429" s="3" t="str">
        <f>IF(ISERROR(VLOOKUP($U429,技リスト!$A$1:$F$270,6,FALSE)),"－",VLOOKUP($U429,技リスト!$A$1:$F$270,6,FALSE))</f>
        <v>BB</v>
      </c>
      <c r="W429" s="3">
        <f>IF(ISERROR(VLOOKUP($U429,技リスト!$A$1:$F$270,3,FALSE)),"－",VLOOKUP($U429,技リスト!$A$1:$F$270,3,FALSE))</f>
        <v>73</v>
      </c>
      <c r="X429" s="3" t="str">
        <f>IF($E429=IF(ISERROR(VLOOKUP($U429,技リスト!$A$1:$F$270,4,FALSE)),"－",VLOOKUP($U429,技リスト!$A$1:$F$270,4,FALSE)),"一致","")</f>
        <v/>
      </c>
      <c r="Y429" s="15" t="s">
        <v>610</v>
      </c>
      <c r="Z429" s="3" t="str">
        <f>IF(ISERROR(VLOOKUP($Y429,技リスト!$A$1:$F$270,6,FALSE)),"－",VLOOKUP($Y429,技リスト!$A$1:$F$270,6,FALSE))</f>
        <v>DR</v>
      </c>
      <c r="AA429" s="3">
        <f>IF(ISERROR(VLOOKUP($Y429,技リスト!$A$1:$F$270,3,FALSE)),"－",VLOOKUP($Y429,技リスト!$A$1:$F$270,3,FALSE))</f>
        <v>38</v>
      </c>
      <c r="AB429" s="3" t="str">
        <f>IF($E429=IF(ISERROR(VLOOKUP($Y429,技リスト!$A$1:$F$270,4,FALSE)),"－",VLOOKUP($Y429,技リスト!$A$1:$F$270,4,FALSE)),"一致","")</f>
        <v/>
      </c>
      <c r="AC429" s="15" t="s">
        <v>282</v>
      </c>
      <c r="AD429" s="3" t="str">
        <f>IF(ISERROR(VLOOKUP($AC429,技リスト!$A$1:$F$270,6,FALSE)),"－",VLOOKUP($AC429,技リスト!$A$1:$F$270,6,FALSE))</f>
        <v>P2</v>
      </c>
      <c r="AE429" s="3">
        <f>IF(ISERROR(VLOOKUP($AC429,技リスト!$A$1:$F$270,3,FALSE)),"－",VLOOKUP($AC429,技リスト!$A$1:$F$270,3,FALSE))</f>
        <v>83</v>
      </c>
      <c r="AF429" s="3" t="str">
        <f>IF($E429=IF(ISERROR(VLOOKUP($AC429,技リスト!$A$1:$F$245,4,FALSE)),"－",VLOOKUP($AC429,技リスト!$A$1:$F$245,4,FALSE)),"一致","")</f>
        <v/>
      </c>
      <c r="AG429" s="16" t="str">
        <f t="shared" si="48"/>
        <v>キラーブレードボルケイノカットフーセンガムカウンターストライク</v>
      </c>
      <c r="AH429" s="16" t="str">
        <f t="shared" si="49"/>
        <v>キラーブレードボルケイノカットフーセンガムカウンターストライク</v>
      </c>
      <c r="AI429" s="16" t="str">
        <f t="shared" si="50"/>
        <v>キラーブレードボルケイノカットフーセンガムカウンターストライク</v>
      </c>
      <c r="AJ429" s="16" t="str">
        <f t="shared" si="51"/>
        <v>キラーブレードボルケイノカットフーセンガムカウンターストライク</v>
      </c>
      <c r="AK429" s="15" t="str">
        <f t="shared" si="52"/>
        <v>CABBDRP2</v>
      </c>
      <c r="AL429" s="16" t="str">
        <f t="shared" si="53"/>
        <v>CABBDRP2</v>
      </c>
      <c r="AM429" s="15" t="str">
        <f t="shared" si="54"/>
        <v>CABBDRP2</v>
      </c>
      <c r="AN429" s="15" t="str">
        <f t="shared" si="55"/>
        <v>CABBDRP2</v>
      </c>
    </row>
    <row r="430" spans="1:40" ht="11.25" customHeight="1" x14ac:dyDescent="0.15">
      <c r="A430" s="15">
        <v>429</v>
      </c>
      <c r="B430" s="15" t="s">
        <v>1168</v>
      </c>
      <c r="C430" s="15" t="s">
        <v>1169</v>
      </c>
      <c r="D430" s="3" t="s">
        <v>18</v>
      </c>
      <c r="E430" s="15" t="s">
        <v>145</v>
      </c>
      <c r="F430" s="15" t="s">
        <v>20</v>
      </c>
      <c r="G430" s="15">
        <v>132</v>
      </c>
      <c r="H430" s="15">
        <v>112</v>
      </c>
      <c r="I430" s="15">
        <v>48</v>
      </c>
      <c r="J430" s="15">
        <v>49</v>
      </c>
      <c r="K430" s="15">
        <v>51</v>
      </c>
      <c r="L430" s="15">
        <v>48</v>
      </c>
      <c r="M430" s="15">
        <v>78</v>
      </c>
      <c r="N430" s="15">
        <v>49</v>
      </c>
      <c r="O430" s="15">
        <v>47</v>
      </c>
      <c r="P430" s="15">
        <v>23</v>
      </c>
      <c r="Q430" s="15" t="s">
        <v>203</v>
      </c>
      <c r="R430" s="3" t="str">
        <f>IF(ISERROR(VLOOKUP($Q430,技リスト!$A$1:$F$270,6,FALSE)),"－",VLOOKUP($Q430,技リスト!$A$1:$F$270,6,FALSE))</f>
        <v>P1</v>
      </c>
      <c r="S430" s="3">
        <f>IF(ISERROR(VLOOKUP($Q430,技リスト!$A$1:$F$270,3,FALSE)),"－",VLOOKUP($Q430,技リスト!$A$1:$F$270,3,FALSE))</f>
        <v>8</v>
      </c>
      <c r="T430" s="3" t="str">
        <f>IF($E430=IF(ISERROR(VLOOKUP($Q430,技リスト!$A$1:$F$270,4,FALSE)),"－",VLOOKUP($Q430,技リスト!$A$1:$F$270,4,FALSE)),"一致","")</f>
        <v>一致</v>
      </c>
      <c r="U430" s="15" t="s">
        <v>281</v>
      </c>
      <c r="V430" s="3" t="str">
        <f>IF(ISERROR(VLOOKUP($U430,技リスト!$A$1:$F$270,6,FALSE)),"－",VLOOKUP($U430,技リスト!$A$1:$F$270,6,FALSE))</f>
        <v>P1</v>
      </c>
      <c r="W430" s="3">
        <f>IF(ISERROR(VLOOKUP($U430,技リスト!$A$1:$F$270,3,FALSE)),"－",VLOOKUP($U430,技リスト!$A$1:$F$270,3,FALSE))</f>
        <v>67</v>
      </c>
      <c r="X430" s="3" t="str">
        <f>IF($E430=IF(ISERROR(VLOOKUP($U430,技リスト!$A$1:$F$270,4,FALSE)),"－",VLOOKUP($U430,技リスト!$A$1:$F$270,4,FALSE)),"一致","")</f>
        <v>一致</v>
      </c>
      <c r="Y430" s="15" t="s">
        <v>921</v>
      </c>
      <c r="Z430" s="3" t="str">
        <f>IF(ISERROR(VLOOKUP($Y430,技リスト!$A$1:$F$270,6,FALSE)),"－",VLOOKUP($Y430,技リスト!$A$1:$F$270,6,FALSE))</f>
        <v>DR</v>
      </c>
      <c r="AA430" s="3">
        <f>IF(ISERROR(VLOOKUP($Y430,技リスト!$A$1:$F$270,3,FALSE)),"－",VLOOKUP($Y430,技リスト!$A$1:$F$270,3,FALSE))</f>
        <v>17</v>
      </c>
      <c r="AB430" s="3" t="str">
        <f>IF($E430=IF(ISERROR(VLOOKUP($Y430,技リスト!$A$1:$F$270,4,FALSE)),"－",VLOOKUP($Y430,技リスト!$A$1:$F$270,4,FALSE)),"一致","")</f>
        <v>一致</v>
      </c>
      <c r="AC430" s="15" t="s">
        <v>223</v>
      </c>
      <c r="AD430" s="3" t="str">
        <f>IF(ISERROR(VLOOKUP($AC430,技リスト!$A$1:$F$270,6,FALSE)),"－",VLOOKUP($AC430,技リスト!$A$1:$F$270,6,FALSE))</f>
        <v>BL</v>
      </c>
      <c r="AE430" s="3">
        <f>IF(ISERROR(VLOOKUP($AC430,技リスト!$A$1:$F$270,3,FALSE)),"－",VLOOKUP($AC430,技リスト!$A$1:$F$270,3,FALSE))</f>
        <v>8</v>
      </c>
      <c r="AF430" s="3" t="str">
        <f>IF($E430=IF(ISERROR(VLOOKUP($AC430,技リスト!$A$1:$F$245,4,FALSE)),"－",VLOOKUP($AC430,技リスト!$A$1:$F$245,4,FALSE)),"一致","")</f>
        <v/>
      </c>
      <c r="AG430" s="16" t="str">
        <f t="shared" si="48"/>
        <v>ねっけつパンチばくれつパンチひとりワンツーキラースライド</v>
      </c>
      <c r="AH430" s="16" t="str">
        <f t="shared" si="49"/>
        <v>ねっけつパンチばくれつパンチひとりワンツーキラースライド</v>
      </c>
      <c r="AI430" s="16" t="str">
        <f t="shared" si="50"/>
        <v>ねっけつパンチばくれつパンチひとりワンツーキラースライド</v>
      </c>
      <c r="AJ430" s="16" t="str">
        <f t="shared" si="51"/>
        <v>ねっけつパンチばくれつパンチひとりワンツーキラースライド</v>
      </c>
      <c r="AK430" s="15" t="str">
        <f t="shared" si="52"/>
        <v>P1P1DRBL</v>
      </c>
      <c r="AL430" s="16" t="str">
        <f t="shared" si="53"/>
        <v>P1P1DRBL</v>
      </c>
      <c r="AM430" s="15" t="str">
        <f t="shared" si="54"/>
        <v>P1P1DRBL</v>
      </c>
      <c r="AN430" s="15" t="str">
        <f t="shared" si="55"/>
        <v>P1P1DRBL</v>
      </c>
    </row>
    <row r="431" spans="1:40" ht="11.25" customHeight="1" x14ac:dyDescent="0.15">
      <c r="A431" s="15">
        <v>430</v>
      </c>
      <c r="B431" s="15" t="s">
        <v>1170</v>
      </c>
      <c r="C431" s="15" t="s">
        <v>1171</v>
      </c>
      <c r="D431" s="3" t="s">
        <v>18</v>
      </c>
      <c r="E431" s="15" t="s">
        <v>88</v>
      </c>
      <c r="F431" s="15" t="s">
        <v>53</v>
      </c>
      <c r="G431" s="15">
        <v>149</v>
      </c>
      <c r="H431" s="15">
        <v>132</v>
      </c>
      <c r="I431" s="15">
        <v>47</v>
      </c>
      <c r="J431" s="15">
        <v>54</v>
      </c>
      <c r="K431" s="15">
        <v>61</v>
      </c>
      <c r="L431" s="15">
        <v>51</v>
      </c>
      <c r="M431" s="15">
        <v>51</v>
      </c>
      <c r="N431" s="15">
        <v>44</v>
      </c>
      <c r="O431" s="15">
        <v>52</v>
      </c>
      <c r="P431" s="15">
        <v>15</v>
      </c>
      <c r="Q431" s="15" t="s">
        <v>324</v>
      </c>
      <c r="R431" s="3" t="str">
        <f>IF(ISERROR(VLOOKUP($Q431,技リスト!$A$1:$F$270,6,FALSE)),"－",VLOOKUP($Q431,技リスト!$A$1:$F$270,6,FALSE))</f>
        <v>DR</v>
      </c>
      <c r="S431" s="3">
        <f>IF(ISERROR(VLOOKUP($Q431,技リスト!$A$1:$F$270,3,FALSE)),"－",VLOOKUP($Q431,技リスト!$A$1:$F$270,3,FALSE))</f>
        <v>8</v>
      </c>
      <c r="T431" s="3" t="str">
        <f>IF($E431=IF(ISERROR(VLOOKUP($Q431,技リスト!$A$1:$F$270,4,FALSE)),"－",VLOOKUP($Q431,技リスト!$A$1:$F$270,4,FALSE)),"一致","")</f>
        <v/>
      </c>
      <c r="U431" s="15" t="s">
        <v>164</v>
      </c>
      <c r="V431" s="3" t="str">
        <f>IF(ISERROR(VLOOKUP($U431,技リスト!$A$1:$F$270,6,FALSE)),"－",VLOOKUP($U431,技リスト!$A$1:$F$270,6,FALSE))</f>
        <v>DR</v>
      </c>
      <c r="W431" s="3">
        <f>IF(ISERROR(VLOOKUP($U431,技リスト!$A$1:$F$270,3,FALSE)),"－",VLOOKUP($U431,技リスト!$A$1:$F$270,3,FALSE))</f>
        <v>49</v>
      </c>
      <c r="X431" s="3" t="str">
        <f>IF($E431=IF(ISERROR(VLOOKUP($U431,技リスト!$A$1:$F$270,4,FALSE)),"－",VLOOKUP($U431,技リスト!$A$1:$F$270,4,FALSE)),"一致","")</f>
        <v/>
      </c>
      <c r="Y431" s="15" t="s">
        <v>263</v>
      </c>
      <c r="Z431" s="3" t="str">
        <f>IF(ISERROR(VLOOKUP($Y431,技リスト!$A$1:$F$270,6,FALSE)),"－",VLOOKUP($Y431,技リスト!$A$1:$F$270,6,FALSE))</f>
        <v>NS</v>
      </c>
      <c r="AA431" s="3">
        <f>IF(ISERROR(VLOOKUP($Y431,技リスト!$A$1:$F$270,3,FALSE)),"－",VLOOKUP($Y431,技リスト!$A$1:$F$270,3,FALSE))</f>
        <v>43</v>
      </c>
      <c r="AB431" s="3" t="str">
        <f>IF($E431=IF(ISERROR(VLOOKUP($Y431,技リスト!$A$1:$F$270,4,FALSE)),"－",VLOOKUP($Y431,技リスト!$A$1:$F$270,4,FALSE)),"一致","")</f>
        <v/>
      </c>
      <c r="AC431" s="15" t="s">
        <v>862</v>
      </c>
      <c r="AD431" s="3" t="str">
        <f>IF(ISERROR(VLOOKUP($AC431,技リスト!$A$1:$F$270,6,FALSE)),"－",VLOOKUP($AC431,技リスト!$A$1:$F$270,6,FALSE))</f>
        <v>LS</v>
      </c>
      <c r="AE431" s="3">
        <f>IF(ISERROR(VLOOKUP($AC431,技リスト!$A$1:$F$270,3,FALSE)),"－",VLOOKUP($AC431,技リスト!$A$1:$F$270,3,FALSE))</f>
        <v>70</v>
      </c>
      <c r="AF431" s="3" t="str">
        <f>IF($E431=IF(ISERROR(VLOOKUP($AC431,技リスト!$A$1:$F$245,4,FALSE)),"－",VLOOKUP($AC431,技リスト!$A$1:$F$245,4,FALSE)),"一致","")</f>
        <v/>
      </c>
      <c r="AG431" s="16" t="str">
        <f t="shared" si="48"/>
        <v>ダッシュアクセルごりむちゅうかみかくしレインボーループ</v>
      </c>
      <c r="AH431" s="16" t="str">
        <f t="shared" si="49"/>
        <v>ダッシュアクセルごりむちゅうかみかくしレインボーループ</v>
      </c>
      <c r="AI431" s="16" t="str">
        <f t="shared" si="50"/>
        <v>ダッシュアクセルごりむちゅうかみかくしレインボーループ</v>
      </c>
      <c r="AJ431" s="16" t="str">
        <f t="shared" si="51"/>
        <v>ダッシュアクセルごりむちゅうかみかくしレインボーループ</v>
      </c>
      <c r="AK431" s="15" t="str">
        <f t="shared" si="52"/>
        <v>DRDRNSLS</v>
      </c>
      <c r="AL431" s="16" t="str">
        <f t="shared" si="53"/>
        <v>DRDRNSLS</v>
      </c>
      <c r="AM431" s="15" t="str">
        <f t="shared" si="54"/>
        <v>DRDRNSLS</v>
      </c>
      <c r="AN431" s="15" t="str">
        <f t="shared" si="55"/>
        <v>DRDRNSLS</v>
      </c>
    </row>
    <row r="432" spans="1:40" ht="11.25" customHeight="1" x14ac:dyDescent="0.15">
      <c r="A432" s="15">
        <v>431</v>
      </c>
      <c r="B432" s="15" t="s">
        <v>1172</v>
      </c>
      <c r="C432" s="15" t="s">
        <v>1173</v>
      </c>
      <c r="D432" s="3" t="s">
        <v>18</v>
      </c>
      <c r="E432" s="15" t="s">
        <v>19</v>
      </c>
      <c r="F432" s="15" t="s">
        <v>17</v>
      </c>
      <c r="G432" s="15">
        <v>85</v>
      </c>
      <c r="H432" s="15">
        <v>146</v>
      </c>
      <c r="I432" s="15">
        <v>58</v>
      </c>
      <c r="J432" s="15">
        <v>69</v>
      </c>
      <c r="K432" s="15">
        <v>47</v>
      </c>
      <c r="L432" s="15">
        <v>70</v>
      </c>
      <c r="M432" s="15">
        <v>61</v>
      </c>
      <c r="N432" s="15">
        <v>63</v>
      </c>
      <c r="O432" s="15">
        <v>60</v>
      </c>
      <c r="P432" s="15">
        <v>17</v>
      </c>
      <c r="Q432" s="15" t="s">
        <v>227</v>
      </c>
      <c r="R432" s="3" t="str">
        <f>IF(ISERROR(VLOOKUP($Q432,技リスト!$A$1:$F$270,6,FALSE)),"－",VLOOKUP($Q432,技リスト!$A$1:$F$270,6,FALSE))</f>
        <v>BL</v>
      </c>
      <c r="S432" s="3">
        <f>IF(ISERROR(VLOOKUP($Q432,技リスト!$A$1:$F$270,3,FALSE)),"－",VLOOKUP($Q432,技リスト!$A$1:$F$270,3,FALSE))</f>
        <v>39</v>
      </c>
      <c r="T432" s="3" t="str">
        <f>IF($E432=IF(ISERROR(VLOOKUP($Q432,技リスト!$A$1:$F$270,4,FALSE)),"－",VLOOKUP($Q432,技リスト!$A$1:$F$270,4,FALSE)),"一致","")</f>
        <v>一致</v>
      </c>
      <c r="U432" s="15" t="s">
        <v>188</v>
      </c>
      <c r="V432" s="3" t="str">
        <f>IF(ISERROR(VLOOKUP($U432,技リスト!$A$1:$F$270,6,FALSE)),"－",VLOOKUP($U432,技リスト!$A$1:$F$270,6,FALSE))</f>
        <v>DR</v>
      </c>
      <c r="W432" s="3">
        <f>IF(ISERROR(VLOOKUP($U432,技リスト!$A$1:$F$270,3,FALSE)),"－",VLOOKUP($U432,技リスト!$A$1:$F$270,3,FALSE))</f>
        <v>38</v>
      </c>
      <c r="X432" s="3" t="str">
        <f>IF($E432=IF(ISERROR(VLOOKUP($U432,技リスト!$A$1:$F$270,4,FALSE)),"－",VLOOKUP($U432,技リスト!$A$1:$F$270,4,FALSE)),"一致","")</f>
        <v>一致</v>
      </c>
      <c r="Y432" s="15" t="s">
        <v>260</v>
      </c>
      <c r="Z432" s="3" t="str">
        <f>IF(ISERROR(VLOOKUP($Y432,技リスト!$A$1:$F$270,6,FALSE)),"－",VLOOKUP($Y432,技リスト!$A$1:$F$270,6,FALSE))</f>
        <v>NS</v>
      </c>
      <c r="AA432" s="3">
        <f>IF(ISERROR(VLOOKUP($Y432,技リスト!$A$1:$F$270,3,FALSE)),"－",VLOOKUP($Y432,技リスト!$A$1:$F$270,3,FALSE))</f>
        <v>70</v>
      </c>
      <c r="AB432" s="3" t="str">
        <f>IF($E432=IF(ISERROR(VLOOKUP($Y432,技リスト!$A$1:$F$270,4,FALSE)),"－",VLOOKUP($Y432,技リスト!$A$1:$F$270,4,FALSE)),"一致","")</f>
        <v>一致</v>
      </c>
      <c r="AC432" s="15" t="s">
        <v>165</v>
      </c>
      <c r="AD432" s="3" t="str">
        <f>IF(ISERROR(VLOOKUP($AC432,技リスト!$A$1:$F$270,6,FALSE)),"－",VLOOKUP($AC432,技リスト!$A$1:$F$270,6,FALSE))</f>
        <v>BL</v>
      </c>
      <c r="AE432" s="3">
        <f>IF(ISERROR(VLOOKUP($AC432,技リスト!$A$1:$F$270,3,FALSE)),"－",VLOOKUP($AC432,技リスト!$A$1:$F$270,3,FALSE))</f>
        <v>46</v>
      </c>
      <c r="AF432" s="3" t="str">
        <f>IF($E432=IF(ISERROR(VLOOKUP($AC432,技リスト!$A$1:$F$245,4,FALSE)),"－",VLOOKUP($AC432,技リスト!$A$1:$F$245,4,FALSE)),"一致","")</f>
        <v>一致</v>
      </c>
      <c r="AG432" s="16" t="str">
        <f t="shared" si="48"/>
        <v>スーパースキャン（Ｂ）スーパースキャン（Ｄ）クンフーヘッドフェイクボール</v>
      </c>
      <c r="AH432" s="16" t="str">
        <f t="shared" si="49"/>
        <v>スーパースキャン（Ｂ）スーパースキャン（Ｄ）クンフーヘッドフェイクボール</v>
      </c>
      <c r="AI432" s="16" t="str">
        <f t="shared" si="50"/>
        <v>スーパースキャン（Ｂ）スーパースキャン（Ｄ）クンフーヘッドフェイクボール</v>
      </c>
      <c r="AJ432" s="16" t="str">
        <f t="shared" si="51"/>
        <v>スーパースキャン（Ｂ）スーパースキャン（Ｄ）クンフーヘッドフェイクボール</v>
      </c>
      <c r="AK432" s="15" t="str">
        <f t="shared" si="52"/>
        <v>BLDRNSBL</v>
      </c>
      <c r="AL432" s="16" t="str">
        <f t="shared" si="53"/>
        <v>BLDRNSBL</v>
      </c>
      <c r="AM432" s="15" t="str">
        <f t="shared" si="54"/>
        <v>BLDRNSBL</v>
      </c>
      <c r="AN432" s="15" t="str">
        <f t="shared" si="55"/>
        <v>BLDRNSBL</v>
      </c>
    </row>
    <row r="433" spans="1:40" ht="11.25" customHeight="1" x14ac:dyDescent="0.15">
      <c r="A433" s="15">
        <v>432</v>
      </c>
      <c r="B433" s="15" t="s">
        <v>1174</v>
      </c>
      <c r="C433" s="15" t="s">
        <v>1175</v>
      </c>
      <c r="D433" s="3" t="s">
        <v>18</v>
      </c>
      <c r="E433" s="15" t="s">
        <v>19</v>
      </c>
      <c r="F433" s="15" t="s">
        <v>20</v>
      </c>
      <c r="G433" s="15">
        <v>132</v>
      </c>
      <c r="H433" s="15">
        <v>121</v>
      </c>
      <c r="I433" s="15">
        <v>40</v>
      </c>
      <c r="J433" s="15">
        <v>51</v>
      </c>
      <c r="K433" s="15">
        <v>54</v>
      </c>
      <c r="L433" s="15">
        <v>45</v>
      </c>
      <c r="M433" s="15">
        <v>60</v>
      </c>
      <c r="N433" s="15">
        <v>44</v>
      </c>
      <c r="O433" s="15">
        <v>45</v>
      </c>
      <c r="P433" s="15">
        <v>15</v>
      </c>
      <c r="Q433" s="15" t="s">
        <v>269</v>
      </c>
      <c r="R433" s="3" t="str">
        <f>IF(ISERROR(VLOOKUP($Q433,技リスト!$A$1:$F$270,6,FALSE)),"－",VLOOKUP($Q433,技リスト!$A$1:$F$270,6,FALSE))</f>
        <v>CA</v>
      </c>
      <c r="S433" s="3">
        <f>IF(ISERROR(VLOOKUP($Q433,技リスト!$A$1:$F$270,3,FALSE)),"－",VLOOKUP($Q433,技リスト!$A$1:$F$270,3,FALSE))</f>
        <v>12</v>
      </c>
      <c r="T433" s="3" t="str">
        <f>IF($E433=IF(ISERROR(VLOOKUP($Q433,技リスト!$A$1:$F$270,4,FALSE)),"－",VLOOKUP($Q433,技リスト!$A$1:$F$270,4,FALSE)),"一致","")</f>
        <v>一致</v>
      </c>
      <c r="U433" s="15" t="s">
        <v>223</v>
      </c>
      <c r="V433" s="3" t="str">
        <f>IF(ISERROR(VLOOKUP($U433,技リスト!$A$1:$F$270,6,FALSE)),"－",VLOOKUP($U433,技リスト!$A$1:$F$270,6,FALSE))</f>
        <v>BL</v>
      </c>
      <c r="W433" s="3">
        <f>IF(ISERROR(VLOOKUP($U433,技リスト!$A$1:$F$270,3,FALSE)),"－",VLOOKUP($U433,技リスト!$A$1:$F$270,3,FALSE))</f>
        <v>8</v>
      </c>
      <c r="X433" s="3" t="str">
        <f>IF($E433=IF(ISERROR(VLOOKUP($U433,技リスト!$A$1:$F$270,4,FALSE)),"－",VLOOKUP($U433,技リスト!$A$1:$F$270,4,FALSE)),"一致","")</f>
        <v>一致</v>
      </c>
      <c r="Y433" s="15" t="s">
        <v>176</v>
      </c>
      <c r="Z433" s="3" t="str">
        <f>IF(ISERROR(VLOOKUP($Y433,技リスト!$A$1:$F$270,6,FALSE)),"－",VLOOKUP($Y433,技リスト!$A$1:$F$270,6,FALSE))</f>
        <v>DR</v>
      </c>
      <c r="AA433" s="3">
        <f>IF(ISERROR(VLOOKUP($Y433,技リスト!$A$1:$F$270,3,FALSE)),"－",VLOOKUP($Y433,技リスト!$A$1:$F$270,3,FALSE))</f>
        <v>47</v>
      </c>
      <c r="AB433" s="3" t="str">
        <f>IF($E433=IF(ISERROR(VLOOKUP($Y433,技リスト!$A$1:$F$270,4,FALSE)),"－",VLOOKUP($Y433,技リスト!$A$1:$F$270,4,FALSE)),"一致","")</f>
        <v/>
      </c>
      <c r="AC433" s="15" t="s">
        <v>208</v>
      </c>
      <c r="AD433" s="3" t="str">
        <f>IF(ISERROR(VLOOKUP($AC433,技リスト!$A$1:$F$270,6,FALSE)),"－",VLOOKUP($AC433,技リスト!$A$1:$F$270,6,FALSE))</f>
        <v>P1</v>
      </c>
      <c r="AE433" s="3">
        <f>IF(ISERROR(VLOOKUP($AC433,技リスト!$A$1:$F$270,3,FALSE)),"－",VLOOKUP($AC433,技リスト!$A$1:$F$270,3,FALSE))</f>
        <v>61</v>
      </c>
      <c r="AF433" s="3" t="str">
        <f>IF($E433=IF(ISERROR(VLOOKUP($AC433,技リスト!$A$1:$F$245,4,FALSE)),"－",VLOOKUP($AC433,技リスト!$A$1:$F$245,4,FALSE)),"一致","")</f>
        <v/>
      </c>
      <c r="AG433" s="16" t="str">
        <f t="shared" si="48"/>
        <v>キラーブレードキラースライドヒートタックルフルパワーシールド</v>
      </c>
      <c r="AH433" s="16" t="str">
        <f t="shared" si="49"/>
        <v>キラーブレードキラースライドヒートタックルフルパワーシールド</v>
      </c>
      <c r="AI433" s="16" t="str">
        <f t="shared" si="50"/>
        <v>キラーブレードキラースライドヒートタックルフルパワーシールド</v>
      </c>
      <c r="AJ433" s="16" t="str">
        <f t="shared" si="51"/>
        <v>キラーブレードキラースライドヒートタックルフルパワーシールド</v>
      </c>
      <c r="AK433" s="15" t="str">
        <f t="shared" si="52"/>
        <v>CABLDRP1</v>
      </c>
      <c r="AL433" s="16" t="str">
        <f t="shared" si="53"/>
        <v>CABLDRP1</v>
      </c>
      <c r="AM433" s="15" t="str">
        <f t="shared" si="54"/>
        <v>CABLDRP1</v>
      </c>
      <c r="AN433" s="15" t="str">
        <f t="shared" si="55"/>
        <v>CABLDRP1</v>
      </c>
    </row>
    <row r="434" spans="1:40" ht="11.25" customHeight="1" x14ac:dyDescent="0.15">
      <c r="A434" s="15">
        <v>433</v>
      </c>
      <c r="B434" s="15" t="s">
        <v>1176</v>
      </c>
      <c r="C434" s="15" t="s">
        <v>1177</v>
      </c>
      <c r="D434" s="3" t="s">
        <v>18</v>
      </c>
      <c r="E434" s="15" t="s">
        <v>145</v>
      </c>
      <c r="F434" s="15" t="s">
        <v>20</v>
      </c>
      <c r="G434" s="15">
        <v>151</v>
      </c>
      <c r="H434" s="15">
        <v>129</v>
      </c>
      <c r="I434" s="15">
        <v>48</v>
      </c>
      <c r="J434" s="15">
        <v>52</v>
      </c>
      <c r="K434" s="15">
        <v>66</v>
      </c>
      <c r="L434" s="15">
        <v>44</v>
      </c>
      <c r="M434" s="15">
        <v>55</v>
      </c>
      <c r="N434" s="15">
        <v>60</v>
      </c>
      <c r="O434" s="15">
        <v>63</v>
      </c>
      <c r="P434" s="15">
        <v>19</v>
      </c>
      <c r="Q434" s="15" t="s">
        <v>219</v>
      </c>
      <c r="R434" s="3" t="str">
        <f>IF(ISERROR(VLOOKUP($Q434,技リスト!$A$1:$F$270,6,FALSE)),"－",VLOOKUP($Q434,技リスト!$A$1:$F$270,6,FALSE))</f>
        <v>BL</v>
      </c>
      <c r="S434" s="3">
        <f>IF(ISERROR(VLOOKUP($Q434,技リスト!$A$1:$F$270,3,FALSE)),"－",VLOOKUP($Q434,技リスト!$A$1:$F$270,3,FALSE))</f>
        <v>64</v>
      </c>
      <c r="T434" s="3" t="str">
        <f>IF($E434=IF(ISERROR(VLOOKUP($Q434,技リスト!$A$1:$F$270,4,FALSE)),"－",VLOOKUP($Q434,技リスト!$A$1:$F$270,4,FALSE)),"一致","")</f>
        <v/>
      </c>
      <c r="U434" s="15" t="s">
        <v>208</v>
      </c>
      <c r="V434" s="3" t="str">
        <f>IF(ISERROR(VLOOKUP($U434,技リスト!$A$1:$F$270,6,FALSE)),"－",VLOOKUP($U434,技リスト!$A$1:$F$270,6,FALSE))</f>
        <v>P1</v>
      </c>
      <c r="W434" s="3">
        <f>IF(ISERROR(VLOOKUP($U434,技リスト!$A$1:$F$270,3,FALSE)),"－",VLOOKUP($U434,技リスト!$A$1:$F$270,3,FALSE))</f>
        <v>61</v>
      </c>
      <c r="X434" s="3" t="str">
        <f>IF($E434=IF(ISERROR(VLOOKUP($U434,技リスト!$A$1:$F$270,4,FALSE)),"－",VLOOKUP($U434,技リスト!$A$1:$F$270,4,FALSE)),"一致","")</f>
        <v>一致</v>
      </c>
      <c r="Y434" s="15" t="s">
        <v>548</v>
      </c>
      <c r="Z434" s="3" t="str">
        <f>IF(ISERROR(VLOOKUP($Y434,技リスト!$A$1:$F$270,6,FALSE)),"－",VLOOKUP($Y434,技リスト!$A$1:$F$270,6,FALSE))</f>
        <v>DR</v>
      </c>
      <c r="AA434" s="3">
        <f>IF(ISERROR(VLOOKUP($Y434,技リスト!$A$1:$F$270,3,FALSE)),"－",VLOOKUP($Y434,技リスト!$A$1:$F$270,3,FALSE))</f>
        <v>74</v>
      </c>
      <c r="AB434" s="3" t="str">
        <f>IF($E434=IF(ISERROR(VLOOKUP($Y434,技リスト!$A$1:$F$270,4,FALSE)),"－",VLOOKUP($Y434,技リスト!$A$1:$F$270,4,FALSE)),"一致","")</f>
        <v>一致</v>
      </c>
      <c r="AC434" s="15" t="s">
        <v>407</v>
      </c>
      <c r="AD434" s="3" t="str">
        <f>IF(ISERROR(VLOOKUP($AC434,技リスト!$A$1:$F$270,6,FALSE)),"－",VLOOKUP($AC434,技リスト!$A$1:$F$270,6,FALSE))</f>
        <v>CA</v>
      </c>
      <c r="AE434" s="3">
        <f>IF(ISERROR(VLOOKUP($AC434,技リスト!$A$1:$F$270,3,FALSE)),"－",VLOOKUP($AC434,技リスト!$A$1:$F$270,3,FALSE))</f>
        <v>69</v>
      </c>
      <c r="AF434" s="3" t="str">
        <f>IF($E434=IF(ISERROR(VLOOKUP($AC434,技リスト!$A$1:$F$245,4,FALSE)),"－",VLOOKUP($AC434,技リスト!$A$1:$F$245,4,FALSE)),"一致","")</f>
        <v/>
      </c>
      <c r="AG434" s="16" t="str">
        <f t="shared" si="48"/>
        <v>サイクロンフルパワーシールドれっぷうダッシュドこんじょうキャッチ</v>
      </c>
      <c r="AH434" s="16" t="str">
        <f t="shared" si="49"/>
        <v>サイクロンフルパワーシールドれっぷうダッシュドこんじょうキャッチ</v>
      </c>
      <c r="AI434" s="16" t="str">
        <f t="shared" si="50"/>
        <v>サイクロンフルパワーシールドれっぷうダッシュドこんじょうキャッチ</v>
      </c>
      <c r="AJ434" s="16" t="str">
        <f t="shared" si="51"/>
        <v>サイクロンフルパワーシールドれっぷうダッシュドこんじょうキャッチ</v>
      </c>
      <c r="AK434" s="15" t="str">
        <f t="shared" si="52"/>
        <v>BLP1DRCA</v>
      </c>
      <c r="AL434" s="16" t="str">
        <f t="shared" si="53"/>
        <v>BLP1DRCA</v>
      </c>
      <c r="AM434" s="15" t="str">
        <f t="shared" si="54"/>
        <v>BLP1DRCA</v>
      </c>
      <c r="AN434" s="15" t="str">
        <f t="shared" si="55"/>
        <v>BLP1DRCA</v>
      </c>
    </row>
    <row r="435" spans="1:40" ht="11.25" customHeight="1" x14ac:dyDescent="0.15">
      <c r="A435" s="15">
        <v>434</v>
      </c>
      <c r="B435" s="15" t="s">
        <v>1178</v>
      </c>
      <c r="C435" s="15" t="s">
        <v>1179</v>
      </c>
      <c r="D435" s="3" t="s">
        <v>18</v>
      </c>
      <c r="E435" s="15" t="s">
        <v>145</v>
      </c>
      <c r="F435" s="15" t="s">
        <v>53</v>
      </c>
      <c r="G435" s="15">
        <v>125</v>
      </c>
      <c r="H435" s="15">
        <v>146</v>
      </c>
      <c r="I435" s="15">
        <v>49</v>
      </c>
      <c r="J435" s="15">
        <v>39</v>
      </c>
      <c r="K435" s="15">
        <v>33</v>
      </c>
      <c r="L435" s="15">
        <v>62</v>
      </c>
      <c r="M435" s="15">
        <v>60</v>
      </c>
      <c r="N435" s="15">
        <v>62</v>
      </c>
      <c r="O435" s="15">
        <v>56</v>
      </c>
      <c r="P435" s="15">
        <v>16</v>
      </c>
      <c r="Q435" s="15" t="s">
        <v>921</v>
      </c>
      <c r="R435" s="3" t="str">
        <f>IF(ISERROR(VLOOKUP($Q435,技リスト!$A$1:$F$270,6,FALSE)),"－",VLOOKUP($Q435,技リスト!$A$1:$F$270,6,FALSE))</f>
        <v>DR</v>
      </c>
      <c r="S435" s="3">
        <f>IF(ISERROR(VLOOKUP($Q435,技リスト!$A$1:$F$270,3,FALSE)),"－",VLOOKUP($Q435,技リスト!$A$1:$F$270,3,FALSE))</f>
        <v>17</v>
      </c>
      <c r="T435" s="3" t="str">
        <f>IF($E435=IF(ISERROR(VLOOKUP($Q435,技リスト!$A$1:$F$270,4,FALSE)),"－",VLOOKUP($Q435,技リスト!$A$1:$F$270,4,FALSE)),"一致","")</f>
        <v>一致</v>
      </c>
      <c r="U435" s="15" t="s">
        <v>750</v>
      </c>
      <c r="V435" s="3" t="str">
        <f>IF(ISERROR(VLOOKUP($U435,技リスト!$A$1:$F$270,6,FALSE)),"－",VLOOKUP($U435,技リスト!$A$1:$F$270,6,FALSE))</f>
        <v>BL</v>
      </c>
      <c r="W435" s="3">
        <f>IF(ISERROR(VLOOKUP($U435,技リスト!$A$1:$F$270,3,FALSE)),"－",VLOOKUP($U435,技リスト!$A$1:$F$270,3,FALSE))</f>
        <v>62</v>
      </c>
      <c r="X435" s="3" t="str">
        <f>IF($E435=IF(ISERROR(VLOOKUP($U435,技リスト!$A$1:$F$270,4,FALSE)),"－",VLOOKUP($U435,技リスト!$A$1:$F$270,4,FALSE)),"一致","")</f>
        <v>一致</v>
      </c>
      <c r="Y435" s="15" t="s">
        <v>176</v>
      </c>
      <c r="Z435" s="3" t="str">
        <f>IF(ISERROR(VLOOKUP($Y435,技リスト!$A$1:$F$270,6,FALSE)),"－",VLOOKUP($Y435,技リスト!$A$1:$F$270,6,FALSE))</f>
        <v>DR</v>
      </c>
      <c r="AA435" s="3">
        <f>IF(ISERROR(VLOOKUP($Y435,技リスト!$A$1:$F$270,3,FALSE)),"－",VLOOKUP($Y435,技リスト!$A$1:$F$270,3,FALSE))</f>
        <v>47</v>
      </c>
      <c r="AB435" s="3" t="str">
        <f>IF($E435=IF(ISERROR(VLOOKUP($Y435,技リスト!$A$1:$F$270,4,FALSE)),"－",VLOOKUP($Y435,技リスト!$A$1:$F$270,4,FALSE)),"一致","")</f>
        <v>一致</v>
      </c>
      <c r="AC435" s="15" t="s">
        <v>1180</v>
      </c>
      <c r="AD435" s="3" t="str">
        <f>IF(ISERROR(VLOOKUP($AC435,技リスト!$A$1:$F$270,6,FALSE)),"－",VLOOKUP($AC435,技リスト!$A$1:$F$270,6,FALSE))</f>
        <v>LS</v>
      </c>
      <c r="AE435" s="3">
        <f>IF(ISERROR(VLOOKUP($AC435,技リスト!$A$1:$F$270,3,FALSE)),"－",VLOOKUP($AC435,技リスト!$A$1:$F$270,3,FALSE))</f>
        <v>92</v>
      </c>
      <c r="AF435" s="3" t="str">
        <f>IF($E435=IF(ISERROR(VLOOKUP($AC435,技リスト!$A$1:$F$245,4,FALSE)),"－",VLOOKUP($AC435,技リスト!$A$1:$F$245,4,FALSE)),"一致","")</f>
        <v/>
      </c>
      <c r="AG435" s="16" t="str">
        <f t="shared" si="48"/>
        <v>ひとりワンツーフレイムダンスヒートタックルツナミブースト</v>
      </c>
      <c r="AH435" s="16" t="str">
        <f t="shared" si="49"/>
        <v>ひとりワンツーフレイムダンスヒートタックルツナミブースト</v>
      </c>
      <c r="AI435" s="16" t="str">
        <f t="shared" si="50"/>
        <v>ひとりワンツーフレイムダンスヒートタックルツナミブースト</v>
      </c>
      <c r="AJ435" s="16" t="str">
        <f t="shared" si="51"/>
        <v>ひとりワンツーフレイムダンスヒートタックルツナミブースト</v>
      </c>
      <c r="AK435" s="15" t="str">
        <f t="shared" si="52"/>
        <v>DRBLDRLS</v>
      </c>
      <c r="AL435" s="16" t="str">
        <f t="shared" si="53"/>
        <v>DRBLDRLS</v>
      </c>
      <c r="AM435" s="15" t="str">
        <f t="shared" si="54"/>
        <v>DRBLDRLS</v>
      </c>
      <c r="AN435" s="15" t="str">
        <f t="shared" si="55"/>
        <v>DRBLDRLS</v>
      </c>
    </row>
    <row r="436" spans="1:40" ht="11.25" customHeight="1" x14ac:dyDescent="0.15">
      <c r="A436" s="15">
        <v>435</v>
      </c>
      <c r="B436" s="15" t="s">
        <v>1181</v>
      </c>
      <c r="C436" s="15" t="s">
        <v>1182</v>
      </c>
      <c r="D436" s="3" t="s">
        <v>18</v>
      </c>
      <c r="E436" s="15" t="s">
        <v>88</v>
      </c>
      <c r="F436" s="15" t="s">
        <v>52</v>
      </c>
      <c r="G436" s="15">
        <v>167</v>
      </c>
      <c r="H436" s="15">
        <v>145</v>
      </c>
      <c r="I436" s="15">
        <v>56</v>
      </c>
      <c r="J436" s="15">
        <v>57</v>
      </c>
      <c r="K436" s="15">
        <v>60</v>
      </c>
      <c r="L436" s="15">
        <v>56</v>
      </c>
      <c r="M436" s="15">
        <v>60</v>
      </c>
      <c r="N436" s="15">
        <v>53</v>
      </c>
      <c r="O436" s="15">
        <v>60</v>
      </c>
      <c r="P436" s="15">
        <v>11</v>
      </c>
      <c r="Q436" s="15" t="s">
        <v>533</v>
      </c>
      <c r="R436" s="3" t="str">
        <f>IF(ISERROR(VLOOKUP($Q436,技リスト!$A$1:$F$270,6,FALSE)),"－",VLOOKUP($Q436,技リスト!$A$1:$F$270,6,FALSE))</f>
        <v>NS</v>
      </c>
      <c r="S436" s="3">
        <f>IF(ISERROR(VLOOKUP($Q436,技リスト!$A$1:$F$270,3,FALSE)),"－",VLOOKUP($Q436,技リスト!$A$1:$F$270,3,FALSE))</f>
        <v>24</v>
      </c>
      <c r="T436" s="3" t="str">
        <f>IF($E436=IF(ISERROR(VLOOKUP($Q436,技リスト!$A$1:$F$270,4,FALSE)),"－",VLOOKUP($Q436,技リスト!$A$1:$F$270,4,FALSE)),"一致","")</f>
        <v>一致</v>
      </c>
      <c r="U436" s="15" t="s">
        <v>158</v>
      </c>
      <c r="V436" s="3" t="str">
        <f>IF(ISERROR(VLOOKUP($U436,技リスト!$A$1:$F$270,6,FALSE)),"－",VLOOKUP($U436,技リスト!$A$1:$F$270,6,FALSE))</f>
        <v>DR</v>
      </c>
      <c r="W436" s="3">
        <f>IF(ISERROR(VLOOKUP($U436,技リスト!$A$1:$F$270,3,FALSE)),"－",VLOOKUP($U436,技リスト!$A$1:$F$270,3,FALSE))</f>
        <v>17</v>
      </c>
      <c r="X436" s="3" t="str">
        <f>IF($E436=IF(ISERROR(VLOOKUP($U436,技リスト!$A$1:$F$270,4,FALSE)),"－",VLOOKUP($U436,技リスト!$A$1:$F$270,4,FALSE)),"一致","")</f>
        <v>一致</v>
      </c>
      <c r="Y436" s="15" t="s">
        <v>139</v>
      </c>
      <c r="Z436" s="3" t="str">
        <f>IF(ISERROR(VLOOKUP($Y436,技リスト!$A$1:$F$270,6,FALSE)),"－",VLOOKUP($Y436,技リスト!$A$1:$F$270,6,FALSE))</f>
        <v>BL</v>
      </c>
      <c r="AA436" s="3">
        <f>IF(ISERROR(VLOOKUP($Y436,技リスト!$A$1:$F$270,3,FALSE)),"－",VLOOKUP($Y436,技リスト!$A$1:$F$270,3,FALSE))</f>
        <v>8</v>
      </c>
      <c r="AB436" s="3" t="str">
        <f>IF($E436=IF(ISERROR(VLOOKUP($Y436,技リスト!$A$1:$F$270,4,FALSE)),"－",VLOOKUP($Y436,技リスト!$A$1:$F$270,4,FALSE)),"一致","")</f>
        <v>一致</v>
      </c>
      <c r="AC436" s="15" t="s">
        <v>530</v>
      </c>
      <c r="AD436" s="3" t="str">
        <f>IF(ISERROR(VLOOKUP($AC436,技リスト!$A$1:$F$270,6,FALSE)),"－",VLOOKUP($AC436,技リスト!$A$1:$F$270,6,FALSE))</f>
        <v>BS</v>
      </c>
      <c r="AE436" s="3">
        <f>IF(ISERROR(VLOOKUP($AC436,技リスト!$A$1:$F$270,3,FALSE)),"－",VLOOKUP($AC436,技リスト!$A$1:$F$270,3,FALSE))</f>
        <v>70</v>
      </c>
      <c r="AF436" s="3" t="str">
        <f>IF($E436=IF(ISERROR(VLOOKUP($AC436,技リスト!$A$1:$F$245,4,FALSE)),"－",VLOOKUP($AC436,技リスト!$A$1:$F$245,4,FALSE)),"一致","")</f>
        <v>一致</v>
      </c>
      <c r="AG436" s="16" t="str">
        <f t="shared" si="48"/>
        <v>スピニングシュートたつまきせんぷうコイルターンバックトルネード</v>
      </c>
      <c r="AH436" s="16" t="str">
        <f t="shared" si="49"/>
        <v>スピニングシュートたつまきせんぷうコイルターンバックトルネード</v>
      </c>
      <c r="AI436" s="16" t="str">
        <f t="shared" si="50"/>
        <v>スピニングシュートたつまきせんぷうコイルターンバックトルネード</v>
      </c>
      <c r="AJ436" s="16" t="str">
        <f t="shared" si="51"/>
        <v>スピニングシュートたつまきせんぷうコイルターンバックトルネード</v>
      </c>
      <c r="AK436" s="15" t="str">
        <f t="shared" si="52"/>
        <v>NSDRBLBS</v>
      </c>
      <c r="AL436" s="16" t="str">
        <f t="shared" si="53"/>
        <v>NSDRBLBS</v>
      </c>
      <c r="AM436" s="15" t="str">
        <f t="shared" si="54"/>
        <v>NSDRBLBS</v>
      </c>
      <c r="AN436" s="15" t="str">
        <f t="shared" si="55"/>
        <v>NSDRBLBS</v>
      </c>
    </row>
    <row r="437" spans="1:40" ht="11.25" customHeight="1" x14ac:dyDescent="0.15">
      <c r="A437" s="15">
        <v>436</v>
      </c>
      <c r="B437" s="15" t="s">
        <v>1183</v>
      </c>
      <c r="C437" s="15" t="s">
        <v>1184</v>
      </c>
      <c r="D437" s="3" t="s">
        <v>18</v>
      </c>
      <c r="E437" s="15" t="s">
        <v>19</v>
      </c>
      <c r="F437" s="15" t="s">
        <v>17</v>
      </c>
      <c r="G437" s="15">
        <v>151</v>
      </c>
      <c r="H437" s="15">
        <v>116</v>
      </c>
      <c r="I437" s="15">
        <v>54</v>
      </c>
      <c r="J437" s="15">
        <v>59</v>
      </c>
      <c r="K437" s="15">
        <v>44</v>
      </c>
      <c r="L437" s="15">
        <v>48</v>
      </c>
      <c r="M437" s="15">
        <v>50</v>
      </c>
      <c r="N437" s="15">
        <v>60</v>
      </c>
      <c r="O437" s="15">
        <v>53</v>
      </c>
      <c r="P437" s="15">
        <v>22</v>
      </c>
      <c r="Q437" s="15" t="s">
        <v>264</v>
      </c>
      <c r="R437" s="3" t="str">
        <f>IF(ISERROR(VLOOKUP($Q437,技リスト!$A$1:$F$270,6,FALSE)),"－",VLOOKUP($Q437,技リスト!$A$1:$F$270,6,FALSE))</f>
        <v>BL</v>
      </c>
      <c r="S437" s="3">
        <f>IF(ISERROR(VLOOKUP($Q437,技リスト!$A$1:$F$270,3,FALSE)),"－",VLOOKUP($Q437,技リスト!$A$1:$F$270,3,FALSE))</f>
        <v>16</v>
      </c>
      <c r="T437" s="3" t="str">
        <f>IF($E437=IF(ISERROR(VLOOKUP($Q437,技リスト!$A$1:$F$270,4,FALSE)),"－",VLOOKUP($Q437,技リスト!$A$1:$F$270,4,FALSE)),"一致","")</f>
        <v>一致</v>
      </c>
      <c r="U437" s="15" t="s">
        <v>289</v>
      </c>
      <c r="V437" s="3" t="str">
        <f>IF(ISERROR(VLOOKUP($U437,技リスト!$A$1:$F$270,6,FALSE)),"－",VLOOKUP($U437,技リスト!$A$1:$F$270,6,FALSE))</f>
        <v>DR</v>
      </c>
      <c r="W437" s="3">
        <f>IF(ISERROR(VLOOKUP($U437,技リスト!$A$1:$F$270,3,FALSE)),"－",VLOOKUP($U437,技リスト!$A$1:$F$270,3,FALSE))</f>
        <v>24</v>
      </c>
      <c r="X437" s="3" t="str">
        <f>IF($E437=IF(ISERROR(VLOOKUP($U437,技リスト!$A$1:$F$270,4,FALSE)),"－",VLOOKUP($U437,技リスト!$A$1:$F$270,4,FALSE)),"一致","")</f>
        <v/>
      </c>
      <c r="Y437" s="15" t="s">
        <v>290</v>
      </c>
      <c r="Z437" s="3" t="str">
        <f>IF(ISERROR(VLOOKUP($Y437,技リスト!$A$1:$F$270,6,FALSE)),"－",VLOOKUP($Y437,技リスト!$A$1:$F$270,6,FALSE))</f>
        <v>BL</v>
      </c>
      <c r="AA437" s="3">
        <f>IF(ISERROR(VLOOKUP($Y437,技リスト!$A$1:$F$270,3,FALSE)),"－",VLOOKUP($Y437,技リスト!$A$1:$F$270,3,FALSE))</f>
        <v>56</v>
      </c>
      <c r="AB437" s="3" t="str">
        <f>IF($E437=IF(ISERROR(VLOOKUP($Y437,技リスト!$A$1:$F$270,4,FALSE)),"－",VLOOKUP($Y437,技リスト!$A$1:$F$270,4,FALSE)),"一致","")</f>
        <v>一致</v>
      </c>
      <c r="AC437" s="15" t="s">
        <v>141</v>
      </c>
      <c r="AD437" s="3" t="str">
        <f>IF(ISERROR(VLOOKUP($AC437,技リスト!$A$1:$F$270,6,FALSE)),"－",VLOOKUP($AC437,技リスト!$A$1:$F$270,6,FALSE))</f>
        <v>BL</v>
      </c>
      <c r="AE437" s="3">
        <f>IF(ISERROR(VLOOKUP($AC437,技リスト!$A$1:$F$270,3,FALSE)),"－",VLOOKUP($AC437,技リスト!$A$1:$F$270,3,FALSE))</f>
        <v>64</v>
      </c>
      <c r="AF437" s="3" t="str">
        <f>IF($E437=IF(ISERROR(VLOOKUP($AC437,技リスト!$A$1:$F$245,4,FALSE)),"－",VLOOKUP($AC437,技リスト!$A$1:$F$245,4,FALSE)),"一致","")</f>
        <v>一致</v>
      </c>
      <c r="AG437" s="16" t="str">
        <f t="shared" si="48"/>
        <v>おんりょうどくぎりのじゅつくものいとかげぬい</v>
      </c>
      <c r="AH437" s="16" t="str">
        <f t="shared" si="49"/>
        <v>おんりょうどくぎりのじゅつくものいとかげぬい</v>
      </c>
      <c r="AI437" s="16" t="str">
        <f t="shared" si="50"/>
        <v>おんりょうどくぎりのじゅつくものいとかげぬい</v>
      </c>
      <c r="AJ437" s="16" t="str">
        <f t="shared" si="51"/>
        <v>おんりょうどくぎりのじゅつくものいとかげぬい</v>
      </c>
      <c r="AK437" s="15" t="str">
        <f t="shared" si="52"/>
        <v>BLDRBLBL</v>
      </c>
      <c r="AL437" s="16" t="str">
        <f t="shared" si="53"/>
        <v>BLDRBLBL</v>
      </c>
      <c r="AM437" s="15" t="str">
        <f t="shared" si="54"/>
        <v>BLDRBLBL</v>
      </c>
      <c r="AN437" s="15" t="str">
        <f t="shared" si="55"/>
        <v>BLDRBLBL</v>
      </c>
    </row>
    <row r="438" spans="1:40" ht="11.25" customHeight="1" x14ac:dyDescent="0.15">
      <c r="A438" s="15">
        <v>437</v>
      </c>
      <c r="B438" s="15" t="s">
        <v>1185</v>
      </c>
      <c r="C438" s="15" t="s">
        <v>1186</v>
      </c>
      <c r="D438" s="3" t="s">
        <v>18</v>
      </c>
      <c r="E438" s="15" t="s">
        <v>19</v>
      </c>
      <c r="F438" s="15" t="s">
        <v>17</v>
      </c>
      <c r="G438" s="15">
        <v>77</v>
      </c>
      <c r="H438" s="15">
        <v>186</v>
      </c>
      <c r="I438" s="15">
        <v>44</v>
      </c>
      <c r="J438" s="15">
        <v>56</v>
      </c>
      <c r="K438" s="15">
        <v>60</v>
      </c>
      <c r="L438" s="15">
        <v>63</v>
      </c>
      <c r="M438" s="15">
        <v>68</v>
      </c>
      <c r="N438" s="15">
        <v>52</v>
      </c>
      <c r="O438" s="15">
        <v>62</v>
      </c>
      <c r="P438" s="15">
        <v>22</v>
      </c>
      <c r="Q438" s="15" t="s">
        <v>187</v>
      </c>
      <c r="R438" s="3" t="str">
        <f>IF(ISERROR(VLOOKUP($Q438,技リスト!$A$1:$F$270,6,FALSE)),"－",VLOOKUP($Q438,技リスト!$A$1:$F$270,6,FALSE))</f>
        <v>DR</v>
      </c>
      <c r="S438" s="3">
        <f>IF(ISERROR(VLOOKUP($Q438,技リスト!$A$1:$F$270,3,FALSE)),"－",VLOOKUP($Q438,技リスト!$A$1:$F$270,3,FALSE))</f>
        <v>15</v>
      </c>
      <c r="T438" s="3" t="str">
        <f>IF($E438=IF(ISERROR(VLOOKUP($Q438,技リスト!$A$1:$F$270,4,FALSE)),"－",VLOOKUP($Q438,技リスト!$A$1:$F$270,4,FALSE)),"一致","")</f>
        <v>一致</v>
      </c>
      <c r="U438" s="15" t="s">
        <v>276</v>
      </c>
      <c r="V438" s="3" t="str">
        <f>IF(ISERROR(VLOOKUP($U438,技リスト!$A$1:$F$270,6,FALSE)),"－",VLOOKUP($U438,技リスト!$A$1:$F$270,6,FALSE))</f>
        <v>BL</v>
      </c>
      <c r="W438" s="3">
        <f>IF(ISERROR(VLOOKUP($U438,技リスト!$A$1:$F$270,3,FALSE)),"－",VLOOKUP($U438,技リスト!$A$1:$F$270,3,FALSE))</f>
        <v>16</v>
      </c>
      <c r="X438" s="3" t="str">
        <f>IF($E438=IF(ISERROR(VLOOKUP($U438,技リスト!$A$1:$F$270,4,FALSE)),"－",VLOOKUP($U438,技リスト!$A$1:$F$270,4,FALSE)),"一致","")</f>
        <v>一致</v>
      </c>
      <c r="Y438" s="15" t="s">
        <v>476</v>
      </c>
      <c r="Z438" s="3" t="str">
        <f>IF(ISERROR(VLOOKUP($Y438,技リスト!$A$1:$F$270,6,FALSE)),"－",VLOOKUP($Y438,技リスト!$A$1:$F$270,6,FALSE))</f>
        <v>BL</v>
      </c>
      <c r="AA438" s="3">
        <f>IF(ISERROR(VLOOKUP($Y438,技リスト!$A$1:$F$270,3,FALSE)),"－",VLOOKUP($Y438,技リスト!$A$1:$F$270,3,FALSE))</f>
        <v>93</v>
      </c>
      <c r="AB438" s="3" t="str">
        <f>IF($E438=IF(ISERROR(VLOOKUP($Y438,技リスト!$A$1:$F$270,4,FALSE)),"－",VLOOKUP($Y438,技リスト!$A$1:$F$270,4,FALSE)),"一致","")</f>
        <v>一致</v>
      </c>
      <c r="AC438" s="15" t="s">
        <v>1131</v>
      </c>
      <c r="AD438" s="3" t="str">
        <f>IF(ISERROR(VLOOKUP($AC438,技リスト!$A$1:$F$270,6,FALSE)),"－",VLOOKUP($AC438,技リスト!$A$1:$F$270,6,FALSE))</f>
        <v>DR</v>
      </c>
      <c r="AE438" s="3">
        <f>IF(ISERROR(VLOOKUP($AC438,技リスト!$A$1:$F$270,3,FALSE)),"－",VLOOKUP($AC438,技リスト!$A$1:$F$270,3,FALSE))</f>
        <v>94</v>
      </c>
      <c r="AF438" s="3" t="str">
        <f>IF($E438=IF(ISERROR(VLOOKUP($AC438,技リスト!$A$1:$F$245,4,FALSE)),"－",VLOOKUP($AC438,技リスト!$A$1:$F$245,4,FALSE)),"一致","")</f>
        <v>一致</v>
      </c>
      <c r="AG438" s="16" t="str">
        <f t="shared" si="48"/>
        <v>のろいドッペルゲンガーハーヴェストデュアルパス</v>
      </c>
      <c r="AH438" s="16" t="str">
        <f t="shared" si="49"/>
        <v>のろいドッペルゲンガーハーヴェストデュアルパス</v>
      </c>
      <c r="AI438" s="16" t="str">
        <f t="shared" si="50"/>
        <v>のろいドッペルゲンガーハーヴェストデュアルパス</v>
      </c>
      <c r="AJ438" s="16" t="str">
        <f t="shared" si="51"/>
        <v>のろいドッペルゲンガーハーヴェストデュアルパス</v>
      </c>
      <c r="AK438" s="15" t="str">
        <f t="shared" si="52"/>
        <v>DRBLBLDR</v>
      </c>
      <c r="AL438" s="16" t="str">
        <f t="shared" si="53"/>
        <v>DRBLBLDR</v>
      </c>
      <c r="AM438" s="15" t="str">
        <f t="shared" si="54"/>
        <v>DRBLBLDR</v>
      </c>
      <c r="AN438" s="15" t="str">
        <f t="shared" si="55"/>
        <v>DRBLBLDR</v>
      </c>
    </row>
    <row r="439" spans="1:40" ht="11.25" customHeight="1" x14ac:dyDescent="0.15">
      <c r="A439" s="15">
        <v>438</v>
      </c>
      <c r="B439" s="15" t="s">
        <v>1187</v>
      </c>
      <c r="C439" s="15" t="s">
        <v>1188</v>
      </c>
      <c r="D439" s="3" t="s">
        <v>18</v>
      </c>
      <c r="E439" s="15" t="s">
        <v>88</v>
      </c>
      <c r="F439" s="15" t="s">
        <v>17</v>
      </c>
      <c r="G439" s="15">
        <v>94</v>
      </c>
      <c r="H439" s="15">
        <v>198</v>
      </c>
      <c r="I439" s="15">
        <v>62</v>
      </c>
      <c r="J439" s="15">
        <v>54</v>
      </c>
      <c r="K439" s="15">
        <v>68</v>
      </c>
      <c r="L439" s="15">
        <v>60</v>
      </c>
      <c r="M439" s="15">
        <v>52</v>
      </c>
      <c r="N439" s="15">
        <v>28</v>
      </c>
      <c r="O439" s="15">
        <v>57</v>
      </c>
      <c r="P439" s="15">
        <v>28</v>
      </c>
      <c r="Q439" s="15" t="s">
        <v>427</v>
      </c>
      <c r="R439" s="3" t="str">
        <f>IF(ISERROR(VLOOKUP($Q439,技リスト!$A$1:$F$270,6,FALSE)),"－",VLOOKUP($Q439,技リスト!$A$1:$F$270,6,FALSE))</f>
        <v>BL</v>
      </c>
      <c r="S439" s="3">
        <f>IF(ISERROR(VLOOKUP($Q439,技リスト!$A$1:$F$270,3,FALSE)),"－",VLOOKUP($Q439,技リスト!$A$1:$F$270,3,FALSE))</f>
        <v>39</v>
      </c>
      <c r="T439" s="3" t="str">
        <f>IF($E439=IF(ISERROR(VLOOKUP($Q439,技リスト!$A$1:$F$270,4,FALSE)),"－",VLOOKUP($Q439,技リスト!$A$1:$F$270,4,FALSE)),"一致","")</f>
        <v>一致</v>
      </c>
      <c r="U439" s="15" t="s">
        <v>152</v>
      </c>
      <c r="V439" s="3" t="str">
        <f>IF(ISERROR(VLOOKUP($U439,技リスト!$A$1:$F$270,6,FALSE)),"－",VLOOKUP($U439,技リスト!$A$1:$F$270,6,FALSE))</f>
        <v>DR</v>
      </c>
      <c r="W439" s="3">
        <f>IF(ISERROR(VLOOKUP($U439,技リスト!$A$1:$F$270,3,FALSE)),"－",VLOOKUP($U439,技リスト!$A$1:$F$270,3,FALSE))</f>
        <v>47</v>
      </c>
      <c r="X439" s="3" t="str">
        <f>IF($E439=IF(ISERROR(VLOOKUP($U439,技リスト!$A$1:$F$270,4,FALSE)),"－",VLOOKUP($U439,技リスト!$A$1:$F$270,4,FALSE)),"一致","")</f>
        <v>一致</v>
      </c>
      <c r="Y439" s="15" t="s">
        <v>148</v>
      </c>
      <c r="Z439" s="3" t="str">
        <f>IF(ISERROR(VLOOKUP($Y439,技リスト!$A$1:$F$270,6,FALSE)),"－",VLOOKUP($Y439,技リスト!$A$1:$F$270,6,FALSE))</f>
        <v>BS</v>
      </c>
      <c r="AA439" s="3">
        <f>IF(ISERROR(VLOOKUP($Y439,技リスト!$A$1:$F$270,3,FALSE)),"－",VLOOKUP($Y439,技リスト!$A$1:$F$270,3,FALSE))</f>
        <v>80</v>
      </c>
      <c r="AB439" s="3" t="str">
        <f>IF($E439=IF(ISERROR(VLOOKUP($Y439,技リスト!$A$1:$F$270,4,FALSE)),"－",VLOOKUP($Y439,技リスト!$A$1:$F$270,4,FALSE)),"一致","")</f>
        <v/>
      </c>
      <c r="AC439" s="15" t="s">
        <v>219</v>
      </c>
      <c r="AD439" s="3" t="str">
        <f>IF(ISERROR(VLOOKUP($AC439,技リスト!$A$1:$F$270,6,FALSE)),"－",VLOOKUP($AC439,技リスト!$A$1:$F$270,6,FALSE))</f>
        <v>BL</v>
      </c>
      <c r="AE439" s="3">
        <f>IF(ISERROR(VLOOKUP($AC439,技リスト!$A$1:$F$270,3,FALSE)),"－",VLOOKUP($AC439,技リスト!$A$1:$F$270,3,FALSE))</f>
        <v>64</v>
      </c>
      <c r="AF439" s="3" t="str">
        <f>IF($E439=IF(ISERROR(VLOOKUP($AC439,技リスト!$A$1:$F$245,4,FALSE)),"－",VLOOKUP($AC439,技リスト!$A$1:$F$245,4,FALSE)),"一致","")</f>
        <v>一致</v>
      </c>
      <c r="AG439" s="16" t="str">
        <f t="shared" si="48"/>
        <v>ブレードアタックジグザグスパークドこんじょうバットサイクロン</v>
      </c>
      <c r="AH439" s="16" t="str">
        <f t="shared" si="49"/>
        <v>ブレードアタックジグザグスパークドこんじょうバットサイクロン</v>
      </c>
      <c r="AI439" s="16" t="str">
        <f t="shared" si="50"/>
        <v>ブレードアタックジグザグスパークドこんじょうバットサイクロン</v>
      </c>
      <c r="AJ439" s="16" t="str">
        <f t="shared" si="51"/>
        <v>ブレードアタックジグザグスパークドこんじょうバットサイクロン</v>
      </c>
      <c r="AK439" s="15" t="str">
        <f t="shared" si="52"/>
        <v>BLDRBSBL</v>
      </c>
      <c r="AL439" s="16" t="str">
        <f t="shared" si="53"/>
        <v>BLDRBSBL</v>
      </c>
      <c r="AM439" s="15" t="str">
        <f t="shared" si="54"/>
        <v>BLDRBSBL</v>
      </c>
      <c r="AN439" s="15" t="str">
        <f t="shared" si="55"/>
        <v>BLDRBSBL</v>
      </c>
    </row>
    <row r="440" spans="1:40" ht="11.25" customHeight="1" x14ac:dyDescent="0.15">
      <c r="A440" s="15">
        <v>439</v>
      </c>
      <c r="B440" s="15" t="s">
        <v>1189</v>
      </c>
      <c r="C440" s="15" t="s">
        <v>1190</v>
      </c>
      <c r="D440" s="3" t="s">
        <v>18</v>
      </c>
      <c r="E440" s="15" t="s">
        <v>121</v>
      </c>
      <c r="F440" s="15" t="s">
        <v>20</v>
      </c>
      <c r="G440" s="15">
        <v>127</v>
      </c>
      <c r="H440" s="15">
        <v>150</v>
      </c>
      <c r="I440" s="15">
        <v>41</v>
      </c>
      <c r="J440" s="15">
        <v>36</v>
      </c>
      <c r="K440" s="15">
        <v>33</v>
      </c>
      <c r="L440" s="15">
        <v>56</v>
      </c>
      <c r="M440" s="15">
        <v>74</v>
      </c>
      <c r="N440" s="15">
        <v>56</v>
      </c>
      <c r="O440" s="15">
        <v>63</v>
      </c>
      <c r="P440" s="15">
        <v>19</v>
      </c>
      <c r="Q440" s="15" t="s">
        <v>484</v>
      </c>
      <c r="R440" s="3" t="str">
        <f>IF(ISERROR(VLOOKUP($Q440,技リスト!$A$1:$F$270,6,FALSE)),"－",VLOOKUP($Q440,技リスト!$A$1:$F$270,6,FALSE))</f>
        <v>P1</v>
      </c>
      <c r="S440" s="3">
        <f>IF(ISERROR(VLOOKUP($Q440,技リスト!$A$1:$F$270,3,FALSE)),"－",VLOOKUP($Q440,技リスト!$A$1:$F$270,3,FALSE))</f>
        <v>15</v>
      </c>
      <c r="T440" s="3" t="str">
        <f>IF($E440=IF(ISERROR(VLOOKUP($Q440,技リスト!$A$1:$F$270,4,FALSE)),"－",VLOOKUP($Q440,技リスト!$A$1:$F$270,4,FALSE)),"一致","")</f>
        <v>一致</v>
      </c>
      <c r="U440" s="15" t="s">
        <v>305</v>
      </c>
      <c r="V440" s="3" t="str">
        <f>IF(ISERROR(VLOOKUP($U440,技リスト!$A$1:$F$270,6,FALSE)),"－",VLOOKUP($U440,技リスト!$A$1:$F$270,6,FALSE))</f>
        <v>BB</v>
      </c>
      <c r="W440" s="3">
        <f>IF(ISERROR(VLOOKUP($U440,技リスト!$A$1:$F$270,3,FALSE)),"－",VLOOKUP($U440,技リスト!$A$1:$F$270,3,FALSE))</f>
        <v>16</v>
      </c>
      <c r="X440" s="3" t="str">
        <f>IF($E440=IF(ISERROR(VLOOKUP($U440,技リスト!$A$1:$F$270,4,FALSE)),"－",VLOOKUP($U440,技リスト!$A$1:$F$270,4,FALSE)),"一致","")</f>
        <v>一致</v>
      </c>
      <c r="Y440" s="15" t="s">
        <v>407</v>
      </c>
      <c r="Z440" s="3" t="str">
        <f>IF(ISERROR(VLOOKUP($Y440,技リスト!$A$1:$F$270,6,FALSE)),"－",VLOOKUP($Y440,技リスト!$A$1:$F$270,6,FALSE))</f>
        <v>CA</v>
      </c>
      <c r="AA440" s="3">
        <f>IF(ISERROR(VLOOKUP($Y440,技リスト!$A$1:$F$270,3,FALSE)),"－",VLOOKUP($Y440,技リスト!$A$1:$F$270,3,FALSE))</f>
        <v>69</v>
      </c>
      <c r="AB440" s="3" t="str">
        <f>IF($E440=IF(ISERROR(VLOOKUP($Y440,技リスト!$A$1:$F$270,4,FALSE)),"－",VLOOKUP($Y440,技リスト!$A$1:$F$270,4,FALSE)),"一致","")</f>
        <v>一致</v>
      </c>
      <c r="AC440" s="15" t="s">
        <v>164</v>
      </c>
      <c r="AD440" s="3" t="str">
        <f>IF(ISERROR(VLOOKUP($AC440,技リスト!$A$1:$F$270,6,FALSE)),"－",VLOOKUP($AC440,技リスト!$A$1:$F$270,6,FALSE))</f>
        <v>DR</v>
      </c>
      <c r="AE440" s="3">
        <f>IF(ISERROR(VLOOKUP($AC440,技リスト!$A$1:$F$270,3,FALSE)),"－",VLOOKUP($AC440,技リスト!$A$1:$F$270,3,FALSE))</f>
        <v>49</v>
      </c>
      <c r="AF440" s="3" t="str">
        <f>IF($E440=IF(ISERROR(VLOOKUP($AC440,技リスト!$A$1:$F$245,4,FALSE)),"－",VLOOKUP($AC440,技リスト!$A$1:$F$245,4,FALSE)),"一致","")</f>
        <v>一致</v>
      </c>
      <c r="AG440" s="16" t="str">
        <f t="shared" si="48"/>
        <v>まきわりチョップホーントレインドこんじょうキャッチごりむちゅう</v>
      </c>
      <c r="AH440" s="16" t="str">
        <f t="shared" si="49"/>
        <v>まきわりチョップホーントレインドこんじょうキャッチごりむちゅう</v>
      </c>
      <c r="AI440" s="16" t="str">
        <f t="shared" si="50"/>
        <v>まきわりチョップホーントレインドこんじょうキャッチごりむちゅう</v>
      </c>
      <c r="AJ440" s="16" t="str">
        <f t="shared" si="51"/>
        <v>まきわりチョップホーントレインドこんじょうキャッチごりむちゅう</v>
      </c>
      <c r="AK440" s="15" t="str">
        <f t="shared" si="52"/>
        <v>P1BBCADR</v>
      </c>
      <c r="AL440" s="16" t="str">
        <f t="shared" si="53"/>
        <v>P1BBCADR</v>
      </c>
      <c r="AM440" s="15" t="str">
        <f t="shared" si="54"/>
        <v>P1BBCADR</v>
      </c>
      <c r="AN440" s="15" t="str">
        <f t="shared" si="55"/>
        <v>P1BBCADR</v>
      </c>
    </row>
    <row r="441" spans="1:40" ht="11.25" customHeight="1" x14ac:dyDescent="0.15">
      <c r="A441" s="15">
        <v>440</v>
      </c>
      <c r="B441" s="15" t="s">
        <v>1191</v>
      </c>
      <c r="C441" s="15" t="s">
        <v>1192</v>
      </c>
      <c r="D441" s="3" t="s">
        <v>18</v>
      </c>
      <c r="E441" s="15" t="s">
        <v>121</v>
      </c>
      <c r="F441" s="15" t="s">
        <v>52</v>
      </c>
      <c r="G441" s="15">
        <v>88</v>
      </c>
      <c r="H441" s="15">
        <v>146</v>
      </c>
      <c r="I441" s="15">
        <v>42</v>
      </c>
      <c r="J441" s="15">
        <v>56</v>
      </c>
      <c r="K441" s="15">
        <v>59</v>
      </c>
      <c r="L441" s="15">
        <v>63</v>
      </c>
      <c r="M441" s="15">
        <v>65</v>
      </c>
      <c r="N441" s="15">
        <v>64</v>
      </c>
      <c r="O441" s="15">
        <v>52</v>
      </c>
      <c r="P441" s="15">
        <v>20</v>
      </c>
      <c r="Q441" s="15" t="s">
        <v>344</v>
      </c>
      <c r="R441" s="3" t="str">
        <f>IF(ISERROR(VLOOKUP($Q441,技リスト!$A$1:$F$270,6,FALSE)),"－",VLOOKUP($Q441,技リスト!$A$1:$F$270,6,FALSE))</f>
        <v>NS</v>
      </c>
      <c r="S441" s="3">
        <f>IF(ISERROR(VLOOKUP($Q441,技リスト!$A$1:$F$270,3,FALSE)),"－",VLOOKUP($Q441,技リスト!$A$1:$F$270,3,FALSE))</f>
        <v>31</v>
      </c>
      <c r="T441" s="3" t="str">
        <f>IF($E441=IF(ISERROR(VLOOKUP($Q441,技リスト!$A$1:$F$270,4,FALSE)),"－",VLOOKUP($Q441,技リスト!$A$1:$F$270,4,FALSE)),"一致","")</f>
        <v>一致</v>
      </c>
      <c r="U441" s="15" t="s">
        <v>862</v>
      </c>
      <c r="V441" s="3" t="str">
        <f>IF(ISERROR(VLOOKUP($U441,技リスト!$A$1:$F$270,6,FALSE)),"－",VLOOKUP($U441,技リスト!$A$1:$F$270,6,FALSE))</f>
        <v>LS</v>
      </c>
      <c r="W441" s="3">
        <f>IF(ISERROR(VLOOKUP($U441,技リスト!$A$1:$F$270,3,FALSE)),"－",VLOOKUP($U441,技リスト!$A$1:$F$270,3,FALSE))</f>
        <v>70</v>
      </c>
      <c r="X441" s="3" t="str">
        <f>IF($E441=IF(ISERROR(VLOOKUP($U441,技リスト!$A$1:$F$270,4,FALSE)),"－",VLOOKUP($U441,技リスト!$A$1:$F$270,4,FALSE)),"一致","")</f>
        <v>一致</v>
      </c>
      <c r="Y441" s="15" t="s">
        <v>921</v>
      </c>
      <c r="Z441" s="3" t="str">
        <f>IF(ISERROR(VLOOKUP($Y441,技リスト!$A$1:$F$270,6,FALSE)),"－",VLOOKUP($Y441,技リスト!$A$1:$F$270,6,FALSE))</f>
        <v>DR</v>
      </c>
      <c r="AA441" s="3">
        <f>IF(ISERROR(VLOOKUP($Y441,技リスト!$A$1:$F$270,3,FALSE)),"－",VLOOKUP($Y441,技リスト!$A$1:$F$270,3,FALSE))</f>
        <v>17</v>
      </c>
      <c r="AB441" s="3" t="str">
        <f>IF($E441=IF(ISERROR(VLOOKUP($Y441,技リスト!$A$1:$F$270,4,FALSE)),"－",VLOOKUP($Y441,技リスト!$A$1:$F$270,4,FALSE)),"一致","")</f>
        <v/>
      </c>
      <c r="AC441" s="15" t="s">
        <v>750</v>
      </c>
      <c r="AD441" s="3" t="str">
        <f>IF(ISERROR(VLOOKUP($AC441,技リスト!$A$1:$F$270,6,FALSE)),"－",VLOOKUP($AC441,技リスト!$A$1:$F$270,6,FALSE))</f>
        <v>BL</v>
      </c>
      <c r="AE441" s="3">
        <f>IF(ISERROR(VLOOKUP($AC441,技リスト!$A$1:$F$270,3,FALSE)),"－",VLOOKUP($AC441,技リスト!$A$1:$F$270,3,FALSE))</f>
        <v>62</v>
      </c>
      <c r="AF441" s="3" t="str">
        <f>IF($E441=IF(ISERROR(VLOOKUP($AC441,技リスト!$A$1:$F$245,4,FALSE)),"－",VLOOKUP($AC441,技リスト!$A$1:$F$245,4,FALSE)),"一致","")</f>
        <v/>
      </c>
      <c r="AG441" s="16" t="str">
        <f t="shared" si="48"/>
        <v>ターザンキックレインボーループひとりワンツーフレイムダンス</v>
      </c>
      <c r="AH441" s="16" t="str">
        <f t="shared" si="49"/>
        <v>ターザンキックレインボーループひとりワンツーフレイムダンス</v>
      </c>
      <c r="AI441" s="16" t="str">
        <f t="shared" si="50"/>
        <v>ターザンキックレインボーループひとりワンツーフレイムダンス</v>
      </c>
      <c r="AJ441" s="16" t="str">
        <f t="shared" si="51"/>
        <v>ターザンキックレインボーループひとりワンツーフレイムダンス</v>
      </c>
      <c r="AK441" s="15" t="str">
        <f t="shared" si="52"/>
        <v>NSLSDRBL</v>
      </c>
      <c r="AL441" s="16" t="str">
        <f t="shared" si="53"/>
        <v>NSLSDRBL</v>
      </c>
      <c r="AM441" s="15" t="str">
        <f t="shared" si="54"/>
        <v>NSLSDRBL</v>
      </c>
      <c r="AN441" s="15" t="str">
        <f t="shared" si="55"/>
        <v>NSLSDRBL</v>
      </c>
    </row>
    <row r="442" spans="1:40" ht="11.25" customHeight="1" x14ac:dyDescent="0.15">
      <c r="A442" s="15">
        <v>441</v>
      </c>
      <c r="B442" s="15" t="s">
        <v>1193</v>
      </c>
      <c r="C442" s="15" t="s">
        <v>1194</v>
      </c>
      <c r="D442" s="3" t="s">
        <v>18</v>
      </c>
      <c r="E442" s="15" t="s">
        <v>88</v>
      </c>
      <c r="F442" s="15" t="s">
        <v>52</v>
      </c>
      <c r="G442" s="15">
        <v>99</v>
      </c>
      <c r="H442" s="15">
        <v>158</v>
      </c>
      <c r="I442" s="15">
        <v>41</v>
      </c>
      <c r="J442" s="15">
        <v>52</v>
      </c>
      <c r="K442" s="15">
        <v>59</v>
      </c>
      <c r="L442" s="15">
        <v>59</v>
      </c>
      <c r="M442" s="15">
        <v>71</v>
      </c>
      <c r="N442" s="15">
        <v>64</v>
      </c>
      <c r="O442" s="15">
        <v>62</v>
      </c>
      <c r="P442" s="15">
        <v>38</v>
      </c>
      <c r="Q442" s="15" t="s">
        <v>313</v>
      </c>
      <c r="R442" s="3" t="str">
        <f>IF(ISERROR(VLOOKUP($Q442,技リスト!$A$1:$F$270,6,FALSE)),"－",VLOOKUP($Q442,技リスト!$A$1:$F$270,6,FALSE))</f>
        <v>NS</v>
      </c>
      <c r="S442" s="3">
        <f>IF(ISERROR(VLOOKUP($Q442,技リスト!$A$1:$F$270,3,FALSE)),"－",VLOOKUP($Q442,技リスト!$A$1:$F$270,3,FALSE))</f>
        <v>31</v>
      </c>
      <c r="T442" s="3" t="str">
        <f>IF($E442=IF(ISERROR(VLOOKUP($Q442,技リスト!$A$1:$F$270,4,FALSE)),"－",VLOOKUP($Q442,技リスト!$A$1:$F$270,4,FALSE)),"一致","")</f>
        <v/>
      </c>
      <c r="U442" s="15" t="s">
        <v>277</v>
      </c>
      <c r="V442" s="3" t="str">
        <f>IF(ISERROR(VLOOKUP($U442,技リスト!$A$1:$F$270,6,FALSE)),"－",VLOOKUP($U442,技リスト!$A$1:$F$270,6,FALSE))</f>
        <v>DR</v>
      </c>
      <c r="W442" s="3">
        <f>IF(ISERROR(VLOOKUP($U442,技リスト!$A$1:$F$270,3,FALSE)),"－",VLOOKUP($U442,技リスト!$A$1:$F$270,3,FALSE))</f>
        <v>22</v>
      </c>
      <c r="X442" s="3" t="str">
        <f>IF($E442=IF(ISERROR(VLOOKUP($U442,技リスト!$A$1:$F$270,4,FALSE)),"－",VLOOKUP($U442,技リスト!$A$1:$F$270,4,FALSE)),"一致","")</f>
        <v/>
      </c>
      <c r="Y442" s="15" t="s">
        <v>264</v>
      </c>
      <c r="Z442" s="3" t="str">
        <f>IF(ISERROR(VLOOKUP($Y442,技リスト!$A$1:$F$270,6,FALSE)),"－",VLOOKUP($Y442,技リスト!$A$1:$F$270,6,FALSE))</f>
        <v>BL</v>
      </c>
      <c r="AA442" s="3">
        <f>IF(ISERROR(VLOOKUP($Y442,技リスト!$A$1:$F$270,3,FALSE)),"－",VLOOKUP($Y442,技リスト!$A$1:$F$270,3,FALSE))</f>
        <v>16</v>
      </c>
      <c r="AB442" s="3" t="str">
        <f>IF($E442=IF(ISERROR(VLOOKUP($Y442,技リスト!$A$1:$F$270,4,FALSE)),"－",VLOOKUP($Y442,技リスト!$A$1:$F$270,4,FALSE)),"一致","")</f>
        <v/>
      </c>
      <c r="AC442" s="15" t="s">
        <v>757</v>
      </c>
      <c r="AD442" s="3" t="str">
        <f>IF(ISERROR(VLOOKUP($AC442,技リスト!$A$1:$F$270,6,FALSE)),"－",VLOOKUP($AC442,技リスト!$A$1:$F$270,6,FALSE))</f>
        <v>DR</v>
      </c>
      <c r="AE442" s="3">
        <f>IF(ISERROR(VLOOKUP($AC442,技リスト!$A$1:$F$270,3,FALSE)),"－",VLOOKUP($AC442,技リスト!$A$1:$F$270,3,FALSE))</f>
        <v>65</v>
      </c>
      <c r="AF442" s="3" t="str">
        <f>IF($E442=IF(ISERROR(VLOOKUP($AC442,技リスト!$A$1:$F$245,4,FALSE)),"－",VLOOKUP($AC442,技リスト!$A$1:$F$245,4,FALSE)),"一致","")</f>
        <v/>
      </c>
      <c r="AG442" s="16" t="str">
        <f t="shared" si="48"/>
        <v>サイコショットマジックおんりょうまぼろしドリブル</v>
      </c>
      <c r="AH442" s="16" t="str">
        <f t="shared" si="49"/>
        <v>サイコショットマジックおんりょうまぼろしドリブル</v>
      </c>
      <c r="AI442" s="16" t="str">
        <f t="shared" si="50"/>
        <v>サイコショットマジックおんりょうまぼろしドリブル</v>
      </c>
      <c r="AJ442" s="16" t="str">
        <f t="shared" si="51"/>
        <v>サイコショットマジックおんりょうまぼろしドリブル</v>
      </c>
      <c r="AK442" s="15" t="str">
        <f t="shared" si="52"/>
        <v>NSDRBLDR</v>
      </c>
      <c r="AL442" s="16" t="str">
        <f t="shared" si="53"/>
        <v>NSDRBLDR</v>
      </c>
      <c r="AM442" s="15" t="str">
        <f t="shared" si="54"/>
        <v>NSDRBLDR</v>
      </c>
      <c r="AN442" s="15" t="str">
        <f t="shared" si="55"/>
        <v>NSDRBLDR</v>
      </c>
    </row>
    <row r="443" spans="1:40" ht="11.25" customHeight="1" x14ac:dyDescent="0.15">
      <c r="A443" s="15">
        <v>442</v>
      </c>
      <c r="B443" s="15" t="s">
        <v>1195</v>
      </c>
      <c r="C443" s="15" t="s">
        <v>1196</v>
      </c>
      <c r="D443" s="3" t="s">
        <v>18</v>
      </c>
      <c r="E443" s="15" t="s">
        <v>88</v>
      </c>
      <c r="F443" s="15" t="s">
        <v>20</v>
      </c>
      <c r="G443" s="15">
        <v>147</v>
      </c>
      <c r="H443" s="15">
        <v>150</v>
      </c>
      <c r="I443" s="15">
        <v>53</v>
      </c>
      <c r="J443" s="15">
        <v>59</v>
      </c>
      <c r="K443" s="15">
        <v>53</v>
      </c>
      <c r="L443" s="15">
        <v>56</v>
      </c>
      <c r="M443" s="15">
        <v>63</v>
      </c>
      <c r="N443" s="15">
        <v>59</v>
      </c>
      <c r="O443" s="15">
        <v>56</v>
      </c>
      <c r="P443" s="15">
        <v>16</v>
      </c>
      <c r="Q443" s="15" t="s">
        <v>203</v>
      </c>
      <c r="R443" s="3" t="str">
        <f>IF(ISERROR(VLOOKUP($Q443,技リスト!$A$1:$F$270,6,FALSE)),"－",VLOOKUP($Q443,技リスト!$A$1:$F$270,6,FALSE))</f>
        <v>P1</v>
      </c>
      <c r="S443" s="3">
        <f>IF(ISERROR(VLOOKUP($Q443,技リスト!$A$1:$F$270,3,FALSE)),"－",VLOOKUP($Q443,技リスト!$A$1:$F$270,3,FALSE))</f>
        <v>8</v>
      </c>
      <c r="T443" s="3" t="str">
        <f>IF($E443=IF(ISERROR(VLOOKUP($Q443,技リスト!$A$1:$F$270,4,FALSE)),"－",VLOOKUP($Q443,技リスト!$A$1:$F$270,4,FALSE)),"一致","")</f>
        <v/>
      </c>
      <c r="U443" s="15" t="s">
        <v>139</v>
      </c>
      <c r="V443" s="3" t="str">
        <f>IF(ISERROR(VLOOKUP($U443,技リスト!$A$1:$F$270,6,FALSE)),"－",VLOOKUP($U443,技リスト!$A$1:$F$270,6,FALSE))</f>
        <v>BL</v>
      </c>
      <c r="W443" s="3">
        <f>IF(ISERROR(VLOOKUP($U443,技リスト!$A$1:$F$270,3,FALSE)),"－",VLOOKUP($U443,技リスト!$A$1:$F$270,3,FALSE))</f>
        <v>8</v>
      </c>
      <c r="X443" s="3" t="str">
        <f>IF($E443=IF(ISERROR(VLOOKUP($U443,技リスト!$A$1:$F$270,4,FALSE)),"－",VLOOKUP($U443,技リスト!$A$1:$F$270,4,FALSE)),"一致","")</f>
        <v>一致</v>
      </c>
      <c r="Y443" s="15" t="s">
        <v>250</v>
      </c>
      <c r="Z443" s="3" t="str">
        <f>IF(ISERROR(VLOOKUP($Y443,技リスト!$A$1:$F$270,6,FALSE)),"－",VLOOKUP($Y443,技リスト!$A$1:$F$270,6,FALSE))</f>
        <v>P1</v>
      </c>
      <c r="AA443" s="3">
        <f>IF(ISERROR(VLOOKUP($Y443,技リスト!$A$1:$F$270,3,FALSE)),"－",VLOOKUP($Y443,技リスト!$A$1:$F$270,3,FALSE))</f>
        <v>46</v>
      </c>
      <c r="AB443" s="3" t="str">
        <f>IF($E443=IF(ISERROR(VLOOKUP($Y443,技リスト!$A$1:$F$270,4,FALSE)),"－",VLOOKUP($Y443,技リスト!$A$1:$F$270,4,FALSE)),"一致","")</f>
        <v/>
      </c>
      <c r="AC443" s="15" t="s">
        <v>281</v>
      </c>
      <c r="AD443" s="3" t="str">
        <f>IF(ISERROR(VLOOKUP($AC443,技リスト!$A$1:$F$270,6,FALSE)),"－",VLOOKUP($AC443,技リスト!$A$1:$F$270,6,FALSE))</f>
        <v>P1</v>
      </c>
      <c r="AE443" s="3">
        <f>IF(ISERROR(VLOOKUP($AC443,技リスト!$A$1:$F$270,3,FALSE)),"－",VLOOKUP($AC443,技リスト!$A$1:$F$270,3,FALSE))</f>
        <v>67</v>
      </c>
      <c r="AF443" s="3" t="str">
        <f>IF($E443=IF(ISERROR(VLOOKUP($AC443,技リスト!$A$1:$F$245,4,FALSE)),"－",VLOOKUP($AC443,技リスト!$A$1:$F$245,4,FALSE)),"一致","")</f>
        <v/>
      </c>
      <c r="AG443" s="16" t="str">
        <f t="shared" si="48"/>
        <v>ねっけつパンチコイルターンねっけつヘッドばくれつパンチ</v>
      </c>
      <c r="AH443" s="16" t="str">
        <f t="shared" si="49"/>
        <v>ねっけつパンチコイルターンねっけつヘッドばくれつパンチ</v>
      </c>
      <c r="AI443" s="16" t="str">
        <f t="shared" si="50"/>
        <v>ねっけつパンチコイルターンねっけつヘッドばくれつパンチ</v>
      </c>
      <c r="AJ443" s="16" t="str">
        <f t="shared" si="51"/>
        <v>ねっけつパンチコイルターンねっけつヘッドばくれつパンチ</v>
      </c>
      <c r="AK443" s="15" t="str">
        <f t="shared" si="52"/>
        <v>P1BLP1P1</v>
      </c>
      <c r="AL443" s="16" t="str">
        <f t="shared" si="53"/>
        <v>P1BLP1P1</v>
      </c>
      <c r="AM443" s="15" t="str">
        <f t="shared" si="54"/>
        <v>P1BLP1P1</v>
      </c>
      <c r="AN443" s="15" t="str">
        <f t="shared" si="55"/>
        <v>P1BLP1P1</v>
      </c>
    </row>
    <row r="444" spans="1:40" ht="11.25" customHeight="1" x14ac:dyDescent="0.15">
      <c r="A444" s="15">
        <v>443</v>
      </c>
      <c r="B444" s="15" t="s">
        <v>1197</v>
      </c>
      <c r="C444" s="15" t="s">
        <v>1198</v>
      </c>
      <c r="D444" s="3" t="s">
        <v>18</v>
      </c>
      <c r="E444" s="15" t="s">
        <v>19</v>
      </c>
      <c r="F444" s="15" t="s">
        <v>17</v>
      </c>
      <c r="G444" s="15">
        <v>105</v>
      </c>
      <c r="H444" s="15">
        <v>130</v>
      </c>
      <c r="I444" s="15">
        <v>53</v>
      </c>
      <c r="J444" s="15">
        <v>64</v>
      </c>
      <c r="K444" s="15">
        <v>48</v>
      </c>
      <c r="L444" s="15">
        <v>61</v>
      </c>
      <c r="M444" s="15">
        <v>52</v>
      </c>
      <c r="N444" s="15">
        <v>62</v>
      </c>
      <c r="O444" s="15">
        <v>56</v>
      </c>
      <c r="P444" s="15">
        <v>19</v>
      </c>
      <c r="Q444" s="15" t="s">
        <v>169</v>
      </c>
      <c r="R444" s="3" t="str">
        <f>IF(ISERROR(VLOOKUP($Q444,技リスト!$A$1:$F$270,6,FALSE)),"－",VLOOKUP($Q444,技リスト!$A$1:$F$270,6,FALSE))</f>
        <v>BL</v>
      </c>
      <c r="S444" s="3">
        <f>IF(ISERROR(VLOOKUP($Q444,技リスト!$A$1:$F$270,3,FALSE)),"－",VLOOKUP($Q444,技リスト!$A$1:$F$270,3,FALSE))</f>
        <v>8</v>
      </c>
      <c r="T444" s="3" t="str">
        <f>IF($E444=IF(ISERROR(VLOOKUP($Q444,技リスト!$A$1:$F$270,4,FALSE)),"－",VLOOKUP($Q444,技リスト!$A$1:$F$270,4,FALSE)),"一致","")</f>
        <v>一致</v>
      </c>
      <c r="U444" s="15" t="s">
        <v>921</v>
      </c>
      <c r="V444" s="3" t="str">
        <f>IF(ISERROR(VLOOKUP($U444,技リスト!$A$1:$F$270,6,FALSE)),"－",VLOOKUP($U444,技リスト!$A$1:$F$270,6,FALSE))</f>
        <v>DR</v>
      </c>
      <c r="W444" s="3">
        <f>IF(ISERROR(VLOOKUP($U444,技リスト!$A$1:$F$270,3,FALSE)),"－",VLOOKUP($U444,技リスト!$A$1:$F$270,3,FALSE))</f>
        <v>17</v>
      </c>
      <c r="X444" s="3" t="str">
        <f>IF($E444=IF(ISERROR(VLOOKUP($U444,技リスト!$A$1:$F$270,4,FALSE)),"－",VLOOKUP($U444,技リスト!$A$1:$F$270,4,FALSE)),"一致","")</f>
        <v/>
      </c>
      <c r="Y444" s="15" t="s">
        <v>719</v>
      </c>
      <c r="Z444" s="3" t="str">
        <f>IF(ISERROR(VLOOKUP($Y444,技リスト!$A$1:$F$270,6,FALSE)),"－",VLOOKUP($Y444,技リスト!$A$1:$F$270,6,FALSE))</f>
        <v>BL</v>
      </c>
      <c r="AA444" s="3">
        <f>IF(ISERROR(VLOOKUP($Y444,技リスト!$A$1:$F$270,3,FALSE)),"－",VLOOKUP($Y444,技リスト!$A$1:$F$270,3,FALSE))</f>
        <v>84</v>
      </c>
      <c r="AB444" s="3" t="str">
        <f>IF($E444=IF(ISERROR(VLOOKUP($Y444,技リスト!$A$1:$F$270,4,FALSE)),"－",VLOOKUP($Y444,技リスト!$A$1:$F$270,4,FALSE)),"一致","")</f>
        <v/>
      </c>
      <c r="AC444" s="15" t="s">
        <v>610</v>
      </c>
      <c r="AD444" s="3" t="str">
        <f>IF(ISERROR(VLOOKUP($AC444,技リスト!$A$1:$F$270,6,FALSE)),"－",VLOOKUP($AC444,技リスト!$A$1:$F$270,6,FALSE))</f>
        <v>DR</v>
      </c>
      <c r="AE444" s="3">
        <f>IF(ISERROR(VLOOKUP($AC444,技リスト!$A$1:$F$270,3,FALSE)),"－",VLOOKUP($AC444,技リスト!$A$1:$F$270,3,FALSE))</f>
        <v>38</v>
      </c>
      <c r="AF444" s="3" t="str">
        <f>IF($E444=IF(ISERROR(VLOOKUP($AC444,技リスト!$A$1:$F$245,4,FALSE)),"－",VLOOKUP($AC444,技リスト!$A$1:$F$245,4,FALSE)),"一致","")</f>
        <v/>
      </c>
      <c r="AG444" s="16" t="str">
        <f t="shared" si="48"/>
        <v>クイックドロウひとりワンツーブロックサーカスフーセンガム</v>
      </c>
      <c r="AH444" s="16" t="str">
        <f t="shared" si="49"/>
        <v>クイックドロウひとりワンツーブロックサーカスフーセンガム</v>
      </c>
      <c r="AI444" s="16" t="str">
        <f t="shared" si="50"/>
        <v>クイックドロウひとりワンツーブロックサーカスフーセンガム</v>
      </c>
      <c r="AJ444" s="16" t="str">
        <f t="shared" si="51"/>
        <v>クイックドロウひとりワンツーブロックサーカスフーセンガム</v>
      </c>
      <c r="AK444" s="15" t="str">
        <f t="shared" si="52"/>
        <v>BLDRBLDR</v>
      </c>
      <c r="AL444" s="16" t="str">
        <f t="shared" si="53"/>
        <v>BLDRBLDR</v>
      </c>
      <c r="AM444" s="15" t="str">
        <f t="shared" si="54"/>
        <v>BLDRBLDR</v>
      </c>
      <c r="AN444" s="15" t="str">
        <f t="shared" si="55"/>
        <v>BLDRBLDR</v>
      </c>
    </row>
    <row r="445" spans="1:40" ht="11.25" customHeight="1" x14ac:dyDescent="0.15">
      <c r="A445" s="15">
        <v>444</v>
      </c>
      <c r="B445" s="15" t="s">
        <v>1199</v>
      </c>
      <c r="C445" s="15" t="s">
        <v>1200</v>
      </c>
      <c r="D445" s="3" t="s">
        <v>18</v>
      </c>
      <c r="E445" s="15" t="s">
        <v>121</v>
      </c>
      <c r="F445" s="15" t="s">
        <v>52</v>
      </c>
      <c r="G445" s="15">
        <v>173</v>
      </c>
      <c r="H445" s="15">
        <v>154</v>
      </c>
      <c r="I445" s="15">
        <v>57</v>
      </c>
      <c r="J445" s="15">
        <v>52</v>
      </c>
      <c r="K445" s="15">
        <v>62</v>
      </c>
      <c r="L445" s="15">
        <v>73</v>
      </c>
      <c r="M445" s="15">
        <v>54</v>
      </c>
      <c r="N445" s="15">
        <v>63</v>
      </c>
      <c r="O445" s="15">
        <v>60</v>
      </c>
      <c r="P445" s="15">
        <v>8</v>
      </c>
      <c r="Q445" s="15" t="s">
        <v>304</v>
      </c>
      <c r="R445" s="3" t="str">
        <f>IF(ISERROR(VLOOKUP($Q445,技リスト!$A$1:$F$270,6,FALSE)),"－",VLOOKUP($Q445,技リスト!$A$1:$F$270,6,FALSE))</f>
        <v>BL</v>
      </c>
      <c r="S445" s="3">
        <f>IF(ISERROR(VLOOKUP($Q445,技リスト!$A$1:$F$270,3,FALSE)),"－",VLOOKUP($Q445,技リスト!$A$1:$F$270,3,FALSE))</f>
        <v>12</v>
      </c>
      <c r="T445" s="3" t="str">
        <f>IF($E445=IF(ISERROR(VLOOKUP($Q445,技リスト!$A$1:$F$270,4,FALSE)),"－",VLOOKUP($Q445,技リスト!$A$1:$F$270,4,FALSE)),"一致","")</f>
        <v>一致</v>
      </c>
      <c r="U445" s="15" t="s">
        <v>344</v>
      </c>
      <c r="V445" s="3" t="str">
        <f>IF(ISERROR(VLOOKUP($U445,技リスト!$A$1:$F$270,6,FALSE)),"－",VLOOKUP($U445,技リスト!$A$1:$F$270,6,FALSE))</f>
        <v>NS</v>
      </c>
      <c r="W445" s="3">
        <f>IF(ISERROR(VLOOKUP($U445,技リスト!$A$1:$F$270,3,FALSE)),"－",VLOOKUP($U445,技リスト!$A$1:$F$270,3,FALSE))</f>
        <v>31</v>
      </c>
      <c r="X445" s="3" t="str">
        <f>IF($E445=IF(ISERROR(VLOOKUP($U445,技リスト!$A$1:$F$270,4,FALSE)),"－",VLOOKUP($U445,技リスト!$A$1:$F$270,4,FALSE)),"一致","")</f>
        <v>一致</v>
      </c>
      <c r="Y445" s="15" t="s">
        <v>766</v>
      </c>
      <c r="Z445" s="3" t="str">
        <f>IF(ISERROR(VLOOKUP($Y445,技リスト!$A$1:$F$270,6,FALSE)),"－",VLOOKUP($Y445,技リスト!$A$1:$F$270,6,FALSE))</f>
        <v>NS</v>
      </c>
      <c r="AA445" s="3">
        <f>IF(ISERROR(VLOOKUP($Y445,技リスト!$A$1:$F$270,3,FALSE)),"－",VLOOKUP($Y445,技リスト!$A$1:$F$270,3,FALSE))</f>
        <v>80</v>
      </c>
      <c r="AB445" s="3" t="str">
        <f>IF($E445=IF(ISERROR(VLOOKUP($Y445,技リスト!$A$1:$F$270,4,FALSE)),"－",VLOOKUP($Y445,技リスト!$A$1:$F$270,4,FALSE)),"一致","")</f>
        <v/>
      </c>
      <c r="AC445" s="15" t="s">
        <v>816</v>
      </c>
      <c r="AD445" s="3" t="str">
        <f>IF(ISERROR(VLOOKUP($AC445,技リスト!$A$1:$F$270,6,FALSE)),"－",VLOOKUP($AC445,技リスト!$A$1:$F$270,6,FALSE))</f>
        <v>DR</v>
      </c>
      <c r="AE445" s="3">
        <f>IF(ISERROR(VLOOKUP($AC445,技リスト!$A$1:$F$270,3,FALSE)),"－",VLOOKUP($AC445,技リスト!$A$1:$F$270,3,FALSE))</f>
        <v>83</v>
      </c>
      <c r="AF445" s="3" t="str">
        <f>IF($E445=IF(ISERROR(VLOOKUP($AC445,技リスト!$A$1:$F$245,4,FALSE)),"－",VLOOKUP($AC445,技リスト!$A$1:$F$245,4,FALSE)),"一致","")</f>
        <v>一致</v>
      </c>
      <c r="AG445" s="16" t="str">
        <f t="shared" si="48"/>
        <v>しこふみターザンキックトカチェフボンバーモグラシャッフル</v>
      </c>
      <c r="AH445" s="16" t="str">
        <f t="shared" si="49"/>
        <v>しこふみターザンキックトカチェフボンバーモグラシャッフル</v>
      </c>
      <c r="AI445" s="16" t="str">
        <f t="shared" si="50"/>
        <v>しこふみターザンキックトカチェフボンバーモグラシャッフル</v>
      </c>
      <c r="AJ445" s="16" t="str">
        <f t="shared" si="51"/>
        <v>しこふみターザンキックトカチェフボンバーモグラシャッフル</v>
      </c>
      <c r="AK445" s="15" t="str">
        <f t="shared" si="52"/>
        <v>BLNSNSDR</v>
      </c>
      <c r="AL445" s="16" t="str">
        <f t="shared" si="53"/>
        <v>BLNSNSDR</v>
      </c>
      <c r="AM445" s="15" t="str">
        <f t="shared" si="54"/>
        <v>BLNSNSDR</v>
      </c>
      <c r="AN445" s="15" t="str">
        <f t="shared" si="55"/>
        <v>BLNSNSDR</v>
      </c>
    </row>
    <row r="446" spans="1:40" ht="11.25" customHeight="1" x14ac:dyDescent="0.15">
      <c r="A446" s="15">
        <v>445</v>
      </c>
      <c r="B446" s="15" t="s">
        <v>1201</v>
      </c>
      <c r="C446" s="15" t="s">
        <v>1202</v>
      </c>
      <c r="D446" s="3" t="s">
        <v>18</v>
      </c>
      <c r="E446" s="15" t="s">
        <v>19</v>
      </c>
      <c r="F446" s="15" t="s">
        <v>53</v>
      </c>
      <c r="G446" s="15">
        <v>94</v>
      </c>
      <c r="H446" s="15">
        <v>136</v>
      </c>
      <c r="I446" s="15">
        <v>60</v>
      </c>
      <c r="J446" s="15">
        <v>59</v>
      </c>
      <c r="K446" s="15">
        <v>62</v>
      </c>
      <c r="L446" s="15">
        <v>63</v>
      </c>
      <c r="M446" s="15">
        <v>62</v>
      </c>
      <c r="N446" s="15">
        <v>70</v>
      </c>
      <c r="O446" s="15">
        <v>58</v>
      </c>
      <c r="P446" s="15">
        <v>14</v>
      </c>
      <c r="Q446" s="15" t="s">
        <v>187</v>
      </c>
      <c r="R446" s="3" t="str">
        <f>IF(ISERROR(VLOOKUP($Q446,技リスト!$A$1:$F$270,6,FALSE)),"－",VLOOKUP($Q446,技リスト!$A$1:$F$270,6,FALSE))</f>
        <v>DR</v>
      </c>
      <c r="S446" s="3">
        <f>IF(ISERROR(VLOOKUP($Q446,技リスト!$A$1:$F$270,3,FALSE)),"－",VLOOKUP($Q446,技リスト!$A$1:$F$270,3,FALSE))</f>
        <v>15</v>
      </c>
      <c r="T446" s="3" t="str">
        <f>IF($E446=IF(ISERROR(VLOOKUP($Q446,技リスト!$A$1:$F$270,4,FALSE)),"－",VLOOKUP($Q446,技リスト!$A$1:$F$270,4,FALSE)),"一致","")</f>
        <v>一致</v>
      </c>
      <c r="U446" s="15" t="s">
        <v>289</v>
      </c>
      <c r="V446" s="3" t="str">
        <f>IF(ISERROR(VLOOKUP($U446,技リスト!$A$1:$F$270,6,FALSE)),"－",VLOOKUP($U446,技リスト!$A$1:$F$270,6,FALSE))</f>
        <v>DR</v>
      </c>
      <c r="W446" s="3">
        <f>IF(ISERROR(VLOOKUP($U446,技リスト!$A$1:$F$270,3,FALSE)),"－",VLOOKUP($U446,技リスト!$A$1:$F$270,3,FALSE))</f>
        <v>24</v>
      </c>
      <c r="X446" s="3" t="str">
        <f>IF($E446=IF(ISERROR(VLOOKUP($U446,技リスト!$A$1:$F$270,4,FALSE)),"－",VLOOKUP($U446,技リスト!$A$1:$F$270,4,FALSE)),"一致","")</f>
        <v/>
      </c>
      <c r="Y446" s="15" t="s">
        <v>264</v>
      </c>
      <c r="Z446" s="3" t="str">
        <f>IF(ISERROR(VLOOKUP($Y446,技リスト!$A$1:$F$270,6,FALSE)),"－",VLOOKUP($Y446,技リスト!$A$1:$F$270,6,FALSE))</f>
        <v>BL</v>
      </c>
      <c r="AA446" s="3">
        <f>IF(ISERROR(VLOOKUP($Y446,技リスト!$A$1:$F$270,3,FALSE)),"－",VLOOKUP($Y446,技リスト!$A$1:$F$270,3,FALSE))</f>
        <v>16</v>
      </c>
      <c r="AB446" s="3" t="str">
        <f>IF($E446=IF(ISERROR(VLOOKUP($Y446,技リスト!$A$1:$F$270,4,FALSE)),"－",VLOOKUP($Y446,技リスト!$A$1:$F$270,4,FALSE)),"一致","")</f>
        <v>一致</v>
      </c>
      <c r="AC446" s="15" t="s">
        <v>757</v>
      </c>
      <c r="AD446" s="3" t="str">
        <f>IF(ISERROR(VLOOKUP($AC446,技リスト!$A$1:$F$270,6,FALSE)),"－",VLOOKUP($AC446,技リスト!$A$1:$F$270,6,FALSE))</f>
        <v>DR</v>
      </c>
      <c r="AE446" s="3">
        <f>IF(ISERROR(VLOOKUP($AC446,技リスト!$A$1:$F$270,3,FALSE)),"－",VLOOKUP($AC446,技リスト!$A$1:$F$270,3,FALSE))</f>
        <v>65</v>
      </c>
      <c r="AF446" s="3" t="str">
        <f>IF($E446=IF(ISERROR(VLOOKUP($AC446,技リスト!$A$1:$F$245,4,FALSE)),"－",VLOOKUP($AC446,技リスト!$A$1:$F$245,4,FALSE)),"一致","")</f>
        <v>一致</v>
      </c>
      <c r="AG446" s="16" t="str">
        <f t="shared" si="48"/>
        <v>のろいどくぎりのじゅつおんりょうまぼろしドリブル</v>
      </c>
      <c r="AH446" s="16" t="str">
        <f t="shared" si="49"/>
        <v>のろいどくぎりのじゅつおんりょうまぼろしドリブル</v>
      </c>
      <c r="AI446" s="16" t="str">
        <f t="shared" si="50"/>
        <v>のろいどくぎりのじゅつおんりょうまぼろしドリブル</v>
      </c>
      <c r="AJ446" s="16" t="str">
        <f t="shared" si="51"/>
        <v>のろいどくぎりのじゅつおんりょうまぼろしドリブル</v>
      </c>
      <c r="AK446" s="15" t="str">
        <f t="shared" si="52"/>
        <v>DRDRBLDR</v>
      </c>
      <c r="AL446" s="16" t="str">
        <f t="shared" si="53"/>
        <v>DRDRBLDR</v>
      </c>
      <c r="AM446" s="15" t="str">
        <f t="shared" si="54"/>
        <v>DRDRBLDR</v>
      </c>
      <c r="AN446" s="15" t="str">
        <f t="shared" si="55"/>
        <v>DRDRBLDR</v>
      </c>
    </row>
    <row r="447" spans="1:40" ht="11.25" customHeight="1" x14ac:dyDescent="0.15">
      <c r="A447" s="15">
        <v>446</v>
      </c>
      <c r="B447" s="15" t="s">
        <v>1203</v>
      </c>
      <c r="C447" s="15" t="s">
        <v>1204</v>
      </c>
      <c r="D447" s="3" t="s">
        <v>18</v>
      </c>
      <c r="E447" s="15" t="s">
        <v>145</v>
      </c>
      <c r="F447" s="15" t="s">
        <v>20</v>
      </c>
      <c r="G447" s="15">
        <v>167</v>
      </c>
      <c r="H447" s="15">
        <v>172</v>
      </c>
      <c r="I447" s="15">
        <v>40</v>
      </c>
      <c r="J447" s="15">
        <v>52</v>
      </c>
      <c r="K447" s="15">
        <v>61</v>
      </c>
      <c r="L447" s="15">
        <v>42</v>
      </c>
      <c r="M447" s="15">
        <v>60</v>
      </c>
      <c r="N447" s="15">
        <v>63</v>
      </c>
      <c r="O447" s="15">
        <v>57</v>
      </c>
      <c r="P447" s="15">
        <v>15</v>
      </c>
      <c r="Q447" s="15" t="s">
        <v>250</v>
      </c>
      <c r="R447" s="3" t="str">
        <f>IF(ISERROR(VLOOKUP($Q447,技リスト!$A$1:$F$270,6,FALSE)),"－",VLOOKUP($Q447,技リスト!$A$1:$F$270,6,FALSE))</f>
        <v>P1</v>
      </c>
      <c r="S447" s="3">
        <f>IF(ISERROR(VLOOKUP($Q447,技リスト!$A$1:$F$270,3,FALSE)),"－",VLOOKUP($Q447,技リスト!$A$1:$F$270,3,FALSE))</f>
        <v>46</v>
      </c>
      <c r="T447" s="3" t="str">
        <f>IF($E447=IF(ISERROR(VLOOKUP($Q447,技リスト!$A$1:$F$270,4,FALSE)),"－",VLOOKUP($Q447,技リスト!$A$1:$F$270,4,FALSE)),"一致","")</f>
        <v>一致</v>
      </c>
      <c r="U447" s="15" t="s">
        <v>750</v>
      </c>
      <c r="V447" s="3" t="str">
        <f>IF(ISERROR(VLOOKUP($U447,技リスト!$A$1:$F$270,6,FALSE)),"－",VLOOKUP($U447,技リスト!$A$1:$F$270,6,FALSE))</f>
        <v>BL</v>
      </c>
      <c r="W447" s="3">
        <f>IF(ISERROR(VLOOKUP($U447,技リスト!$A$1:$F$270,3,FALSE)),"－",VLOOKUP($U447,技リスト!$A$1:$F$270,3,FALSE))</f>
        <v>62</v>
      </c>
      <c r="X447" s="3" t="str">
        <f>IF($E447=IF(ISERROR(VLOOKUP($U447,技リスト!$A$1:$F$270,4,FALSE)),"－",VLOOKUP($U447,技リスト!$A$1:$F$270,4,FALSE)),"一致","")</f>
        <v>一致</v>
      </c>
      <c r="Y447" s="15" t="s">
        <v>208</v>
      </c>
      <c r="Z447" s="3" t="str">
        <f>IF(ISERROR(VLOOKUP($Y447,技リスト!$A$1:$F$270,6,FALSE)),"－",VLOOKUP($Y447,技リスト!$A$1:$F$270,6,FALSE))</f>
        <v>P1</v>
      </c>
      <c r="AA447" s="3">
        <f>IF(ISERROR(VLOOKUP($Y447,技リスト!$A$1:$F$270,3,FALSE)),"－",VLOOKUP($Y447,技リスト!$A$1:$F$270,3,FALSE))</f>
        <v>61</v>
      </c>
      <c r="AB447" s="3" t="str">
        <f>IF($E447=IF(ISERROR(VLOOKUP($Y447,技リスト!$A$1:$F$270,4,FALSE)),"－",VLOOKUP($Y447,技リスト!$A$1:$F$270,4,FALSE)),"一致","")</f>
        <v>一致</v>
      </c>
      <c r="AC447" s="15" t="s">
        <v>271</v>
      </c>
      <c r="AD447" s="3" t="str">
        <f>IF(ISERROR(VLOOKUP($AC447,技リスト!$A$1:$F$270,6,FALSE)),"－",VLOOKUP($AC447,技リスト!$A$1:$F$270,6,FALSE))</f>
        <v>CA</v>
      </c>
      <c r="AE447" s="3">
        <f>IF(ISERROR(VLOOKUP($AC447,技リスト!$A$1:$F$270,3,FALSE)),"－",VLOOKUP($AC447,技リスト!$A$1:$F$270,3,FALSE))</f>
        <v>76</v>
      </c>
      <c r="AF447" s="3" t="str">
        <f>IF($E447=IF(ISERROR(VLOOKUP($AC447,技リスト!$A$1:$F$245,4,FALSE)),"－",VLOOKUP($AC447,技リスト!$A$1:$F$245,4,FALSE)),"一致","")</f>
        <v>一致</v>
      </c>
      <c r="AG447" s="16" t="str">
        <f t="shared" si="48"/>
        <v>ねっけつヘッドフレイムダンスフルパワーシールドかえんほうしゃ</v>
      </c>
      <c r="AH447" s="16" t="str">
        <f t="shared" si="49"/>
        <v>ねっけつヘッドフレイムダンスフルパワーシールドかえんほうしゃ</v>
      </c>
      <c r="AI447" s="16" t="str">
        <f t="shared" si="50"/>
        <v>ねっけつヘッドフレイムダンスフルパワーシールドかえんほうしゃ</v>
      </c>
      <c r="AJ447" s="16" t="str">
        <f t="shared" si="51"/>
        <v>ねっけつヘッドフレイムダンスフルパワーシールドかえんほうしゃ</v>
      </c>
      <c r="AK447" s="15" t="str">
        <f t="shared" si="52"/>
        <v>P1BLP1CA</v>
      </c>
      <c r="AL447" s="16" t="str">
        <f t="shared" si="53"/>
        <v>P1BLP1CA</v>
      </c>
      <c r="AM447" s="15" t="str">
        <f t="shared" si="54"/>
        <v>P1BLP1CA</v>
      </c>
      <c r="AN447" s="15" t="str">
        <f t="shared" si="55"/>
        <v>P1BLP1CA</v>
      </c>
    </row>
    <row r="448" spans="1:40" ht="11.25" customHeight="1" x14ac:dyDescent="0.15">
      <c r="A448" s="15">
        <v>447</v>
      </c>
      <c r="B448" s="15" t="s">
        <v>1205</v>
      </c>
      <c r="C448" s="15" t="s">
        <v>1206</v>
      </c>
      <c r="D448" s="3" t="s">
        <v>18</v>
      </c>
      <c r="E448" s="15" t="s">
        <v>88</v>
      </c>
      <c r="F448" s="15" t="s">
        <v>53</v>
      </c>
      <c r="G448" s="15">
        <v>171</v>
      </c>
      <c r="H448" s="15">
        <v>138</v>
      </c>
      <c r="I448" s="15">
        <v>40</v>
      </c>
      <c r="J448" s="15">
        <v>57</v>
      </c>
      <c r="K448" s="15">
        <v>52</v>
      </c>
      <c r="L448" s="15">
        <v>57</v>
      </c>
      <c r="M448" s="15">
        <v>60</v>
      </c>
      <c r="N448" s="15">
        <v>37</v>
      </c>
      <c r="O448" s="15">
        <v>60</v>
      </c>
      <c r="P448" s="15">
        <v>22</v>
      </c>
      <c r="Q448" s="15" t="s">
        <v>324</v>
      </c>
      <c r="R448" s="3" t="str">
        <f>IF(ISERROR(VLOOKUP($Q448,技リスト!$A$1:$F$270,6,FALSE)),"－",VLOOKUP($Q448,技リスト!$A$1:$F$270,6,FALSE))</f>
        <v>DR</v>
      </c>
      <c r="S448" s="3">
        <f>IF(ISERROR(VLOOKUP($Q448,技リスト!$A$1:$F$270,3,FALSE)),"－",VLOOKUP($Q448,技リスト!$A$1:$F$270,3,FALSE))</f>
        <v>8</v>
      </c>
      <c r="T448" s="3" t="str">
        <f>IF($E448=IF(ISERROR(VLOOKUP($Q448,技リスト!$A$1:$F$270,4,FALSE)),"－",VLOOKUP($Q448,技リスト!$A$1:$F$270,4,FALSE)),"一致","")</f>
        <v/>
      </c>
      <c r="U448" s="15" t="s">
        <v>298</v>
      </c>
      <c r="V448" s="3" t="str">
        <f>IF(ISERROR(VLOOKUP($U448,技リスト!$A$1:$F$270,6,FALSE)),"－",VLOOKUP($U448,技リスト!$A$1:$F$270,6,FALSE))</f>
        <v>DR</v>
      </c>
      <c r="W448" s="3">
        <f>IF(ISERROR(VLOOKUP($U448,技リスト!$A$1:$F$270,3,FALSE)),"－",VLOOKUP($U448,技リスト!$A$1:$F$270,3,FALSE))</f>
        <v>38</v>
      </c>
      <c r="X448" s="3" t="str">
        <f>IF($E448=IF(ISERROR(VLOOKUP($U448,技リスト!$A$1:$F$270,4,FALSE)),"－",VLOOKUP($U448,技リスト!$A$1:$F$270,4,FALSE)),"一致","")</f>
        <v>一致</v>
      </c>
      <c r="Y448" s="15" t="s">
        <v>141</v>
      </c>
      <c r="Z448" s="3" t="str">
        <f>IF(ISERROR(VLOOKUP($Y448,技リスト!$A$1:$F$270,6,FALSE)),"－",VLOOKUP($Y448,技リスト!$A$1:$F$270,6,FALSE))</f>
        <v>BL</v>
      </c>
      <c r="AA448" s="3">
        <f>IF(ISERROR(VLOOKUP($Y448,技リスト!$A$1:$F$270,3,FALSE)),"－",VLOOKUP($Y448,技リスト!$A$1:$F$270,3,FALSE))</f>
        <v>64</v>
      </c>
      <c r="AB448" s="3" t="str">
        <f>IF($E448=IF(ISERROR(VLOOKUP($Y448,技リスト!$A$1:$F$270,4,FALSE)),"－",VLOOKUP($Y448,技リスト!$A$1:$F$270,4,FALSE)),"一致","")</f>
        <v/>
      </c>
      <c r="AC448" s="15" t="s">
        <v>719</v>
      </c>
      <c r="AD448" s="3" t="str">
        <f>IF(ISERROR(VLOOKUP($AC448,技リスト!$A$1:$F$270,6,FALSE)),"－",VLOOKUP($AC448,技リスト!$A$1:$F$270,6,FALSE))</f>
        <v>BL</v>
      </c>
      <c r="AE448" s="3">
        <f>IF(ISERROR(VLOOKUP($AC448,技リスト!$A$1:$F$270,3,FALSE)),"－",VLOOKUP($AC448,技リスト!$A$1:$F$270,3,FALSE))</f>
        <v>84</v>
      </c>
      <c r="AF448" s="3" t="str">
        <f>IF($E448=IF(ISERROR(VLOOKUP($AC448,技リスト!$A$1:$F$245,4,FALSE)),"－",VLOOKUP($AC448,技リスト!$A$1:$F$245,4,FALSE)),"一致","")</f>
        <v/>
      </c>
      <c r="AG448" s="16" t="str">
        <f t="shared" si="48"/>
        <v>ダッシュアクセルムーンサルトかげぬいブロックサーカス</v>
      </c>
      <c r="AH448" s="16" t="str">
        <f t="shared" si="49"/>
        <v>ダッシュアクセルムーンサルトかげぬいブロックサーカス</v>
      </c>
      <c r="AI448" s="16" t="str">
        <f t="shared" si="50"/>
        <v>ダッシュアクセルムーンサルトかげぬいブロックサーカス</v>
      </c>
      <c r="AJ448" s="16" t="str">
        <f t="shared" si="51"/>
        <v>ダッシュアクセルムーンサルトかげぬいブロックサーカス</v>
      </c>
      <c r="AK448" s="15" t="str">
        <f t="shared" si="52"/>
        <v>DRDRBLBL</v>
      </c>
      <c r="AL448" s="16" t="str">
        <f t="shared" si="53"/>
        <v>DRDRBLBL</v>
      </c>
      <c r="AM448" s="15" t="str">
        <f t="shared" si="54"/>
        <v>DRDRBLBL</v>
      </c>
      <c r="AN448" s="15" t="str">
        <f t="shared" si="55"/>
        <v>DRDRBLBL</v>
      </c>
    </row>
    <row r="449" spans="1:40" ht="11.25" customHeight="1" x14ac:dyDescent="0.15">
      <c r="A449" s="15">
        <v>448</v>
      </c>
      <c r="B449" s="15" t="s">
        <v>1207</v>
      </c>
      <c r="C449" s="15" t="s">
        <v>1208</v>
      </c>
      <c r="D449" s="3" t="s">
        <v>18</v>
      </c>
      <c r="E449" s="15" t="s">
        <v>88</v>
      </c>
      <c r="F449" s="15" t="s">
        <v>20</v>
      </c>
      <c r="G449" s="15">
        <v>143</v>
      </c>
      <c r="H449" s="15">
        <v>156</v>
      </c>
      <c r="I449" s="15">
        <v>63</v>
      </c>
      <c r="J449" s="15">
        <v>60</v>
      </c>
      <c r="K449" s="15">
        <v>63</v>
      </c>
      <c r="L449" s="15">
        <v>61</v>
      </c>
      <c r="M449" s="15">
        <v>53</v>
      </c>
      <c r="N449" s="15">
        <v>54</v>
      </c>
      <c r="O449" s="15">
        <v>56</v>
      </c>
      <c r="P449" s="15">
        <v>35</v>
      </c>
      <c r="Q449" s="15" t="s">
        <v>630</v>
      </c>
      <c r="R449" s="3" t="str">
        <f>IF(ISERROR(VLOOKUP($Q449,技リスト!$A$1:$F$270,6,FALSE)),"－",VLOOKUP($Q449,技リスト!$A$1:$F$270,6,FALSE))</f>
        <v>CA</v>
      </c>
      <c r="S449" s="3">
        <f>IF(ISERROR(VLOOKUP($Q449,技リスト!$A$1:$F$270,3,FALSE)),"－",VLOOKUP($Q449,技リスト!$A$1:$F$270,3,FALSE))</f>
        <v>13</v>
      </c>
      <c r="T449" s="3" t="str">
        <f>IF($E449=IF(ISERROR(VLOOKUP($Q449,技リスト!$A$1:$F$270,4,FALSE)),"－",VLOOKUP($Q449,技リスト!$A$1:$F$270,4,FALSE)),"一致","")</f>
        <v>一致</v>
      </c>
      <c r="U449" s="15" t="s">
        <v>276</v>
      </c>
      <c r="V449" s="3" t="str">
        <f>IF(ISERROR(VLOOKUP($U449,技リスト!$A$1:$F$270,6,FALSE)),"－",VLOOKUP($U449,技リスト!$A$1:$F$270,6,FALSE))</f>
        <v>BL</v>
      </c>
      <c r="W449" s="3">
        <f>IF(ISERROR(VLOOKUP($U449,技リスト!$A$1:$F$270,3,FALSE)),"－",VLOOKUP($U449,技リスト!$A$1:$F$270,3,FALSE))</f>
        <v>16</v>
      </c>
      <c r="X449" s="3" t="str">
        <f>IF($E449=IF(ISERROR(VLOOKUP($U449,技リスト!$A$1:$F$270,4,FALSE)),"－",VLOOKUP($U449,技リスト!$A$1:$F$270,4,FALSE)),"一致","")</f>
        <v/>
      </c>
      <c r="Y449" s="15" t="s">
        <v>277</v>
      </c>
      <c r="Z449" s="3" t="str">
        <f>IF(ISERROR(VLOOKUP($Y449,技リスト!$A$1:$F$270,6,FALSE)),"－",VLOOKUP($Y449,技リスト!$A$1:$F$270,6,FALSE))</f>
        <v>DR</v>
      </c>
      <c r="AA449" s="3">
        <f>IF(ISERROR(VLOOKUP($Y449,技リスト!$A$1:$F$270,3,FALSE)),"－",VLOOKUP($Y449,技リスト!$A$1:$F$270,3,FALSE))</f>
        <v>22</v>
      </c>
      <c r="AB449" s="3" t="str">
        <f>IF($E449=IF(ISERROR(VLOOKUP($Y449,技リスト!$A$1:$F$270,4,FALSE)),"－",VLOOKUP($Y449,技リスト!$A$1:$F$270,4,FALSE)),"一致","")</f>
        <v/>
      </c>
      <c r="AC449" s="15" t="s">
        <v>445</v>
      </c>
      <c r="AD449" s="3" t="str">
        <f>IF(ISERROR(VLOOKUP($AC449,技リスト!$A$1:$F$270,6,FALSE)),"－",VLOOKUP($AC449,技リスト!$A$1:$F$270,6,FALSE))</f>
        <v>CA</v>
      </c>
      <c r="AE449" s="3">
        <f>IF(ISERROR(VLOOKUP($AC449,技リスト!$A$1:$F$270,3,FALSE)),"－",VLOOKUP($AC449,技リスト!$A$1:$F$270,3,FALSE))</f>
        <v>61</v>
      </c>
      <c r="AF449" s="3" t="str">
        <f>IF($E449=IF(ISERROR(VLOOKUP($AC449,技リスト!$A$1:$F$245,4,FALSE)),"－",VLOOKUP($AC449,技リスト!$A$1:$F$245,4,FALSE)),"一致","")</f>
        <v>一致</v>
      </c>
      <c r="AG449" s="16" t="str">
        <f t="shared" si="48"/>
        <v>トルネードキャッチドッペルゲンガーマジックつむじ</v>
      </c>
      <c r="AH449" s="16" t="str">
        <f t="shared" si="49"/>
        <v>トルネードキャッチドッペルゲンガーマジックつむじ</v>
      </c>
      <c r="AI449" s="16" t="str">
        <f t="shared" si="50"/>
        <v>トルネードキャッチドッペルゲンガーマジックつむじ</v>
      </c>
      <c r="AJ449" s="16" t="str">
        <f t="shared" si="51"/>
        <v>トルネードキャッチドッペルゲンガーマジックつむじ</v>
      </c>
      <c r="AK449" s="15" t="str">
        <f t="shared" si="52"/>
        <v>CABLDRCA</v>
      </c>
      <c r="AL449" s="16" t="str">
        <f t="shared" si="53"/>
        <v>CABLDRCA</v>
      </c>
      <c r="AM449" s="15" t="str">
        <f t="shared" si="54"/>
        <v>CABLDRCA</v>
      </c>
      <c r="AN449" s="15" t="str">
        <f t="shared" si="55"/>
        <v>CABLDRCA</v>
      </c>
    </row>
    <row r="450" spans="1:40" ht="11.25" customHeight="1" x14ac:dyDescent="0.15">
      <c r="A450" s="15">
        <v>449</v>
      </c>
      <c r="B450" s="15" t="s">
        <v>1209</v>
      </c>
      <c r="C450" s="15" t="s">
        <v>1210</v>
      </c>
      <c r="D450" s="3" t="s">
        <v>18</v>
      </c>
      <c r="E450" s="15" t="s">
        <v>121</v>
      </c>
      <c r="F450" s="15" t="s">
        <v>52</v>
      </c>
      <c r="G450" s="15">
        <v>156</v>
      </c>
      <c r="H450" s="15">
        <v>152</v>
      </c>
      <c r="I450" s="15">
        <v>56</v>
      </c>
      <c r="J450" s="15">
        <v>61</v>
      </c>
      <c r="K450" s="15">
        <v>60</v>
      </c>
      <c r="L450" s="15">
        <v>61</v>
      </c>
      <c r="M450" s="15">
        <v>59</v>
      </c>
      <c r="N450" s="15">
        <v>57</v>
      </c>
      <c r="O450" s="15">
        <v>60</v>
      </c>
      <c r="P450" s="15">
        <v>38</v>
      </c>
      <c r="Q450" s="15" t="s">
        <v>349</v>
      </c>
      <c r="R450" s="3" t="str">
        <f>IF(ISERROR(VLOOKUP($Q450,技リスト!$A$1:$F$270,6,FALSE)),"－",VLOOKUP($Q450,技リスト!$A$1:$F$270,6,FALSE))</f>
        <v>NS</v>
      </c>
      <c r="S450" s="3">
        <f>IF(ISERROR(VLOOKUP($Q450,技リスト!$A$1:$F$270,3,FALSE)),"－",VLOOKUP($Q450,技リスト!$A$1:$F$270,3,FALSE))</f>
        <v>22</v>
      </c>
      <c r="T450" s="3" t="str">
        <f>IF($E450=IF(ISERROR(VLOOKUP($Q450,技リスト!$A$1:$F$270,4,FALSE)),"－",VLOOKUP($Q450,技リスト!$A$1:$F$270,4,FALSE)),"一致","")</f>
        <v>一致</v>
      </c>
      <c r="U450" s="15" t="s">
        <v>164</v>
      </c>
      <c r="V450" s="3" t="str">
        <f>IF(ISERROR(VLOOKUP($U450,技リスト!$A$1:$F$270,6,FALSE)),"－",VLOOKUP($U450,技リスト!$A$1:$F$270,6,FALSE))</f>
        <v>DR</v>
      </c>
      <c r="W450" s="3">
        <f>IF(ISERROR(VLOOKUP($U450,技リスト!$A$1:$F$270,3,FALSE)),"－",VLOOKUP($U450,技リスト!$A$1:$F$270,3,FALSE))</f>
        <v>49</v>
      </c>
      <c r="X450" s="3" t="str">
        <f>IF($E450=IF(ISERROR(VLOOKUP($U450,技リスト!$A$1:$F$270,4,FALSE)),"－",VLOOKUP($U450,技リスト!$A$1:$F$270,4,FALSE)),"一致","")</f>
        <v>一致</v>
      </c>
      <c r="Y450" s="15" t="s">
        <v>241</v>
      </c>
      <c r="Z450" s="3" t="str">
        <f>IF(ISERROR(VLOOKUP($Y450,技リスト!$A$1:$F$270,6,FALSE)),"－",VLOOKUP($Y450,技リスト!$A$1:$F$270,6,FALSE))</f>
        <v>DR</v>
      </c>
      <c r="AA450" s="3">
        <f>IF(ISERROR(VLOOKUP($Y450,技リスト!$A$1:$F$270,3,FALSE)),"－",VLOOKUP($Y450,技リスト!$A$1:$F$270,3,FALSE))</f>
        <v>61</v>
      </c>
      <c r="AB450" s="3" t="str">
        <f>IF($E450=IF(ISERROR(VLOOKUP($Y450,技リスト!$A$1:$F$270,4,FALSE)),"－",VLOOKUP($Y450,技リスト!$A$1:$F$270,4,FALSE)),"一致","")</f>
        <v/>
      </c>
      <c r="AC450" s="15" t="s">
        <v>766</v>
      </c>
      <c r="AD450" s="3" t="str">
        <f>IF(ISERROR(VLOOKUP($AC450,技リスト!$A$1:$F$270,6,FALSE)),"－",VLOOKUP($AC450,技リスト!$A$1:$F$270,6,FALSE))</f>
        <v>NS</v>
      </c>
      <c r="AE450" s="3">
        <f>IF(ISERROR(VLOOKUP($AC450,技リスト!$A$1:$F$270,3,FALSE)),"－",VLOOKUP($AC450,技リスト!$A$1:$F$270,3,FALSE))</f>
        <v>80</v>
      </c>
      <c r="AF450" s="3" t="str">
        <f>IF($E450=IF(ISERROR(VLOOKUP($AC450,技リスト!$A$1:$F$245,4,FALSE)),"－",VLOOKUP($AC450,技リスト!$A$1:$F$245,4,FALSE)),"一致","")</f>
        <v/>
      </c>
      <c r="AG450" s="16" t="str">
        <f t="shared" ref="AG450:AG513" si="56">Q450&amp;U450&amp;Y450&amp;AC450</f>
        <v>スネークショットごりむちゅうカマイタチトカチェフボンバー</v>
      </c>
      <c r="AH450" s="16" t="str">
        <f t="shared" ref="AH450:AH513" si="57">Q450&amp;U450&amp;Y450&amp;AC450</f>
        <v>スネークショットごりむちゅうカマイタチトカチェフボンバー</v>
      </c>
      <c r="AI450" s="16" t="str">
        <f t="shared" ref="AI450:AI513" si="58">Q450&amp;U450&amp;Y450&amp;AC450</f>
        <v>スネークショットごりむちゅうカマイタチトカチェフボンバー</v>
      </c>
      <c r="AJ450" s="16" t="str">
        <f t="shared" ref="AJ450:AJ513" si="59">Q450&amp;U450&amp;Y450&amp;AC450</f>
        <v>スネークショットごりむちゅうカマイタチトカチェフボンバー</v>
      </c>
      <c r="AK450" s="15" t="str">
        <f t="shared" ref="AK450:AK513" si="60">R450&amp;V450&amp;Z450&amp;AD450</f>
        <v>NSDRDRNS</v>
      </c>
      <c r="AL450" s="16" t="str">
        <f t="shared" ref="AL450:AL513" si="61">R450&amp;V450&amp;Z450&amp;AD450</f>
        <v>NSDRDRNS</v>
      </c>
      <c r="AM450" s="15" t="str">
        <f t="shared" ref="AM450:AM513" si="62">R450&amp;V450&amp;Z450&amp;AD450</f>
        <v>NSDRDRNS</v>
      </c>
      <c r="AN450" s="15" t="str">
        <f t="shared" ref="AN450:AN513" si="63">R450&amp;V450&amp;Z450&amp;AD450</f>
        <v>NSDRDRNS</v>
      </c>
    </row>
    <row r="451" spans="1:40" ht="11.25" customHeight="1" x14ac:dyDescent="0.15">
      <c r="A451" s="15">
        <v>450</v>
      </c>
      <c r="B451" s="15" t="s">
        <v>1211</v>
      </c>
      <c r="C451" s="15" t="s">
        <v>1212</v>
      </c>
      <c r="D451" s="3" t="s">
        <v>18</v>
      </c>
      <c r="E451" s="15" t="s">
        <v>145</v>
      </c>
      <c r="F451" s="15" t="s">
        <v>17</v>
      </c>
      <c r="G451" s="15">
        <v>213</v>
      </c>
      <c r="H451" s="15">
        <v>130</v>
      </c>
      <c r="I451" s="15">
        <v>60</v>
      </c>
      <c r="J451" s="15">
        <v>60</v>
      </c>
      <c r="K451" s="15">
        <v>56</v>
      </c>
      <c r="L451" s="15">
        <v>52</v>
      </c>
      <c r="M451" s="15">
        <v>60</v>
      </c>
      <c r="N451" s="15">
        <v>77</v>
      </c>
      <c r="O451" s="15">
        <v>56</v>
      </c>
      <c r="P451" s="15">
        <v>15</v>
      </c>
      <c r="Q451" s="15" t="s">
        <v>329</v>
      </c>
      <c r="R451" s="3" t="str">
        <f>IF(ISERROR(VLOOKUP($Q451,技リスト!$A$1:$F$270,6,FALSE)),"－",VLOOKUP($Q451,技リスト!$A$1:$F$270,6,FALSE))</f>
        <v>DR</v>
      </c>
      <c r="S451" s="3">
        <f>IF(ISERROR(VLOOKUP($Q451,技リスト!$A$1:$F$270,3,FALSE)),"－",VLOOKUP($Q451,技リスト!$A$1:$F$270,3,FALSE))</f>
        <v>8</v>
      </c>
      <c r="T451" s="3" t="str">
        <f>IF($E451=IF(ISERROR(VLOOKUP($Q451,技リスト!$A$1:$F$270,4,FALSE)),"－",VLOOKUP($Q451,技リスト!$A$1:$F$270,4,FALSE)),"一致","")</f>
        <v/>
      </c>
      <c r="U451" s="15" t="s">
        <v>330</v>
      </c>
      <c r="V451" s="3" t="str">
        <f>IF(ISERROR(VLOOKUP($U451,技リスト!$A$1:$F$270,6,FALSE)),"－",VLOOKUP($U451,技リスト!$A$1:$F$270,6,FALSE))</f>
        <v>NS</v>
      </c>
      <c r="W451" s="3">
        <f>IF(ISERROR(VLOOKUP($U451,技リスト!$A$1:$F$270,3,FALSE)),"－",VLOOKUP($U451,技リスト!$A$1:$F$270,3,FALSE))</f>
        <v>65</v>
      </c>
      <c r="X451" s="3" t="str">
        <f>IF($E451=IF(ISERROR(VLOOKUP($U451,技リスト!$A$1:$F$270,4,FALSE)),"－",VLOOKUP($U451,技リスト!$A$1:$F$270,4,FALSE)),"一致","")</f>
        <v/>
      </c>
      <c r="Y451" s="15" t="s">
        <v>757</v>
      </c>
      <c r="Z451" s="3" t="str">
        <f>IF(ISERROR(VLOOKUP($Y451,技リスト!$A$1:$F$270,6,FALSE)),"－",VLOOKUP($Y451,技リスト!$A$1:$F$270,6,FALSE))</f>
        <v>DR</v>
      </c>
      <c r="AA451" s="3">
        <f>IF(ISERROR(VLOOKUP($Y451,技リスト!$A$1:$F$270,3,FALSE)),"－",VLOOKUP($Y451,技リスト!$A$1:$F$270,3,FALSE))</f>
        <v>65</v>
      </c>
      <c r="AB451" s="3" t="str">
        <f>IF($E451=IF(ISERROR(VLOOKUP($Y451,技リスト!$A$1:$F$270,4,FALSE)),"－",VLOOKUP($Y451,技リスト!$A$1:$F$270,4,FALSE)),"一致","")</f>
        <v/>
      </c>
      <c r="AC451" s="15" t="s">
        <v>160</v>
      </c>
      <c r="AD451" s="3" t="str">
        <f>IF(ISERROR(VLOOKUP($AC451,技リスト!$A$1:$F$270,6,FALSE)),"－",VLOOKUP($AC451,技リスト!$A$1:$F$270,6,FALSE))</f>
        <v>BS</v>
      </c>
      <c r="AE451" s="3">
        <f>IF(ISERROR(VLOOKUP($AC451,技リスト!$A$1:$F$270,3,FALSE)),"－",VLOOKUP($AC451,技リスト!$A$1:$F$270,3,FALSE))</f>
        <v>78</v>
      </c>
      <c r="AF451" s="3" t="str">
        <f>IF($E451=IF(ISERROR(VLOOKUP($AC451,技リスト!$A$1:$F$245,4,FALSE)),"－",VLOOKUP($AC451,技リスト!$A$1:$F$245,4,FALSE)),"一致","")</f>
        <v/>
      </c>
      <c r="AG451" s="16" t="str">
        <f t="shared" si="56"/>
        <v>たまのりピエロラン・ボール・ランまぼろしドリブルクンフーアタック</v>
      </c>
      <c r="AH451" s="16" t="str">
        <f t="shared" si="57"/>
        <v>たまのりピエロラン・ボール・ランまぼろしドリブルクンフーアタック</v>
      </c>
      <c r="AI451" s="16" t="str">
        <f t="shared" si="58"/>
        <v>たまのりピエロラン・ボール・ランまぼろしドリブルクンフーアタック</v>
      </c>
      <c r="AJ451" s="16" t="str">
        <f t="shared" si="59"/>
        <v>たまのりピエロラン・ボール・ランまぼろしドリブルクンフーアタック</v>
      </c>
      <c r="AK451" s="15" t="str">
        <f t="shared" si="60"/>
        <v>DRNSDRBS</v>
      </c>
      <c r="AL451" s="16" t="str">
        <f t="shared" si="61"/>
        <v>DRNSDRBS</v>
      </c>
      <c r="AM451" s="15" t="str">
        <f t="shared" si="62"/>
        <v>DRNSDRBS</v>
      </c>
      <c r="AN451" s="15" t="str">
        <f t="shared" si="63"/>
        <v>DRNSDRBS</v>
      </c>
    </row>
    <row r="452" spans="1:40" ht="11.25" customHeight="1" x14ac:dyDescent="0.15">
      <c r="A452" s="15">
        <v>451</v>
      </c>
      <c r="B452" s="15" t="s">
        <v>1213</v>
      </c>
      <c r="C452" s="15" t="s">
        <v>1214</v>
      </c>
      <c r="D452" s="3" t="s">
        <v>18</v>
      </c>
      <c r="E452" s="15" t="s">
        <v>19</v>
      </c>
      <c r="F452" s="15" t="s">
        <v>53</v>
      </c>
      <c r="G452" s="15">
        <v>103</v>
      </c>
      <c r="H452" s="15">
        <v>146</v>
      </c>
      <c r="I452" s="15">
        <v>43</v>
      </c>
      <c r="J452" s="15">
        <v>53</v>
      </c>
      <c r="K452" s="15">
        <v>55</v>
      </c>
      <c r="L452" s="15">
        <v>52</v>
      </c>
      <c r="M452" s="15">
        <v>68</v>
      </c>
      <c r="N452" s="15">
        <v>61</v>
      </c>
      <c r="O452" s="15">
        <v>56</v>
      </c>
      <c r="P452" s="15">
        <v>16</v>
      </c>
      <c r="Q452" s="15" t="s">
        <v>171</v>
      </c>
      <c r="R452" s="3" t="str">
        <f>IF(ISERROR(VLOOKUP($Q452,技リスト!$A$1:$F$270,6,FALSE)),"－",VLOOKUP($Q452,技リスト!$A$1:$F$270,6,FALSE))</f>
        <v>DR</v>
      </c>
      <c r="S452" s="3">
        <f>IF(ISERROR(VLOOKUP($Q452,技リスト!$A$1:$F$270,3,FALSE)),"－",VLOOKUP($Q452,技リスト!$A$1:$F$270,3,FALSE))</f>
        <v>47</v>
      </c>
      <c r="T452" s="3" t="str">
        <f>IF($E452=IF(ISERROR(VLOOKUP($Q452,技リスト!$A$1:$F$270,4,FALSE)),"－",VLOOKUP($Q452,技リスト!$A$1:$F$270,4,FALSE)),"一致","")</f>
        <v>一致</v>
      </c>
      <c r="U452" s="15" t="s">
        <v>816</v>
      </c>
      <c r="V452" s="3" t="str">
        <f>IF(ISERROR(VLOOKUP($U452,技リスト!$A$1:$F$270,6,FALSE)),"－",VLOOKUP($U452,技リスト!$A$1:$F$270,6,FALSE))</f>
        <v>DR</v>
      </c>
      <c r="W452" s="3">
        <f>IF(ISERROR(VLOOKUP($U452,技リスト!$A$1:$F$270,3,FALSE)),"－",VLOOKUP($U452,技リスト!$A$1:$F$270,3,FALSE))</f>
        <v>83</v>
      </c>
      <c r="X452" s="3" t="str">
        <f>IF($E452=IF(ISERROR(VLOOKUP($U452,技リスト!$A$1:$F$270,4,FALSE)),"－",VLOOKUP($U452,技リスト!$A$1:$F$270,4,FALSE)),"一致","")</f>
        <v/>
      </c>
      <c r="Y452" s="15" t="s">
        <v>1131</v>
      </c>
      <c r="Z452" s="3" t="str">
        <f>IF(ISERROR(VLOOKUP($Y452,技リスト!$A$1:$F$270,6,FALSE)),"－",VLOOKUP($Y452,技リスト!$A$1:$F$270,6,FALSE))</f>
        <v>DR</v>
      </c>
      <c r="AA452" s="3">
        <f>IF(ISERROR(VLOOKUP($Y452,技リスト!$A$1:$F$270,3,FALSE)),"－",VLOOKUP($Y452,技リスト!$A$1:$F$270,3,FALSE))</f>
        <v>94</v>
      </c>
      <c r="AB452" s="3" t="str">
        <f>IF($E452=IF(ISERROR(VLOOKUP($Y452,技リスト!$A$1:$F$270,4,FALSE)),"－",VLOOKUP($Y452,技リスト!$A$1:$F$270,4,FALSE)),"一致","")</f>
        <v>一致</v>
      </c>
      <c r="AC452" s="15" t="s">
        <v>876</v>
      </c>
      <c r="AD452" s="3" t="str">
        <f>IF(ISERROR(VLOOKUP($AC452,技リスト!$A$1:$F$270,6,FALSE)),"－",VLOOKUP($AC452,技リスト!$A$1:$F$270,6,FALSE))</f>
        <v>NS</v>
      </c>
      <c r="AE452" s="3">
        <f>IF(ISERROR(VLOOKUP($AC452,技リスト!$A$1:$F$270,3,FALSE)),"－",VLOOKUP($AC452,技リスト!$A$1:$F$270,3,FALSE))</f>
        <v>94</v>
      </c>
      <c r="AF452" s="3" t="str">
        <f>IF($E452=IF(ISERROR(VLOOKUP($AC452,技リスト!$A$1:$F$245,4,FALSE)),"－",VLOOKUP($AC452,技リスト!$A$1:$F$245,4,FALSE)),"一致","")</f>
        <v>一致</v>
      </c>
      <c r="AG452" s="16" t="str">
        <f t="shared" si="56"/>
        <v>イリュージョンボールモグラシャッフルデュアルパスデュアルストライク</v>
      </c>
      <c r="AH452" s="16" t="str">
        <f t="shared" si="57"/>
        <v>イリュージョンボールモグラシャッフルデュアルパスデュアルストライク</v>
      </c>
      <c r="AI452" s="16" t="str">
        <f t="shared" si="58"/>
        <v>イリュージョンボールモグラシャッフルデュアルパスデュアルストライク</v>
      </c>
      <c r="AJ452" s="16" t="str">
        <f t="shared" si="59"/>
        <v>イリュージョンボールモグラシャッフルデュアルパスデュアルストライク</v>
      </c>
      <c r="AK452" s="15" t="str">
        <f t="shared" si="60"/>
        <v>DRDRDRNS</v>
      </c>
      <c r="AL452" s="16" t="str">
        <f t="shared" si="61"/>
        <v>DRDRDRNS</v>
      </c>
      <c r="AM452" s="15" t="str">
        <f t="shared" si="62"/>
        <v>DRDRDRNS</v>
      </c>
      <c r="AN452" s="15" t="str">
        <f t="shared" si="63"/>
        <v>DRDRDRNS</v>
      </c>
    </row>
    <row r="453" spans="1:40" ht="11.25" customHeight="1" x14ac:dyDescent="0.15">
      <c r="A453" s="15">
        <v>452</v>
      </c>
      <c r="B453" s="15" t="s">
        <v>1215</v>
      </c>
      <c r="C453" s="15" t="s">
        <v>1216</v>
      </c>
      <c r="D453" s="3" t="s">
        <v>18</v>
      </c>
      <c r="E453" s="15" t="s">
        <v>88</v>
      </c>
      <c r="F453" s="15" t="s">
        <v>52</v>
      </c>
      <c r="G453" s="15">
        <v>96</v>
      </c>
      <c r="H453" s="15">
        <v>134</v>
      </c>
      <c r="I453" s="15">
        <v>78</v>
      </c>
      <c r="J453" s="15">
        <v>59</v>
      </c>
      <c r="K453" s="15">
        <v>63</v>
      </c>
      <c r="L453" s="15">
        <v>53</v>
      </c>
      <c r="M453" s="15">
        <v>52</v>
      </c>
      <c r="N453" s="15">
        <v>60</v>
      </c>
      <c r="O453" s="15">
        <v>54</v>
      </c>
      <c r="P453" s="15">
        <v>20</v>
      </c>
      <c r="Q453" s="15" t="s">
        <v>163</v>
      </c>
      <c r="R453" s="3" t="str">
        <f>IF(ISERROR(VLOOKUP($Q453,技リスト!$A$1:$F$270,6,FALSE)),"－",VLOOKUP($Q453,技リスト!$A$1:$F$270,6,FALSE))</f>
        <v>NS</v>
      </c>
      <c r="S453" s="3">
        <f>IF(ISERROR(VLOOKUP($Q453,技リスト!$A$1:$F$270,3,FALSE)),"－",VLOOKUP($Q453,技リスト!$A$1:$F$270,3,FALSE))</f>
        <v>24</v>
      </c>
      <c r="T453" s="3" t="str">
        <f>IF($E453=IF(ISERROR(VLOOKUP($Q453,技リスト!$A$1:$F$270,4,FALSE)),"－",VLOOKUP($Q453,技リスト!$A$1:$F$270,4,FALSE)),"一致","")</f>
        <v/>
      </c>
      <c r="U453" s="15" t="s">
        <v>921</v>
      </c>
      <c r="V453" s="3" t="str">
        <f>IF(ISERROR(VLOOKUP($U453,技リスト!$A$1:$F$270,6,FALSE)),"－",VLOOKUP($U453,技リスト!$A$1:$F$270,6,FALSE))</f>
        <v>DR</v>
      </c>
      <c r="W453" s="3">
        <f>IF(ISERROR(VLOOKUP($U453,技リスト!$A$1:$F$270,3,FALSE)),"－",VLOOKUP($U453,技リスト!$A$1:$F$270,3,FALSE))</f>
        <v>17</v>
      </c>
      <c r="X453" s="3" t="str">
        <f>IF($E453=IF(ISERROR(VLOOKUP($U453,技リスト!$A$1:$F$270,4,FALSE)),"－",VLOOKUP($U453,技リスト!$A$1:$F$270,4,FALSE)),"一致","")</f>
        <v/>
      </c>
      <c r="Y453" s="15" t="s">
        <v>522</v>
      </c>
      <c r="Z453" s="3" t="str">
        <f>IF(ISERROR(VLOOKUP($Y453,技リスト!$A$1:$F$270,6,FALSE)),"－",VLOOKUP($Y453,技リスト!$A$1:$F$270,6,FALSE))</f>
        <v>NS</v>
      </c>
      <c r="AA453" s="3">
        <f>IF(ISERROR(VLOOKUP($Y453,技リスト!$A$1:$F$270,3,FALSE)),"－",VLOOKUP($Y453,技リスト!$A$1:$F$270,3,FALSE))</f>
        <v>70</v>
      </c>
      <c r="AB453" s="3" t="str">
        <f>IF($E453=IF(ISERROR(VLOOKUP($Y453,技リスト!$A$1:$F$270,4,FALSE)),"－",VLOOKUP($Y453,技リスト!$A$1:$F$270,4,FALSE)),"一致","")</f>
        <v/>
      </c>
      <c r="AC453" s="15" t="s">
        <v>219</v>
      </c>
      <c r="AD453" s="3" t="str">
        <f>IF(ISERROR(VLOOKUP($AC453,技リスト!$A$1:$F$270,6,FALSE)),"－",VLOOKUP($AC453,技リスト!$A$1:$F$270,6,FALSE))</f>
        <v>BL</v>
      </c>
      <c r="AE453" s="3">
        <f>IF(ISERROR(VLOOKUP($AC453,技リスト!$A$1:$F$270,3,FALSE)),"－",VLOOKUP($AC453,技リスト!$A$1:$F$270,3,FALSE))</f>
        <v>64</v>
      </c>
      <c r="AF453" s="3" t="str">
        <f>IF($E453=IF(ISERROR(VLOOKUP($AC453,技リスト!$A$1:$F$245,4,FALSE)),"－",VLOOKUP($AC453,技リスト!$A$1:$F$245,4,FALSE)),"一致","")</f>
        <v>一致</v>
      </c>
      <c r="AG453" s="16" t="str">
        <f t="shared" si="56"/>
        <v>グレネードショットひとりワンツーダブルグレネードサイクロン</v>
      </c>
      <c r="AH453" s="16" t="str">
        <f t="shared" si="57"/>
        <v>グレネードショットひとりワンツーダブルグレネードサイクロン</v>
      </c>
      <c r="AI453" s="16" t="str">
        <f t="shared" si="58"/>
        <v>グレネードショットひとりワンツーダブルグレネードサイクロン</v>
      </c>
      <c r="AJ453" s="16" t="str">
        <f t="shared" si="59"/>
        <v>グレネードショットひとりワンツーダブルグレネードサイクロン</v>
      </c>
      <c r="AK453" s="15" t="str">
        <f t="shared" si="60"/>
        <v>NSDRNSBL</v>
      </c>
      <c r="AL453" s="16" t="str">
        <f t="shared" si="61"/>
        <v>NSDRNSBL</v>
      </c>
      <c r="AM453" s="15" t="str">
        <f t="shared" si="62"/>
        <v>NSDRNSBL</v>
      </c>
      <c r="AN453" s="15" t="str">
        <f t="shared" si="63"/>
        <v>NSDRNSBL</v>
      </c>
    </row>
    <row r="454" spans="1:40" ht="11.25" customHeight="1" x14ac:dyDescent="0.15">
      <c r="A454" s="15">
        <v>453</v>
      </c>
      <c r="B454" s="15" t="s">
        <v>1217</v>
      </c>
      <c r="C454" s="15" t="s">
        <v>1218</v>
      </c>
      <c r="D454" s="3" t="s">
        <v>18</v>
      </c>
      <c r="E454" s="15" t="s">
        <v>145</v>
      </c>
      <c r="F454" s="15" t="s">
        <v>17</v>
      </c>
      <c r="G454" s="15">
        <v>140</v>
      </c>
      <c r="H454" s="15">
        <v>198</v>
      </c>
      <c r="I454" s="15">
        <v>55</v>
      </c>
      <c r="J454" s="15">
        <v>57</v>
      </c>
      <c r="K454" s="15">
        <v>42</v>
      </c>
      <c r="L454" s="15">
        <v>44</v>
      </c>
      <c r="M454" s="15">
        <v>47</v>
      </c>
      <c r="N454" s="15">
        <v>61</v>
      </c>
      <c r="O454" s="15">
        <v>56</v>
      </c>
      <c r="P454" s="15">
        <v>26</v>
      </c>
      <c r="Q454" s="15" t="s">
        <v>139</v>
      </c>
      <c r="R454" s="3" t="str">
        <f>IF(ISERROR(VLOOKUP($Q454,技リスト!$A$1:$F$270,6,FALSE)),"－",VLOOKUP($Q454,技リスト!$A$1:$F$270,6,FALSE))</f>
        <v>BL</v>
      </c>
      <c r="S454" s="3">
        <f>IF(ISERROR(VLOOKUP($Q454,技リスト!$A$1:$F$270,3,FALSE)),"－",VLOOKUP($Q454,技リスト!$A$1:$F$270,3,FALSE))</f>
        <v>8</v>
      </c>
      <c r="T454" s="3" t="str">
        <f>IF($E454=IF(ISERROR(VLOOKUP($Q454,技リスト!$A$1:$F$270,4,FALSE)),"－",VLOOKUP($Q454,技リスト!$A$1:$F$270,4,FALSE)),"一致","")</f>
        <v/>
      </c>
      <c r="U454" s="15" t="s">
        <v>199</v>
      </c>
      <c r="V454" s="3" t="str">
        <f>IF(ISERROR(VLOOKUP($U454,技リスト!$A$1:$F$270,6,FALSE)),"－",VLOOKUP($U454,技リスト!$A$1:$F$270,6,FALSE))</f>
        <v>BB</v>
      </c>
      <c r="W454" s="3">
        <f>IF(ISERROR(VLOOKUP($U454,技リスト!$A$1:$F$270,3,FALSE)),"－",VLOOKUP($U454,技リスト!$A$1:$F$270,3,FALSE))</f>
        <v>58</v>
      </c>
      <c r="X454" s="3" t="str">
        <f>IF($E454=IF(ISERROR(VLOOKUP($U454,技リスト!$A$1:$F$270,4,FALSE)),"－",VLOOKUP($U454,技リスト!$A$1:$F$270,4,FALSE)),"一致","")</f>
        <v/>
      </c>
      <c r="Y454" s="15" t="s">
        <v>152</v>
      </c>
      <c r="Z454" s="3" t="str">
        <f>IF(ISERROR(VLOOKUP($Y454,技リスト!$A$1:$F$270,6,FALSE)),"－",VLOOKUP($Y454,技リスト!$A$1:$F$270,6,FALSE))</f>
        <v>DR</v>
      </c>
      <c r="AA454" s="3">
        <f>IF(ISERROR(VLOOKUP($Y454,技リスト!$A$1:$F$270,3,FALSE)),"－",VLOOKUP($Y454,技リスト!$A$1:$F$270,3,FALSE))</f>
        <v>47</v>
      </c>
      <c r="AB454" s="3" t="str">
        <f>IF($E454=IF(ISERROR(VLOOKUP($Y454,技リスト!$A$1:$F$270,4,FALSE)),"－",VLOOKUP($Y454,技リスト!$A$1:$F$270,4,FALSE)),"一致","")</f>
        <v/>
      </c>
      <c r="AC454" s="15" t="s">
        <v>129</v>
      </c>
      <c r="AD454" s="3" t="str">
        <f>IF(ISERROR(VLOOKUP($AC454,技リスト!$A$1:$F$270,6,FALSE)),"－",VLOOKUP($AC454,技リスト!$A$1:$F$270,6,FALSE))</f>
        <v>BL</v>
      </c>
      <c r="AE454" s="3">
        <f>IF(ISERROR(VLOOKUP($AC454,技リスト!$A$1:$F$270,3,FALSE)),"－",VLOOKUP($AC454,技リスト!$A$1:$F$270,3,FALSE))</f>
        <v>73</v>
      </c>
      <c r="AF454" s="3" t="str">
        <f>IF($E454=IF(ISERROR(VLOOKUP($AC454,技リスト!$A$1:$F$245,4,FALSE)),"－",VLOOKUP($AC454,技リスト!$A$1:$F$245,4,FALSE)),"一致","")</f>
        <v/>
      </c>
      <c r="AG454" s="16" t="str">
        <f t="shared" si="56"/>
        <v>コイルターンスピニングカットジグザグスパークぶんしんディフェンス</v>
      </c>
      <c r="AH454" s="16" t="str">
        <f t="shared" si="57"/>
        <v>コイルターンスピニングカットジグザグスパークぶんしんディフェンス</v>
      </c>
      <c r="AI454" s="16" t="str">
        <f t="shared" si="58"/>
        <v>コイルターンスピニングカットジグザグスパークぶんしんディフェンス</v>
      </c>
      <c r="AJ454" s="16" t="str">
        <f t="shared" si="59"/>
        <v>コイルターンスピニングカットジグザグスパークぶんしんディフェンス</v>
      </c>
      <c r="AK454" s="15" t="str">
        <f t="shared" si="60"/>
        <v>BLBBDRBL</v>
      </c>
      <c r="AL454" s="16" t="str">
        <f t="shared" si="61"/>
        <v>BLBBDRBL</v>
      </c>
      <c r="AM454" s="15" t="str">
        <f t="shared" si="62"/>
        <v>BLBBDRBL</v>
      </c>
      <c r="AN454" s="15" t="str">
        <f t="shared" si="63"/>
        <v>BLBBDRBL</v>
      </c>
    </row>
    <row r="455" spans="1:40" ht="11.25" customHeight="1" x14ac:dyDescent="0.15">
      <c r="A455" s="15">
        <v>454</v>
      </c>
      <c r="B455" s="15" t="s">
        <v>1219</v>
      </c>
      <c r="C455" s="15" t="s">
        <v>1220</v>
      </c>
      <c r="D455" s="3" t="s">
        <v>18</v>
      </c>
      <c r="E455" s="15" t="s">
        <v>145</v>
      </c>
      <c r="F455" s="15" t="s">
        <v>20</v>
      </c>
      <c r="G455" s="15">
        <v>200</v>
      </c>
      <c r="H455" s="15">
        <v>130</v>
      </c>
      <c r="I455" s="15">
        <v>60</v>
      </c>
      <c r="J455" s="15">
        <v>58</v>
      </c>
      <c r="K455" s="15">
        <v>60</v>
      </c>
      <c r="L455" s="15">
        <v>64</v>
      </c>
      <c r="M455" s="15">
        <v>35</v>
      </c>
      <c r="N455" s="15">
        <v>64</v>
      </c>
      <c r="O455" s="15">
        <v>61</v>
      </c>
      <c r="P455" s="15">
        <v>21</v>
      </c>
      <c r="Q455" s="15" t="s">
        <v>366</v>
      </c>
      <c r="R455" s="3" t="str">
        <f>IF(ISERROR(VLOOKUP($Q455,技リスト!$A$1:$F$270,6,FALSE)),"－",VLOOKUP($Q455,技リスト!$A$1:$F$270,6,FALSE))</f>
        <v>CA</v>
      </c>
      <c r="S455" s="3">
        <f>IF(ISERROR(VLOOKUP($Q455,技リスト!$A$1:$F$270,3,FALSE)),"－",VLOOKUP($Q455,技リスト!$A$1:$F$270,3,FALSE))</f>
        <v>10</v>
      </c>
      <c r="T455" s="3" t="str">
        <f>IF($E455=IF(ISERROR(VLOOKUP($Q455,技リスト!$A$1:$F$270,4,FALSE)),"－",VLOOKUP($Q455,技リスト!$A$1:$F$270,4,FALSE)),"一致","")</f>
        <v/>
      </c>
      <c r="U455" s="15" t="s">
        <v>250</v>
      </c>
      <c r="V455" s="3" t="str">
        <f>IF(ISERROR(VLOOKUP($U455,技リスト!$A$1:$F$270,6,FALSE)),"－",VLOOKUP($U455,技リスト!$A$1:$F$270,6,FALSE))</f>
        <v>P1</v>
      </c>
      <c r="W455" s="3">
        <f>IF(ISERROR(VLOOKUP($U455,技リスト!$A$1:$F$270,3,FALSE)),"－",VLOOKUP($U455,技リスト!$A$1:$F$270,3,FALSE))</f>
        <v>46</v>
      </c>
      <c r="X455" s="3" t="str">
        <f>IF($E455=IF(ISERROR(VLOOKUP($U455,技リスト!$A$1:$F$270,4,FALSE)),"－",VLOOKUP($U455,技リスト!$A$1:$F$270,4,FALSE)),"一致","")</f>
        <v>一致</v>
      </c>
      <c r="Y455" s="15" t="s">
        <v>407</v>
      </c>
      <c r="Z455" s="3" t="str">
        <f>IF(ISERROR(VLOOKUP($Y455,技リスト!$A$1:$F$270,6,FALSE)),"－",VLOOKUP($Y455,技リスト!$A$1:$F$270,6,FALSE))</f>
        <v>CA</v>
      </c>
      <c r="AA455" s="3">
        <f>IF(ISERROR(VLOOKUP($Y455,技リスト!$A$1:$F$270,3,FALSE)),"－",VLOOKUP($Y455,技リスト!$A$1:$F$270,3,FALSE))</f>
        <v>69</v>
      </c>
      <c r="AB455" s="3" t="str">
        <f>IF($E455=IF(ISERROR(VLOOKUP($Y455,技リスト!$A$1:$F$270,4,FALSE)),"－",VLOOKUP($Y455,技リスト!$A$1:$F$270,4,FALSE)),"一致","")</f>
        <v/>
      </c>
      <c r="AC455" s="15" t="s">
        <v>1221</v>
      </c>
      <c r="AD455" s="3" t="str">
        <f>IF(ISERROR(VLOOKUP($AC455,技リスト!$A$1:$F$270,6,FALSE)),"－",VLOOKUP($AC455,技リスト!$A$1:$F$270,6,FALSE))</f>
        <v>P1</v>
      </c>
      <c r="AE455" s="3">
        <f>IF(ISERROR(VLOOKUP($AC455,技リスト!$A$1:$F$270,3,FALSE)),"－",VLOOKUP($AC455,技リスト!$A$1:$F$270,3,FALSE))</f>
        <v>83</v>
      </c>
      <c r="AF455" s="3" t="str">
        <f>IF($E455=IF(ISERROR(VLOOKUP($AC455,技リスト!$A$1:$F$245,4,FALSE)),"－",VLOOKUP($AC455,技リスト!$A$1:$F$245,4,FALSE)),"一致","")</f>
        <v/>
      </c>
      <c r="AG455" s="16" t="str">
        <f t="shared" si="56"/>
        <v>タフネスブロックねっけつヘッドドこんじょうキャッチセーフティプロテクト</v>
      </c>
      <c r="AH455" s="16" t="str">
        <f t="shared" si="57"/>
        <v>タフネスブロックねっけつヘッドドこんじょうキャッチセーフティプロテクト</v>
      </c>
      <c r="AI455" s="16" t="str">
        <f t="shared" si="58"/>
        <v>タフネスブロックねっけつヘッドドこんじょうキャッチセーフティプロテクト</v>
      </c>
      <c r="AJ455" s="16" t="str">
        <f t="shared" si="59"/>
        <v>タフネスブロックねっけつヘッドドこんじょうキャッチセーフティプロテクト</v>
      </c>
      <c r="AK455" s="15" t="str">
        <f t="shared" si="60"/>
        <v>CAP1CAP1</v>
      </c>
      <c r="AL455" s="16" t="str">
        <f t="shared" si="61"/>
        <v>CAP1CAP1</v>
      </c>
      <c r="AM455" s="15" t="str">
        <f t="shared" si="62"/>
        <v>CAP1CAP1</v>
      </c>
      <c r="AN455" s="15" t="str">
        <f t="shared" si="63"/>
        <v>CAP1CAP1</v>
      </c>
    </row>
    <row r="456" spans="1:40" ht="11.25" customHeight="1" x14ac:dyDescent="0.15">
      <c r="A456" s="15">
        <v>455</v>
      </c>
      <c r="B456" s="15" t="s">
        <v>1222</v>
      </c>
      <c r="C456" s="15" t="s">
        <v>1223</v>
      </c>
      <c r="D456" s="3" t="s">
        <v>18</v>
      </c>
      <c r="E456" s="15" t="s">
        <v>88</v>
      </c>
      <c r="F456" s="15" t="s">
        <v>53</v>
      </c>
      <c r="G456" s="15">
        <v>81</v>
      </c>
      <c r="H456" s="15">
        <v>132</v>
      </c>
      <c r="I456" s="15">
        <v>43</v>
      </c>
      <c r="J456" s="15">
        <v>76</v>
      </c>
      <c r="K456" s="15">
        <v>55</v>
      </c>
      <c r="L456" s="15">
        <v>60</v>
      </c>
      <c r="M456" s="15">
        <v>68</v>
      </c>
      <c r="N456" s="15">
        <v>68</v>
      </c>
      <c r="O456" s="15">
        <v>55</v>
      </c>
      <c r="P456" s="15">
        <v>22</v>
      </c>
      <c r="Q456" s="15" t="s">
        <v>146</v>
      </c>
      <c r="R456" s="3" t="str">
        <f>IF(ISERROR(VLOOKUP($Q456,技リスト!$A$1:$F$270,6,FALSE)),"－",VLOOKUP($Q456,技リスト!$A$1:$F$270,6,FALSE))</f>
        <v>DR</v>
      </c>
      <c r="S456" s="3">
        <f>IF(ISERROR(VLOOKUP($Q456,技リスト!$A$1:$F$270,3,FALSE)),"－",VLOOKUP($Q456,技リスト!$A$1:$F$270,3,FALSE))</f>
        <v>15</v>
      </c>
      <c r="T456" s="3" t="str">
        <f>IF($E456=IF(ISERROR(VLOOKUP($Q456,技リスト!$A$1:$F$270,4,FALSE)),"－",VLOOKUP($Q456,技リスト!$A$1:$F$270,4,FALSE)),"一致","")</f>
        <v/>
      </c>
      <c r="U456" s="15" t="s">
        <v>363</v>
      </c>
      <c r="V456" s="3" t="str">
        <f>IF(ISERROR(VLOOKUP($U456,技リスト!$A$1:$F$270,6,FALSE)),"－",VLOOKUP($U456,技リスト!$A$1:$F$270,6,FALSE))</f>
        <v>DR</v>
      </c>
      <c r="W456" s="3">
        <f>IF(ISERROR(VLOOKUP($U456,技リスト!$A$1:$F$270,3,FALSE)),"－",VLOOKUP($U456,技リスト!$A$1:$F$270,3,FALSE))</f>
        <v>52</v>
      </c>
      <c r="X456" s="3" t="str">
        <f>IF($E456=IF(ISERROR(VLOOKUP($U456,技リスト!$A$1:$F$270,4,FALSE)),"－",VLOOKUP($U456,技リスト!$A$1:$F$270,4,FALSE)),"一致","")</f>
        <v/>
      </c>
      <c r="Y456" s="15" t="s">
        <v>241</v>
      </c>
      <c r="Z456" s="3" t="str">
        <f>IF(ISERROR(VLOOKUP($Y456,技リスト!$A$1:$F$270,6,FALSE)),"－",VLOOKUP($Y456,技リスト!$A$1:$F$270,6,FALSE))</f>
        <v>DR</v>
      </c>
      <c r="AA456" s="3">
        <f>IF(ISERROR(VLOOKUP($Y456,技リスト!$A$1:$F$270,3,FALSE)),"－",VLOOKUP($Y456,技リスト!$A$1:$F$270,3,FALSE))</f>
        <v>61</v>
      </c>
      <c r="AB456" s="3" t="str">
        <f>IF($E456=IF(ISERROR(VLOOKUP($Y456,技リスト!$A$1:$F$270,4,FALSE)),"－",VLOOKUP($Y456,技リスト!$A$1:$F$270,4,FALSE)),"一致","")</f>
        <v>一致</v>
      </c>
      <c r="AC456" s="15" t="s">
        <v>149</v>
      </c>
      <c r="AD456" s="3" t="str">
        <f>IF(ISERROR(VLOOKUP($AC456,技リスト!$A$1:$F$270,6,FALSE)),"－",VLOOKUP($AC456,技リスト!$A$1:$F$270,6,FALSE))</f>
        <v>DR</v>
      </c>
      <c r="AE456" s="3">
        <f>IF(ISERROR(VLOOKUP($AC456,技リスト!$A$1:$F$270,3,FALSE)),"－",VLOOKUP($AC456,技リスト!$A$1:$F$270,3,FALSE))</f>
        <v>83</v>
      </c>
      <c r="AF456" s="3" t="str">
        <f>IF($E456=IF(ISERROR(VLOOKUP($AC456,技リスト!$A$1:$F$245,4,FALSE)),"－",VLOOKUP($AC456,技リスト!$A$1:$F$245,4,FALSE)),"一致","")</f>
        <v/>
      </c>
      <c r="AG456" s="16" t="str">
        <f t="shared" si="56"/>
        <v>モンキーターンざんぞうカマイタチアルマジロサーカス</v>
      </c>
      <c r="AH456" s="16" t="str">
        <f t="shared" si="57"/>
        <v>モンキーターンざんぞうカマイタチアルマジロサーカス</v>
      </c>
      <c r="AI456" s="16" t="str">
        <f t="shared" si="58"/>
        <v>モンキーターンざんぞうカマイタチアルマジロサーカス</v>
      </c>
      <c r="AJ456" s="16" t="str">
        <f t="shared" si="59"/>
        <v>モンキーターンざんぞうカマイタチアルマジロサーカス</v>
      </c>
      <c r="AK456" s="15" t="str">
        <f t="shared" si="60"/>
        <v>DRDRDRDR</v>
      </c>
      <c r="AL456" s="16" t="str">
        <f t="shared" si="61"/>
        <v>DRDRDRDR</v>
      </c>
      <c r="AM456" s="15" t="str">
        <f t="shared" si="62"/>
        <v>DRDRDRDR</v>
      </c>
      <c r="AN456" s="15" t="str">
        <f t="shared" si="63"/>
        <v>DRDRDRDR</v>
      </c>
    </row>
    <row r="457" spans="1:40" ht="11.25" customHeight="1" x14ac:dyDescent="0.15">
      <c r="A457" s="15">
        <v>456</v>
      </c>
      <c r="B457" s="15" t="s">
        <v>1224</v>
      </c>
      <c r="C457" s="15" t="s">
        <v>1225</v>
      </c>
      <c r="D457" s="3" t="s">
        <v>18</v>
      </c>
      <c r="E457" s="15" t="s">
        <v>121</v>
      </c>
      <c r="F457" s="15" t="s">
        <v>52</v>
      </c>
      <c r="G457" s="15">
        <v>107</v>
      </c>
      <c r="H457" s="15">
        <v>134</v>
      </c>
      <c r="I457" s="15">
        <v>64</v>
      </c>
      <c r="J457" s="15">
        <v>68</v>
      </c>
      <c r="K457" s="15">
        <v>54</v>
      </c>
      <c r="L457" s="15">
        <v>60</v>
      </c>
      <c r="M457" s="15">
        <v>52</v>
      </c>
      <c r="N457" s="15">
        <v>56</v>
      </c>
      <c r="O457" s="15">
        <v>52</v>
      </c>
      <c r="P457" s="15">
        <v>20</v>
      </c>
      <c r="Q457" s="15" t="s">
        <v>153</v>
      </c>
      <c r="R457" s="3" t="str">
        <f>IF(ISERROR(VLOOKUP($Q457,技リスト!$A$1:$F$270,6,FALSE)),"－",VLOOKUP($Q457,技リスト!$A$1:$F$270,6,FALSE))</f>
        <v>NS</v>
      </c>
      <c r="S457" s="3">
        <f>IF(ISERROR(VLOOKUP($Q457,技リスト!$A$1:$F$270,3,FALSE)),"－",VLOOKUP($Q457,技リスト!$A$1:$F$270,3,FALSE))</f>
        <v>22</v>
      </c>
      <c r="T457" s="3" t="str">
        <f>IF($E457=IF(ISERROR(VLOOKUP($Q457,技リスト!$A$1:$F$270,4,FALSE)),"－",VLOOKUP($Q457,技リスト!$A$1:$F$270,4,FALSE)),"一致","")</f>
        <v/>
      </c>
      <c r="U457" s="15" t="s">
        <v>449</v>
      </c>
      <c r="V457" s="3" t="str">
        <f>IF(ISERROR(VLOOKUP($U457,技リスト!$A$1:$F$270,6,FALSE)),"－",VLOOKUP($U457,技リスト!$A$1:$F$270,6,FALSE))</f>
        <v>NS</v>
      </c>
      <c r="W457" s="3">
        <f>IF(ISERROR(VLOOKUP($U457,技リスト!$A$1:$F$270,3,FALSE)),"－",VLOOKUP($U457,技リスト!$A$1:$F$270,3,FALSE))</f>
        <v>58</v>
      </c>
      <c r="X457" s="3" t="str">
        <f>IF($E457=IF(ISERROR(VLOOKUP($U457,技リスト!$A$1:$F$270,4,FALSE)),"－",VLOOKUP($U457,技リスト!$A$1:$F$270,4,FALSE)),"一致","")</f>
        <v>一致</v>
      </c>
      <c r="Y457" s="15" t="s">
        <v>135</v>
      </c>
      <c r="Z457" s="3" t="str">
        <f>IF(ISERROR(VLOOKUP($Y457,技リスト!$A$1:$F$270,6,FALSE)),"－",VLOOKUP($Y457,技リスト!$A$1:$F$270,6,FALSE))</f>
        <v>DR</v>
      </c>
      <c r="AA457" s="3">
        <f>IF(ISERROR(VLOOKUP($Y457,技リスト!$A$1:$F$270,3,FALSE)),"－",VLOOKUP($Y457,技リスト!$A$1:$F$270,3,FALSE))</f>
        <v>61</v>
      </c>
      <c r="AB457" s="3" t="str">
        <f>IF($E457=IF(ISERROR(VLOOKUP($Y457,技リスト!$A$1:$F$270,4,FALSE)),"－",VLOOKUP($Y457,技リスト!$A$1:$F$270,4,FALSE)),"一致","")</f>
        <v>一致</v>
      </c>
      <c r="AC457" s="15" t="s">
        <v>214</v>
      </c>
      <c r="AD457" s="3" t="str">
        <f>IF(ISERROR(VLOOKUP($AC457,技リスト!$A$1:$F$270,6,FALSE)),"－",VLOOKUP($AC457,技リスト!$A$1:$F$270,6,FALSE))</f>
        <v>NS</v>
      </c>
      <c r="AE457" s="3">
        <f>IF(ISERROR(VLOOKUP($AC457,技リスト!$A$1:$F$270,3,FALSE)),"－",VLOOKUP($AC457,技リスト!$A$1:$F$270,3,FALSE))</f>
        <v>94</v>
      </c>
      <c r="AF457" s="3" t="str">
        <f>IF($E457=IF(ISERROR(VLOOKUP($AC457,技リスト!$A$1:$F$245,4,FALSE)),"－",VLOOKUP($AC457,技リスト!$A$1:$F$245,4,FALSE)),"一致","")</f>
        <v>一致</v>
      </c>
      <c r="AG457" s="16" t="str">
        <f t="shared" si="56"/>
        <v>ローリングキックつちだるまモグラフェイントリフレクトバスター</v>
      </c>
      <c r="AH457" s="16" t="str">
        <f t="shared" si="57"/>
        <v>ローリングキックつちだるまモグラフェイントリフレクトバスター</v>
      </c>
      <c r="AI457" s="16" t="str">
        <f t="shared" si="58"/>
        <v>ローリングキックつちだるまモグラフェイントリフレクトバスター</v>
      </c>
      <c r="AJ457" s="16" t="str">
        <f t="shared" si="59"/>
        <v>ローリングキックつちだるまモグラフェイントリフレクトバスター</v>
      </c>
      <c r="AK457" s="15" t="str">
        <f t="shared" si="60"/>
        <v>NSNSDRNS</v>
      </c>
      <c r="AL457" s="16" t="str">
        <f t="shared" si="61"/>
        <v>NSNSDRNS</v>
      </c>
      <c r="AM457" s="15" t="str">
        <f t="shared" si="62"/>
        <v>NSNSDRNS</v>
      </c>
      <c r="AN457" s="15" t="str">
        <f t="shared" si="63"/>
        <v>NSNSDRNS</v>
      </c>
    </row>
    <row r="458" spans="1:40" ht="11.25" customHeight="1" x14ac:dyDescent="0.15">
      <c r="A458" s="15">
        <v>457</v>
      </c>
      <c r="B458" s="15" t="s">
        <v>1226</v>
      </c>
      <c r="C458" s="15" t="s">
        <v>1227</v>
      </c>
      <c r="D458" s="3" t="s">
        <v>18</v>
      </c>
      <c r="E458" s="15" t="s">
        <v>145</v>
      </c>
      <c r="F458" s="15" t="s">
        <v>53</v>
      </c>
      <c r="G458" s="15">
        <v>151</v>
      </c>
      <c r="H458" s="15">
        <v>172</v>
      </c>
      <c r="I458" s="15">
        <v>43</v>
      </c>
      <c r="J458" s="15">
        <v>52</v>
      </c>
      <c r="K458" s="15">
        <v>65</v>
      </c>
      <c r="L458" s="15">
        <v>51</v>
      </c>
      <c r="M458" s="15">
        <v>55</v>
      </c>
      <c r="N458" s="15">
        <v>60</v>
      </c>
      <c r="O458" s="15">
        <v>63</v>
      </c>
      <c r="P458" s="15">
        <v>20</v>
      </c>
      <c r="Q458" s="15" t="s">
        <v>223</v>
      </c>
      <c r="R458" s="3" t="str">
        <f>IF(ISERROR(VLOOKUP($Q458,技リスト!$A$1:$F$270,6,FALSE)),"－",VLOOKUP($Q458,技リスト!$A$1:$F$270,6,FALSE))</f>
        <v>BL</v>
      </c>
      <c r="S458" s="3">
        <f>IF(ISERROR(VLOOKUP($Q458,技リスト!$A$1:$F$270,3,FALSE)),"－",VLOOKUP($Q458,技リスト!$A$1:$F$270,3,FALSE))</f>
        <v>8</v>
      </c>
      <c r="T458" s="3" t="str">
        <f>IF($E458=IF(ISERROR(VLOOKUP($Q458,技リスト!$A$1:$F$270,4,FALSE)),"－",VLOOKUP($Q458,技リスト!$A$1:$F$270,4,FALSE)),"一致","")</f>
        <v/>
      </c>
      <c r="U458" s="15" t="s">
        <v>610</v>
      </c>
      <c r="V458" s="3" t="str">
        <f>IF(ISERROR(VLOOKUP($U458,技リスト!$A$1:$F$270,6,FALSE)),"－",VLOOKUP($U458,技リスト!$A$1:$F$270,6,FALSE))</f>
        <v>DR</v>
      </c>
      <c r="W458" s="3">
        <f>IF(ISERROR(VLOOKUP($U458,技リスト!$A$1:$F$270,3,FALSE)),"－",VLOOKUP($U458,技リスト!$A$1:$F$270,3,FALSE))</f>
        <v>38</v>
      </c>
      <c r="X458" s="3" t="str">
        <f>IF($E458=IF(ISERROR(VLOOKUP($U458,技リスト!$A$1:$F$270,4,FALSE)),"－",VLOOKUP($U458,技リスト!$A$1:$F$270,4,FALSE)),"一致","")</f>
        <v>一致</v>
      </c>
      <c r="Y458" s="15" t="s">
        <v>729</v>
      </c>
      <c r="Z458" s="3" t="str">
        <f>IF(ISERROR(VLOOKUP($Y458,技リスト!$A$1:$F$270,6,FALSE)),"－",VLOOKUP($Y458,技リスト!$A$1:$F$270,6,FALSE))</f>
        <v>BB</v>
      </c>
      <c r="AA458" s="3">
        <f>IF(ISERROR(VLOOKUP($Y458,技リスト!$A$1:$F$270,3,FALSE)),"－",VLOOKUP($Y458,技リスト!$A$1:$F$270,3,FALSE))</f>
        <v>73</v>
      </c>
      <c r="AB458" s="3" t="str">
        <f>IF($E458=IF(ISERROR(VLOOKUP($Y458,技リスト!$A$1:$F$270,4,FALSE)),"－",VLOOKUP($Y458,技リスト!$A$1:$F$270,4,FALSE)),"一致","")</f>
        <v>一致</v>
      </c>
      <c r="AC458" s="15" t="s">
        <v>548</v>
      </c>
      <c r="AD458" s="3" t="str">
        <f>IF(ISERROR(VLOOKUP($AC458,技リスト!$A$1:$F$270,6,FALSE)),"－",VLOOKUP($AC458,技リスト!$A$1:$F$270,6,FALSE))</f>
        <v>DR</v>
      </c>
      <c r="AE458" s="3">
        <f>IF(ISERROR(VLOOKUP($AC458,技リスト!$A$1:$F$270,3,FALSE)),"－",VLOOKUP($AC458,技リスト!$A$1:$F$270,3,FALSE))</f>
        <v>74</v>
      </c>
      <c r="AF458" s="3" t="str">
        <f>IF($E458=IF(ISERROR(VLOOKUP($AC458,技リスト!$A$1:$F$245,4,FALSE)),"－",VLOOKUP($AC458,技リスト!$A$1:$F$245,4,FALSE)),"一致","")</f>
        <v>一致</v>
      </c>
      <c r="AG458" s="16" t="str">
        <f t="shared" si="56"/>
        <v>キラースライドフーセンガムボルケイノカットれっぷうダッシュ</v>
      </c>
      <c r="AH458" s="16" t="str">
        <f t="shared" si="57"/>
        <v>キラースライドフーセンガムボルケイノカットれっぷうダッシュ</v>
      </c>
      <c r="AI458" s="16" t="str">
        <f t="shared" si="58"/>
        <v>キラースライドフーセンガムボルケイノカットれっぷうダッシュ</v>
      </c>
      <c r="AJ458" s="16" t="str">
        <f t="shared" si="59"/>
        <v>キラースライドフーセンガムボルケイノカットれっぷうダッシュ</v>
      </c>
      <c r="AK458" s="15" t="str">
        <f t="shared" si="60"/>
        <v>BLDRBBDR</v>
      </c>
      <c r="AL458" s="16" t="str">
        <f t="shared" si="61"/>
        <v>BLDRBBDR</v>
      </c>
      <c r="AM458" s="15" t="str">
        <f t="shared" si="62"/>
        <v>BLDRBBDR</v>
      </c>
      <c r="AN458" s="15" t="str">
        <f t="shared" si="63"/>
        <v>BLDRBBDR</v>
      </c>
    </row>
    <row r="459" spans="1:40" ht="11.25" customHeight="1" x14ac:dyDescent="0.15">
      <c r="A459" s="15">
        <v>458</v>
      </c>
      <c r="B459" s="15" t="s">
        <v>1228</v>
      </c>
      <c r="C459" s="15" t="s">
        <v>1229</v>
      </c>
      <c r="D459" s="3" t="s">
        <v>18</v>
      </c>
      <c r="E459" s="15" t="s">
        <v>121</v>
      </c>
      <c r="F459" s="15" t="s">
        <v>52</v>
      </c>
      <c r="G459" s="15">
        <v>149</v>
      </c>
      <c r="H459" s="15">
        <v>132</v>
      </c>
      <c r="I459" s="15">
        <v>60</v>
      </c>
      <c r="J459" s="15">
        <v>52</v>
      </c>
      <c r="K459" s="15">
        <v>55</v>
      </c>
      <c r="L459" s="15">
        <v>57</v>
      </c>
      <c r="M459" s="15">
        <v>61</v>
      </c>
      <c r="N459" s="15">
        <v>54</v>
      </c>
      <c r="O459" s="15">
        <v>63</v>
      </c>
      <c r="P459" s="15">
        <v>34</v>
      </c>
      <c r="Q459" s="15" t="s">
        <v>153</v>
      </c>
      <c r="R459" s="3" t="str">
        <f>IF(ISERROR(VLOOKUP($Q459,技リスト!$A$1:$F$270,6,FALSE)),"－",VLOOKUP($Q459,技リスト!$A$1:$F$270,6,FALSE))</f>
        <v>NS</v>
      </c>
      <c r="S459" s="3">
        <f>IF(ISERROR(VLOOKUP($Q459,技リスト!$A$1:$F$270,3,FALSE)),"－",VLOOKUP($Q459,技リスト!$A$1:$F$270,3,FALSE))</f>
        <v>22</v>
      </c>
      <c r="T459" s="3" t="str">
        <f>IF($E459=IF(ISERROR(VLOOKUP($Q459,技リスト!$A$1:$F$270,4,FALSE)),"－",VLOOKUP($Q459,技リスト!$A$1:$F$270,4,FALSE)),"一致","")</f>
        <v/>
      </c>
      <c r="U459" s="15" t="s">
        <v>175</v>
      </c>
      <c r="V459" s="3" t="str">
        <f>IF(ISERROR(VLOOKUP($U459,技リスト!$A$1:$F$270,6,FALSE)),"－",VLOOKUP($U459,技リスト!$A$1:$F$270,6,FALSE))</f>
        <v>NS</v>
      </c>
      <c r="W459" s="3">
        <f>IF(ISERROR(VLOOKUP($U459,技リスト!$A$1:$F$270,3,FALSE)),"－",VLOOKUP($U459,技リスト!$A$1:$F$270,3,FALSE))</f>
        <v>65</v>
      </c>
      <c r="X459" s="3" t="str">
        <f>IF($E459=IF(ISERROR(VLOOKUP($U459,技リスト!$A$1:$F$270,4,FALSE)),"－",VLOOKUP($U459,技リスト!$A$1:$F$270,4,FALSE)),"一致","")</f>
        <v/>
      </c>
      <c r="Y459" s="15" t="s">
        <v>530</v>
      </c>
      <c r="Z459" s="3" t="str">
        <f>IF(ISERROR(VLOOKUP($Y459,技リスト!$A$1:$F$270,6,FALSE)),"－",VLOOKUP($Y459,技リスト!$A$1:$F$270,6,FALSE))</f>
        <v>BS</v>
      </c>
      <c r="AA459" s="3">
        <f>IF(ISERROR(VLOOKUP($Y459,技リスト!$A$1:$F$270,3,FALSE)),"－",VLOOKUP($Y459,技リスト!$A$1:$F$270,3,FALSE))</f>
        <v>70</v>
      </c>
      <c r="AB459" s="3" t="str">
        <f>IF($E459=IF(ISERROR(VLOOKUP($Y459,技リスト!$A$1:$F$270,4,FALSE)),"－",VLOOKUP($Y459,技リスト!$A$1:$F$270,4,FALSE)),"一致","")</f>
        <v/>
      </c>
      <c r="AC459" s="15" t="s">
        <v>181</v>
      </c>
      <c r="AD459" s="3" t="str">
        <f>IF(ISERROR(VLOOKUP($AC459,技リスト!$A$1:$F$270,6,FALSE)),"－",VLOOKUP($AC459,技リスト!$A$1:$F$270,6,FALSE))</f>
        <v>NS</v>
      </c>
      <c r="AE459" s="3">
        <f>IF(ISERROR(VLOOKUP($AC459,技リスト!$A$1:$F$270,3,FALSE)),"－",VLOOKUP($AC459,技リスト!$A$1:$F$270,3,FALSE))</f>
        <v>87</v>
      </c>
      <c r="AF459" s="3" t="str">
        <f>IF($E459=IF(ISERROR(VLOOKUP($AC459,技リスト!$A$1:$F$245,4,FALSE)),"－",VLOOKUP($AC459,技リスト!$A$1:$F$245,4,FALSE)),"一致","")</f>
        <v/>
      </c>
      <c r="AG459" s="16" t="str">
        <f t="shared" si="56"/>
        <v>ローリングキックファイアトルネードバックトルネードドラゴントルネード</v>
      </c>
      <c r="AH459" s="16" t="str">
        <f t="shared" si="57"/>
        <v>ローリングキックファイアトルネードバックトルネードドラゴントルネード</v>
      </c>
      <c r="AI459" s="16" t="str">
        <f t="shared" si="58"/>
        <v>ローリングキックファイアトルネードバックトルネードドラゴントルネード</v>
      </c>
      <c r="AJ459" s="16" t="str">
        <f t="shared" si="59"/>
        <v>ローリングキックファイアトルネードバックトルネードドラゴントルネード</v>
      </c>
      <c r="AK459" s="15" t="str">
        <f t="shared" si="60"/>
        <v>NSNSBSNS</v>
      </c>
      <c r="AL459" s="16" t="str">
        <f t="shared" si="61"/>
        <v>NSNSBSNS</v>
      </c>
      <c r="AM459" s="15" t="str">
        <f t="shared" si="62"/>
        <v>NSNSBSNS</v>
      </c>
      <c r="AN459" s="15" t="str">
        <f t="shared" si="63"/>
        <v>NSNSBSNS</v>
      </c>
    </row>
    <row r="460" spans="1:40" ht="11.25" customHeight="1" x14ac:dyDescent="0.15">
      <c r="A460" s="15">
        <v>459</v>
      </c>
      <c r="B460" s="15" t="s">
        <v>1230</v>
      </c>
      <c r="C460" s="15" t="s">
        <v>1231</v>
      </c>
      <c r="D460" s="3" t="s">
        <v>18</v>
      </c>
      <c r="E460" s="15" t="s">
        <v>145</v>
      </c>
      <c r="F460" s="15" t="s">
        <v>20</v>
      </c>
      <c r="G460" s="15">
        <v>147</v>
      </c>
      <c r="H460" s="15">
        <v>140</v>
      </c>
      <c r="I460" s="15">
        <v>44</v>
      </c>
      <c r="J460" s="15">
        <v>42</v>
      </c>
      <c r="K460" s="15">
        <v>48</v>
      </c>
      <c r="L460" s="15">
        <v>57</v>
      </c>
      <c r="M460" s="15">
        <v>69</v>
      </c>
      <c r="N460" s="15">
        <v>57</v>
      </c>
      <c r="O460" s="15">
        <v>56</v>
      </c>
      <c r="P460" s="15">
        <v>17</v>
      </c>
      <c r="Q460" s="15" t="s">
        <v>219</v>
      </c>
      <c r="R460" s="3" t="str">
        <f>IF(ISERROR(VLOOKUP($Q460,技リスト!$A$1:$F$270,6,FALSE)),"－",VLOOKUP($Q460,技リスト!$A$1:$F$270,6,FALSE))</f>
        <v>BL</v>
      </c>
      <c r="S460" s="3">
        <f>IF(ISERROR(VLOOKUP($Q460,技リスト!$A$1:$F$270,3,FALSE)),"－",VLOOKUP($Q460,技リスト!$A$1:$F$270,3,FALSE))</f>
        <v>64</v>
      </c>
      <c r="T460" s="3" t="str">
        <f>IF($E460=IF(ISERROR(VLOOKUP($Q460,技リスト!$A$1:$F$270,4,FALSE)),"－",VLOOKUP($Q460,技リスト!$A$1:$F$270,4,FALSE)),"一致","")</f>
        <v/>
      </c>
      <c r="U460" s="15" t="s">
        <v>140</v>
      </c>
      <c r="V460" s="3" t="str">
        <f>IF(ISERROR(VLOOKUP($U460,技リスト!$A$1:$F$270,6,FALSE)),"－",VLOOKUP($U460,技リスト!$A$1:$F$270,6,FALSE))</f>
        <v>BL</v>
      </c>
      <c r="W460" s="3">
        <f>IF(ISERROR(VLOOKUP($U460,技リスト!$A$1:$F$270,3,FALSE)),"－",VLOOKUP($U460,技リスト!$A$1:$F$270,3,FALSE))</f>
        <v>41</v>
      </c>
      <c r="X460" s="3" t="str">
        <f>IF($E460=IF(ISERROR(VLOOKUP($U460,技リスト!$A$1:$F$270,4,FALSE)),"－",VLOOKUP($U460,技リスト!$A$1:$F$270,4,FALSE)),"一致","")</f>
        <v/>
      </c>
      <c r="Y460" s="15" t="s">
        <v>610</v>
      </c>
      <c r="Z460" s="3" t="str">
        <f>IF(ISERROR(VLOOKUP($Y460,技リスト!$A$1:$F$270,6,FALSE)),"－",VLOOKUP($Y460,技リスト!$A$1:$F$270,6,FALSE))</f>
        <v>DR</v>
      </c>
      <c r="AA460" s="3">
        <f>IF(ISERROR(VLOOKUP($Y460,技リスト!$A$1:$F$270,3,FALSE)),"－",VLOOKUP($Y460,技リスト!$A$1:$F$270,3,FALSE))</f>
        <v>38</v>
      </c>
      <c r="AB460" s="3" t="str">
        <f>IF($E460=IF(ISERROR(VLOOKUP($Y460,技リスト!$A$1:$F$270,4,FALSE)),"－",VLOOKUP($Y460,技リスト!$A$1:$F$270,4,FALSE)),"一致","")</f>
        <v>一致</v>
      </c>
      <c r="AC460" s="15" t="s">
        <v>407</v>
      </c>
      <c r="AD460" s="3" t="str">
        <f>IF(ISERROR(VLOOKUP($AC460,技リスト!$A$1:$F$270,6,FALSE)),"－",VLOOKUP($AC460,技リスト!$A$1:$F$270,6,FALSE))</f>
        <v>CA</v>
      </c>
      <c r="AE460" s="3">
        <f>IF(ISERROR(VLOOKUP($AC460,技リスト!$A$1:$F$270,3,FALSE)),"－",VLOOKUP($AC460,技リスト!$A$1:$F$270,3,FALSE))</f>
        <v>69</v>
      </c>
      <c r="AF460" s="3" t="str">
        <f>IF($E460=IF(ISERROR(VLOOKUP($AC460,技リスト!$A$1:$F$245,4,FALSE)),"－",VLOOKUP($AC460,技リスト!$A$1:$F$245,4,FALSE)),"一致","")</f>
        <v/>
      </c>
      <c r="AG460" s="16" t="str">
        <f t="shared" si="56"/>
        <v>サイクロンうしろのしょうめんフーセンガムドこんじょうキャッチ</v>
      </c>
      <c r="AH460" s="16" t="str">
        <f t="shared" si="57"/>
        <v>サイクロンうしろのしょうめんフーセンガムドこんじょうキャッチ</v>
      </c>
      <c r="AI460" s="16" t="str">
        <f t="shared" si="58"/>
        <v>サイクロンうしろのしょうめんフーセンガムドこんじょうキャッチ</v>
      </c>
      <c r="AJ460" s="16" t="str">
        <f t="shared" si="59"/>
        <v>サイクロンうしろのしょうめんフーセンガムドこんじょうキャッチ</v>
      </c>
      <c r="AK460" s="15" t="str">
        <f t="shared" si="60"/>
        <v>BLBLDRCA</v>
      </c>
      <c r="AL460" s="16" t="str">
        <f t="shared" si="61"/>
        <v>BLBLDRCA</v>
      </c>
      <c r="AM460" s="15" t="str">
        <f t="shared" si="62"/>
        <v>BLBLDRCA</v>
      </c>
      <c r="AN460" s="15" t="str">
        <f t="shared" si="63"/>
        <v>BLBLDRCA</v>
      </c>
    </row>
    <row r="461" spans="1:40" ht="11.25" customHeight="1" x14ac:dyDescent="0.15">
      <c r="A461" s="15">
        <v>460</v>
      </c>
      <c r="B461" s="15" t="s">
        <v>1232</v>
      </c>
      <c r="C461" s="15" t="s">
        <v>1233</v>
      </c>
      <c r="D461" s="3" t="s">
        <v>18</v>
      </c>
      <c r="E461" s="15" t="s">
        <v>145</v>
      </c>
      <c r="F461" s="15" t="s">
        <v>52</v>
      </c>
      <c r="G461" s="15">
        <v>160</v>
      </c>
      <c r="H461" s="15">
        <v>142</v>
      </c>
      <c r="I461" s="15">
        <v>46</v>
      </c>
      <c r="J461" s="15">
        <v>55</v>
      </c>
      <c r="K461" s="15">
        <v>68</v>
      </c>
      <c r="L461" s="15">
        <v>51</v>
      </c>
      <c r="M461" s="15">
        <v>61</v>
      </c>
      <c r="N461" s="15">
        <v>52</v>
      </c>
      <c r="O461" s="15">
        <v>29</v>
      </c>
      <c r="P461" s="15">
        <v>22</v>
      </c>
      <c r="Q461" s="15" t="s">
        <v>304</v>
      </c>
      <c r="R461" s="3" t="str">
        <f>IF(ISERROR(VLOOKUP($Q461,技リスト!$A$1:$F$270,6,FALSE)),"－",VLOOKUP($Q461,技リスト!$A$1:$F$270,6,FALSE))</f>
        <v>BL</v>
      </c>
      <c r="S461" s="3">
        <f>IF(ISERROR(VLOOKUP($Q461,技リスト!$A$1:$F$270,3,FALSE)),"－",VLOOKUP($Q461,技リスト!$A$1:$F$270,3,FALSE))</f>
        <v>12</v>
      </c>
      <c r="T461" s="3" t="str">
        <f>IF($E461=IF(ISERROR(VLOOKUP($Q461,技リスト!$A$1:$F$270,4,FALSE)),"－",VLOOKUP($Q461,技リスト!$A$1:$F$270,4,FALSE)),"一致","")</f>
        <v/>
      </c>
      <c r="U461" s="15" t="s">
        <v>738</v>
      </c>
      <c r="V461" s="3" t="str">
        <f>IF(ISERROR(VLOOKUP($U461,技リスト!$A$1:$F$270,6,FALSE)),"－",VLOOKUP($U461,技リスト!$A$1:$F$270,6,FALSE))</f>
        <v>BB</v>
      </c>
      <c r="W461" s="3">
        <f>IF(ISERROR(VLOOKUP($U461,技リスト!$A$1:$F$270,3,FALSE)),"－",VLOOKUP($U461,技リスト!$A$1:$F$270,3,FALSE))</f>
        <v>44</v>
      </c>
      <c r="X461" s="3" t="str">
        <f>IF($E461=IF(ISERROR(VLOOKUP($U461,技リスト!$A$1:$F$270,4,FALSE)),"－",VLOOKUP($U461,技リスト!$A$1:$F$270,4,FALSE)),"一致","")</f>
        <v>一致</v>
      </c>
      <c r="Y461" s="15" t="s">
        <v>344</v>
      </c>
      <c r="Z461" s="3" t="str">
        <f>IF(ISERROR(VLOOKUP($Y461,技リスト!$A$1:$F$270,6,FALSE)),"－",VLOOKUP($Y461,技リスト!$A$1:$F$270,6,FALSE))</f>
        <v>NS</v>
      </c>
      <c r="AA461" s="3">
        <f>IF(ISERROR(VLOOKUP($Y461,技リスト!$A$1:$F$270,3,FALSE)),"－",VLOOKUP($Y461,技リスト!$A$1:$F$270,3,FALSE))</f>
        <v>31</v>
      </c>
      <c r="AB461" s="3" t="str">
        <f>IF($E461=IF(ISERROR(VLOOKUP($Y461,技リスト!$A$1:$F$270,4,FALSE)),"－",VLOOKUP($Y461,技リスト!$A$1:$F$270,4,FALSE)),"一致","")</f>
        <v/>
      </c>
      <c r="AC461" s="15" t="s">
        <v>691</v>
      </c>
      <c r="AD461" s="3" t="str">
        <f>IF(ISERROR(VLOOKUP($AC461,技リスト!$A$1:$F$270,6,FALSE)),"－",VLOOKUP($AC461,技リスト!$A$1:$F$270,6,FALSE))</f>
        <v>LS</v>
      </c>
      <c r="AE461" s="3">
        <f>IF(ISERROR(VLOOKUP($AC461,技リスト!$A$1:$F$270,3,FALSE)),"－",VLOOKUP($AC461,技リスト!$A$1:$F$270,3,FALSE))</f>
        <v>87</v>
      </c>
      <c r="AF461" s="3" t="str">
        <f>IF($E461=IF(ISERROR(VLOOKUP($AC461,技リスト!$A$1:$F$245,4,FALSE)),"－",VLOOKUP($AC461,技リスト!$A$1:$F$245,4,FALSE)),"一致","")</f>
        <v/>
      </c>
      <c r="AG461" s="16" t="str">
        <f t="shared" si="56"/>
        <v>しこふみスーパーしこふみターザンキックドこんじょうクラブ</v>
      </c>
      <c r="AH461" s="16" t="str">
        <f t="shared" si="57"/>
        <v>しこふみスーパーしこふみターザンキックドこんじょうクラブ</v>
      </c>
      <c r="AI461" s="16" t="str">
        <f t="shared" si="58"/>
        <v>しこふみスーパーしこふみターザンキックドこんじょうクラブ</v>
      </c>
      <c r="AJ461" s="16" t="str">
        <f t="shared" si="59"/>
        <v>しこふみスーパーしこふみターザンキックドこんじょうクラブ</v>
      </c>
      <c r="AK461" s="15" t="str">
        <f t="shared" si="60"/>
        <v>BLBBNSLS</v>
      </c>
      <c r="AL461" s="16" t="str">
        <f t="shared" si="61"/>
        <v>BLBBNSLS</v>
      </c>
      <c r="AM461" s="15" t="str">
        <f t="shared" si="62"/>
        <v>BLBBNSLS</v>
      </c>
      <c r="AN461" s="15" t="str">
        <f t="shared" si="63"/>
        <v>BLBBNSLS</v>
      </c>
    </row>
    <row r="462" spans="1:40" ht="11.25" customHeight="1" x14ac:dyDescent="0.15">
      <c r="A462" s="15">
        <v>461</v>
      </c>
      <c r="B462" s="15" t="s">
        <v>1234</v>
      </c>
      <c r="C462" s="15" t="s">
        <v>1235</v>
      </c>
      <c r="D462" s="3" t="s">
        <v>18</v>
      </c>
      <c r="E462" s="15" t="s">
        <v>19</v>
      </c>
      <c r="F462" s="15" t="s">
        <v>17</v>
      </c>
      <c r="G462" s="15">
        <v>149</v>
      </c>
      <c r="H462" s="15">
        <v>140</v>
      </c>
      <c r="I462" s="15">
        <v>60</v>
      </c>
      <c r="J462" s="15">
        <v>64</v>
      </c>
      <c r="K462" s="15">
        <v>51</v>
      </c>
      <c r="L462" s="15">
        <v>69</v>
      </c>
      <c r="M462" s="15">
        <v>57</v>
      </c>
      <c r="N462" s="15">
        <v>62</v>
      </c>
      <c r="O462" s="15">
        <v>63</v>
      </c>
      <c r="P462" s="15">
        <v>16</v>
      </c>
      <c r="Q462" s="15" t="s">
        <v>276</v>
      </c>
      <c r="R462" s="3" t="str">
        <f>IF(ISERROR(VLOOKUP($Q462,技リスト!$A$1:$F$270,6,FALSE)),"－",VLOOKUP($Q462,技リスト!$A$1:$F$270,6,FALSE))</f>
        <v>BL</v>
      </c>
      <c r="S462" s="3">
        <f>IF(ISERROR(VLOOKUP($Q462,技リスト!$A$1:$F$270,3,FALSE)),"－",VLOOKUP($Q462,技リスト!$A$1:$F$270,3,FALSE))</f>
        <v>16</v>
      </c>
      <c r="T462" s="3" t="str">
        <f>IF($E462=IF(ISERROR(VLOOKUP($Q462,技リスト!$A$1:$F$270,4,FALSE)),"－",VLOOKUP($Q462,技リスト!$A$1:$F$270,4,FALSE)),"一致","")</f>
        <v>一致</v>
      </c>
      <c r="U462" s="15" t="s">
        <v>290</v>
      </c>
      <c r="V462" s="3" t="str">
        <f>IF(ISERROR(VLOOKUP($U462,技リスト!$A$1:$F$270,6,FALSE)),"－",VLOOKUP($U462,技リスト!$A$1:$F$270,6,FALSE))</f>
        <v>BL</v>
      </c>
      <c r="W462" s="3">
        <f>IF(ISERROR(VLOOKUP($U462,技リスト!$A$1:$F$270,3,FALSE)),"－",VLOOKUP($U462,技リスト!$A$1:$F$270,3,FALSE))</f>
        <v>56</v>
      </c>
      <c r="X462" s="3" t="str">
        <f>IF($E462=IF(ISERROR(VLOOKUP($U462,技リスト!$A$1:$F$270,4,FALSE)),"－",VLOOKUP($U462,技リスト!$A$1:$F$270,4,FALSE)),"一致","")</f>
        <v>一致</v>
      </c>
      <c r="Y462" s="15" t="s">
        <v>562</v>
      </c>
      <c r="Z462" s="3" t="str">
        <f>IF(ISERROR(VLOOKUP($Y462,技リスト!$A$1:$F$270,6,FALSE)),"－",VLOOKUP($Y462,技リスト!$A$1:$F$270,6,FALSE))</f>
        <v>BB</v>
      </c>
      <c r="AA462" s="3">
        <f>IF(ISERROR(VLOOKUP($Y462,技リスト!$A$1:$F$270,3,FALSE)),"－",VLOOKUP($Y462,技リスト!$A$1:$F$270,3,FALSE))</f>
        <v>80</v>
      </c>
      <c r="AB462" s="3" t="str">
        <f>IF($E462=IF(ISERROR(VLOOKUP($Y462,技リスト!$A$1:$F$270,4,FALSE)),"－",VLOOKUP($Y462,技リスト!$A$1:$F$270,4,FALSE)),"一致","")</f>
        <v/>
      </c>
      <c r="AC462" s="15" t="s">
        <v>1236</v>
      </c>
      <c r="AD462" s="3" t="str">
        <f>IF(ISERROR(VLOOKUP($AC462,技リスト!$A$1:$F$270,6,FALSE)),"－",VLOOKUP($AC462,技リスト!$A$1:$F$270,6,FALSE))</f>
        <v>BL</v>
      </c>
      <c r="AE462" s="3">
        <f>IF(ISERROR(VLOOKUP($AC462,技リスト!$A$1:$F$270,3,FALSE)),"－",VLOOKUP($AC462,技リスト!$A$1:$F$270,3,FALSE))</f>
        <v>115</v>
      </c>
      <c r="AF462" s="3" t="str">
        <f>IF($E462=IF(ISERROR(VLOOKUP($AC462,技リスト!$A$1:$F$245,4,FALSE)),"－",VLOOKUP($AC462,技リスト!$A$1:$F$245,4,FALSE)),"一致","")</f>
        <v/>
      </c>
      <c r="AG462" s="16" t="str">
        <f t="shared" si="56"/>
        <v>ドッペルゲンガーくものいとさばきのてっついボディシールド</v>
      </c>
      <c r="AH462" s="16" t="str">
        <f t="shared" si="57"/>
        <v>ドッペルゲンガーくものいとさばきのてっついボディシールド</v>
      </c>
      <c r="AI462" s="16" t="str">
        <f t="shared" si="58"/>
        <v>ドッペルゲンガーくものいとさばきのてっついボディシールド</v>
      </c>
      <c r="AJ462" s="16" t="str">
        <f t="shared" si="59"/>
        <v>ドッペルゲンガーくものいとさばきのてっついボディシールド</v>
      </c>
      <c r="AK462" s="15" t="str">
        <f t="shared" si="60"/>
        <v>BLBLBBBL</v>
      </c>
      <c r="AL462" s="16" t="str">
        <f t="shared" si="61"/>
        <v>BLBLBBBL</v>
      </c>
      <c r="AM462" s="15" t="str">
        <f t="shared" si="62"/>
        <v>BLBLBBBL</v>
      </c>
      <c r="AN462" s="15" t="str">
        <f t="shared" si="63"/>
        <v>BLBLBBBL</v>
      </c>
    </row>
    <row r="463" spans="1:40" ht="11.25" customHeight="1" x14ac:dyDescent="0.15">
      <c r="A463" s="15">
        <v>462</v>
      </c>
      <c r="B463" s="15" t="s">
        <v>1237</v>
      </c>
      <c r="C463" s="15" t="s">
        <v>1238</v>
      </c>
      <c r="D463" s="3" t="s">
        <v>18</v>
      </c>
      <c r="E463" s="15" t="s">
        <v>88</v>
      </c>
      <c r="F463" s="15" t="s">
        <v>53</v>
      </c>
      <c r="G463" s="15">
        <v>103</v>
      </c>
      <c r="H463" s="15">
        <v>146</v>
      </c>
      <c r="I463" s="15">
        <v>44</v>
      </c>
      <c r="J463" s="15">
        <v>39</v>
      </c>
      <c r="K463" s="15">
        <v>29</v>
      </c>
      <c r="L463" s="15">
        <v>54</v>
      </c>
      <c r="M463" s="15">
        <v>79</v>
      </c>
      <c r="N463" s="15">
        <v>30</v>
      </c>
      <c r="O463" s="15">
        <v>56</v>
      </c>
      <c r="P463" s="15">
        <v>19</v>
      </c>
      <c r="Q463" s="15" t="s">
        <v>127</v>
      </c>
      <c r="R463" s="3" t="str">
        <f>IF(ISERROR(VLOOKUP($Q463,技リスト!$A$1:$F$270,6,FALSE)),"－",VLOOKUP($Q463,技リスト!$A$1:$F$270,6,FALSE))</f>
        <v>DR</v>
      </c>
      <c r="S463" s="3">
        <f>IF(ISERROR(VLOOKUP($Q463,技リスト!$A$1:$F$270,3,FALSE)),"－",VLOOKUP($Q463,技リスト!$A$1:$F$270,3,FALSE))</f>
        <v>8</v>
      </c>
      <c r="T463" s="3" t="str">
        <f>IF($E463=IF(ISERROR(VLOOKUP($Q463,技リスト!$A$1:$F$270,4,FALSE)),"－",VLOOKUP($Q463,技リスト!$A$1:$F$270,4,FALSE)),"一致","")</f>
        <v>一致</v>
      </c>
      <c r="U463" s="15" t="s">
        <v>363</v>
      </c>
      <c r="V463" s="3" t="str">
        <f>IF(ISERROR(VLOOKUP($U463,技リスト!$A$1:$F$270,6,FALSE)),"－",VLOOKUP($U463,技リスト!$A$1:$F$270,6,FALSE))</f>
        <v>DR</v>
      </c>
      <c r="W463" s="3">
        <f>IF(ISERROR(VLOOKUP($U463,技リスト!$A$1:$F$270,3,FALSE)),"－",VLOOKUP($U463,技リスト!$A$1:$F$270,3,FALSE))</f>
        <v>52</v>
      </c>
      <c r="X463" s="3" t="str">
        <f>IF($E463=IF(ISERROR(VLOOKUP($U463,技リスト!$A$1:$F$270,4,FALSE)),"－",VLOOKUP($U463,技リスト!$A$1:$F$270,4,FALSE)),"一致","")</f>
        <v/>
      </c>
      <c r="Y463" s="15" t="s">
        <v>548</v>
      </c>
      <c r="Z463" s="3" t="str">
        <f>IF(ISERROR(VLOOKUP($Y463,技リスト!$A$1:$F$270,6,FALSE)),"－",VLOOKUP($Y463,技リスト!$A$1:$F$270,6,FALSE))</f>
        <v>DR</v>
      </c>
      <c r="AA463" s="3">
        <f>IF(ISERROR(VLOOKUP($Y463,技リスト!$A$1:$F$270,3,FALSE)),"－",VLOOKUP($Y463,技リスト!$A$1:$F$270,3,FALSE))</f>
        <v>74</v>
      </c>
      <c r="AB463" s="3" t="str">
        <f>IF($E463=IF(ISERROR(VLOOKUP($Y463,技リスト!$A$1:$F$270,4,FALSE)),"－",VLOOKUP($Y463,技リスト!$A$1:$F$270,4,FALSE)),"一致","")</f>
        <v/>
      </c>
      <c r="AC463" s="15" t="s">
        <v>253</v>
      </c>
      <c r="AD463" s="3" t="str">
        <f>IF(ISERROR(VLOOKUP($AC463,技リスト!$A$1:$F$270,6,FALSE)),"－",VLOOKUP($AC463,技リスト!$A$1:$F$270,6,FALSE))</f>
        <v>NS</v>
      </c>
      <c r="AE463" s="3">
        <f>IF(ISERROR(VLOOKUP($AC463,技リスト!$A$1:$F$270,3,FALSE)),"－",VLOOKUP($AC463,技リスト!$A$1:$F$270,3,FALSE))</f>
        <v>84</v>
      </c>
      <c r="AF463" s="3" t="str">
        <f>IF($E463=IF(ISERROR(VLOOKUP($AC463,技リスト!$A$1:$F$245,4,FALSE)),"－",VLOOKUP($AC463,技リスト!$A$1:$F$245,4,FALSE)),"一致","")</f>
        <v/>
      </c>
      <c r="AG463" s="16" t="str">
        <f t="shared" si="56"/>
        <v>しっぷうダッシュざんぞうれっぷうダッシュツインブースト</v>
      </c>
      <c r="AH463" s="16" t="str">
        <f t="shared" si="57"/>
        <v>しっぷうダッシュざんぞうれっぷうダッシュツインブースト</v>
      </c>
      <c r="AI463" s="16" t="str">
        <f t="shared" si="58"/>
        <v>しっぷうダッシュざんぞうれっぷうダッシュツインブースト</v>
      </c>
      <c r="AJ463" s="16" t="str">
        <f t="shared" si="59"/>
        <v>しっぷうダッシュざんぞうれっぷうダッシュツインブースト</v>
      </c>
      <c r="AK463" s="15" t="str">
        <f t="shared" si="60"/>
        <v>DRDRDRNS</v>
      </c>
      <c r="AL463" s="16" t="str">
        <f t="shared" si="61"/>
        <v>DRDRDRNS</v>
      </c>
      <c r="AM463" s="15" t="str">
        <f t="shared" si="62"/>
        <v>DRDRDRNS</v>
      </c>
      <c r="AN463" s="15" t="str">
        <f t="shared" si="63"/>
        <v>DRDRDRNS</v>
      </c>
    </row>
    <row r="464" spans="1:40" ht="11.25" customHeight="1" x14ac:dyDescent="0.15">
      <c r="A464" s="15">
        <v>463</v>
      </c>
      <c r="B464" s="15" t="s">
        <v>1239</v>
      </c>
      <c r="C464" s="15" t="s">
        <v>1240</v>
      </c>
      <c r="D464" s="3" t="s">
        <v>18</v>
      </c>
      <c r="E464" s="15" t="s">
        <v>19</v>
      </c>
      <c r="F464" s="15" t="s">
        <v>17</v>
      </c>
      <c r="G464" s="15">
        <v>134</v>
      </c>
      <c r="H464" s="15">
        <v>190</v>
      </c>
      <c r="I464" s="15">
        <v>61</v>
      </c>
      <c r="J464" s="15">
        <v>61</v>
      </c>
      <c r="K464" s="15">
        <v>51</v>
      </c>
      <c r="L464" s="15">
        <v>51</v>
      </c>
      <c r="M464" s="15">
        <v>45</v>
      </c>
      <c r="N464" s="15">
        <v>57</v>
      </c>
      <c r="O464" s="15">
        <v>58</v>
      </c>
      <c r="P464" s="15">
        <v>17</v>
      </c>
      <c r="Q464" s="15" t="s">
        <v>223</v>
      </c>
      <c r="R464" s="3" t="str">
        <f>IF(ISERROR(VLOOKUP($Q464,技リスト!$A$1:$F$270,6,FALSE)),"－",VLOOKUP($Q464,技リスト!$A$1:$F$270,6,FALSE))</f>
        <v>BL</v>
      </c>
      <c r="S464" s="3">
        <f>IF(ISERROR(VLOOKUP($Q464,技リスト!$A$1:$F$270,3,FALSE)),"－",VLOOKUP($Q464,技リスト!$A$1:$F$270,3,FALSE))</f>
        <v>8</v>
      </c>
      <c r="T464" s="3" t="str">
        <f>IF($E464=IF(ISERROR(VLOOKUP($Q464,技リスト!$A$1:$F$270,4,FALSE)),"－",VLOOKUP($Q464,技リスト!$A$1:$F$270,4,FALSE)),"一致","")</f>
        <v>一致</v>
      </c>
      <c r="U464" s="15" t="s">
        <v>140</v>
      </c>
      <c r="V464" s="3" t="str">
        <f>IF(ISERROR(VLOOKUP($U464,技リスト!$A$1:$F$270,6,FALSE)),"－",VLOOKUP($U464,技リスト!$A$1:$F$270,6,FALSE))</f>
        <v>BL</v>
      </c>
      <c r="W464" s="3">
        <f>IF(ISERROR(VLOOKUP($U464,技リスト!$A$1:$F$270,3,FALSE)),"－",VLOOKUP($U464,技リスト!$A$1:$F$270,3,FALSE))</f>
        <v>41</v>
      </c>
      <c r="X464" s="3" t="str">
        <f>IF($E464=IF(ISERROR(VLOOKUP($U464,技リスト!$A$1:$F$270,4,FALSE)),"－",VLOOKUP($U464,技リスト!$A$1:$F$270,4,FALSE)),"一致","")</f>
        <v/>
      </c>
      <c r="Y464" s="15" t="s">
        <v>427</v>
      </c>
      <c r="Z464" s="3" t="str">
        <f>IF(ISERROR(VLOOKUP($Y464,技リスト!$A$1:$F$270,6,FALSE)),"－",VLOOKUP($Y464,技リスト!$A$1:$F$270,6,FALSE))</f>
        <v>BL</v>
      </c>
      <c r="AA464" s="3">
        <f>IF(ISERROR(VLOOKUP($Y464,技リスト!$A$1:$F$270,3,FALSE)),"－",VLOOKUP($Y464,技リスト!$A$1:$F$270,3,FALSE))</f>
        <v>39</v>
      </c>
      <c r="AB464" s="3" t="str">
        <f>IF($E464=IF(ISERROR(VLOOKUP($Y464,技リスト!$A$1:$F$270,4,FALSE)),"－",VLOOKUP($Y464,技リスト!$A$1:$F$270,4,FALSE)),"一致","")</f>
        <v/>
      </c>
      <c r="AC464" s="15" t="s">
        <v>128</v>
      </c>
      <c r="AD464" s="3" t="str">
        <f>IF(ISERROR(VLOOKUP($AC464,技リスト!$A$1:$F$270,6,FALSE)),"－",VLOOKUP($AC464,技リスト!$A$1:$F$270,6,FALSE))</f>
        <v>DR</v>
      </c>
      <c r="AE464" s="3">
        <f>IF(ISERROR(VLOOKUP($AC464,技リスト!$A$1:$F$270,3,FALSE)),"－",VLOOKUP($AC464,技リスト!$A$1:$F$270,3,FALSE))</f>
        <v>76</v>
      </c>
      <c r="AF464" s="3" t="str">
        <f>IF($E464=IF(ISERROR(VLOOKUP($AC464,技リスト!$A$1:$F$245,4,FALSE)),"－",VLOOKUP($AC464,技リスト!$A$1:$F$245,4,FALSE)),"一致","")</f>
        <v>一致</v>
      </c>
      <c r="AG464" s="16" t="str">
        <f t="shared" si="56"/>
        <v>キラースライドうしろのしょうめんブレードアタックぶんしんフェイント</v>
      </c>
      <c r="AH464" s="16" t="str">
        <f t="shared" si="57"/>
        <v>キラースライドうしろのしょうめんブレードアタックぶんしんフェイント</v>
      </c>
      <c r="AI464" s="16" t="str">
        <f t="shared" si="58"/>
        <v>キラースライドうしろのしょうめんブレードアタックぶんしんフェイント</v>
      </c>
      <c r="AJ464" s="16" t="str">
        <f t="shared" si="59"/>
        <v>キラースライドうしろのしょうめんブレードアタックぶんしんフェイント</v>
      </c>
      <c r="AK464" s="15" t="str">
        <f t="shared" si="60"/>
        <v>BLBLBLDR</v>
      </c>
      <c r="AL464" s="16" t="str">
        <f t="shared" si="61"/>
        <v>BLBLBLDR</v>
      </c>
      <c r="AM464" s="15" t="str">
        <f t="shared" si="62"/>
        <v>BLBLBLDR</v>
      </c>
      <c r="AN464" s="15" t="str">
        <f t="shared" si="63"/>
        <v>BLBLBLDR</v>
      </c>
    </row>
    <row r="465" spans="1:40" ht="11.25" customHeight="1" x14ac:dyDescent="0.15">
      <c r="A465" s="15">
        <v>464</v>
      </c>
      <c r="B465" s="15" t="s">
        <v>1241</v>
      </c>
      <c r="C465" s="15" t="s">
        <v>1242</v>
      </c>
      <c r="D465" s="3" t="s">
        <v>18</v>
      </c>
      <c r="E465" s="15" t="s">
        <v>145</v>
      </c>
      <c r="F465" s="15" t="s">
        <v>20</v>
      </c>
      <c r="G465" s="15">
        <v>129</v>
      </c>
      <c r="H465" s="15">
        <v>156</v>
      </c>
      <c r="I465" s="15">
        <v>76</v>
      </c>
      <c r="J465" s="15">
        <v>71</v>
      </c>
      <c r="K465" s="15">
        <v>63</v>
      </c>
      <c r="L465" s="15">
        <v>70</v>
      </c>
      <c r="M465" s="15">
        <v>44</v>
      </c>
      <c r="N465" s="15">
        <v>78</v>
      </c>
      <c r="O465" s="15">
        <v>82</v>
      </c>
      <c r="P465" s="15">
        <v>27</v>
      </c>
      <c r="Q465" s="15" t="s">
        <v>484</v>
      </c>
      <c r="R465" s="3" t="str">
        <f>IF(ISERROR(VLOOKUP($Q465,技リスト!$A$1:$F$270,6,FALSE)),"－",VLOOKUP($Q465,技リスト!$A$1:$F$270,6,FALSE))</f>
        <v>P1</v>
      </c>
      <c r="S465" s="3">
        <f>IF(ISERROR(VLOOKUP($Q465,技リスト!$A$1:$F$270,3,FALSE)),"－",VLOOKUP($Q465,技リスト!$A$1:$F$270,3,FALSE))</f>
        <v>15</v>
      </c>
      <c r="T465" s="3" t="str">
        <f>IF($E465=IF(ISERROR(VLOOKUP($Q465,技リスト!$A$1:$F$270,4,FALSE)),"－",VLOOKUP($Q465,技リスト!$A$1:$F$270,4,FALSE)),"一致","")</f>
        <v/>
      </c>
      <c r="U465" s="15" t="s">
        <v>250</v>
      </c>
      <c r="V465" s="3" t="str">
        <f>IF(ISERROR(VLOOKUP($U465,技リスト!$A$1:$F$270,6,FALSE)),"－",VLOOKUP($U465,技リスト!$A$1:$F$270,6,FALSE))</f>
        <v>P1</v>
      </c>
      <c r="W465" s="3">
        <f>IF(ISERROR(VLOOKUP($U465,技リスト!$A$1:$F$270,3,FALSE)),"－",VLOOKUP($U465,技リスト!$A$1:$F$270,3,FALSE))</f>
        <v>46</v>
      </c>
      <c r="X465" s="3" t="str">
        <f>IF($E465=IF(ISERROR(VLOOKUP($U465,技リスト!$A$1:$F$270,4,FALSE)),"－",VLOOKUP($U465,技リスト!$A$1:$F$270,4,FALSE)),"一致","")</f>
        <v>一致</v>
      </c>
      <c r="Y465" s="15" t="s">
        <v>271</v>
      </c>
      <c r="Z465" s="3" t="str">
        <f>IF(ISERROR(VLOOKUP($Y465,技リスト!$A$1:$F$270,6,FALSE)),"－",VLOOKUP($Y465,技リスト!$A$1:$F$270,6,FALSE))</f>
        <v>CA</v>
      </c>
      <c r="AA465" s="3">
        <f>IF(ISERROR(VLOOKUP($Y465,技リスト!$A$1:$F$270,3,FALSE)),"－",VLOOKUP($Y465,技リスト!$A$1:$F$270,3,FALSE))</f>
        <v>76</v>
      </c>
      <c r="AB465" s="3" t="str">
        <f>IF($E465=IF(ISERROR(VLOOKUP($Y465,技リスト!$A$1:$F$270,4,FALSE)),"－",VLOOKUP($Y465,技リスト!$A$1:$F$270,4,FALSE)),"一致","")</f>
        <v>一致</v>
      </c>
      <c r="AC465" s="15" t="s">
        <v>446</v>
      </c>
      <c r="AD465" s="3" t="str">
        <f>IF(ISERROR(VLOOKUP($AC465,技リスト!$A$1:$F$270,6,FALSE)),"－",VLOOKUP($AC465,技リスト!$A$1:$F$270,6,FALSE))</f>
        <v>CA</v>
      </c>
      <c r="AE465" s="3">
        <f>IF(ISERROR(VLOOKUP($AC465,技リスト!$A$1:$F$270,3,FALSE)),"－",VLOOKUP($AC465,技リスト!$A$1:$F$270,3,FALSE))</f>
        <v>90</v>
      </c>
      <c r="AF465" s="3" t="str">
        <f>IF($E465=IF(ISERROR(VLOOKUP($AC465,技リスト!$A$1:$F$245,4,FALSE)),"－",VLOOKUP($AC465,技リスト!$A$1:$F$245,4,FALSE)),"一致","")</f>
        <v/>
      </c>
      <c r="AG465" s="16" t="str">
        <f t="shared" si="56"/>
        <v>まきわりチョップねっけつヘッドかえんほうしゃぶんしんブロック</v>
      </c>
      <c r="AH465" s="16" t="str">
        <f t="shared" si="57"/>
        <v>まきわりチョップねっけつヘッドかえんほうしゃぶんしんブロック</v>
      </c>
      <c r="AI465" s="16" t="str">
        <f t="shared" si="58"/>
        <v>まきわりチョップねっけつヘッドかえんほうしゃぶんしんブロック</v>
      </c>
      <c r="AJ465" s="16" t="str">
        <f t="shared" si="59"/>
        <v>まきわりチョップねっけつヘッドかえんほうしゃぶんしんブロック</v>
      </c>
      <c r="AK465" s="15" t="str">
        <f t="shared" si="60"/>
        <v>P1P1CACA</v>
      </c>
      <c r="AL465" s="16" t="str">
        <f t="shared" si="61"/>
        <v>P1P1CACA</v>
      </c>
      <c r="AM465" s="15" t="str">
        <f t="shared" si="62"/>
        <v>P1P1CACA</v>
      </c>
      <c r="AN465" s="15" t="str">
        <f t="shared" si="63"/>
        <v>P1P1CACA</v>
      </c>
    </row>
    <row r="466" spans="1:40" ht="11.25" customHeight="1" x14ac:dyDescent="0.15">
      <c r="A466" s="15">
        <v>465</v>
      </c>
      <c r="B466" s="15" t="s">
        <v>1243</v>
      </c>
      <c r="C466" s="15" t="s">
        <v>1244</v>
      </c>
      <c r="D466" s="3" t="s">
        <v>18</v>
      </c>
      <c r="E466" s="15" t="s">
        <v>121</v>
      </c>
      <c r="F466" s="15" t="s">
        <v>53</v>
      </c>
      <c r="G466" s="15">
        <v>165</v>
      </c>
      <c r="H466" s="15">
        <v>140</v>
      </c>
      <c r="I466" s="15">
        <v>61</v>
      </c>
      <c r="J466" s="15">
        <v>55</v>
      </c>
      <c r="K466" s="15">
        <v>59</v>
      </c>
      <c r="L466" s="15">
        <v>58</v>
      </c>
      <c r="M466" s="15">
        <v>59</v>
      </c>
      <c r="N466" s="15">
        <v>68</v>
      </c>
      <c r="O466" s="15">
        <v>59</v>
      </c>
      <c r="P466" s="15">
        <v>15</v>
      </c>
      <c r="Q466" s="15" t="s">
        <v>164</v>
      </c>
      <c r="R466" s="3" t="str">
        <f>IF(ISERROR(VLOOKUP($Q466,技リスト!$A$1:$F$270,6,FALSE)),"－",VLOOKUP($Q466,技リスト!$A$1:$F$270,6,FALSE))</f>
        <v>DR</v>
      </c>
      <c r="S466" s="3">
        <f>IF(ISERROR(VLOOKUP($Q466,技リスト!$A$1:$F$270,3,FALSE)),"－",VLOOKUP($Q466,技リスト!$A$1:$F$270,3,FALSE))</f>
        <v>49</v>
      </c>
      <c r="T466" s="3" t="str">
        <f>IF($E466=IF(ISERROR(VLOOKUP($Q466,技リスト!$A$1:$F$270,4,FALSE)),"－",VLOOKUP($Q466,技リスト!$A$1:$F$270,4,FALSE)),"一致","")</f>
        <v>一致</v>
      </c>
      <c r="U466" s="15" t="s">
        <v>715</v>
      </c>
      <c r="V466" s="3" t="str">
        <f>IF(ISERROR(VLOOKUP($U466,技リスト!$A$1:$F$270,6,FALSE)),"－",VLOOKUP($U466,技リスト!$A$1:$F$270,6,FALSE))</f>
        <v>DR</v>
      </c>
      <c r="W466" s="3">
        <f>IF(ISERROR(VLOOKUP($U466,技リスト!$A$1:$F$270,3,FALSE)),"－",VLOOKUP($U466,技リスト!$A$1:$F$270,3,FALSE))</f>
        <v>61</v>
      </c>
      <c r="X466" s="3" t="str">
        <f>IF($E466=IF(ISERROR(VLOOKUP($U466,技リスト!$A$1:$F$270,4,FALSE)),"－",VLOOKUP($U466,技リスト!$A$1:$F$270,4,FALSE)),"一致","")</f>
        <v/>
      </c>
      <c r="Y466" s="15" t="s">
        <v>160</v>
      </c>
      <c r="Z466" s="3" t="str">
        <f>IF(ISERROR(VLOOKUP($Y466,技リスト!$A$1:$F$270,6,FALSE)),"－",VLOOKUP($Y466,技リスト!$A$1:$F$270,6,FALSE))</f>
        <v>BS</v>
      </c>
      <c r="AA466" s="3">
        <f>IF(ISERROR(VLOOKUP($Y466,技リスト!$A$1:$F$270,3,FALSE)),"－",VLOOKUP($Y466,技リスト!$A$1:$F$270,3,FALSE))</f>
        <v>78</v>
      </c>
      <c r="AB466" s="3" t="str">
        <f>IF($E466=IF(ISERROR(VLOOKUP($Y466,技リスト!$A$1:$F$270,4,FALSE)),"－",VLOOKUP($Y466,技リスト!$A$1:$F$270,4,FALSE)),"一致","")</f>
        <v>一致</v>
      </c>
      <c r="AC466" s="15" t="s">
        <v>950</v>
      </c>
      <c r="AD466" s="3" t="str">
        <f>IF(ISERROR(VLOOKUP($AC466,技リスト!$A$1:$F$270,6,FALSE)),"－",VLOOKUP($AC466,技リスト!$A$1:$F$270,6,FALSE))</f>
        <v>DR</v>
      </c>
      <c r="AE466" s="3">
        <f>IF(ISERROR(VLOOKUP($AC466,技リスト!$A$1:$F$270,3,FALSE)),"－",VLOOKUP($AC466,技リスト!$A$1:$F$270,3,FALSE))</f>
        <v>94</v>
      </c>
      <c r="AF466" s="3" t="str">
        <f>IF($E466=IF(ISERROR(VLOOKUP($AC466,技リスト!$A$1:$F$245,4,FALSE)),"－",VLOOKUP($AC466,技リスト!$A$1:$F$245,4,FALSE)),"一致","")</f>
        <v>一致</v>
      </c>
      <c r="AG466" s="16" t="str">
        <f t="shared" si="56"/>
        <v>ごりむちゅうたつまきどくぎりクンフーアタックニニンサンキャク</v>
      </c>
      <c r="AH466" s="16" t="str">
        <f t="shared" si="57"/>
        <v>ごりむちゅうたつまきどくぎりクンフーアタックニニンサンキャク</v>
      </c>
      <c r="AI466" s="16" t="str">
        <f t="shared" si="58"/>
        <v>ごりむちゅうたつまきどくぎりクンフーアタックニニンサンキャク</v>
      </c>
      <c r="AJ466" s="16" t="str">
        <f t="shared" si="59"/>
        <v>ごりむちゅうたつまきどくぎりクンフーアタックニニンサンキャク</v>
      </c>
      <c r="AK466" s="15" t="str">
        <f t="shared" si="60"/>
        <v>DRDRBSDR</v>
      </c>
      <c r="AL466" s="16" t="str">
        <f t="shared" si="61"/>
        <v>DRDRBSDR</v>
      </c>
      <c r="AM466" s="15" t="str">
        <f t="shared" si="62"/>
        <v>DRDRBSDR</v>
      </c>
      <c r="AN466" s="15" t="str">
        <f t="shared" si="63"/>
        <v>DRDRBSDR</v>
      </c>
    </row>
    <row r="467" spans="1:40" ht="11.25" customHeight="1" x14ac:dyDescent="0.15">
      <c r="A467" s="15">
        <v>466</v>
      </c>
      <c r="B467" s="15" t="s">
        <v>1245</v>
      </c>
      <c r="C467" s="15" t="s">
        <v>1246</v>
      </c>
      <c r="D467" s="3" t="s">
        <v>18</v>
      </c>
      <c r="E467" s="15" t="s">
        <v>88</v>
      </c>
      <c r="F467" s="15" t="s">
        <v>20</v>
      </c>
      <c r="G467" s="15">
        <v>96</v>
      </c>
      <c r="H467" s="15">
        <v>134</v>
      </c>
      <c r="I467" s="15">
        <v>57</v>
      </c>
      <c r="J467" s="15">
        <v>63</v>
      </c>
      <c r="K467" s="15">
        <v>48</v>
      </c>
      <c r="L467" s="15">
        <v>68</v>
      </c>
      <c r="M467" s="15">
        <v>52</v>
      </c>
      <c r="N467" s="15">
        <v>60</v>
      </c>
      <c r="O467" s="15">
        <v>54</v>
      </c>
      <c r="P467" s="15">
        <v>14</v>
      </c>
      <c r="Q467" s="15" t="s">
        <v>436</v>
      </c>
      <c r="R467" s="3" t="str">
        <f>IF(ISERROR(VLOOKUP($Q467,技リスト!$A$1:$F$270,6,FALSE)),"－",VLOOKUP($Q467,技リスト!$A$1:$F$270,6,FALSE))</f>
        <v>CA</v>
      </c>
      <c r="S467" s="3">
        <f>IF(ISERROR(VLOOKUP($Q467,技リスト!$A$1:$F$270,3,FALSE)),"－",VLOOKUP($Q467,技リスト!$A$1:$F$270,3,FALSE))</f>
        <v>10</v>
      </c>
      <c r="T467" s="3" t="str">
        <f>IF($E467=IF(ISERROR(VLOOKUP($Q467,技リスト!$A$1:$F$270,4,FALSE)),"－",VLOOKUP($Q467,技リスト!$A$1:$F$270,4,FALSE)),"一致","")</f>
        <v>一致</v>
      </c>
      <c r="U467" s="15" t="s">
        <v>481</v>
      </c>
      <c r="V467" s="3" t="str">
        <f>IF(ISERROR(VLOOKUP($U467,技リスト!$A$1:$F$270,6,FALSE)),"－",VLOOKUP($U467,技リスト!$A$1:$F$270,6,FALSE))</f>
        <v>CA</v>
      </c>
      <c r="W467" s="3">
        <f>IF(ISERROR(VLOOKUP($U467,技リスト!$A$1:$F$270,3,FALSE)),"－",VLOOKUP($U467,技リスト!$A$1:$F$270,3,FALSE))</f>
        <v>41</v>
      </c>
      <c r="X467" s="3" t="str">
        <f>IF($E467=IF(ISERROR(VLOOKUP($U467,技リスト!$A$1:$F$270,4,FALSE)),"－",VLOOKUP($U467,技リスト!$A$1:$F$270,4,FALSE)),"一致","")</f>
        <v>一致</v>
      </c>
      <c r="Y467" s="15" t="s">
        <v>445</v>
      </c>
      <c r="Z467" s="3" t="str">
        <f>IF(ISERROR(VLOOKUP($Y467,技リスト!$A$1:$F$270,6,FALSE)),"－",VLOOKUP($Y467,技リスト!$A$1:$F$270,6,FALSE))</f>
        <v>CA</v>
      </c>
      <c r="AA467" s="3">
        <f>IF(ISERROR(VLOOKUP($Y467,技リスト!$A$1:$F$270,3,FALSE)),"－",VLOOKUP($Y467,技リスト!$A$1:$F$270,3,FALSE))</f>
        <v>61</v>
      </c>
      <c r="AB467" s="3" t="str">
        <f>IF($E467=IF(ISERROR(VLOOKUP($Y467,技リスト!$A$1:$F$270,4,FALSE)),"－",VLOOKUP($Y467,技リスト!$A$1:$F$270,4,FALSE)),"一致","")</f>
        <v>一致</v>
      </c>
      <c r="AC467" s="15" t="s">
        <v>1221</v>
      </c>
      <c r="AD467" s="3" t="str">
        <f>IF(ISERROR(VLOOKUP($AC467,技リスト!$A$1:$F$270,6,FALSE)),"－",VLOOKUP($AC467,技リスト!$A$1:$F$270,6,FALSE))</f>
        <v>P1</v>
      </c>
      <c r="AE467" s="3">
        <f>IF(ISERROR(VLOOKUP($AC467,技リスト!$A$1:$F$270,3,FALSE)),"－",VLOOKUP($AC467,技リスト!$A$1:$F$270,3,FALSE))</f>
        <v>83</v>
      </c>
      <c r="AF467" s="3" t="str">
        <f>IF($E467=IF(ISERROR(VLOOKUP($AC467,技リスト!$A$1:$F$245,4,FALSE)),"－",VLOOKUP($AC467,技リスト!$A$1:$F$245,4,FALSE)),"一致","")</f>
        <v>一致</v>
      </c>
      <c r="AG467" s="16" t="str">
        <f t="shared" si="56"/>
        <v>スワンダイブこがらしつむじセーフティプロテクト</v>
      </c>
      <c r="AH467" s="16" t="str">
        <f t="shared" si="57"/>
        <v>スワンダイブこがらしつむじセーフティプロテクト</v>
      </c>
      <c r="AI467" s="16" t="str">
        <f t="shared" si="58"/>
        <v>スワンダイブこがらしつむじセーフティプロテクト</v>
      </c>
      <c r="AJ467" s="16" t="str">
        <f t="shared" si="59"/>
        <v>スワンダイブこがらしつむじセーフティプロテクト</v>
      </c>
      <c r="AK467" s="15" t="str">
        <f t="shared" si="60"/>
        <v>CACACAP1</v>
      </c>
      <c r="AL467" s="16" t="str">
        <f t="shared" si="61"/>
        <v>CACACAP1</v>
      </c>
      <c r="AM467" s="15" t="str">
        <f t="shared" si="62"/>
        <v>CACACAP1</v>
      </c>
      <c r="AN467" s="15" t="str">
        <f t="shared" si="63"/>
        <v>CACACAP1</v>
      </c>
    </row>
    <row r="468" spans="1:40" ht="11.25" customHeight="1" x14ac:dyDescent="0.15">
      <c r="A468" s="15">
        <v>467</v>
      </c>
      <c r="B468" s="15" t="s">
        <v>1247</v>
      </c>
      <c r="C468" s="15" t="s">
        <v>1248</v>
      </c>
      <c r="D468" s="3" t="s">
        <v>18</v>
      </c>
      <c r="E468" s="15" t="s">
        <v>145</v>
      </c>
      <c r="F468" s="15" t="s">
        <v>20</v>
      </c>
      <c r="G468" s="15">
        <v>101</v>
      </c>
      <c r="H468" s="15">
        <v>134</v>
      </c>
      <c r="I468" s="15">
        <v>48</v>
      </c>
      <c r="J468" s="15">
        <v>56</v>
      </c>
      <c r="K468" s="15">
        <v>61</v>
      </c>
      <c r="L468" s="15">
        <v>56</v>
      </c>
      <c r="M468" s="15">
        <v>66</v>
      </c>
      <c r="N468" s="15">
        <v>60</v>
      </c>
      <c r="O468" s="15">
        <v>62</v>
      </c>
      <c r="P468" s="15">
        <v>22</v>
      </c>
      <c r="Q468" s="15" t="s">
        <v>203</v>
      </c>
      <c r="R468" s="3" t="str">
        <f>IF(ISERROR(VLOOKUP($Q468,技リスト!$A$1:$F$270,6,FALSE)),"－",VLOOKUP($Q468,技リスト!$A$1:$F$270,6,FALSE))</f>
        <v>P1</v>
      </c>
      <c r="S468" s="3">
        <f>IF(ISERROR(VLOOKUP($Q468,技リスト!$A$1:$F$270,3,FALSE)),"－",VLOOKUP($Q468,技リスト!$A$1:$F$270,3,FALSE))</f>
        <v>8</v>
      </c>
      <c r="T468" s="3" t="str">
        <f>IF($E468=IF(ISERROR(VLOOKUP($Q468,技リスト!$A$1:$F$270,4,FALSE)),"－",VLOOKUP($Q468,技リスト!$A$1:$F$270,4,FALSE)),"一致","")</f>
        <v>一致</v>
      </c>
      <c r="U468" s="15" t="s">
        <v>219</v>
      </c>
      <c r="V468" s="3" t="str">
        <f>IF(ISERROR(VLOOKUP($U468,技リスト!$A$1:$F$270,6,FALSE)),"－",VLOOKUP($U468,技リスト!$A$1:$F$270,6,FALSE))</f>
        <v>BL</v>
      </c>
      <c r="W468" s="3">
        <f>IF(ISERROR(VLOOKUP($U468,技リスト!$A$1:$F$270,3,FALSE)),"－",VLOOKUP($U468,技リスト!$A$1:$F$270,3,FALSE))</f>
        <v>64</v>
      </c>
      <c r="X468" s="3" t="str">
        <f>IF($E468=IF(ISERROR(VLOOKUP($U468,技リスト!$A$1:$F$270,4,FALSE)),"－",VLOOKUP($U468,技リスト!$A$1:$F$270,4,FALSE)),"一致","")</f>
        <v/>
      </c>
      <c r="Y468" s="15" t="s">
        <v>208</v>
      </c>
      <c r="Z468" s="3" t="str">
        <f>IF(ISERROR(VLOOKUP($Y468,技リスト!$A$1:$F$270,6,FALSE)),"－",VLOOKUP($Y468,技リスト!$A$1:$F$270,6,FALSE))</f>
        <v>P1</v>
      </c>
      <c r="AA468" s="3">
        <f>IF(ISERROR(VLOOKUP($Y468,技リスト!$A$1:$F$270,3,FALSE)),"－",VLOOKUP($Y468,技リスト!$A$1:$F$270,3,FALSE))</f>
        <v>61</v>
      </c>
      <c r="AB468" s="3" t="str">
        <f>IF($E468=IF(ISERROR(VLOOKUP($Y468,技リスト!$A$1:$F$270,4,FALSE)),"－",VLOOKUP($Y468,技リスト!$A$1:$F$270,4,FALSE)),"一致","")</f>
        <v>一致</v>
      </c>
      <c r="AC468" s="15" t="s">
        <v>154</v>
      </c>
      <c r="AD468" s="3" t="str">
        <f>IF(ISERROR(VLOOKUP($AC468,技リスト!$A$1:$F$270,6,FALSE)),"－",VLOOKUP($AC468,技リスト!$A$1:$F$270,6,FALSE))</f>
        <v>BB</v>
      </c>
      <c r="AE468" s="3">
        <f>IF(ISERROR(VLOOKUP($AC468,技リスト!$A$1:$F$270,3,FALSE)),"－",VLOOKUP($AC468,技リスト!$A$1:$F$270,3,FALSE))</f>
        <v>84</v>
      </c>
      <c r="AF468" s="3" t="str">
        <f>IF($E468=IF(ISERROR(VLOOKUP($AC468,技リスト!$A$1:$F$245,4,FALSE)),"－",VLOOKUP($AC468,技リスト!$A$1:$F$245,4,FALSE)),"一致","")</f>
        <v>一致</v>
      </c>
      <c r="AG468" s="16" t="str">
        <f t="shared" si="56"/>
        <v>ねっけつパンチサイクロンフルパワーシールドシューティングスター</v>
      </c>
      <c r="AH468" s="16" t="str">
        <f t="shared" si="57"/>
        <v>ねっけつパンチサイクロンフルパワーシールドシューティングスター</v>
      </c>
      <c r="AI468" s="16" t="str">
        <f t="shared" si="58"/>
        <v>ねっけつパンチサイクロンフルパワーシールドシューティングスター</v>
      </c>
      <c r="AJ468" s="16" t="str">
        <f t="shared" si="59"/>
        <v>ねっけつパンチサイクロンフルパワーシールドシューティングスター</v>
      </c>
      <c r="AK468" s="15" t="str">
        <f t="shared" si="60"/>
        <v>P1BLP1BB</v>
      </c>
      <c r="AL468" s="16" t="str">
        <f t="shared" si="61"/>
        <v>P1BLP1BB</v>
      </c>
      <c r="AM468" s="15" t="str">
        <f t="shared" si="62"/>
        <v>P1BLP1BB</v>
      </c>
      <c r="AN468" s="15" t="str">
        <f t="shared" si="63"/>
        <v>P1BLP1BB</v>
      </c>
    </row>
    <row r="469" spans="1:40" ht="11.25" customHeight="1" x14ac:dyDescent="0.15">
      <c r="A469" s="15">
        <v>468</v>
      </c>
      <c r="B469" s="15" t="s">
        <v>1249</v>
      </c>
      <c r="C469" s="15" t="s">
        <v>1250</v>
      </c>
      <c r="D469" s="3" t="s">
        <v>18</v>
      </c>
      <c r="E469" s="15" t="s">
        <v>88</v>
      </c>
      <c r="F469" s="15" t="s">
        <v>17</v>
      </c>
      <c r="G469" s="15">
        <v>125</v>
      </c>
      <c r="H469" s="15">
        <v>150</v>
      </c>
      <c r="I469" s="15">
        <v>40</v>
      </c>
      <c r="J469" s="15">
        <v>35</v>
      </c>
      <c r="K469" s="15">
        <v>29</v>
      </c>
      <c r="L469" s="15">
        <v>60</v>
      </c>
      <c r="M469" s="15">
        <v>70</v>
      </c>
      <c r="N469" s="15">
        <v>52</v>
      </c>
      <c r="O469" s="15">
        <v>56</v>
      </c>
      <c r="P469" s="15">
        <v>19</v>
      </c>
      <c r="Q469" s="15" t="s">
        <v>329</v>
      </c>
      <c r="R469" s="3" t="str">
        <f>IF(ISERROR(VLOOKUP($Q469,技リスト!$A$1:$F$270,6,FALSE)),"－",VLOOKUP($Q469,技リスト!$A$1:$F$270,6,FALSE))</f>
        <v>DR</v>
      </c>
      <c r="S469" s="3">
        <f>IF(ISERROR(VLOOKUP($Q469,技リスト!$A$1:$F$270,3,FALSE)),"－",VLOOKUP($Q469,技リスト!$A$1:$F$270,3,FALSE))</f>
        <v>8</v>
      </c>
      <c r="T469" s="3" t="str">
        <f>IF($E469=IF(ISERROR(VLOOKUP($Q469,技リスト!$A$1:$F$270,4,FALSE)),"－",VLOOKUP($Q469,技リスト!$A$1:$F$270,4,FALSE)),"一致","")</f>
        <v>一致</v>
      </c>
      <c r="U469" s="15" t="s">
        <v>140</v>
      </c>
      <c r="V469" s="3" t="str">
        <f>IF(ISERROR(VLOOKUP($U469,技リスト!$A$1:$F$270,6,FALSE)),"－",VLOOKUP($U469,技リスト!$A$1:$F$270,6,FALSE))</f>
        <v>BL</v>
      </c>
      <c r="W469" s="3">
        <f>IF(ISERROR(VLOOKUP($U469,技リスト!$A$1:$F$270,3,FALSE)),"－",VLOOKUP($U469,技リスト!$A$1:$F$270,3,FALSE))</f>
        <v>41</v>
      </c>
      <c r="X469" s="3" t="str">
        <f>IF($E469=IF(ISERROR(VLOOKUP($U469,技リスト!$A$1:$F$270,4,FALSE)),"－",VLOOKUP($U469,技リスト!$A$1:$F$270,4,FALSE)),"一致","")</f>
        <v/>
      </c>
      <c r="Y469" s="15" t="s">
        <v>719</v>
      </c>
      <c r="Z469" s="3" t="str">
        <f>IF(ISERROR(VLOOKUP($Y469,技リスト!$A$1:$F$270,6,FALSE)),"－",VLOOKUP($Y469,技リスト!$A$1:$F$270,6,FALSE))</f>
        <v>BL</v>
      </c>
      <c r="AA469" s="3">
        <f>IF(ISERROR(VLOOKUP($Y469,技リスト!$A$1:$F$270,3,FALSE)),"－",VLOOKUP($Y469,技リスト!$A$1:$F$270,3,FALSE))</f>
        <v>84</v>
      </c>
      <c r="AB469" s="3" t="str">
        <f>IF($E469=IF(ISERROR(VLOOKUP($Y469,技リスト!$A$1:$F$270,4,FALSE)),"－",VLOOKUP($Y469,技リスト!$A$1:$F$270,4,FALSE)),"一致","")</f>
        <v/>
      </c>
      <c r="AC469" s="15" t="s">
        <v>149</v>
      </c>
      <c r="AD469" s="3" t="str">
        <f>IF(ISERROR(VLOOKUP($AC469,技リスト!$A$1:$F$270,6,FALSE)),"－",VLOOKUP($AC469,技リスト!$A$1:$F$270,6,FALSE))</f>
        <v>DR</v>
      </c>
      <c r="AE469" s="3">
        <f>IF(ISERROR(VLOOKUP($AC469,技リスト!$A$1:$F$270,3,FALSE)),"－",VLOOKUP($AC469,技リスト!$A$1:$F$270,3,FALSE))</f>
        <v>83</v>
      </c>
      <c r="AF469" s="3" t="str">
        <f>IF($E469=IF(ISERROR(VLOOKUP($AC469,技リスト!$A$1:$F$245,4,FALSE)),"－",VLOOKUP($AC469,技リスト!$A$1:$F$245,4,FALSE)),"一致","")</f>
        <v/>
      </c>
      <c r="AG469" s="16" t="str">
        <f t="shared" si="56"/>
        <v>たまのりピエロうしろのしょうめんブロックサーカスアルマジロサーカス</v>
      </c>
      <c r="AH469" s="16" t="str">
        <f t="shared" si="57"/>
        <v>たまのりピエロうしろのしょうめんブロックサーカスアルマジロサーカス</v>
      </c>
      <c r="AI469" s="16" t="str">
        <f t="shared" si="58"/>
        <v>たまのりピエロうしろのしょうめんブロックサーカスアルマジロサーカス</v>
      </c>
      <c r="AJ469" s="16" t="str">
        <f t="shared" si="59"/>
        <v>たまのりピエロうしろのしょうめんブロックサーカスアルマジロサーカス</v>
      </c>
      <c r="AK469" s="15" t="str">
        <f t="shared" si="60"/>
        <v>DRBLBLDR</v>
      </c>
      <c r="AL469" s="16" t="str">
        <f t="shared" si="61"/>
        <v>DRBLBLDR</v>
      </c>
      <c r="AM469" s="15" t="str">
        <f t="shared" si="62"/>
        <v>DRBLBLDR</v>
      </c>
      <c r="AN469" s="15" t="str">
        <f t="shared" si="63"/>
        <v>DRBLBLDR</v>
      </c>
    </row>
    <row r="470" spans="1:40" ht="11.25" customHeight="1" x14ac:dyDescent="0.15">
      <c r="A470" s="15">
        <v>469</v>
      </c>
      <c r="B470" s="15" t="s">
        <v>1251</v>
      </c>
      <c r="C470" s="15" t="s">
        <v>1252</v>
      </c>
      <c r="D470" s="3" t="s">
        <v>18</v>
      </c>
      <c r="E470" s="15" t="s">
        <v>145</v>
      </c>
      <c r="F470" s="15" t="s">
        <v>17</v>
      </c>
      <c r="G470" s="15">
        <v>167</v>
      </c>
      <c r="H470" s="15">
        <v>144</v>
      </c>
      <c r="I470" s="15">
        <v>52</v>
      </c>
      <c r="J470" s="15">
        <v>61</v>
      </c>
      <c r="K470" s="15">
        <v>54</v>
      </c>
      <c r="L470" s="15">
        <v>52</v>
      </c>
      <c r="M470" s="15">
        <v>63</v>
      </c>
      <c r="N470" s="15">
        <v>59</v>
      </c>
      <c r="O470" s="15">
        <v>53</v>
      </c>
      <c r="P470" s="15">
        <v>12</v>
      </c>
      <c r="Q470" s="15" t="s">
        <v>305</v>
      </c>
      <c r="R470" s="3" t="str">
        <f>IF(ISERROR(VLOOKUP($Q470,技リスト!$A$1:$F$270,6,FALSE)),"－",VLOOKUP($Q470,技リスト!$A$1:$F$270,6,FALSE))</f>
        <v>BB</v>
      </c>
      <c r="S470" s="3">
        <f>IF(ISERROR(VLOOKUP($Q470,技リスト!$A$1:$F$270,3,FALSE)),"－",VLOOKUP($Q470,技リスト!$A$1:$F$270,3,FALSE))</f>
        <v>16</v>
      </c>
      <c r="T470" s="3" t="str">
        <f>IF($E470=IF(ISERROR(VLOOKUP($Q470,技リスト!$A$1:$F$270,4,FALSE)),"－",VLOOKUP($Q470,技リスト!$A$1:$F$270,4,FALSE)),"一致","")</f>
        <v/>
      </c>
      <c r="U470" s="15" t="s">
        <v>732</v>
      </c>
      <c r="V470" s="3" t="str">
        <f>IF(ISERROR(VLOOKUP($U470,技リスト!$A$1:$F$270,6,FALSE)),"－",VLOOKUP($U470,技リスト!$A$1:$F$270,6,FALSE))</f>
        <v>BL</v>
      </c>
      <c r="W470" s="3">
        <f>IF(ISERROR(VLOOKUP($U470,技リスト!$A$1:$F$270,3,FALSE)),"－",VLOOKUP($U470,技リスト!$A$1:$F$270,3,FALSE))</f>
        <v>56</v>
      </c>
      <c r="X470" s="3" t="str">
        <f>IF($E470=IF(ISERROR(VLOOKUP($U470,技リスト!$A$1:$F$270,4,FALSE)),"－",VLOOKUP($U470,技リスト!$A$1:$F$270,4,FALSE)),"一致","")</f>
        <v>一致</v>
      </c>
      <c r="Y470" s="15" t="s">
        <v>128</v>
      </c>
      <c r="Z470" s="3" t="str">
        <f>IF(ISERROR(VLOOKUP($Y470,技リスト!$A$1:$F$270,6,FALSE)),"－",VLOOKUP($Y470,技リスト!$A$1:$F$270,6,FALSE))</f>
        <v>DR</v>
      </c>
      <c r="AA470" s="3">
        <f>IF(ISERROR(VLOOKUP($Y470,技リスト!$A$1:$F$270,3,FALSE)),"－",VLOOKUP($Y470,技リスト!$A$1:$F$270,3,FALSE))</f>
        <v>76</v>
      </c>
      <c r="AB470" s="3" t="str">
        <f>IF($E470=IF(ISERROR(VLOOKUP($Y470,技リスト!$A$1:$F$270,4,FALSE)),"－",VLOOKUP($Y470,技リスト!$A$1:$F$270,4,FALSE)),"一致","")</f>
        <v/>
      </c>
      <c r="AC470" s="15" t="s">
        <v>354</v>
      </c>
      <c r="AD470" s="3" t="str">
        <f>IF(ISERROR(VLOOKUP($AC470,技リスト!$A$1:$F$270,6,FALSE)),"－",VLOOKUP($AC470,技リスト!$A$1:$F$270,6,FALSE))</f>
        <v>NS</v>
      </c>
      <c r="AE470" s="3">
        <f>IF(ISERROR(VLOOKUP($AC470,技リスト!$A$1:$F$270,3,FALSE)),"－",VLOOKUP($AC470,技リスト!$A$1:$F$270,3,FALSE))</f>
        <v>89</v>
      </c>
      <c r="AF470" s="3" t="str">
        <f>IF($E470=IF(ISERROR(VLOOKUP($AC470,技リスト!$A$1:$F$245,4,FALSE)),"－",VLOOKUP($AC470,技リスト!$A$1:$F$245,4,FALSE)),"一致","")</f>
        <v/>
      </c>
      <c r="AG470" s="16" t="str">
        <f t="shared" si="56"/>
        <v>ホーントレインフェイクボンバーぶんしんフェイントぶんしんシュート</v>
      </c>
      <c r="AH470" s="16" t="str">
        <f t="shared" si="57"/>
        <v>ホーントレインフェイクボンバーぶんしんフェイントぶんしんシュート</v>
      </c>
      <c r="AI470" s="16" t="str">
        <f t="shared" si="58"/>
        <v>ホーントレインフェイクボンバーぶんしんフェイントぶんしんシュート</v>
      </c>
      <c r="AJ470" s="16" t="str">
        <f t="shared" si="59"/>
        <v>ホーントレインフェイクボンバーぶんしんフェイントぶんしんシュート</v>
      </c>
      <c r="AK470" s="15" t="str">
        <f t="shared" si="60"/>
        <v>BBBLDRNS</v>
      </c>
      <c r="AL470" s="16" t="str">
        <f t="shared" si="61"/>
        <v>BBBLDRNS</v>
      </c>
      <c r="AM470" s="15" t="str">
        <f t="shared" si="62"/>
        <v>BBBLDRNS</v>
      </c>
      <c r="AN470" s="15" t="str">
        <f t="shared" si="63"/>
        <v>BBBLDRNS</v>
      </c>
    </row>
    <row r="471" spans="1:40" ht="11.25" customHeight="1" x14ac:dyDescent="0.15">
      <c r="A471" s="15">
        <v>470</v>
      </c>
      <c r="B471" s="15" t="s">
        <v>1253</v>
      </c>
      <c r="C471" s="15" t="s">
        <v>1254</v>
      </c>
      <c r="D471" s="3" t="s">
        <v>18</v>
      </c>
      <c r="E471" s="15" t="s">
        <v>19</v>
      </c>
      <c r="F471" s="15" t="s">
        <v>52</v>
      </c>
      <c r="G471" s="15">
        <v>88</v>
      </c>
      <c r="H471" s="15">
        <v>132</v>
      </c>
      <c r="I471" s="15">
        <v>40</v>
      </c>
      <c r="J471" s="15">
        <v>52</v>
      </c>
      <c r="K471" s="15">
        <v>60</v>
      </c>
      <c r="L471" s="15">
        <v>62</v>
      </c>
      <c r="M471" s="15">
        <v>78</v>
      </c>
      <c r="N471" s="15">
        <v>55</v>
      </c>
      <c r="O471" s="15">
        <v>60</v>
      </c>
      <c r="P471" s="15">
        <v>17</v>
      </c>
      <c r="Q471" s="15" t="s">
        <v>738</v>
      </c>
      <c r="R471" s="3" t="str">
        <f>IF(ISERROR(VLOOKUP($Q471,技リスト!$A$1:$F$270,6,FALSE)),"－",VLOOKUP($Q471,技リスト!$A$1:$F$270,6,FALSE))</f>
        <v>BB</v>
      </c>
      <c r="S471" s="3">
        <f>IF(ISERROR(VLOOKUP($Q471,技リスト!$A$1:$F$270,3,FALSE)),"－",VLOOKUP($Q471,技リスト!$A$1:$F$270,3,FALSE))</f>
        <v>44</v>
      </c>
      <c r="T471" s="3" t="str">
        <f>IF($E471=IF(ISERROR(VLOOKUP($Q471,技リスト!$A$1:$F$270,4,FALSE)),"－",VLOOKUP($Q471,技リスト!$A$1:$F$270,4,FALSE)),"一致","")</f>
        <v/>
      </c>
      <c r="U471" s="15" t="s">
        <v>263</v>
      </c>
      <c r="V471" s="3" t="str">
        <f>IF(ISERROR(VLOOKUP($U471,技リスト!$A$1:$F$270,6,FALSE)),"－",VLOOKUP($U471,技リスト!$A$1:$F$270,6,FALSE))</f>
        <v>NS</v>
      </c>
      <c r="W471" s="3">
        <f>IF(ISERROR(VLOOKUP($U471,技リスト!$A$1:$F$270,3,FALSE)),"－",VLOOKUP($U471,技リスト!$A$1:$F$270,3,FALSE))</f>
        <v>43</v>
      </c>
      <c r="X471" s="3" t="str">
        <f>IF($E471=IF(ISERROR(VLOOKUP($U471,技リスト!$A$1:$F$270,4,FALSE)),"－",VLOOKUP($U471,技リスト!$A$1:$F$270,4,FALSE)),"一致","")</f>
        <v/>
      </c>
      <c r="Y471" s="15" t="s">
        <v>1255</v>
      </c>
      <c r="Z471" s="3" t="str">
        <f>IF(ISERROR(VLOOKUP($Y471,技リスト!$A$1:$F$270,6,FALSE)),"－",VLOOKUP($Y471,技リスト!$A$1:$F$270,6,FALSE))</f>
        <v>NS</v>
      </c>
      <c r="AA471" s="3">
        <f>IF(ISERROR(VLOOKUP($Y471,技リスト!$A$1:$F$270,3,FALSE)),"－",VLOOKUP($Y471,技リスト!$A$1:$F$270,3,FALSE))</f>
        <v>82</v>
      </c>
      <c r="AB471" s="3" t="str">
        <f>IF($E471=IF(ISERROR(VLOOKUP($Y471,技リスト!$A$1:$F$270,4,FALSE)),"－",VLOOKUP($Y471,技リスト!$A$1:$F$270,4,FALSE)),"一致","")</f>
        <v>一致</v>
      </c>
      <c r="AC471" s="15" t="s">
        <v>757</v>
      </c>
      <c r="AD471" s="3" t="str">
        <f>IF(ISERROR(VLOOKUP($AC471,技リスト!$A$1:$F$270,6,FALSE)),"－",VLOOKUP($AC471,技リスト!$A$1:$F$270,6,FALSE))</f>
        <v>DR</v>
      </c>
      <c r="AE471" s="3">
        <f>IF(ISERROR(VLOOKUP($AC471,技リスト!$A$1:$F$270,3,FALSE)),"－",VLOOKUP($AC471,技リスト!$A$1:$F$270,3,FALSE))</f>
        <v>65</v>
      </c>
      <c r="AF471" s="3" t="str">
        <f>IF($E471=IF(ISERROR(VLOOKUP($AC471,技リスト!$A$1:$F$245,4,FALSE)),"－",VLOOKUP($AC471,技リスト!$A$1:$F$245,4,FALSE)),"一致","")</f>
        <v>一致</v>
      </c>
      <c r="AG471" s="16" t="str">
        <f t="shared" si="56"/>
        <v>スーパーしこふみかみかくしセキュリティショットまぼろしドリブル</v>
      </c>
      <c r="AH471" s="16" t="str">
        <f t="shared" si="57"/>
        <v>スーパーしこふみかみかくしセキュリティショットまぼろしドリブル</v>
      </c>
      <c r="AI471" s="16" t="str">
        <f t="shared" si="58"/>
        <v>スーパーしこふみかみかくしセキュリティショットまぼろしドリブル</v>
      </c>
      <c r="AJ471" s="16" t="str">
        <f t="shared" si="59"/>
        <v>スーパーしこふみかみかくしセキュリティショットまぼろしドリブル</v>
      </c>
      <c r="AK471" s="15" t="str">
        <f t="shared" si="60"/>
        <v>BBNSNSDR</v>
      </c>
      <c r="AL471" s="16" t="str">
        <f t="shared" si="61"/>
        <v>BBNSNSDR</v>
      </c>
      <c r="AM471" s="15" t="str">
        <f t="shared" si="62"/>
        <v>BBNSNSDR</v>
      </c>
      <c r="AN471" s="15" t="str">
        <f t="shared" si="63"/>
        <v>BBNSNSDR</v>
      </c>
    </row>
    <row r="472" spans="1:40" ht="11.25" customHeight="1" x14ac:dyDescent="0.15">
      <c r="A472" s="15">
        <v>471</v>
      </c>
      <c r="B472" s="15" t="s">
        <v>1256</v>
      </c>
      <c r="C472" s="15" t="s">
        <v>1257</v>
      </c>
      <c r="D472" s="3" t="s">
        <v>18</v>
      </c>
      <c r="E472" s="15" t="s">
        <v>145</v>
      </c>
      <c r="F472" s="15" t="s">
        <v>52</v>
      </c>
      <c r="G472" s="15">
        <v>125</v>
      </c>
      <c r="H472" s="15">
        <v>146</v>
      </c>
      <c r="I472" s="15">
        <v>68</v>
      </c>
      <c r="J472" s="15">
        <v>51</v>
      </c>
      <c r="K472" s="15">
        <v>64</v>
      </c>
      <c r="L472" s="15">
        <v>38</v>
      </c>
      <c r="M472" s="15">
        <v>44</v>
      </c>
      <c r="N472" s="15">
        <v>40</v>
      </c>
      <c r="O472" s="15">
        <v>44</v>
      </c>
      <c r="P472" s="15">
        <v>10</v>
      </c>
      <c r="Q472" s="15" t="s">
        <v>163</v>
      </c>
      <c r="R472" s="3" t="str">
        <f>IF(ISERROR(VLOOKUP($Q472,技リスト!$A$1:$F$270,6,FALSE)),"－",VLOOKUP($Q472,技リスト!$A$1:$F$270,6,FALSE))</f>
        <v>NS</v>
      </c>
      <c r="S472" s="3">
        <f>IF(ISERROR(VLOOKUP($Q472,技リスト!$A$1:$F$270,3,FALSE)),"－",VLOOKUP($Q472,技リスト!$A$1:$F$270,3,FALSE))</f>
        <v>24</v>
      </c>
      <c r="T472" s="3" t="str">
        <f>IF($E472=IF(ISERROR(VLOOKUP($Q472,技リスト!$A$1:$F$270,4,FALSE)),"－",VLOOKUP($Q472,技リスト!$A$1:$F$270,4,FALSE)),"一致","")</f>
        <v>一致</v>
      </c>
      <c r="U472" s="15" t="s">
        <v>921</v>
      </c>
      <c r="V472" s="3" t="str">
        <f>IF(ISERROR(VLOOKUP($U472,技リスト!$A$1:$F$270,6,FALSE)),"－",VLOOKUP($U472,技リスト!$A$1:$F$270,6,FALSE))</f>
        <v>DR</v>
      </c>
      <c r="W472" s="3">
        <f>IF(ISERROR(VLOOKUP($U472,技リスト!$A$1:$F$270,3,FALSE)),"－",VLOOKUP($U472,技リスト!$A$1:$F$270,3,FALSE))</f>
        <v>17</v>
      </c>
      <c r="X472" s="3" t="str">
        <f>IF($E472=IF(ISERROR(VLOOKUP($U472,技リスト!$A$1:$F$270,4,FALSE)),"－",VLOOKUP($U472,技リスト!$A$1:$F$270,4,FALSE)),"一致","")</f>
        <v>一致</v>
      </c>
      <c r="Y472" s="15" t="s">
        <v>139</v>
      </c>
      <c r="Z472" s="3" t="str">
        <f>IF(ISERROR(VLOOKUP($Y472,技リスト!$A$1:$F$270,6,FALSE)),"－",VLOOKUP($Y472,技リスト!$A$1:$F$270,6,FALSE))</f>
        <v>BL</v>
      </c>
      <c r="AA472" s="3">
        <f>IF(ISERROR(VLOOKUP($Y472,技リスト!$A$1:$F$270,3,FALSE)),"－",VLOOKUP($Y472,技リスト!$A$1:$F$270,3,FALSE))</f>
        <v>8</v>
      </c>
      <c r="AB472" s="3" t="str">
        <f>IF($E472=IF(ISERROR(VLOOKUP($Y472,技リスト!$A$1:$F$270,4,FALSE)),"－",VLOOKUP($Y472,技リスト!$A$1:$F$270,4,FALSE)),"一致","")</f>
        <v/>
      </c>
      <c r="AC472" s="15" t="s">
        <v>684</v>
      </c>
      <c r="AD472" s="3" t="str">
        <f>IF(ISERROR(VLOOKUP($AC472,技リスト!$A$1:$F$270,6,FALSE)),"－",VLOOKUP($AC472,技リスト!$A$1:$F$270,6,FALSE))</f>
        <v>NS</v>
      </c>
      <c r="AE472" s="3">
        <f>IF(ISERROR(VLOOKUP($AC472,技リスト!$A$1:$F$270,3,FALSE)),"－",VLOOKUP($AC472,技リスト!$A$1:$F$270,3,FALSE))</f>
        <v>45</v>
      </c>
      <c r="AF472" s="3" t="str">
        <f>IF($E472=IF(ISERROR(VLOOKUP($AC472,技リスト!$A$1:$F$245,4,FALSE)),"－",VLOOKUP($AC472,技リスト!$A$1:$F$245,4,FALSE)),"一致","")</f>
        <v>一致</v>
      </c>
      <c r="AG472" s="16" t="str">
        <f t="shared" si="56"/>
        <v>グレネードショットひとりワンツーコイルターンあびせげり</v>
      </c>
      <c r="AH472" s="16" t="str">
        <f t="shared" si="57"/>
        <v>グレネードショットひとりワンツーコイルターンあびせげり</v>
      </c>
      <c r="AI472" s="16" t="str">
        <f t="shared" si="58"/>
        <v>グレネードショットひとりワンツーコイルターンあびせげり</v>
      </c>
      <c r="AJ472" s="16" t="str">
        <f t="shared" si="59"/>
        <v>グレネードショットひとりワンツーコイルターンあびせげり</v>
      </c>
      <c r="AK472" s="15" t="str">
        <f t="shared" si="60"/>
        <v>NSDRBLNS</v>
      </c>
      <c r="AL472" s="16" t="str">
        <f t="shared" si="61"/>
        <v>NSDRBLNS</v>
      </c>
      <c r="AM472" s="15" t="str">
        <f t="shared" si="62"/>
        <v>NSDRBLNS</v>
      </c>
      <c r="AN472" s="15" t="str">
        <f t="shared" si="63"/>
        <v>NSDRBLNS</v>
      </c>
    </row>
    <row r="473" spans="1:40" ht="11.25" customHeight="1" x14ac:dyDescent="0.15">
      <c r="A473" s="15">
        <v>472</v>
      </c>
      <c r="B473" s="15" t="s">
        <v>1258</v>
      </c>
      <c r="C473" s="15" t="s">
        <v>1259</v>
      </c>
      <c r="D473" s="3" t="s">
        <v>18</v>
      </c>
      <c r="E473" s="15" t="s">
        <v>88</v>
      </c>
      <c r="F473" s="15" t="s">
        <v>53</v>
      </c>
      <c r="G473" s="15">
        <v>173</v>
      </c>
      <c r="H473" s="15">
        <v>194</v>
      </c>
      <c r="I473" s="15">
        <v>48</v>
      </c>
      <c r="J473" s="15">
        <v>52</v>
      </c>
      <c r="K473" s="15">
        <v>71</v>
      </c>
      <c r="L473" s="15">
        <v>41</v>
      </c>
      <c r="M473" s="15">
        <v>53</v>
      </c>
      <c r="N473" s="15">
        <v>57</v>
      </c>
      <c r="O473" s="15">
        <v>62</v>
      </c>
      <c r="P473" s="15">
        <v>17</v>
      </c>
      <c r="Q473" s="15" t="s">
        <v>127</v>
      </c>
      <c r="R473" s="3" t="str">
        <f>IF(ISERROR(VLOOKUP($Q473,技リスト!$A$1:$F$270,6,FALSE)),"－",VLOOKUP($Q473,技リスト!$A$1:$F$270,6,FALSE))</f>
        <v>DR</v>
      </c>
      <c r="S473" s="3">
        <f>IF(ISERROR(VLOOKUP($Q473,技リスト!$A$1:$F$270,3,FALSE)),"－",VLOOKUP($Q473,技リスト!$A$1:$F$270,3,FALSE))</f>
        <v>8</v>
      </c>
      <c r="T473" s="3" t="str">
        <f>IF($E473=IF(ISERROR(VLOOKUP($Q473,技リスト!$A$1:$F$270,4,FALSE)),"－",VLOOKUP($Q473,技リスト!$A$1:$F$270,4,FALSE)),"一致","")</f>
        <v>一致</v>
      </c>
      <c r="U473" s="15" t="s">
        <v>427</v>
      </c>
      <c r="V473" s="3" t="str">
        <f>IF(ISERROR(VLOOKUP($U473,技リスト!$A$1:$F$270,6,FALSE)),"－",VLOOKUP($U473,技リスト!$A$1:$F$270,6,FALSE))</f>
        <v>BL</v>
      </c>
      <c r="W473" s="3">
        <f>IF(ISERROR(VLOOKUP($U473,技リスト!$A$1:$F$270,3,FALSE)),"－",VLOOKUP($U473,技リスト!$A$1:$F$270,3,FALSE))</f>
        <v>39</v>
      </c>
      <c r="X473" s="3" t="str">
        <f>IF($E473=IF(ISERROR(VLOOKUP($U473,技リスト!$A$1:$F$270,4,FALSE)),"－",VLOOKUP($U473,技リスト!$A$1:$F$270,4,FALSE)),"一致","")</f>
        <v>一致</v>
      </c>
      <c r="Y473" s="15" t="s">
        <v>171</v>
      </c>
      <c r="Z473" s="3" t="str">
        <f>IF(ISERROR(VLOOKUP($Y473,技リスト!$A$1:$F$270,6,FALSE)),"－",VLOOKUP($Y473,技リスト!$A$1:$F$270,6,FALSE))</f>
        <v>DR</v>
      </c>
      <c r="AA473" s="3">
        <f>IF(ISERROR(VLOOKUP($Y473,技リスト!$A$1:$F$270,3,FALSE)),"－",VLOOKUP($Y473,技リスト!$A$1:$F$270,3,FALSE))</f>
        <v>47</v>
      </c>
      <c r="AB473" s="3" t="str">
        <f>IF($E473=IF(ISERROR(VLOOKUP($Y473,技リスト!$A$1:$F$270,4,FALSE)),"－",VLOOKUP($Y473,技リスト!$A$1:$F$270,4,FALSE)),"一致","")</f>
        <v/>
      </c>
      <c r="AC473" s="15" t="s">
        <v>571</v>
      </c>
      <c r="AD473" s="3" t="str">
        <f>IF(ISERROR(VLOOKUP($AC473,技リスト!$A$1:$F$270,6,FALSE)),"－",VLOOKUP($AC473,技リスト!$A$1:$F$270,6,FALSE))</f>
        <v>DR</v>
      </c>
      <c r="AE473" s="3">
        <f>IF(ISERROR(VLOOKUP($AC473,技リスト!$A$1:$F$270,3,FALSE)),"－",VLOOKUP($AC473,技リスト!$A$1:$F$270,3,FALSE))</f>
        <v>94</v>
      </c>
      <c r="AF473" s="3" t="str">
        <f>IF($E473=IF(ISERROR(VLOOKUP($AC473,技リスト!$A$1:$F$245,4,FALSE)),"－",VLOOKUP($AC473,技リスト!$A$1:$F$245,4,FALSE)),"一致","")</f>
        <v>一致</v>
      </c>
      <c r="AG473" s="16" t="str">
        <f t="shared" si="56"/>
        <v>しっぷうダッシュブレードアタックイリュージョンボールヘブンズタイム</v>
      </c>
      <c r="AH473" s="16" t="str">
        <f t="shared" si="57"/>
        <v>しっぷうダッシュブレードアタックイリュージョンボールヘブンズタイム</v>
      </c>
      <c r="AI473" s="16" t="str">
        <f t="shared" si="58"/>
        <v>しっぷうダッシュブレードアタックイリュージョンボールヘブンズタイム</v>
      </c>
      <c r="AJ473" s="16" t="str">
        <f t="shared" si="59"/>
        <v>しっぷうダッシュブレードアタックイリュージョンボールヘブンズタイム</v>
      </c>
      <c r="AK473" s="15" t="str">
        <f t="shared" si="60"/>
        <v>DRBLDRDR</v>
      </c>
      <c r="AL473" s="16" t="str">
        <f t="shared" si="61"/>
        <v>DRBLDRDR</v>
      </c>
      <c r="AM473" s="15" t="str">
        <f t="shared" si="62"/>
        <v>DRBLDRDR</v>
      </c>
      <c r="AN473" s="15" t="str">
        <f t="shared" si="63"/>
        <v>DRBLDRDR</v>
      </c>
    </row>
    <row r="474" spans="1:40" ht="11.25" customHeight="1" x14ac:dyDescent="0.15">
      <c r="A474" s="15">
        <v>473</v>
      </c>
      <c r="B474" s="15" t="s">
        <v>1260</v>
      </c>
      <c r="C474" s="15" t="s">
        <v>1261</v>
      </c>
      <c r="D474" s="3" t="s">
        <v>18</v>
      </c>
      <c r="E474" s="15" t="s">
        <v>19</v>
      </c>
      <c r="F474" s="15" t="s">
        <v>20</v>
      </c>
      <c r="G474" s="15">
        <v>173</v>
      </c>
      <c r="H474" s="15">
        <v>150</v>
      </c>
      <c r="I474" s="15">
        <v>47</v>
      </c>
      <c r="J474" s="15">
        <v>60</v>
      </c>
      <c r="K474" s="15">
        <v>68</v>
      </c>
      <c r="L474" s="15">
        <v>46</v>
      </c>
      <c r="M474" s="15">
        <v>58</v>
      </c>
      <c r="N474" s="15">
        <v>59</v>
      </c>
      <c r="O474" s="15">
        <v>53</v>
      </c>
      <c r="P474" s="15">
        <v>14</v>
      </c>
      <c r="Q474" s="15" t="s">
        <v>329</v>
      </c>
      <c r="R474" s="3" t="str">
        <f>IF(ISERROR(VLOOKUP($Q474,技リスト!$A$1:$F$270,6,FALSE)),"－",VLOOKUP($Q474,技リスト!$A$1:$F$270,6,FALSE))</f>
        <v>DR</v>
      </c>
      <c r="S474" s="3">
        <f>IF(ISERROR(VLOOKUP($Q474,技リスト!$A$1:$F$270,3,FALSE)),"－",VLOOKUP($Q474,技リスト!$A$1:$F$270,3,FALSE))</f>
        <v>8</v>
      </c>
      <c r="T474" s="3" t="str">
        <f>IF($E474=IF(ISERROR(VLOOKUP($Q474,技リスト!$A$1:$F$270,4,FALSE)),"－",VLOOKUP($Q474,技リスト!$A$1:$F$270,4,FALSE)),"一致","")</f>
        <v/>
      </c>
      <c r="U474" s="15" t="s">
        <v>330</v>
      </c>
      <c r="V474" s="3" t="str">
        <f>IF(ISERROR(VLOOKUP($U474,技リスト!$A$1:$F$270,6,FALSE)),"－",VLOOKUP($U474,技リスト!$A$1:$F$270,6,FALSE))</f>
        <v>NS</v>
      </c>
      <c r="W474" s="3">
        <f>IF(ISERROR(VLOOKUP($U474,技リスト!$A$1:$F$270,3,FALSE)),"－",VLOOKUP($U474,技リスト!$A$1:$F$270,3,FALSE))</f>
        <v>65</v>
      </c>
      <c r="X474" s="3" t="str">
        <f>IF($E474=IF(ISERROR(VLOOKUP($U474,技リスト!$A$1:$F$270,4,FALSE)),"－",VLOOKUP($U474,技リスト!$A$1:$F$270,4,FALSE)),"一致","")</f>
        <v>一致</v>
      </c>
      <c r="Y474" s="15" t="s">
        <v>270</v>
      </c>
      <c r="Z474" s="3" t="str">
        <f>IF(ISERROR(VLOOKUP($Y474,技リスト!$A$1:$F$270,6,FALSE)),"－",VLOOKUP($Y474,技リスト!$A$1:$F$270,6,FALSE))</f>
        <v>CA</v>
      </c>
      <c r="AA474" s="3">
        <f>IF(ISERROR(VLOOKUP($Y474,技リスト!$A$1:$F$270,3,FALSE)),"－",VLOOKUP($Y474,技リスト!$A$1:$F$270,3,FALSE))</f>
        <v>15</v>
      </c>
      <c r="AB474" s="3" t="str">
        <f>IF($E474=IF(ISERROR(VLOOKUP($Y474,技リスト!$A$1:$F$270,4,FALSE)),"－",VLOOKUP($Y474,技リスト!$A$1:$F$270,4,FALSE)),"一致","")</f>
        <v>一致</v>
      </c>
      <c r="AC474" s="15" t="s">
        <v>407</v>
      </c>
      <c r="AD474" s="3" t="str">
        <f>IF(ISERROR(VLOOKUP($AC474,技リスト!$A$1:$F$270,6,FALSE)),"－",VLOOKUP($AC474,技リスト!$A$1:$F$270,6,FALSE))</f>
        <v>CA</v>
      </c>
      <c r="AE474" s="3">
        <f>IF(ISERROR(VLOOKUP($AC474,技リスト!$A$1:$F$270,3,FALSE)),"－",VLOOKUP($AC474,技リスト!$A$1:$F$270,3,FALSE))</f>
        <v>69</v>
      </c>
      <c r="AF474" s="3" t="str">
        <f>IF($E474=IF(ISERROR(VLOOKUP($AC474,技リスト!$A$1:$F$245,4,FALSE)),"－",VLOOKUP($AC474,技リスト!$A$1:$F$245,4,FALSE)),"一致","")</f>
        <v/>
      </c>
      <c r="AG474" s="16" t="str">
        <f t="shared" si="56"/>
        <v>たまのりピエロラン・ボール・ランゆがむくうかんドこんじょうキャッチ</v>
      </c>
      <c r="AH474" s="16" t="str">
        <f t="shared" si="57"/>
        <v>たまのりピエロラン・ボール・ランゆがむくうかんドこんじょうキャッチ</v>
      </c>
      <c r="AI474" s="16" t="str">
        <f t="shared" si="58"/>
        <v>たまのりピエロラン・ボール・ランゆがむくうかんドこんじょうキャッチ</v>
      </c>
      <c r="AJ474" s="16" t="str">
        <f t="shared" si="59"/>
        <v>たまのりピエロラン・ボール・ランゆがむくうかんドこんじょうキャッチ</v>
      </c>
      <c r="AK474" s="15" t="str">
        <f t="shared" si="60"/>
        <v>DRNSCACA</v>
      </c>
      <c r="AL474" s="16" t="str">
        <f t="shared" si="61"/>
        <v>DRNSCACA</v>
      </c>
      <c r="AM474" s="15" t="str">
        <f t="shared" si="62"/>
        <v>DRNSCACA</v>
      </c>
      <c r="AN474" s="15" t="str">
        <f t="shared" si="63"/>
        <v>DRNSCACA</v>
      </c>
    </row>
    <row r="475" spans="1:40" ht="11.25" customHeight="1" x14ac:dyDescent="0.15">
      <c r="A475" s="15">
        <v>474</v>
      </c>
      <c r="B475" s="15" t="s">
        <v>1262</v>
      </c>
      <c r="C475" s="15" t="s">
        <v>1263</v>
      </c>
      <c r="D475" s="3" t="s">
        <v>18</v>
      </c>
      <c r="E475" s="15" t="s">
        <v>19</v>
      </c>
      <c r="F475" s="15" t="s">
        <v>52</v>
      </c>
      <c r="G475" s="15">
        <v>204</v>
      </c>
      <c r="H475" s="15">
        <v>194</v>
      </c>
      <c r="I475" s="15">
        <v>57</v>
      </c>
      <c r="J475" s="15">
        <v>56</v>
      </c>
      <c r="K475" s="15">
        <v>50</v>
      </c>
      <c r="L475" s="15">
        <v>41</v>
      </c>
      <c r="M475" s="15">
        <v>48</v>
      </c>
      <c r="N475" s="15">
        <v>58</v>
      </c>
      <c r="O475" s="15">
        <v>52</v>
      </c>
      <c r="P475" s="15">
        <v>14</v>
      </c>
      <c r="Q475" s="15" t="s">
        <v>235</v>
      </c>
      <c r="R475" s="3" t="str">
        <f>IF(ISERROR(VLOOKUP($Q475,技リスト!$A$1:$F$270,6,FALSE)),"－",VLOOKUP($Q475,技リスト!$A$1:$F$270,6,FALSE))</f>
        <v>NS</v>
      </c>
      <c r="S475" s="3">
        <f>IF(ISERROR(VLOOKUP($Q475,技リスト!$A$1:$F$270,3,FALSE)),"－",VLOOKUP($Q475,技リスト!$A$1:$F$270,3,FALSE))</f>
        <v>58</v>
      </c>
      <c r="T475" s="3" t="str">
        <f>IF($E475=IF(ISERROR(VLOOKUP($Q475,技リスト!$A$1:$F$270,4,FALSE)),"－",VLOOKUP($Q475,技リスト!$A$1:$F$270,4,FALSE)),"一致","")</f>
        <v>一致</v>
      </c>
      <c r="U475" s="15" t="s">
        <v>363</v>
      </c>
      <c r="V475" s="3" t="str">
        <f>IF(ISERROR(VLOOKUP($U475,技リスト!$A$1:$F$270,6,FALSE)),"－",VLOOKUP($U475,技リスト!$A$1:$F$270,6,FALSE))</f>
        <v>DR</v>
      </c>
      <c r="W475" s="3">
        <f>IF(ISERROR(VLOOKUP($U475,技リスト!$A$1:$F$270,3,FALSE)),"－",VLOOKUP($U475,技リスト!$A$1:$F$270,3,FALSE))</f>
        <v>52</v>
      </c>
      <c r="X475" s="3" t="str">
        <f>IF($E475=IF(ISERROR(VLOOKUP($U475,技リスト!$A$1:$F$270,4,FALSE)),"－",VLOOKUP($U475,技リスト!$A$1:$F$270,4,FALSE)),"一致","")</f>
        <v>一致</v>
      </c>
      <c r="Y475" s="15" t="s">
        <v>757</v>
      </c>
      <c r="Z475" s="3" t="str">
        <f>IF(ISERROR(VLOOKUP($Y475,技リスト!$A$1:$F$270,6,FALSE)),"－",VLOOKUP($Y475,技リスト!$A$1:$F$270,6,FALSE))</f>
        <v>DR</v>
      </c>
      <c r="AA475" s="3">
        <f>IF(ISERROR(VLOOKUP($Y475,技リスト!$A$1:$F$270,3,FALSE)),"－",VLOOKUP($Y475,技リスト!$A$1:$F$270,3,FALSE))</f>
        <v>65</v>
      </c>
      <c r="AB475" s="3" t="str">
        <f>IF($E475=IF(ISERROR(VLOOKUP($Y475,技リスト!$A$1:$F$270,4,FALSE)),"－",VLOOKUP($Y475,技リスト!$A$1:$F$270,4,FALSE)),"一致","")</f>
        <v>一致</v>
      </c>
      <c r="AC475" s="15" t="s">
        <v>354</v>
      </c>
      <c r="AD475" s="3" t="str">
        <f>IF(ISERROR(VLOOKUP($AC475,技リスト!$A$1:$F$270,6,FALSE)),"－",VLOOKUP($AC475,技リスト!$A$1:$F$270,6,FALSE))</f>
        <v>NS</v>
      </c>
      <c r="AE475" s="3">
        <f>IF(ISERROR(VLOOKUP($AC475,技リスト!$A$1:$F$270,3,FALSE)),"－",VLOOKUP($AC475,技リスト!$A$1:$F$270,3,FALSE))</f>
        <v>89</v>
      </c>
      <c r="AF475" s="3" t="str">
        <f>IF($E475=IF(ISERROR(VLOOKUP($AC475,技リスト!$A$1:$F$245,4,FALSE)),"－",VLOOKUP($AC475,技リスト!$A$1:$F$245,4,FALSE)),"一致","")</f>
        <v>一致</v>
      </c>
      <c r="AG475" s="16" t="str">
        <f t="shared" si="56"/>
        <v>ひゃくれつショットざんぞうまぼろしドリブルぶんしんシュート</v>
      </c>
      <c r="AH475" s="16" t="str">
        <f t="shared" si="57"/>
        <v>ひゃくれつショットざんぞうまぼろしドリブルぶんしんシュート</v>
      </c>
      <c r="AI475" s="16" t="str">
        <f t="shared" si="58"/>
        <v>ひゃくれつショットざんぞうまぼろしドリブルぶんしんシュート</v>
      </c>
      <c r="AJ475" s="16" t="str">
        <f t="shared" si="59"/>
        <v>ひゃくれつショットざんぞうまぼろしドリブルぶんしんシュート</v>
      </c>
      <c r="AK475" s="15" t="str">
        <f t="shared" si="60"/>
        <v>NSDRDRNS</v>
      </c>
      <c r="AL475" s="16" t="str">
        <f t="shared" si="61"/>
        <v>NSDRDRNS</v>
      </c>
      <c r="AM475" s="15" t="str">
        <f t="shared" si="62"/>
        <v>NSDRDRNS</v>
      </c>
      <c r="AN475" s="15" t="str">
        <f t="shared" si="63"/>
        <v>NSDRDRNS</v>
      </c>
    </row>
    <row r="476" spans="1:40" ht="11.25" customHeight="1" x14ac:dyDescent="0.15">
      <c r="A476" s="15">
        <v>475</v>
      </c>
      <c r="B476" s="15" t="s">
        <v>1264</v>
      </c>
      <c r="C476" s="15" t="s">
        <v>1265</v>
      </c>
      <c r="D476" s="3" t="s">
        <v>18</v>
      </c>
      <c r="E476" s="15" t="s">
        <v>145</v>
      </c>
      <c r="F476" s="15" t="s">
        <v>17</v>
      </c>
      <c r="G476" s="15">
        <v>140</v>
      </c>
      <c r="H476" s="15">
        <v>128</v>
      </c>
      <c r="I476" s="15">
        <v>52</v>
      </c>
      <c r="J476" s="15">
        <v>54</v>
      </c>
      <c r="K476" s="15">
        <v>49</v>
      </c>
      <c r="L476" s="15">
        <v>49</v>
      </c>
      <c r="M476" s="15">
        <v>41</v>
      </c>
      <c r="N476" s="15">
        <v>55</v>
      </c>
      <c r="O476" s="15">
        <v>53</v>
      </c>
      <c r="P476" s="15">
        <v>31</v>
      </c>
      <c r="Q476" s="15" t="s">
        <v>139</v>
      </c>
      <c r="R476" s="3" t="str">
        <f>IF(ISERROR(VLOOKUP($Q476,技リスト!$A$1:$F$270,6,FALSE)),"－",VLOOKUP($Q476,技リスト!$A$1:$F$270,6,FALSE))</f>
        <v>BL</v>
      </c>
      <c r="S476" s="3">
        <f>IF(ISERROR(VLOOKUP($Q476,技リスト!$A$1:$F$270,3,FALSE)),"－",VLOOKUP($Q476,技リスト!$A$1:$F$270,3,FALSE))</f>
        <v>8</v>
      </c>
      <c r="T476" s="3" t="str">
        <f>IF($E476=IF(ISERROR(VLOOKUP($Q476,技リスト!$A$1:$F$270,4,FALSE)),"－",VLOOKUP($Q476,技リスト!$A$1:$F$270,4,FALSE)),"一致","")</f>
        <v/>
      </c>
      <c r="U476" s="15" t="s">
        <v>750</v>
      </c>
      <c r="V476" s="3" t="str">
        <f>IF(ISERROR(VLOOKUP($U476,技リスト!$A$1:$F$270,6,FALSE)),"－",VLOOKUP($U476,技リスト!$A$1:$F$270,6,FALSE))</f>
        <v>BL</v>
      </c>
      <c r="W476" s="3">
        <f>IF(ISERROR(VLOOKUP($U476,技リスト!$A$1:$F$270,3,FALSE)),"－",VLOOKUP($U476,技リスト!$A$1:$F$270,3,FALSE))</f>
        <v>62</v>
      </c>
      <c r="X476" s="3" t="str">
        <f>IF($E476=IF(ISERROR(VLOOKUP($U476,技リスト!$A$1:$F$270,4,FALSE)),"－",VLOOKUP($U476,技リスト!$A$1:$F$270,4,FALSE)),"一致","")</f>
        <v>一致</v>
      </c>
      <c r="Y476" s="15" t="s">
        <v>171</v>
      </c>
      <c r="Z476" s="3" t="str">
        <f>IF(ISERROR(VLOOKUP($Y476,技リスト!$A$1:$F$270,6,FALSE)),"－",VLOOKUP($Y476,技リスト!$A$1:$F$270,6,FALSE))</f>
        <v>DR</v>
      </c>
      <c r="AA476" s="3">
        <f>IF(ISERROR(VLOOKUP($Y476,技リスト!$A$1:$F$270,3,FALSE)),"－",VLOOKUP($Y476,技リスト!$A$1:$F$270,3,FALSE))</f>
        <v>47</v>
      </c>
      <c r="AB476" s="3" t="str">
        <f>IF($E476=IF(ISERROR(VLOOKUP($Y476,技リスト!$A$1:$F$270,4,FALSE)),"－",VLOOKUP($Y476,技リスト!$A$1:$F$270,4,FALSE)),"一致","")</f>
        <v/>
      </c>
      <c r="AC476" s="15" t="s">
        <v>1266</v>
      </c>
      <c r="AD476" s="3" t="str">
        <f>IF(ISERROR(VLOOKUP($AC476,技リスト!$A$1:$F$270,6,FALSE)),"－",VLOOKUP($AC476,技リスト!$A$1:$F$270,6,FALSE))</f>
        <v>NS</v>
      </c>
      <c r="AE476" s="3">
        <f>IF(ISERROR(VLOOKUP($AC476,技リスト!$A$1:$F$270,3,FALSE)),"－",VLOOKUP($AC476,技リスト!$A$1:$F$270,3,FALSE))</f>
        <v>99</v>
      </c>
      <c r="AF476" s="3" t="str">
        <f>IF($E476=IF(ISERROR(VLOOKUP($AC476,技リスト!$A$1:$F$245,4,FALSE)),"－",VLOOKUP($AC476,技リスト!$A$1:$F$245,4,FALSE)),"一致","")</f>
        <v/>
      </c>
      <c r="AG476" s="16" t="str">
        <f t="shared" si="56"/>
        <v>コイルターンフレイムダンスイリュージョンボールレボリューションＶ</v>
      </c>
      <c r="AH476" s="16" t="str">
        <f t="shared" si="57"/>
        <v>コイルターンフレイムダンスイリュージョンボールレボリューションＶ</v>
      </c>
      <c r="AI476" s="16" t="str">
        <f t="shared" si="58"/>
        <v>コイルターンフレイムダンスイリュージョンボールレボリューションＶ</v>
      </c>
      <c r="AJ476" s="16" t="str">
        <f t="shared" si="59"/>
        <v>コイルターンフレイムダンスイリュージョンボールレボリューションＶ</v>
      </c>
      <c r="AK476" s="15" t="str">
        <f t="shared" si="60"/>
        <v>BLBLDRNS</v>
      </c>
      <c r="AL476" s="16" t="str">
        <f t="shared" si="61"/>
        <v>BLBLDRNS</v>
      </c>
      <c r="AM476" s="15" t="str">
        <f t="shared" si="62"/>
        <v>BLBLDRNS</v>
      </c>
      <c r="AN476" s="15" t="str">
        <f t="shared" si="63"/>
        <v>BLBLDRNS</v>
      </c>
    </row>
    <row r="477" spans="1:40" ht="11.25" customHeight="1" x14ac:dyDescent="0.15">
      <c r="A477" s="15">
        <v>476</v>
      </c>
      <c r="B477" s="15" t="s">
        <v>1267</v>
      </c>
      <c r="C477" s="15" t="s">
        <v>1268</v>
      </c>
      <c r="D477" s="3" t="s">
        <v>18</v>
      </c>
      <c r="E477" s="15" t="s">
        <v>145</v>
      </c>
      <c r="F477" s="15" t="s">
        <v>20</v>
      </c>
      <c r="G477" s="15">
        <v>217</v>
      </c>
      <c r="H477" s="15">
        <v>82</v>
      </c>
      <c r="I477" s="15">
        <v>37</v>
      </c>
      <c r="J477" s="15">
        <v>77</v>
      </c>
      <c r="K477" s="15">
        <v>32</v>
      </c>
      <c r="L477" s="15">
        <v>71</v>
      </c>
      <c r="M477" s="15">
        <v>30</v>
      </c>
      <c r="N477" s="15">
        <v>79</v>
      </c>
      <c r="O477" s="15">
        <v>34</v>
      </c>
      <c r="P477" s="15">
        <v>15</v>
      </c>
      <c r="Q477" s="15" t="s">
        <v>363</v>
      </c>
      <c r="R477" s="3" t="str">
        <f>IF(ISERROR(VLOOKUP($Q477,技リスト!$A$1:$F$270,6,FALSE)),"－",VLOOKUP($Q477,技リスト!$A$1:$F$270,6,FALSE))</f>
        <v>DR</v>
      </c>
      <c r="S477" s="3">
        <f>IF(ISERROR(VLOOKUP($Q477,技リスト!$A$1:$F$270,3,FALSE)),"－",VLOOKUP($Q477,技リスト!$A$1:$F$270,3,FALSE))</f>
        <v>52</v>
      </c>
      <c r="T477" s="3" t="str">
        <f>IF($E477=IF(ISERROR(VLOOKUP($Q477,技リスト!$A$1:$F$270,4,FALSE)),"－",VLOOKUP($Q477,技リスト!$A$1:$F$270,4,FALSE)),"一致","")</f>
        <v/>
      </c>
      <c r="U477" s="15" t="s">
        <v>122</v>
      </c>
      <c r="V477" s="3" t="str">
        <f>IF(ISERROR(VLOOKUP($U477,技リスト!$A$1:$F$270,6,FALSE)),"－",VLOOKUP($U477,技リスト!$A$1:$F$270,6,FALSE))</f>
        <v>CA</v>
      </c>
      <c r="W477" s="3">
        <f>IF(ISERROR(VLOOKUP($U477,技リスト!$A$1:$F$270,3,FALSE)),"－",VLOOKUP($U477,技リスト!$A$1:$F$270,3,FALSE))</f>
        <v>48</v>
      </c>
      <c r="X477" s="3" t="str">
        <f>IF($E477=IF(ISERROR(VLOOKUP($U477,技リスト!$A$1:$F$270,4,FALSE)),"－",VLOOKUP($U477,技リスト!$A$1:$F$270,4,FALSE)),"一致","")</f>
        <v/>
      </c>
      <c r="Y477" s="15" t="s">
        <v>757</v>
      </c>
      <c r="Z477" s="3" t="str">
        <f>IF(ISERROR(VLOOKUP($Y477,技リスト!$A$1:$F$270,6,FALSE)),"－",VLOOKUP($Y477,技リスト!$A$1:$F$270,6,FALSE))</f>
        <v>DR</v>
      </c>
      <c r="AA477" s="3">
        <f>IF(ISERROR(VLOOKUP($Y477,技リスト!$A$1:$F$270,3,FALSE)),"－",VLOOKUP($Y477,技リスト!$A$1:$F$270,3,FALSE))</f>
        <v>65</v>
      </c>
      <c r="AB477" s="3" t="str">
        <f>IF($E477=IF(ISERROR(VLOOKUP($Y477,技リスト!$A$1:$F$270,4,FALSE)),"－",VLOOKUP($Y477,技リスト!$A$1:$F$270,4,FALSE)),"一致","")</f>
        <v/>
      </c>
      <c r="AC477" s="15" t="s">
        <v>519</v>
      </c>
      <c r="AD477" s="3" t="str">
        <f>IF(ISERROR(VLOOKUP($AC477,技リスト!$A$1:$F$270,6,FALSE)),"－",VLOOKUP($AC477,技リスト!$A$1:$F$270,6,FALSE))</f>
        <v>CA</v>
      </c>
      <c r="AE477" s="3">
        <f>IF(ISERROR(VLOOKUP($AC477,技リスト!$A$1:$F$270,3,FALSE)),"－",VLOOKUP($AC477,技リスト!$A$1:$F$270,3,FALSE))</f>
        <v>101</v>
      </c>
      <c r="AF477" s="3" t="str">
        <f>IF($E477=IF(ISERROR(VLOOKUP($AC477,技リスト!$A$1:$F$245,4,FALSE)),"－",VLOOKUP($AC477,技リスト!$A$1:$F$245,4,FALSE)),"一致","")</f>
        <v/>
      </c>
      <c r="AG477" s="16" t="str">
        <f t="shared" si="56"/>
        <v>ざんぞうゴッドハンド（山）まぼろしドリブルギガントウォール</v>
      </c>
      <c r="AH477" s="16" t="str">
        <f t="shared" si="57"/>
        <v>ざんぞうゴッドハンド（山）まぼろしドリブルギガントウォール</v>
      </c>
      <c r="AI477" s="16" t="str">
        <f t="shared" si="58"/>
        <v>ざんぞうゴッドハンド（山）まぼろしドリブルギガントウォール</v>
      </c>
      <c r="AJ477" s="16" t="str">
        <f t="shared" si="59"/>
        <v>ざんぞうゴッドハンド（山）まぼろしドリブルギガントウォール</v>
      </c>
      <c r="AK477" s="15" t="str">
        <f t="shared" si="60"/>
        <v>DRCADRCA</v>
      </c>
      <c r="AL477" s="16" t="str">
        <f t="shared" si="61"/>
        <v>DRCADRCA</v>
      </c>
      <c r="AM477" s="15" t="str">
        <f t="shared" si="62"/>
        <v>DRCADRCA</v>
      </c>
      <c r="AN477" s="15" t="str">
        <f t="shared" si="63"/>
        <v>DRCADRCA</v>
      </c>
    </row>
    <row r="478" spans="1:40" ht="11.25" customHeight="1" x14ac:dyDescent="0.15">
      <c r="A478" s="15">
        <v>477</v>
      </c>
      <c r="B478" s="15" t="s">
        <v>1269</v>
      </c>
      <c r="C478" s="15" t="s">
        <v>1270</v>
      </c>
      <c r="D478" s="3" t="s">
        <v>18</v>
      </c>
      <c r="E478" s="15" t="s">
        <v>145</v>
      </c>
      <c r="F478" s="15" t="s">
        <v>20</v>
      </c>
      <c r="G478" s="15">
        <v>169</v>
      </c>
      <c r="H478" s="15">
        <v>92</v>
      </c>
      <c r="I478" s="15">
        <v>59</v>
      </c>
      <c r="J478" s="15">
        <v>56</v>
      </c>
      <c r="K478" s="15">
        <v>57</v>
      </c>
      <c r="L478" s="15">
        <v>59</v>
      </c>
      <c r="M478" s="15">
        <v>58</v>
      </c>
      <c r="N478" s="15">
        <v>60</v>
      </c>
      <c r="O478" s="15">
        <v>79</v>
      </c>
      <c r="P478" s="15">
        <v>24</v>
      </c>
      <c r="Q478" s="15" t="s">
        <v>158</v>
      </c>
      <c r="R478" s="3" t="str">
        <f>IF(ISERROR(VLOOKUP($Q478,技リスト!$A$1:$F$270,6,FALSE)),"－",VLOOKUP($Q478,技リスト!$A$1:$F$270,6,FALSE))</f>
        <v>DR</v>
      </c>
      <c r="S478" s="3">
        <f>IF(ISERROR(VLOOKUP($Q478,技リスト!$A$1:$F$270,3,FALSE)),"－",VLOOKUP($Q478,技リスト!$A$1:$F$270,3,FALSE))</f>
        <v>17</v>
      </c>
      <c r="T478" s="3" t="str">
        <f>IF($E478=IF(ISERROR(VLOOKUP($Q478,技リスト!$A$1:$F$270,4,FALSE)),"－",VLOOKUP($Q478,技リスト!$A$1:$F$270,4,FALSE)),"一致","")</f>
        <v/>
      </c>
      <c r="U478" s="15" t="s">
        <v>87</v>
      </c>
      <c r="V478" s="3" t="str">
        <f>IF(ISERROR(VLOOKUP($U478,技リスト!$A$1:$F$270,6,FALSE)),"－",VLOOKUP($U478,技リスト!$A$1:$F$270,6,FALSE))</f>
        <v>DR</v>
      </c>
      <c r="W478" s="3">
        <f>IF(ISERROR(VLOOKUP($U478,技リスト!$A$1:$F$270,3,FALSE)),"－",VLOOKUP($U478,技リスト!$A$1:$F$270,3,FALSE))</f>
        <v>78</v>
      </c>
      <c r="X478" s="3" t="str">
        <f>IF($E478=IF(ISERROR(VLOOKUP($U478,技リスト!$A$1:$F$270,4,FALSE)),"－",VLOOKUP($U478,技リスト!$A$1:$F$270,4,FALSE)),"一致","")</f>
        <v/>
      </c>
      <c r="Y478" s="15" t="s">
        <v>250</v>
      </c>
      <c r="Z478" s="3" t="str">
        <f>IF(ISERROR(VLOOKUP($Y478,技リスト!$A$1:$F$270,6,FALSE)),"－",VLOOKUP($Y478,技リスト!$A$1:$F$270,6,FALSE))</f>
        <v>P1</v>
      </c>
      <c r="AA478" s="3">
        <f>IF(ISERROR(VLOOKUP($Y478,技リスト!$A$1:$F$270,3,FALSE)),"－",VLOOKUP($Y478,技リスト!$A$1:$F$270,3,FALSE))</f>
        <v>46</v>
      </c>
      <c r="AB478" s="3" t="str">
        <f>IF($E478=IF(ISERROR(VLOOKUP($Y478,技リスト!$A$1:$F$270,4,FALSE)),"－",VLOOKUP($Y478,技リスト!$A$1:$F$270,4,FALSE)),"一致","")</f>
        <v>一致</v>
      </c>
      <c r="AC478" s="15" t="s">
        <v>321</v>
      </c>
      <c r="AD478" s="3" t="str">
        <f>IF(ISERROR(VLOOKUP($AC478,技リスト!$A$1:$F$270,6,FALSE)),"－",VLOOKUP($AC478,技リスト!$A$1:$F$270,6,FALSE))</f>
        <v>P1</v>
      </c>
      <c r="AE478" s="3">
        <f>IF(ISERROR(VLOOKUP($AC478,技リスト!$A$1:$F$270,3,FALSE)),"－",VLOOKUP($AC478,技リスト!$A$1:$F$270,3,FALSE))</f>
        <v>76</v>
      </c>
      <c r="AF478" s="3" t="str">
        <f>IF($E478=IF(ISERROR(VLOOKUP($AC478,技リスト!$A$1:$F$245,4,FALSE)),"－",VLOOKUP($AC478,技リスト!$A$1:$F$245,4,FALSE)),"一致","")</f>
        <v/>
      </c>
      <c r="AG478" s="16" t="str">
        <f t="shared" si="56"/>
        <v>たつまきせんぷうオオウチワねっけつヘッドちゃぶだいがえし</v>
      </c>
      <c r="AH478" s="16" t="str">
        <f t="shared" si="57"/>
        <v>たつまきせんぷうオオウチワねっけつヘッドちゃぶだいがえし</v>
      </c>
      <c r="AI478" s="16" t="str">
        <f t="shared" si="58"/>
        <v>たつまきせんぷうオオウチワねっけつヘッドちゃぶだいがえし</v>
      </c>
      <c r="AJ478" s="16" t="str">
        <f t="shared" si="59"/>
        <v>たつまきせんぷうオオウチワねっけつヘッドちゃぶだいがえし</v>
      </c>
      <c r="AK478" s="15" t="str">
        <f t="shared" si="60"/>
        <v>DRDRP1P1</v>
      </c>
      <c r="AL478" s="16" t="str">
        <f t="shared" si="61"/>
        <v>DRDRP1P1</v>
      </c>
      <c r="AM478" s="15" t="str">
        <f t="shared" si="62"/>
        <v>DRDRP1P1</v>
      </c>
      <c r="AN478" s="15" t="str">
        <f t="shared" si="63"/>
        <v>DRDRP1P1</v>
      </c>
    </row>
    <row r="479" spans="1:40" ht="11.25" customHeight="1" x14ac:dyDescent="0.15">
      <c r="A479" s="15">
        <v>478</v>
      </c>
      <c r="B479" s="15" t="s">
        <v>1271</v>
      </c>
      <c r="C479" s="15" t="s">
        <v>1272</v>
      </c>
      <c r="D479" s="3" t="s">
        <v>18</v>
      </c>
      <c r="E479" s="15" t="s">
        <v>88</v>
      </c>
      <c r="F479" s="15" t="s">
        <v>53</v>
      </c>
      <c r="G479" s="15">
        <v>112</v>
      </c>
      <c r="H479" s="15">
        <v>133</v>
      </c>
      <c r="I479" s="15">
        <v>55</v>
      </c>
      <c r="J479" s="15">
        <v>56</v>
      </c>
      <c r="K479" s="15">
        <v>52</v>
      </c>
      <c r="L479" s="15">
        <v>60</v>
      </c>
      <c r="M479" s="15">
        <v>64</v>
      </c>
      <c r="N479" s="15">
        <v>64</v>
      </c>
      <c r="O479" s="15">
        <v>57</v>
      </c>
      <c r="P479" s="15">
        <v>23</v>
      </c>
      <c r="Q479" s="15" t="s">
        <v>264</v>
      </c>
      <c r="R479" s="3" t="str">
        <f>IF(ISERROR(VLOOKUP($Q479,技リスト!$A$1:$F$270,6,FALSE)),"－",VLOOKUP($Q479,技リスト!$A$1:$F$270,6,FALSE))</f>
        <v>BL</v>
      </c>
      <c r="S479" s="3">
        <f>IF(ISERROR(VLOOKUP($Q479,技リスト!$A$1:$F$270,3,FALSE)),"－",VLOOKUP($Q479,技リスト!$A$1:$F$270,3,FALSE))</f>
        <v>16</v>
      </c>
      <c r="T479" s="3" t="str">
        <f>IF($E479=IF(ISERROR(VLOOKUP($Q479,技リスト!$A$1:$F$270,4,FALSE)),"－",VLOOKUP($Q479,技リスト!$A$1:$F$270,4,FALSE)),"一致","")</f>
        <v/>
      </c>
      <c r="U479" s="15" t="s">
        <v>187</v>
      </c>
      <c r="V479" s="3" t="str">
        <f>IF(ISERROR(VLOOKUP($U479,技リスト!$A$1:$F$270,6,FALSE)),"－",VLOOKUP($U479,技リスト!$A$1:$F$270,6,FALSE))</f>
        <v>DR</v>
      </c>
      <c r="W479" s="3">
        <f>IF(ISERROR(VLOOKUP($U479,技リスト!$A$1:$F$270,3,FALSE)),"－",VLOOKUP($U479,技リスト!$A$1:$F$270,3,FALSE))</f>
        <v>15</v>
      </c>
      <c r="X479" s="3" t="str">
        <f>IF($E479=IF(ISERROR(VLOOKUP($U479,技リスト!$A$1:$F$270,4,FALSE)),"－",VLOOKUP($U479,技リスト!$A$1:$F$270,4,FALSE)),"一致","")</f>
        <v/>
      </c>
      <c r="Y479" s="15" t="s">
        <v>289</v>
      </c>
      <c r="Z479" s="3" t="str">
        <f>IF(ISERROR(VLOOKUP($Y479,技リスト!$A$1:$F$270,6,FALSE)),"－",VLOOKUP($Y479,技リスト!$A$1:$F$270,6,FALSE))</f>
        <v>DR</v>
      </c>
      <c r="AA479" s="3">
        <f>IF(ISERROR(VLOOKUP($Y479,技リスト!$A$1:$F$270,3,FALSE)),"－",VLOOKUP($Y479,技リスト!$A$1:$F$270,3,FALSE))</f>
        <v>24</v>
      </c>
      <c r="AB479" s="3" t="str">
        <f>IF($E479=IF(ISERROR(VLOOKUP($Y479,技リスト!$A$1:$F$270,4,FALSE)),"－",VLOOKUP($Y479,技リスト!$A$1:$F$270,4,FALSE)),"一致","")</f>
        <v>一致</v>
      </c>
      <c r="AC479" s="15" t="s">
        <v>715</v>
      </c>
      <c r="AD479" s="3" t="str">
        <f>IF(ISERROR(VLOOKUP($AC479,技リスト!$A$1:$F$270,6,FALSE)),"－",VLOOKUP($AC479,技リスト!$A$1:$F$270,6,FALSE))</f>
        <v>DR</v>
      </c>
      <c r="AE479" s="3">
        <f>IF(ISERROR(VLOOKUP($AC479,技リスト!$A$1:$F$270,3,FALSE)),"－",VLOOKUP($AC479,技リスト!$A$1:$F$270,3,FALSE))</f>
        <v>61</v>
      </c>
      <c r="AF479" s="3" t="str">
        <f>IF($E479=IF(ISERROR(VLOOKUP($AC479,技リスト!$A$1:$F$245,4,FALSE)),"－",VLOOKUP($AC479,技リスト!$A$1:$F$245,4,FALSE)),"一致","")</f>
        <v/>
      </c>
      <c r="AG479" s="16" t="str">
        <f t="shared" si="56"/>
        <v>おんりょうのろいどくぎりのじゅつたつまきどくぎり</v>
      </c>
      <c r="AH479" s="16" t="str">
        <f t="shared" si="57"/>
        <v>おんりょうのろいどくぎりのじゅつたつまきどくぎり</v>
      </c>
      <c r="AI479" s="16" t="str">
        <f t="shared" si="58"/>
        <v>おんりょうのろいどくぎりのじゅつたつまきどくぎり</v>
      </c>
      <c r="AJ479" s="16" t="str">
        <f t="shared" si="59"/>
        <v>おんりょうのろいどくぎりのじゅつたつまきどくぎり</v>
      </c>
      <c r="AK479" s="15" t="str">
        <f t="shared" si="60"/>
        <v>BLDRDRDR</v>
      </c>
      <c r="AL479" s="16" t="str">
        <f t="shared" si="61"/>
        <v>BLDRDRDR</v>
      </c>
      <c r="AM479" s="15" t="str">
        <f t="shared" si="62"/>
        <v>BLDRDRDR</v>
      </c>
      <c r="AN479" s="15" t="str">
        <f t="shared" si="63"/>
        <v>BLDRDRDR</v>
      </c>
    </row>
    <row r="480" spans="1:40" ht="11.25" customHeight="1" x14ac:dyDescent="0.15">
      <c r="A480" s="15">
        <v>479</v>
      </c>
      <c r="B480" s="15" t="s">
        <v>1273</v>
      </c>
      <c r="C480" s="15" t="s">
        <v>1274</v>
      </c>
      <c r="D480" s="3" t="s">
        <v>18</v>
      </c>
      <c r="E480" s="15" t="s">
        <v>88</v>
      </c>
      <c r="F480" s="15" t="s">
        <v>52</v>
      </c>
      <c r="G480" s="15">
        <v>167</v>
      </c>
      <c r="H480" s="15">
        <v>168</v>
      </c>
      <c r="I480" s="15">
        <v>63</v>
      </c>
      <c r="J480" s="15">
        <v>64</v>
      </c>
      <c r="K480" s="15">
        <v>62</v>
      </c>
      <c r="L480" s="15">
        <v>69</v>
      </c>
      <c r="M480" s="15">
        <v>60</v>
      </c>
      <c r="N480" s="15">
        <v>60</v>
      </c>
      <c r="O480" s="15">
        <v>68</v>
      </c>
      <c r="P480" s="15">
        <v>20</v>
      </c>
      <c r="Q480" s="15" t="s">
        <v>329</v>
      </c>
      <c r="R480" s="3" t="str">
        <f>IF(ISERROR(VLOOKUP($Q480,技リスト!$A$1:$F$270,6,FALSE)),"－",VLOOKUP($Q480,技リスト!$A$1:$F$270,6,FALSE))</f>
        <v>DR</v>
      </c>
      <c r="S480" s="3">
        <f>IF(ISERROR(VLOOKUP($Q480,技リスト!$A$1:$F$270,3,FALSE)),"－",VLOOKUP($Q480,技リスト!$A$1:$F$270,3,FALSE))</f>
        <v>8</v>
      </c>
      <c r="T480" s="3" t="str">
        <f>IF($E480=IF(ISERROR(VLOOKUP($Q480,技リスト!$A$1:$F$270,4,FALSE)),"－",VLOOKUP($Q480,技リスト!$A$1:$F$270,4,FALSE)),"一致","")</f>
        <v>一致</v>
      </c>
      <c r="U480" s="15" t="s">
        <v>147</v>
      </c>
      <c r="V480" s="3" t="str">
        <f>IF(ISERROR(VLOOKUP($U480,技リスト!$A$1:$F$270,6,FALSE)),"－",VLOOKUP($U480,技リスト!$A$1:$F$270,6,FALSE))</f>
        <v>LS</v>
      </c>
      <c r="W480" s="3">
        <f>IF(ISERROR(VLOOKUP($U480,技リスト!$A$1:$F$270,3,FALSE)),"－",VLOOKUP($U480,技リスト!$A$1:$F$270,3,FALSE))</f>
        <v>45</v>
      </c>
      <c r="X480" s="3" t="str">
        <f>IF($E480=IF(ISERROR(VLOOKUP($U480,技リスト!$A$1:$F$270,4,FALSE)),"－",VLOOKUP($U480,技リスト!$A$1:$F$270,4,FALSE)),"一致","")</f>
        <v>一致</v>
      </c>
      <c r="Y480" s="15" t="s">
        <v>298</v>
      </c>
      <c r="Z480" s="3" t="str">
        <f>IF(ISERROR(VLOOKUP($Y480,技リスト!$A$1:$F$270,6,FALSE)),"－",VLOOKUP($Y480,技リスト!$A$1:$F$270,6,FALSE))</f>
        <v>DR</v>
      </c>
      <c r="AA480" s="3">
        <f>IF(ISERROR(VLOOKUP($Y480,技リスト!$A$1:$F$270,3,FALSE)),"－",VLOOKUP($Y480,技リスト!$A$1:$F$270,3,FALSE))</f>
        <v>38</v>
      </c>
      <c r="AB480" s="3" t="str">
        <f>IF($E480=IF(ISERROR(VLOOKUP($Y480,技リスト!$A$1:$F$270,4,FALSE)),"－",VLOOKUP($Y480,技リスト!$A$1:$F$270,4,FALSE)),"一致","")</f>
        <v>一致</v>
      </c>
      <c r="AC480" s="15" t="s">
        <v>350</v>
      </c>
      <c r="AD480" s="3" t="str">
        <f>IF(ISERROR(VLOOKUP($AC480,技リスト!$A$1:$F$270,6,FALSE)),"－",VLOOKUP($AC480,技リスト!$A$1:$F$270,6,FALSE))</f>
        <v>NS</v>
      </c>
      <c r="AE480" s="3">
        <f>IF(ISERROR(VLOOKUP($AC480,技リスト!$A$1:$F$270,3,FALSE)),"－",VLOOKUP($AC480,技リスト!$A$1:$F$270,3,FALSE))</f>
        <v>67</v>
      </c>
      <c r="AF480" s="3" t="str">
        <f>IF($E480=IF(ISERROR(VLOOKUP($AC480,技リスト!$A$1:$F$245,4,FALSE)),"－",VLOOKUP($AC480,技リスト!$A$1:$F$245,4,FALSE)),"一致","")</f>
        <v>一致</v>
      </c>
      <c r="AG480" s="16" t="str">
        <f t="shared" si="56"/>
        <v>たまのりピエロすいせいシュートムーンサルトクロスドライブ</v>
      </c>
      <c r="AH480" s="16" t="str">
        <f t="shared" si="57"/>
        <v>たまのりピエロすいせいシュートムーンサルトクロスドライブ</v>
      </c>
      <c r="AI480" s="16" t="str">
        <f t="shared" si="58"/>
        <v>たまのりピエロすいせいシュートムーンサルトクロスドライブ</v>
      </c>
      <c r="AJ480" s="16" t="str">
        <f t="shared" si="59"/>
        <v>たまのりピエロすいせいシュートムーンサルトクロスドライブ</v>
      </c>
      <c r="AK480" s="15" t="str">
        <f t="shared" si="60"/>
        <v>DRLSDRNS</v>
      </c>
      <c r="AL480" s="16" t="str">
        <f t="shared" si="61"/>
        <v>DRLSDRNS</v>
      </c>
      <c r="AM480" s="15" t="str">
        <f t="shared" si="62"/>
        <v>DRLSDRNS</v>
      </c>
      <c r="AN480" s="15" t="str">
        <f t="shared" si="63"/>
        <v>DRLSDRNS</v>
      </c>
    </row>
    <row r="481" spans="1:40" ht="11.25" customHeight="1" x14ac:dyDescent="0.15">
      <c r="A481" s="15">
        <v>480</v>
      </c>
      <c r="B481" s="15" t="s">
        <v>1275</v>
      </c>
      <c r="C481" s="15" t="s">
        <v>1276</v>
      </c>
      <c r="D481" s="3" t="s">
        <v>18</v>
      </c>
      <c r="E481" s="15" t="s">
        <v>121</v>
      </c>
      <c r="F481" s="15" t="s">
        <v>52</v>
      </c>
      <c r="G481" s="15">
        <v>79</v>
      </c>
      <c r="H481" s="15">
        <v>186</v>
      </c>
      <c r="I481" s="15">
        <v>32</v>
      </c>
      <c r="J481" s="15">
        <v>30</v>
      </c>
      <c r="K481" s="15">
        <v>79</v>
      </c>
      <c r="L481" s="15">
        <v>33</v>
      </c>
      <c r="M481" s="15">
        <v>39</v>
      </c>
      <c r="N481" s="15">
        <v>36</v>
      </c>
      <c r="O481" s="15">
        <v>35</v>
      </c>
      <c r="P481" s="15">
        <v>21</v>
      </c>
      <c r="Q481" s="15" t="s">
        <v>304</v>
      </c>
      <c r="R481" s="3" t="str">
        <f>IF(ISERROR(VLOOKUP($Q481,技リスト!$A$1:$F$270,6,FALSE)),"－",VLOOKUP($Q481,技リスト!$A$1:$F$270,6,FALSE))</f>
        <v>BL</v>
      </c>
      <c r="S481" s="3">
        <f>IF(ISERROR(VLOOKUP($Q481,技リスト!$A$1:$F$270,3,FALSE)),"－",VLOOKUP($Q481,技リスト!$A$1:$F$270,3,FALSE))</f>
        <v>12</v>
      </c>
      <c r="T481" s="3" t="str">
        <f>IF($E481=IF(ISERROR(VLOOKUP($Q481,技リスト!$A$1:$F$270,4,FALSE)),"－",VLOOKUP($Q481,技リスト!$A$1:$F$270,4,FALSE)),"一致","")</f>
        <v>一致</v>
      </c>
      <c r="U481" s="15" t="s">
        <v>164</v>
      </c>
      <c r="V481" s="3" t="str">
        <f>IF(ISERROR(VLOOKUP($U481,技リスト!$A$1:$F$270,6,FALSE)),"－",VLOOKUP($U481,技リスト!$A$1:$F$270,6,FALSE))</f>
        <v>DR</v>
      </c>
      <c r="W481" s="3">
        <f>IF(ISERROR(VLOOKUP($U481,技リスト!$A$1:$F$270,3,FALSE)),"－",VLOOKUP($U481,技リスト!$A$1:$F$270,3,FALSE))</f>
        <v>49</v>
      </c>
      <c r="X481" s="3" t="str">
        <f>IF($E481=IF(ISERROR(VLOOKUP($U481,技リスト!$A$1:$F$270,4,FALSE)),"－",VLOOKUP($U481,技リスト!$A$1:$F$270,4,FALSE)),"一致","")</f>
        <v>一致</v>
      </c>
      <c r="Y481" s="15" t="s">
        <v>148</v>
      </c>
      <c r="Z481" s="3" t="str">
        <f>IF(ISERROR(VLOOKUP($Y481,技リスト!$A$1:$F$270,6,FALSE)),"－",VLOOKUP($Y481,技リスト!$A$1:$F$270,6,FALSE))</f>
        <v>BS</v>
      </c>
      <c r="AA481" s="3">
        <f>IF(ISERROR(VLOOKUP($Y481,技リスト!$A$1:$F$270,3,FALSE)),"－",VLOOKUP($Y481,技リスト!$A$1:$F$270,3,FALSE))</f>
        <v>80</v>
      </c>
      <c r="AB481" s="3" t="str">
        <f>IF($E481=IF(ISERROR(VLOOKUP($Y481,技リスト!$A$1:$F$270,4,FALSE)),"－",VLOOKUP($Y481,技リスト!$A$1:$F$270,4,FALSE)),"一致","")</f>
        <v/>
      </c>
      <c r="AC481" s="15" t="s">
        <v>1255</v>
      </c>
      <c r="AD481" s="3" t="str">
        <f>IF(ISERROR(VLOOKUP($AC481,技リスト!$A$1:$F$270,6,FALSE)),"－",VLOOKUP($AC481,技リスト!$A$1:$F$270,6,FALSE))</f>
        <v>NS</v>
      </c>
      <c r="AE481" s="3">
        <f>IF(ISERROR(VLOOKUP($AC481,技リスト!$A$1:$F$270,3,FALSE)),"－",VLOOKUP($AC481,技リスト!$A$1:$F$270,3,FALSE))</f>
        <v>82</v>
      </c>
      <c r="AF481" s="3" t="str">
        <f>IF($E481=IF(ISERROR(VLOOKUP($AC481,技リスト!$A$1:$F$245,4,FALSE)),"－",VLOOKUP($AC481,技リスト!$A$1:$F$245,4,FALSE)),"一致","")</f>
        <v/>
      </c>
      <c r="AG481" s="16" t="str">
        <f t="shared" si="56"/>
        <v>しこふみごりむちゅうドこんじょうバットセキュリティショット</v>
      </c>
      <c r="AH481" s="16" t="str">
        <f t="shared" si="57"/>
        <v>しこふみごりむちゅうドこんじょうバットセキュリティショット</v>
      </c>
      <c r="AI481" s="16" t="str">
        <f t="shared" si="58"/>
        <v>しこふみごりむちゅうドこんじょうバットセキュリティショット</v>
      </c>
      <c r="AJ481" s="16" t="str">
        <f t="shared" si="59"/>
        <v>しこふみごりむちゅうドこんじょうバットセキュリティショット</v>
      </c>
      <c r="AK481" s="15" t="str">
        <f t="shared" si="60"/>
        <v>BLDRBSNS</v>
      </c>
      <c r="AL481" s="16" t="str">
        <f t="shared" si="61"/>
        <v>BLDRBSNS</v>
      </c>
      <c r="AM481" s="15" t="str">
        <f t="shared" si="62"/>
        <v>BLDRBSNS</v>
      </c>
      <c r="AN481" s="15" t="str">
        <f t="shared" si="63"/>
        <v>BLDRBSNS</v>
      </c>
    </row>
    <row r="482" spans="1:40" ht="11.25" customHeight="1" x14ac:dyDescent="0.15">
      <c r="A482" s="15">
        <v>481</v>
      </c>
      <c r="B482" s="15" t="s">
        <v>1277</v>
      </c>
      <c r="C482" s="15" t="s">
        <v>1278</v>
      </c>
      <c r="D482" s="3" t="s">
        <v>18</v>
      </c>
      <c r="E482" s="15" t="s">
        <v>145</v>
      </c>
      <c r="F482" s="15" t="s">
        <v>52</v>
      </c>
      <c r="G482" s="15">
        <v>110</v>
      </c>
      <c r="H482" s="15">
        <v>138</v>
      </c>
      <c r="I482" s="15">
        <v>50</v>
      </c>
      <c r="J482" s="15">
        <v>32</v>
      </c>
      <c r="K482" s="15">
        <v>31</v>
      </c>
      <c r="L482" s="15">
        <v>61</v>
      </c>
      <c r="M482" s="15">
        <v>77</v>
      </c>
      <c r="N482" s="15">
        <v>58</v>
      </c>
      <c r="O482" s="15">
        <v>59</v>
      </c>
      <c r="P482" s="15">
        <v>17</v>
      </c>
      <c r="Q482" s="15" t="s">
        <v>862</v>
      </c>
      <c r="R482" s="3" t="str">
        <f>IF(ISERROR(VLOOKUP($Q482,技リスト!$A$1:$F$270,6,FALSE)),"－",VLOOKUP($Q482,技リスト!$A$1:$F$270,6,FALSE))</f>
        <v>LS</v>
      </c>
      <c r="S482" s="3">
        <f>IF(ISERROR(VLOOKUP($Q482,技リスト!$A$1:$F$270,3,FALSE)),"－",VLOOKUP($Q482,技リスト!$A$1:$F$270,3,FALSE))</f>
        <v>70</v>
      </c>
      <c r="T482" s="3" t="str">
        <f>IF($E482=IF(ISERROR(VLOOKUP($Q482,技リスト!$A$1:$F$270,4,FALSE)),"－",VLOOKUP($Q482,技リスト!$A$1:$F$270,4,FALSE)),"一致","")</f>
        <v/>
      </c>
      <c r="U482" s="15" t="s">
        <v>757</v>
      </c>
      <c r="V482" s="3" t="str">
        <f>IF(ISERROR(VLOOKUP($U482,技リスト!$A$1:$F$270,6,FALSE)),"－",VLOOKUP($U482,技リスト!$A$1:$F$270,6,FALSE))</f>
        <v>DR</v>
      </c>
      <c r="W482" s="3">
        <f>IF(ISERROR(VLOOKUP($U482,技リスト!$A$1:$F$270,3,FALSE)),"－",VLOOKUP($U482,技リスト!$A$1:$F$270,3,FALSE))</f>
        <v>65</v>
      </c>
      <c r="X482" s="3" t="str">
        <f>IF($E482=IF(ISERROR(VLOOKUP($U482,技リスト!$A$1:$F$270,4,FALSE)),"－",VLOOKUP($U482,技リスト!$A$1:$F$270,4,FALSE)),"一致","")</f>
        <v/>
      </c>
      <c r="Y482" s="15" t="s">
        <v>571</v>
      </c>
      <c r="Z482" s="3" t="str">
        <f>IF(ISERROR(VLOOKUP($Y482,技リスト!$A$1:$F$270,6,FALSE)),"－",VLOOKUP($Y482,技リスト!$A$1:$F$270,6,FALSE))</f>
        <v>DR</v>
      </c>
      <c r="AA482" s="3">
        <f>IF(ISERROR(VLOOKUP($Y482,技リスト!$A$1:$F$270,3,FALSE)),"－",VLOOKUP($Y482,技リスト!$A$1:$F$270,3,FALSE))</f>
        <v>94</v>
      </c>
      <c r="AB482" s="3" t="str">
        <f>IF($E482=IF(ISERROR(VLOOKUP($Y482,技リスト!$A$1:$F$270,4,FALSE)),"－",VLOOKUP($Y482,技リスト!$A$1:$F$270,4,FALSE)),"一致","")</f>
        <v/>
      </c>
      <c r="AC482" s="15" t="s">
        <v>876</v>
      </c>
      <c r="AD482" s="3" t="str">
        <f>IF(ISERROR(VLOOKUP($AC482,技リスト!$A$1:$F$270,6,FALSE)),"－",VLOOKUP($AC482,技リスト!$A$1:$F$270,6,FALSE))</f>
        <v>NS</v>
      </c>
      <c r="AE482" s="3">
        <f>IF(ISERROR(VLOOKUP($AC482,技リスト!$A$1:$F$270,3,FALSE)),"－",VLOOKUP($AC482,技リスト!$A$1:$F$270,3,FALSE))</f>
        <v>94</v>
      </c>
      <c r="AF482" s="3" t="str">
        <f>IF($E482=IF(ISERROR(VLOOKUP($AC482,技リスト!$A$1:$F$245,4,FALSE)),"－",VLOOKUP($AC482,技リスト!$A$1:$F$245,4,FALSE)),"一致","")</f>
        <v/>
      </c>
      <c r="AG482" s="16" t="str">
        <f t="shared" si="56"/>
        <v>レインボーループまぼろしドリブルヘブンズタイムデュアルストライク</v>
      </c>
      <c r="AH482" s="16" t="str">
        <f t="shared" si="57"/>
        <v>レインボーループまぼろしドリブルヘブンズタイムデュアルストライク</v>
      </c>
      <c r="AI482" s="16" t="str">
        <f t="shared" si="58"/>
        <v>レインボーループまぼろしドリブルヘブンズタイムデュアルストライク</v>
      </c>
      <c r="AJ482" s="16" t="str">
        <f t="shared" si="59"/>
        <v>レインボーループまぼろしドリブルヘブンズタイムデュアルストライク</v>
      </c>
      <c r="AK482" s="15" t="str">
        <f t="shared" si="60"/>
        <v>LSDRDRNS</v>
      </c>
      <c r="AL482" s="16" t="str">
        <f t="shared" si="61"/>
        <v>LSDRDRNS</v>
      </c>
      <c r="AM482" s="15" t="str">
        <f t="shared" si="62"/>
        <v>LSDRDRNS</v>
      </c>
      <c r="AN482" s="15" t="str">
        <f t="shared" si="63"/>
        <v>LSDRDRNS</v>
      </c>
    </row>
    <row r="483" spans="1:40" ht="11.25" customHeight="1" x14ac:dyDescent="0.15">
      <c r="A483" s="15">
        <v>482</v>
      </c>
      <c r="B483" s="15" t="s">
        <v>1279</v>
      </c>
      <c r="C483" s="15" t="s">
        <v>1280</v>
      </c>
      <c r="D483" s="3" t="s">
        <v>18</v>
      </c>
      <c r="E483" s="15" t="s">
        <v>121</v>
      </c>
      <c r="F483" s="15" t="s">
        <v>53</v>
      </c>
      <c r="G483" s="15">
        <v>121</v>
      </c>
      <c r="H483" s="15">
        <v>104</v>
      </c>
      <c r="I483" s="15">
        <v>60</v>
      </c>
      <c r="J483" s="15">
        <v>62</v>
      </c>
      <c r="K483" s="15">
        <v>48</v>
      </c>
      <c r="L483" s="15">
        <v>40</v>
      </c>
      <c r="M483" s="15">
        <v>47</v>
      </c>
      <c r="N483" s="15">
        <v>60</v>
      </c>
      <c r="O483" s="15">
        <v>62</v>
      </c>
      <c r="P483" s="15">
        <v>15</v>
      </c>
      <c r="Q483" s="15" t="s">
        <v>289</v>
      </c>
      <c r="R483" s="3" t="str">
        <f>IF(ISERROR(VLOOKUP($Q483,技リスト!$A$1:$F$270,6,FALSE)),"－",VLOOKUP($Q483,技リスト!$A$1:$F$270,6,FALSE))</f>
        <v>DR</v>
      </c>
      <c r="S483" s="3">
        <f>IF(ISERROR(VLOOKUP($Q483,技リスト!$A$1:$F$270,3,FALSE)),"－",VLOOKUP($Q483,技リスト!$A$1:$F$270,3,FALSE))</f>
        <v>24</v>
      </c>
      <c r="T483" s="3" t="str">
        <f>IF($E483=IF(ISERROR(VLOOKUP($Q483,技リスト!$A$1:$F$270,4,FALSE)),"－",VLOOKUP($Q483,技リスト!$A$1:$F$270,4,FALSE)),"一致","")</f>
        <v/>
      </c>
      <c r="U483" s="15" t="s">
        <v>363</v>
      </c>
      <c r="V483" s="3" t="str">
        <f>IF(ISERROR(VLOOKUP($U483,技リスト!$A$1:$F$270,6,FALSE)),"－",VLOOKUP($U483,技リスト!$A$1:$F$270,6,FALSE))</f>
        <v>DR</v>
      </c>
      <c r="W483" s="3">
        <f>IF(ISERROR(VLOOKUP($U483,技リスト!$A$1:$F$270,3,FALSE)),"－",VLOOKUP($U483,技リスト!$A$1:$F$270,3,FALSE))</f>
        <v>52</v>
      </c>
      <c r="X483" s="3" t="str">
        <f>IF($E483=IF(ISERROR(VLOOKUP($U483,技リスト!$A$1:$F$270,4,FALSE)),"－",VLOOKUP($U483,技リスト!$A$1:$F$270,4,FALSE)),"一致","")</f>
        <v/>
      </c>
      <c r="Y483" s="15" t="s">
        <v>354</v>
      </c>
      <c r="Z483" s="3" t="str">
        <f>IF(ISERROR(VLOOKUP($Y483,技リスト!$A$1:$F$270,6,FALSE)),"－",VLOOKUP($Y483,技リスト!$A$1:$F$270,6,FALSE))</f>
        <v>NS</v>
      </c>
      <c r="AA483" s="3">
        <f>IF(ISERROR(VLOOKUP($Y483,技リスト!$A$1:$F$270,3,FALSE)),"－",VLOOKUP($Y483,技リスト!$A$1:$F$270,3,FALSE))</f>
        <v>89</v>
      </c>
      <c r="AB483" s="3" t="str">
        <f>IF($E483=IF(ISERROR(VLOOKUP($Y483,技リスト!$A$1:$F$270,4,FALSE)),"－",VLOOKUP($Y483,技リスト!$A$1:$F$270,4,FALSE)),"一致","")</f>
        <v/>
      </c>
      <c r="AC483" s="15" t="s">
        <v>757</v>
      </c>
      <c r="AD483" s="3" t="str">
        <f>IF(ISERROR(VLOOKUP($AC483,技リスト!$A$1:$F$270,6,FALSE)),"－",VLOOKUP($AC483,技リスト!$A$1:$F$270,6,FALSE))</f>
        <v>DR</v>
      </c>
      <c r="AE483" s="3">
        <f>IF(ISERROR(VLOOKUP($AC483,技リスト!$A$1:$F$270,3,FALSE)),"－",VLOOKUP($AC483,技リスト!$A$1:$F$270,3,FALSE))</f>
        <v>65</v>
      </c>
      <c r="AF483" s="3" t="str">
        <f>IF($E483=IF(ISERROR(VLOOKUP($AC483,技リスト!$A$1:$F$245,4,FALSE)),"－",VLOOKUP($AC483,技リスト!$A$1:$F$245,4,FALSE)),"一致","")</f>
        <v/>
      </c>
      <c r="AG483" s="16" t="str">
        <f t="shared" si="56"/>
        <v>どくぎりのじゅつざんぞうぶんしんシュートまぼろしドリブル</v>
      </c>
      <c r="AH483" s="16" t="str">
        <f t="shared" si="57"/>
        <v>どくぎりのじゅつざんぞうぶんしんシュートまぼろしドリブル</v>
      </c>
      <c r="AI483" s="16" t="str">
        <f t="shared" si="58"/>
        <v>どくぎりのじゅつざんぞうぶんしんシュートまぼろしドリブル</v>
      </c>
      <c r="AJ483" s="16" t="str">
        <f t="shared" si="59"/>
        <v>どくぎりのじゅつざんぞうぶんしんシュートまぼろしドリブル</v>
      </c>
      <c r="AK483" s="15" t="str">
        <f t="shared" si="60"/>
        <v>DRDRNSDR</v>
      </c>
      <c r="AL483" s="16" t="str">
        <f t="shared" si="61"/>
        <v>DRDRNSDR</v>
      </c>
      <c r="AM483" s="15" t="str">
        <f t="shared" si="62"/>
        <v>DRDRNSDR</v>
      </c>
      <c r="AN483" s="15" t="str">
        <f t="shared" si="63"/>
        <v>DRDRNSDR</v>
      </c>
    </row>
    <row r="484" spans="1:40" ht="11.25" customHeight="1" x14ac:dyDescent="0.15">
      <c r="A484" s="15">
        <v>483</v>
      </c>
      <c r="B484" s="15" t="s">
        <v>1281</v>
      </c>
      <c r="C484" s="15" t="s">
        <v>1282</v>
      </c>
      <c r="D484" s="3" t="s">
        <v>18</v>
      </c>
      <c r="E484" s="15" t="s">
        <v>19</v>
      </c>
      <c r="F484" s="15" t="s">
        <v>52</v>
      </c>
      <c r="G484" s="15">
        <v>191</v>
      </c>
      <c r="H484" s="15">
        <v>152</v>
      </c>
      <c r="I484" s="15">
        <v>68</v>
      </c>
      <c r="J484" s="15">
        <v>56</v>
      </c>
      <c r="K484" s="15">
        <v>61</v>
      </c>
      <c r="L484" s="15">
        <v>60</v>
      </c>
      <c r="M484" s="15">
        <v>55</v>
      </c>
      <c r="N484" s="15">
        <v>69</v>
      </c>
      <c r="O484" s="15">
        <v>57</v>
      </c>
      <c r="P484" s="15">
        <v>23</v>
      </c>
      <c r="Q484" s="15" t="s">
        <v>313</v>
      </c>
      <c r="R484" s="3" t="str">
        <f>IF(ISERROR(VLOOKUP($Q484,技リスト!$A$1:$F$270,6,FALSE)),"－",VLOOKUP($Q484,技リスト!$A$1:$F$270,6,FALSE))</f>
        <v>NS</v>
      </c>
      <c r="S484" s="3">
        <f>IF(ISERROR(VLOOKUP($Q484,技リスト!$A$1:$F$270,3,FALSE)),"－",VLOOKUP($Q484,技リスト!$A$1:$F$270,3,FALSE))</f>
        <v>31</v>
      </c>
      <c r="T484" s="3" t="str">
        <f>IF($E484=IF(ISERROR(VLOOKUP($Q484,技リスト!$A$1:$F$270,4,FALSE)),"－",VLOOKUP($Q484,技リスト!$A$1:$F$270,4,FALSE)),"一致","")</f>
        <v>一致</v>
      </c>
      <c r="U484" s="15" t="s">
        <v>171</v>
      </c>
      <c r="V484" s="3" t="str">
        <f>IF(ISERROR(VLOOKUP($U484,技リスト!$A$1:$F$270,6,FALSE)),"－",VLOOKUP($U484,技リスト!$A$1:$F$270,6,FALSE))</f>
        <v>DR</v>
      </c>
      <c r="W484" s="3">
        <f>IF(ISERROR(VLOOKUP($U484,技リスト!$A$1:$F$270,3,FALSE)),"－",VLOOKUP($U484,技リスト!$A$1:$F$270,3,FALSE))</f>
        <v>47</v>
      </c>
      <c r="X484" s="3" t="str">
        <f>IF($E484=IF(ISERROR(VLOOKUP($U484,技リスト!$A$1:$F$270,4,FALSE)),"－",VLOOKUP($U484,技リスト!$A$1:$F$270,4,FALSE)),"一致","")</f>
        <v>一致</v>
      </c>
      <c r="Y484" s="15" t="s">
        <v>129</v>
      </c>
      <c r="Z484" s="3" t="str">
        <f>IF(ISERROR(VLOOKUP($Y484,技リスト!$A$1:$F$270,6,FALSE)),"－",VLOOKUP($Y484,技リスト!$A$1:$F$270,6,FALSE))</f>
        <v>BL</v>
      </c>
      <c r="AA484" s="3">
        <f>IF(ISERROR(VLOOKUP($Y484,技リスト!$A$1:$F$270,3,FALSE)),"－",VLOOKUP($Y484,技リスト!$A$1:$F$270,3,FALSE))</f>
        <v>73</v>
      </c>
      <c r="AB484" s="3" t="str">
        <f>IF($E484=IF(ISERROR(VLOOKUP($Y484,技リスト!$A$1:$F$270,4,FALSE)),"－",VLOOKUP($Y484,技リスト!$A$1:$F$270,4,FALSE)),"一致","")</f>
        <v>一致</v>
      </c>
      <c r="AC484" s="15" t="s">
        <v>230</v>
      </c>
      <c r="AD484" s="3" t="str">
        <f>IF(ISERROR(VLOOKUP($AC484,技リスト!$A$1:$F$270,6,FALSE)),"－",VLOOKUP($AC484,技リスト!$A$1:$F$270,6,FALSE))</f>
        <v>NS</v>
      </c>
      <c r="AE484" s="3">
        <f>IF(ISERROR(VLOOKUP($AC484,技リスト!$A$1:$F$270,3,FALSE)),"－",VLOOKUP($AC484,技リスト!$A$1:$F$270,3,FALSE))</f>
        <v>67</v>
      </c>
      <c r="AF484" s="3" t="str">
        <f>IF($E484=IF(ISERROR(VLOOKUP($AC484,技リスト!$A$1:$F$245,4,FALSE)),"－",VLOOKUP($AC484,技リスト!$A$1:$F$245,4,FALSE)),"一致","")</f>
        <v>一致</v>
      </c>
      <c r="AG484" s="16" t="str">
        <f t="shared" si="56"/>
        <v>サイコショットイリュージョンボールぶんしんディフェンスフリーズショット</v>
      </c>
      <c r="AH484" s="16" t="str">
        <f t="shared" si="57"/>
        <v>サイコショットイリュージョンボールぶんしんディフェンスフリーズショット</v>
      </c>
      <c r="AI484" s="16" t="str">
        <f t="shared" si="58"/>
        <v>サイコショットイリュージョンボールぶんしんディフェンスフリーズショット</v>
      </c>
      <c r="AJ484" s="16" t="str">
        <f t="shared" si="59"/>
        <v>サイコショットイリュージョンボールぶんしんディフェンスフリーズショット</v>
      </c>
      <c r="AK484" s="15" t="str">
        <f t="shared" si="60"/>
        <v>NSDRBLNS</v>
      </c>
      <c r="AL484" s="16" t="str">
        <f t="shared" si="61"/>
        <v>NSDRBLNS</v>
      </c>
      <c r="AM484" s="15" t="str">
        <f t="shared" si="62"/>
        <v>NSDRBLNS</v>
      </c>
      <c r="AN484" s="15" t="str">
        <f t="shared" si="63"/>
        <v>NSDRBLNS</v>
      </c>
    </row>
    <row r="485" spans="1:40" ht="11.25" customHeight="1" x14ac:dyDescent="0.15">
      <c r="A485" s="15">
        <v>484</v>
      </c>
      <c r="B485" s="15" t="s">
        <v>1283</v>
      </c>
      <c r="C485" s="15" t="s">
        <v>1284</v>
      </c>
      <c r="D485" s="3" t="s">
        <v>18</v>
      </c>
      <c r="E485" s="15" t="s">
        <v>88</v>
      </c>
      <c r="F485" s="15" t="s">
        <v>53</v>
      </c>
      <c r="G485" s="15">
        <v>143</v>
      </c>
      <c r="H485" s="15">
        <v>150</v>
      </c>
      <c r="I485" s="15">
        <v>54</v>
      </c>
      <c r="J485" s="15">
        <v>60</v>
      </c>
      <c r="K485" s="15">
        <v>71</v>
      </c>
      <c r="L485" s="15">
        <v>63</v>
      </c>
      <c r="M485" s="15">
        <v>71</v>
      </c>
      <c r="N485" s="15">
        <v>61</v>
      </c>
      <c r="O485" s="15">
        <v>59</v>
      </c>
      <c r="P485" s="15">
        <v>21</v>
      </c>
      <c r="Q485" s="15" t="s">
        <v>305</v>
      </c>
      <c r="R485" s="3" t="str">
        <f>IF(ISERROR(VLOOKUP($Q485,技リスト!$A$1:$F$270,6,FALSE)),"－",VLOOKUP($Q485,技リスト!$A$1:$F$270,6,FALSE))</f>
        <v>BB</v>
      </c>
      <c r="S485" s="3">
        <f>IF(ISERROR(VLOOKUP($Q485,技リスト!$A$1:$F$270,3,FALSE)),"－",VLOOKUP($Q485,技リスト!$A$1:$F$270,3,FALSE))</f>
        <v>16</v>
      </c>
      <c r="T485" s="3" t="str">
        <f>IF($E485=IF(ISERROR(VLOOKUP($Q485,技リスト!$A$1:$F$270,4,FALSE)),"－",VLOOKUP($Q485,技リスト!$A$1:$F$270,4,FALSE)),"一致","")</f>
        <v/>
      </c>
      <c r="U485" s="15" t="s">
        <v>176</v>
      </c>
      <c r="V485" s="3" t="str">
        <f>IF(ISERROR(VLOOKUP($U485,技リスト!$A$1:$F$270,6,FALSE)),"－",VLOOKUP($U485,技リスト!$A$1:$F$270,6,FALSE))</f>
        <v>DR</v>
      </c>
      <c r="W485" s="3">
        <f>IF(ISERROR(VLOOKUP($U485,技リスト!$A$1:$F$270,3,FALSE)),"－",VLOOKUP($U485,技リスト!$A$1:$F$270,3,FALSE))</f>
        <v>47</v>
      </c>
      <c r="X485" s="3" t="str">
        <f>IF($E485=IF(ISERROR(VLOOKUP($U485,技リスト!$A$1:$F$270,4,FALSE)),"－",VLOOKUP($U485,技リスト!$A$1:$F$270,4,FALSE)),"一致","")</f>
        <v/>
      </c>
      <c r="Y485" s="15" t="s">
        <v>224</v>
      </c>
      <c r="Z485" s="3" t="str">
        <f>IF(ISERROR(VLOOKUP($Y485,技リスト!$A$1:$F$270,6,FALSE)),"－",VLOOKUP($Y485,技リスト!$A$1:$F$270,6,FALSE))</f>
        <v>NS</v>
      </c>
      <c r="AA485" s="3">
        <f>IF(ISERROR(VLOOKUP($Y485,技リスト!$A$1:$F$270,3,FALSE)),"－",VLOOKUP($Y485,技リスト!$A$1:$F$270,3,FALSE))</f>
        <v>70</v>
      </c>
      <c r="AB485" s="3" t="str">
        <f>IF($E485=IF(ISERROR(VLOOKUP($Y485,技リスト!$A$1:$F$270,4,FALSE)),"－",VLOOKUP($Y485,技リスト!$A$1:$F$270,4,FALSE)),"一致","")</f>
        <v/>
      </c>
      <c r="AC485" s="15" t="s">
        <v>750</v>
      </c>
      <c r="AD485" s="3" t="str">
        <f>IF(ISERROR(VLOOKUP($AC485,技リスト!$A$1:$F$270,6,FALSE)),"－",VLOOKUP($AC485,技リスト!$A$1:$F$270,6,FALSE))</f>
        <v>BL</v>
      </c>
      <c r="AE485" s="3">
        <f>IF(ISERROR(VLOOKUP($AC485,技リスト!$A$1:$F$270,3,FALSE)),"－",VLOOKUP($AC485,技リスト!$A$1:$F$270,3,FALSE))</f>
        <v>62</v>
      </c>
      <c r="AF485" s="3" t="str">
        <f>IF($E485=IF(ISERROR(VLOOKUP($AC485,技リスト!$A$1:$F$245,4,FALSE)),"－",VLOOKUP($AC485,技リスト!$A$1:$F$245,4,FALSE)),"一致","")</f>
        <v/>
      </c>
      <c r="AG485" s="16" t="str">
        <f t="shared" si="56"/>
        <v>ホーントレインヒートタックルダイナマイトシュートフレイムダンス</v>
      </c>
      <c r="AH485" s="16" t="str">
        <f t="shared" si="57"/>
        <v>ホーントレインヒートタックルダイナマイトシュートフレイムダンス</v>
      </c>
      <c r="AI485" s="16" t="str">
        <f t="shared" si="58"/>
        <v>ホーントレインヒートタックルダイナマイトシュートフレイムダンス</v>
      </c>
      <c r="AJ485" s="16" t="str">
        <f t="shared" si="59"/>
        <v>ホーントレインヒートタックルダイナマイトシュートフレイムダンス</v>
      </c>
      <c r="AK485" s="15" t="str">
        <f t="shared" si="60"/>
        <v>BBDRNSBL</v>
      </c>
      <c r="AL485" s="16" t="str">
        <f t="shared" si="61"/>
        <v>BBDRNSBL</v>
      </c>
      <c r="AM485" s="15" t="str">
        <f t="shared" si="62"/>
        <v>BBDRNSBL</v>
      </c>
      <c r="AN485" s="15" t="str">
        <f t="shared" si="63"/>
        <v>BBDRNSBL</v>
      </c>
    </row>
    <row r="486" spans="1:40" ht="11.25" customHeight="1" x14ac:dyDescent="0.15">
      <c r="A486" s="15">
        <v>485</v>
      </c>
      <c r="B486" s="15" t="s">
        <v>1285</v>
      </c>
      <c r="C486" s="15" t="s">
        <v>1286</v>
      </c>
      <c r="D486" s="3" t="s">
        <v>18</v>
      </c>
      <c r="E486" s="15" t="s">
        <v>145</v>
      </c>
      <c r="F486" s="15" t="s">
        <v>17</v>
      </c>
      <c r="G486" s="15">
        <v>217</v>
      </c>
      <c r="H486" s="15">
        <v>126</v>
      </c>
      <c r="I486" s="15">
        <v>50</v>
      </c>
      <c r="J486" s="15">
        <v>43</v>
      </c>
      <c r="K486" s="15">
        <v>40</v>
      </c>
      <c r="L486" s="15">
        <v>44</v>
      </c>
      <c r="M486" s="15">
        <v>71</v>
      </c>
      <c r="N486" s="15">
        <v>79</v>
      </c>
      <c r="O486" s="15">
        <v>68</v>
      </c>
      <c r="P486" s="15">
        <v>20</v>
      </c>
      <c r="Q486" s="15" t="s">
        <v>305</v>
      </c>
      <c r="R486" s="3" t="str">
        <f>IF(ISERROR(VLOOKUP($Q486,技リスト!$A$1:$F$270,6,FALSE)),"－",VLOOKUP($Q486,技リスト!$A$1:$F$270,6,FALSE))</f>
        <v>BB</v>
      </c>
      <c r="S486" s="3">
        <f>IF(ISERROR(VLOOKUP($Q486,技リスト!$A$1:$F$270,3,FALSE)),"－",VLOOKUP($Q486,技リスト!$A$1:$F$270,3,FALSE))</f>
        <v>16</v>
      </c>
      <c r="T486" s="3" t="str">
        <f>IF($E486=IF(ISERROR(VLOOKUP($Q486,技リスト!$A$1:$F$270,4,FALSE)),"－",VLOOKUP($Q486,技リスト!$A$1:$F$270,4,FALSE)),"一致","")</f>
        <v/>
      </c>
      <c r="U486" s="15" t="s">
        <v>176</v>
      </c>
      <c r="V486" s="3" t="str">
        <f>IF(ISERROR(VLOOKUP($U486,技リスト!$A$1:$F$270,6,FALSE)),"－",VLOOKUP($U486,技リスト!$A$1:$F$270,6,FALSE))</f>
        <v>DR</v>
      </c>
      <c r="W486" s="3">
        <f>IF(ISERROR(VLOOKUP($U486,技リスト!$A$1:$F$270,3,FALSE)),"－",VLOOKUP($U486,技リスト!$A$1:$F$270,3,FALSE))</f>
        <v>47</v>
      </c>
      <c r="X486" s="3" t="str">
        <f>IF($E486=IF(ISERROR(VLOOKUP($U486,技リスト!$A$1:$F$270,4,FALSE)),"－",VLOOKUP($U486,技リスト!$A$1:$F$270,4,FALSE)),"一致","")</f>
        <v>一致</v>
      </c>
      <c r="Y486" s="15" t="s">
        <v>522</v>
      </c>
      <c r="Z486" s="3" t="str">
        <f>IF(ISERROR(VLOOKUP($Y486,技リスト!$A$1:$F$270,6,FALSE)),"－",VLOOKUP($Y486,技リスト!$A$1:$F$270,6,FALSE))</f>
        <v>NS</v>
      </c>
      <c r="AA486" s="3">
        <f>IF(ISERROR(VLOOKUP($Y486,技リスト!$A$1:$F$270,3,FALSE)),"－",VLOOKUP($Y486,技リスト!$A$1:$F$270,3,FALSE))</f>
        <v>70</v>
      </c>
      <c r="AB486" s="3" t="str">
        <f>IF($E486=IF(ISERROR(VLOOKUP($Y486,技リスト!$A$1:$F$270,4,FALSE)),"－",VLOOKUP($Y486,技リスト!$A$1:$F$270,4,FALSE)),"一致","")</f>
        <v>一致</v>
      </c>
      <c r="AC486" s="15" t="s">
        <v>750</v>
      </c>
      <c r="AD486" s="3" t="str">
        <f>IF(ISERROR(VLOOKUP($AC486,技リスト!$A$1:$F$270,6,FALSE)),"－",VLOOKUP($AC486,技リスト!$A$1:$F$270,6,FALSE))</f>
        <v>BL</v>
      </c>
      <c r="AE486" s="3">
        <f>IF(ISERROR(VLOOKUP($AC486,技リスト!$A$1:$F$270,3,FALSE)),"－",VLOOKUP($AC486,技リスト!$A$1:$F$270,3,FALSE))</f>
        <v>62</v>
      </c>
      <c r="AF486" s="3" t="str">
        <f>IF($E486=IF(ISERROR(VLOOKUP($AC486,技リスト!$A$1:$F$245,4,FALSE)),"－",VLOOKUP($AC486,技リスト!$A$1:$F$245,4,FALSE)),"一致","")</f>
        <v>一致</v>
      </c>
      <c r="AG486" s="16" t="str">
        <f t="shared" si="56"/>
        <v>ホーントレインヒートタックルダブルグレネードフレイムダンス</v>
      </c>
      <c r="AH486" s="16" t="str">
        <f t="shared" si="57"/>
        <v>ホーントレインヒートタックルダブルグレネードフレイムダンス</v>
      </c>
      <c r="AI486" s="16" t="str">
        <f t="shared" si="58"/>
        <v>ホーントレインヒートタックルダブルグレネードフレイムダンス</v>
      </c>
      <c r="AJ486" s="16" t="str">
        <f t="shared" si="59"/>
        <v>ホーントレインヒートタックルダブルグレネードフレイムダンス</v>
      </c>
      <c r="AK486" s="15" t="str">
        <f t="shared" si="60"/>
        <v>BBDRNSBL</v>
      </c>
      <c r="AL486" s="16" t="str">
        <f t="shared" si="61"/>
        <v>BBDRNSBL</v>
      </c>
      <c r="AM486" s="15" t="str">
        <f t="shared" si="62"/>
        <v>BBDRNSBL</v>
      </c>
      <c r="AN486" s="15" t="str">
        <f t="shared" si="63"/>
        <v>BBDRNSBL</v>
      </c>
    </row>
    <row r="487" spans="1:40" ht="11.25" customHeight="1" x14ac:dyDescent="0.15">
      <c r="A487" s="15">
        <v>486</v>
      </c>
      <c r="B487" s="15" t="s">
        <v>1287</v>
      </c>
      <c r="C487" s="15" t="s">
        <v>1288</v>
      </c>
      <c r="D487" s="3" t="s">
        <v>18</v>
      </c>
      <c r="E487" s="15" t="s">
        <v>145</v>
      </c>
      <c r="F487" s="15" t="s">
        <v>17</v>
      </c>
      <c r="G487" s="15">
        <v>132</v>
      </c>
      <c r="H487" s="15">
        <v>134</v>
      </c>
      <c r="I487" s="15">
        <v>48</v>
      </c>
      <c r="J487" s="15">
        <v>33</v>
      </c>
      <c r="K487" s="15">
        <v>38</v>
      </c>
      <c r="L487" s="15">
        <v>56</v>
      </c>
      <c r="M487" s="15">
        <v>67</v>
      </c>
      <c r="N487" s="15">
        <v>55</v>
      </c>
      <c r="O487" s="15">
        <v>58</v>
      </c>
      <c r="P487" s="15">
        <v>17</v>
      </c>
      <c r="Q487" s="15" t="s">
        <v>165</v>
      </c>
      <c r="R487" s="3" t="str">
        <f>IF(ISERROR(VLOOKUP($Q487,技リスト!$A$1:$F$270,6,FALSE)),"－",VLOOKUP($Q487,技リスト!$A$1:$F$270,6,FALSE))</f>
        <v>BL</v>
      </c>
      <c r="S487" s="3">
        <f>IF(ISERROR(VLOOKUP($Q487,技リスト!$A$1:$F$270,3,FALSE)),"－",VLOOKUP($Q487,技リスト!$A$1:$F$270,3,FALSE))</f>
        <v>46</v>
      </c>
      <c r="T487" s="3" t="str">
        <f>IF($E487=IF(ISERROR(VLOOKUP($Q487,技リスト!$A$1:$F$270,4,FALSE)),"－",VLOOKUP($Q487,技リスト!$A$1:$F$270,4,FALSE)),"一致","")</f>
        <v/>
      </c>
      <c r="U487" s="15" t="s">
        <v>188</v>
      </c>
      <c r="V487" s="3" t="str">
        <f>IF(ISERROR(VLOOKUP($U487,技リスト!$A$1:$F$270,6,FALSE)),"－",VLOOKUP($U487,技リスト!$A$1:$F$270,6,FALSE))</f>
        <v>DR</v>
      </c>
      <c r="W487" s="3">
        <f>IF(ISERROR(VLOOKUP($U487,技リスト!$A$1:$F$270,3,FALSE)),"－",VLOOKUP($U487,技リスト!$A$1:$F$270,3,FALSE))</f>
        <v>38</v>
      </c>
      <c r="X487" s="3" t="str">
        <f>IF($E487=IF(ISERROR(VLOOKUP($U487,技リスト!$A$1:$F$270,4,FALSE)),"－",VLOOKUP($U487,技リスト!$A$1:$F$270,4,FALSE)),"一致","")</f>
        <v/>
      </c>
      <c r="Y487" s="15" t="s">
        <v>227</v>
      </c>
      <c r="Z487" s="3" t="str">
        <f>IF(ISERROR(VLOOKUP($Y487,技リスト!$A$1:$F$270,6,FALSE)),"－",VLOOKUP($Y487,技リスト!$A$1:$F$270,6,FALSE))</f>
        <v>BL</v>
      </c>
      <c r="AA487" s="3">
        <f>IF(ISERROR(VLOOKUP($Y487,技リスト!$A$1:$F$270,3,FALSE)),"－",VLOOKUP($Y487,技リスト!$A$1:$F$270,3,FALSE))</f>
        <v>39</v>
      </c>
      <c r="AB487" s="3" t="str">
        <f>IF($E487=IF(ISERROR(VLOOKUP($Y487,技リスト!$A$1:$F$270,4,FALSE)),"－",VLOOKUP($Y487,技リスト!$A$1:$F$270,4,FALSE)),"一致","")</f>
        <v/>
      </c>
      <c r="AC487" s="15" t="s">
        <v>732</v>
      </c>
      <c r="AD487" s="3" t="str">
        <f>IF(ISERROR(VLOOKUP($AC487,技リスト!$A$1:$F$270,6,FALSE)),"－",VLOOKUP($AC487,技リスト!$A$1:$F$270,6,FALSE))</f>
        <v>BL</v>
      </c>
      <c r="AE487" s="3">
        <f>IF(ISERROR(VLOOKUP($AC487,技リスト!$A$1:$F$270,3,FALSE)),"－",VLOOKUP($AC487,技リスト!$A$1:$F$270,3,FALSE))</f>
        <v>56</v>
      </c>
      <c r="AF487" s="3" t="str">
        <f>IF($E487=IF(ISERROR(VLOOKUP($AC487,技リスト!$A$1:$F$245,4,FALSE)),"－",VLOOKUP($AC487,技リスト!$A$1:$F$245,4,FALSE)),"一致","")</f>
        <v>一致</v>
      </c>
      <c r="AG487" s="16" t="str">
        <f t="shared" si="56"/>
        <v>フェイクボールスーパースキャン（Ｄ）スーパースキャン（Ｂ）フェイクボンバー</v>
      </c>
      <c r="AH487" s="16" t="str">
        <f t="shared" si="57"/>
        <v>フェイクボールスーパースキャン（Ｄ）スーパースキャン（Ｂ）フェイクボンバー</v>
      </c>
      <c r="AI487" s="16" t="str">
        <f t="shared" si="58"/>
        <v>フェイクボールスーパースキャン（Ｄ）スーパースキャン（Ｂ）フェイクボンバー</v>
      </c>
      <c r="AJ487" s="16" t="str">
        <f t="shared" si="59"/>
        <v>フェイクボールスーパースキャン（Ｄ）スーパースキャン（Ｂ）フェイクボンバー</v>
      </c>
      <c r="AK487" s="15" t="str">
        <f t="shared" si="60"/>
        <v>BLDRBLBL</v>
      </c>
      <c r="AL487" s="16" t="str">
        <f t="shared" si="61"/>
        <v>BLDRBLBL</v>
      </c>
      <c r="AM487" s="15" t="str">
        <f t="shared" si="62"/>
        <v>BLDRBLBL</v>
      </c>
      <c r="AN487" s="15" t="str">
        <f t="shared" si="63"/>
        <v>BLDRBLBL</v>
      </c>
    </row>
    <row r="488" spans="1:40" ht="11.25" customHeight="1" x14ac:dyDescent="0.15">
      <c r="A488" s="15">
        <v>487</v>
      </c>
      <c r="B488" s="15" t="s">
        <v>1289</v>
      </c>
      <c r="C488" s="15" t="s">
        <v>1290</v>
      </c>
      <c r="D488" s="3" t="s">
        <v>18</v>
      </c>
      <c r="E488" s="15" t="s">
        <v>145</v>
      </c>
      <c r="F488" s="15" t="s">
        <v>20</v>
      </c>
      <c r="G488" s="15">
        <v>143</v>
      </c>
      <c r="H488" s="15">
        <v>149</v>
      </c>
      <c r="I488" s="15">
        <v>68</v>
      </c>
      <c r="J488" s="15">
        <v>69</v>
      </c>
      <c r="K488" s="15">
        <v>71</v>
      </c>
      <c r="L488" s="15">
        <v>64</v>
      </c>
      <c r="M488" s="15">
        <v>64</v>
      </c>
      <c r="N488" s="15">
        <v>64</v>
      </c>
      <c r="O488" s="15">
        <v>60</v>
      </c>
      <c r="P488" s="15">
        <v>21</v>
      </c>
      <c r="Q488" s="15" t="s">
        <v>481</v>
      </c>
      <c r="R488" s="3" t="str">
        <f>IF(ISERROR(VLOOKUP($Q488,技リスト!$A$1:$F$270,6,FALSE)),"－",VLOOKUP($Q488,技リスト!$A$1:$F$270,6,FALSE))</f>
        <v>CA</v>
      </c>
      <c r="S488" s="3">
        <f>IF(ISERROR(VLOOKUP($Q488,技リスト!$A$1:$F$270,3,FALSE)),"－",VLOOKUP($Q488,技リスト!$A$1:$F$270,3,FALSE))</f>
        <v>41</v>
      </c>
      <c r="T488" s="3" t="str">
        <f>IF($E488=IF(ISERROR(VLOOKUP($Q488,技リスト!$A$1:$F$270,4,FALSE)),"－",VLOOKUP($Q488,技リスト!$A$1:$F$270,4,FALSE)),"一致","")</f>
        <v/>
      </c>
      <c r="U488" s="15" t="s">
        <v>445</v>
      </c>
      <c r="V488" s="3" t="str">
        <f>IF(ISERROR(VLOOKUP($U488,技リスト!$A$1:$F$270,6,FALSE)),"－",VLOOKUP($U488,技リスト!$A$1:$F$270,6,FALSE))</f>
        <v>CA</v>
      </c>
      <c r="W488" s="3">
        <f>IF(ISERROR(VLOOKUP($U488,技リスト!$A$1:$F$270,3,FALSE)),"－",VLOOKUP($U488,技リスト!$A$1:$F$270,3,FALSE))</f>
        <v>61</v>
      </c>
      <c r="X488" s="3" t="str">
        <f>IF($E488=IF(ISERROR(VLOOKUP($U488,技リスト!$A$1:$F$270,4,FALSE)),"－",VLOOKUP($U488,技リスト!$A$1:$F$270,4,FALSE)),"一致","")</f>
        <v/>
      </c>
      <c r="Y488" s="15" t="s">
        <v>160</v>
      </c>
      <c r="Z488" s="3" t="str">
        <f>IF(ISERROR(VLOOKUP($Y488,技リスト!$A$1:$F$270,6,FALSE)),"－",VLOOKUP($Y488,技リスト!$A$1:$F$270,6,FALSE))</f>
        <v>BS</v>
      </c>
      <c r="AA488" s="3">
        <f>IF(ISERROR(VLOOKUP($Y488,技リスト!$A$1:$F$270,3,FALSE)),"－",VLOOKUP($Y488,技リスト!$A$1:$F$270,3,FALSE))</f>
        <v>78</v>
      </c>
      <c r="AB488" s="3" t="str">
        <f>IF($E488=IF(ISERROR(VLOOKUP($Y488,技リスト!$A$1:$F$270,4,FALSE)),"－",VLOOKUP($Y488,技リスト!$A$1:$F$270,4,FALSE)),"一致","")</f>
        <v/>
      </c>
      <c r="AC488" s="15" t="s">
        <v>321</v>
      </c>
      <c r="AD488" s="3" t="str">
        <f>IF(ISERROR(VLOOKUP($AC488,技リスト!$A$1:$F$270,6,FALSE)),"－",VLOOKUP($AC488,技リスト!$A$1:$F$270,6,FALSE))</f>
        <v>P1</v>
      </c>
      <c r="AE488" s="3">
        <f>IF(ISERROR(VLOOKUP($AC488,技リスト!$A$1:$F$270,3,FALSE)),"－",VLOOKUP($AC488,技リスト!$A$1:$F$270,3,FALSE))</f>
        <v>76</v>
      </c>
      <c r="AF488" s="3" t="str">
        <f>IF($E488=IF(ISERROR(VLOOKUP($AC488,技リスト!$A$1:$F$245,4,FALSE)),"－",VLOOKUP($AC488,技リスト!$A$1:$F$245,4,FALSE)),"一致","")</f>
        <v/>
      </c>
      <c r="AG488" s="16" t="str">
        <f t="shared" si="56"/>
        <v>こがらしつむじクンフーアタックちゃぶだいがえし</v>
      </c>
      <c r="AH488" s="16" t="str">
        <f t="shared" si="57"/>
        <v>こがらしつむじクンフーアタックちゃぶだいがえし</v>
      </c>
      <c r="AI488" s="16" t="str">
        <f t="shared" si="58"/>
        <v>こがらしつむじクンフーアタックちゃぶだいがえし</v>
      </c>
      <c r="AJ488" s="16" t="str">
        <f t="shared" si="59"/>
        <v>こがらしつむじクンフーアタックちゃぶだいがえし</v>
      </c>
      <c r="AK488" s="15" t="str">
        <f t="shared" si="60"/>
        <v>CACABSP1</v>
      </c>
      <c r="AL488" s="16" t="str">
        <f t="shared" si="61"/>
        <v>CACABSP1</v>
      </c>
      <c r="AM488" s="15" t="str">
        <f t="shared" si="62"/>
        <v>CACABSP1</v>
      </c>
      <c r="AN488" s="15" t="str">
        <f t="shared" si="63"/>
        <v>CACABSP1</v>
      </c>
    </row>
    <row r="489" spans="1:40" ht="11.25" customHeight="1" x14ac:dyDescent="0.15">
      <c r="A489" s="15">
        <v>488</v>
      </c>
      <c r="B489" s="15" t="s">
        <v>1291</v>
      </c>
      <c r="C489" s="15" t="s">
        <v>1292</v>
      </c>
      <c r="D489" s="3" t="s">
        <v>18</v>
      </c>
      <c r="E489" s="15" t="s">
        <v>19</v>
      </c>
      <c r="F489" s="15" t="s">
        <v>53</v>
      </c>
      <c r="G489" s="15">
        <v>160</v>
      </c>
      <c r="H489" s="15">
        <v>138</v>
      </c>
      <c r="I489" s="15">
        <v>55</v>
      </c>
      <c r="J489" s="15">
        <v>71</v>
      </c>
      <c r="K489" s="15">
        <v>75</v>
      </c>
      <c r="L489" s="15">
        <v>56</v>
      </c>
      <c r="M489" s="15">
        <v>58</v>
      </c>
      <c r="N489" s="15">
        <v>63</v>
      </c>
      <c r="O489" s="15">
        <v>56</v>
      </c>
      <c r="P489" s="15">
        <v>33</v>
      </c>
      <c r="Q489" s="15" t="s">
        <v>140</v>
      </c>
      <c r="R489" s="3" t="str">
        <f>IF(ISERROR(VLOOKUP($Q489,技リスト!$A$1:$F$270,6,FALSE)),"－",VLOOKUP($Q489,技リスト!$A$1:$F$270,6,FALSE))</f>
        <v>BL</v>
      </c>
      <c r="S489" s="3">
        <f>IF(ISERROR(VLOOKUP($Q489,技リスト!$A$1:$F$270,3,FALSE)),"－",VLOOKUP($Q489,技リスト!$A$1:$F$270,3,FALSE))</f>
        <v>41</v>
      </c>
      <c r="T489" s="3" t="str">
        <f>IF($E489=IF(ISERROR(VLOOKUP($Q489,技リスト!$A$1:$F$270,4,FALSE)),"－",VLOOKUP($Q489,技リスト!$A$1:$F$270,4,FALSE)),"一致","")</f>
        <v/>
      </c>
      <c r="U489" s="15" t="s">
        <v>218</v>
      </c>
      <c r="V489" s="3" t="str">
        <f>IF(ISERROR(VLOOKUP($U489,技リスト!$A$1:$F$270,6,FALSE)),"－",VLOOKUP($U489,技リスト!$A$1:$F$270,6,FALSE))</f>
        <v>DR</v>
      </c>
      <c r="W489" s="3">
        <f>IF(ISERROR(VLOOKUP($U489,技リスト!$A$1:$F$270,3,FALSE)),"－",VLOOKUP($U489,技リスト!$A$1:$F$270,3,FALSE))</f>
        <v>63</v>
      </c>
      <c r="X489" s="3" t="str">
        <f>IF($E489=IF(ISERROR(VLOOKUP($U489,技リスト!$A$1:$F$270,4,FALSE)),"－",VLOOKUP($U489,技リスト!$A$1:$F$270,4,FALSE)),"一致","")</f>
        <v/>
      </c>
      <c r="Y489" s="15" t="s">
        <v>562</v>
      </c>
      <c r="Z489" s="3" t="str">
        <f>IF(ISERROR(VLOOKUP($Y489,技リスト!$A$1:$F$270,6,FALSE)),"－",VLOOKUP($Y489,技リスト!$A$1:$F$270,6,FALSE))</f>
        <v>BB</v>
      </c>
      <c r="AA489" s="3">
        <f>IF(ISERROR(VLOOKUP($Y489,技リスト!$A$1:$F$270,3,FALSE)),"－",VLOOKUP($Y489,技リスト!$A$1:$F$270,3,FALSE))</f>
        <v>80</v>
      </c>
      <c r="AB489" s="3" t="str">
        <f>IF($E489=IF(ISERROR(VLOOKUP($Y489,技リスト!$A$1:$F$270,4,FALSE)),"－",VLOOKUP($Y489,技リスト!$A$1:$F$270,4,FALSE)),"一致","")</f>
        <v/>
      </c>
      <c r="AC489" s="15" t="s">
        <v>236</v>
      </c>
      <c r="AD489" s="3" t="str">
        <f>IF(ISERROR(VLOOKUP($AC489,技リスト!$A$1:$F$270,6,FALSE)),"－",VLOOKUP($AC489,技リスト!$A$1:$F$270,6,FALSE))</f>
        <v>DR</v>
      </c>
      <c r="AE489" s="3">
        <f>IF(ISERROR(VLOOKUP($AC489,技リスト!$A$1:$F$270,3,FALSE)),"－",VLOOKUP($AC489,技リスト!$A$1:$F$270,3,FALSE))</f>
        <v>96</v>
      </c>
      <c r="AF489" s="3" t="str">
        <f>IF($E489=IF(ISERROR(VLOOKUP($AC489,技リスト!$A$1:$F$245,4,FALSE)),"－",VLOOKUP($AC489,技リスト!$A$1:$F$245,4,FALSE)),"一致","")</f>
        <v/>
      </c>
      <c r="AG489" s="16" t="str">
        <f t="shared" si="56"/>
        <v>うしろのしょうめんジャッジスルーさばきのてっついジャッジスルー２</v>
      </c>
      <c r="AH489" s="16" t="str">
        <f t="shared" si="57"/>
        <v>うしろのしょうめんジャッジスルーさばきのてっついジャッジスルー２</v>
      </c>
      <c r="AI489" s="16" t="str">
        <f t="shared" si="58"/>
        <v>うしろのしょうめんジャッジスルーさばきのてっついジャッジスルー２</v>
      </c>
      <c r="AJ489" s="16" t="str">
        <f t="shared" si="59"/>
        <v>うしろのしょうめんジャッジスルーさばきのてっついジャッジスルー２</v>
      </c>
      <c r="AK489" s="15" t="str">
        <f t="shared" si="60"/>
        <v>BLDRBBDR</v>
      </c>
      <c r="AL489" s="16" t="str">
        <f t="shared" si="61"/>
        <v>BLDRBBDR</v>
      </c>
      <c r="AM489" s="15" t="str">
        <f t="shared" si="62"/>
        <v>BLDRBBDR</v>
      </c>
      <c r="AN489" s="15" t="str">
        <f t="shared" si="63"/>
        <v>BLDRBBDR</v>
      </c>
    </row>
    <row r="490" spans="1:40" ht="11.25" customHeight="1" x14ac:dyDescent="0.15">
      <c r="A490" s="15">
        <v>489</v>
      </c>
      <c r="B490" s="15" t="s">
        <v>1293</v>
      </c>
      <c r="C490" s="15" t="s">
        <v>1294</v>
      </c>
      <c r="D490" s="3" t="s">
        <v>18</v>
      </c>
      <c r="E490" s="15" t="s">
        <v>121</v>
      </c>
      <c r="F490" s="15" t="s">
        <v>52</v>
      </c>
      <c r="G490" s="15">
        <v>81</v>
      </c>
      <c r="H490" s="15">
        <v>144</v>
      </c>
      <c r="I490" s="15">
        <v>60</v>
      </c>
      <c r="J490" s="15">
        <v>67</v>
      </c>
      <c r="K490" s="15">
        <v>40</v>
      </c>
      <c r="L490" s="15">
        <v>66</v>
      </c>
      <c r="M490" s="15">
        <v>60</v>
      </c>
      <c r="N490" s="15">
        <v>68</v>
      </c>
      <c r="O490" s="15">
        <v>55</v>
      </c>
      <c r="P490" s="15">
        <v>15</v>
      </c>
      <c r="Q490" s="15" t="s">
        <v>449</v>
      </c>
      <c r="R490" s="3" t="str">
        <f>IF(ISERROR(VLOOKUP($Q490,技リスト!$A$1:$F$270,6,FALSE)),"－",VLOOKUP($Q490,技リスト!$A$1:$F$270,6,FALSE))</f>
        <v>NS</v>
      </c>
      <c r="S490" s="3">
        <f>IF(ISERROR(VLOOKUP($Q490,技リスト!$A$1:$F$270,3,FALSE)),"－",VLOOKUP($Q490,技リスト!$A$1:$F$270,3,FALSE))</f>
        <v>58</v>
      </c>
      <c r="T490" s="3" t="str">
        <f>IF($E490=IF(ISERROR(VLOOKUP($Q490,技リスト!$A$1:$F$270,4,FALSE)),"－",VLOOKUP($Q490,技リスト!$A$1:$F$270,4,FALSE)),"一致","")</f>
        <v>一致</v>
      </c>
      <c r="U490" s="15" t="s">
        <v>158</v>
      </c>
      <c r="V490" s="3" t="str">
        <f>IF(ISERROR(VLOOKUP($U490,技リスト!$A$1:$F$270,6,FALSE)),"－",VLOOKUP($U490,技リスト!$A$1:$F$270,6,FALSE))</f>
        <v>DR</v>
      </c>
      <c r="W490" s="3">
        <f>IF(ISERROR(VLOOKUP($U490,技リスト!$A$1:$F$270,3,FALSE)),"－",VLOOKUP($U490,技リスト!$A$1:$F$270,3,FALSE))</f>
        <v>17</v>
      </c>
      <c r="X490" s="3" t="str">
        <f>IF($E490=IF(ISERROR(VLOOKUP($U490,技リスト!$A$1:$F$270,4,FALSE)),"－",VLOOKUP($U490,技リスト!$A$1:$F$270,4,FALSE)),"一致","")</f>
        <v/>
      </c>
      <c r="Y490" s="15" t="s">
        <v>289</v>
      </c>
      <c r="Z490" s="3" t="str">
        <f>IF(ISERROR(VLOOKUP($Y490,技リスト!$A$1:$F$270,6,FALSE)),"－",VLOOKUP($Y490,技リスト!$A$1:$F$270,6,FALSE))</f>
        <v>DR</v>
      </c>
      <c r="AA490" s="3">
        <f>IF(ISERROR(VLOOKUP($Y490,技リスト!$A$1:$F$270,3,FALSE)),"－",VLOOKUP($Y490,技リスト!$A$1:$F$270,3,FALSE))</f>
        <v>24</v>
      </c>
      <c r="AB490" s="3" t="str">
        <f>IF($E490=IF(ISERROR(VLOOKUP($Y490,技リスト!$A$1:$F$270,4,FALSE)),"－",VLOOKUP($Y490,技リスト!$A$1:$F$270,4,FALSE)),"一致","")</f>
        <v/>
      </c>
      <c r="AC490" s="15" t="s">
        <v>715</v>
      </c>
      <c r="AD490" s="3" t="str">
        <f>IF(ISERROR(VLOOKUP($AC490,技リスト!$A$1:$F$270,6,FALSE)),"－",VLOOKUP($AC490,技リスト!$A$1:$F$270,6,FALSE))</f>
        <v>DR</v>
      </c>
      <c r="AE490" s="3">
        <f>IF(ISERROR(VLOOKUP($AC490,技リスト!$A$1:$F$270,3,FALSE)),"－",VLOOKUP($AC490,技リスト!$A$1:$F$270,3,FALSE))</f>
        <v>61</v>
      </c>
      <c r="AF490" s="3" t="str">
        <f>IF($E490=IF(ISERROR(VLOOKUP($AC490,技リスト!$A$1:$F$245,4,FALSE)),"－",VLOOKUP($AC490,技リスト!$A$1:$F$245,4,FALSE)),"一致","")</f>
        <v/>
      </c>
      <c r="AG490" s="16" t="str">
        <f t="shared" si="56"/>
        <v>つちだるまたつまきせんぷうどくぎりのじゅつたつまきどくぎり</v>
      </c>
      <c r="AH490" s="16" t="str">
        <f t="shared" si="57"/>
        <v>つちだるまたつまきせんぷうどくぎりのじゅつたつまきどくぎり</v>
      </c>
      <c r="AI490" s="16" t="str">
        <f t="shared" si="58"/>
        <v>つちだるまたつまきせんぷうどくぎりのじゅつたつまきどくぎり</v>
      </c>
      <c r="AJ490" s="16" t="str">
        <f t="shared" si="59"/>
        <v>つちだるまたつまきせんぷうどくぎりのじゅつたつまきどくぎり</v>
      </c>
      <c r="AK490" s="15" t="str">
        <f t="shared" si="60"/>
        <v>NSDRDRDR</v>
      </c>
      <c r="AL490" s="16" t="str">
        <f t="shared" si="61"/>
        <v>NSDRDRDR</v>
      </c>
      <c r="AM490" s="15" t="str">
        <f t="shared" si="62"/>
        <v>NSDRDRDR</v>
      </c>
      <c r="AN490" s="15" t="str">
        <f t="shared" si="63"/>
        <v>NSDRDRDR</v>
      </c>
    </row>
    <row r="491" spans="1:40" ht="11.25" customHeight="1" x14ac:dyDescent="0.15">
      <c r="A491" s="15">
        <v>490</v>
      </c>
      <c r="B491" s="15" t="s">
        <v>1295</v>
      </c>
      <c r="C491" s="15" t="s">
        <v>1296</v>
      </c>
      <c r="D491" s="3" t="s">
        <v>18</v>
      </c>
      <c r="E491" s="15" t="s">
        <v>19</v>
      </c>
      <c r="F491" s="15" t="s">
        <v>52</v>
      </c>
      <c r="G491" s="15">
        <v>169</v>
      </c>
      <c r="H491" s="15">
        <v>142</v>
      </c>
      <c r="I491" s="15">
        <v>53</v>
      </c>
      <c r="J491" s="15">
        <v>60</v>
      </c>
      <c r="K491" s="15">
        <v>62</v>
      </c>
      <c r="L491" s="15">
        <v>58</v>
      </c>
      <c r="M491" s="15">
        <v>52</v>
      </c>
      <c r="N491" s="15">
        <v>61</v>
      </c>
      <c r="O491" s="15">
        <v>54</v>
      </c>
      <c r="P491" s="15">
        <v>10</v>
      </c>
      <c r="Q491" s="15" t="s">
        <v>153</v>
      </c>
      <c r="R491" s="3" t="str">
        <f>IF(ISERROR(VLOOKUP($Q491,技リスト!$A$1:$F$270,6,FALSE)),"－",VLOOKUP($Q491,技リスト!$A$1:$F$270,6,FALSE))</f>
        <v>NS</v>
      </c>
      <c r="S491" s="3">
        <f>IF(ISERROR(VLOOKUP($Q491,技リスト!$A$1:$F$270,3,FALSE)),"－",VLOOKUP($Q491,技リスト!$A$1:$F$270,3,FALSE))</f>
        <v>22</v>
      </c>
      <c r="T491" s="3" t="str">
        <f>IF($E491=IF(ISERROR(VLOOKUP($Q491,技リスト!$A$1:$F$270,4,FALSE)),"－",VLOOKUP($Q491,技リスト!$A$1:$F$270,4,FALSE)),"一致","")</f>
        <v>一致</v>
      </c>
      <c r="U491" s="15" t="s">
        <v>277</v>
      </c>
      <c r="V491" s="3" t="str">
        <f>IF(ISERROR(VLOOKUP($U491,技リスト!$A$1:$F$270,6,FALSE)),"－",VLOOKUP($U491,技リスト!$A$1:$F$270,6,FALSE))</f>
        <v>DR</v>
      </c>
      <c r="W491" s="3">
        <f>IF(ISERROR(VLOOKUP($U491,技リスト!$A$1:$F$270,3,FALSE)),"－",VLOOKUP($U491,技リスト!$A$1:$F$270,3,FALSE))</f>
        <v>22</v>
      </c>
      <c r="X491" s="3" t="str">
        <f>IF($E491=IF(ISERROR(VLOOKUP($U491,技リスト!$A$1:$F$270,4,FALSE)),"－",VLOOKUP($U491,技リスト!$A$1:$F$270,4,FALSE)),"一致","")</f>
        <v>一致</v>
      </c>
      <c r="Y491" s="15" t="s">
        <v>290</v>
      </c>
      <c r="Z491" s="3" t="str">
        <f>IF(ISERROR(VLOOKUP($Y491,技リスト!$A$1:$F$270,6,FALSE)),"－",VLOOKUP($Y491,技リスト!$A$1:$F$270,6,FALSE))</f>
        <v>BL</v>
      </c>
      <c r="AA491" s="3">
        <f>IF(ISERROR(VLOOKUP($Y491,技リスト!$A$1:$F$270,3,FALSE)),"－",VLOOKUP($Y491,技リスト!$A$1:$F$270,3,FALSE))</f>
        <v>56</v>
      </c>
      <c r="AB491" s="3" t="str">
        <f>IF($E491=IF(ISERROR(VLOOKUP($Y491,技リスト!$A$1:$F$270,4,FALSE)),"－",VLOOKUP($Y491,技リスト!$A$1:$F$270,4,FALSE)),"一致","")</f>
        <v>一致</v>
      </c>
      <c r="AC491" s="15" t="s">
        <v>242</v>
      </c>
      <c r="AD491" s="3" t="str">
        <f>IF(ISERROR(VLOOKUP($AC491,技リスト!$A$1:$F$270,6,FALSE)),"－",VLOOKUP($AC491,技リスト!$A$1:$F$270,6,FALSE))</f>
        <v>BS</v>
      </c>
      <c r="AE491" s="3">
        <f>IF(ISERROR(VLOOKUP($AC491,技リスト!$A$1:$F$270,3,FALSE)),"－",VLOOKUP($AC491,技リスト!$A$1:$F$270,3,FALSE))</f>
        <v>87</v>
      </c>
      <c r="AF491" s="3" t="str">
        <f>IF($E491=IF(ISERROR(VLOOKUP($AC491,技リスト!$A$1:$F$245,4,FALSE)),"－",VLOOKUP($AC491,技リスト!$A$1:$F$245,4,FALSE)),"一致","")</f>
        <v>一致</v>
      </c>
      <c r="AG491" s="16" t="str">
        <f t="shared" si="56"/>
        <v>ローリングキックマジックくものいとにひゃくれつショット</v>
      </c>
      <c r="AH491" s="16" t="str">
        <f t="shared" si="57"/>
        <v>ローリングキックマジックくものいとにひゃくれつショット</v>
      </c>
      <c r="AI491" s="16" t="str">
        <f t="shared" si="58"/>
        <v>ローリングキックマジックくものいとにひゃくれつショット</v>
      </c>
      <c r="AJ491" s="16" t="str">
        <f t="shared" si="59"/>
        <v>ローリングキックマジックくものいとにひゃくれつショット</v>
      </c>
      <c r="AK491" s="15" t="str">
        <f t="shared" si="60"/>
        <v>NSDRBLBS</v>
      </c>
      <c r="AL491" s="16" t="str">
        <f t="shared" si="61"/>
        <v>NSDRBLBS</v>
      </c>
      <c r="AM491" s="15" t="str">
        <f t="shared" si="62"/>
        <v>NSDRBLBS</v>
      </c>
      <c r="AN491" s="15" t="str">
        <f t="shared" si="63"/>
        <v>NSDRBLBS</v>
      </c>
    </row>
    <row r="492" spans="1:40" ht="11.25" customHeight="1" x14ac:dyDescent="0.15">
      <c r="A492" s="15">
        <v>491</v>
      </c>
      <c r="B492" s="15" t="s">
        <v>1297</v>
      </c>
      <c r="C492" s="15" t="s">
        <v>1298</v>
      </c>
      <c r="D492" s="3" t="s">
        <v>18</v>
      </c>
      <c r="E492" s="15" t="s">
        <v>88</v>
      </c>
      <c r="F492" s="15" t="s">
        <v>17</v>
      </c>
      <c r="G492" s="15">
        <v>182</v>
      </c>
      <c r="H492" s="15">
        <v>178</v>
      </c>
      <c r="I492" s="15">
        <v>61</v>
      </c>
      <c r="J492" s="15">
        <v>61</v>
      </c>
      <c r="K492" s="15">
        <v>68</v>
      </c>
      <c r="L492" s="15">
        <v>69</v>
      </c>
      <c r="M492" s="15">
        <v>60</v>
      </c>
      <c r="N492" s="15">
        <v>70</v>
      </c>
      <c r="O492" s="15">
        <v>65</v>
      </c>
      <c r="P492" s="15">
        <v>19</v>
      </c>
      <c r="Q492" s="15" t="s">
        <v>337</v>
      </c>
      <c r="R492" s="3" t="str">
        <f>IF(ISERROR(VLOOKUP($Q492,技リスト!$A$1:$F$270,6,FALSE)),"－",VLOOKUP($Q492,技リスト!$A$1:$F$270,6,FALSE))</f>
        <v>－</v>
      </c>
      <c r="S492" s="3" t="str">
        <f>IF(ISERROR(VLOOKUP($Q492,技リスト!$A$1:$F$270,3,FALSE)),"－",VLOOKUP($Q492,技リスト!$A$1:$F$270,3,FALSE))</f>
        <v>－</v>
      </c>
      <c r="T492" s="3" t="str">
        <f>IF($E492=IF(ISERROR(VLOOKUP($Q492,技リスト!$A$1:$F$270,4,FALSE)),"－",VLOOKUP($Q492,技リスト!$A$1:$F$270,4,FALSE)),"一致","")</f>
        <v/>
      </c>
      <c r="U492" s="15" t="s">
        <v>698</v>
      </c>
      <c r="V492" s="3" t="str">
        <f>IF(ISERROR(VLOOKUP($U492,技リスト!$A$1:$F$270,6,FALSE)),"－",VLOOKUP($U492,技リスト!$A$1:$F$270,6,FALSE))</f>
        <v>BL</v>
      </c>
      <c r="W492" s="3">
        <f>IF(ISERROR(VLOOKUP($U492,技リスト!$A$1:$F$270,3,FALSE)),"－",VLOOKUP($U492,技リスト!$A$1:$F$270,3,FALSE))</f>
        <v>44</v>
      </c>
      <c r="X492" s="3" t="str">
        <f>IF($E492=IF(ISERROR(VLOOKUP($U492,技リスト!$A$1:$F$270,4,FALSE)),"－",VLOOKUP($U492,技リスト!$A$1:$F$270,4,FALSE)),"一致","")</f>
        <v>一致</v>
      </c>
      <c r="Y492" s="15" t="s">
        <v>241</v>
      </c>
      <c r="Z492" s="3" t="str">
        <f>IF(ISERROR(VLOOKUP($Y492,技リスト!$A$1:$F$270,6,FALSE)),"－",VLOOKUP($Y492,技リスト!$A$1:$F$270,6,FALSE))</f>
        <v>DR</v>
      </c>
      <c r="AA492" s="3">
        <f>IF(ISERROR(VLOOKUP($Y492,技リスト!$A$1:$F$270,3,FALSE)),"－",VLOOKUP($Y492,技リスト!$A$1:$F$270,3,FALSE))</f>
        <v>61</v>
      </c>
      <c r="AB492" s="3" t="str">
        <f>IF($E492=IF(ISERROR(VLOOKUP($Y492,技リスト!$A$1:$F$270,4,FALSE)),"－",VLOOKUP($Y492,技リスト!$A$1:$F$270,4,FALSE)),"一致","")</f>
        <v>一致</v>
      </c>
      <c r="AC492" s="15" t="s">
        <v>154</v>
      </c>
      <c r="AD492" s="3" t="str">
        <f>IF(ISERROR(VLOOKUP($AC492,技リスト!$A$1:$F$270,6,FALSE)),"－",VLOOKUP($AC492,技リスト!$A$1:$F$270,6,FALSE))</f>
        <v>BB</v>
      </c>
      <c r="AE492" s="3">
        <f>IF(ISERROR(VLOOKUP($AC492,技リスト!$A$1:$F$270,3,FALSE)),"－",VLOOKUP($AC492,技リスト!$A$1:$F$270,3,FALSE))</f>
        <v>84</v>
      </c>
      <c r="AF492" s="3" t="str">
        <f>IF($E492=IF(ISERROR(VLOOKUP($AC492,技リスト!$A$1:$F$245,4,FALSE)),"－",VLOOKUP($AC492,技リスト!$A$1:$F$245,4,FALSE)),"一致","")</f>
        <v/>
      </c>
      <c r="AG492" s="16" t="str">
        <f t="shared" si="56"/>
        <v>イケメンUP!アイスグランドカマイタチシューティングスター</v>
      </c>
      <c r="AH492" s="16" t="str">
        <f t="shared" si="57"/>
        <v>イケメンUP!アイスグランドカマイタチシューティングスター</v>
      </c>
      <c r="AI492" s="16" t="str">
        <f t="shared" si="58"/>
        <v>イケメンUP!アイスグランドカマイタチシューティングスター</v>
      </c>
      <c r="AJ492" s="16" t="str">
        <f t="shared" si="59"/>
        <v>イケメンUP!アイスグランドカマイタチシューティングスター</v>
      </c>
      <c r="AK492" s="15" t="str">
        <f t="shared" si="60"/>
        <v>－BLDRBB</v>
      </c>
      <c r="AL492" s="16" t="str">
        <f t="shared" si="61"/>
        <v>－BLDRBB</v>
      </c>
      <c r="AM492" s="15" t="str">
        <f t="shared" si="62"/>
        <v>－BLDRBB</v>
      </c>
      <c r="AN492" s="15" t="str">
        <f t="shared" si="63"/>
        <v>－BLDRBB</v>
      </c>
    </row>
    <row r="493" spans="1:40" ht="11.25" customHeight="1" x14ac:dyDescent="0.15">
      <c r="A493" s="15">
        <v>492</v>
      </c>
      <c r="B493" s="15" t="s">
        <v>1299</v>
      </c>
      <c r="C493" s="15" t="s">
        <v>1300</v>
      </c>
      <c r="D493" s="3" t="s">
        <v>18</v>
      </c>
      <c r="E493" s="15" t="s">
        <v>121</v>
      </c>
      <c r="F493" s="15" t="s">
        <v>52</v>
      </c>
      <c r="G493" s="15">
        <v>121</v>
      </c>
      <c r="H493" s="15">
        <v>166</v>
      </c>
      <c r="I493" s="15">
        <v>55</v>
      </c>
      <c r="J493" s="15">
        <v>71</v>
      </c>
      <c r="K493" s="15">
        <v>59</v>
      </c>
      <c r="L493" s="15">
        <v>64</v>
      </c>
      <c r="M493" s="15">
        <v>57</v>
      </c>
      <c r="N493" s="15">
        <v>58</v>
      </c>
      <c r="O493" s="15">
        <v>55</v>
      </c>
      <c r="P493" s="15">
        <v>27</v>
      </c>
      <c r="Q493" s="15" t="s">
        <v>147</v>
      </c>
      <c r="R493" s="3" t="str">
        <f>IF(ISERROR(VLOOKUP($Q493,技リスト!$A$1:$F$270,6,FALSE)),"－",VLOOKUP($Q493,技リスト!$A$1:$F$270,6,FALSE))</f>
        <v>LS</v>
      </c>
      <c r="S493" s="3">
        <f>IF(ISERROR(VLOOKUP($Q493,技リスト!$A$1:$F$270,3,FALSE)),"－",VLOOKUP($Q493,技リスト!$A$1:$F$270,3,FALSE))</f>
        <v>45</v>
      </c>
      <c r="T493" s="3" t="str">
        <f>IF($E493=IF(ISERROR(VLOOKUP($Q493,技リスト!$A$1:$F$270,4,FALSE)),"－",VLOOKUP($Q493,技リスト!$A$1:$F$270,4,FALSE)),"一致","")</f>
        <v/>
      </c>
      <c r="U493" s="15" t="s">
        <v>698</v>
      </c>
      <c r="V493" s="3" t="str">
        <f>IF(ISERROR(VLOOKUP($U493,技リスト!$A$1:$F$270,6,FALSE)),"－",VLOOKUP($U493,技リスト!$A$1:$F$270,6,FALSE))</f>
        <v>BL</v>
      </c>
      <c r="W493" s="3">
        <f>IF(ISERROR(VLOOKUP($U493,技リスト!$A$1:$F$270,3,FALSE)),"－",VLOOKUP($U493,技リスト!$A$1:$F$270,3,FALSE))</f>
        <v>44</v>
      </c>
      <c r="X493" s="3" t="str">
        <f>IF($E493=IF(ISERROR(VLOOKUP($U493,技リスト!$A$1:$F$270,4,FALSE)),"－",VLOOKUP($U493,技リスト!$A$1:$F$270,4,FALSE)),"一致","")</f>
        <v/>
      </c>
      <c r="Y493" s="15" t="s">
        <v>230</v>
      </c>
      <c r="Z493" s="3" t="str">
        <f>IF(ISERROR(VLOOKUP($Y493,技リスト!$A$1:$F$270,6,FALSE)),"－",VLOOKUP($Y493,技リスト!$A$1:$F$270,6,FALSE))</f>
        <v>NS</v>
      </c>
      <c r="AA493" s="3">
        <f>IF(ISERROR(VLOOKUP($Y493,技リスト!$A$1:$F$270,3,FALSE)),"－",VLOOKUP($Y493,技リスト!$A$1:$F$270,3,FALSE))</f>
        <v>67</v>
      </c>
      <c r="AB493" s="3" t="str">
        <f>IF($E493=IF(ISERROR(VLOOKUP($Y493,技リスト!$A$1:$F$270,4,FALSE)),"－",VLOOKUP($Y493,技リスト!$A$1:$F$270,4,FALSE)),"一致","")</f>
        <v/>
      </c>
      <c r="AC493" s="15" t="s">
        <v>741</v>
      </c>
      <c r="AD493" s="3" t="str">
        <f>IF(ISERROR(VLOOKUP($AC493,技リスト!$A$1:$F$270,6,FALSE)),"－",VLOOKUP($AC493,技リスト!$A$1:$F$270,6,FALSE))</f>
        <v>DR</v>
      </c>
      <c r="AE493" s="3">
        <f>IF(ISERROR(VLOOKUP($AC493,技リスト!$A$1:$F$270,3,FALSE)),"－",VLOOKUP($AC493,技リスト!$A$1:$F$270,3,FALSE))</f>
        <v>67</v>
      </c>
      <c r="AF493" s="3" t="str">
        <f>IF($E493=IF(ISERROR(VLOOKUP($AC493,技リスト!$A$1:$F$245,4,FALSE)),"－",VLOOKUP($AC493,技リスト!$A$1:$F$245,4,FALSE)),"一致","")</f>
        <v/>
      </c>
      <c r="AG493" s="16" t="str">
        <f t="shared" si="56"/>
        <v>すいせいシュートアイスグランドフリーズショットオーロラドリブル</v>
      </c>
      <c r="AH493" s="16" t="str">
        <f t="shared" si="57"/>
        <v>すいせいシュートアイスグランドフリーズショットオーロラドリブル</v>
      </c>
      <c r="AI493" s="16" t="str">
        <f t="shared" si="58"/>
        <v>すいせいシュートアイスグランドフリーズショットオーロラドリブル</v>
      </c>
      <c r="AJ493" s="16" t="str">
        <f t="shared" si="59"/>
        <v>すいせいシュートアイスグランドフリーズショットオーロラドリブル</v>
      </c>
      <c r="AK493" s="15" t="str">
        <f t="shared" si="60"/>
        <v>LSBLNSDR</v>
      </c>
      <c r="AL493" s="16" t="str">
        <f t="shared" si="61"/>
        <v>LSBLNSDR</v>
      </c>
      <c r="AM493" s="15" t="str">
        <f t="shared" si="62"/>
        <v>LSBLNSDR</v>
      </c>
      <c r="AN493" s="15" t="str">
        <f t="shared" si="63"/>
        <v>LSBLNSDR</v>
      </c>
    </row>
    <row r="494" spans="1:40" ht="11.25" customHeight="1" x14ac:dyDescent="0.15">
      <c r="A494" s="15">
        <v>493</v>
      </c>
      <c r="B494" s="15" t="s">
        <v>1301</v>
      </c>
      <c r="C494" s="15" t="s">
        <v>1302</v>
      </c>
      <c r="D494" s="3" t="s">
        <v>18</v>
      </c>
      <c r="E494" s="15" t="s">
        <v>145</v>
      </c>
      <c r="F494" s="15" t="s">
        <v>20</v>
      </c>
      <c r="G494" s="15">
        <v>134</v>
      </c>
      <c r="H494" s="15">
        <v>198</v>
      </c>
      <c r="I494" s="15">
        <v>32</v>
      </c>
      <c r="J494" s="15">
        <v>46</v>
      </c>
      <c r="K494" s="15">
        <v>72</v>
      </c>
      <c r="L494" s="15">
        <v>29</v>
      </c>
      <c r="M494" s="15">
        <v>51</v>
      </c>
      <c r="N494" s="15">
        <v>40</v>
      </c>
      <c r="O494" s="15">
        <v>51</v>
      </c>
      <c r="P494" s="15">
        <v>9</v>
      </c>
      <c r="Q494" s="15" t="s">
        <v>366</v>
      </c>
      <c r="R494" s="3" t="str">
        <f>IF(ISERROR(VLOOKUP($Q494,技リスト!$A$1:$F$270,6,FALSE)),"－",VLOOKUP($Q494,技リスト!$A$1:$F$270,6,FALSE))</f>
        <v>CA</v>
      </c>
      <c r="S494" s="3">
        <f>IF(ISERROR(VLOOKUP($Q494,技リスト!$A$1:$F$270,3,FALSE)),"－",VLOOKUP($Q494,技リスト!$A$1:$F$270,3,FALSE))</f>
        <v>10</v>
      </c>
      <c r="T494" s="3" t="str">
        <f>IF($E494=IF(ISERROR(VLOOKUP($Q494,技リスト!$A$1:$F$270,4,FALSE)),"－",VLOOKUP($Q494,技リスト!$A$1:$F$270,4,FALSE)),"一致","")</f>
        <v/>
      </c>
      <c r="U494" s="15" t="s">
        <v>304</v>
      </c>
      <c r="V494" s="3" t="str">
        <f>IF(ISERROR(VLOOKUP($U494,技リスト!$A$1:$F$270,6,FALSE)),"－",VLOOKUP($U494,技リスト!$A$1:$F$270,6,FALSE))</f>
        <v>BL</v>
      </c>
      <c r="W494" s="3">
        <f>IF(ISERROR(VLOOKUP($U494,技リスト!$A$1:$F$270,3,FALSE)),"－",VLOOKUP($U494,技リスト!$A$1:$F$270,3,FALSE))</f>
        <v>12</v>
      </c>
      <c r="X494" s="3" t="str">
        <f>IF($E494=IF(ISERROR(VLOOKUP($U494,技リスト!$A$1:$F$270,4,FALSE)),"－",VLOOKUP($U494,技リスト!$A$1:$F$270,4,FALSE)),"一致","")</f>
        <v/>
      </c>
      <c r="Y494" s="15" t="s">
        <v>208</v>
      </c>
      <c r="Z494" s="3" t="str">
        <f>IF(ISERROR(VLOOKUP($Y494,技リスト!$A$1:$F$270,6,FALSE)),"－",VLOOKUP($Y494,技リスト!$A$1:$F$270,6,FALSE))</f>
        <v>P1</v>
      </c>
      <c r="AA494" s="3">
        <f>IF(ISERROR(VLOOKUP($Y494,技リスト!$A$1:$F$270,3,FALSE)),"－",VLOOKUP($Y494,技リスト!$A$1:$F$270,3,FALSE))</f>
        <v>61</v>
      </c>
      <c r="AB494" s="3" t="str">
        <f>IF($E494=IF(ISERROR(VLOOKUP($Y494,技リスト!$A$1:$F$270,4,FALSE)),"－",VLOOKUP($Y494,技リスト!$A$1:$F$270,4,FALSE)),"一致","")</f>
        <v>一致</v>
      </c>
      <c r="AC494" s="15" t="s">
        <v>738</v>
      </c>
      <c r="AD494" s="3" t="str">
        <f>IF(ISERROR(VLOOKUP($AC494,技リスト!$A$1:$F$270,6,FALSE)),"－",VLOOKUP($AC494,技リスト!$A$1:$F$270,6,FALSE))</f>
        <v>BB</v>
      </c>
      <c r="AE494" s="3">
        <f>IF(ISERROR(VLOOKUP($AC494,技リスト!$A$1:$F$270,3,FALSE)),"－",VLOOKUP($AC494,技リスト!$A$1:$F$270,3,FALSE))</f>
        <v>44</v>
      </c>
      <c r="AF494" s="3" t="str">
        <f>IF($E494=IF(ISERROR(VLOOKUP($AC494,技リスト!$A$1:$F$245,4,FALSE)),"－",VLOOKUP($AC494,技リスト!$A$1:$F$245,4,FALSE)),"一致","")</f>
        <v>一致</v>
      </c>
      <c r="AG494" s="16" t="str">
        <f t="shared" si="56"/>
        <v>タフネスブロックしこふみフルパワーシールドスーパーしこふみ</v>
      </c>
      <c r="AH494" s="16" t="str">
        <f t="shared" si="57"/>
        <v>タフネスブロックしこふみフルパワーシールドスーパーしこふみ</v>
      </c>
      <c r="AI494" s="16" t="str">
        <f t="shared" si="58"/>
        <v>タフネスブロックしこふみフルパワーシールドスーパーしこふみ</v>
      </c>
      <c r="AJ494" s="16" t="str">
        <f t="shared" si="59"/>
        <v>タフネスブロックしこふみフルパワーシールドスーパーしこふみ</v>
      </c>
      <c r="AK494" s="15" t="str">
        <f t="shared" si="60"/>
        <v>CABLP1BB</v>
      </c>
      <c r="AL494" s="16" t="str">
        <f t="shared" si="61"/>
        <v>CABLP1BB</v>
      </c>
      <c r="AM494" s="15" t="str">
        <f t="shared" si="62"/>
        <v>CABLP1BB</v>
      </c>
      <c r="AN494" s="15" t="str">
        <f t="shared" si="63"/>
        <v>CABLP1BB</v>
      </c>
    </row>
    <row r="495" spans="1:40" ht="11.25" customHeight="1" x14ac:dyDescent="0.15">
      <c r="A495" s="15">
        <v>494</v>
      </c>
      <c r="B495" s="15" t="s">
        <v>1303</v>
      </c>
      <c r="C495" s="15" t="s">
        <v>1304</v>
      </c>
      <c r="D495" s="3" t="s">
        <v>18</v>
      </c>
      <c r="E495" s="15" t="s">
        <v>145</v>
      </c>
      <c r="F495" s="15" t="s">
        <v>17</v>
      </c>
      <c r="G495" s="15">
        <v>147</v>
      </c>
      <c r="H495" s="15">
        <v>170</v>
      </c>
      <c r="I495" s="15">
        <v>40</v>
      </c>
      <c r="J495" s="15">
        <v>56</v>
      </c>
      <c r="K495" s="15">
        <v>69</v>
      </c>
      <c r="L495" s="15">
        <v>40</v>
      </c>
      <c r="M495" s="15">
        <v>63</v>
      </c>
      <c r="N495" s="15">
        <v>53</v>
      </c>
      <c r="O495" s="15">
        <v>53</v>
      </c>
      <c r="P495" s="15">
        <v>15</v>
      </c>
      <c r="Q495" s="15" t="s">
        <v>165</v>
      </c>
      <c r="R495" s="3" t="str">
        <f>IF(ISERROR(VLOOKUP($Q495,技リスト!$A$1:$F$270,6,FALSE)),"－",VLOOKUP($Q495,技リスト!$A$1:$F$270,6,FALSE))</f>
        <v>BL</v>
      </c>
      <c r="S495" s="3">
        <f>IF(ISERROR(VLOOKUP($Q495,技リスト!$A$1:$F$270,3,FALSE)),"－",VLOOKUP($Q495,技リスト!$A$1:$F$270,3,FALSE))</f>
        <v>46</v>
      </c>
      <c r="T495" s="3" t="str">
        <f>IF($E495=IF(ISERROR(VLOOKUP($Q495,技リスト!$A$1:$F$270,4,FALSE)),"－",VLOOKUP($Q495,技リスト!$A$1:$F$270,4,FALSE)),"一致","")</f>
        <v/>
      </c>
      <c r="U495" s="15" t="s">
        <v>135</v>
      </c>
      <c r="V495" s="3" t="str">
        <f>IF(ISERROR(VLOOKUP($U495,技リスト!$A$1:$F$270,6,FALSE)),"－",VLOOKUP($U495,技リスト!$A$1:$F$270,6,FALSE))</f>
        <v>DR</v>
      </c>
      <c r="W495" s="3">
        <f>IF(ISERROR(VLOOKUP($U495,技リスト!$A$1:$F$270,3,FALSE)),"－",VLOOKUP($U495,技リスト!$A$1:$F$270,3,FALSE))</f>
        <v>61</v>
      </c>
      <c r="X495" s="3" t="str">
        <f>IF($E495=IF(ISERROR(VLOOKUP($U495,技リスト!$A$1:$F$270,4,FALSE)),"－",VLOOKUP($U495,技リスト!$A$1:$F$270,4,FALSE)),"一致","")</f>
        <v/>
      </c>
      <c r="Y495" s="15" t="s">
        <v>154</v>
      </c>
      <c r="Z495" s="3" t="str">
        <f>IF(ISERROR(VLOOKUP($Y495,技リスト!$A$1:$F$270,6,FALSE)),"－",VLOOKUP($Y495,技リスト!$A$1:$F$270,6,FALSE))</f>
        <v>BB</v>
      </c>
      <c r="AA495" s="3">
        <f>IF(ISERROR(VLOOKUP($Y495,技リスト!$A$1:$F$270,3,FALSE)),"－",VLOOKUP($Y495,技リスト!$A$1:$F$270,3,FALSE))</f>
        <v>84</v>
      </c>
      <c r="AB495" s="3" t="str">
        <f>IF($E495=IF(ISERROR(VLOOKUP($Y495,技リスト!$A$1:$F$270,4,FALSE)),"－",VLOOKUP($Y495,技リスト!$A$1:$F$270,4,FALSE)),"一致","")</f>
        <v>一致</v>
      </c>
      <c r="AC495" s="15" t="s">
        <v>87</v>
      </c>
      <c r="AD495" s="3" t="str">
        <f>IF(ISERROR(VLOOKUP($AC495,技リスト!$A$1:$F$270,6,FALSE)),"－",VLOOKUP($AC495,技リスト!$A$1:$F$270,6,FALSE))</f>
        <v>DR</v>
      </c>
      <c r="AE495" s="3">
        <f>IF(ISERROR(VLOOKUP($AC495,技リスト!$A$1:$F$270,3,FALSE)),"－",VLOOKUP($AC495,技リスト!$A$1:$F$270,3,FALSE))</f>
        <v>78</v>
      </c>
      <c r="AF495" s="3" t="str">
        <f>IF($E495=IF(ISERROR(VLOOKUP($AC495,技リスト!$A$1:$F$245,4,FALSE)),"－",VLOOKUP($AC495,技リスト!$A$1:$F$245,4,FALSE)),"一致","")</f>
        <v/>
      </c>
      <c r="AG495" s="16" t="str">
        <f t="shared" si="56"/>
        <v>フェイクボールモグラフェイントシューティングスターオオウチワ</v>
      </c>
      <c r="AH495" s="16" t="str">
        <f t="shared" si="57"/>
        <v>フェイクボールモグラフェイントシューティングスターオオウチワ</v>
      </c>
      <c r="AI495" s="16" t="str">
        <f t="shared" si="58"/>
        <v>フェイクボールモグラフェイントシューティングスターオオウチワ</v>
      </c>
      <c r="AJ495" s="16" t="str">
        <f t="shared" si="59"/>
        <v>フェイクボールモグラフェイントシューティングスターオオウチワ</v>
      </c>
      <c r="AK495" s="15" t="str">
        <f t="shared" si="60"/>
        <v>BLDRBBDR</v>
      </c>
      <c r="AL495" s="16" t="str">
        <f t="shared" si="61"/>
        <v>BLDRBBDR</v>
      </c>
      <c r="AM495" s="15" t="str">
        <f t="shared" si="62"/>
        <v>BLDRBBDR</v>
      </c>
      <c r="AN495" s="15" t="str">
        <f t="shared" si="63"/>
        <v>BLDRBBDR</v>
      </c>
    </row>
    <row r="496" spans="1:40" ht="11.25" customHeight="1" x14ac:dyDescent="0.15">
      <c r="A496" s="15">
        <v>495</v>
      </c>
      <c r="B496" s="15" t="s">
        <v>1305</v>
      </c>
      <c r="C496" s="15" t="s">
        <v>1306</v>
      </c>
      <c r="D496" s="3" t="s">
        <v>18</v>
      </c>
      <c r="E496" s="15" t="s">
        <v>88</v>
      </c>
      <c r="F496" s="15" t="s">
        <v>52</v>
      </c>
      <c r="G496" s="15">
        <v>123</v>
      </c>
      <c r="H496" s="15">
        <v>100</v>
      </c>
      <c r="I496" s="15">
        <v>62</v>
      </c>
      <c r="J496" s="15">
        <v>56</v>
      </c>
      <c r="K496" s="15">
        <v>40</v>
      </c>
      <c r="L496" s="15">
        <v>51</v>
      </c>
      <c r="M496" s="15">
        <v>40</v>
      </c>
      <c r="N496" s="15">
        <v>57</v>
      </c>
      <c r="O496" s="15">
        <v>52</v>
      </c>
      <c r="P496" s="15">
        <v>32</v>
      </c>
      <c r="Q496" s="15" t="s">
        <v>533</v>
      </c>
      <c r="R496" s="3" t="str">
        <f>IF(ISERROR(VLOOKUP($Q496,技リスト!$A$1:$F$270,6,FALSE)),"－",VLOOKUP($Q496,技リスト!$A$1:$F$270,6,FALSE))</f>
        <v>NS</v>
      </c>
      <c r="S496" s="3">
        <f>IF(ISERROR(VLOOKUP($Q496,技リスト!$A$1:$F$270,3,FALSE)),"－",VLOOKUP($Q496,技リスト!$A$1:$F$270,3,FALSE))</f>
        <v>24</v>
      </c>
      <c r="T496" s="3" t="str">
        <f>IF($E496=IF(ISERROR(VLOOKUP($Q496,技リスト!$A$1:$F$270,4,FALSE)),"－",VLOOKUP($Q496,技リスト!$A$1:$F$270,4,FALSE)),"一致","")</f>
        <v>一致</v>
      </c>
      <c r="U496" s="15" t="s">
        <v>427</v>
      </c>
      <c r="V496" s="3" t="str">
        <f>IF(ISERROR(VLOOKUP($U496,技リスト!$A$1:$F$270,6,FALSE)),"－",VLOOKUP($U496,技リスト!$A$1:$F$270,6,FALSE))</f>
        <v>BL</v>
      </c>
      <c r="W496" s="3">
        <f>IF(ISERROR(VLOOKUP($U496,技リスト!$A$1:$F$270,3,FALSE)),"－",VLOOKUP($U496,技リスト!$A$1:$F$270,3,FALSE))</f>
        <v>39</v>
      </c>
      <c r="X496" s="3" t="str">
        <f>IF($E496=IF(ISERROR(VLOOKUP($U496,技リスト!$A$1:$F$270,4,FALSE)),"－",VLOOKUP($U496,技リスト!$A$1:$F$270,4,FALSE)),"一致","")</f>
        <v>一致</v>
      </c>
      <c r="Y496" s="15" t="s">
        <v>241</v>
      </c>
      <c r="Z496" s="3" t="str">
        <f>IF(ISERROR(VLOOKUP($Y496,技リスト!$A$1:$F$270,6,FALSE)),"－",VLOOKUP($Y496,技リスト!$A$1:$F$270,6,FALSE))</f>
        <v>DR</v>
      </c>
      <c r="AA496" s="3">
        <f>IF(ISERROR(VLOOKUP($Y496,技リスト!$A$1:$F$270,3,FALSE)),"－",VLOOKUP($Y496,技リスト!$A$1:$F$270,3,FALSE))</f>
        <v>61</v>
      </c>
      <c r="AB496" s="3" t="str">
        <f>IF($E496=IF(ISERROR(VLOOKUP($Y496,技リスト!$A$1:$F$270,4,FALSE)),"－",VLOOKUP($Y496,技リスト!$A$1:$F$270,4,FALSE)),"一致","")</f>
        <v>一致</v>
      </c>
      <c r="AC496" s="15" t="s">
        <v>522</v>
      </c>
      <c r="AD496" s="3" t="str">
        <f>IF(ISERROR(VLOOKUP($AC496,技リスト!$A$1:$F$270,6,FALSE)),"－",VLOOKUP($AC496,技リスト!$A$1:$F$270,6,FALSE))</f>
        <v>NS</v>
      </c>
      <c r="AE496" s="3">
        <f>IF(ISERROR(VLOOKUP($AC496,技リスト!$A$1:$F$270,3,FALSE)),"－",VLOOKUP($AC496,技リスト!$A$1:$F$270,3,FALSE))</f>
        <v>70</v>
      </c>
      <c r="AF496" s="3" t="str">
        <f>IF($E496=IF(ISERROR(VLOOKUP($AC496,技リスト!$A$1:$F$245,4,FALSE)),"－",VLOOKUP($AC496,技リスト!$A$1:$F$245,4,FALSE)),"一致","")</f>
        <v/>
      </c>
      <c r="AG496" s="16" t="str">
        <f t="shared" si="56"/>
        <v>スピニングシュートブレードアタックカマイタチダブルグレネード</v>
      </c>
      <c r="AH496" s="16" t="str">
        <f t="shared" si="57"/>
        <v>スピニングシュートブレードアタックカマイタチダブルグレネード</v>
      </c>
      <c r="AI496" s="16" t="str">
        <f t="shared" si="58"/>
        <v>スピニングシュートブレードアタックカマイタチダブルグレネード</v>
      </c>
      <c r="AJ496" s="16" t="str">
        <f t="shared" si="59"/>
        <v>スピニングシュートブレードアタックカマイタチダブルグレネード</v>
      </c>
      <c r="AK496" s="15" t="str">
        <f t="shared" si="60"/>
        <v>NSBLDRNS</v>
      </c>
      <c r="AL496" s="16" t="str">
        <f t="shared" si="61"/>
        <v>NSBLDRNS</v>
      </c>
      <c r="AM496" s="15" t="str">
        <f t="shared" si="62"/>
        <v>NSBLDRNS</v>
      </c>
      <c r="AN496" s="15" t="str">
        <f t="shared" si="63"/>
        <v>NSBLDRNS</v>
      </c>
    </row>
    <row r="497" spans="1:40" ht="11.25" customHeight="1" x14ac:dyDescent="0.15">
      <c r="A497" s="15">
        <v>496</v>
      </c>
      <c r="B497" s="15" t="s">
        <v>1307</v>
      </c>
      <c r="C497" s="15" t="s">
        <v>1308</v>
      </c>
      <c r="D497" s="3" t="s">
        <v>18</v>
      </c>
      <c r="E497" s="15" t="s">
        <v>19</v>
      </c>
      <c r="F497" s="15" t="s">
        <v>53</v>
      </c>
      <c r="G497" s="15">
        <v>107</v>
      </c>
      <c r="H497" s="15">
        <v>154</v>
      </c>
      <c r="I497" s="15">
        <v>62</v>
      </c>
      <c r="J497" s="15">
        <v>59</v>
      </c>
      <c r="K497" s="15">
        <v>56</v>
      </c>
      <c r="L497" s="15">
        <v>52</v>
      </c>
      <c r="M497" s="15">
        <v>63</v>
      </c>
      <c r="N497" s="15">
        <v>68</v>
      </c>
      <c r="O497" s="15">
        <v>60</v>
      </c>
      <c r="P497" s="15">
        <v>14</v>
      </c>
      <c r="Q497" s="15" t="s">
        <v>305</v>
      </c>
      <c r="R497" s="3" t="str">
        <f>IF(ISERROR(VLOOKUP($Q497,技リスト!$A$1:$F$270,6,FALSE)),"－",VLOOKUP($Q497,技リスト!$A$1:$F$270,6,FALSE))</f>
        <v>BB</v>
      </c>
      <c r="S497" s="3">
        <f>IF(ISERROR(VLOOKUP($Q497,技リスト!$A$1:$F$270,3,FALSE)),"－",VLOOKUP($Q497,技リスト!$A$1:$F$270,3,FALSE))</f>
        <v>16</v>
      </c>
      <c r="T497" s="3" t="str">
        <f>IF($E497=IF(ISERROR(VLOOKUP($Q497,技リスト!$A$1:$F$270,4,FALSE)),"－",VLOOKUP($Q497,技リスト!$A$1:$F$270,4,FALSE)),"一致","")</f>
        <v/>
      </c>
      <c r="U497" s="15" t="s">
        <v>158</v>
      </c>
      <c r="V497" s="3" t="str">
        <f>IF(ISERROR(VLOOKUP($U497,技リスト!$A$1:$F$270,6,FALSE)),"－",VLOOKUP($U497,技リスト!$A$1:$F$270,6,FALSE))</f>
        <v>DR</v>
      </c>
      <c r="W497" s="3">
        <f>IF(ISERROR(VLOOKUP($U497,技リスト!$A$1:$F$270,3,FALSE)),"－",VLOOKUP($U497,技リスト!$A$1:$F$270,3,FALSE))</f>
        <v>17</v>
      </c>
      <c r="X497" s="3" t="str">
        <f>IF($E497=IF(ISERROR(VLOOKUP($U497,技リスト!$A$1:$F$270,4,FALSE)),"－",VLOOKUP($U497,技リスト!$A$1:$F$270,4,FALSE)),"一致","")</f>
        <v/>
      </c>
      <c r="Y497" s="15" t="s">
        <v>129</v>
      </c>
      <c r="Z497" s="3" t="str">
        <f>IF(ISERROR(VLOOKUP($Y497,技リスト!$A$1:$F$270,6,FALSE)),"－",VLOOKUP($Y497,技リスト!$A$1:$F$270,6,FALSE))</f>
        <v>BL</v>
      </c>
      <c r="AA497" s="3">
        <f>IF(ISERROR(VLOOKUP($Y497,技リスト!$A$1:$F$270,3,FALSE)),"－",VLOOKUP($Y497,技リスト!$A$1:$F$270,3,FALSE))</f>
        <v>73</v>
      </c>
      <c r="AB497" s="3" t="str">
        <f>IF($E497=IF(ISERROR(VLOOKUP($Y497,技リスト!$A$1:$F$270,4,FALSE)),"－",VLOOKUP($Y497,技リスト!$A$1:$F$270,4,FALSE)),"一致","")</f>
        <v>一致</v>
      </c>
      <c r="AC497" s="15" t="s">
        <v>128</v>
      </c>
      <c r="AD497" s="3" t="str">
        <f>IF(ISERROR(VLOOKUP($AC497,技リスト!$A$1:$F$270,6,FALSE)),"－",VLOOKUP($AC497,技リスト!$A$1:$F$270,6,FALSE))</f>
        <v>DR</v>
      </c>
      <c r="AE497" s="3">
        <f>IF(ISERROR(VLOOKUP($AC497,技リスト!$A$1:$F$270,3,FALSE)),"－",VLOOKUP($AC497,技リスト!$A$1:$F$270,3,FALSE))</f>
        <v>76</v>
      </c>
      <c r="AF497" s="3" t="str">
        <f>IF($E497=IF(ISERROR(VLOOKUP($AC497,技リスト!$A$1:$F$245,4,FALSE)),"－",VLOOKUP($AC497,技リスト!$A$1:$F$245,4,FALSE)),"一致","")</f>
        <v>一致</v>
      </c>
      <c r="AG497" s="16" t="str">
        <f t="shared" si="56"/>
        <v>ホーントレインたつまきせんぷうぶんしんディフェンスぶんしんフェイント</v>
      </c>
      <c r="AH497" s="16" t="str">
        <f t="shared" si="57"/>
        <v>ホーントレインたつまきせんぷうぶんしんディフェンスぶんしんフェイント</v>
      </c>
      <c r="AI497" s="16" t="str">
        <f t="shared" si="58"/>
        <v>ホーントレインたつまきせんぷうぶんしんディフェンスぶんしんフェイント</v>
      </c>
      <c r="AJ497" s="16" t="str">
        <f t="shared" si="59"/>
        <v>ホーントレインたつまきせんぷうぶんしんディフェンスぶんしんフェイント</v>
      </c>
      <c r="AK497" s="15" t="str">
        <f t="shared" si="60"/>
        <v>BBDRBLDR</v>
      </c>
      <c r="AL497" s="16" t="str">
        <f t="shared" si="61"/>
        <v>BBDRBLDR</v>
      </c>
      <c r="AM497" s="15" t="str">
        <f t="shared" si="62"/>
        <v>BBDRBLDR</v>
      </c>
      <c r="AN497" s="15" t="str">
        <f t="shared" si="63"/>
        <v>BBDRBLDR</v>
      </c>
    </row>
    <row r="498" spans="1:40" ht="11.25" customHeight="1" x14ac:dyDescent="0.15">
      <c r="A498" s="15">
        <v>497</v>
      </c>
      <c r="B498" s="15" t="s">
        <v>1309</v>
      </c>
      <c r="C498" s="15" t="s">
        <v>1310</v>
      </c>
      <c r="D498" s="3" t="s">
        <v>18</v>
      </c>
      <c r="E498" s="15" t="s">
        <v>145</v>
      </c>
      <c r="F498" s="15" t="s">
        <v>20</v>
      </c>
      <c r="G498" s="15">
        <v>151</v>
      </c>
      <c r="H498" s="15">
        <v>144</v>
      </c>
      <c r="I498" s="15">
        <v>56</v>
      </c>
      <c r="J498" s="15">
        <v>53</v>
      </c>
      <c r="K498" s="15">
        <v>62</v>
      </c>
      <c r="L498" s="15">
        <v>56</v>
      </c>
      <c r="M498" s="15">
        <v>63</v>
      </c>
      <c r="N498" s="15">
        <v>60</v>
      </c>
      <c r="O498" s="15">
        <v>58</v>
      </c>
      <c r="P498" s="15">
        <v>8</v>
      </c>
      <c r="Q498" s="15" t="s">
        <v>203</v>
      </c>
      <c r="R498" s="3" t="str">
        <f>IF(ISERROR(VLOOKUP($Q498,技リスト!$A$1:$F$270,6,FALSE)),"－",VLOOKUP($Q498,技リスト!$A$1:$F$270,6,FALSE))</f>
        <v>P1</v>
      </c>
      <c r="S498" s="3">
        <f>IF(ISERROR(VLOOKUP($Q498,技リスト!$A$1:$F$270,3,FALSE)),"－",VLOOKUP($Q498,技リスト!$A$1:$F$270,3,FALSE))</f>
        <v>8</v>
      </c>
      <c r="T498" s="3" t="str">
        <f>IF($E498=IF(ISERROR(VLOOKUP($Q498,技リスト!$A$1:$F$270,4,FALSE)),"－",VLOOKUP($Q498,技リスト!$A$1:$F$270,4,FALSE)),"一致","")</f>
        <v>一致</v>
      </c>
      <c r="U498" s="15" t="s">
        <v>280</v>
      </c>
      <c r="V498" s="3" t="str">
        <f>IF(ISERROR(VLOOKUP($U498,技リスト!$A$1:$F$270,6,FALSE)),"－",VLOOKUP($U498,技リスト!$A$1:$F$270,6,FALSE))</f>
        <v>P1</v>
      </c>
      <c r="W498" s="3">
        <f>IF(ISERROR(VLOOKUP($U498,技リスト!$A$1:$F$270,3,FALSE)),"－",VLOOKUP($U498,技リスト!$A$1:$F$270,3,FALSE))</f>
        <v>41</v>
      </c>
      <c r="X498" s="3" t="str">
        <f>IF($E498=IF(ISERROR(VLOOKUP($U498,技リスト!$A$1:$F$270,4,FALSE)),"－",VLOOKUP($U498,技リスト!$A$1:$F$270,4,FALSE)),"一致","")</f>
        <v>一致</v>
      </c>
      <c r="Y498" s="15" t="s">
        <v>729</v>
      </c>
      <c r="Z498" s="3" t="str">
        <f>IF(ISERROR(VLOOKUP($Y498,技リスト!$A$1:$F$270,6,FALSE)),"－",VLOOKUP($Y498,技リスト!$A$1:$F$270,6,FALSE))</f>
        <v>BB</v>
      </c>
      <c r="AA498" s="3">
        <f>IF(ISERROR(VLOOKUP($Y498,技リスト!$A$1:$F$270,3,FALSE)),"－",VLOOKUP($Y498,技リスト!$A$1:$F$270,3,FALSE))</f>
        <v>73</v>
      </c>
      <c r="AB498" s="3" t="str">
        <f>IF($E498=IF(ISERROR(VLOOKUP($Y498,技リスト!$A$1:$F$270,4,FALSE)),"－",VLOOKUP($Y498,技リスト!$A$1:$F$270,4,FALSE)),"一致","")</f>
        <v>一致</v>
      </c>
      <c r="AC498" s="15" t="s">
        <v>370</v>
      </c>
      <c r="AD498" s="3" t="str">
        <f>IF(ISERROR(VLOOKUP($AC498,技リスト!$A$1:$F$270,6,FALSE)),"－",VLOOKUP($AC498,技リスト!$A$1:$F$270,6,FALSE))</f>
        <v>P1</v>
      </c>
      <c r="AE498" s="3">
        <f>IF(ISERROR(VLOOKUP($AC498,技リスト!$A$1:$F$270,3,FALSE)),"－",VLOOKUP($AC498,技リスト!$A$1:$F$270,3,FALSE))</f>
        <v>90</v>
      </c>
      <c r="AF498" s="3" t="str">
        <f>IF($E498=IF(ISERROR(VLOOKUP($AC498,技リスト!$A$1:$F$245,4,FALSE)),"－",VLOOKUP($AC498,技リスト!$A$1:$F$245,4,FALSE)),"一致","")</f>
        <v>一致</v>
      </c>
      <c r="AG498" s="16" t="str">
        <f t="shared" si="56"/>
        <v>ねっけつパンチロケットこぶしボルケイノカットダブルロケット</v>
      </c>
      <c r="AH498" s="16" t="str">
        <f t="shared" si="57"/>
        <v>ねっけつパンチロケットこぶしボルケイノカットダブルロケット</v>
      </c>
      <c r="AI498" s="16" t="str">
        <f t="shared" si="58"/>
        <v>ねっけつパンチロケットこぶしボルケイノカットダブルロケット</v>
      </c>
      <c r="AJ498" s="16" t="str">
        <f t="shared" si="59"/>
        <v>ねっけつパンチロケットこぶしボルケイノカットダブルロケット</v>
      </c>
      <c r="AK498" s="15" t="str">
        <f t="shared" si="60"/>
        <v>P1P1BBP1</v>
      </c>
      <c r="AL498" s="16" t="str">
        <f t="shared" si="61"/>
        <v>P1P1BBP1</v>
      </c>
      <c r="AM498" s="15" t="str">
        <f t="shared" si="62"/>
        <v>P1P1BBP1</v>
      </c>
      <c r="AN498" s="15" t="str">
        <f t="shared" si="63"/>
        <v>P1P1BBP1</v>
      </c>
    </row>
    <row r="499" spans="1:40" ht="11.25" customHeight="1" x14ac:dyDescent="0.15">
      <c r="A499" s="15">
        <v>498</v>
      </c>
      <c r="B499" s="15" t="s">
        <v>1311</v>
      </c>
      <c r="C499" s="15" t="s">
        <v>1312</v>
      </c>
      <c r="D499" s="3" t="s">
        <v>18</v>
      </c>
      <c r="E499" s="15" t="s">
        <v>145</v>
      </c>
      <c r="F499" s="15" t="s">
        <v>17</v>
      </c>
      <c r="G499" s="15">
        <v>92</v>
      </c>
      <c r="H499" s="15">
        <v>158</v>
      </c>
      <c r="I499" s="15">
        <v>63</v>
      </c>
      <c r="J499" s="15">
        <v>55</v>
      </c>
      <c r="K499" s="15">
        <v>56</v>
      </c>
      <c r="L499" s="15">
        <v>60</v>
      </c>
      <c r="M499" s="15">
        <v>63</v>
      </c>
      <c r="N499" s="15">
        <v>64</v>
      </c>
      <c r="O499" s="15">
        <v>57</v>
      </c>
      <c r="P499" s="15">
        <v>17</v>
      </c>
      <c r="Q499" s="15" t="s">
        <v>223</v>
      </c>
      <c r="R499" s="3" t="str">
        <f>IF(ISERROR(VLOOKUP($Q499,技リスト!$A$1:$F$270,6,FALSE)),"－",VLOOKUP($Q499,技リスト!$A$1:$F$270,6,FALSE))</f>
        <v>BL</v>
      </c>
      <c r="S499" s="3">
        <f>IF(ISERROR(VLOOKUP($Q499,技リスト!$A$1:$F$270,3,FALSE)),"－",VLOOKUP($Q499,技リスト!$A$1:$F$270,3,FALSE))</f>
        <v>8</v>
      </c>
      <c r="T499" s="3" t="str">
        <f>IF($E499=IF(ISERROR(VLOOKUP($Q499,技リスト!$A$1:$F$270,4,FALSE)),"－",VLOOKUP($Q499,技リスト!$A$1:$F$270,4,FALSE)),"一致","")</f>
        <v/>
      </c>
      <c r="U499" s="15" t="s">
        <v>732</v>
      </c>
      <c r="V499" s="3" t="str">
        <f>IF(ISERROR(VLOOKUP($U499,技リスト!$A$1:$F$270,6,FALSE)),"－",VLOOKUP($U499,技リスト!$A$1:$F$270,6,FALSE))</f>
        <v>BL</v>
      </c>
      <c r="W499" s="3">
        <f>IF(ISERROR(VLOOKUP($U499,技リスト!$A$1:$F$270,3,FALSE)),"－",VLOOKUP($U499,技リスト!$A$1:$F$270,3,FALSE))</f>
        <v>56</v>
      </c>
      <c r="X499" s="3" t="str">
        <f>IF($E499=IF(ISERROR(VLOOKUP($U499,技リスト!$A$1:$F$270,4,FALSE)),"－",VLOOKUP($U499,技リスト!$A$1:$F$270,4,FALSE)),"一致","")</f>
        <v>一致</v>
      </c>
      <c r="Y499" s="15" t="s">
        <v>289</v>
      </c>
      <c r="Z499" s="3" t="str">
        <f>IF(ISERROR(VLOOKUP($Y499,技リスト!$A$1:$F$270,6,FALSE)),"－",VLOOKUP($Y499,技リスト!$A$1:$F$270,6,FALSE))</f>
        <v>DR</v>
      </c>
      <c r="AA499" s="3">
        <f>IF(ISERROR(VLOOKUP($Y499,技リスト!$A$1:$F$270,3,FALSE)),"－",VLOOKUP($Y499,技リスト!$A$1:$F$270,3,FALSE))</f>
        <v>24</v>
      </c>
      <c r="AB499" s="3" t="str">
        <f>IF($E499=IF(ISERROR(VLOOKUP($Y499,技リスト!$A$1:$F$270,4,FALSE)),"－",VLOOKUP($Y499,技リスト!$A$1:$F$270,4,FALSE)),"一致","")</f>
        <v/>
      </c>
      <c r="AC499" s="15" t="s">
        <v>816</v>
      </c>
      <c r="AD499" s="3" t="str">
        <f>IF(ISERROR(VLOOKUP($AC499,技リスト!$A$1:$F$270,6,FALSE)),"－",VLOOKUP($AC499,技リスト!$A$1:$F$270,6,FALSE))</f>
        <v>DR</v>
      </c>
      <c r="AE499" s="3">
        <f>IF(ISERROR(VLOOKUP($AC499,技リスト!$A$1:$F$270,3,FALSE)),"－",VLOOKUP($AC499,技リスト!$A$1:$F$270,3,FALSE))</f>
        <v>83</v>
      </c>
      <c r="AF499" s="3" t="str">
        <f>IF($E499=IF(ISERROR(VLOOKUP($AC499,技リスト!$A$1:$F$245,4,FALSE)),"－",VLOOKUP($AC499,技リスト!$A$1:$F$245,4,FALSE)),"一致","")</f>
        <v/>
      </c>
      <c r="AG499" s="16" t="str">
        <f t="shared" si="56"/>
        <v>キラースライドフェイクボンバーどくぎりのじゅつモグラシャッフル</v>
      </c>
      <c r="AH499" s="16" t="str">
        <f t="shared" si="57"/>
        <v>キラースライドフェイクボンバーどくぎりのじゅつモグラシャッフル</v>
      </c>
      <c r="AI499" s="16" t="str">
        <f t="shared" si="58"/>
        <v>キラースライドフェイクボンバーどくぎりのじゅつモグラシャッフル</v>
      </c>
      <c r="AJ499" s="16" t="str">
        <f t="shared" si="59"/>
        <v>キラースライドフェイクボンバーどくぎりのじゅつモグラシャッフル</v>
      </c>
      <c r="AK499" s="15" t="str">
        <f t="shared" si="60"/>
        <v>BLBLDRDR</v>
      </c>
      <c r="AL499" s="16" t="str">
        <f t="shared" si="61"/>
        <v>BLBLDRDR</v>
      </c>
      <c r="AM499" s="15" t="str">
        <f t="shared" si="62"/>
        <v>BLBLDRDR</v>
      </c>
      <c r="AN499" s="15" t="str">
        <f t="shared" si="63"/>
        <v>BLBLDRDR</v>
      </c>
    </row>
    <row r="500" spans="1:40" ht="11.25" customHeight="1" x14ac:dyDescent="0.15">
      <c r="A500" s="15">
        <v>499</v>
      </c>
      <c r="B500" s="15" t="s">
        <v>1313</v>
      </c>
      <c r="C500" s="15" t="s">
        <v>1314</v>
      </c>
      <c r="D500" s="3" t="s">
        <v>18</v>
      </c>
      <c r="E500" s="15" t="s">
        <v>88</v>
      </c>
      <c r="F500" s="15" t="s">
        <v>52</v>
      </c>
      <c r="G500" s="15">
        <v>83</v>
      </c>
      <c r="H500" s="15">
        <v>138</v>
      </c>
      <c r="I500" s="15">
        <v>62</v>
      </c>
      <c r="J500" s="15">
        <v>60</v>
      </c>
      <c r="K500" s="15">
        <v>40</v>
      </c>
      <c r="L500" s="15">
        <v>68</v>
      </c>
      <c r="M500" s="15">
        <v>52</v>
      </c>
      <c r="N500" s="15">
        <v>69</v>
      </c>
      <c r="O500" s="15">
        <v>52</v>
      </c>
      <c r="P500" s="15">
        <v>14</v>
      </c>
      <c r="Q500" s="15" t="s">
        <v>147</v>
      </c>
      <c r="R500" s="3" t="str">
        <f>IF(ISERROR(VLOOKUP($Q500,技リスト!$A$1:$F$270,6,FALSE)),"－",VLOOKUP($Q500,技リスト!$A$1:$F$270,6,FALSE))</f>
        <v>LS</v>
      </c>
      <c r="S500" s="3">
        <f>IF(ISERROR(VLOOKUP($Q500,技リスト!$A$1:$F$270,3,FALSE)),"－",VLOOKUP($Q500,技リスト!$A$1:$F$270,3,FALSE))</f>
        <v>45</v>
      </c>
      <c r="T500" s="3" t="str">
        <f>IF($E500=IF(ISERROR(VLOOKUP($Q500,技リスト!$A$1:$F$270,4,FALSE)),"－",VLOOKUP($Q500,技リスト!$A$1:$F$270,4,FALSE)),"一致","")</f>
        <v>一致</v>
      </c>
      <c r="U500" s="15" t="s">
        <v>152</v>
      </c>
      <c r="V500" s="3" t="str">
        <f>IF(ISERROR(VLOOKUP($U500,技リスト!$A$1:$F$270,6,FALSE)),"－",VLOOKUP($U500,技リスト!$A$1:$F$270,6,FALSE))</f>
        <v>DR</v>
      </c>
      <c r="W500" s="3">
        <f>IF(ISERROR(VLOOKUP($U500,技リスト!$A$1:$F$270,3,FALSE)),"－",VLOOKUP($U500,技リスト!$A$1:$F$270,3,FALSE))</f>
        <v>47</v>
      </c>
      <c r="X500" s="3" t="str">
        <f>IF($E500=IF(ISERROR(VLOOKUP($U500,技リスト!$A$1:$F$270,4,FALSE)),"－",VLOOKUP($U500,技リスト!$A$1:$F$270,4,FALSE)),"一致","")</f>
        <v>一致</v>
      </c>
      <c r="Y500" s="15" t="s">
        <v>154</v>
      </c>
      <c r="Z500" s="3" t="str">
        <f>IF(ISERROR(VLOOKUP($Y500,技リスト!$A$1:$F$270,6,FALSE)),"－",VLOOKUP($Y500,技リスト!$A$1:$F$270,6,FALSE))</f>
        <v>BB</v>
      </c>
      <c r="AA500" s="3">
        <f>IF(ISERROR(VLOOKUP($Y500,技リスト!$A$1:$F$270,3,FALSE)),"－",VLOOKUP($Y500,技リスト!$A$1:$F$270,3,FALSE))</f>
        <v>84</v>
      </c>
      <c r="AB500" s="3" t="str">
        <f>IF($E500=IF(ISERROR(VLOOKUP($Y500,技リスト!$A$1:$F$270,4,FALSE)),"－",VLOOKUP($Y500,技リスト!$A$1:$F$270,4,FALSE)),"一致","")</f>
        <v/>
      </c>
      <c r="AC500" s="15" t="s">
        <v>876</v>
      </c>
      <c r="AD500" s="3" t="str">
        <f>IF(ISERROR(VLOOKUP($AC500,技リスト!$A$1:$F$270,6,FALSE)),"－",VLOOKUP($AC500,技リスト!$A$1:$F$270,6,FALSE))</f>
        <v>NS</v>
      </c>
      <c r="AE500" s="3">
        <f>IF(ISERROR(VLOOKUP($AC500,技リスト!$A$1:$F$270,3,FALSE)),"－",VLOOKUP($AC500,技リスト!$A$1:$F$270,3,FALSE))</f>
        <v>94</v>
      </c>
      <c r="AF500" s="3" t="str">
        <f>IF($E500=IF(ISERROR(VLOOKUP($AC500,技リスト!$A$1:$F$245,4,FALSE)),"－",VLOOKUP($AC500,技リスト!$A$1:$F$245,4,FALSE)),"一致","")</f>
        <v/>
      </c>
      <c r="AG500" s="16" t="str">
        <f t="shared" si="56"/>
        <v>すいせいシュートジグザグスパークシューティングスターデュアルストライク</v>
      </c>
      <c r="AH500" s="16" t="str">
        <f t="shared" si="57"/>
        <v>すいせいシュートジグザグスパークシューティングスターデュアルストライク</v>
      </c>
      <c r="AI500" s="16" t="str">
        <f t="shared" si="58"/>
        <v>すいせいシュートジグザグスパークシューティングスターデュアルストライク</v>
      </c>
      <c r="AJ500" s="16" t="str">
        <f t="shared" si="59"/>
        <v>すいせいシュートジグザグスパークシューティングスターデュアルストライク</v>
      </c>
      <c r="AK500" s="15" t="str">
        <f t="shared" si="60"/>
        <v>LSDRBBNS</v>
      </c>
      <c r="AL500" s="16" t="str">
        <f t="shared" si="61"/>
        <v>LSDRBBNS</v>
      </c>
      <c r="AM500" s="15" t="str">
        <f t="shared" si="62"/>
        <v>LSDRBBNS</v>
      </c>
      <c r="AN500" s="15" t="str">
        <f t="shared" si="63"/>
        <v>LSDRBBNS</v>
      </c>
    </row>
    <row r="501" spans="1:40" ht="11.25" customHeight="1" x14ac:dyDescent="0.15">
      <c r="A501" s="15">
        <v>500</v>
      </c>
      <c r="B501" s="15" t="s">
        <v>1315</v>
      </c>
      <c r="C501" s="15" t="s">
        <v>1316</v>
      </c>
      <c r="D501" s="3" t="s">
        <v>18</v>
      </c>
      <c r="E501" s="15" t="s">
        <v>145</v>
      </c>
      <c r="F501" s="15" t="s">
        <v>53</v>
      </c>
      <c r="G501" s="15">
        <v>118</v>
      </c>
      <c r="H501" s="15">
        <v>104</v>
      </c>
      <c r="I501" s="15">
        <v>63</v>
      </c>
      <c r="J501" s="15">
        <v>54</v>
      </c>
      <c r="K501" s="15">
        <v>44</v>
      </c>
      <c r="L501" s="15">
        <v>44</v>
      </c>
      <c r="M501" s="15">
        <v>41</v>
      </c>
      <c r="N501" s="15">
        <v>55</v>
      </c>
      <c r="O501" s="15">
        <v>56</v>
      </c>
      <c r="P501" s="15">
        <v>14</v>
      </c>
      <c r="Q501" s="15" t="s">
        <v>610</v>
      </c>
      <c r="R501" s="3" t="str">
        <f>IF(ISERROR(VLOOKUP($Q501,技リスト!$A$1:$F$270,6,FALSE)),"－",VLOOKUP($Q501,技リスト!$A$1:$F$270,6,FALSE))</f>
        <v>DR</v>
      </c>
      <c r="S501" s="3">
        <f>IF(ISERROR(VLOOKUP($Q501,技リスト!$A$1:$F$270,3,FALSE)),"－",VLOOKUP($Q501,技リスト!$A$1:$F$270,3,FALSE))</f>
        <v>38</v>
      </c>
      <c r="T501" s="3" t="str">
        <f>IF($E501=IF(ISERROR(VLOOKUP($Q501,技リスト!$A$1:$F$270,4,FALSE)),"－",VLOOKUP($Q501,技リスト!$A$1:$F$270,4,FALSE)),"一致","")</f>
        <v>一致</v>
      </c>
      <c r="U501" s="15" t="s">
        <v>732</v>
      </c>
      <c r="V501" s="3" t="str">
        <f>IF(ISERROR(VLOOKUP($U501,技リスト!$A$1:$F$270,6,FALSE)),"－",VLOOKUP($U501,技リスト!$A$1:$F$270,6,FALSE))</f>
        <v>BL</v>
      </c>
      <c r="W501" s="3">
        <f>IF(ISERROR(VLOOKUP($U501,技リスト!$A$1:$F$270,3,FALSE)),"－",VLOOKUP($U501,技リスト!$A$1:$F$270,3,FALSE))</f>
        <v>56</v>
      </c>
      <c r="X501" s="3" t="str">
        <f>IF($E501=IF(ISERROR(VLOOKUP($U501,技リスト!$A$1:$F$270,4,FALSE)),"－",VLOOKUP($U501,技リスト!$A$1:$F$270,4,FALSE)),"一致","")</f>
        <v>一致</v>
      </c>
      <c r="Y501" s="15" t="s">
        <v>766</v>
      </c>
      <c r="Z501" s="3" t="str">
        <f>IF(ISERROR(VLOOKUP($Y501,技リスト!$A$1:$F$270,6,FALSE)),"－",VLOOKUP($Y501,技リスト!$A$1:$F$270,6,FALSE))</f>
        <v>NS</v>
      </c>
      <c r="AA501" s="3">
        <f>IF(ISERROR(VLOOKUP($Y501,技リスト!$A$1:$F$270,3,FALSE)),"－",VLOOKUP($Y501,技リスト!$A$1:$F$270,3,FALSE))</f>
        <v>80</v>
      </c>
      <c r="AB501" s="3" t="str">
        <f>IF($E501=IF(ISERROR(VLOOKUP($Y501,技リスト!$A$1:$F$270,4,FALSE)),"－",VLOOKUP($Y501,技リスト!$A$1:$F$270,4,FALSE)),"一致","")</f>
        <v/>
      </c>
      <c r="AC501" s="15" t="s">
        <v>571</v>
      </c>
      <c r="AD501" s="3" t="str">
        <f>IF(ISERROR(VLOOKUP($AC501,技リスト!$A$1:$F$270,6,FALSE)),"－",VLOOKUP($AC501,技リスト!$A$1:$F$270,6,FALSE))</f>
        <v>DR</v>
      </c>
      <c r="AE501" s="3">
        <f>IF(ISERROR(VLOOKUP($AC501,技リスト!$A$1:$F$270,3,FALSE)),"－",VLOOKUP($AC501,技リスト!$A$1:$F$270,3,FALSE))</f>
        <v>94</v>
      </c>
      <c r="AF501" s="3" t="str">
        <f>IF($E501=IF(ISERROR(VLOOKUP($AC501,技リスト!$A$1:$F$245,4,FALSE)),"－",VLOOKUP($AC501,技リスト!$A$1:$F$245,4,FALSE)),"一致","")</f>
        <v/>
      </c>
      <c r="AG501" s="16" t="str">
        <f t="shared" si="56"/>
        <v>フーセンガムフェイクボンバートカチェフボンバーヘブンズタイム</v>
      </c>
      <c r="AH501" s="16" t="str">
        <f t="shared" si="57"/>
        <v>フーセンガムフェイクボンバートカチェフボンバーヘブンズタイム</v>
      </c>
      <c r="AI501" s="16" t="str">
        <f t="shared" si="58"/>
        <v>フーセンガムフェイクボンバートカチェフボンバーヘブンズタイム</v>
      </c>
      <c r="AJ501" s="16" t="str">
        <f t="shared" si="59"/>
        <v>フーセンガムフェイクボンバートカチェフボンバーヘブンズタイム</v>
      </c>
      <c r="AK501" s="15" t="str">
        <f t="shared" si="60"/>
        <v>DRBLNSDR</v>
      </c>
      <c r="AL501" s="16" t="str">
        <f t="shared" si="61"/>
        <v>DRBLNSDR</v>
      </c>
      <c r="AM501" s="15" t="str">
        <f t="shared" si="62"/>
        <v>DRBLNSDR</v>
      </c>
      <c r="AN501" s="15" t="str">
        <f t="shared" si="63"/>
        <v>DRBLNSDR</v>
      </c>
    </row>
    <row r="502" spans="1:40" ht="11.25" customHeight="1" x14ac:dyDescent="0.15">
      <c r="A502" s="15">
        <v>501</v>
      </c>
      <c r="B502" s="15" t="s">
        <v>1317</v>
      </c>
      <c r="C502" s="15" t="s">
        <v>1318</v>
      </c>
      <c r="D502" s="3" t="s">
        <v>18</v>
      </c>
      <c r="E502" s="15" t="s">
        <v>145</v>
      </c>
      <c r="F502" s="15" t="s">
        <v>20</v>
      </c>
      <c r="G502" s="15">
        <v>88</v>
      </c>
      <c r="H502" s="15">
        <v>92</v>
      </c>
      <c r="I502" s="15">
        <v>71</v>
      </c>
      <c r="J502" s="15">
        <v>77</v>
      </c>
      <c r="K502" s="15">
        <v>69</v>
      </c>
      <c r="L502" s="15">
        <v>71</v>
      </c>
      <c r="M502" s="15">
        <v>78</v>
      </c>
      <c r="N502" s="15">
        <v>28</v>
      </c>
      <c r="O502" s="15">
        <v>70</v>
      </c>
      <c r="P502" s="15">
        <v>20</v>
      </c>
      <c r="Q502" s="15" t="s">
        <v>305</v>
      </c>
      <c r="R502" s="3" t="str">
        <f>IF(ISERROR(VLOOKUP($Q502,技リスト!$A$1:$F$270,6,FALSE)),"－",VLOOKUP($Q502,技リスト!$A$1:$F$270,6,FALSE))</f>
        <v>BB</v>
      </c>
      <c r="S502" s="3">
        <f>IF(ISERROR(VLOOKUP($Q502,技リスト!$A$1:$F$270,3,FALSE)),"－",VLOOKUP($Q502,技リスト!$A$1:$F$270,3,FALSE))</f>
        <v>16</v>
      </c>
      <c r="T502" s="3" t="str">
        <f>IF($E502=IF(ISERROR(VLOOKUP($Q502,技リスト!$A$1:$F$270,4,FALSE)),"－",VLOOKUP($Q502,技リスト!$A$1:$F$270,4,FALSE)),"一致","")</f>
        <v/>
      </c>
      <c r="U502" s="15" t="s">
        <v>320</v>
      </c>
      <c r="V502" s="3" t="str">
        <f>IF(ISERROR(VLOOKUP($U502,技リスト!$A$1:$F$270,6,FALSE)),"－",VLOOKUP($U502,技リスト!$A$1:$F$270,6,FALSE))</f>
        <v>CA</v>
      </c>
      <c r="W502" s="3">
        <f>IF(ISERROR(VLOOKUP($U502,技リスト!$A$1:$F$270,3,FALSE)),"－",VLOOKUP($U502,技リスト!$A$1:$F$270,3,FALSE))</f>
        <v>41</v>
      </c>
      <c r="X502" s="3" t="str">
        <f>IF($E502=IF(ISERROR(VLOOKUP($U502,技リスト!$A$1:$F$270,4,FALSE)),"－",VLOOKUP($U502,技リスト!$A$1:$F$270,4,FALSE)),"一致","")</f>
        <v/>
      </c>
      <c r="Y502" s="15" t="s">
        <v>281</v>
      </c>
      <c r="Z502" s="3" t="str">
        <f>IF(ISERROR(VLOOKUP($Y502,技リスト!$A$1:$F$270,6,FALSE)),"－",VLOOKUP($Y502,技リスト!$A$1:$F$270,6,FALSE))</f>
        <v>P1</v>
      </c>
      <c r="AA502" s="3">
        <f>IF(ISERROR(VLOOKUP($Y502,技リスト!$A$1:$F$270,3,FALSE)),"－",VLOOKUP($Y502,技リスト!$A$1:$F$270,3,FALSE))</f>
        <v>67</v>
      </c>
      <c r="AB502" s="3" t="str">
        <f>IF($E502=IF(ISERROR(VLOOKUP($Y502,技リスト!$A$1:$F$270,4,FALSE)),"－",VLOOKUP($Y502,技リスト!$A$1:$F$270,4,FALSE)),"一致","")</f>
        <v>一致</v>
      </c>
      <c r="AC502" s="15" t="s">
        <v>220</v>
      </c>
      <c r="AD502" s="3" t="str">
        <f>IF(ISERROR(VLOOKUP($AC502,技リスト!$A$1:$F$270,6,FALSE)),"－",VLOOKUP($AC502,技リスト!$A$1:$F$270,6,FALSE))</f>
        <v>BL</v>
      </c>
      <c r="AE502" s="3">
        <f>IF(ISERROR(VLOOKUP($AC502,技リスト!$A$1:$F$270,3,FALSE)),"－",VLOOKUP($AC502,技リスト!$A$1:$F$270,3,FALSE))</f>
        <v>84</v>
      </c>
      <c r="AF502" s="3" t="str">
        <f>IF($E502=IF(ISERROR(VLOOKUP($AC502,技リスト!$A$1:$F$245,4,FALSE)),"－",VLOOKUP($AC502,技リスト!$A$1:$F$245,4,FALSE)),"一致","")</f>
        <v/>
      </c>
      <c r="AG502" s="16" t="str">
        <f t="shared" si="56"/>
        <v>ホーントレインワイルドクローばくれつパンチダブルサイクロン</v>
      </c>
      <c r="AH502" s="16" t="str">
        <f t="shared" si="57"/>
        <v>ホーントレインワイルドクローばくれつパンチダブルサイクロン</v>
      </c>
      <c r="AI502" s="16" t="str">
        <f t="shared" si="58"/>
        <v>ホーントレインワイルドクローばくれつパンチダブルサイクロン</v>
      </c>
      <c r="AJ502" s="16" t="str">
        <f t="shared" si="59"/>
        <v>ホーントレインワイルドクローばくれつパンチダブルサイクロン</v>
      </c>
      <c r="AK502" s="15" t="str">
        <f t="shared" si="60"/>
        <v>BBCAP1BL</v>
      </c>
      <c r="AL502" s="16" t="str">
        <f t="shared" si="61"/>
        <v>BBCAP1BL</v>
      </c>
      <c r="AM502" s="15" t="str">
        <f t="shared" si="62"/>
        <v>BBCAP1BL</v>
      </c>
      <c r="AN502" s="15" t="str">
        <f t="shared" si="63"/>
        <v>BBCAP1BL</v>
      </c>
    </row>
    <row r="503" spans="1:40" ht="11.25" customHeight="1" x14ac:dyDescent="0.15">
      <c r="A503" s="15">
        <v>502</v>
      </c>
      <c r="B503" s="15" t="s">
        <v>1319</v>
      </c>
      <c r="C503" s="15" t="s">
        <v>1320</v>
      </c>
      <c r="D503" s="3" t="s">
        <v>18</v>
      </c>
      <c r="E503" s="15" t="s">
        <v>19</v>
      </c>
      <c r="F503" s="15" t="s">
        <v>17</v>
      </c>
      <c r="G503" s="15">
        <v>94</v>
      </c>
      <c r="H503" s="15">
        <v>158</v>
      </c>
      <c r="I503" s="15">
        <v>66</v>
      </c>
      <c r="J503" s="15">
        <v>53</v>
      </c>
      <c r="K503" s="15">
        <v>60</v>
      </c>
      <c r="L503" s="15">
        <v>52</v>
      </c>
      <c r="M503" s="15">
        <v>59</v>
      </c>
      <c r="N503" s="15">
        <v>60</v>
      </c>
      <c r="O503" s="15">
        <v>53</v>
      </c>
      <c r="P503" s="15">
        <v>17</v>
      </c>
      <c r="Q503" s="15" t="s">
        <v>276</v>
      </c>
      <c r="R503" s="3" t="str">
        <f>IF(ISERROR(VLOOKUP($Q503,技リスト!$A$1:$F$270,6,FALSE)),"－",VLOOKUP($Q503,技リスト!$A$1:$F$270,6,FALSE))</f>
        <v>BL</v>
      </c>
      <c r="S503" s="3">
        <f>IF(ISERROR(VLOOKUP($Q503,技リスト!$A$1:$F$270,3,FALSE)),"－",VLOOKUP($Q503,技リスト!$A$1:$F$270,3,FALSE))</f>
        <v>16</v>
      </c>
      <c r="T503" s="3" t="str">
        <f>IF($E503=IF(ISERROR(VLOOKUP($Q503,技リスト!$A$1:$F$270,4,FALSE)),"－",VLOOKUP($Q503,技リスト!$A$1:$F$270,4,FALSE)),"一致","")</f>
        <v>一致</v>
      </c>
      <c r="U503" s="15" t="s">
        <v>277</v>
      </c>
      <c r="V503" s="3" t="str">
        <f>IF(ISERROR(VLOOKUP($U503,技リスト!$A$1:$F$270,6,FALSE)),"－",VLOOKUP($U503,技リスト!$A$1:$F$270,6,FALSE))</f>
        <v>DR</v>
      </c>
      <c r="W503" s="3">
        <f>IF(ISERROR(VLOOKUP($U503,技リスト!$A$1:$F$270,3,FALSE)),"－",VLOOKUP($U503,技リスト!$A$1:$F$270,3,FALSE))</f>
        <v>22</v>
      </c>
      <c r="X503" s="3" t="str">
        <f>IF($E503=IF(ISERROR(VLOOKUP($U503,技リスト!$A$1:$F$270,4,FALSE)),"－",VLOOKUP($U503,技リスト!$A$1:$F$270,4,FALSE)),"一致","")</f>
        <v>一致</v>
      </c>
      <c r="Y503" s="15" t="s">
        <v>141</v>
      </c>
      <c r="Z503" s="3" t="str">
        <f>IF(ISERROR(VLOOKUP($Y503,技リスト!$A$1:$F$270,6,FALSE)),"－",VLOOKUP($Y503,技リスト!$A$1:$F$270,6,FALSE))</f>
        <v>BL</v>
      </c>
      <c r="AA503" s="3">
        <f>IF(ISERROR(VLOOKUP($Y503,技リスト!$A$1:$F$270,3,FALSE)),"－",VLOOKUP($Y503,技リスト!$A$1:$F$270,3,FALSE))</f>
        <v>64</v>
      </c>
      <c r="AB503" s="3" t="str">
        <f>IF($E503=IF(ISERROR(VLOOKUP($Y503,技リスト!$A$1:$F$270,4,FALSE)),"－",VLOOKUP($Y503,技リスト!$A$1:$F$270,4,FALSE)),"一致","")</f>
        <v>一致</v>
      </c>
      <c r="AC503" s="15" t="s">
        <v>338</v>
      </c>
      <c r="AD503" s="3" t="str">
        <f>IF(ISERROR(VLOOKUP($AC503,技リスト!$A$1:$F$270,6,FALSE)),"－",VLOOKUP($AC503,技リスト!$A$1:$F$270,6,FALSE))</f>
        <v>DR</v>
      </c>
      <c r="AE503" s="3">
        <f>IF(ISERROR(VLOOKUP($AC503,技リスト!$A$1:$F$270,3,FALSE)),"－",VLOOKUP($AC503,技リスト!$A$1:$F$270,3,FALSE))</f>
        <v>76</v>
      </c>
      <c r="AF503" s="3" t="str">
        <f>IF($E503=IF(ISERROR(VLOOKUP($AC503,技リスト!$A$1:$F$245,4,FALSE)),"－",VLOOKUP($AC503,技リスト!$A$1:$F$245,4,FALSE)),"一致","")</f>
        <v/>
      </c>
      <c r="AG503" s="16" t="str">
        <f t="shared" si="56"/>
        <v>ドッペルゲンガーマジックかげぬいとうめいフェイント</v>
      </c>
      <c r="AH503" s="16" t="str">
        <f t="shared" si="57"/>
        <v>ドッペルゲンガーマジックかげぬいとうめいフェイント</v>
      </c>
      <c r="AI503" s="16" t="str">
        <f t="shared" si="58"/>
        <v>ドッペルゲンガーマジックかげぬいとうめいフェイント</v>
      </c>
      <c r="AJ503" s="16" t="str">
        <f t="shared" si="59"/>
        <v>ドッペルゲンガーマジックかげぬいとうめいフェイント</v>
      </c>
      <c r="AK503" s="15" t="str">
        <f t="shared" si="60"/>
        <v>BLDRBLDR</v>
      </c>
      <c r="AL503" s="16" t="str">
        <f t="shared" si="61"/>
        <v>BLDRBLDR</v>
      </c>
      <c r="AM503" s="15" t="str">
        <f t="shared" si="62"/>
        <v>BLDRBLDR</v>
      </c>
      <c r="AN503" s="15" t="str">
        <f t="shared" si="63"/>
        <v>BLDRBLDR</v>
      </c>
    </row>
    <row r="504" spans="1:40" ht="11.25" customHeight="1" x14ac:dyDescent="0.15">
      <c r="A504" s="15">
        <v>503</v>
      </c>
      <c r="B504" s="15" t="s">
        <v>1321</v>
      </c>
      <c r="C504" s="15" t="s">
        <v>1322</v>
      </c>
      <c r="D504" s="3" t="s">
        <v>18</v>
      </c>
      <c r="E504" s="15" t="s">
        <v>121</v>
      </c>
      <c r="F504" s="15" t="s">
        <v>17</v>
      </c>
      <c r="G504" s="15">
        <v>94</v>
      </c>
      <c r="H504" s="15">
        <v>138</v>
      </c>
      <c r="I504" s="15">
        <v>49</v>
      </c>
      <c r="J504" s="15">
        <v>59</v>
      </c>
      <c r="K504" s="15">
        <v>55</v>
      </c>
      <c r="L504" s="15">
        <v>52</v>
      </c>
      <c r="M504" s="15">
        <v>71</v>
      </c>
      <c r="N504" s="15">
        <v>59</v>
      </c>
      <c r="O504" s="15">
        <v>59</v>
      </c>
      <c r="P504" s="15">
        <v>16</v>
      </c>
      <c r="Q504" s="15" t="s">
        <v>304</v>
      </c>
      <c r="R504" s="3" t="str">
        <f>IF(ISERROR(VLOOKUP($Q504,技リスト!$A$1:$F$270,6,FALSE)),"－",VLOOKUP($Q504,技リスト!$A$1:$F$270,6,FALSE))</f>
        <v>BL</v>
      </c>
      <c r="S504" s="3">
        <f>IF(ISERROR(VLOOKUP($Q504,技リスト!$A$1:$F$270,3,FALSE)),"－",VLOOKUP($Q504,技リスト!$A$1:$F$270,3,FALSE))</f>
        <v>12</v>
      </c>
      <c r="T504" s="3" t="str">
        <f>IF($E504=IF(ISERROR(VLOOKUP($Q504,技リスト!$A$1:$F$270,4,FALSE)),"－",VLOOKUP($Q504,技リスト!$A$1:$F$270,4,FALSE)),"一致","")</f>
        <v>一致</v>
      </c>
      <c r="U504" s="15" t="s">
        <v>212</v>
      </c>
      <c r="V504" s="3" t="str">
        <f>IF(ISERROR(VLOOKUP($U504,技リスト!$A$1:$F$270,6,FALSE)),"－",VLOOKUP($U504,技リスト!$A$1:$F$270,6,FALSE))</f>
        <v>BB</v>
      </c>
      <c r="W504" s="3">
        <f>IF(ISERROR(VLOOKUP($U504,技リスト!$A$1:$F$270,3,FALSE)),"－",VLOOKUP($U504,技リスト!$A$1:$F$270,3,FALSE))</f>
        <v>14</v>
      </c>
      <c r="X504" s="3" t="str">
        <f>IF($E504=IF(ISERROR(VLOOKUP($U504,技リスト!$A$1:$F$270,4,FALSE)),"－",VLOOKUP($U504,技リスト!$A$1:$F$270,4,FALSE)),"一致","")</f>
        <v/>
      </c>
      <c r="Y504" s="15" t="s">
        <v>133</v>
      </c>
      <c r="Z504" s="3" t="str">
        <f>IF(ISERROR(VLOOKUP($Y504,技リスト!$A$1:$F$270,6,FALSE)),"－",VLOOKUP($Y504,技リスト!$A$1:$F$270,6,FALSE))</f>
        <v>BB</v>
      </c>
      <c r="AA504" s="3">
        <f>IF(ISERROR(VLOOKUP($Y504,技リスト!$A$1:$F$270,3,FALSE)),"－",VLOOKUP($Y504,技リスト!$A$1:$F$270,3,FALSE))</f>
        <v>48</v>
      </c>
      <c r="AB504" s="3" t="str">
        <f>IF($E504=IF(ISERROR(VLOOKUP($Y504,技リスト!$A$1:$F$270,4,FALSE)),"－",VLOOKUP($Y504,技リスト!$A$1:$F$270,4,FALSE)),"一致","")</f>
        <v>一致</v>
      </c>
      <c r="AC504" s="15" t="s">
        <v>1236</v>
      </c>
      <c r="AD504" s="3" t="str">
        <f>IF(ISERROR(VLOOKUP($AC504,技リスト!$A$1:$F$270,6,FALSE)),"－",VLOOKUP($AC504,技リスト!$A$1:$F$270,6,FALSE))</f>
        <v>BL</v>
      </c>
      <c r="AE504" s="3">
        <f>IF(ISERROR(VLOOKUP($AC504,技リスト!$A$1:$F$270,3,FALSE)),"－",VLOOKUP($AC504,技リスト!$A$1:$F$270,3,FALSE))</f>
        <v>115</v>
      </c>
      <c r="AF504" s="3" t="str">
        <f>IF($E504=IF(ISERROR(VLOOKUP($AC504,技リスト!$A$1:$F$245,4,FALSE)),"－",VLOOKUP($AC504,技リスト!$A$1:$F$245,4,FALSE)),"一致","")</f>
        <v>一致</v>
      </c>
      <c r="AG504" s="16" t="str">
        <f t="shared" si="56"/>
        <v>しこふみジャイアントスピンザ・ウォールボディシールド</v>
      </c>
      <c r="AH504" s="16" t="str">
        <f t="shared" si="57"/>
        <v>しこふみジャイアントスピンザ・ウォールボディシールド</v>
      </c>
      <c r="AI504" s="16" t="str">
        <f t="shared" si="58"/>
        <v>しこふみジャイアントスピンザ・ウォールボディシールド</v>
      </c>
      <c r="AJ504" s="16" t="str">
        <f t="shared" si="59"/>
        <v>しこふみジャイアントスピンザ・ウォールボディシールド</v>
      </c>
      <c r="AK504" s="15" t="str">
        <f t="shared" si="60"/>
        <v>BLBBBBBL</v>
      </c>
      <c r="AL504" s="16" t="str">
        <f t="shared" si="61"/>
        <v>BLBBBBBL</v>
      </c>
      <c r="AM504" s="15" t="str">
        <f t="shared" si="62"/>
        <v>BLBBBBBL</v>
      </c>
      <c r="AN504" s="15" t="str">
        <f t="shared" si="63"/>
        <v>BLBBBBBL</v>
      </c>
    </row>
    <row r="505" spans="1:40" ht="11.25" customHeight="1" x14ac:dyDescent="0.15">
      <c r="A505" s="15">
        <v>504</v>
      </c>
      <c r="B505" s="15" t="s">
        <v>1323</v>
      </c>
      <c r="C505" s="15" t="s">
        <v>1324</v>
      </c>
      <c r="D505" s="3" t="s">
        <v>18</v>
      </c>
      <c r="E505" s="15" t="s">
        <v>19</v>
      </c>
      <c r="F505" s="15" t="s">
        <v>53</v>
      </c>
      <c r="G505" s="15">
        <v>138</v>
      </c>
      <c r="H505" s="15">
        <v>176</v>
      </c>
      <c r="I505" s="15">
        <v>62</v>
      </c>
      <c r="J505" s="15">
        <v>70</v>
      </c>
      <c r="K505" s="15">
        <v>63</v>
      </c>
      <c r="L505" s="15">
        <v>71</v>
      </c>
      <c r="M505" s="15">
        <v>53</v>
      </c>
      <c r="N505" s="15">
        <v>55</v>
      </c>
      <c r="O505" s="15">
        <v>60</v>
      </c>
      <c r="P505" s="15">
        <v>34</v>
      </c>
      <c r="Q505" s="15" t="s">
        <v>289</v>
      </c>
      <c r="R505" s="3" t="str">
        <f>IF(ISERROR(VLOOKUP($Q505,技リスト!$A$1:$F$270,6,FALSE)),"－",VLOOKUP($Q505,技リスト!$A$1:$F$270,6,FALSE))</f>
        <v>DR</v>
      </c>
      <c r="S505" s="3">
        <f>IF(ISERROR(VLOOKUP($Q505,技リスト!$A$1:$F$270,3,FALSE)),"－",VLOOKUP($Q505,技リスト!$A$1:$F$270,3,FALSE))</f>
        <v>24</v>
      </c>
      <c r="T505" s="3" t="str">
        <f>IF($E505=IF(ISERROR(VLOOKUP($Q505,技リスト!$A$1:$F$270,4,FALSE)),"－",VLOOKUP($Q505,技リスト!$A$1:$F$270,4,FALSE)),"一致","")</f>
        <v/>
      </c>
      <c r="U505" s="15" t="s">
        <v>140</v>
      </c>
      <c r="V505" s="3" t="str">
        <f>IF(ISERROR(VLOOKUP($U505,技リスト!$A$1:$F$270,6,FALSE)),"－",VLOOKUP($U505,技リスト!$A$1:$F$270,6,FALSE))</f>
        <v>BL</v>
      </c>
      <c r="W505" s="3">
        <f>IF(ISERROR(VLOOKUP($U505,技リスト!$A$1:$F$270,3,FALSE)),"－",VLOOKUP($U505,技リスト!$A$1:$F$270,3,FALSE))</f>
        <v>41</v>
      </c>
      <c r="X505" s="3" t="str">
        <f>IF($E505=IF(ISERROR(VLOOKUP($U505,技リスト!$A$1:$F$270,4,FALSE)),"－",VLOOKUP($U505,技リスト!$A$1:$F$270,4,FALSE)),"一致","")</f>
        <v/>
      </c>
      <c r="Y505" s="15" t="s">
        <v>715</v>
      </c>
      <c r="Z505" s="3" t="str">
        <f>IF(ISERROR(VLOOKUP($Y505,技リスト!$A$1:$F$270,6,FALSE)),"－",VLOOKUP($Y505,技リスト!$A$1:$F$270,6,FALSE))</f>
        <v>DR</v>
      </c>
      <c r="AA505" s="3">
        <f>IF(ISERROR(VLOOKUP($Y505,技リスト!$A$1:$F$270,3,FALSE)),"－",VLOOKUP($Y505,技リスト!$A$1:$F$270,3,FALSE))</f>
        <v>61</v>
      </c>
      <c r="AB505" s="3" t="str">
        <f>IF($E505=IF(ISERROR(VLOOKUP($Y505,技リスト!$A$1:$F$270,4,FALSE)),"－",VLOOKUP($Y505,技リスト!$A$1:$F$270,4,FALSE)),"一致","")</f>
        <v>一致</v>
      </c>
      <c r="AC505" s="15" t="s">
        <v>194</v>
      </c>
      <c r="AD505" s="3" t="str">
        <f>IF(ISERROR(VLOOKUP($AC505,技リスト!$A$1:$F$270,6,FALSE)),"－",VLOOKUP($AC505,技リスト!$A$1:$F$270,6,FALSE))</f>
        <v>NS</v>
      </c>
      <c r="AE505" s="3">
        <f>IF(ISERROR(VLOOKUP($AC505,技リスト!$A$1:$F$270,3,FALSE)),"－",VLOOKUP($AC505,技リスト!$A$1:$F$270,3,FALSE))</f>
        <v>43</v>
      </c>
      <c r="AF505" s="3" t="str">
        <f>IF($E505=IF(ISERROR(VLOOKUP($AC505,技リスト!$A$1:$F$245,4,FALSE)),"－",VLOOKUP($AC505,技リスト!$A$1:$F$245,4,FALSE)),"一致","")</f>
        <v>一致</v>
      </c>
      <c r="AG505" s="16" t="str">
        <f t="shared" si="56"/>
        <v>どくぎりのじゅつうしろのしょうめんたつまきどくぎりファントムシュート</v>
      </c>
      <c r="AH505" s="16" t="str">
        <f t="shared" si="57"/>
        <v>どくぎりのじゅつうしろのしょうめんたつまきどくぎりファントムシュート</v>
      </c>
      <c r="AI505" s="16" t="str">
        <f t="shared" si="58"/>
        <v>どくぎりのじゅつうしろのしょうめんたつまきどくぎりファントムシュート</v>
      </c>
      <c r="AJ505" s="16" t="str">
        <f t="shared" si="59"/>
        <v>どくぎりのじゅつうしろのしょうめんたつまきどくぎりファントムシュート</v>
      </c>
      <c r="AK505" s="15" t="str">
        <f t="shared" si="60"/>
        <v>DRBLDRNS</v>
      </c>
      <c r="AL505" s="16" t="str">
        <f t="shared" si="61"/>
        <v>DRBLDRNS</v>
      </c>
      <c r="AM505" s="15" t="str">
        <f t="shared" si="62"/>
        <v>DRBLDRNS</v>
      </c>
      <c r="AN505" s="15" t="str">
        <f t="shared" si="63"/>
        <v>DRBLDRNS</v>
      </c>
    </row>
    <row r="506" spans="1:40" ht="11.25" customHeight="1" x14ac:dyDescent="0.15">
      <c r="A506" s="15">
        <v>505</v>
      </c>
      <c r="B506" s="15" t="s">
        <v>1325</v>
      </c>
      <c r="C506" s="15" t="s">
        <v>1326</v>
      </c>
      <c r="D506" s="3" t="s">
        <v>18</v>
      </c>
      <c r="E506" s="15" t="s">
        <v>88</v>
      </c>
      <c r="F506" s="15" t="s">
        <v>20</v>
      </c>
      <c r="G506" s="15">
        <v>154</v>
      </c>
      <c r="H506" s="15">
        <v>165</v>
      </c>
      <c r="I506" s="15">
        <v>44</v>
      </c>
      <c r="J506" s="15">
        <v>52</v>
      </c>
      <c r="K506" s="15">
        <v>66</v>
      </c>
      <c r="L506" s="15">
        <v>48</v>
      </c>
      <c r="M506" s="15">
        <v>60</v>
      </c>
      <c r="N506" s="15">
        <v>52</v>
      </c>
      <c r="O506" s="15">
        <v>60</v>
      </c>
      <c r="P506" s="15">
        <v>15</v>
      </c>
      <c r="Q506" s="15" t="s">
        <v>203</v>
      </c>
      <c r="R506" s="3" t="str">
        <f>IF(ISERROR(VLOOKUP($Q506,技リスト!$A$1:$F$270,6,FALSE)),"－",VLOOKUP($Q506,技リスト!$A$1:$F$270,6,FALSE))</f>
        <v>P1</v>
      </c>
      <c r="S506" s="3">
        <f>IF(ISERROR(VLOOKUP($Q506,技リスト!$A$1:$F$270,3,FALSE)),"－",VLOOKUP($Q506,技リスト!$A$1:$F$270,3,FALSE))</f>
        <v>8</v>
      </c>
      <c r="T506" s="3" t="str">
        <f>IF($E506=IF(ISERROR(VLOOKUP($Q506,技リスト!$A$1:$F$270,4,FALSE)),"－",VLOOKUP($Q506,技リスト!$A$1:$F$270,4,FALSE)),"一致","")</f>
        <v/>
      </c>
      <c r="U506" s="15" t="s">
        <v>199</v>
      </c>
      <c r="V506" s="3" t="str">
        <f>IF(ISERROR(VLOOKUP($U506,技リスト!$A$1:$F$270,6,FALSE)),"－",VLOOKUP($U506,技リスト!$A$1:$F$270,6,FALSE))</f>
        <v>BB</v>
      </c>
      <c r="W506" s="3">
        <f>IF(ISERROR(VLOOKUP($U506,技リスト!$A$1:$F$270,3,FALSE)),"－",VLOOKUP($U506,技リスト!$A$1:$F$270,3,FALSE))</f>
        <v>58</v>
      </c>
      <c r="X506" s="3" t="str">
        <f>IF($E506=IF(ISERROR(VLOOKUP($U506,技リスト!$A$1:$F$270,4,FALSE)),"－",VLOOKUP($U506,技リスト!$A$1:$F$270,4,FALSE)),"一致","")</f>
        <v>一致</v>
      </c>
      <c r="Y506" s="15" t="s">
        <v>281</v>
      </c>
      <c r="Z506" s="3" t="str">
        <f>IF(ISERROR(VLOOKUP($Y506,技リスト!$A$1:$F$270,6,FALSE)),"－",VLOOKUP($Y506,技リスト!$A$1:$F$270,6,FALSE))</f>
        <v>P1</v>
      </c>
      <c r="AA506" s="3">
        <f>IF(ISERROR(VLOOKUP($Y506,技リスト!$A$1:$F$270,3,FALSE)),"－",VLOOKUP($Y506,技リスト!$A$1:$F$270,3,FALSE))</f>
        <v>67</v>
      </c>
      <c r="AB506" s="3" t="str">
        <f>IF($E506=IF(ISERROR(VLOOKUP($Y506,技リスト!$A$1:$F$270,4,FALSE)),"－",VLOOKUP($Y506,技リスト!$A$1:$F$270,4,FALSE)),"一致","")</f>
        <v/>
      </c>
      <c r="AC506" s="15" t="s">
        <v>1327</v>
      </c>
      <c r="AD506" s="3" t="str">
        <f>IF(ISERROR(VLOOKUP($AC506,技リスト!$A$1:$F$270,6,FALSE)),"－",VLOOKUP($AC506,技リスト!$A$1:$F$270,6,FALSE))</f>
        <v>CA</v>
      </c>
      <c r="AE506" s="3">
        <f>IF(ISERROR(VLOOKUP($AC506,技リスト!$A$1:$F$270,3,FALSE)),"－",VLOOKUP($AC506,技リスト!$A$1:$F$270,3,FALSE))</f>
        <v>97</v>
      </c>
      <c r="AF506" s="3" t="str">
        <f>IF($E506=IF(ISERROR(VLOOKUP($AC506,技リスト!$A$1:$F$245,4,FALSE)),"－",VLOOKUP($AC506,技リスト!$A$1:$F$245,4,FALSE)),"一致","")</f>
        <v/>
      </c>
      <c r="AG506" s="16" t="str">
        <f t="shared" si="56"/>
        <v>ねっけつパンチスピニングカットばくれつパンチトリプルディフェンス</v>
      </c>
      <c r="AH506" s="16" t="str">
        <f t="shared" si="57"/>
        <v>ねっけつパンチスピニングカットばくれつパンチトリプルディフェンス</v>
      </c>
      <c r="AI506" s="16" t="str">
        <f t="shared" si="58"/>
        <v>ねっけつパンチスピニングカットばくれつパンチトリプルディフェンス</v>
      </c>
      <c r="AJ506" s="16" t="str">
        <f t="shared" si="59"/>
        <v>ねっけつパンチスピニングカットばくれつパンチトリプルディフェンス</v>
      </c>
      <c r="AK506" s="15" t="str">
        <f t="shared" si="60"/>
        <v>P1BBP1CA</v>
      </c>
      <c r="AL506" s="16" t="str">
        <f t="shared" si="61"/>
        <v>P1BBP1CA</v>
      </c>
      <c r="AM506" s="15" t="str">
        <f t="shared" si="62"/>
        <v>P1BBP1CA</v>
      </c>
      <c r="AN506" s="15" t="str">
        <f t="shared" si="63"/>
        <v>P1BBP1CA</v>
      </c>
    </row>
    <row r="507" spans="1:40" ht="11.25" customHeight="1" x14ac:dyDescent="0.15">
      <c r="A507" s="15">
        <v>506</v>
      </c>
      <c r="B507" s="15" t="s">
        <v>1328</v>
      </c>
      <c r="C507" s="15" t="s">
        <v>1329</v>
      </c>
      <c r="D507" s="3" t="s">
        <v>18</v>
      </c>
      <c r="E507" s="15" t="s">
        <v>145</v>
      </c>
      <c r="F507" s="15" t="s">
        <v>53</v>
      </c>
      <c r="G507" s="15">
        <v>92</v>
      </c>
      <c r="H507" s="15">
        <v>115</v>
      </c>
      <c r="I507" s="15">
        <v>32</v>
      </c>
      <c r="J507" s="15">
        <v>45</v>
      </c>
      <c r="K507" s="15">
        <v>51</v>
      </c>
      <c r="L507" s="15">
        <v>44</v>
      </c>
      <c r="M507" s="15">
        <v>53</v>
      </c>
      <c r="N507" s="15">
        <v>50</v>
      </c>
      <c r="O507" s="15">
        <v>44</v>
      </c>
      <c r="P507" s="15">
        <v>39</v>
      </c>
      <c r="Q507" s="15" t="s">
        <v>921</v>
      </c>
      <c r="R507" s="3" t="str">
        <f>IF(ISERROR(VLOOKUP($Q507,技リスト!$A$1:$F$270,6,FALSE)),"－",VLOOKUP($Q507,技リスト!$A$1:$F$270,6,FALSE))</f>
        <v>DR</v>
      </c>
      <c r="S507" s="3">
        <f>IF(ISERROR(VLOOKUP($Q507,技リスト!$A$1:$F$270,3,FALSE)),"－",VLOOKUP($Q507,技リスト!$A$1:$F$270,3,FALSE))</f>
        <v>17</v>
      </c>
      <c r="T507" s="3" t="str">
        <f>IF($E507=IF(ISERROR(VLOOKUP($Q507,技リスト!$A$1:$F$270,4,FALSE)),"－",VLOOKUP($Q507,技リスト!$A$1:$F$270,4,FALSE)),"一致","")</f>
        <v>一致</v>
      </c>
      <c r="U507" s="15" t="s">
        <v>325</v>
      </c>
      <c r="V507" s="3" t="str">
        <f>IF(ISERROR(VLOOKUP($U507,技リスト!$A$1:$F$270,6,FALSE)),"－",VLOOKUP($U507,技リスト!$A$1:$F$270,6,FALSE))</f>
        <v>NS</v>
      </c>
      <c r="W507" s="3">
        <f>IF(ISERROR(VLOOKUP($U507,技リスト!$A$1:$F$270,3,FALSE)),"－",VLOOKUP($U507,技リスト!$A$1:$F$270,3,FALSE))</f>
        <v>58</v>
      </c>
      <c r="X507" s="3" t="str">
        <f>IF($E507=IF(ISERROR(VLOOKUP($U507,技リスト!$A$1:$F$270,4,FALSE)),"－",VLOOKUP($U507,技リスト!$A$1:$F$270,4,FALSE)),"一致","")</f>
        <v/>
      </c>
      <c r="Y507" s="15" t="s">
        <v>265</v>
      </c>
      <c r="Z507" s="3" t="str">
        <f>IF(ISERROR(VLOOKUP($Y507,技リスト!$A$1:$F$270,6,FALSE)),"－",VLOOKUP($Y507,技リスト!$A$1:$F$270,6,FALSE))</f>
        <v>BS</v>
      </c>
      <c r="AA507" s="3">
        <f>IF(ISERROR(VLOOKUP($Y507,技リスト!$A$1:$F$270,3,FALSE)),"－",VLOOKUP($Y507,技リスト!$A$1:$F$270,3,FALSE))</f>
        <v>78</v>
      </c>
      <c r="AB507" s="3" t="str">
        <f>IF($E507=IF(ISERROR(VLOOKUP($Y507,技リスト!$A$1:$F$270,4,FALSE)),"－",VLOOKUP($Y507,技リスト!$A$1:$F$270,4,FALSE)),"一致","")</f>
        <v/>
      </c>
      <c r="AC507" s="15" t="s">
        <v>341</v>
      </c>
      <c r="AD507" s="3" t="str">
        <f>IF(ISERROR(VLOOKUP($AC507,技リスト!$A$1:$F$270,6,FALSE)),"－",VLOOKUP($AC507,技リスト!$A$1:$F$270,6,FALSE))</f>
        <v>LS</v>
      </c>
      <c r="AE507" s="3">
        <f>IF(ISERROR(VLOOKUP($AC507,技リスト!$A$1:$F$270,3,FALSE)),"－",VLOOKUP($AC507,技リスト!$A$1:$F$270,3,FALSE))</f>
        <v>108</v>
      </c>
      <c r="AF507" s="3" t="str">
        <f>IF($E507=IF(ISERROR(VLOOKUP($AC507,技リスト!$A$1:$F$245,4,FALSE)),"－",VLOOKUP($AC507,技リスト!$A$1:$F$245,4,FALSE)),"一致","")</f>
        <v/>
      </c>
      <c r="AG507" s="16" t="str">
        <f t="shared" si="56"/>
        <v>ひとりワンツーコンドルダイブホークショットイーグルバスター</v>
      </c>
      <c r="AH507" s="16" t="str">
        <f t="shared" si="57"/>
        <v>ひとりワンツーコンドルダイブホークショットイーグルバスター</v>
      </c>
      <c r="AI507" s="16" t="str">
        <f t="shared" si="58"/>
        <v>ひとりワンツーコンドルダイブホークショットイーグルバスター</v>
      </c>
      <c r="AJ507" s="16" t="str">
        <f t="shared" si="59"/>
        <v>ひとりワンツーコンドルダイブホークショットイーグルバスター</v>
      </c>
      <c r="AK507" s="15" t="str">
        <f t="shared" si="60"/>
        <v>DRNSBSLS</v>
      </c>
      <c r="AL507" s="16" t="str">
        <f t="shared" si="61"/>
        <v>DRNSBSLS</v>
      </c>
      <c r="AM507" s="15" t="str">
        <f t="shared" si="62"/>
        <v>DRNSBSLS</v>
      </c>
      <c r="AN507" s="15" t="str">
        <f t="shared" si="63"/>
        <v>DRNSBSLS</v>
      </c>
    </row>
    <row r="508" spans="1:40" ht="11.25" customHeight="1" x14ac:dyDescent="0.15">
      <c r="A508" s="15">
        <v>507</v>
      </c>
      <c r="B508" s="15" t="s">
        <v>1330</v>
      </c>
      <c r="C508" s="15" t="s">
        <v>1331</v>
      </c>
      <c r="D508" s="3" t="s">
        <v>18</v>
      </c>
      <c r="E508" s="15" t="s">
        <v>19</v>
      </c>
      <c r="F508" s="15" t="s">
        <v>20</v>
      </c>
      <c r="G508" s="15">
        <v>99</v>
      </c>
      <c r="H508" s="15">
        <v>130</v>
      </c>
      <c r="I508" s="15">
        <v>52</v>
      </c>
      <c r="J508" s="15">
        <v>64</v>
      </c>
      <c r="K508" s="15">
        <v>42</v>
      </c>
      <c r="L508" s="15">
        <v>70</v>
      </c>
      <c r="M508" s="15">
        <v>53</v>
      </c>
      <c r="N508" s="15">
        <v>61</v>
      </c>
      <c r="O508" s="15">
        <v>59</v>
      </c>
      <c r="P508" s="15">
        <v>15</v>
      </c>
      <c r="Q508" s="15" t="s">
        <v>264</v>
      </c>
      <c r="R508" s="3" t="str">
        <f>IF(ISERROR(VLOOKUP($Q508,技リスト!$A$1:$F$270,6,FALSE)),"－",VLOOKUP($Q508,技リスト!$A$1:$F$270,6,FALSE))</f>
        <v>BL</v>
      </c>
      <c r="S508" s="3">
        <f>IF(ISERROR(VLOOKUP($Q508,技リスト!$A$1:$F$270,3,FALSE)),"－",VLOOKUP($Q508,技リスト!$A$1:$F$270,3,FALSE))</f>
        <v>16</v>
      </c>
      <c r="T508" s="3" t="str">
        <f>IF($E508=IF(ISERROR(VLOOKUP($Q508,技リスト!$A$1:$F$270,4,FALSE)),"－",VLOOKUP($Q508,技リスト!$A$1:$F$270,4,FALSE)),"一致","")</f>
        <v>一致</v>
      </c>
      <c r="U508" s="15" t="s">
        <v>270</v>
      </c>
      <c r="V508" s="3" t="str">
        <f>IF(ISERROR(VLOOKUP($U508,技リスト!$A$1:$F$270,6,FALSE)),"－",VLOOKUP($U508,技リスト!$A$1:$F$270,6,FALSE))</f>
        <v>CA</v>
      </c>
      <c r="W508" s="3">
        <f>IF(ISERROR(VLOOKUP($U508,技リスト!$A$1:$F$270,3,FALSE)),"－",VLOOKUP($U508,技リスト!$A$1:$F$270,3,FALSE))</f>
        <v>15</v>
      </c>
      <c r="X508" s="3" t="str">
        <f>IF($E508=IF(ISERROR(VLOOKUP($U508,技リスト!$A$1:$F$270,4,FALSE)),"－",VLOOKUP($U508,技リスト!$A$1:$F$270,4,FALSE)),"一致","")</f>
        <v>一致</v>
      </c>
      <c r="Y508" s="15" t="s">
        <v>141</v>
      </c>
      <c r="Z508" s="3" t="str">
        <f>IF(ISERROR(VLOOKUP($Y508,技リスト!$A$1:$F$270,6,FALSE)),"－",VLOOKUP($Y508,技リスト!$A$1:$F$270,6,FALSE))</f>
        <v>BL</v>
      </c>
      <c r="AA508" s="3">
        <f>IF(ISERROR(VLOOKUP($Y508,技リスト!$A$1:$F$270,3,FALSE)),"－",VLOOKUP($Y508,技リスト!$A$1:$F$270,3,FALSE))</f>
        <v>64</v>
      </c>
      <c r="AB508" s="3" t="str">
        <f>IF($E508=IF(ISERROR(VLOOKUP($Y508,技リスト!$A$1:$F$270,4,FALSE)),"－",VLOOKUP($Y508,技リスト!$A$1:$F$270,4,FALSE)),"一致","")</f>
        <v>一致</v>
      </c>
      <c r="AC508" s="15" t="s">
        <v>779</v>
      </c>
      <c r="AD508" s="3" t="str">
        <f>IF(ISERROR(VLOOKUP($AC508,技リスト!$A$1:$F$270,6,FALSE)),"－",VLOOKUP($AC508,技リスト!$A$1:$F$270,6,FALSE))</f>
        <v>CA</v>
      </c>
      <c r="AE508" s="3">
        <f>IF(ISERROR(VLOOKUP($AC508,技リスト!$A$1:$F$270,3,FALSE)),"－",VLOOKUP($AC508,技リスト!$A$1:$F$270,3,FALSE))</f>
        <v>65</v>
      </c>
      <c r="AF508" s="3" t="str">
        <f>IF($E508=IF(ISERROR(VLOOKUP($AC508,技リスト!$A$1:$F$245,4,FALSE)),"－",VLOOKUP($AC508,技リスト!$A$1:$F$245,4,FALSE)),"一致","")</f>
        <v/>
      </c>
      <c r="AG508" s="16" t="str">
        <f t="shared" si="56"/>
        <v>おんりょうゆがむくうかんかげぬいオーロラカーテン</v>
      </c>
      <c r="AH508" s="16" t="str">
        <f t="shared" si="57"/>
        <v>おんりょうゆがむくうかんかげぬいオーロラカーテン</v>
      </c>
      <c r="AI508" s="16" t="str">
        <f t="shared" si="58"/>
        <v>おんりょうゆがむくうかんかげぬいオーロラカーテン</v>
      </c>
      <c r="AJ508" s="16" t="str">
        <f t="shared" si="59"/>
        <v>おんりょうゆがむくうかんかげぬいオーロラカーテン</v>
      </c>
      <c r="AK508" s="15" t="str">
        <f t="shared" si="60"/>
        <v>BLCABLCA</v>
      </c>
      <c r="AL508" s="16" t="str">
        <f t="shared" si="61"/>
        <v>BLCABLCA</v>
      </c>
      <c r="AM508" s="15" t="str">
        <f t="shared" si="62"/>
        <v>BLCABLCA</v>
      </c>
      <c r="AN508" s="15" t="str">
        <f t="shared" si="63"/>
        <v>BLCABLCA</v>
      </c>
    </row>
    <row r="509" spans="1:40" ht="11.25" customHeight="1" x14ac:dyDescent="0.15">
      <c r="A509" s="15">
        <v>508</v>
      </c>
      <c r="B509" s="15" t="s">
        <v>1332</v>
      </c>
      <c r="C509" s="15" t="s">
        <v>1333</v>
      </c>
      <c r="D509" s="3" t="s">
        <v>18</v>
      </c>
      <c r="E509" s="15" t="s">
        <v>121</v>
      </c>
      <c r="F509" s="15" t="s">
        <v>52</v>
      </c>
      <c r="G509" s="15">
        <v>209</v>
      </c>
      <c r="H509" s="15">
        <v>154</v>
      </c>
      <c r="I509" s="15">
        <v>63</v>
      </c>
      <c r="J509" s="15">
        <v>61</v>
      </c>
      <c r="K509" s="15">
        <v>61</v>
      </c>
      <c r="L509" s="15">
        <v>62</v>
      </c>
      <c r="M509" s="15">
        <v>36</v>
      </c>
      <c r="N509" s="15">
        <v>65</v>
      </c>
      <c r="O509" s="15">
        <v>52</v>
      </c>
      <c r="P509" s="15">
        <v>20</v>
      </c>
      <c r="Q509" s="15" t="s">
        <v>738</v>
      </c>
      <c r="R509" s="3" t="str">
        <f>IF(ISERROR(VLOOKUP($Q509,技リスト!$A$1:$F$270,6,FALSE)),"－",VLOOKUP($Q509,技リスト!$A$1:$F$270,6,FALSE))</f>
        <v>BB</v>
      </c>
      <c r="S509" s="3">
        <f>IF(ISERROR(VLOOKUP($Q509,技リスト!$A$1:$F$270,3,FALSE)),"－",VLOOKUP($Q509,技リスト!$A$1:$F$270,3,FALSE))</f>
        <v>44</v>
      </c>
      <c r="T509" s="3" t="str">
        <f>IF($E509=IF(ISERROR(VLOOKUP($Q509,技リスト!$A$1:$F$270,4,FALSE)),"－",VLOOKUP($Q509,技リスト!$A$1:$F$270,4,FALSE)),"一致","")</f>
        <v/>
      </c>
      <c r="U509" s="15" t="s">
        <v>235</v>
      </c>
      <c r="V509" s="3" t="str">
        <f>IF(ISERROR(VLOOKUP($U509,技リスト!$A$1:$F$270,6,FALSE)),"－",VLOOKUP($U509,技リスト!$A$1:$F$270,6,FALSE))</f>
        <v>NS</v>
      </c>
      <c r="W509" s="3">
        <f>IF(ISERROR(VLOOKUP($U509,技リスト!$A$1:$F$270,3,FALSE)),"－",VLOOKUP($U509,技リスト!$A$1:$F$270,3,FALSE))</f>
        <v>58</v>
      </c>
      <c r="X509" s="3" t="str">
        <f>IF($E509=IF(ISERROR(VLOOKUP($U509,技リスト!$A$1:$F$270,4,FALSE)),"－",VLOOKUP($U509,技リスト!$A$1:$F$270,4,FALSE)),"一致","")</f>
        <v/>
      </c>
      <c r="Y509" s="15" t="s">
        <v>242</v>
      </c>
      <c r="Z509" s="3" t="str">
        <f>IF(ISERROR(VLOOKUP($Y509,技リスト!$A$1:$F$270,6,FALSE)),"－",VLOOKUP($Y509,技リスト!$A$1:$F$270,6,FALSE))</f>
        <v>BS</v>
      </c>
      <c r="AA509" s="3">
        <f>IF(ISERROR(VLOOKUP($Y509,技リスト!$A$1:$F$270,3,FALSE)),"－",VLOOKUP($Y509,技リスト!$A$1:$F$270,3,FALSE))</f>
        <v>87</v>
      </c>
      <c r="AB509" s="3" t="str">
        <f>IF($E509=IF(ISERROR(VLOOKUP($Y509,技リスト!$A$1:$F$270,4,FALSE)),"－",VLOOKUP($Y509,技リスト!$A$1:$F$270,4,FALSE)),"一致","")</f>
        <v/>
      </c>
      <c r="AC509" s="15" t="s">
        <v>316</v>
      </c>
      <c r="AD509" s="3" t="str">
        <f>IF(ISERROR(VLOOKUP($AC509,技リスト!$A$1:$F$270,6,FALSE)),"－",VLOOKUP($AC509,技リスト!$A$1:$F$270,6,FALSE))</f>
        <v>DR</v>
      </c>
      <c r="AE509" s="3">
        <f>IF(ISERROR(VLOOKUP($AC509,技リスト!$A$1:$F$270,3,FALSE)),"－",VLOOKUP($AC509,技リスト!$A$1:$F$270,3,FALSE))</f>
        <v>85</v>
      </c>
      <c r="AF509" s="3" t="str">
        <f>IF($E509=IF(ISERROR(VLOOKUP($AC509,技リスト!$A$1:$F$245,4,FALSE)),"－",VLOOKUP($AC509,技リスト!$A$1:$F$245,4,FALSE)),"一致","")</f>
        <v>一致</v>
      </c>
      <c r="AG509" s="16" t="str">
        <f t="shared" si="56"/>
        <v>スーパーしこふみひゃくれつショットにひゃくれつショットじごくぐるま</v>
      </c>
      <c r="AH509" s="16" t="str">
        <f t="shared" si="57"/>
        <v>スーパーしこふみひゃくれつショットにひゃくれつショットじごくぐるま</v>
      </c>
      <c r="AI509" s="16" t="str">
        <f t="shared" si="58"/>
        <v>スーパーしこふみひゃくれつショットにひゃくれつショットじごくぐるま</v>
      </c>
      <c r="AJ509" s="16" t="str">
        <f t="shared" si="59"/>
        <v>スーパーしこふみひゃくれつショットにひゃくれつショットじごくぐるま</v>
      </c>
      <c r="AK509" s="15" t="str">
        <f t="shared" si="60"/>
        <v>BBNSBSDR</v>
      </c>
      <c r="AL509" s="16" t="str">
        <f t="shared" si="61"/>
        <v>BBNSBSDR</v>
      </c>
      <c r="AM509" s="15" t="str">
        <f t="shared" si="62"/>
        <v>BBNSBSDR</v>
      </c>
      <c r="AN509" s="15" t="str">
        <f t="shared" si="63"/>
        <v>BBNSBSDR</v>
      </c>
    </row>
    <row r="510" spans="1:40" ht="11.25" customHeight="1" x14ac:dyDescent="0.15">
      <c r="A510" s="15">
        <v>509</v>
      </c>
      <c r="B510" s="15" t="s">
        <v>1334</v>
      </c>
      <c r="C510" s="15" t="s">
        <v>1335</v>
      </c>
      <c r="D510" s="3" t="s">
        <v>18</v>
      </c>
      <c r="E510" s="15" t="s">
        <v>88</v>
      </c>
      <c r="F510" s="15" t="s">
        <v>17</v>
      </c>
      <c r="G510" s="15">
        <v>125</v>
      </c>
      <c r="H510" s="15">
        <v>120</v>
      </c>
      <c r="I510" s="15">
        <v>56</v>
      </c>
      <c r="J510" s="15">
        <v>58</v>
      </c>
      <c r="K510" s="15">
        <v>48</v>
      </c>
      <c r="L510" s="15">
        <v>40</v>
      </c>
      <c r="M510" s="15">
        <v>47</v>
      </c>
      <c r="N510" s="15">
        <v>63</v>
      </c>
      <c r="O510" s="15">
        <v>62</v>
      </c>
      <c r="P510" s="15">
        <v>15</v>
      </c>
      <c r="Q510" s="15" t="s">
        <v>276</v>
      </c>
      <c r="R510" s="3" t="str">
        <f>IF(ISERROR(VLOOKUP($Q510,技リスト!$A$1:$F$270,6,FALSE)),"－",VLOOKUP($Q510,技リスト!$A$1:$F$270,6,FALSE))</f>
        <v>BL</v>
      </c>
      <c r="S510" s="3">
        <f>IF(ISERROR(VLOOKUP($Q510,技リスト!$A$1:$F$270,3,FALSE)),"－",VLOOKUP($Q510,技リスト!$A$1:$F$270,3,FALSE))</f>
        <v>16</v>
      </c>
      <c r="T510" s="3" t="str">
        <f>IF($E510=IF(ISERROR(VLOOKUP($Q510,技リスト!$A$1:$F$270,4,FALSE)),"－",VLOOKUP($Q510,技リスト!$A$1:$F$270,4,FALSE)),"一致","")</f>
        <v/>
      </c>
      <c r="U510" s="15" t="s">
        <v>290</v>
      </c>
      <c r="V510" s="3" t="str">
        <f>IF(ISERROR(VLOOKUP($U510,技リスト!$A$1:$F$270,6,FALSE)),"－",VLOOKUP($U510,技リスト!$A$1:$F$270,6,FALSE))</f>
        <v>BL</v>
      </c>
      <c r="W510" s="3">
        <f>IF(ISERROR(VLOOKUP($U510,技リスト!$A$1:$F$270,3,FALSE)),"－",VLOOKUP($U510,技リスト!$A$1:$F$270,3,FALSE))</f>
        <v>56</v>
      </c>
      <c r="X510" s="3" t="str">
        <f>IF($E510=IF(ISERROR(VLOOKUP($U510,技リスト!$A$1:$F$270,4,FALSE)),"－",VLOOKUP($U510,技リスト!$A$1:$F$270,4,FALSE)),"一致","")</f>
        <v/>
      </c>
      <c r="Y510" s="15" t="s">
        <v>715</v>
      </c>
      <c r="Z510" s="3" t="str">
        <f>IF(ISERROR(VLOOKUP($Y510,技リスト!$A$1:$F$270,6,FALSE)),"－",VLOOKUP($Y510,技リスト!$A$1:$F$270,6,FALSE))</f>
        <v>DR</v>
      </c>
      <c r="AA510" s="3">
        <f>IF(ISERROR(VLOOKUP($Y510,技リスト!$A$1:$F$270,3,FALSE)),"－",VLOOKUP($Y510,技リスト!$A$1:$F$270,3,FALSE))</f>
        <v>61</v>
      </c>
      <c r="AB510" s="3" t="str">
        <f>IF($E510=IF(ISERROR(VLOOKUP($Y510,技リスト!$A$1:$F$270,4,FALSE)),"－",VLOOKUP($Y510,技リスト!$A$1:$F$270,4,FALSE)),"一致","")</f>
        <v/>
      </c>
      <c r="AC510" s="15" t="s">
        <v>1131</v>
      </c>
      <c r="AD510" s="3" t="str">
        <f>IF(ISERROR(VLOOKUP($AC510,技リスト!$A$1:$F$270,6,FALSE)),"－",VLOOKUP($AC510,技リスト!$A$1:$F$270,6,FALSE))</f>
        <v>DR</v>
      </c>
      <c r="AE510" s="3">
        <f>IF(ISERROR(VLOOKUP($AC510,技リスト!$A$1:$F$270,3,FALSE)),"－",VLOOKUP($AC510,技リスト!$A$1:$F$270,3,FALSE))</f>
        <v>94</v>
      </c>
      <c r="AF510" s="3" t="str">
        <f>IF($E510=IF(ISERROR(VLOOKUP($AC510,技リスト!$A$1:$F$245,4,FALSE)),"－",VLOOKUP($AC510,技リスト!$A$1:$F$245,4,FALSE)),"一致","")</f>
        <v/>
      </c>
      <c r="AG510" s="16" t="str">
        <f t="shared" si="56"/>
        <v>ドッペルゲンガーくものいとたつまきどくぎりデュアルパス</v>
      </c>
      <c r="AH510" s="16" t="str">
        <f t="shared" si="57"/>
        <v>ドッペルゲンガーくものいとたつまきどくぎりデュアルパス</v>
      </c>
      <c r="AI510" s="16" t="str">
        <f t="shared" si="58"/>
        <v>ドッペルゲンガーくものいとたつまきどくぎりデュアルパス</v>
      </c>
      <c r="AJ510" s="16" t="str">
        <f t="shared" si="59"/>
        <v>ドッペルゲンガーくものいとたつまきどくぎりデュアルパス</v>
      </c>
      <c r="AK510" s="15" t="str">
        <f t="shared" si="60"/>
        <v>BLBLDRDR</v>
      </c>
      <c r="AL510" s="16" t="str">
        <f t="shared" si="61"/>
        <v>BLBLDRDR</v>
      </c>
      <c r="AM510" s="15" t="str">
        <f t="shared" si="62"/>
        <v>BLBLDRDR</v>
      </c>
      <c r="AN510" s="15" t="str">
        <f t="shared" si="63"/>
        <v>BLBLDRDR</v>
      </c>
    </row>
    <row r="511" spans="1:40" ht="11.25" customHeight="1" x14ac:dyDescent="0.15">
      <c r="A511" s="15">
        <v>510</v>
      </c>
      <c r="B511" s="15" t="s">
        <v>1336</v>
      </c>
      <c r="C511" s="15" t="s">
        <v>1337</v>
      </c>
      <c r="D511" s="3" t="s">
        <v>18</v>
      </c>
      <c r="E511" s="15" t="s">
        <v>88</v>
      </c>
      <c r="F511" s="15" t="s">
        <v>20</v>
      </c>
      <c r="G511" s="15">
        <v>103</v>
      </c>
      <c r="H511" s="15">
        <v>132</v>
      </c>
      <c r="I511" s="15">
        <v>43</v>
      </c>
      <c r="J511" s="15">
        <v>52</v>
      </c>
      <c r="K511" s="15">
        <v>60</v>
      </c>
      <c r="L511" s="15">
        <v>60</v>
      </c>
      <c r="M511" s="15">
        <v>60</v>
      </c>
      <c r="N511" s="15">
        <v>56</v>
      </c>
      <c r="O511" s="15">
        <v>52</v>
      </c>
      <c r="P511" s="15">
        <v>16</v>
      </c>
      <c r="Q511" s="15" t="s">
        <v>436</v>
      </c>
      <c r="R511" s="3" t="str">
        <f>IF(ISERROR(VLOOKUP($Q511,技リスト!$A$1:$F$270,6,FALSE)),"－",VLOOKUP($Q511,技リスト!$A$1:$F$270,6,FALSE))</f>
        <v>CA</v>
      </c>
      <c r="S511" s="3">
        <f>IF(ISERROR(VLOOKUP($Q511,技リスト!$A$1:$F$270,3,FALSE)),"－",VLOOKUP($Q511,技リスト!$A$1:$F$270,3,FALSE))</f>
        <v>10</v>
      </c>
      <c r="T511" s="3" t="str">
        <f>IF($E511=IF(ISERROR(VLOOKUP($Q511,技リスト!$A$1:$F$270,4,FALSE)),"－",VLOOKUP($Q511,技リスト!$A$1:$F$270,4,FALSE)),"一致","")</f>
        <v>一致</v>
      </c>
      <c r="U511" s="15" t="s">
        <v>406</v>
      </c>
      <c r="V511" s="3" t="str">
        <f>IF(ISERROR(VLOOKUP($U511,技リスト!$A$1:$F$270,6,FALSE)),"－",VLOOKUP($U511,技リスト!$A$1:$F$270,6,FALSE))</f>
        <v>CA</v>
      </c>
      <c r="W511" s="3">
        <f>IF(ISERROR(VLOOKUP($U511,技リスト!$A$1:$F$270,3,FALSE)),"－",VLOOKUP($U511,技リスト!$A$1:$F$270,3,FALSE))</f>
        <v>63</v>
      </c>
      <c r="X511" s="3" t="str">
        <f>IF($E511=IF(ISERROR(VLOOKUP($U511,技リスト!$A$1:$F$270,4,FALSE)),"－",VLOOKUP($U511,技リスト!$A$1:$F$270,4,FALSE)),"一致","")</f>
        <v/>
      </c>
      <c r="Y511" s="15" t="s">
        <v>219</v>
      </c>
      <c r="Z511" s="3" t="str">
        <f>IF(ISERROR(VLOOKUP($Y511,技リスト!$A$1:$F$270,6,FALSE)),"－",VLOOKUP($Y511,技リスト!$A$1:$F$270,6,FALSE))</f>
        <v>BL</v>
      </c>
      <c r="AA511" s="3">
        <f>IF(ISERROR(VLOOKUP($Y511,技リスト!$A$1:$F$270,3,FALSE)),"－",VLOOKUP($Y511,技リスト!$A$1:$F$270,3,FALSE))</f>
        <v>64</v>
      </c>
      <c r="AB511" s="3" t="str">
        <f>IF($E511=IF(ISERROR(VLOOKUP($Y511,技リスト!$A$1:$F$270,4,FALSE)),"－",VLOOKUP($Y511,技リスト!$A$1:$F$270,4,FALSE)),"一致","")</f>
        <v>一致</v>
      </c>
      <c r="AC511" s="15" t="s">
        <v>220</v>
      </c>
      <c r="AD511" s="3" t="str">
        <f>IF(ISERROR(VLOOKUP($AC511,技リスト!$A$1:$F$270,6,FALSE)),"－",VLOOKUP($AC511,技リスト!$A$1:$F$270,6,FALSE))</f>
        <v>BL</v>
      </c>
      <c r="AE511" s="3">
        <f>IF(ISERROR(VLOOKUP($AC511,技リスト!$A$1:$F$270,3,FALSE)),"－",VLOOKUP($AC511,技リスト!$A$1:$F$270,3,FALSE))</f>
        <v>84</v>
      </c>
      <c r="AF511" s="3" t="str">
        <f>IF($E511=IF(ISERROR(VLOOKUP($AC511,技リスト!$A$1:$F$245,4,FALSE)),"－",VLOOKUP($AC511,技リスト!$A$1:$F$245,4,FALSE)),"一致","")</f>
        <v>一致</v>
      </c>
      <c r="AG511" s="16" t="str">
        <f t="shared" si="56"/>
        <v>スワンダイブゴールずらしサイクロンダブルサイクロン</v>
      </c>
      <c r="AH511" s="16" t="str">
        <f t="shared" si="57"/>
        <v>スワンダイブゴールずらしサイクロンダブルサイクロン</v>
      </c>
      <c r="AI511" s="16" t="str">
        <f t="shared" si="58"/>
        <v>スワンダイブゴールずらしサイクロンダブルサイクロン</v>
      </c>
      <c r="AJ511" s="16" t="str">
        <f t="shared" si="59"/>
        <v>スワンダイブゴールずらしサイクロンダブルサイクロン</v>
      </c>
      <c r="AK511" s="15" t="str">
        <f t="shared" si="60"/>
        <v>CACABLBL</v>
      </c>
      <c r="AL511" s="16" t="str">
        <f t="shared" si="61"/>
        <v>CACABLBL</v>
      </c>
      <c r="AM511" s="15" t="str">
        <f t="shared" si="62"/>
        <v>CACABLBL</v>
      </c>
      <c r="AN511" s="15" t="str">
        <f t="shared" si="63"/>
        <v>CACABLBL</v>
      </c>
    </row>
    <row r="512" spans="1:40" ht="11.25" customHeight="1" x14ac:dyDescent="0.15">
      <c r="A512" s="15">
        <v>511</v>
      </c>
      <c r="B512" s="15" t="s">
        <v>1338</v>
      </c>
      <c r="C512" s="15" t="s">
        <v>1339</v>
      </c>
      <c r="D512" s="3" t="s">
        <v>18</v>
      </c>
      <c r="E512" s="15" t="s">
        <v>121</v>
      </c>
      <c r="F512" s="15" t="s">
        <v>53</v>
      </c>
      <c r="G512" s="15">
        <v>167</v>
      </c>
      <c r="H512" s="15">
        <v>138</v>
      </c>
      <c r="I512" s="15">
        <v>51</v>
      </c>
      <c r="J512" s="15">
        <v>60</v>
      </c>
      <c r="K512" s="15">
        <v>62</v>
      </c>
      <c r="L512" s="15">
        <v>45</v>
      </c>
      <c r="M512" s="15">
        <v>52</v>
      </c>
      <c r="N512" s="15">
        <v>60</v>
      </c>
      <c r="O512" s="15">
        <v>57</v>
      </c>
      <c r="P512" s="15">
        <v>30</v>
      </c>
      <c r="Q512" s="15" t="s">
        <v>305</v>
      </c>
      <c r="R512" s="3" t="str">
        <f>IF(ISERROR(VLOOKUP($Q512,技リスト!$A$1:$F$270,6,FALSE)),"－",VLOOKUP($Q512,技リスト!$A$1:$F$270,6,FALSE))</f>
        <v>BB</v>
      </c>
      <c r="S512" s="3">
        <f>IF(ISERROR(VLOOKUP($Q512,技リスト!$A$1:$F$270,3,FALSE)),"－",VLOOKUP($Q512,技リスト!$A$1:$F$270,3,FALSE))</f>
        <v>16</v>
      </c>
      <c r="T512" s="3" t="str">
        <f>IF($E512=IF(ISERROR(VLOOKUP($Q512,技リスト!$A$1:$F$270,4,FALSE)),"－",VLOOKUP($Q512,技リスト!$A$1:$F$270,4,FALSE)),"一致","")</f>
        <v>一致</v>
      </c>
      <c r="U512" s="15" t="s">
        <v>316</v>
      </c>
      <c r="V512" s="3" t="str">
        <f>IF(ISERROR(VLOOKUP($U512,技リスト!$A$1:$F$270,6,FALSE)),"－",VLOOKUP($U512,技リスト!$A$1:$F$270,6,FALSE))</f>
        <v>DR</v>
      </c>
      <c r="W512" s="3">
        <f>IF(ISERROR(VLOOKUP($U512,技リスト!$A$1:$F$270,3,FALSE)),"－",VLOOKUP($U512,技リスト!$A$1:$F$270,3,FALSE))</f>
        <v>85</v>
      </c>
      <c r="X512" s="3" t="str">
        <f>IF($E512=IF(ISERROR(VLOOKUP($U512,技リスト!$A$1:$F$270,4,FALSE)),"－",VLOOKUP($U512,技リスト!$A$1:$F$270,4,FALSE)),"一致","")</f>
        <v>一致</v>
      </c>
      <c r="Y512" s="15" t="s">
        <v>214</v>
      </c>
      <c r="Z512" s="3" t="str">
        <f>IF(ISERROR(VLOOKUP($Y512,技リスト!$A$1:$F$270,6,FALSE)),"－",VLOOKUP($Y512,技リスト!$A$1:$F$270,6,FALSE))</f>
        <v>NS</v>
      </c>
      <c r="AA512" s="3">
        <f>IF(ISERROR(VLOOKUP($Y512,技リスト!$A$1:$F$270,3,FALSE)),"－",VLOOKUP($Y512,技リスト!$A$1:$F$270,3,FALSE))</f>
        <v>94</v>
      </c>
      <c r="AB512" s="3" t="str">
        <f>IF($E512=IF(ISERROR(VLOOKUP($Y512,技リスト!$A$1:$F$270,4,FALSE)),"－",VLOOKUP($Y512,技リスト!$A$1:$F$270,4,FALSE)),"一致","")</f>
        <v>一致</v>
      </c>
      <c r="AC512" s="15" t="s">
        <v>488</v>
      </c>
      <c r="AD512" s="3" t="str">
        <f>IF(ISERROR(VLOOKUP($AC512,技リスト!$A$1:$F$270,6,FALSE)),"－",VLOOKUP($AC512,技リスト!$A$1:$F$270,6,FALSE))</f>
        <v>BL</v>
      </c>
      <c r="AE512" s="3">
        <f>IF(ISERROR(VLOOKUP($AC512,技リスト!$A$1:$F$270,3,FALSE)),"－",VLOOKUP($AC512,技リスト!$A$1:$F$270,3,FALSE))</f>
        <v>97</v>
      </c>
      <c r="AF512" s="3" t="str">
        <f>IF($E512=IF(ISERROR(VLOOKUP($AC512,技リスト!$A$1:$F$245,4,FALSE)),"－",VLOOKUP($AC512,技リスト!$A$1:$F$245,4,FALSE)),"一致","")</f>
        <v>一致</v>
      </c>
      <c r="AG512" s="16" t="str">
        <f t="shared" si="56"/>
        <v>ホーントレインじごくぐるまリフレクトバスターノーエスケイプ</v>
      </c>
      <c r="AH512" s="16" t="str">
        <f t="shared" si="57"/>
        <v>ホーントレインじごくぐるまリフレクトバスターノーエスケイプ</v>
      </c>
      <c r="AI512" s="16" t="str">
        <f t="shared" si="58"/>
        <v>ホーントレインじごくぐるまリフレクトバスターノーエスケイプ</v>
      </c>
      <c r="AJ512" s="16" t="str">
        <f t="shared" si="59"/>
        <v>ホーントレインじごくぐるまリフレクトバスターノーエスケイプ</v>
      </c>
      <c r="AK512" s="15" t="str">
        <f t="shared" si="60"/>
        <v>BBDRNSBL</v>
      </c>
      <c r="AL512" s="16" t="str">
        <f t="shared" si="61"/>
        <v>BBDRNSBL</v>
      </c>
      <c r="AM512" s="15" t="str">
        <f t="shared" si="62"/>
        <v>BBDRNSBL</v>
      </c>
      <c r="AN512" s="15" t="str">
        <f t="shared" si="63"/>
        <v>BBDRNSBL</v>
      </c>
    </row>
    <row r="513" spans="1:40" ht="11.25" customHeight="1" x14ac:dyDescent="0.15">
      <c r="A513" s="15">
        <v>512</v>
      </c>
      <c r="B513" s="15" t="s">
        <v>1340</v>
      </c>
      <c r="C513" s="15" t="s">
        <v>1341</v>
      </c>
      <c r="D513" s="3" t="s">
        <v>18</v>
      </c>
      <c r="E513" s="15" t="s">
        <v>88</v>
      </c>
      <c r="F513" s="15" t="s">
        <v>17</v>
      </c>
      <c r="G513" s="15">
        <v>145</v>
      </c>
      <c r="H513" s="15">
        <v>137</v>
      </c>
      <c r="I513" s="15">
        <v>48</v>
      </c>
      <c r="J513" s="15">
        <v>48</v>
      </c>
      <c r="K513" s="15">
        <v>45</v>
      </c>
      <c r="L513" s="15">
        <v>60</v>
      </c>
      <c r="M513" s="15">
        <v>68</v>
      </c>
      <c r="N513" s="15">
        <v>52</v>
      </c>
      <c r="O513" s="15">
        <v>54</v>
      </c>
      <c r="P513" s="15">
        <v>19</v>
      </c>
      <c r="Q513" s="15" t="s">
        <v>169</v>
      </c>
      <c r="R513" s="3" t="str">
        <f>IF(ISERROR(VLOOKUP($Q513,技リスト!$A$1:$F$270,6,FALSE)),"－",VLOOKUP($Q513,技リスト!$A$1:$F$270,6,FALSE))</f>
        <v>BL</v>
      </c>
      <c r="S513" s="3">
        <f>IF(ISERROR(VLOOKUP($Q513,技リスト!$A$1:$F$270,3,FALSE)),"－",VLOOKUP($Q513,技リスト!$A$1:$F$270,3,FALSE))</f>
        <v>8</v>
      </c>
      <c r="T513" s="3" t="str">
        <f>IF($E513=IF(ISERROR(VLOOKUP($Q513,技リスト!$A$1:$F$270,4,FALSE)),"－",VLOOKUP($Q513,技リスト!$A$1:$F$270,4,FALSE)),"一致","")</f>
        <v/>
      </c>
      <c r="U513" s="15" t="s">
        <v>219</v>
      </c>
      <c r="V513" s="3" t="str">
        <f>IF(ISERROR(VLOOKUP($U513,技リスト!$A$1:$F$270,6,FALSE)),"－",VLOOKUP($U513,技リスト!$A$1:$F$270,6,FALSE))</f>
        <v>BL</v>
      </c>
      <c r="W513" s="3">
        <f>IF(ISERROR(VLOOKUP($U513,技リスト!$A$1:$F$270,3,FALSE)),"－",VLOOKUP($U513,技リスト!$A$1:$F$270,3,FALSE))</f>
        <v>64</v>
      </c>
      <c r="X513" s="3" t="str">
        <f>IF($E513=IF(ISERROR(VLOOKUP($U513,技リスト!$A$1:$F$270,4,FALSE)),"－",VLOOKUP($U513,技リスト!$A$1:$F$270,4,FALSE)),"一致","")</f>
        <v>一致</v>
      </c>
      <c r="Y513" s="15" t="s">
        <v>152</v>
      </c>
      <c r="Z513" s="3" t="str">
        <f>IF(ISERROR(VLOOKUP($Y513,技リスト!$A$1:$F$270,6,FALSE)),"－",VLOOKUP($Y513,技リスト!$A$1:$F$270,6,FALSE))</f>
        <v>DR</v>
      </c>
      <c r="AA513" s="3">
        <f>IF(ISERROR(VLOOKUP($Y513,技リスト!$A$1:$F$270,3,FALSE)),"－",VLOOKUP($Y513,技リスト!$A$1:$F$270,3,FALSE))</f>
        <v>47</v>
      </c>
      <c r="AB513" s="3" t="str">
        <f>IF($E513=IF(ISERROR(VLOOKUP($Y513,技リスト!$A$1:$F$270,4,FALSE)),"－",VLOOKUP($Y513,技リスト!$A$1:$F$270,4,FALSE)),"一致","")</f>
        <v>一致</v>
      </c>
      <c r="AC513" s="15" t="s">
        <v>729</v>
      </c>
      <c r="AD513" s="3" t="str">
        <f>IF(ISERROR(VLOOKUP($AC513,技リスト!$A$1:$F$270,6,FALSE)),"－",VLOOKUP($AC513,技リスト!$A$1:$F$270,6,FALSE))</f>
        <v>BB</v>
      </c>
      <c r="AE513" s="3">
        <f>IF(ISERROR(VLOOKUP($AC513,技リスト!$A$1:$F$270,3,FALSE)),"－",VLOOKUP($AC513,技リスト!$A$1:$F$270,3,FALSE))</f>
        <v>73</v>
      </c>
      <c r="AF513" s="3" t="str">
        <f>IF($E513=IF(ISERROR(VLOOKUP($AC513,技リスト!$A$1:$F$245,4,FALSE)),"－",VLOOKUP($AC513,技リスト!$A$1:$F$245,4,FALSE)),"一致","")</f>
        <v/>
      </c>
      <c r="AG513" s="16" t="str">
        <f t="shared" si="56"/>
        <v>クイックドロウサイクロンジグザグスパークボルケイノカット</v>
      </c>
      <c r="AH513" s="16" t="str">
        <f t="shared" si="57"/>
        <v>クイックドロウサイクロンジグザグスパークボルケイノカット</v>
      </c>
      <c r="AI513" s="16" t="str">
        <f t="shared" si="58"/>
        <v>クイックドロウサイクロンジグザグスパークボルケイノカット</v>
      </c>
      <c r="AJ513" s="16" t="str">
        <f t="shared" si="59"/>
        <v>クイックドロウサイクロンジグザグスパークボルケイノカット</v>
      </c>
      <c r="AK513" s="15" t="str">
        <f t="shared" si="60"/>
        <v>BLBLDRBB</v>
      </c>
      <c r="AL513" s="16" t="str">
        <f t="shared" si="61"/>
        <v>BLBLDRBB</v>
      </c>
      <c r="AM513" s="15" t="str">
        <f t="shared" si="62"/>
        <v>BLBLDRBB</v>
      </c>
      <c r="AN513" s="15" t="str">
        <f t="shared" si="63"/>
        <v>BLBLDRBB</v>
      </c>
    </row>
    <row r="514" spans="1:40" ht="11.25" customHeight="1" x14ac:dyDescent="0.15">
      <c r="A514" s="15">
        <v>513</v>
      </c>
      <c r="B514" s="15" t="s">
        <v>1342</v>
      </c>
      <c r="C514" s="15" t="s">
        <v>1343</v>
      </c>
      <c r="D514" s="3" t="s">
        <v>18</v>
      </c>
      <c r="E514" s="15" t="s">
        <v>145</v>
      </c>
      <c r="F514" s="15" t="s">
        <v>17</v>
      </c>
      <c r="G514" s="15">
        <v>94</v>
      </c>
      <c r="H514" s="15">
        <v>148</v>
      </c>
      <c r="I514" s="15">
        <v>61</v>
      </c>
      <c r="J514" s="15">
        <v>62</v>
      </c>
      <c r="K514" s="15">
        <v>50</v>
      </c>
      <c r="L514" s="15">
        <v>69</v>
      </c>
      <c r="M514" s="15">
        <v>54</v>
      </c>
      <c r="N514" s="15">
        <v>64</v>
      </c>
      <c r="O514" s="15">
        <v>57</v>
      </c>
      <c r="P514" s="15">
        <v>22</v>
      </c>
      <c r="Q514" s="15" t="s">
        <v>227</v>
      </c>
      <c r="R514" s="3" t="str">
        <f>IF(ISERROR(VLOOKUP($Q514,技リスト!$A$1:$F$270,6,FALSE)),"－",VLOOKUP($Q514,技リスト!$A$1:$F$270,6,FALSE))</f>
        <v>BL</v>
      </c>
      <c r="S514" s="3">
        <f>IF(ISERROR(VLOOKUP($Q514,技リスト!$A$1:$F$270,3,FALSE)),"－",VLOOKUP($Q514,技リスト!$A$1:$F$270,3,FALSE))</f>
        <v>39</v>
      </c>
      <c r="T514" s="3" t="str">
        <f>IF($E514=IF(ISERROR(VLOOKUP($Q514,技リスト!$A$1:$F$270,4,FALSE)),"－",VLOOKUP($Q514,技リスト!$A$1:$F$270,4,FALSE)),"一致","")</f>
        <v/>
      </c>
      <c r="U514" s="15" t="s">
        <v>188</v>
      </c>
      <c r="V514" s="3" t="str">
        <f>IF(ISERROR(VLOOKUP($U514,技リスト!$A$1:$F$270,6,FALSE)),"－",VLOOKUP($U514,技リスト!$A$1:$F$270,6,FALSE))</f>
        <v>DR</v>
      </c>
      <c r="W514" s="3">
        <f>IF(ISERROR(VLOOKUP($U514,技リスト!$A$1:$F$270,3,FALSE)),"－",VLOOKUP($U514,技リスト!$A$1:$F$270,3,FALSE))</f>
        <v>38</v>
      </c>
      <c r="X514" s="3" t="str">
        <f>IF($E514=IF(ISERROR(VLOOKUP($U514,技リスト!$A$1:$F$270,4,FALSE)),"－",VLOOKUP($U514,技リスト!$A$1:$F$270,4,FALSE)),"一致","")</f>
        <v/>
      </c>
      <c r="Y514" s="15" t="s">
        <v>149</v>
      </c>
      <c r="Z514" s="3" t="str">
        <f>IF(ISERROR(VLOOKUP($Y514,技リスト!$A$1:$F$270,6,FALSE)),"－",VLOOKUP($Y514,技リスト!$A$1:$F$270,6,FALSE))</f>
        <v>DR</v>
      </c>
      <c r="AA514" s="3">
        <f>IF(ISERROR(VLOOKUP($Y514,技リスト!$A$1:$F$270,3,FALSE)),"－",VLOOKUP($Y514,技リスト!$A$1:$F$270,3,FALSE))</f>
        <v>83</v>
      </c>
      <c r="AB514" s="3" t="str">
        <f>IF($E514=IF(ISERROR(VLOOKUP($Y514,技リスト!$A$1:$F$270,4,FALSE)),"－",VLOOKUP($Y514,技リスト!$A$1:$F$270,4,FALSE)),"一致","")</f>
        <v>一致</v>
      </c>
      <c r="AC514" s="15" t="s">
        <v>719</v>
      </c>
      <c r="AD514" s="3" t="str">
        <f>IF(ISERROR(VLOOKUP($AC514,技リスト!$A$1:$F$270,6,FALSE)),"－",VLOOKUP($AC514,技リスト!$A$1:$F$270,6,FALSE))</f>
        <v>BL</v>
      </c>
      <c r="AE514" s="3">
        <f>IF(ISERROR(VLOOKUP($AC514,技リスト!$A$1:$F$270,3,FALSE)),"－",VLOOKUP($AC514,技リスト!$A$1:$F$270,3,FALSE))</f>
        <v>84</v>
      </c>
      <c r="AF514" s="3" t="str">
        <f>IF($E514=IF(ISERROR(VLOOKUP($AC514,技リスト!$A$1:$F$245,4,FALSE)),"－",VLOOKUP($AC514,技リスト!$A$1:$F$245,4,FALSE)),"一致","")</f>
        <v/>
      </c>
      <c r="AG514" s="16" t="str">
        <f t="shared" ref="AG514:AG577" si="64">Q514&amp;U514&amp;Y514&amp;AC514</f>
        <v>スーパースキャン（Ｂ）スーパースキャン（Ｄ）アルマジロサーカスブロックサーカス</v>
      </c>
      <c r="AH514" s="16" t="str">
        <f t="shared" ref="AH514:AH577" si="65">Q514&amp;U514&amp;Y514&amp;AC514</f>
        <v>スーパースキャン（Ｂ）スーパースキャン（Ｄ）アルマジロサーカスブロックサーカス</v>
      </c>
      <c r="AI514" s="16" t="str">
        <f t="shared" ref="AI514:AI577" si="66">Q514&amp;U514&amp;Y514&amp;AC514</f>
        <v>スーパースキャン（Ｂ）スーパースキャン（Ｄ）アルマジロサーカスブロックサーカス</v>
      </c>
      <c r="AJ514" s="16" t="str">
        <f t="shared" ref="AJ514:AJ577" si="67">Q514&amp;U514&amp;Y514&amp;AC514</f>
        <v>スーパースキャン（Ｂ）スーパースキャン（Ｄ）アルマジロサーカスブロックサーカス</v>
      </c>
      <c r="AK514" s="15" t="str">
        <f t="shared" ref="AK514:AK577" si="68">R514&amp;V514&amp;Z514&amp;AD514</f>
        <v>BLDRDRBL</v>
      </c>
      <c r="AL514" s="16" t="str">
        <f t="shared" ref="AL514:AL577" si="69">R514&amp;V514&amp;Z514&amp;AD514</f>
        <v>BLDRDRBL</v>
      </c>
      <c r="AM514" s="15" t="str">
        <f t="shared" ref="AM514:AM577" si="70">R514&amp;V514&amp;Z514&amp;AD514</f>
        <v>BLDRDRBL</v>
      </c>
      <c r="AN514" s="15" t="str">
        <f t="shared" ref="AN514:AN577" si="71">R514&amp;V514&amp;Z514&amp;AD514</f>
        <v>BLDRDRBL</v>
      </c>
    </row>
    <row r="515" spans="1:40" ht="11.25" customHeight="1" x14ac:dyDescent="0.15">
      <c r="A515" s="15">
        <v>514</v>
      </c>
      <c r="B515" s="15" t="s">
        <v>1344</v>
      </c>
      <c r="C515" s="15" t="s">
        <v>1345</v>
      </c>
      <c r="D515" s="3" t="s">
        <v>18</v>
      </c>
      <c r="E515" s="15" t="s">
        <v>19</v>
      </c>
      <c r="F515" s="15" t="s">
        <v>53</v>
      </c>
      <c r="G515" s="15">
        <v>162</v>
      </c>
      <c r="H515" s="15">
        <v>152</v>
      </c>
      <c r="I515" s="15">
        <v>52</v>
      </c>
      <c r="J515" s="15">
        <v>60</v>
      </c>
      <c r="K515" s="15">
        <v>56</v>
      </c>
      <c r="L515" s="15">
        <v>53</v>
      </c>
      <c r="M515" s="15">
        <v>62</v>
      </c>
      <c r="N515" s="15">
        <v>58</v>
      </c>
      <c r="O515" s="15">
        <v>56</v>
      </c>
      <c r="P515" s="15">
        <v>14</v>
      </c>
      <c r="Q515" s="15" t="s">
        <v>277</v>
      </c>
      <c r="R515" s="3" t="str">
        <f>IF(ISERROR(VLOOKUP($Q515,技リスト!$A$1:$F$270,6,FALSE)),"－",VLOOKUP($Q515,技リスト!$A$1:$F$270,6,FALSE))</f>
        <v>DR</v>
      </c>
      <c r="S515" s="3">
        <f>IF(ISERROR(VLOOKUP($Q515,技リスト!$A$1:$F$270,3,FALSE)),"－",VLOOKUP($Q515,技リスト!$A$1:$F$270,3,FALSE))</f>
        <v>22</v>
      </c>
      <c r="T515" s="3" t="str">
        <f>IF($E515=IF(ISERROR(VLOOKUP($Q515,技リスト!$A$1:$F$270,4,FALSE)),"－",VLOOKUP($Q515,技リスト!$A$1:$F$270,4,FALSE)),"一致","")</f>
        <v>一致</v>
      </c>
      <c r="U515" s="15" t="s">
        <v>199</v>
      </c>
      <c r="V515" s="3" t="str">
        <f>IF(ISERROR(VLOOKUP($U515,技リスト!$A$1:$F$270,6,FALSE)),"－",VLOOKUP($U515,技リスト!$A$1:$F$270,6,FALSE))</f>
        <v>BB</v>
      </c>
      <c r="W515" s="3">
        <f>IF(ISERROR(VLOOKUP($U515,技リスト!$A$1:$F$270,3,FALSE)),"－",VLOOKUP($U515,技リスト!$A$1:$F$270,3,FALSE))</f>
        <v>58</v>
      </c>
      <c r="X515" s="3" t="str">
        <f>IF($E515=IF(ISERROR(VLOOKUP($U515,技リスト!$A$1:$F$270,4,FALSE)),"－",VLOOKUP($U515,技リスト!$A$1:$F$270,4,FALSE)),"一致","")</f>
        <v/>
      </c>
      <c r="Y515" s="15" t="s">
        <v>741</v>
      </c>
      <c r="Z515" s="3" t="str">
        <f>IF(ISERROR(VLOOKUP($Y515,技リスト!$A$1:$F$270,6,FALSE)),"－",VLOOKUP($Y515,技リスト!$A$1:$F$270,6,FALSE))</f>
        <v>DR</v>
      </c>
      <c r="AA515" s="3">
        <f>IF(ISERROR(VLOOKUP($Y515,技リスト!$A$1:$F$270,3,FALSE)),"－",VLOOKUP($Y515,技リスト!$A$1:$F$270,3,FALSE))</f>
        <v>67</v>
      </c>
      <c r="AB515" s="3" t="str">
        <f>IF($E515=IF(ISERROR(VLOOKUP($Y515,技リスト!$A$1:$F$270,4,FALSE)),"－",VLOOKUP($Y515,技リスト!$A$1:$F$270,4,FALSE)),"一致","")</f>
        <v/>
      </c>
      <c r="AC515" s="15" t="s">
        <v>562</v>
      </c>
      <c r="AD515" s="3" t="str">
        <f>IF(ISERROR(VLOOKUP($AC515,技リスト!$A$1:$F$270,6,FALSE)),"－",VLOOKUP($AC515,技リスト!$A$1:$F$270,6,FALSE))</f>
        <v>BB</v>
      </c>
      <c r="AE515" s="3">
        <f>IF(ISERROR(VLOOKUP($AC515,技リスト!$A$1:$F$270,3,FALSE)),"－",VLOOKUP($AC515,技リスト!$A$1:$F$270,3,FALSE))</f>
        <v>80</v>
      </c>
      <c r="AF515" s="3" t="str">
        <f>IF($E515=IF(ISERROR(VLOOKUP($AC515,技リスト!$A$1:$F$245,4,FALSE)),"－",VLOOKUP($AC515,技リスト!$A$1:$F$245,4,FALSE)),"一致","")</f>
        <v/>
      </c>
      <c r="AG515" s="16" t="str">
        <f t="shared" si="64"/>
        <v>マジックスピニングカットオーロラドリブルさばきのてっつい</v>
      </c>
      <c r="AH515" s="16" t="str">
        <f t="shared" si="65"/>
        <v>マジックスピニングカットオーロラドリブルさばきのてっつい</v>
      </c>
      <c r="AI515" s="16" t="str">
        <f t="shared" si="66"/>
        <v>マジックスピニングカットオーロラドリブルさばきのてっつい</v>
      </c>
      <c r="AJ515" s="16" t="str">
        <f t="shared" si="67"/>
        <v>マジックスピニングカットオーロラドリブルさばきのてっつい</v>
      </c>
      <c r="AK515" s="15" t="str">
        <f t="shared" si="68"/>
        <v>DRBBDRBB</v>
      </c>
      <c r="AL515" s="16" t="str">
        <f t="shared" si="69"/>
        <v>DRBBDRBB</v>
      </c>
      <c r="AM515" s="15" t="str">
        <f t="shared" si="70"/>
        <v>DRBBDRBB</v>
      </c>
      <c r="AN515" s="15" t="str">
        <f t="shared" si="71"/>
        <v>DRBBDRBB</v>
      </c>
    </row>
    <row r="516" spans="1:40" ht="11.25" customHeight="1" x14ac:dyDescent="0.15">
      <c r="A516" s="15">
        <v>515</v>
      </c>
      <c r="B516" s="15" t="s">
        <v>1346</v>
      </c>
      <c r="C516" s="15" t="s">
        <v>1347</v>
      </c>
      <c r="D516" s="3" t="s">
        <v>18</v>
      </c>
      <c r="E516" s="15" t="s">
        <v>88</v>
      </c>
      <c r="F516" s="15" t="s">
        <v>20</v>
      </c>
      <c r="G516" s="15">
        <v>83</v>
      </c>
      <c r="H516" s="15">
        <v>156</v>
      </c>
      <c r="I516" s="15">
        <v>48</v>
      </c>
      <c r="J516" s="15">
        <v>52</v>
      </c>
      <c r="K516" s="15">
        <v>58</v>
      </c>
      <c r="L516" s="15">
        <v>59</v>
      </c>
      <c r="M516" s="15">
        <v>74</v>
      </c>
      <c r="N516" s="15">
        <v>66</v>
      </c>
      <c r="O516" s="15">
        <v>57</v>
      </c>
      <c r="P516" s="15">
        <v>28</v>
      </c>
      <c r="Q516" s="15" t="s">
        <v>630</v>
      </c>
      <c r="R516" s="3" t="str">
        <f>IF(ISERROR(VLOOKUP($Q516,技リスト!$A$1:$F$270,6,FALSE)),"－",VLOOKUP($Q516,技リスト!$A$1:$F$270,6,FALSE))</f>
        <v>CA</v>
      </c>
      <c r="S516" s="3">
        <f>IF(ISERROR(VLOOKUP($Q516,技リスト!$A$1:$F$270,3,FALSE)),"－",VLOOKUP($Q516,技リスト!$A$1:$F$270,3,FALSE))</f>
        <v>13</v>
      </c>
      <c r="T516" s="3" t="str">
        <f>IF($E516=IF(ISERROR(VLOOKUP($Q516,技リスト!$A$1:$F$270,4,FALSE)),"－",VLOOKUP($Q516,技リスト!$A$1:$F$270,4,FALSE)),"一致","")</f>
        <v>一致</v>
      </c>
      <c r="U516" s="15" t="s">
        <v>481</v>
      </c>
      <c r="V516" s="3" t="str">
        <f>IF(ISERROR(VLOOKUP($U516,技リスト!$A$1:$F$270,6,FALSE)),"－",VLOOKUP($U516,技リスト!$A$1:$F$270,6,FALSE))</f>
        <v>CA</v>
      </c>
      <c r="W516" s="3">
        <f>IF(ISERROR(VLOOKUP($U516,技リスト!$A$1:$F$270,3,FALSE)),"－",VLOOKUP($U516,技リスト!$A$1:$F$270,3,FALSE))</f>
        <v>41</v>
      </c>
      <c r="X516" s="3" t="str">
        <f>IF($E516=IF(ISERROR(VLOOKUP($U516,技リスト!$A$1:$F$270,4,FALSE)),"－",VLOOKUP($U516,技リスト!$A$1:$F$270,4,FALSE)),"一致","")</f>
        <v>一致</v>
      </c>
      <c r="Y516" s="15" t="s">
        <v>219</v>
      </c>
      <c r="Z516" s="3" t="str">
        <f>IF(ISERROR(VLOOKUP($Y516,技リスト!$A$1:$F$270,6,FALSE)),"－",VLOOKUP($Y516,技リスト!$A$1:$F$270,6,FALSE))</f>
        <v>BL</v>
      </c>
      <c r="AA516" s="3">
        <f>IF(ISERROR(VLOOKUP($Y516,技リスト!$A$1:$F$270,3,FALSE)),"－",VLOOKUP($Y516,技リスト!$A$1:$F$270,3,FALSE))</f>
        <v>64</v>
      </c>
      <c r="AB516" s="3" t="str">
        <f>IF($E516=IF(ISERROR(VLOOKUP($Y516,技リスト!$A$1:$F$270,4,FALSE)),"－",VLOOKUP($Y516,技リスト!$A$1:$F$270,4,FALSE)),"一致","")</f>
        <v>一致</v>
      </c>
      <c r="AC516" s="15" t="s">
        <v>918</v>
      </c>
      <c r="AD516" s="3" t="str">
        <f>IF(ISERROR(VLOOKUP($AC516,技リスト!$A$1:$F$270,6,FALSE)),"－",VLOOKUP($AC516,技リスト!$A$1:$F$270,6,FALSE))</f>
        <v>BL</v>
      </c>
      <c r="AE516" s="3">
        <f>IF(ISERROR(VLOOKUP($AC516,技リスト!$A$1:$F$270,3,FALSE)),"－",VLOOKUP($AC516,技リスト!$A$1:$F$270,3,FALSE))</f>
        <v>73</v>
      </c>
      <c r="AF516" s="3" t="str">
        <f>IF($E516=IF(ISERROR(VLOOKUP($AC516,技リスト!$A$1:$F$245,4,FALSE)),"－",VLOOKUP($AC516,技リスト!$A$1:$F$245,4,FALSE)),"一致","")</f>
        <v>一致</v>
      </c>
      <c r="AG516" s="16" t="str">
        <f t="shared" si="64"/>
        <v>トルネードキャッチこがらしサイクロンプロファイルゾーン</v>
      </c>
      <c r="AH516" s="16" t="str">
        <f t="shared" si="65"/>
        <v>トルネードキャッチこがらしサイクロンプロファイルゾーン</v>
      </c>
      <c r="AI516" s="16" t="str">
        <f t="shared" si="66"/>
        <v>トルネードキャッチこがらしサイクロンプロファイルゾーン</v>
      </c>
      <c r="AJ516" s="16" t="str">
        <f t="shared" si="67"/>
        <v>トルネードキャッチこがらしサイクロンプロファイルゾーン</v>
      </c>
      <c r="AK516" s="15" t="str">
        <f t="shared" si="68"/>
        <v>CACABLBL</v>
      </c>
      <c r="AL516" s="16" t="str">
        <f t="shared" si="69"/>
        <v>CACABLBL</v>
      </c>
      <c r="AM516" s="15" t="str">
        <f t="shared" si="70"/>
        <v>CACABLBL</v>
      </c>
      <c r="AN516" s="15" t="str">
        <f t="shared" si="71"/>
        <v>CACABLBL</v>
      </c>
    </row>
    <row r="517" spans="1:40" ht="11.25" customHeight="1" x14ac:dyDescent="0.15">
      <c r="A517" s="15">
        <v>516</v>
      </c>
      <c r="B517" s="15" t="s">
        <v>1348</v>
      </c>
      <c r="C517" s="15" t="s">
        <v>1349</v>
      </c>
      <c r="D517" s="3" t="s">
        <v>18</v>
      </c>
      <c r="E517" s="15" t="s">
        <v>88</v>
      </c>
      <c r="F517" s="15" t="s">
        <v>52</v>
      </c>
      <c r="G517" s="15">
        <v>114</v>
      </c>
      <c r="H517" s="15">
        <v>196</v>
      </c>
      <c r="I517" s="15">
        <v>54</v>
      </c>
      <c r="J517" s="15">
        <v>61</v>
      </c>
      <c r="K517" s="15">
        <v>55</v>
      </c>
      <c r="L517" s="15">
        <v>63</v>
      </c>
      <c r="M517" s="15">
        <v>61</v>
      </c>
      <c r="N517" s="15">
        <v>59</v>
      </c>
      <c r="O517" s="15">
        <v>59</v>
      </c>
      <c r="P517" s="15">
        <v>21</v>
      </c>
      <c r="Q517" s="15" t="s">
        <v>153</v>
      </c>
      <c r="R517" s="3" t="str">
        <f>IF(ISERROR(VLOOKUP($Q517,技リスト!$A$1:$F$270,6,FALSE)),"－",VLOOKUP($Q517,技リスト!$A$1:$F$270,6,FALSE))</f>
        <v>NS</v>
      </c>
      <c r="S517" s="3">
        <f>IF(ISERROR(VLOOKUP($Q517,技リスト!$A$1:$F$270,3,FALSE)),"－",VLOOKUP($Q517,技リスト!$A$1:$F$270,3,FALSE))</f>
        <v>22</v>
      </c>
      <c r="T517" s="3" t="str">
        <f>IF($E517=IF(ISERROR(VLOOKUP($Q517,技リスト!$A$1:$F$270,4,FALSE)),"－",VLOOKUP($Q517,技リスト!$A$1:$F$270,4,FALSE)),"一致","")</f>
        <v/>
      </c>
      <c r="U517" s="15" t="s">
        <v>139</v>
      </c>
      <c r="V517" s="3" t="str">
        <f>IF(ISERROR(VLOOKUP($U517,技リスト!$A$1:$F$270,6,FALSE)),"－",VLOOKUP($U517,技リスト!$A$1:$F$270,6,FALSE))</f>
        <v>BL</v>
      </c>
      <c r="W517" s="3">
        <f>IF(ISERROR(VLOOKUP($U517,技リスト!$A$1:$F$270,3,FALSE)),"－",VLOOKUP($U517,技リスト!$A$1:$F$270,3,FALSE))</f>
        <v>8</v>
      </c>
      <c r="X517" s="3" t="str">
        <f>IF($E517=IF(ISERROR(VLOOKUP($U517,技リスト!$A$1:$F$270,4,FALSE)),"－",VLOOKUP($U517,技リスト!$A$1:$F$270,4,FALSE)),"一致","")</f>
        <v>一致</v>
      </c>
      <c r="Y517" s="15" t="s">
        <v>298</v>
      </c>
      <c r="Z517" s="3" t="str">
        <f>IF(ISERROR(VLOOKUP($Y517,技リスト!$A$1:$F$270,6,FALSE)),"－",VLOOKUP($Y517,技リスト!$A$1:$F$270,6,FALSE))</f>
        <v>DR</v>
      </c>
      <c r="AA517" s="3">
        <f>IF(ISERROR(VLOOKUP($Y517,技リスト!$A$1:$F$270,3,FALSE)),"－",VLOOKUP($Y517,技リスト!$A$1:$F$270,3,FALSE))</f>
        <v>38</v>
      </c>
      <c r="AB517" s="3" t="str">
        <f>IF($E517=IF(ISERROR(VLOOKUP($Y517,技リスト!$A$1:$F$270,4,FALSE)),"－",VLOOKUP($Y517,技リスト!$A$1:$F$270,4,FALSE)),"一致","")</f>
        <v>一致</v>
      </c>
      <c r="AC517" s="15" t="s">
        <v>392</v>
      </c>
      <c r="AD517" s="3" t="str">
        <f>IF(ISERROR(VLOOKUP($AC517,技リスト!$A$1:$F$270,6,FALSE)),"－",VLOOKUP($AC517,技リスト!$A$1:$F$270,6,FALSE))</f>
        <v>LS</v>
      </c>
      <c r="AE517" s="3">
        <f>IF(ISERROR(VLOOKUP($AC517,技リスト!$A$1:$F$270,3,FALSE)),"－",VLOOKUP($AC517,技リスト!$A$1:$F$270,3,FALSE))</f>
        <v>94</v>
      </c>
      <c r="AF517" s="3" t="str">
        <f>IF($E517=IF(ISERROR(VLOOKUP($AC517,技リスト!$A$1:$F$245,4,FALSE)),"－",VLOOKUP($AC517,技リスト!$A$1:$F$245,4,FALSE)),"一致","")</f>
        <v/>
      </c>
      <c r="AG517" s="16" t="str">
        <f t="shared" si="64"/>
        <v>ローリングキックコイルターンムーンサルトアサルトシュート</v>
      </c>
      <c r="AH517" s="16" t="str">
        <f t="shared" si="65"/>
        <v>ローリングキックコイルターンムーンサルトアサルトシュート</v>
      </c>
      <c r="AI517" s="16" t="str">
        <f t="shared" si="66"/>
        <v>ローリングキックコイルターンムーンサルトアサルトシュート</v>
      </c>
      <c r="AJ517" s="16" t="str">
        <f t="shared" si="67"/>
        <v>ローリングキックコイルターンムーンサルトアサルトシュート</v>
      </c>
      <c r="AK517" s="15" t="str">
        <f t="shared" si="68"/>
        <v>NSBLDRLS</v>
      </c>
      <c r="AL517" s="16" t="str">
        <f t="shared" si="69"/>
        <v>NSBLDRLS</v>
      </c>
      <c r="AM517" s="15" t="str">
        <f t="shared" si="70"/>
        <v>NSBLDRLS</v>
      </c>
      <c r="AN517" s="15" t="str">
        <f t="shared" si="71"/>
        <v>NSBLDRLS</v>
      </c>
    </row>
    <row r="518" spans="1:40" ht="11.25" customHeight="1" x14ac:dyDescent="0.15">
      <c r="A518" s="15">
        <v>517</v>
      </c>
      <c r="B518" s="15" t="s">
        <v>1350</v>
      </c>
      <c r="C518" s="15" t="s">
        <v>1351</v>
      </c>
      <c r="D518" s="3" t="s">
        <v>18</v>
      </c>
      <c r="E518" s="15" t="s">
        <v>19</v>
      </c>
      <c r="F518" s="15" t="s">
        <v>17</v>
      </c>
      <c r="G518" s="15">
        <v>171</v>
      </c>
      <c r="H518" s="15">
        <v>156</v>
      </c>
      <c r="I518" s="15">
        <v>52</v>
      </c>
      <c r="J518" s="15">
        <v>53</v>
      </c>
      <c r="K518" s="15">
        <v>53</v>
      </c>
      <c r="L518" s="15">
        <v>59</v>
      </c>
      <c r="M518" s="15">
        <v>53</v>
      </c>
      <c r="N518" s="15">
        <v>63</v>
      </c>
      <c r="O518" s="15">
        <v>62</v>
      </c>
      <c r="P518" s="15">
        <v>16</v>
      </c>
      <c r="Q518" s="15" t="s">
        <v>169</v>
      </c>
      <c r="R518" s="3" t="str">
        <f>IF(ISERROR(VLOOKUP($Q518,技リスト!$A$1:$F$270,6,FALSE)),"－",VLOOKUP($Q518,技リスト!$A$1:$F$270,6,FALSE))</f>
        <v>BL</v>
      </c>
      <c r="S518" s="3">
        <f>IF(ISERROR(VLOOKUP($Q518,技リスト!$A$1:$F$270,3,FALSE)),"－",VLOOKUP($Q518,技リスト!$A$1:$F$270,3,FALSE))</f>
        <v>8</v>
      </c>
      <c r="T518" s="3" t="str">
        <f>IF($E518=IF(ISERROR(VLOOKUP($Q518,技リスト!$A$1:$F$270,4,FALSE)),"－",VLOOKUP($Q518,技リスト!$A$1:$F$270,4,FALSE)),"一致","")</f>
        <v>一致</v>
      </c>
      <c r="U518" s="15" t="s">
        <v>141</v>
      </c>
      <c r="V518" s="3" t="str">
        <f>IF(ISERROR(VLOOKUP($U518,技リスト!$A$1:$F$270,6,FALSE)),"－",VLOOKUP($U518,技リスト!$A$1:$F$270,6,FALSE))</f>
        <v>BL</v>
      </c>
      <c r="W518" s="3">
        <f>IF(ISERROR(VLOOKUP($U518,技リスト!$A$1:$F$270,3,FALSE)),"－",VLOOKUP($U518,技リスト!$A$1:$F$270,3,FALSE))</f>
        <v>64</v>
      </c>
      <c r="X518" s="3" t="str">
        <f>IF($E518=IF(ISERROR(VLOOKUP($U518,技リスト!$A$1:$F$270,4,FALSE)),"－",VLOOKUP($U518,技リスト!$A$1:$F$270,4,FALSE)),"一致","")</f>
        <v>一致</v>
      </c>
      <c r="Y518" s="15" t="s">
        <v>548</v>
      </c>
      <c r="Z518" s="3" t="str">
        <f>IF(ISERROR(VLOOKUP($Y518,技リスト!$A$1:$F$270,6,FALSE)),"－",VLOOKUP($Y518,技リスト!$A$1:$F$270,6,FALSE))</f>
        <v>DR</v>
      </c>
      <c r="AA518" s="3">
        <f>IF(ISERROR(VLOOKUP($Y518,技リスト!$A$1:$F$270,3,FALSE)),"－",VLOOKUP($Y518,技リスト!$A$1:$F$270,3,FALSE))</f>
        <v>74</v>
      </c>
      <c r="AB518" s="3" t="str">
        <f>IF($E518=IF(ISERROR(VLOOKUP($Y518,技リスト!$A$1:$F$270,4,FALSE)),"－",VLOOKUP($Y518,技リスト!$A$1:$F$270,4,FALSE)),"一致","")</f>
        <v/>
      </c>
      <c r="AC518" s="15" t="s">
        <v>154</v>
      </c>
      <c r="AD518" s="3" t="str">
        <f>IF(ISERROR(VLOOKUP($AC518,技リスト!$A$1:$F$270,6,FALSE)),"－",VLOOKUP($AC518,技リスト!$A$1:$F$270,6,FALSE))</f>
        <v>BB</v>
      </c>
      <c r="AE518" s="3">
        <f>IF(ISERROR(VLOOKUP($AC518,技リスト!$A$1:$F$270,3,FALSE)),"－",VLOOKUP($AC518,技リスト!$A$1:$F$270,3,FALSE))</f>
        <v>84</v>
      </c>
      <c r="AF518" s="3" t="str">
        <f>IF($E518=IF(ISERROR(VLOOKUP($AC518,技リスト!$A$1:$F$245,4,FALSE)),"－",VLOOKUP($AC518,技リスト!$A$1:$F$245,4,FALSE)),"一致","")</f>
        <v/>
      </c>
      <c r="AG518" s="16" t="str">
        <f t="shared" si="64"/>
        <v>クイックドロウかげぬいれっぷうダッシュシューティングスター</v>
      </c>
      <c r="AH518" s="16" t="str">
        <f t="shared" si="65"/>
        <v>クイックドロウかげぬいれっぷうダッシュシューティングスター</v>
      </c>
      <c r="AI518" s="16" t="str">
        <f t="shared" si="66"/>
        <v>クイックドロウかげぬいれっぷうダッシュシューティングスター</v>
      </c>
      <c r="AJ518" s="16" t="str">
        <f t="shared" si="67"/>
        <v>クイックドロウかげぬいれっぷうダッシュシューティングスター</v>
      </c>
      <c r="AK518" s="15" t="str">
        <f t="shared" si="68"/>
        <v>BLBLDRBB</v>
      </c>
      <c r="AL518" s="16" t="str">
        <f t="shared" si="69"/>
        <v>BLBLDRBB</v>
      </c>
      <c r="AM518" s="15" t="str">
        <f t="shared" si="70"/>
        <v>BLBLDRBB</v>
      </c>
      <c r="AN518" s="15" t="str">
        <f t="shared" si="71"/>
        <v>BLBLDRBB</v>
      </c>
    </row>
    <row r="519" spans="1:40" ht="11.25" customHeight="1" x14ac:dyDescent="0.15">
      <c r="A519" s="15">
        <v>518</v>
      </c>
      <c r="B519" s="15" t="s">
        <v>1352</v>
      </c>
      <c r="C519" s="15" t="s">
        <v>1353</v>
      </c>
      <c r="D519" s="3" t="s">
        <v>18</v>
      </c>
      <c r="E519" s="15" t="s">
        <v>121</v>
      </c>
      <c r="F519" s="15" t="s">
        <v>17</v>
      </c>
      <c r="G519" s="15">
        <v>147</v>
      </c>
      <c r="H519" s="15">
        <v>130</v>
      </c>
      <c r="I519" s="15">
        <v>52</v>
      </c>
      <c r="J519" s="15">
        <v>56</v>
      </c>
      <c r="K519" s="15">
        <v>58</v>
      </c>
      <c r="L519" s="15">
        <v>54</v>
      </c>
      <c r="M519" s="15">
        <v>61</v>
      </c>
      <c r="N519" s="15">
        <v>53</v>
      </c>
      <c r="O519" s="15">
        <v>63</v>
      </c>
      <c r="P519" s="15">
        <v>42</v>
      </c>
      <c r="Q519" s="15" t="s">
        <v>140</v>
      </c>
      <c r="R519" s="3" t="str">
        <f>IF(ISERROR(VLOOKUP($Q519,技リスト!$A$1:$F$270,6,FALSE)),"－",VLOOKUP($Q519,技リスト!$A$1:$F$270,6,FALSE))</f>
        <v>BL</v>
      </c>
      <c r="S519" s="3">
        <f>IF(ISERROR(VLOOKUP($Q519,技リスト!$A$1:$F$270,3,FALSE)),"－",VLOOKUP($Q519,技リスト!$A$1:$F$270,3,FALSE))</f>
        <v>41</v>
      </c>
      <c r="T519" s="3" t="str">
        <f>IF($E519=IF(ISERROR(VLOOKUP($Q519,技リスト!$A$1:$F$270,4,FALSE)),"－",VLOOKUP($Q519,技リスト!$A$1:$F$270,4,FALSE)),"一致","")</f>
        <v>一致</v>
      </c>
      <c r="U519" s="15" t="s">
        <v>164</v>
      </c>
      <c r="V519" s="3" t="str">
        <f>IF(ISERROR(VLOOKUP($U519,技リスト!$A$1:$F$270,6,FALSE)),"－",VLOOKUP($U519,技リスト!$A$1:$F$270,6,FALSE))</f>
        <v>DR</v>
      </c>
      <c r="W519" s="3">
        <f>IF(ISERROR(VLOOKUP($U519,技リスト!$A$1:$F$270,3,FALSE)),"－",VLOOKUP($U519,技リスト!$A$1:$F$270,3,FALSE))</f>
        <v>49</v>
      </c>
      <c r="X519" s="3" t="str">
        <f>IF($E519=IF(ISERROR(VLOOKUP($U519,技リスト!$A$1:$F$270,4,FALSE)),"－",VLOOKUP($U519,技リスト!$A$1:$F$270,4,FALSE)),"一致","")</f>
        <v>一致</v>
      </c>
      <c r="Y519" s="15" t="s">
        <v>950</v>
      </c>
      <c r="Z519" s="3" t="str">
        <f>IF(ISERROR(VLOOKUP($Y519,技リスト!$A$1:$F$270,6,FALSE)),"－",VLOOKUP($Y519,技リスト!$A$1:$F$270,6,FALSE))</f>
        <v>DR</v>
      </c>
      <c r="AA519" s="3">
        <f>IF(ISERROR(VLOOKUP($Y519,技リスト!$A$1:$F$270,3,FALSE)),"－",VLOOKUP($Y519,技リスト!$A$1:$F$270,3,FALSE))</f>
        <v>94</v>
      </c>
      <c r="AB519" s="3" t="str">
        <f>IF($E519=IF(ISERROR(VLOOKUP($Y519,技リスト!$A$1:$F$270,4,FALSE)),"－",VLOOKUP($Y519,技リスト!$A$1:$F$270,4,FALSE)),"一致","")</f>
        <v>一致</v>
      </c>
      <c r="AC519" s="15" t="s">
        <v>304</v>
      </c>
      <c r="AD519" s="3" t="str">
        <f>IF(ISERROR(VLOOKUP($AC519,技リスト!$A$1:$F$270,6,FALSE)),"－",VLOOKUP($AC519,技リスト!$A$1:$F$270,6,FALSE))</f>
        <v>BL</v>
      </c>
      <c r="AE519" s="3">
        <f>IF(ISERROR(VLOOKUP($AC519,技リスト!$A$1:$F$270,3,FALSE)),"－",VLOOKUP($AC519,技リスト!$A$1:$F$270,3,FALSE))</f>
        <v>12</v>
      </c>
      <c r="AF519" s="3" t="str">
        <f>IF($E519=IF(ISERROR(VLOOKUP($AC519,技リスト!$A$1:$F$245,4,FALSE)),"－",VLOOKUP($AC519,技リスト!$A$1:$F$245,4,FALSE)),"一致","")</f>
        <v/>
      </c>
      <c r="AG519" s="16" t="str">
        <f t="shared" si="64"/>
        <v>うしろのしょうめんごりむちゅうニニンサンキャクしこふみ</v>
      </c>
      <c r="AH519" s="16" t="str">
        <f t="shared" si="65"/>
        <v>うしろのしょうめんごりむちゅうニニンサンキャクしこふみ</v>
      </c>
      <c r="AI519" s="16" t="str">
        <f t="shared" si="66"/>
        <v>うしろのしょうめんごりむちゅうニニンサンキャクしこふみ</v>
      </c>
      <c r="AJ519" s="16" t="str">
        <f t="shared" si="67"/>
        <v>うしろのしょうめんごりむちゅうニニンサンキャクしこふみ</v>
      </c>
      <c r="AK519" s="15" t="str">
        <f t="shared" si="68"/>
        <v>BLDRDRBL</v>
      </c>
      <c r="AL519" s="16" t="str">
        <f t="shared" si="69"/>
        <v>BLDRDRBL</v>
      </c>
      <c r="AM519" s="15" t="str">
        <f t="shared" si="70"/>
        <v>BLDRDRBL</v>
      </c>
      <c r="AN519" s="15" t="str">
        <f t="shared" si="71"/>
        <v>BLDRDRBL</v>
      </c>
    </row>
    <row r="520" spans="1:40" ht="11.25" customHeight="1" x14ac:dyDescent="0.15">
      <c r="A520" s="15">
        <v>519</v>
      </c>
      <c r="B520" s="15" t="s">
        <v>1354</v>
      </c>
      <c r="C520" s="15" t="s">
        <v>1355</v>
      </c>
      <c r="D520" s="3" t="s">
        <v>18</v>
      </c>
      <c r="E520" s="15" t="s">
        <v>145</v>
      </c>
      <c r="F520" s="15" t="s">
        <v>52</v>
      </c>
      <c r="G520" s="15">
        <v>125</v>
      </c>
      <c r="H520" s="15">
        <v>153</v>
      </c>
      <c r="I520" s="15">
        <v>69</v>
      </c>
      <c r="J520" s="15">
        <v>59</v>
      </c>
      <c r="K520" s="15">
        <v>57</v>
      </c>
      <c r="L520" s="15">
        <v>54</v>
      </c>
      <c r="M520" s="15">
        <v>53</v>
      </c>
      <c r="N520" s="15">
        <v>62</v>
      </c>
      <c r="O520" s="15">
        <v>61</v>
      </c>
      <c r="P520" s="15">
        <v>22</v>
      </c>
      <c r="Q520" s="15" t="s">
        <v>163</v>
      </c>
      <c r="R520" s="3" t="str">
        <f>IF(ISERROR(VLOOKUP($Q520,技リスト!$A$1:$F$270,6,FALSE)),"－",VLOOKUP($Q520,技リスト!$A$1:$F$270,6,FALSE))</f>
        <v>NS</v>
      </c>
      <c r="S520" s="3">
        <f>IF(ISERROR(VLOOKUP($Q520,技リスト!$A$1:$F$270,3,FALSE)),"－",VLOOKUP($Q520,技リスト!$A$1:$F$270,3,FALSE))</f>
        <v>24</v>
      </c>
      <c r="T520" s="3" t="str">
        <f>IF($E520=IF(ISERROR(VLOOKUP($Q520,技リスト!$A$1:$F$270,4,FALSE)),"－",VLOOKUP($Q520,技リスト!$A$1:$F$270,4,FALSE)),"一致","")</f>
        <v>一致</v>
      </c>
      <c r="U520" s="15" t="s">
        <v>921</v>
      </c>
      <c r="V520" s="3" t="str">
        <f>IF(ISERROR(VLOOKUP($U520,技リスト!$A$1:$F$270,6,FALSE)),"－",VLOOKUP($U520,技リスト!$A$1:$F$270,6,FALSE))</f>
        <v>DR</v>
      </c>
      <c r="W520" s="3">
        <f>IF(ISERROR(VLOOKUP($U520,技リスト!$A$1:$F$270,3,FALSE)),"－",VLOOKUP($U520,技リスト!$A$1:$F$270,3,FALSE))</f>
        <v>17</v>
      </c>
      <c r="X520" s="3" t="str">
        <f>IF($E520=IF(ISERROR(VLOOKUP($U520,技リスト!$A$1:$F$270,4,FALSE)),"－",VLOOKUP($U520,技リスト!$A$1:$F$270,4,FALSE)),"一致","")</f>
        <v>一致</v>
      </c>
      <c r="Y520" s="15" t="s">
        <v>373</v>
      </c>
      <c r="Z520" s="3" t="str">
        <f>IF(ISERROR(VLOOKUP($Y520,技リスト!$A$1:$F$270,6,FALSE)),"－",VLOOKUP($Y520,技リスト!$A$1:$F$270,6,FALSE))</f>
        <v>LS</v>
      </c>
      <c r="AA520" s="3">
        <f>IF(ISERROR(VLOOKUP($Y520,技リスト!$A$1:$F$270,3,FALSE)),"－",VLOOKUP($Y520,技リスト!$A$1:$F$270,3,FALSE))</f>
        <v>69</v>
      </c>
      <c r="AB520" s="3" t="str">
        <f>IF($E520=IF(ISERROR(VLOOKUP($Y520,技リスト!$A$1:$F$270,4,FALSE)),"－",VLOOKUP($Y520,技リスト!$A$1:$F$270,4,FALSE)),"一致","")</f>
        <v>一致</v>
      </c>
      <c r="AC520" s="15" t="s">
        <v>424</v>
      </c>
      <c r="AD520" s="3" t="str">
        <f>IF(ISERROR(VLOOKUP($AC520,技リスト!$A$1:$F$270,6,FALSE)),"－",VLOOKUP($AC520,技リスト!$A$1:$F$270,6,FALSE))</f>
        <v>NS</v>
      </c>
      <c r="AE520" s="3">
        <f>IF(ISERROR(VLOOKUP($AC520,技リスト!$A$1:$F$270,3,FALSE)),"－",VLOOKUP($AC520,技リスト!$A$1:$F$270,3,FALSE))</f>
        <v>78</v>
      </c>
      <c r="AF520" s="3" t="str">
        <f>IF($E520=IF(ISERROR(VLOOKUP($AC520,技リスト!$A$1:$F$245,4,FALSE)),"－",VLOOKUP($AC520,技リスト!$A$1:$F$245,4,FALSE)),"一致","")</f>
        <v>一致</v>
      </c>
      <c r="AG520" s="16" t="str">
        <f t="shared" si="64"/>
        <v>グレネードショットひとりワンツーパトリオットシュートシャインドライブ</v>
      </c>
      <c r="AH520" s="16" t="str">
        <f t="shared" si="65"/>
        <v>グレネードショットひとりワンツーパトリオットシュートシャインドライブ</v>
      </c>
      <c r="AI520" s="16" t="str">
        <f t="shared" si="66"/>
        <v>グレネードショットひとりワンツーパトリオットシュートシャインドライブ</v>
      </c>
      <c r="AJ520" s="16" t="str">
        <f t="shared" si="67"/>
        <v>グレネードショットひとりワンツーパトリオットシュートシャインドライブ</v>
      </c>
      <c r="AK520" s="15" t="str">
        <f t="shared" si="68"/>
        <v>NSDRLSNS</v>
      </c>
      <c r="AL520" s="16" t="str">
        <f t="shared" si="69"/>
        <v>NSDRLSNS</v>
      </c>
      <c r="AM520" s="15" t="str">
        <f t="shared" si="70"/>
        <v>NSDRLSNS</v>
      </c>
      <c r="AN520" s="15" t="str">
        <f t="shared" si="71"/>
        <v>NSDRLSNS</v>
      </c>
    </row>
    <row r="521" spans="1:40" ht="11.25" customHeight="1" x14ac:dyDescent="0.15">
      <c r="A521" s="15">
        <v>520</v>
      </c>
      <c r="B521" s="15" t="s">
        <v>1356</v>
      </c>
      <c r="C521" s="15" t="s">
        <v>1357</v>
      </c>
      <c r="D521" s="3" t="s">
        <v>18</v>
      </c>
      <c r="E521" s="15" t="s">
        <v>19</v>
      </c>
      <c r="F521" s="15" t="s">
        <v>17</v>
      </c>
      <c r="G521" s="15">
        <v>88</v>
      </c>
      <c r="H521" s="15">
        <v>150</v>
      </c>
      <c r="I521" s="15">
        <v>66</v>
      </c>
      <c r="J521" s="15">
        <v>52</v>
      </c>
      <c r="K521" s="15">
        <v>52</v>
      </c>
      <c r="L521" s="15">
        <v>54</v>
      </c>
      <c r="M521" s="15">
        <v>61</v>
      </c>
      <c r="N521" s="15">
        <v>65</v>
      </c>
      <c r="O521" s="15">
        <v>56</v>
      </c>
      <c r="P521" s="15">
        <v>22</v>
      </c>
      <c r="Q521" s="15" t="s">
        <v>223</v>
      </c>
      <c r="R521" s="3" t="str">
        <f>IF(ISERROR(VLOOKUP($Q521,技リスト!$A$1:$F$270,6,FALSE)),"－",VLOOKUP($Q521,技リスト!$A$1:$F$270,6,FALSE))</f>
        <v>BL</v>
      </c>
      <c r="S521" s="3">
        <f>IF(ISERROR(VLOOKUP($Q521,技リスト!$A$1:$F$270,3,FALSE)),"－",VLOOKUP($Q521,技リスト!$A$1:$F$270,3,FALSE))</f>
        <v>8</v>
      </c>
      <c r="T521" s="3" t="str">
        <f>IF($E521=IF(ISERROR(VLOOKUP($Q521,技リスト!$A$1:$F$270,4,FALSE)),"－",VLOOKUP($Q521,技リスト!$A$1:$F$270,4,FALSE)),"一致","")</f>
        <v>一致</v>
      </c>
      <c r="U521" s="15" t="s">
        <v>729</v>
      </c>
      <c r="V521" s="3" t="str">
        <f>IF(ISERROR(VLOOKUP($U521,技リスト!$A$1:$F$270,6,FALSE)),"－",VLOOKUP($U521,技リスト!$A$1:$F$270,6,FALSE))</f>
        <v>BB</v>
      </c>
      <c r="W521" s="3">
        <f>IF(ISERROR(VLOOKUP($U521,技リスト!$A$1:$F$270,3,FALSE)),"－",VLOOKUP($U521,技リスト!$A$1:$F$270,3,FALSE))</f>
        <v>73</v>
      </c>
      <c r="X521" s="3" t="str">
        <f>IF($E521=IF(ISERROR(VLOOKUP($U521,技リスト!$A$1:$F$270,4,FALSE)),"－",VLOOKUP($U521,技リスト!$A$1:$F$270,4,FALSE)),"一致","")</f>
        <v/>
      </c>
      <c r="Y521" s="15" t="s">
        <v>218</v>
      </c>
      <c r="Z521" s="3" t="str">
        <f>IF(ISERROR(VLOOKUP($Y521,技リスト!$A$1:$F$270,6,FALSE)),"－",VLOOKUP($Y521,技リスト!$A$1:$F$270,6,FALSE))</f>
        <v>DR</v>
      </c>
      <c r="AA521" s="3">
        <f>IF(ISERROR(VLOOKUP($Y521,技リスト!$A$1:$F$270,3,FALSE)),"－",VLOOKUP($Y521,技リスト!$A$1:$F$270,3,FALSE))</f>
        <v>63</v>
      </c>
      <c r="AB521" s="3" t="str">
        <f>IF($E521=IF(ISERROR(VLOOKUP($Y521,技リスト!$A$1:$F$270,4,FALSE)),"－",VLOOKUP($Y521,技リスト!$A$1:$F$270,4,FALSE)),"一致","")</f>
        <v/>
      </c>
      <c r="AC521" s="15" t="s">
        <v>236</v>
      </c>
      <c r="AD521" s="3" t="str">
        <f>IF(ISERROR(VLOOKUP($AC521,技リスト!$A$1:$F$270,6,FALSE)),"－",VLOOKUP($AC521,技リスト!$A$1:$F$270,6,FALSE))</f>
        <v>DR</v>
      </c>
      <c r="AE521" s="3">
        <f>IF(ISERROR(VLOOKUP($AC521,技リスト!$A$1:$F$270,3,FALSE)),"－",VLOOKUP($AC521,技リスト!$A$1:$F$270,3,FALSE))</f>
        <v>96</v>
      </c>
      <c r="AF521" s="3" t="str">
        <f>IF($E521=IF(ISERROR(VLOOKUP($AC521,技リスト!$A$1:$F$245,4,FALSE)),"－",VLOOKUP($AC521,技リスト!$A$1:$F$245,4,FALSE)),"一致","")</f>
        <v/>
      </c>
      <c r="AG521" s="16" t="str">
        <f t="shared" si="64"/>
        <v>キラースライドボルケイノカットジャッジスルージャッジスルー２</v>
      </c>
      <c r="AH521" s="16" t="str">
        <f t="shared" si="65"/>
        <v>キラースライドボルケイノカットジャッジスルージャッジスルー２</v>
      </c>
      <c r="AI521" s="16" t="str">
        <f t="shared" si="66"/>
        <v>キラースライドボルケイノカットジャッジスルージャッジスルー２</v>
      </c>
      <c r="AJ521" s="16" t="str">
        <f t="shared" si="67"/>
        <v>キラースライドボルケイノカットジャッジスルージャッジスルー２</v>
      </c>
      <c r="AK521" s="15" t="str">
        <f t="shared" si="68"/>
        <v>BLBBDRDR</v>
      </c>
      <c r="AL521" s="16" t="str">
        <f t="shared" si="69"/>
        <v>BLBBDRDR</v>
      </c>
      <c r="AM521" s="15" t="str">
        <f t="shared" si="70"/>
        <v>BLBBDRDR</v>
      </c>
      <c r="AN521" s="15" t="str">
        <f t="shared" si="71"/>
        <v>BLBBDRDR</v>
      </c>
    </row>
    <row r="522" spans="1:40" ht="11.25" customHeight="1" x14ac:dyDescent="0.15">
      <c r="A522" s="15">
        <v>521</v>
      </c>
      <c r="B522" s="15" t="s">
        <v>1358</v>
      </c>
      <c r="C522" s="15" t="s">
        <v>1359</v>
      </c>
      <c r="D522" s="3" t="s">
        <v>18</v>
      </c>
      <c r="E522" s="15" t="s">
        <v>121</v>
      </c>
      <c r="F522" s="15" t="s">
        <v>53</v>
      </c>
      <c r="G522" s="15">
        <v>85</v>
      </c>
      <c r="H522" s="15">
        <v>144</v>
      </c>
      <c r="I522" s="15">
        <v>66</v>
      </c>
      <c r="J522" s="15">
        <v>54</v>
      </c>
      <c r="K522" s="15">
        <v>57</v>
      </c>
      <c r="L522" s="15">
        <v>60</v>
      </c>
      <c r="M522" s="15">
        <v>36</v>
      </c>
      <c r="N522" s="15">
        <v>63</v>
      </c>
      <c r="O522" s="15">
        <v>56</v>
      </c>
      <c r="P522" s="15">
        <v>15</v>
      </c>
      <c r="Q522" s="15" t="s">
        <v>146</v>
      </c>
      <c r="R522" s="3" t="str">
        <f>IF(ISERROR(VLOOKUP($Q522,技リスト!$A$1:$F$270,6,FALSE)),"－",VLOOKUP($Q522,技リスト!$A$1:$F$270,6,FALSE))</f>
        <v>DR</v>
      </c>
      <c r="S522" s="3">
        <f>IF(ISERROR(VLOOKUP($Q522,技リスト!$A$1:$F$270,3,FALSE)),"－",VLOOKUP($Q522,技リスト!$A$1:$F$270,3,FALSE))</f>
        <v>15</v>
      </c>
      <c r="T522" s="3" t="str">
        <f>IF($E522=IF(ISERROR(VLOOKUP($Q522,技リスト!$A$1:$F$270,4,FALSE)),"－",VLOOKUP($Q522,技リスト!$A$1:$F$270,4,FALSE)),"一致","")</f>
        <v>一致</v>
      </c>
      <c r="U522" s="15" t="s">
        <v>135</v>
      </c>
      <c r="V522" s="3" t="str">
        <f>IF(ISERROR(VLOOKUP($U522,技リスト!$A$1:$F$270,6,FALSE)),"－",VLOOKUP($U522,技リスト!$A$1:$F$270,6,FALSE))</f>
        <v>DR</v>
      </c>
      <c r="W522" s="3">
        <f>IF(ISERROR(VLOOKUP($U522,技リスト!$A$1:$F$270,3,FALSE)),"－",VLOOKUP($U522,技リスト!$A$1:$F$270,3,FALSE))</f>
        <v>61</v>
      </c>
      <c r="X522" s="3" t="str">
        <f>IF($E522=IF(ISERROR(VLOOKUP($U522,技リスト!$A$1:$F$270,4,FALSE)),"－",VLOOKUP($U522,技リスト!$A$1:$F$270,4,FALSE)),"一致","")</f>
        <v>一致</v>
      </c>
      <c r="Y522" s="15" t="s">
        <v>719</v>
      </c>
      <c r="Z522" s="3" t="str">
        <f>IF(ISERROR(VLOOKUP($Y522,技リスト!$A$1:$F$270,6,FALSE)),"－",VLOOKUP($Y522,技リスト!$A$1:$F$270,6,FALSE))</f>
        <v>BL</v>
      </c>
      <c r="AA522" s="3">
        <f>IF(ISERROR(VLOOKUP($Y522,技リスト!$A$1:$F$270,3,FALSE)),"－",VLOOKUP($Y522,技リスト!$A$1:$F$270,3,FALSE))</f>
        <v>84</v>
      </c>
      <c r="AB522" s="3" t="str">
        <f>IF($E522=IF(ISERROR(VLOOKUP($Y522,技リスト!$A$1:$F$270,4,FALSE)),"－",VLOOKUP($Y522,技リスト!$A$1:$F$270,4,FALSE)),"一致","")</f>
        <v>一致</v>
      </c>
      <c r="AC522" s="15" t="s">
        <v>316</v>
      </c>
      <c r="AD522" s="3" t="str">
        <f>IF(ISERROR(VLOOKUP($AC522,技リスト!$A$1:$F$270,6,FALSE)),"－",VLOOKUP($AC522,技リスト!$A$1:$F$270,6,FALSE))</f>
        <v>DR</v>
      </c>
      <c r="AE522" s="3">
        <f>IF(ISERROR(VLOOKUP($AC522,技リスト!$A$1:$F$270,3,FALSE)),"－",VLOOKUP($AC522,技リスト!$A$1:$F$270,3,FALSE))</f>
        <v>85</v>
      </c>
      <c r="AF522" s="3" t="str">
        <f>IF($E522=IF(ISERROR(VLOOKUP($AC522,技リスト!$A$1:$F$245,4,FALSE)),"－",VLOOKUP($AC522,技リスト!$A$1:$F$245,4,FALSE)),"一致","")</f>
        <v>一致</v>
      </c>
      <c r="AG522" s="16" t="str">
        <f t="shared" si="64"/>
        <v>モンキーターンモグラフェイントブロックサーカスじごくぐるま</v>
      </c>
      <c r="AH522" s="16" t="str">
        <f t="shared" si="65"/>
        <v>モンキーターンモグラフェイントブロックサーカスじごくぐるま</v>
      </c>
      <c r="AI522" s="16" t="str">
        <f t="shared" si="66"/>
        <v>モンキーターンモグラフェイントブロックサーカスじごくぐるま</v>
      </c>
      <c r="AJ522" s="16" t="str">
        <f t="shared" si="67"/>
        <v>モンキーターンモグラフェイントブロックサーカスじごくぐるま</v>
      </c>
      <c r="AK522" s="15" t="str">
        <f t="shared" si="68"/>
        <v>DRDRBLDR</v>
      </c>
      <c r="AL522" s="16" t="str">
        <f t="shared" si="69"/>
        <v>DRDRBLDR</v>
      </c>
      <c r="AM522" s="15" t="str">
        <f t="shared" si="70"/>
        <v>DRDRBLDR</v>
      </c>
      <c r="AN522" s="15" t="str">
        <f t="shared" si="71"/>
        <v>DRDRBLDR</v>
      </c>
    </row>
    <row r="523" spans="1:40" ht="11.25" customHeight="1" x14ac:dyDescent="0.15">
      <c r="A523" s="15">
        <v>522</v>
      </c>
      <c r="B523" s="15" t="s">
        <v>1360</v>
      </c>
      <c r="C523" s="15" t="s">
        <v>1361</v>
      </c>
      <c r="D523" s="3" t="s">
        <v>18</v>
      </c>
      <c r="E523" s="15" t="s">
        <v>145</v>
      </c>
      <c r="F523" s="15" t="s">
        <v>17</v>
      </c>
      <c r="G523" s="15">
        <v>191</v>
      </c>
      <c r="H523" s="15">
        <v>138</v>
      </c>
      <c r="I523" s="15">
        <v>55</v>
      </c>
      <c r="J523" s="15">
        <v>68</v>
      </c>
      <c r="K523" s="15">
        <v>40</v>
      </c>
      <c r="L523" s="15">
        <v>67</v>
      </c>
      <c r="M523" s="15">
        <v>60</v>
      </c>
      <c r="N523" s="15">
        <v>62</v>
      </c>
      <c r="O523" s="15">
        <v>56</v>
      </c>
      <c r="P523" s="15">
        <v>16</v>
      </c>
      <c r="Q523" s="15" t="s">
        <v>427</v>
      </c>
      <c r="R523" s="3" t="str">
        <f>IF(ISERROR(VLOOKUP($Q523,技リスト!$A$1:$F$270,6,FALSE)),"－",VLOOKUP($Q523,技リスト!$A$1:$F$270,6,FALSE))</f>
        <v>BL</v>
      </c>
      <c r="S523" s="3">
        <f>IF(ISERROR(VLOOKUP($Q523,技リスト!$A$1:$F$270,3,FALSE)),"－",VLOOKUP($Q523,技リスト!$A$1:$F$270,3,FALSE))</f>
        <v>39</v>
      </c>
      <c r="T523" s="3" t="str">
        <f>IF($E523=IF(ISERROR(VLOOKUP($Q523,技リスト!$A$1:$F$270,4,FALSE)),"－",VLOOKUP($Q523,技リスト!$A$1:$F$270,4,FALSE)),"一致","")</f>
        <v/>
      </c>
      <c r="U523" s="15" t="s">
        <v>750</v>
      </c>
      <c r="V523" s="3" t="str">
        <f>IF(ISERROR(VLOOKUP($U523,技リスト!$A$1:$F$270,6,FALSE)),"－",VLOOKUP($U523,技リスト!$A$1:$F$270,6,FALSE))</f>
        <v>BL</v>
      </c>
      <c r="W523" s="3">
        <f>IF(ISERROR(VLOOKUP($U523,技リスト!$A$1:$F$270,3,FALSE)),"－",VLOOKUP($U523,技リスト!$A$1:$F$270,3,FALSE))</f>
        <v>62</v>
      </c>
      <c r="X523" s="3" t="str">
        <f>IF($E523=IF(ISERROR(VLOOKUP($U523,技リスト!$A$1:$F$270,4,FALSE)),"－",VLOOKUP($U523,技リスト!$A$1:$F$270,4,FALSE)),"一致","")</f>
        <v>一致</v>
      </c>
      <c r="Y523" s="15" t="s">
        <v>548</v>
      </c>
      <c r="Z523" s="3" t="str">
        <f>IF(ISERROR(VLOOKUP($Y523,技リスト!$A$1:$F$270,6,FALSE)),"－",VLOOKUP($Y523,技リスト!$A$1:$F$270,6,FALSE))</f>
        <v>DR</v>
      </c>
      <c r="AA523" s="3">
        <f>IF(ISERROR(VLOOKUP($Y523,技リスト!$A$1:$F$270,3,FALSE)),"－",VLOOKUP($Y523,技リスト!$A$1:$F$270,3,FALSE))</f>
        <v>74</v>
      </c>
      <c r="AB523" s="3" t="str">
        <f>IF($E523=IF(ISERROR(VLOOKUP($Y523,技リスト!$A$1:$F$270,4,FALSE)),"－",VLOOKUP($Y523,技リスト!$A$1:$F$270,4,FALSE)),"一致","")</f>
        <v>一致</v>
      </c>
      <c r="AC523" s="15" t="s">
        <v>148</v>
      </c>
      <c r="AD523" s="3" t="str">
        <f>IF(ISERROR(VLOOKUP($AC523,技リスト!$A$1:$F$270,6,FALSE)),"－",VLOOKUP($AC523,技リスト!$A$1:$F$270,6,FALSE))</f>
        <v>BS</v>
      </c>
      <c r="AE523" s="3">
        <f>IF(ISERROR(VLOOKUP($AC523,技リスト!$A$1:$F$270,3,FALSE)),"－",VLOOKUP($AC523,技リスト!$A$1:$F$270,3,FALSE))</f>
        <v>80</v>
      </c>
      <c r="AF523" s="3" t="str">
        <f>IF($E523=IF(ISERROR(VLOOKUP($AC523,技リスト!$A$1:$F$245,4,FALSE)),"－",VLOOKUP($AC523,技リスト!$A$1:$F$245,4,FALSE)),"一致","")</f>
        <v>一致</v>
      </c>
      <c r="AG523" s="16" t="str">
        <f t="shared" si="64"/>
        <v>ブレードアタックフレイムダンスれっぷうダッシュドこんじょうバット</v>
      </c>
      <c r="AH523" s="16" t="str">
        <f t="shared" si="65"/>
        <v>ブレードアタックフレイムダンスれっぷうダッシュドこんじょうバット</v>
      </c>
      <c r="AI523" s="16" t="str">
        <f t="shared" si="66"/>
        <v>ブレードアタックフレイムダンスれっぷうダッシュドこんじょうバット</v>
      </c>
      <c r="AJ523" s="16" t="str">
        <f t="shared" si="67"/>
        <v>ブレードアタックフレイムダンスれっぷうダッシュドこんじょうバット</v>
      </c>
      <c r="AK523" s="15" t="str">
        <f t="shared" si="68"/>
        <v>BLBLDRBS</v>
      </c>
      <c r="AL523" s="16" t="str">
        <f t="shared" si="69"/>
        <v>BLBLDRBS</v>
      </c>
      <c r="AM523" s="15" t="str">
        <f t="shared" si="70"/>
        <v>BLBLDRBS</v>
      </c>
      <c r="AN523" s="15" t="str">
        <f t="shared" si="71"/>
        <v>BLBLDRBS</v>
      </c>
    </row>
    <row r="524" spans="1:40" ht="11.25" customHeight="1" x14ac:dyDescent="0.15">
      <c r="A524" s="15">
        <v>523</v>
      </c>
      <c r="B524" s="15" t="s">
        <v>1362</v>
      </c>
      <c r="C524" s="15" t="s">
        <v>1363</v>
      </c>
      <c r="D524" s="3" t="s">
        <v>18</v>
      </c>
      <c r="E524" s="15" t="s">
        <v>145</v>
      </c>
      <c r="F524" s="15" t="s">
        <v>17</v>
      </c>
      <c r="G524" s="15">
        <v>81</v>
      </c>
      <c r="H524" s="15">
        <v>90</v>
      </c>
      <c r="I524" s="15">
        <v>36</v>
      </c>
      <c r="J524" s="15">
        <v>39</v>
      </c>
      <c r="K524" s="15">
        <v>36</v>
      </c>
      <c r="L524" s="15">
        <v>36</v>
      </c>
      <c r="M524" s="15">
        <v>39</v>
      </c>
      <c r="N524" s="15">
        <v>36</v>
      </c>
      <c r="O524" s="15">
        <v>28</v>
      </c>
      <c r="P524" s="15">
        <v>39</v>
      </c>
      <c r="Q524" s="15" t="s">
        <v>139</v>
      </c>
      <c r="R524" s="3" t="str">
        <f>IF(ISERROR(VLOOKUP($Q524,技リスト!$A$1:$F$270,6,FALSE)),"－",VLOOKUP($Q524,技リスト!$A$1:$F$270,6,FALSE))</f>
        <v>BL</v>
      </c>
      <c r="S524" s="3">
        <f>IF(ISERROR(VLOOKUP($Q524,技リスト!$A$1:$F$270,3,FALSE)),"－",VLOOKUP($Q524,技リスト!$A$1:$F$270,3,FALSE))</f>
        <v>8</v>
      </c>
      <c r="T524" s="3" t="str">
        <f>IF($E524=IF(ISERROR(VLOOKUP($Q524,技リスト!$A$1:$F$270,4,FALSE)),"－",VLOOKUP($Q524,技リスト!$A$1:$F$270,4,FALSE)),"一致","")</f>
        <v/>
      </c>
      <c r="U524" s="15" t="s">
        <v>140</v>
      </c>
      <c r="V524" s="3" t="str">
        <f>IF(ISERROR(VLOOKUP($U524,技リスト!$A$1:$F$270,6,FALSE)),"－",VLOOKUP($U524,技リスト!$A$1:$F$270,6,FALSE))</f>
        <v>BL</v>
      </c>
      <c r="W524" s="3">
        <f>IF(ISERROR(VLOOKUP($U524,技リスト!$A$1:$F$270,3,FALSE)),"－",VLOOKUP($U524,技リスト!$A$1:$F$270,3,FALSE))</f>
        <v>41</v>
      </c>
      <c r="X524" s="3" t="str">
        <f>IF($E524=IF(ISERROR(VLOOKUP($U524,技リスト!$A$1:$F$270,4,FALSE)),"－",VLOOKUP($U524,技リスト!$A$1:$F$270,4,FALSE)),"一致","")</f>
        <v/>
      </c>
      <c r="Y524" s="15" t="s">
        <v>164</v>
      </c>
      <c r="Z524" s="3" t="str">
        <f>IF(ISERROR(VLOOKUP($Y524,技リスト!$A$1:$F$270,6,FALSE)),"－",VLOOKUP($Y524,技リスト!$A$1:$F$270,6,FALSE))</f>
        <v>DR</v>
      </c>
      <c r="AA524" s="3">
        <f>IF(ISERROR(VLOOKUP($Y524,技リスト!$A$1:$F$270,3,FALSE)),"－",VLOOKUP($Y524,技リスト!$A$1:$F$270,3,FALSE))</f>
        <v>49</v>
      </c>
      <c r="AB524" s="3" t="str">
        <f>IF($E524=IF(ISERROR(VLOOKUP($Y524,技リスト!$A$1:$F$270,4,FALSE)),"－",VLOOKUP($Y524,技リスト!$A$1:$F$270,4,FALSE)),"一致","")</f>
        <v/>
      </c>
      <c r="AC524" s="15" t="s">
        <v>141</v>
      </c>
      <c r="AD524" s="3" t="str">
        <f>IF(ISERROR(VLOOKUP($AC524,技リスト!$A$1:$F$270,6,FALSE)),"－",VLOOKUP($AC524,技リスト!$A$1:$F$270,6,FALSE))</f>
        <v>BL</v>
      </c>
      <c r="AE524" s="3">
        <f>IF(ISERROR(VLOOKUP($AC524,技リスト!$A$1:$F$270,3,FALSE)),"－",VLOOKUP($AC524,技リスト!$A$1:$F$270,3,FALSE))</f>
        <v>64</v>
      </c>
      <c r="AF524" s="3" t="str">
        <f>IF($E524=IF(ISERROR(VLOOKUP($AC524,技リスト!$A$1:$F$245,4,FALSE)),"－",VLOOKUP($AC524,技リスト!$A$1:$F$245,4,FALSE)),"一致","")</f>
        <v/>
      </c>
      <c r="AG524" s="16" t="str">
        <f t="shared" si="64"/>
        <v>コイルターンうしろのしょうめんごりむちゅうかげぬい</v>
      </c>
      <c r="AH524" s="16" t="str">
        <f t="shared" si="65"/>
        <v>コイルターンうしろのしょうめんごりむちゅうかげぬい</v>
      </c>
      <c r="AI524" s="16" t="str">
        <f t="shared" si="66"/>
        <v>コイルターンうしろのしょうめんごりむちゅうかげぬい</v>
      </c>
      <c r="AJ524" s="16" t="str">
        <f t="shared" si="67"/>
        <v>コイルターンうしろのしょうめんごりむちゅうかげぬい</v>
      </c>
      <c r="AK524" s="15" t="str">
        <f t="shared" si="68"/>
        <v>BLBLDRBL</v>
      </c>
      <c r="AL524" s="16" t="str">
        <f t="shared" si="69"/>
        <v>BLBLDRBL</v>
      </c>
      <c r="AM524" s="15" t="str">
        <f t="shared" si="70"/>
        <v>BLBLDRBL</v>
      </c>
      <c r="AN524" s="15" t="str">
        <f t="shared" si="71"/>
        <v>BLBLDRBL</v>
      </c>
    </row>
    <row r="525" spans="1:40" ht="11.25" customHeight="1" x14ac:dyDescent="0.15">
      <c r="A525" s="15">
        <v>524</v>
      </c>
      <c r="B525" s="15" t="s">
        <v>1364</v>
      </c>
      <c r="C525" s="15" t="s">
        <v>1365</v>
      </c>
      <c r="D525" s="3" t="s">
        <v>18</v>
      </c>
      <c r="E525" s="15" t="s">
        <v>19</v>
      </c>
      <c r="F525" s="15" t="s">
        <v>52</v>
      </c>
      <c r="G525" s="15">
        <v>103</v>
      </c>
      <c r="H525" s="15">
        <v>126</v>
      </c>
      <c r="I525" s="15">
        <v>29</v>
      </c>
      <c r="J525" s="15">
        <v>48</v>
      </c>
      <c r="K525" s="15">
        <v>43</v>
      </c>
      <c r="L525" s="15">
        <v>48</v>
      </c>
      <c r="M525" s="15">
        <v>60</v>
      </c>
      <c r="N525" s="15">
        <v>47</v>
      </c>
      <c r="O525" s="15">
        <v>42</v>
      </c>
      <c r="P525" s="15">
        <v>42</v>
      </c>
      <c r="Q525" s="15" t="s">
        <v>153</v>
      </c>
      <c r="R525" s="3" t="str">
        <f>IF(ISERROR(VLOOKUP($Q525,技リスト!$A$1:$F$270,6,FALSE)),"－",VLOOKUP($Q525,技リスト!$A$1:$F$270,6,FALSE))</f>
        <v>NS</v>
      </c>
      <c r="S525" s="3">
        <f>IF(ISERROR(VLOOKUP($Q525,技リスト!$A$1:$F$270,3,FALSE)),"－",VLOOKUP($Q525,技リスト!$A$1:$F$270,3,FALSE))</f>
        <v>22</v>
      </c>
      <c r="T525" s="3" t="str">
        <f>IF($E525=IF(ISERROR(VLOOKUP($Q525,技リスト!$A$1:$F$270,4,FALSE)),"－",VLOOKUP($Q525,技リスト!$A$1:$F$270,4,FALSE)),"一致","")</f>
        <v>一致</v>
      </c>
      <c r="U525" s="15" t="s">
        <v>276</v>
      </c>
      <c r="V525" s="3" t="str">
        <f>IF(ISERROR(VLOOKUP($U525,技リスト!$A$1:$F$270,6,FALSE)),"－",VLOOKUP($U525,技リスト!$A$1:$F$270,6,FALSE))</f>
        <v>BL</v>
      </c>
      <c r="W525" s="3">
        <f>IF(ISERROR(VLOOKUP($U525,技リスト!$A$1:$F$270,3,FALSE)),"－",VLOOKUP($U525,技リスト!$A$1:$F$270,3,FALSE))</f>
        <v>16</v>
      </c>
      <c r="X525" s="3" t="str">
        <f>IF($E525=IF(ISERROR(VLOOKUP($U525,技リスト!$A$1:$F$270,4,FALSE)),"－",VLOOKUP($U525,技リスト!$A$1:$F$270,4,FALSE)),"一致","")</f>
        <v>一致</v>
      </c>
      <c r="Y525" s="15" t="s">
        <v>277</v>
      </c>
      <c r="Z525" s="3" t="str">
        <f>IF(ISERROR(VLOOKUP($Y525,技リスト!$A$1:$F$270,6,FALSE)),"－",VLOOKUP($Y525,技リスト!$A$1:$F$270,6,FALSE))</f>
        <v>DR</v>
      </c>
      <c r="AA525" s="3">
        <f>IF(ISERROR(VLOOKUP($Y525,技リスト!$A$1:$F$270,3,FALSE)),"－",VLOOKUP($Y525,技リスト!$A$1:$F$270,3,FALSE))</f>
        <v>22</v>
      </c>
      <c r="AB525" s="3" t="str">
        <f>IF($E525=IF(ISERROR(VLOOKUP($Y525,技リスト!$A$1:$F$270,4,FALSE)),"－",VLOOKUP($Y525,技リスト!$A$1:$F$270,4,FALSE)),"一致","")</f>
        <v>一致</v>
      </c>
      <c r="AC525" s="15" t="s">
        <v>290</v>
      </c>
      <c r="AD525" s="3" t="str">
        <f>IF(ISERROR(VLOOKUP($AC525,技リスト!$A$1:$F$270,6,FALSE)),"－",VLOOKUP($AC525,技リスト!$A$1:$F$270,6,FALSE))</f>
        <v>BL</v>
      </c>
      <c r="AE525" s="3">
        <f>IF(ISERROR(VLOOKUP($AC525,技リスト!$A$1:$F$270,3,FALSE)),"－",VLOOKUP($AC525,技リスト!$A$1:$F$270,3,FALSE))</f>
        <v>56</v>
      </c>
      <c r="AF525" s="3" t="str">
        <f>IF($E525=IF(ISERROR(VLOOKUP($AC525,技リスト!$A$1:$F$245,4,FALSE)),"－",VLOOKUP($AC525,技リスト!$A$1:$F$245,4,FALSE)),"一致","")</f>
        <v>一致</v>
      </c>
      <c r="AG525" s="16" t="str">
        <f t="shared" si="64"/>
        <v>ローリングキックドッペルゲンガーマジックくものいと</v>
      </c>
      <c r="AH525" s="16" t="str">
        <f t="shared" si="65"/>
        <v>ローリングキックドッペルゲンガーマジックくものいと</v>
      </c>
      <c r="AI525" s="16" t="str">
        <f t="shared" si="66"/>
        <v>ローリングキックドッペルゲンガーマジックくものいと</v>
      </c>
      <c r="AJ525" s="16" t="str">
        <f t="shared" si="67"/>
        <v>ローリングキックドッペルゲンガーマジックくものいと</v>
      </c>
      <c r="AK525" s="15" t="str">
        <f t="shared" si="68"/>
        <v>NSBLDRBL</v>
      </c>
      <c r="AL525" s="16" t="str">
        <f t="shared" si="69"/>
        <v>NSBLDRBL</v>
      </c>
      <c r="AM525" s="15" t="str">
        <f t="shared" si="70"/>
        <v>NSBLDRBL</v>
      </c>
      <c r="AN525" s="15" t="str">
        <f t="shared" si="71"/>
        <v>NSBLDRBL</v>
      </c>
    </row>
    <row r="526" spans="1:40" ht="11.25" customHeight="1" x14ac:dyDescent="0.15">
      <c r="A526" s="15">
        <v>525</v>
      </c>
      <c r="B526" s="15" t="s">
        <v>1366</v>
      </c>
      <c r="C526" s="15" t="s">
        <v>1367</v>
      </c>
      <c r="D526" s="3" t="s">
        <v>18</v>
      </c>
      <c r="E526" s="15" t="s">
        <v>121</v>
      </c>
      <c r="F526" s="15" t="s">
        <v>20</v>
      </c>
      <c r="G526" s="15">
        <v>149</v>
      </c>
      <c r="H526" s="15">
        <v>156</v>
      </c>
      <c r="I526" s="15">
        <v>49</v>
      </c>
      <c r="J526" s="15">
        <v>53</v>
      </c>
      <c r="K526" s="15">
        <v>66</v>
      </c>
      <c r="L526" s="15">
        <v>62</v>
      </c>
      <c r="M526" s="15">
        <v>56</v>
      </c>
      <c r="N526" s="15">
        <v>54</v>
      </c>
      <c r="O526" s="15">
        <v>62</v>
      </c>
      <c r="P526" s="15">
        <v>22</v>
      </c>
      <c r="Q526" s="15" t="s">
        <v>366</v>
      </c>
      <c r="R526" s="3" t="str">
        <f>IF(ISERROR(VLOOKUP($Q526,技リスト!$A$1:$F$270,6,FALSE)),"－",VLOOKUP($Q526,技リスト!$A$1:$F$270,6,FALSE))</f>
        <v>CA</v>
      </c>
      <c r="S526" s="3">
        <f>IF(ISERROR(VLOOKUP($Q526,技リスト!$A$1:$F$270,3,FALSE)),"－",VLOOKUP($Q526,技リスト!$A$1:$F$270,3,FALSE))</f>
        <v>10</v>
      </c>
      <c r="T526" s="3" t="str">
        <f>IF($E526=IF(ISERROR(VLOOKUP($Q526,技リスト!$A$1:$F$270,4,FALSE)),"－",VLOOKUP($Q526,技リスト!$A$1:$F$270,4,FALSE)),"一致","")</f>
        <v>一致</v>
      </c>
      <c r="U526" s="15" t="s">
        <v>165</v>
      </c>
      <c r="V526" s="3" t="str">
        <f>IF(ISERROR(VLOOKUP($U526,技リスト!$A$1:$F$270,6,FALSE)),"－",VLOOKUP($U526,技リスト!$A$1:$F$270,6,FALSE))</f>
        <v>BL</v>
      </c>
      <c r="W526" s="3">
        <f>IF(ISERROR(VLOOKUP($U526,技リスト!$A$1:$F$270,3,FALSE)),"－",VLOOKUP($U526,技リスト!$A$1:$F$270,3,FALSE))</f>
        <v>46</v>
      </c>
      <c r="X526" s="3" t="str">
        <f>IF($E526=IF(ISERROR(VLOOKUP($U526,技リスト!$A$1:$F$270,4,FALSE)),"－",VLOOKUP($U526,技リスト!$A$1:$F$270,4,FALSE)),"一致","")</f>
        <v/>
      </c>
      <c r="Y526" s="15" t="s">
        <v>369</v>
      </c>
      <c r="Z526" s="3" t="str">
        <f>IF(ISERROR(VLOOKUP($Y526,技リスト!$A$1:$F$270,6,FALSE)),"－",VLOOKUP($Y526,技リスト!$A$1:$F$270,6,FALSE))</f>
        <v>CA</v>
      </c>
      <c r="AA526" s="3">
        <f>IF(ISERROR(VLOOKUP($Y526,技リスト!$A$1:$F$270,3,FALSE)),"－",VLOOKUP($Y526,技リスト!$A$1:$F$270,3,FALSE))</f>
        <v>44</v>
      </c>
      <c r="AB526" s="3" t="str">
        <f>IF($E526=IF(ISERROR(VLOOKUP($Y526,技リスト!$A$1:$F$270,4,FALSE)),"－",VLOOKUP($Y526,技リスト!$A$1:$F$270,4,FALSE)),"一致","")</f>
        <v/>
      </c>
      <c r="AC526" s="15" t="s">
        <v>1221</v>
      </c>
      <c r="AD526" s="3" t="str">
        <f>IF(ISERROR(VLOOKUP($AC526,技リスト!$A$1:$F$270,6,FALSE)),"－",VLOOKUP($AC526,技リスト!$A$1:$F$270,6,FALSE))</f>
        <v>P1</v>
      </c>
      <c r="AE526" s="3">
        <f>IF(ISERROR(VLOOKUP($AC526,技リスト!$A$1:$F$270,3,FALSE)),"－",VLOOKUP($AC526,技リスト!$A$1:$F$270,3,FALSE))</f>
        <v>83</v>
      </c>
      <c r="AF526" s="3" t="str">
        <f>IF($E526=IF(ISERROR(VLOOKUP($AC526,技リスト!$A$1:$F$245,4,FALSE)),"－",VLOOKUP($AC526,技リスト!$A$1:$F$245,4,FALSE)),"一致","")</f>
        <v/>
      </c>
      <c r="AG526" s="16" t="str">
        <f t="shared" si="64"/>
        <v>タフネスブロックフェイクボールシュートポケットセーフティプロテクト</v>
      </c>
      <c r="AH526" s="16" t="str">
        <f t="shared" si="65"/>
        <v>タフネスブロックフェイクボールシュートポケットセーフティプロテクト</v>
      </c>
      <c r="AI526" s="16" t="str">
        <f t="shared" si="66"/>
        <v>タフネスブロックフェイクボールシュートポケットセーフティプロテクト</v>
      </c>
      <c r="AJ526" s="16" t="str">
        <f t="shared" si="67"/>
        <v>タフネスブロックフェイクボールシュートポケットセーフティプロテクト</v>
      </c>
      <c r="AK526" s="15" t="str">
        <f t="shared" si="68"/>
        <v>CABLCAP1</v>
      </c>
      <c r="AL526" s="16" t="str">
        <f t="shared" si="69"/>
        <v>CABLCAP1</v>
      </c>
      <c r="AM526" s="15" t="str">
        <f t="shared" si="70"/>
        <v>CABLCAP1</v>
      </c>
      <c r="AN526" s="15" t="str">
        <f t="shared" si="71"/>
        <v>CABLCAP1</v>
      </c>
    </row>
    <row r="527" spans="1:40" ht="11.25" customHeight="1" x14ac:dyDescent="0.15">
      <c r="A527" s="15">
        <v>526</v>
      </c>
      <c r="B527" s="15" t="s">
        <v>1368</v>
      </c>
      <c r="C527" s="15" t="s">
        <v>1369</v>
      </c>
      <c r="D527" s="3" t="s">
        <v>18</v>
      </c>
      <c r="E527" s="15" t="s">
        <v>88</v>
      </c>
      <c r="F527" s="15" t="s">
        <v>52</v>
      </c>
      <c r="G527" s="15">
        <v>158</v>
      </c>
      <c r="H527" s="15">
        <v>142</v>
      </c>
      <c r="I527" s="15">
        <v>59</v>
      </c>
      <c r="J527" s="15">
        <v>53</v>
      </c>
      <c r="K527" s="15">
        <v>60</v>
      </c>
      <c r="L527" s="15">
        <v>52</v>
      </c>
      <c r="M527" s="15">
        <v>52</v>
      </c>
      <c r="N527" s="15">
        <v>53</v>
      </c>
      <c r="O527" s="15">
        <v>60</v>
      </c>
      <c r="P527" s="15">
        <v>36</v>
      </c>
      <c r="Q527" s="15" t="s">
        <v>158</v>
      </c>
      <c r="R527" s="3" t="str">
        <f>IF(ISERROR(VLOOKUP($Q527,技リスト!$A$1:$F$270,6,FALSE)),"－",VLOOKUP($Q527,技リスト!$A$1:$F$270,6,FALSE))</f>
        <v>DR</v>
      </c>
      <c r="S527" s="3">
        <f>IF(ISERROR(VLOOKUP($Q527,技リスト!$A$1:$F$270,3,FALSE)),"－",VLOOKUP($Q527,技リスト!$A$1:$F$270,3,FALSE))</f>
        <v>17</v>
      </c>
      <c r="T527" s="3" t="str">
        <f>IF($E527=IF(ISERROR(VLOOKUP($Q527,技リスト!$A$1:$F$270,4,FALSE)),"－",VLOOKUP($Q527,技リスト!$A$1:$F$270,4,FALSE)),"一致","")</f>
        <v>一致</v>
      </c>
      <c r="U527" s="15" t="s">
        <v>175</v>
      </c>
      <c r="V527" s="3" t="str">
        <f>IF(ISERROR(VLOOKUP($U527,技リスト!$A$1:$F$270,6,FALSE)),"－",VLOOKUP($U527,技リスト!$A$1:$F$270,6,FALSE))</f>
        <v>NS</v>
      </c>
      <c r="W527" s="3">
        <f>IF(ISERROR(VLOOKUP($U527,技リスト!$A$1:$F$270,3,FALSE)),"－",VLOOKUP($U527,技リスト!$A$1:$F$270,3,FALSE))</f>
        <v>65</v>
      </c>
      <c r="X527" s="3" t="str">
        <f>IF($E527=IF(ISERROR(VLOOKUP($U527,技リスト!$A$1:$F$270,4,FALSE)),"－",VLOOKUP($U527,技リスト!$A$1:$F$270,4,FALSE)),"一致","")</f>
        <v/>
      </c>
      <c r="Y527" s="15" t="s">
        <v>530</v>
      </c>
      <c r="Z527" s="3" t="str">
        <f>IF(ISERROR(VLOOKUP($Y527,技リスト!$A$1:$F$270,6,FALSE)),"－",VLOOKUP($Y527,技リスト!$A$1:$F$270,6,FALSE))</f>
        <v>BS</v>
      </c>
      <c r="AA527" s="3">
        <f>IF(ISERROR(VLOOKUP($Y527,技リスト!$A$1:$F$270,3,FALSE)),"－",VLOOKUP($Y527,技リスト!$A$1:$F$270,3,FALSE))</f>
        <v>70</v>
      </c>
      <c r="AB527" s="3" t="str">
        <f>IF($E527=IF(ISERROR(VLOOKUP($Y527,技リスト!$A$1:$F$270,4,FALSE)),"－",VLOOKUP($Y527,技リスト!$A$1:$F$270,4,FALSE)),"一致","")</f>
        <v>一致</v>
      </c>
      <c r="AC527" s="15" t="s">
        <v>875</v>
      </c>
      <c r="AD527" s="3" t="str">
        <f>IF(ISERROR(VLOOKUP($AC527,技リスト!$A$1:$F$270,6,FALSE)),"－",VLOOKUP($AC527,技リスト!$A$1:$F$270,6,FALSE))</f>
        <v>BS</v>
      </c>
      <c r="AE527" s="3">
        <f>IF(ISERROR(VLOOKUP($AC527,技リスト!$A$1:$F$270,3,FALSE)),"－",VLOOKUP($AC527,技リスト!$A$1:$F$270,3,FALSE))</f>
        <v>78</v>
      </c>
      <c r="AF527" s="3" t="str">
        <f>IF($E527=IF(ISERROR(VLOOKUP($AC527,技リスト!$A$1:$F$245,4,FALSE)),"－",VLOOKUP($AC527,技リスト!$A$1:$F$245,4,FALSE)),"一致","")</f>
        <v/>
      </c>
      <c r="AG527" s="16" t="str">
        <f t="shared" si="64"/>
        <v>たつまきせんぷうファイアトルネードバックトルネードダークトルネード</v>
      </c>
      <c r="AH527" s="16" t="str">
        <f t="shared" si="65"/>
        <v>たつまきせんぷうファイアトルネードバックトルネードダークトルネード</v>
      </c>
      <c r="AI527" s="16" t="str">
        <f t="shared" si="66"/>
        <v>たつまきせんぷうファイアトルネードバックトルネードダークトルネード</v>
      </c>
      <c r="AJ527" s="16" t="str">
        <f t="shared" si="67"/>
        <v>たつまきせんぷうファイアトルネードバックトルネードダークトルネード</v>
      </c>
      <c r="AK527" s="15" t="str">
        <f t="shared" si="68"/>
        <v>DRNSBSBS</v>
      </c>
      <c r="AL527" s="16" t="str">
        <f t="shared" si="69"/>
        <v>DRNSBSBS</v>
      </c>
      <c r="AM527" s="15" t="str">
        <f t="shared" si="70"/>
        <v>DRNSBSBS</v>
      </c>
      <c r="AN527" s="15" t="str">
        <f t="shared" si="71"/>
        <v>DRNSBSBS</v>
      </c>
    </row>
    <row r="528" spans="1:40" ht="11.25" customHeight="1" x14ac:dyDescent="0.15">
      <c r="A528" s="15">
        <v>527</v>
      </c>
      <c r="B528" s="15" t="s">
        <v>1370</v>
      </c>
      <c r="C528" s="15" t="s">
        <v>1371</v>
      </c>
      <c r="D528" s="3" t="s">
        <v>18</v>
      </c>
      <c r="E528" s="15" t="s">
        <v>19</v>
      </c>
      <c r="F528" s="15" t="s">
        <v>17</v>
      </c>
      <c r="G528" s="15">
        <v>88</v>
      </c>
      <c r="H528" s="15">
        <v>115</v>
      </c>
      <c r="I528" s="15">
        <v>40</v>
      </c>
      <c r="J528" s="15">
        <v>63</v>
      </c>
      <c r="K528" s="15">
        <v>29</v>
      </c>
      <c r="L528" s="15">
        <v>76</v>
      </c>
      <c r="M528" s="15">
        <v>42</v>
      </c>
      <c r="N528" s="15">
        <v>55</v>
      </c>
      <c r="O528" s="15">
        <v>40</v>
      </c>
      <c r="P528" s="15">
        <v>8</v>
      </c>
      <c r="Q528" s="15" t="s">
        <v>169</v>
      </c>
      <c r="R528" s="3" t="str">
        <f>IF(ISERROR(VLOOKUP($Q528,技リスト!$A$1:$F$270,6,FALSE)),"－",VLOOKUP($Q528,技リスト!$A$1:$F$270,6,FALSE))</f>
        <v>BL</v>
      </c>
      <c r="S528" s="3">
        <f>IF(ISERROR(VLOOKUP($Q528,技リスト!$A$1:$F$270,3,FALSE)),"－",VLOOKUP($Q528,技リスト!$A$1:$F$270,3,FALSE))</f>
        <v>8</v>
      </c>
      <c r="T528" s="3" t="str">
        <f>IF($E528=IF(ISERROR(VLOOKUP($Q528,技リスト!$A$1:$F$270,4,FALSE)),"－",VLOOKUP($Q528,技リスト!$A$1:$F$270,4,FALSE)),"一致","")</f>
        <v>一致</v>
      </c>
      <c r="U528" s="15" t="s">
        <v>698</v>
      </c>
      <c r="V528" s="3" t="str">
        <f>IF(ISERROR(VLOOKUP($U528,技リスト!$A$1:$F$270,6,FALSE)),"－",VLOOKUP($U528,技リスト!$A$1:$F$270,6,FALSE))</f>
        <v>BL</v>
      </c>
      <c r="W528" s="3">
        <f>IF(ISERROR(VLOOKUP($U528,技リスト!$A$1:$F$270,3,FALSE)),"－",VLOOKUP($U528,技リスト!$A$1:$F$270,3,FALSE))</f>
        <v>44</v>
      </c>
      <c r="X528" s="3" t="str">
        <f>IF($E528=IF(ISERROR(VLOOKUP($U528,技リスト!$A$1:$F$270,4,FALSE)),"－",VLOOKUP($U528,技リスト!$A$1:$F$270,4,FALSE)),"一致","")</f>
        <v/>
      </c>
      <c r="Y528" s="15" t="s">
        <v>921</v>
      </c>
      <c r="Z528" s="3" t="str">
        <f>IF(ISERROR(VLOOKUP($Y528,技リスト!$A$1:$F$270,6,FALSE)),"－",VLOOKUP($Y528,技リスト!$A$1:$F$270,6,FALSE))</f>
        <v>DR</v>
      </c>
      <c r="AA528" s="3">
        <f>IF(ISERROR(VLOOKUP($Y528,技リスト!$A$1:$F$270,3,FALSE)),"－",VLOOKUP($Y528,技リスト!$A$1:$F$270,3,FALSE))</f>
        <v>17</v>
      </c>
      <c r="AB528" s="3" t="str">
        <f>IF($E528=IF(ISERROR(VLOOKUP($Y528,技リスト!$A$1:$F$270,4,FALSE)),"－",VLOOKUP($Y528,技リスト!$A$1:$F$270,4,FALSE)),"一致","")</f>
        <v/>
      </c>
      <c r="AC528" s="15" t="s">
        <v>199</v>
      </c>
      <c r="AD528" s="3" t="str">
        <f>IF(ISERROR(VLOOKUP($AC528,技リスト!$A$1:$F$270,6,FALSE)),"－",VLOOKUP($AC528,技リスト!$A$1:$F$270,6,FALSE))</f>
        <v>BB</v>
      </c>
      <c r="AE528" s="3">
        <f>IF(ISERROR(VLOOKUP($AC528,技リスト!$A$1:$F$270,3,FALSE)),"－",VLOOKUP($AC528,技リスト!$A$1:$F$270,3,FALSE))</f>
        <v>58</v>
      </c>
      <c r="AF528" s="3" t="str">
        <f>IF($E528=IF(ISERROR(VLOOKUP($AC528,技リスト!$A$1:$F$245,4,FALSE)),"－",VLOOKUP($AC528,技リスト!$A$1:$F$245,4,FALSE)),"一致","")</f>
        <v/>
      </c>
      <c r="AG528" s="16" t="str">
        <f t="shared" si="64"/>
        <v>クイックドロウアイスグランドひとりワンツースピニングカット</v>
      </c>
      <c r="AH528" s="16" t="str">
        <f t="shared" si="65"/>
        <v>クイックドロウアイスグランドひとりワンツースピニングカット</v>
      </c>
      <c r="AI528" s="16" t="str">
        <f t="shared" si="66"/>
        <v>クイックドロウアイスグランドひとりワンツースピニングカット</v>
      </c>
      <c r="AJ528" s="16" t="str">
        <f t="shared" si="67"/>
        <v>クイックドロウアイスグランドひとりワンツースピニングカット</v>
      </c>
      <c r="AK528" s="15" t="str">
        <f t="shared" si="68"/>
        <v>BLBLDRBB</v>
      </c>
      <c r="AL528" s="16" t="str">
        <f t="shared" si="69"/>
        <v>BLBLDRBB</v>
      </c>
      <c r="AM528" s="15" t="str">
        <f t="shared" si="70"/>
        <v>BLBLDRBB</v>
      </c>
      <c r="AN528" s="15" t="str">
        <f t="shared" si="71"/>
        <v>BLBLDRBB</v>
      </c>
    </row>
    <row r="529" spans="1:40" ht="11.25" customHeight="1" x14ac:dyDescent="0.15">
      <c r="A529" s="15">
        <v>528</v>
      </c>
      <c r="B529" s="15" t="s">
        <v>1372</v>
      </c>
      <c r="C529" s="15" t="s">
        <v>1373</v>
      </c>
      <c r="D529" s="3" t="s">
        <v>18</v>
      </c>
      <c r="E529" s="15" t="s">
        <v>121</v>
      </c>
      <c r="F529" s="15" t="s">
        <v>20</v>
      </c>
      <c r="G529" s="15">
        <v>149</v>
      </c>
      <c r="H529" s="15">
        <v>158</v>
      </c>
      <c r="I529" s="15">
        <v>63</v>
      </c>
      <c r="J529" s="15">
        <v>61</v>
      </c>
      <c r="K529" s="15">
        <v>62</v>
      </c>
      <c r="L529" s="15">
        <v>56</v>
      </c>
      <c r="M529" s="15">
        <v>52</v>
      </c>
      <c r="N529" s="15">
        <v>52</v>
      </c>
      <c r="O529" s="15">
        <v>60</v>
      </c>
      <c r="P529" s="15">
        <v>23</v>
      </c>
      <c r="Q529" s="15" t="s">
        <v>366</v>
      </c>
      <c r="R529" s="3" t="str">
        <f>IF(ISERROR(VLOOKUP($Q529,技リスト!$A$1:$F$270,6,FALSE)),"－",VLOOKUP($Q529,技リスト!$A$1:$F$270,6,FALSE))</f>
        <v>CA</v>
      </c>
      <c r="S529" s="3">
        <f>IF(ISERROR(VLOOKUP($Q529,技リスト!$A$1:$F$270,3,FALSE)),"－",VLOOKUP($Q529,技リスト!$A$1:$F$270,3,FALSE))</f>
        <v>10</v>
      </c>
      <c r="T529" s="3" t="str">
        <f>IF($E529=IF(ISERROR(VLOOKUP($Q529,技リスト!$A$1:$F$270,4,FALSE)),"－",VLOOKUP($Q529,技リスト!$A$1:$F$270,4,FALSE)),"一致","")</f>
        <v>一致</v>
      </c>
      <c r="U529" s="15" t="s">
        <v>213</v>
      </c>
      <c r="V529" s="3" t="str">
        <f>IF(ISERROR(VLOOKUP($U529,技リスト!$A$1:$F$270,6,FALSE)),"－",VLOOKUP($U529,技リスト!$A$1:$F$270,6,FALSE))</f>
        <v>BL</v>
      </c>
      <c r="W529" s="3">
        <f>IF(ISERROR(VLOOKUP($U529,技リスト!$A$1:$F$270,3,FALSE)),"－",VLOOKUP($U529,技リスト!$A$1:$F$270,3,FALSE))</f>
        <v>56</v>
      </c>
      <c r="X529" s="3" t="str">
        <f>IF($E529=IF(ISERROR(VLOOKUP($U529,技リスト!$A$1:$F$270,4,FALSE)),"－",VLOOKUP($U529,技リスト!$A$1:$F$270,4,FALSE)),"一致","")</f>
        <v>一致</v>
      </c>
      <c r="Y529" s="15" t="s">
        <v>406</v>
      </c>
      <c r="Z529" s="3" t="str">
        <f>IF(ISERROR(VLOOKUP($Y529,技リスト!$A$1:$F$270,6,FALSE)),"－",VLOOKUP($Y529,技リスト!$A$1:$F$270,6,FALSE))</f>
        <v>CA</v>
      </c>
      <c r="AA529" s="3">
        <f>IF(ISERROR(VLOOKUP($Y529,技リスト!$A$1:$F$270,3,FALSE)),"－",VLOOKUP($Y529,技リスト!$A$1:$F$270,3,FALSE))</f>
        <v>63</v>
      </c>
      <c r="AB529" s="3" t="str">
        <f>IF($E529=IF(ISERROR(VLOOKUP($Y529,技リスト!$A$1:$F$270,4,FALSE)),"－",VLOOKUP($Y529,技リスト!$A$1:$F$270,4,FALSE)),"一致","")</f>
        <v>一致</v>
      </c>
      <c r="AC529" s="15" t="s">
        <v>562</v>
      </c>
      <c r="AD529" s="3" t="str">
        <f>IF(ISERROR(VLOOKUP($AC529,技リスト!$A$1:$F$270,6,FALSE)),"－",VLOOKUP($AC529,技リスト!$A$1:$F$270,6,FALSE))</f>
        <v>BB</v>
      </c>
      <c r="AE529" s="3">
        <f>IF(ISERROR(VLOOKUP($AC529,技リスト!$A$1:$F$270,3,FALSE)),"－",VLOOKUP($AC529,技リスト!$A$1:$F$270,3,FALSE))</f>
        <v>80</v>
      </c>
      <c r="AF529" s="3" t="str">
        <f>IF($E529=IF(ISERROR(VLOOKUP($AC529,技リスト!$A$1:$F$245,4,FALSE)),"－",VLOOKUP($AC529,技リスト!$A$1:$F$245,4,FALSE)),"一致","")</f>
        <v/>
      </c>
      <c r="AG529" s="16" t="str">
        <f t="shared" si="64"/>
        <v>タフネスブロックアースクェイクゴールずらしさばきのてっつい</v>
      </c>
      <c r="AH529" s="16" t="str">
        <f t="shared" si="65"/>
        <v>タフネスブロックアースクェイクゴールずらしさばきのてっつい</v>
      </c>
      <c r="AI529" s="16" t="str">
        <f t="shared" si="66"/>
        <v>タフネスブロックアースクェイクゴールずらしさばきのてっつい</v>
      </c>
      <c r="AJ529" s="16" t="str">
        <f t="shared" si="67"/>
        <v>タフネスブロックアースクェイクゴールずらしさばきのてっつい</v>
      </c>
      <c r="AK529" s="15" t="str">
        <f t="shared" si="68"/>
        <v>CABLCABB</v>
      </c>
      <c r="AL529" s="16" t="str">
        <f t="shared" si="69"/>
        <v>CABLCABB</v>
      </c>
      <c r="AM529" s="15" t="str">
        <f t="shared" si="70"/>
        <v>CABLCABB</v>
      </c>
      <c r="AN529" s="15" t="str">
        <f t="shared" si="71"/>
        <v>CABLCABB</v>
      </c>
    </row>
    <row r="530" spans="1:40" ht="11.25" customHeight="1" x14ac:dyDescent="0.15">
      <c r="A530" s="15">
        <v>529</v>
      </c>
      <c r="B530" s="15" t="s">
        <v>1374</v>
      </c>
      <c r="C530" s="15" t="s">
        <v>1375</v>
      </c>
      <c r="D530" s="3" t="s">
        <v>18</v>
      </c>
      <c r="E530" s="15" t="s">
        <v>88</v>
      </c>
      <c r="F530" s="15" t="s">
        <v>53</v>
      </c>
      <c r="G530" s="15">
        <v>173</v>
      </c>
      <c r="H530" s="15">
        <v>144</v>
      </c>
      <c r="I530" s="15">
        <v>57</v>
      </c>
      <c r="J530" s="15">
        <v>60</v>
      </c>
      <c r="K530" s="15">
        <v>62</v>
      </c>
      <c r="L530" s="15">
        <v>54</v>
      </c>
      <c r="M530" s="15">
        <v>52</v>
      </c>
      <c r="N530" s="15">
        <v>65</v>
      </c>
      <c r="O530" s="15">
        <v>54</v>
      </c>
      <c r="P530" s="15">
        <v>16</v>
      </c>
      <c r="Q530" s="15" t="s">
        <v>298</v>
      </c>
      <c r="R530" s="3" t="str">
        <f>IF(ISERROR(VLOOKUP($Q530,技リスト!$A$1:$F$270,6,FALSE)),"－",VLOOKUP($Q530,技リスト!$A$1:$F$270,6,FALSE))</f>
        <v>DR</v>
      </c>
      <c r="S530" s="3">
        <f>IF(ISERROR(VLOOKUP($Q530,技リスト!$A$1:$F$270,3,FALSE)),"－",VLOOKUP($Q530,技リスト!$A$1:$F$270,3,FALSE))</f>
        <v>38</v>
      </c>
      <c r="T530" s="3" t="str">
        <f>IF($E530=IF(ISERROR(VLOOKUP($Q530,技リスト!$A$1:$F$270,4,FALSE)),"－",VLOOKUP($Q530,技リスト!$A$1:$F$270,4,FALSE)),"一致","")</f>
        <v>一致</v>
      </c>
      <c r="U530" s="15" t="s">
        <v>219</v>
      </c>
      <c r="V530" s="3" t="str">
        <f>IF(ISERROR(VLOOKUP($U530,技リスト!$A$1:$F$270,6,FALSE)),"－",VLOOKUP($U530,技リスト!$A$1:$F$270,6,FALSE))</f>
        <v>BL</v>
      </c>
      <c r="W530" s="3">
        <f>IF(ISERROR(VLOOKUP($U530,技リスト!$A$1:$F$270,3,FALSE)),"－",VLOOKUP($U530,技リスト!$A$1:$F$270,3,FALSE))</f>
        <v>64</v>
      </c>
      <c r="X530" s="3" t="str">
        <f>IF($E530=IF(ISERROR(VLOOKUP($U530,技リスト!$A$1:$F$270,4,FALSE)),"－",VLOOKUP($U530,技リスト!$A$1:$F$270,4,FALSE)),"一致","")</f>
        <v>一致</v>
      </c>
      <c r="Y530" s="15" t="s">
        <v>172</v>
      </c>
      <c r="Z530" s="3" t="str">
        <f>IF(ISERROR(VLOOKUP($Y530,技リスト!$A$1:$F$270,6,FALSE)),"－",VLOOKUP($Y530,技リスト!$A$1:$F$270,6,FALSE))</f>
        <v>DR</v>
      </c>
      <c r="AA530" s="3">
        <f>IF(ISERROR(VLOOKUP($Y530,技リスト!$A$1:$F$270,3,FALSE)),"－",VLOOKUP($Y530,技リスト!$A$1:$F$270,3,FALSE))</f>
        <v>83</v>
      </c>
      <c r="AB530" s="3" t="str">
        <f>IF($E530=IF(ISERROR(VLOOKUP($Y530,技リスト!$A$1:$F$270,4,FALSE)),"－",VLOOKUP($Y530,技リスト!$A$1:$F$270,4,FALSE)),"一致","")</f>
        <v>一致</v>
      </c>
      <c r="AC530" s="15" t="s">
        <v>476</v>
      </c>
      <c r="AD530" s="3" t="str">
        <f>IF(ISERROR(VLOOKUP($AC530,技リスト!$A$1:$F$270,6,FALSE)),"－",VLOOKUP($AC530,技リスト!$A$1:$F$270,6,FALSE))</f>
        <v>BL</v>
      </c>
      <c r="AE530" s="3">
        <f>IF(ISERROR(VLOOKUP($AC530,技リスト!$A$1:$F$270,3,FALSE)),"－",VLOOKUP($AC530,技リスト!$A$1:$F$270,3,FALSE))</f>
        <v>93</v>
      </c>
      <c r="AF530" s="3" t="str">
        <f>IF($E530=IF(ISERROR(VLOOKUP($AC530,技リスト!$A$1:$F$245,4,FALSE)),"－",VLOOKUP($AC530,技リスト!$A$1:$F$245,4,FALSE)),"一致","")</f>
        <v/>
      </c>
      <c r="AG530" s="16" t="str">
        <f t="shared" si="64"/>
        <v>ムーンサルトサイクロンダッシュストームハーヴェスト</v>
      </c>
      <c r="AH530" s="16" t="str">
        <f t="shared" si="65"/>
        <v>ムーンサルトサイクロンダッシュストームハーヴェスト</v>
      </c>
      <c r="AI530" s="16" t="str">
        <f t="shared" si="66"/>
        <v>ムーンサルトサイクロンダッシュストームハーヴェスト</v>
      </c>
      <c r="AJ530" s="16" t="str">
        <f t="shared" si="67"/>
        <v>ムーンサルトサイクロンダッシュストームハーヴェスト</v>
      </c>
      <c r="AK530" s="15" t="str">
        <f t="shared" si="68"/>
        <v>DRBLDRBL</v>
      </c>
      <c r="AL530" s="16" t="str">
        <f t="shared" si="69"/>
        <v>DRBLDRBL</v>
      </c>
      <c r="AM530" s="15" t="str">
        <f t="shared" si="70"/>
        <v>DRBLDRBL</v>
      </c>
      <c r="AN530" s="15" t="str">
        <f t="shared" si="71"/>
        <v>DRBLDRBL</v>
      </c>
    </row>
    <row r="531" spans="1:40" ht="11.25" customHeight="1" x14ac:dyDescent="0.15">
      <c r="A531" s="15">
        <v>530</v>
      </c>
      <c r="B531" s="15" t="s">
        <v>1376</v>
      </c>
      <c r="C531" s="15" t="s">
        <v>1377</v>
      </c>
      <c r="D531" s="3" t="s">
        <v>18</v>
      </c>
      <c r="E531" s="15" t="s">
        <v>19</v>
      </c>
      <c r="F531" s="15" t="s">
        <v>20</v>
      </c>
      <c r="G531" s="15">
        <v>116</v>
      </c>
      <c r="H531" s="15">
        <v>108</v>
      </c>
      <c r="I531" s="15">
        <v>45</v>
      </c>
      <c r="J531" s="15">
        <v>47</v>
      </c>
      <c r="K531" s="15">
        <v>44</v>
      </c>
      <c r="L531" s="15">
        <v>73</v>
      </c>
      <c r="M531" s="15">
        <v>44</v>
      </c>
      <c r="N531" s="15">
        <v>46</v>
      </c>
      <c r="O531" s="15">
        <v>48</v>
      </c>
      <c r="P531" s="15">
        <v>33</v>
      </c>
      <c r="Q531" s="15" t="s">
        <v>269</v>
      </c>
      <c r="R531" s="3" t="str">
        <f>IF(ISERROR(VLOOKUP($Q531,技リスト!$A$1:$F$270,6,FALSE)),"－",VLOOKUP($Q531,技リスト!$A$1:$F$270,6,FALSE))</f>
        <v>CA</v>
      </c>
      <c r="S531" s="3">
        <f>IF(ISERROR(VLOOKUP($Q531,技リスト!$A$1:$F$270,3,FALSE)),"－",VLOOKUP($Q531,技リスト!$A$1:$F$270,3,FALSE))</f>
        <v>12</v>
      </c>
      <c r="T531" s="3" t="str">
        <f>IF($E531=IF(ISERROR(VLOOKUP($Q531,技リスト!$A$1:$F$270,4,FALSE)),"－",VLOOKUP($Q531,技リスト!$A$1:$F$270,4,FALSE)),"一致","")</f>
        <v>一致</v>
      </c>
      <c r="U531" s="15" t="s">
        <v>732</v>
      </c>
      <c r="V531" s="3" t="str">
        <f>IF(ISERROR(VLOOKUP($U531,技リスト!$A$1:$F$270,6,FALSE)),"－",VLOOKUP($U531,技リスト!$A$1:$F$270,6,FALSE))</f>
        <v>BL</v>
      </c>
      <c r="W531" s="3">
        <f>IF(ISERROR(VLOOKUP($U531,技リスト!$A$1:$F$270,3,FALSE)),"－",VLOOKUP($U531,技リスト!$A$1:$F$270,3,FALSE))</f>
        <v>56</v>
      </c>
      <c r="X531" s="3" t="str">
        <f>IF($E531=IF(ISERROR(VLOOKUP($U531,技リスト!$A$1:$F$270,4,FALSE)),"－",VLOOKUP($U531,技リスト!$A$1:$F$270,4,FALSE)),"一致","")</f>
        <v/>
      </c>
      <c r="Y531" s="15" t="s">
        <v>407</v>
      </c>
      <c r="Z531" s="3" t="str">
        <f>IF(ISERROR(VLOOKUP($Y531,技リスト!$A$1:$F$270,6,FALSE)),"－",VLOOKUP($Y531,技リスト!$A$1:$F$270,6,FALSE))</f>
        <v>CA</v>
      </c>
      <c r="AA531" s="3">
        <f>IF(ISERROR(VLOOKUP($Y531,技リスト!$A$1:$F$270,3,FALSE)),"－",VLOOKUP($Y531,技リスト!$A$1:$F$270,3,FALSE))</f>
        <v>69</v>
      </c>
      <c r="AB531" s="3" t="str">
        <f>IF($E531=IF(ISERROR(VLOOKUP($Y531,技リスト!$A$1:$F$270,4,FALSE)),"－",VLOOKUP($Y531,技リスト!$A$1:$F$270,4,FALSE)),"一致","")</f>
        <v/>
      </c>
      <c r="AC531" s="15" t="s">
        <v>271</v>
      </c>
      <c r="AD531" s="3" t="str">
        <f>IF(ISERROR(VLOOKUP($AC531,技リスト!$A$1:$F$270,6,FALSE)),"－",VLOOKUP($AC531,技リスト!$A$1:$F$270,6,FALSE))</f>
        <v>CA</v>
      </c>
      <c r="AE531" s="3">
        <f>IF(ISERROR(VLOOKUP($AC531,技リスト!$A$1:$F$270,3,FALSE)),"－",VLOOKUP($AC531,技リスト!$A$1:$F$270,3,FALSE))</f>
        <v>76</v>
      </c>
      <c r="AF531" s="3" t="str">
        <f>IF($E531=IF(ISERROR(VLOOKUP($AC531,技リスト!$A$1:$F$245,4,FALSE)),"－",VLOOKUP($AC531,技リスト!$A$1:$F$245,4,FALSE)),"一致","")</f>
        <v/>
      </c>
      <c r="AG531" s="16" t="str">
        <f t="shared" si="64"/>
        <v>キラーブレードフェイクボンバードこんじょうキャッチかえんほうしゃ</v>
      </c>
      <c r="AH531" s="16" t="str">
        <f t="shared" si="65"/>
        <v>キラーブレードフェイクボンバードこんじょうキャッチかえんほうしゃ</v>
      </c>
      <c r="AI531" s="16" t="str">
        <f t="shared" si="66"/>
        <v>キラーブレードフェイクボンバードこんじょうキャッチかえんほうしゃ</v>
      </c>
      <c r="AJ531" s="16" t="str">
        <f t="shared" si="67"/>
        <v>キラーブレードフェイクボンバードこんじょうキャッチかえんほうしゃ</v>
      </c>
      <c r="AK531" s="15" t="str">
        <f t="shared" si="68"/>
        <v>CABLCACA</v>
      </c>
      <c r="AL531" s="16" t="str">
        <f t="shared" si="69"/>
        <v>CABLCACA</v>
      </c>
      <c r="AM531" s="15" t="str">
        <f t="shared" si="70"/>
        <v>CABLCACA</v>
      </c>
      <c r="AN531" s="15" t="str">
        <f t="shared" si="71"/>
        <v>CABLCACA</v>
      </c>
    </row>
    <row r="532" spans="1:40" ht="11.25" customHeight="1" x14ac:dyDescent="0.15">
      <c r="A532" s="15">
        <v>531</v>
      </c>
      <c r="B532" s="15" t="s">
        <v>1378</v>
      </c>
      <c r="C532" s="15" t="s">
        <v>1379</v>
      </c>
      <c r="D532" s="3" t="s">
        <v>18</v>
      </c>
      <c r="E532" s="15" t="s">
        <v>121</v>
      </c>
      <c r="F532" s="15" t="s">
        <v>52</v>
      </c>
      <c r="G532" s="15">
        <v>167</v>
      </c>
      <c r="H532" s="15">
        <v>178</v>
      </c>
      <c r="I532" s="15">
        <v>43</v>
      </c>
      <c r="J532" s="15">
        <v>63</v>
      </c>
      <c r="K532" s="15">
        <v>65</v>
      </c>
      <c r="L532" s="15">
        <v>44</v>
      </c>
      <c r="M532" s="15">
        <v>52</v>
      </c>
      <c r="N532" s="15">
        <v>58</v>
      </c>
      <c r="O532" s="15">
        <v>58</v>
      </c>
      <c r="P532" s="15">
        <v>33</v>
      </c>
      <c r="Q532" s="15" t="s">
        <v>163</v>
      </c>
      <c r="R532" s="3" t="str">
        <f>IF(ISERROR(VLOOKUP($Q532,技リスト!$A$1:$F$270,6,FALSE)),"－",VLOOKUP($Q532,技リスト!$A$1:$F$270,6,FALSE))</f>
        <v>NS</v>
      </c>
      <c r="S532" s="3">
        <f>IF(ISERROR(VLOOKUP($Q532,技リスト!$A$1:$F$270,3,FALSE)),"－",VLOOKUP($Q532,技リスト!$A$1:$F$270,3,FALSE))</f>
        <v>24</v>
      </c>
      <c r="T532" s="3" t="str">
        <f>IF($E532=IF(ISERROR(VLOOKUP($Q532,技リスト!$A$1:$F$270,4,FALSE)),"－",VLOOKUP($Q532,技リスト!$A$1:$F$270,4,FALSE)),"一致","")</f>
        <v/>
      </c>
      <c r="U532" s="15" t="s">
        <v>140</v>
      </c>
      <c r="V532" s="3" t="str">
        <f>IF(ISERROR(VLOOKUP($U532,技リスト!$A$1:$F$270,6,FALSE)),"－",VLOOKUP($U532,技リスト!$A$1:$F$270,6,FALSE))</f>
        <v>BL</v>
      </c>
      <c r="W532" s="3">
        <f>IF(ISERROR(VLOOKUP($U532,技リスト!$A$1:$F$270,3,FALSE)),"－",VLOOKUP($U532,技リスト!$A$1:$F$270,3,FALSE))</f>
        <v>41</v>
      </c>
      <c r="X532" s="3" t="str">
        <f>IF($E532=IF(ISERROR(VLOOKUP($U532,技リスト!$A$1:$F$270,4,FALSE)),"－",VLOOKUP($U532,技リスト!$A$1:$F$270,4,FALSE)),"一致","")</f>
        <v>一致</v>
      </c>
      <c r="Y532" s="15" t="s">
        <v>610</v>
      </c>
      <c r="Z532" s="3" t="str">
        <f>IF(ISERROR(VLOOKUP($Y532,技リスト!$A$1:$F$270,6,FALSE)),"－",VLOOKUP($Y532,技リスト!$A$1:$F$270,6,FALSE))</f>
        <v>DR</v>
      </c>
      <c r="AA532" s="3">
        <f>IF(ISERROR(VLOOKUP($Y532,技リスト!$A$1:$F$270,3,FALSE)),"－",VLOOKUP($Y532,技リスト!$A$1:$F$270,3,FALSE))</f>
        <v>38</v>
      </c>
      <c r="AB532" s="3" t="str">
        <f>IF($E532=IF(ISERROR(VLOOKUP($Y532,技リスト!$A$1:$F$270,4,FALSE)),"－",VLOOKUP($Y532,技リスト!$A$1:$F$270,4,FALSE)),"一致","")</f>
        <v/>
      </c>
      <c r="AC532" s="15" t="s">
        <v>148</v>
      </c>
      <c r="AD532" s="3" t="str">
        <f>IF(ISERROR(VLOOKUP($AC532,技リスト!$A$1:$F$270,6,FALSE)),"－",VLOOKUP($AC532,技リスト!$A$1:$F$270,6,FALSE))</f>
        <v>BS</v>
      </c>
      <c r="AE532" s="3">
        <f>IF(ISERROR(VLOOKUP($AC532,技リスト!$A$1:$F$270,3,FALSE)),"－",VLOOKUP($AC532,技リスト!$A$1:$F$270,3,FALSE))</f>
        <v>80</v>
      </c>
      <c r="AF532" s="3" t="str">
        <f>IF($E532=IF(ISERROR(VLOOKUP($AC532,技リスト!$A$1:$F$245,4,FALSE)),"－",VLOOKUP($AC532,技リスト!$A$1:$F$245,4,FALSE)),"一致","")</f>
        <v/>
      </c>
      <c r="AG532" s="16" t="str">
        <f t="shared" si="64"/>
        <v>グレネードショットうしろのしょうめんフーセンガムドこんじょうバット</v>
      </c>
      <c r="AH532" s="16" t="str">
        <f t="shared" si="65"/>
        <v>グレネードショットうしろのしょうめんフーセンガムドこんじょうバット</v>
      </c>
      <c r="AI532" s="16" t="str">
        <f t="shared" si="66"/>
        <v>グレネードショットうしろのしょうめんフーセンガムドこんじょうバット</v>
      </c>
      <c r="AJ532" s="16" t="str">
        <f t="shared" si="67"/>
        <v>グレネードショットうしろのしょうめんフーセンガムドこんじょうバット</v>
      </c>
      <c r="AK532" s="15" t="str">
        <f t="shared" si="68"/>
        <v>NSBLDRBS</v>
      </c>
      <c r="AL532" s="16" t="str">
        <f t="shared" si="69"/>
        <v>NSBLDRBS</v>
      </c>
      <c r="AM532" s="15" t="str">
        <f t="shared" si="70"/>
        <v>NSBLDRBS</v>
      </c>
      <c r="AN532" s="15" t="str">
        <f t="shared" si="71"/>
        <v>NSBLDRBS</v>
      </c>
    </row>
    <row r="533" spans="1:40" ht="11.25" customHeight="1" x14ac:dyDescent="0.15">
      <c r="A533" s="15">
        <v>532</v>
      </c>
      <c r="B533" s="15" t="s">
        <v>1380</v>
      </c>
      <c r="C533" s="15" t="s">
        <v>1381</v>
      </c>
      <c r="D533" s="3" t="s">
        <v>18</v>
      </c>
      <c r="E533" s="15" t="s">
        <v>88</v>
      </c>
      <c r="F533" s="15" t="s">
        <v>17</v>
      </c>
      <c r="G533" s="15">
        <v>125</v>
      </c>
      <c r="H533" s="15">
        <v>156</v>
      </c>
      <c r="I533" s="15">
        <v>48</v>
      </c>
      <c r="J533" s="15">
        <v>34</v>
      </c>
      <c r="K533" s="15">
        <v>28</v>
      </c>
      <c r="L533" s="15">
        <v>62</v>
      </c>
      <c r="M533" s="15">
        <v>72</v>
      </c>
      <c r="N533" s="15">
        <v>52</v>
      </c>
      <c r="O533" s="15">
        <v>52</v>
      </c>
      <c r="P533" s="15">
        <v>16</v>
      </c>
      <c r="Q533" s="15" t="s">
        <v>305</v>
      </c>
      <c r="R533" s="3" t="str">
        <f>IF(ISERROR(VLOOKUP($Q533,技リスト!$A$1:$F$270,6,FALSE)),"－",VLOOKUP($Q533,技リスト!$A$1:$F$270,6,FALSE))</f>
        <v>BB</v>
      </c>
      <c r="S533" s="3">
        <f>IF(ISERROR(VLOOKUP($Q533,技リスト!$A$1:$F$270,3,FALSE)),"－",VLOOKUP($Q533,技リスト!$A$1:$F$270,3,FALSE))</f>
        <v>16</v>
      </c>
      <c r="T533" s="3" t="str">
        <f>IF($E533=IF(ISERROR(VLOOKUP($Q533,技リスト!$A$1:$F$270,4,FALSE)),"－",VLOOKUP($Q533,技リスト!$A$1:$F$270,4,FALSE)),"一致","")</f>
        <v/>
      </c>
      <c r="U533" s="15" t="s">
        <v>164</v>
      </c>
      <c r="V533" s="3" t="str">
        <f>IF(ISERROR(VLOOKUP($U533,技リスト!$A$1:$F$270,6,FALSE)),"－",VLOOKUP($U533,技リスト!$A$1:$F$270,6,FALSE))</f>
        <v>DR</v>
      </c>
      <c r="W533" s="3">
        <f>IF(ISERROR(VLOOKUP($U533,技リスト!$A$1:$F$270,3,FALSE)),"－",VLOOKUP($U533,技リスト!$A$1:$F$270,3,FALSE))</f>
        <v>49</v>
      </c>
      <c r="X533" s="3" t="str">
        <f>IF($E533=IF(ISERROR(VLOOKUP($U533,技リスト!$A$1:$F$270,4,FALSE)),"－",VLOOKUP($U533,技リスト!$A$1:$F$270,4,FALSE)),"一致","")</f>
        <v/>
      </c>
      <c r="Y533" s="15" t="s">
        <v>750</v>
      </c>
      <c r="Z533" s="3" t="str">
        <f>IF(ISERROR(VLOOKUP($Y533,技リスト!$A$1:$F$270,6,FALSE)),"－",VLOOKUP($Y533,技リスト!$A$1:$F$270,6,FALSE))</f>
        <v>BL</v>
      </c>
      <c r="AA533" s="3">
        <f>IF(ISERROR(VLOOKUP($Y533,技リスト!$A$1:$F$270,3,FALSE)),"－",VLOOKUP($Y533,技リスト!$A$1:$F$270,3,FALSE))</f>
        <v>62</v>
      </c>
      <c r="AB533" s="3" t="str">
        <f>IF($E533=IF(ISERROR(VLOOKUP($Y533,技リスト!$A$1:$F$270,4,FALSE)),"－",VLOOKUP($Y533,技リスト!$A$1:$F$270,4,FALSE)),"一致","")</f>
        <v/>
      </c>
      <c r="AC533" s="15" t="s">
        <v>142</v>
      </c>
      <c r="AD533" s="3" t="str">
        <f>IF(ISERROR(VLOOKUP($AC533,技リスト!$A$1:$F$270,6,FALSE)),"－",VLOOKUP($AC533,技リスト!$A$1:$F$270,6,FALSE))</f>
        <v>BL</v>
      </c>
      <c r="AE533" s="3">
        <f>IF(ISERROR(VLOOKUP($AC533,技リスト!$A$1:$F$270,3,FALSE)),"－",VLOOKUP($AC533,技リスト!$A$1:$F$270,3,FALSE))</f>
        <v>117</v>
      </c>
      <c r="AF533" s="3" t="str">
        <f>IF($E533=IF(ISERROR(VLOOKUP($AC533,技リスト!$A$1:$F$245,4,FALSE)),"－",VLOOKUP($AC533,技リスト!$A$1:$F$245,4,FALSE)),"一致","")</f>
        <v/>
      </c>
      <c r="AG533" s="16" t="str">
        <f t="shared" si="64"/>
        <v>ホーントレインごりむちゅうフレイムダンスかごめかごめ</v>
      </c>
      <c r="AH533" s="16" t="str">
        <f t="shared" si="65"/>
        <v>ホーントレインごりむちゅうフレイムダンスかごめかごめ</v>
      </c>
      <c r="AI533" s="16" t="str">
        <f t="shared" si="66"/>
        <v>ホーントレインごりむちゅうフレイムダンスかごめかごめ</v>
      </c>
      <c r="AJ533" s="16" t="str">
        <f t="shared" si="67"/>
        <v>ホーントレインごりむちゅうフレイムダンスかごめかごめ</v>
      </c>
      <c r="AK533" s="15" t="str">
        <f t="shared" si="68"/>
        <v>BBDRBLBL</v>
      </c>
      <c r="AL533" s="16" t="str">
        <f t="shared" si="69"/>
        <v>BBDRBLBL</v>
      </c>
      <c r="AM533" s="15" t="str">
        <f t="shared" si="70"/>
        <v>BBDRBLBL</v>
      </c>
      <c r="AN533" s="15" t="str">
        <f t="shared" si="71"/>
        <v>BBDRBLBL</v>
      </c>
    </row>
    <row r="534" spans="1:40" ht="11.25" customHeight="1" x14ac:dyDescent="0.15">
      <c r="A534" s="15">
        <v>533</v>
      </c>
      <c r="B534" s="15" t="s">
        <v>1382</v>
      </c>
      <c r="C534" s="15" t="s">
        <v>1383</v>
      </c>
      <c r="D534" s="3" t="s">
        <v>18</v>
      </c>
      <c r="E534" s="15" t="s">
        <v>121</v>
      </c>
      <c r="F534" s="15" t="s">
        <v>20</v>
      </c>
      <c r="G534" s="15">
        <v>195</v>
      </c>
      <c r="H534" s="15">
        <v>142</v>
      </c>
      <c r="I534" s="15">
        <v>49</v>
      </c>
      <c r="J534" s="15">
        <v>60</v>
      </c>
      <c r="K534" s="15">
        <v>56</v>
      </c>
      <c r="L534" s="15">
        <v>62</v>
      </c>
      <c r="M534" s="15">
        <v>70</v>
      </c>
      <c r="N534" s="15">
        <v>71</v>
      </c>
      <c r="O534" s="15">
        <v>52</v>
      </c>
      <c r="P534" s="15">
        <v>23</v>
      </c>
      <c r="Q534" s="15" t="s">
        <v>203</v>
      </c>
      <c r="R534" s="3" t="str">
        <f>IF(ISERROR(VLOOKUP($Q534,技リスト!$A$1:$F$270,6,FALSE)),"－",VLOOKUP($Q534,技リスト!$A$1:$F$270,6,FALSE))</f>
        <v>P1</v>
      </c>
      <c r="S534" s="3">
        <f>IF(ISERROR(VLOOKUP($Q534,技リスト!$A$1:$F$270,3,FALSE)),"－",VLOOKUP($Q534,技リスト!$A$1:$F$270,3,FALSE))</f>
        <v>8</v>
      </c>
      <c r="T534" s="3" t="str">
        <f>IF($E534=IF(ISERROR(VLOOKUP($Q534,技リスト!$A$1:$F$270,4,FALSE)),"－",VLOOKUP($Q534,技リスト!$A$1:$F$270,4,FALSE)),"一致","")</f>
        <v/>
      </c>
      <c r="U534" s="15" t="s">
        <v>280</v>
      </c>
      <c r="V534" s="3" t="str">
        <f>IF(ISERROR(VLOOKUP($U534,技リスト!$A$1:$F$270,6,FALSE)),"－",VLOOKUP($U534,技リスト!$A$1:$F$270,6,FALSE))</f>
        <v>P1</v>
      </c>
      <c r="W534" s="3">
        <f>IF(ISERROR(VLOOKUP($U534,技リスト!$A$1:$F$270,3,FALSE)),"－",VLOOKUP($U534,技リスト!$A$1:$F$270,3,FALSE))</f>
        <v>41</v>
      </c>
      <c r="X534" s="3" t="str">
        <f>IF($E534=IF(ISERROR(VLOOKUP($U534,技リスト!$A$1:$F$270,4,FALSE)),"－",VLOOKUP($U534,技リスト!$A$1:$F$270,4,FALSE)),"一致","")</f>
        <v/>
      </c>
      <c r="Y534" s="15" t="s">
        <v>208</v>
      </c>
      <c r="Z534" s="3" t="str">
        <f>IF(ISERROR(VLOOKUP($Y534,技リスト!$A$1:$F$270,6,FALSE)),"－",VLOOKUP($Y534,技リスト!$A$1:$F$270,6,FALSE))</f>
        <v>P1</v>
      </c>
      <c r="AA534" s="3">
        <f>IF(ISERROR(VLOOKUP($Y534,技リスト!$A$1:$F$270,3,FALSE)),"－",VLOOKUP($Y534,技リスト!$A$1:$F$270,3,FALSE))</f>
        <v>61</v>
      </c>
      <c r="AB534" s="3" t="str">
        <f>IF($E534=IF(ISERROR(VLOOKUP($Y534,技リスト!$A$1:$F$270,4,FALSE)),"－",VLOOKUP($Y534,技リスト!$A$1:$F$270,4,FALSE)),"一致","")</f>
        <v/>
      </c>
      <c r="AC534" s="15" t="s">
        <v>282</v>
      </c>
      <c r="AD534" s="3" t="str">
        <f>IF(ISERROR(VLOOKUP($AC534,技リスト!$A$1:$F$270,6,FALSE)),"－",VLOOKUP($AC534,技リスト!$A$1:$F$270,6,FALSE))</f>
        <v>P2</v>
      </c>
      <c r="AE534" s="3">
        <f>IF(ISERROR(VLOOKUP($AC534,技リスト!$A$1:$F$270,3,FALSE)),"－",VLOOKUP($AC534,技リスト!$A$1:$F$270,3,FALSE))</f>
        <v>83</v>
      </c>
      <c r="AF534" s="3" t="str">
        <f>IF($E534=IF(ISERROR(VLOOKUP($AC534,技リスト!$A$1:$F$245,4,FALSE)),"－",VLOOKUP($AC534,技リスト!$A$1:$F$245,4,FALSE)),"一致","")</f>
        <v/>
      </c>
      <c r="AG534" s="16" t="str">
        <f t="shared" si="64"/>
        <v>ねっけつパンチロケットこぶしフルパワーシールドカウンターストライク</v>
      </c>
      <c r="AH534" s="16" t="str">
        <f t="shared" si="65"/>
        <v>ねっけつパンチロケットこぶしフルパワーシールドカウンターストライク</v>
      </c>
      <c r="AI534" s="16" t="str">
        <f t="shared" si="66"/>
        <v>ねっけつパンチロケットこぶしフルパワーシールドカウンターストライク</v>
      </c>
      <c r="AJ534" s="16" t="str">
        <f t="shared" si="67"/>
        <v>ねっけつパンチロケットこぶしフルパワーシールドカウンターストライク</v>
      </c>
      <c r="AK534" s="15" t="str">
        <f t="shared" si="68"/>
        <v>P1P1P1P2</v>
      </c>
      <c r="AL534" s="16" t="str">
        <f t="shared" si="69"/>
        <v>P1P1P1P2</v>
      </c>
      <c r="AM534" s="15" t="str">
        <f t="shared" si="70"/>
        <v>P1P1P1P2</v>
      </c>
      <c r="AN534" s="15" t="str">
        <f t="shared" si="71"/>
        <v>P1P1P1P2</v>
      </c>
    </row>
    <row r="535" spans="1:40" ht="11.25" customHeight="1" x14ac:dyDescent="0.15">
      <c r="A535" s="15">
        <v>534</v>
      </c>
      <c r="B535" s="15" t="s">
        <v>1384</v>
      </c>
      <c r="C535" s="15" t="s">
        <v>1385</v>
      </c>
      <c r="D535" s="3" t="s">
        <v>18</v>
      </c>
      <c r="E535" s="15" t="s">
        <v>145</v>
      </c>
      <c r="F535" s="15" t="s">
        <v>20</v>
      </c>
      <c r="G535" s="15">
        <v>90</v>
      </c>
      <c r="H535" s="15">
        <v>144</v>
      </c>
      <c r="I535" s="15">
        <v>60</v>
      </c>
      <c r="J535" s="15">
        <v>54</v>
      </c>
      <c r="K535" s="15">
        <v>60</v>
      </c>
      <c r="L535" s="15">
        <v>57</v>
      </c>
      <c r="M535" s="15">
        <v>52</v>
      </c>
      <c r="N535" s="15">
        <v>67</v>
      </c>
      <c r="O535" s="15">
        <v>52</v>
      </c>
      <c r="P535" s="15">
        <v>18</v>
      </c>
      <c r="Q535" s="15" t="s">
        <v>250</v>
      </c>
      <c r="R535" s="3" t="str">
        <f>IF(ISERROR(VLOOKUP($Q535,技リスト!$A$1:$F$270,6,FALSE)),"－",VLOOKUP($Q535,技リスト!$A$1:$F$270,6,FALSE))</f>
        <v>P1</v>
      </c>
      <c r="S535" s="3">
        <f>IF(ISERROR(VLOOKUP($Q535,技リスト!$A$1:$F$270,3,FALSE)),"－",VLOOKUP($Q535,技リスト!$A$1:$F$270,3,FALSE))</f>
        <v>46</v>
      </c>
      <c r="T535" s="3" t="str">
        <f>IF($E535=IF(ISERROR(VLOOKUP($Q535,技リスト!$A$1:$F$270,4,FALSE)),"－",VLOOKUP($Q535,技リスト!$A$1:$F$270,4,FALSE)),"一致","")</f>
        <v>一致</v>
      </c>
      <c r="U535" s="15" t="s">
        <v>407</v>
      </c>
      <c r="V535" s="3" t="str">
        <f>IF(ISERROR(VLOOKUP($U535,技リスト!$A$1:$F$270,6,FALSE)),"－",VLOOKUP($U535,技リスト!$A$1:$F$270,6,FALSE))</f>
        <v>CA</v>
      </c>
      <c r="W535" s="3">
        <f>IF(ISERROR(VLOOKUP($U535,技リスト!$A$1:$F$270,3,FALSE)),"－",VLOOKUP($U535,技リスト!$A$1:$F$270,3,FALSE))</f>
        <v>69</v>
      </c>
      <c r="X535" s="3" t="str">
        <f>IF($E535=IF(ISERROR(VLOOKUP($U535,技リスト!$A$1:$F$270,4,FALSE)),"－",VLOOKUP($U535,技リスト!$A$1:$F$270,4,FALSE)),"一致","")</f>
        <v/>
      </c>
      <c r="Y535" s="15" t="s">
        <v>750</v>
      </c>
      <c r="Z535" s="3" t="str">
        <f>IF(ISERROR(VLOOKUP($Y535,技リスト!$A$1:$F$270,6,FALSE)),"－",VLOOKUP($Y535,技リスト!$A$1:$F$270,6,FALSE))</f>
        <v>BL</v>
      </c>
      <c r="AA535" s="3">
        <f>IF(ISERROR(VLOOKUP($Y535,技リスト!$A$1:$F$270,3,FALSE)),"－",VLOOKUP($Y535,技リスト!$A$1:$F$270,3,FALSE))</f>
        <v>62</v>
      </c>
      <c r="AB535" s="3" t="str">
        <f>IF($E535=IF(ISERROR(VLOOKUP($Y535,技リスト!$A$1:$F$270,4,FALSE)),"－",VLOOKUP($Y535,技リスト!$A$1:$F$270,4,FALSE)),"一致","")</f>
        <v>一致</v>
      </c>
      <c r="AC535" s="15" t="s">
        <v>559</v>
      </c>
      <c r="AD535" s="3" t="str">
        <f>IF(ISERROR(VLOOKUP($AC535,技リスト!$A$1:$F$270,6,FALSE)),"－",VLOOKUP($AC535,技リスト!$A$1:$F$270,6,FALSE))</f>
        <v>P2</v>
      </c>
      <c r="AE535" s="3">
        <f>IF(ISERROR(VLOOKUP($AC535,技リスト!$A$1:$F$270,3,FALSE)),"－",VLOOKUP($AC535,技リスト!$A$1:$F$270,3,FALSE))</f>
        <v>76</v>
      </c>
      <c r="AF535" s="3" t="str">
        <f>IF($E535=IF(ISERROR(VLOOKUP($AC535,技リスト!$A$1:$F$245,4,FALSE)),"－",VLOOKUP($AC535,技リスト!$A$1:$F$245,4,FALSE)),"一致","")</f>
        <v/>
      </c>
      <c r="AG535" s="16" t="str">
        <f t="shared" si="64"/>
        <v>ねっけつヘッドドこんじょうキャッチフレイムダンスつなみウォール</v>
      </c>
      <c r="AH535" s="16" t="str">
        <f t="shared" si="65"/>
        <v>ねっけつヘッドドこんじょうキャッチフレイムダンスつなみウォール</v>
      </c>
      <c r="AI535" s="16" t="str">
        <f t="shared" si="66"/>
        <v>ねっけつヘッドドこんじょうキャッチフレイムダンスつなみウォール</v>
      </c>
      <c r="AJ535" s="16" t="str">
        <f t="shared" si="67"/>
        <v>ねっけつヘッドドこんじょうキャッチフレイムダンスつなみウォール</v>
      </c>
      <c r="AK535" s="15" t="str">
        <f t="shared" si="68"/>
        <v>P1CABLP2</v>
      </c>
      <c r="AL535" s="16" t="str">
        <f t="shared" si="69"/>
        <v>P1CABLP2</v>
      </c>
      <c r="AM535" s="15" t="str">
        <f t="shared" si="70"/>
        <v>P1CABLP2</v>
      </c>
      <c r="AN535" s="15" t="str">
        <f t="shared" si="71"/>
        <v>P1CABLP2</v>
      </c>
    </row>
    <row r="536" spans="1:40" ht="11.25" customHeight="1" x14ac:dyDescent="0.15">
      <c r="A536" s="15">
        <v>535</v>
      </c>
      <c r="B536" s="15" t="s">
        <v>1386</v>
      </c>
      <c r="C536" s="15" t="s">
        <v>1387</v>
      </c>
      <c r="D536" s="3" t="s">
        <v>18</v>
      </c>
      <c r="E536" s="15" t="s">
        <v>19</v>
      </c>
      <c r="F536" s="15" t="s">
        <v>52</v>
      </c>
      <c r="G536" s="15">
        <v>77</v>
      </c>
      <c r="H536" s="15">
        <v>148</v>
      </c>
      <c r="I536" s="15">
        <v>51</v>
      </c>
      <c r="J536" s="15">
        <v>54</v>
      </c>
      <c r="K536" s="15">
        <v>60</v>
      </c>
      <c r="L536" s="15">
        <v>59</v>
      </c>
      <c r="M536" s="15">
        <v>62</v>
      </c>
      <c r="N536" s="15">
        <v>60</v>
      </c>
      <c r="O536" s="15">
        <v>52</v>
      </c>
      <c r="P536" s="15">
        <v>24</v>
      </c>
      <c r="Q536" s="15" t="s">
        <v>349</v>
      </c>
      <c r="R536" s="3" t="str">
        <f>IF(ISERROR(VLOOKUP($Q536,技リスト!$A$1:$F$270,6,FALSE)),"－",VLOOKUP($Q536,技リスト!$A$1:$F$270,6,FALSE))</f>
        <v>NS</v>
      </c>
      <c r="S536" s="3">
        <f>IF(ISERROR(VLOOKUP($Q536,技リスト!$A$1:$F$270,3,FALSE)),"－",VLOOKUP($Q536,技リスト!$A$1:$F$270,3,FALSE))</f>
        <v>22</v>
      </c>
      <c r="T536" s="3" t="str">
        <f>IF($E536=IF(ISERROR(VLOOKUP($Q536,技リスト!$A$1:$F$270,4,FALSE)),"－",VLOOKUP($Q536,技リスト!$A$1:$F$270,4,FALSE)),"一致","")</f>
        <v/>
      </c>
      <c r="U536" s="15" t="s">
        <v>163</v>
      </c>
      <c r="V536" s="3" t="str">
        <f>IF(ISERROR(VLOOKUP($U536,技リスト!$A$1:$F$270,6,FALSE)),"－",VLOOKUP($U536,技リスト!$A$1:$F$270,6,FALSE))</f>
        <v>NS</v>
      </c>
      <c r="W536" s="3">
        <f>IF(ISERROR(VLOOKUP($U536,技リスト!$A$1:$F$270,3,FALSE)),"－",VLOOKUP($U536,技リスト!$A$1:$F$270,3,FALSE))</f>
        <v>24</v>
      </c>
      <c r="X536" s="3" t="str">
        <f>IF($E536=IF(ISERROR(VLOOKUP($U536,技リスト!$A$1:$F$270,4,FALSE)),"－",VLOOKUP($U536,技リスト!$A$1:$F$270,4,FALSE)),"一致","")</f>
        <v/>
      </c>
      <c r="Y536" s="15" t="s">
        <v>153</v>
      </c>
      <c r="Z536" s="3" t="str">
        <f>IF(ISERROR(VLOOKUP($Y536,技リスト!$A$1:$F$270,6,FALSE)),"－",VLOOKUP($Y536,技リスト!$A$1:$F$270,6,FALSE))</f>
        <v>NS</v>
      </c>
      <c r="AA536" s="3">
        <f>IF(ISERROR(VLOOKUP($Y536,技リスト!$A$1:$F$270,3,FALSE)),"－",VLOOKUP($Y536,技リスト!$A$1:$F$270,3,FALSE))</f>
        <v>22</v>
      </c>
      <c r="AB536" s="3" t="str">
        <f>IF($E536=IF(ISERROR(VLOOKUP($Y536,技リスト!$A$1:$F$270,4,FALSE)),"－",VLOOKUP($Y536,技リスト!$A$1:$F$270,4,FALSE)),"一致","")</f>
        <v>一致</v>
      </c>
      <c r="AC536" s="15" t="s">
        <v>533</v>
      </c>
      <c r="AD536" s="3" t="str">
        <f>IF(ISERROR(VLOOKUP($AC536,技リスト!$A$1:$F$270,6,FALSE)),"－",VLOOKUP($AC536,技リスト!$A$1:$F$270,6,FALSE))</f>
        <v>NS</v>
      </c>
      <c r="AE536" s="3">
        <f>IF(ISERROR(VLOOKUP($AC536,技リスト!$A$1:$F$270,3,FALSE)),"－",VLOOKUP($AC536,技リスト!$A$1:$F$270,3,FALSE))</f>
        <v>24</v>
      </c>
      <c r="AF536" s="3" t="str">
        <f>IF($E536=IF(ISERROR(VLOOKUP($AC536,技リスト!$A$1:$F$245,4,FALSE)),"－",VLOOKUP($AC536,技リスト!$A$1:$F$245,4,FALSE)),"一致","")</f>
        <v/>
      </c>
      <c r="AG536" s="16" t="str">
        <f t="shared" si="64"/>
        <v>スネークショットグレネードショットローリングキックスピニングシュート</v>
      </c>
      <c r="AH536" s="16" t="str">
        <f t="shared" si="65"/>
        <v>スネークショットグレネードショットローリングキックスピニングシュート</v>
      </c>
      <c r="AI536" s="16" t="str">
        <f t="shared" si="66"/>
        <v>スネークショットグレネードショットローリングキックスピニングシュート</v>
      </c>
      <c r="AJ536" s="16" t="str">
        <f t="shared" si="67"/>
        <v>スネークショットグレネードショットローリングキックスピニングシュート</v>
      </c>
      <c r="AK536" s="15" t="str">
        <f t="shared" si="68"/>
        <v>NSNSNSNS</v>
      </c>
      <c r="AL536" s="16" t="str">
        <f t="shared" si="69"/>
        <v>NSNSNSNS</v>
      </c>
      <c r="AM536" s="15" t="str">
        <f t="shared" si="70"/>
        <v>NSNSNSNS</v>
      </c>
      <c r="AN536" s="15" t="str">
        <f t="shared" si="71"/>
        <v>NSNSNSNS</v>
      </c>
    </row>
    <row r="537" spans="1:40" ht="11.25" customHeight="1" x14ac:dyDescent="0.15">
      <c r="A537" s="15">
        <v>536</v>
      </c>
      <c r="B537" s="15" t="s">
        <v>1388</v>
      </c>
      <c r="C537" s="15" t="s">
        <v>1389</v>
      </c>
      <c r="D537" s="3" t="s">
        <v>18</v>
      </c>
      <c r="E537" s="15" t="s">
        <v>121</v>
      </c>
      <c r="F537" s="15" t="s">
        <v>20</v>
      </c>
      <c r="G537" s="15">
        <v>114</v>
      </c>
      <c r="H537" s="15">
        <v>146</v>
      </c>
      <c r="I537" s="15">
        <v>40</v>
      </c>
      <c r="J537" s="15">
        <v>34</v>
      </c>
      <c r="K537" s="15">
        <v>29</v>
      </c>
      <c r="L537" s="15">
        <v>55</v>
      </c>
      <c r="M537" s="15">
        <v>61</v>
      </c>
      <c r="N537" s="15">
        <v>58</v>
      </c>
      <c r="O537" s="15">
        <v>57</v>
      </c>
      <c r="P537" s="15">
        <v>14</v>
      </c>
      <c r="Q537" s="15" t="s">
        <v>320</v>
      </c>
      <c r="R537" s="3" t="str">
        <f>IF(ISERROR(VLOOKUP($Q537,技リスト!$A$1:$F$270,6,FALSE)),"－",VLOOKUP($Q537,技リスト!$A$1:$F$270,6,FALSE))</f>
        <v>CA</v>
      </c>
      <c r="S537" s="3">
        <f>IF(ISERROR(VLOOKUP($Q537,技リスト!$A$1:$F$270,3,FALSE)),"－",VLOOKUP($Q537,技リスト!$A$1:$F$270,3,FALSE))</f>
        <v>41</v>
      </c>
      <c r="T537" s="3" t="str">
        <f>IF($E537=IF(ISERROR(VLOOKUP($Q537,技リスト!$A$1:$F$270,4,FALSE)),"－",VLOOKUP($Q537,技リスト!$A$1:$F$270,4,FALSE)),"一致","")</f>
        <v>一致</v>
      </c>
      <c r="U537" s="15" t="s">
        <v>305</v>
      </c>
      <c r="V537" s="3" t="str">
        <f>IF(ISERROR(VLOOKUP($U537,技リスト!$A$1:$F$270,6,FALSE)),"－",VLOOKUP($U537,技リスト!$A$1:$F$270,6,FALSE))</f>
        <v>BB</v>
      </c>
      <c r="W537" s="3">
        <f>IF(ISERROR(VLOOKUP($U537,技リスト!$A$1:$F$270,3,FALSE)),"－",VLOOKUP($U537,技リスト!$A$1:$F$270,3,FALSE))</f>
        <v>16</v>
      </c>
      <c r="X537" s="3" t="str">
        <f>IF($E537=IF(ISERROR(VLOOKUP($U537,技リスト!$A$1:$F$270,4,FALSE)),"－",VLOOKUP($U537,技リスト!$A$1:$F$270,4,FALSE)),"一致","")</f>
        <v>一致</v>
      </c>
      <c r="Y537" s="15" t="s">
        <v>281</v>
      </c>
      <c r="Z537" s="3" t="str">
        <f>IF(ISERROR(VLOOKUP($Y537,技リスト!$A$1:$F$270,6,FALSE)),"－",VLOOKUP($Y537,技リスト!$A$1:$F$270,6,FALSE))</f>
        <v>P1</v>
      </c>
      <c r="AA537" s="3">
        <f>IF(ISERROR(VLOOKUP($Y537,技リスト!$A$1:$F$270,3,FALSE)),"－",VLOOKUP($Y537,技リスト!$A$1:$F$270,3,FALSE))</f>
        <v>67</v>
      </c>
      <c r="AB537" s="3" t="str">
        <f>IF($E537=IF(ISERROR(VLOOKUP($Y537,技リスト!$A$1:$F$270,4,FALSE)),"－",VLOOKUP($Y537,技リスト!$A$1:$F$270,4,FALSE)),"一致","")</f>
        <v/>
      </c>
      <c r="AC537" s="15" t="s">
        <v>488</v>
      </c>
      <c r="AD537" s="3" t="str">
        <f>IF(ISERROR(VLOOKUP($AC537,技リスト!$A$1:$F$270,6,FALSE)),"－",VLOOKUP($AC537,技リスト!$A$1:$F$270,6,FALSE))</f>
        <v>BL</v>
      </c>
      <c r="AE537" s="3">
        <f>IF(ISERROR(VLOOKUP($AC537,技リスト!$A$1:$F$270,3,FALSE)),"－",VLOOKUP($AC537,技リスト!$A$1:$F$270,3,FALSE))</f>
        <v>97</v>
      </c>
      <c r="AF537" s="3" t="str">
        <f>IF($E537=IF(ISERROR(VLOOKUP($AC537,技リスト!$A$1:$F$245,4,FALSE)),"－",VLOOKUP($AC537,技リスト!$A$1:$F$245,4,FALSE)),"一致","")</f>
        <v>一致</v>
      </c>
      <c r="AG537" s="16" t="str">
        <f t="shared" si="64"/>
        <v>ワイルドクローホーントレインばくれつパンチノーエスケイプ</v>
      </c>
      <c r="AH537" s="16" t="str">
        <f t="shared" si="65"/>
        <v>ワイルドクローホーントレインばくれつパンチノーエスケイプ</v>
      </c>
      <c r="AI537" s="16" t="str">
        <f t="shared" si="66"/>
        <v>ワイルドクローホーントレインばくれつパンチノーエスケイプ</v>
      </c>
      <c r="AJ537" s="16" t="str">
        <f t="shared" si="67"/>
        <v>ワイルドクローホーントレインばくれつパンチノーエスケイプ</v>
      </c>
      <c r="AK537" s="15" t="str">
        <f t="shared" si="68"/>
        <v>CABBP1BL</v>
      </c>
      <c r="AL537" s="16" t="str">
        <f t="shared" si="69"/>
        <v>CABBP1BL</v>
      </c>
      <c r="AM537" s="15" t="str">
        <f t="shared" si="70"/>
        <v>CABBP1BL</v>
      </c>
      <c r="AN537" s="15" t="str">
        <f t="shared" si="71"/>
        <v>CABBP1BL</v>
      </c>
    </row>
    <row r="538" spans="1:40" ht="11.25" customHeight="1" x14ac:dyDescent="0.15">
      <c r="A538" s="15">
        <v>537</v>
      </c>
      <c r="B538" s="15" t="s">
        <v>1390</v>
      </c>
      <c r="C538" s="15" t="s">
        <v>1391</v>
      </c>
      <c r="D538" s="3" t="s">
        <v>18</v>
      </c>
      <c r="E538" s="15" t="s">
        <v>88</v>
      </c>
      <c r="F538" s="15" t="s">
        <v>17</v>
      </c>
      <c r="G538" s="15">
        <v>151</v>
      </c>
      <c r="H538" s="15">
        <v>148</v>
      </c>
      <c r="I538" s="15">
        <v>57</v>
      </c>
      <c r="J538" s="15">
        <v>60</v>
      </c>
      <c r="K538" s="15">
        <v>54</v>
      </c>
      <c r="L538" s="15">
        <v>56</v>
      </c>
      <c r="M538" s="15">
        <v>53</v>
      </c>
      <c r="N538" s="15">
        <v>60</v>
      </c>
      <c r="O538" s="15">
        <v>59</v>
      </c>
      <c r="P538" s="15">
        <v>16</v>
      </c>
      <c r="Q538" s="15" t="s">
        <v>223</v>
      </c>
      <c r="R538" s="3" t="str">
        <f>IF(ISERROR(VLOOKUP($Q538,技リスト!$A$1:$F$270,6,FALSE)),"－",VLOOKUP($Q538,技リスト!$A$1:$F$270,6,FALSE))</f>
        <v>BL</v>
      </c>
      <c r="S538" s="3">
        <f>IF(ISERROR(VLOOKUP($Q538,技リスト!$A$1:$F$270,3,FALSE)),"－",VLOOKUP($Q538,技リスト!$A$1:$F$270,3,FALSE))</f>
        <v>8</v>
      </c>
      <c r="T538" s="3" t="str">
        <f>IF($E538=IF(ISERROR(VLOOKUP($Q538,技リスト!$A$1:$F$270,4,FALSE)),"－",VLOOKUP($Q538,技リスト!$A$1:$F$270,4,FALSE)),"一致","")</f>
        <v/>
      </c>
      <c r="U538" s="15" t="s">
        <v>263</v>
      </c>
      <c r="V538" s="3" t="str">
        <f>IF(ISERROR(VLOOKUP($U538,技リスト!$A$1:$F$270,6,FALSE)),"－",VLOOKUP($U538,技リスト!$A$1:$F$270,6,FALSE))</f>
        <v>NS</v>
      </c>
      <c r="W538" s="3">
        <f>IF(ISERROR(VLOOKUP($U538,技リスト!$A$1:$F$270,3,FALSE)),"－",VLOOKUP($U538,技リスト!$A$1:$F$270,3,FALSE))</f>
        <v>43</v>
      </c>
      <c r="X538" s="3" t="str">
        <f>IF($E538=IF(ISERROR(VLOOKUP($U538,技リスト!$A$1:$F$270,4,FALSE)),"－",VLOOKUP($U538,技リスト!$A$1:$F$270,4,FALSE)),"一致","")</f>
        <v/>
      </c>
      <c r="Y538" s="15" t="s">
        <v>427</v>
      </c>
      <c r="Z538" s="3" t="str">
        <f>IF(ISERROR(VLOOKUP($Y538,技リスト!$A$1:$F$270,6,FALSE)),"－",VLOOKUP($Y538,技リスト!$A$1:$F$270,6,FALSE))</f>
        <v>BL</v>
      </c>
      <c r="AA538" s="3">
        <f>IF(ISERROR(VLOOKUP($Y538,技リスト!$A$1:$F$270,3,FALSE)),"－",VLOOKUP($Y538,技リスト!$A$1:$F$270,3,FALSE))</f>
        <v>39</v>
      </c>
      <c r="AB538" s="3" t="str">
        <f>IF($E538=IF(ISERROR(VLOOKUP($Y538,技リスト!$A$1:$F$270,4,FALSE)),"－",VLOOKUP($Y538,技リスト!$A$1:$F$270,4,FALSE)),"一致","")</f>
        <v>一致</v>
      </c>
      <c r="AC538" s="15" t="s">
        <v>219</v>
      </c>
      <c r="AD538" s="3" t="str">
        <f>IF(ISERROR(VLOOKUP($AC538,技リスト!$A$1:$F$270,6,FALSE)),"－",VLOOKUP($AC538,技リスト!$A$1:$F$270,6,FALSE))</f>
        <v>BL</v>
      </c>
      <c r="AE538" s="3">
        <f>IF(ISERROR(VLOOKUP($AC538,技リスト!$A$1:$F$270,3,FALSE)),"－",VLOOKUP($AC538,技リスト!$A$1:$F$270,3,FALSE))</f>
        <v>64</v>
      </c>
      <c r="AF538" s="3" t="str">
        <f>IF($E538=IF(ISERROR(VLOOKUP($AC538,技リスト!$A$1:$F$245,4,FALSE)),"－",VLOOKUP($AC538,技リスト!$A$1:$F$245,4,FALSE)),"一致","")</f>
        <v>一致</v>
      </c>
      <c r="AG538" s="16" t="str">
        <f t="shared" si="64"/>
        <v>キラースライドかみかくしブレードアタックサイクロン</v>
      </c>
      <c r="AH538" s="16" t="str">
        <f t="shared" si="65"/>
        <v>キラースライドかみかくしブレードアタックサイクロン</v>
      </c>
      <c r="AI538" s="16" t="str">
        <f t="shared" si="66"/>
        <v>キラースライドかみかくしブレードアタックサイクロン</v>
      </c>
      <c r="AJ538" s="16" t="str">
        <f t="shared" si="67"/>
        <v>キラースライドかみかくしブレードアタックサイクロン</v>
      </c>
      <c r="AK538" s="15" t="str">
        <f t="shared" si="68"/>
        <v>BLNSBLBL</v>
      </c>
      <c r="AL538" s="16" t="str">
        <f t="shared" si="69"/>
        <v>BLNSBLBL</v>
      </c>
      <c r="AM538" s="15" t="str">
        <f t="shared" si="70"/>
        <v>BLNSBLBL</v>
      </c>
      <c r="AN538" s="15" t="str">
        <f t="shared" si="71"/>
        <v>BLNSBLBL</v>
      </c>
    </row>
    <row r="539" spans="1:40" ht="11.25" customHeight="1" x14ac:dyDescent="0.15">
      <c r="A539" s="15">
        <v>538</v>
      </c>
      <c r="B539" s="15" t="s">
        <v>1392</v>
      </c>
      <c r="C539" s="15" t="s">
        <v>1393</v>
      </c>
      <c r="D539" s="3" t="s">
        <v>18</v>
      </c>
      <c r="E539" s="15" t="s">
        <v>19</v>
      </c>
      <c r="F539" s="15" t="s">
        <v>52</v>
      </c>
      <c r="G539" s="15">
        <v>138</v>
      </c>
      <c r="H539" s="15">
        <v>152</v>
      </c>
      <c r="I539" s="15">
        <v>53</v>
      </c>
      <c r="J539" s="15">
        <v>60</v>
      </c>
      <c r="K539" s="15">
        <v>58</v>
      </c>
      <c r="L539" s="15">
        <v>61</v>
      </c>
      <c r="M539" s="15">
        <v>52</v>
      </c>
      <c r="N539" s="15">
        <v>56</v>
      </c>
      <c r="O539" s="15">
        <v>52</v>
      </c>
      <c r="P539" s="15">
        <v>22</v>
      </c>
      <c r="Q539" s="15" t="s">
        <v>163</v>
      </c>
      <c r="R539" s="3" t="str">
        <f>IF(ISERROR(VLOOKUP($Q539,技リスト!$A$1:$F$270,6,FALSE)),"－",VLOOKUP($Q539,技リスト!$A$1:$F$270,6,FALSE))</f>
        <v>NS</v>
      </c>
      <c r="S539" s="3">
        <f>IF(ISERROR(VLOOKUP($Q539,技リスト!$A$1:$F$270,3,FALSE)),"－",VLOOKUP($Q539,技リスト!$A$1:$F$270,3,FALSE))</f>
        <v>24</v>
      </c>
      <c r="T539" s="3" t="str">
        <f>IF($E539=IF(ISERROR(VLOOKUP($Q539,技リスト!$A$1:$F$270,4,FALSE)),"－",VLOOKUP($Q539,技リスト!$A$1:$F$270,4,FALSE)),"一致","")</f>
        <v/>
      </c>
      <c r="U539" s="15" t="s">
        <v>256</v>
      </c>
      <c r="V539" s="3" t="str">
        <f>IF(ISERROR(VLOOKUP($U539,技リスト!$A$1:$F$270,6,FALSE)),"－",VLOOKUP($U539,技リスト!$A$1:$F$270,6,FALSE))</f>
        <v>NS</v>
      </c>
      <c r="W539" s="3">
        <f>IF(ISERROR(VLOOKUP($U539,技リスト!$A$1:$F$270,3,FALSE)),"－",VLOOKUP($U539,技リスト!$A$1:$F$270,3,FALSE))</f>
        <v>31</v>
      </c>
      <c r="X539" s="3" t="str">
        <f>IF($E539=IF(ISERROR(VLOOKUP($U539,技リスト!$A$1:$F$270,4,FALSE)),"－",VLOOKUP($U539,技リスト!$A$1:$F$270,4,FALSE)),"一致","")</f>
        <v/>
      </c>
      <c r="Y539" s="15" t="s">
        <v>610</v>
      </c>
      <c r="Z539" s="3" t="str">
        <f>IF(ISERROR(VLOOKUP($Y539,技リスト!$A$1:$F$270,6,FALSE)),"－",VLOOKUP($Y539,技リスト!$A$1:$F$270,6,FALSE))</f>
        <v>DR</v>
      </c>
      <c r="AA539" s="3">
        <f>IF(ISERROR(VLOOKUP($Y539,技リスト!$A$1:$F$270,3,FALSE)),"－",VLOOKUP($Y539,技リスト!$A$1:$F$270,3,FALSE))</f>
        <v>38</v>
      </c>
      <c r="AB539" s="3" t="str">
        <f>IF($E539=IF(ISERROR(VLOOKUP($Y539,技リスト!$A$1:$F$270,4,FALSE)),"－",VLOOKUP($Y539,技リスト!$A$1:$F$270,4,FALSE)),"一致","")</f>
        <v/>
      </c>
      <c r="AC539" s="15" t="s">
        <v>308</v>
      </c>
      <c r="AD539" s="3" t="str">
        <f>IF(ISERROR(VLOOKUP($AC539,技リスト!$A$1:$F$270,6,FALSE)),"－",VLOOKUP($AC539,技リスト!$A$1:$F$270,6,FALSE))</f>
        <v>DR</v>
      </c>
      <c r="AE539" s="3">
        <f>IF(ISERROR(VLOOKUP($AC539,技リスト!$A$1:$F$270,3,FALSE)),"－",VLOOKUP($AC539,技リスト!$A$1:$F$270,3,FALSE))</f>
        <v>81</v>
      </c>
      <c r="AF539" s="3" t="str">
        <f>IF($E539=IF(ISERROR(VLOOKUP($AC539,技リスト!$A$1:$F$245,4,FALSE)),"－",VLOOKUP($AC539,技リスト!$A$1:$F$245,4,FALSE)),"一致","")</f>
        <v/>
      </c>
      <c r="AG539" s="16" t="str">
        <f t="shared" si="64"/>
        <v>グレネードショットスパイラルショットフーセンガムあいきどう</v>
      </c>
      <c r="AH539" s="16" t="str">
        <f t="shared" si="65"/>
        <v>グレネードショットスパイラルショットフーセンガムあいきどう</v>
      </c>
      <c r="AI539" s="16" t="str">
        <f t="shared" si="66"/>
        <v>グレネードショットスパイラルショットフーセンガムあいきどう</v>
      </c>
      <c r="AJ539" s="16" t="str">
        <f t="shared" si="67"/>
        <v>グレネードショットスパイラルショットフーセンガムあいきどう</v>
      </c>
      <c r="AK539" s="15" t="str">
        <f t="shared" si="68"/>
        <v>NSNSDRDR</v>
      </c>
      <c r="AL539" s="16" t="str">
        <f t="shared" si="69"/>
        <v>NSNSDRDR</v>
      </c>
      <c r="AM539" s="15" t="str">
        <f t="shared" si="70"/>
        <v>NSNSDRDR</v>
      </c>
      <c r="AN539" s="15" t="str">
        <f t="shared" si="71"/>
        <v>NSNSDRDR</v>
      </c>
    </row>
    <row r="540" spans="1:40" ht="11.25" customHeight="1" x14ac:dyDescent="0.15">
      <c r="A540" s="15">
        <v>539</v>
      </c>
      <c r="B540" s="15" t="s">
        <v>1394</v>
      </c>
      <c r="C540" s="15" t="s">
        <v>1395</v>
      </c>
      <c r="D540" s="3" t="s">
        <v>18</v>
      </c>
      <c r="E540" s="15" t="s">
        <v>145</v>
      </c>
      <c r="F540" s="15" t="s">
        <v>17</v>
      </c>
      <c r="G540" s="15">
        <v>105</v>
      </c>
      <c r="H540" s="15">
        <v>156</v>
      </c>
      <c r="I540" s="15">
        <v>64</v>
      </c>
      <c r="J540" s="15">
        <v>54</v>
      </c>
      <c r="K540" s="15">
        <v>53</v>
      </c>
      <c r="L540" s="15">
        <v>53</v>
      </c>
      <c r="M540" s="15">
        <v>61</v>
      </c>
      <c r="N540" s="15">
        <v>63</v>
      </c>
      <c r="O540" s="15">
        <v>60</v>
      </c>
      <c r="P540" s="15">
        <v>17</v>
      </c>
      <c r="Q540" s="15" t="s">
        <v>223</v>
      </c>
      <c r="R540" s="3" t="str">
        <f>IF(ISERROR(VLOOKUP($Q540,技リスト!$A$1:$F$270,6,FALSE)),"－",VLOOKUP($Q540,技リスト!$A$1:$F$270,6,FALSE))</f>
        <v>BL</v>
      </c>
      <c r="S540" s="3">
        <f>IF(ISERROR(VLOOKUP($Q540,技リスト!$A$1:$F$270,3,FALSE)),"－",VLOOKUP($Q540,技リスト!$A$1:$F$270,3,FALSE))</f>
        <v>8</v>
      </c>
      <c r="T540" s="3" t="str">
        <f>IF($E540=IF(ISERROR(VLOOKUP($Q540,技リスト!$A$1:$F$270,4,FALSE)),"－",VLOOKUP($Q540,技リスト!$A$1:$F$270,4,FALSE)),"一致","")</f>
        <v/>
      </c>
      <c r="U540" s="15" t="s">
        <v>921</v>
      </c>
      <c r="V540" s="3" t="str">
        <f>IF(ISERROR(VLOOKUP($U540,技リスト!$A$1:$F$270,6,FALSE)),"－",VLOOKUP($U540,技リスト!$A$1:$F$270,6,FALSE))</f>
        <v>DR</v>
      </c>
      <c r="W540" s="3">
        <f>IF(ISERROR(VLOOKUP($U540,技リスト!$A$1:$F$270,3,FALSE)),"－",VLOOKUP($U540,技リスト!$A$1:$F$270,3,FALSE))</f>
        <v>17</v>
      </c>
      <c r="X540" s="3" t="str">
        <f>IF($E540=IF(ISERROR(VLOOKUP($U540,技リスト!$A$1:$F$270,4,FALSE)),"－",VLOOKUP($U540,技リスト!$A$1:$F$270,4,FALSE)),"一致","")</f>
        <v>一致</v>
      </c>
      <c r="Y540" s="15" t="s">
        <v>750</v>
      </c>
      <c r="Z540" s="3" t="str">
        <f>IF(ISERROR(VLOOKUP($Y540,技リスト!$A$1:$F$270,6,FALSE)),"－",VLOOKUP($Y540,技リスト!$A$1:$F$270,6,FALSE))</f>
        <v>BL</v>
      </c>
      <c r="AA540" s="3">
        <f>IF(ISERROR(VLOOKUP($Y540,技リスト!$A$1:$F$270,3,FALSE)),"－",VLOOKUP($Y540,技リスト!$A$1:$F$270,3,FALSE))</f>
        <v>62</v>
      </c>
      <c r="AB540" s="3" t="str">
        <f>IF($E540=IF(ISERROR(VLOOKUP($Y540,技リスト!$A$1:$F$270,4,FALSE)),"－",VLOOKUP($Y540,技リスト!$A$1:$F$270,4,FALSE)),"一致","")</f>
        <v>一致</v>
      </c>
      <c r="AC540" s="15" t="s">
        <v>175</v>
      </c>
      <c r="AD540" s="3" t="str">
        <f>IF(ISERROR(VLOOKUP($AC540,技リスト!$A$1:$F$270,6,FALSE)),"－",VLOOKUP($AC540,技リスト!$A$1:$F$270,6,FALSE))</f>
        <v>NS</v>
      </c>
      <c r="AE540" s="3">
        <f>IF(ISERROR(VLOOKUP($AC540,技リスト!$A$1:$F$270,3,FALSE)),"－",VLOOKUP($AC540,技リスト!$A$1:$F$270,3,FALSE))</f>
        <v>65</v>
      </c>
      <c r="AF540" s="3" t="str">
        <f>IF($E540=IF(ISERROR(VLOOKUP($AC540,技リスト!$A$1:$F$245,4,FALSE)),"－",VLOOKUP($AC540,技リスト!$A$1:$F$245,4,FALSE)),"一致","")</f>
        <v>一致</v>
      </c>
      <c r="AG540" s="16" t="str">
        <f t="shared" si="64"/>
        <v>キラースライドひとりワンツーフレイムダンスファイアトルネード</v>
      </c>
      <c r="AH540" s="16" t="str">
        <f t="shared" si="65"/>
        <v>キラースライドひとりワンツーフレイムダンスファイアトルネード</v>
      </c>
      <c r="AI540" s="16" t="str">
        <f t="shared" si="66"/>
        <v>キラースライドひとりワンツーフレイムダンスファイアトルネード</v>
      </c>
      <c r="AJ540" s="16" t="str">
        <f t="shared" si="67"/>
        <v>キラースライドひとりワンツーフレイムダンスファイアトルネード</v>
      </c>
      <c r="AK540" s="15" t="str">
        <f t="shared" si="68"/>
        <v>BLDRBLNS</v>
      </c>
      <c r="AL540" s="16" t="str">
        <f t="shared" si="69"/>
        <v>BLDRBLNS</v>
      </c>
      <c r="AM540" s="15" t="str">
        <f t="shared" si="70"/>
        <v>BLDRBLNS</v>
      </c>
      <c r="AN540" s="15" t="str">
        <f t="shared" si="71"/>
        <v>BLDRBLNS</v>
      </c>
    </row>
    <row r="541" spans="1:40" ht="11.25" customHeight="1" x14ac:dyDescent="0.15">
      <c r="A541" s="15">
        <v>540</v>
      </c>
      <c r="B541" s="15" t="s">
        <v>1396</v>
      </c>
      <c r="C541" s="15" t="s">
        <v>1397</v>
      </c>
      <c r="D541" s="3" t="s">
        <v>18</v>
      </c>
      <c r="E541" s="15" t="s">
        <v>88</v>
      </c>
      <c r="F541" s="15" t="s">
        <v>52</v>
      </c>
      <c r="G541" s="15">
        <v>149</v>
      </c>
      <c r="H541" s="15">
        <v>152</v>
      </c>
      <c r="I541" s="15">
        <v>48</v>
      </c>
      <c r="J541" s="15">
        <v>57</v>
      </c>
      <c r="K541" s="15">
        <v>63</v>
      </c>
      <c r="L541" s="15">
        <v>43</v>
      </c>
      <c r="M541" s="15">
        <v>57</v>
      </c>
      <c r="N541" s="15">
        <v>54</v>
      </c>
      <c r="O541" s="15">
        <v>58</v>
      </c>
      <c r="P541" s="15">
        <v>16</v>
      </c>
      <c r="Q541" s="15" t="s">
        <v>533</v>
      </c>
      <c r="R541" s="3" t="str">
        <f>IF(ISERROR(VLOOKUP($Q541,技リスト!$A$1:$F$270,6,FALSE)),"－",VLOOKUP($Q541,技リスト!$A$1:$F$270,6,FALSE))</f>
        <v>NS</v>
      </c>
      <c r="S541" s="3">
        <f>IF(ISERROR(VLOOKUP($Q541,技リスト!$A$1:$F$270,3,FALSE)),"－",VLOOKUP($Q541,技リスト!$A$1:$F$270,3,FALSE))</f>
        <v>24</v>
      </c>
      <c r="T541" s="3" t="str">
        <f>IF($E541=IF(ISERROR(VLOOKUP($Q541,技リスト!$A$1:$F$270,4,FALSE)),"－",VLOOKUP($Q541,技リスト!$A$1:$F$270,4,FALSE)),"一致","")</f>
        <v>一致</v>
      </c>
      <c r="U541" s="15" t="s">
        <v>698</v>
      </c>
      <c r="V541" s="3" t="str">
        <f>IF(ISERROR(VLOOKUP($U541,技リスト!$A$1:$F$270,6,FALSE)),"－",VLOOKUP($U541,技リスト!$A$1:$F$270,6,FALSE))</f>
        <v>BL</v>
      </c>
      <c r="W541" s="3">
        <f>IF(ISERROR(VLOOKUP($U541,技リスト!$A$1:$F$270,3,FALSE)),"－",VLOOKUP($U541,技リスト!$A$1:$F$270,3,FALSE))</f>
        <v>44</v>
      </c>
      <c r="X541" s="3" t="str">
        <f>IF($E541=IF(ISERROR(VLOOKUP($U541,技リスト!$A$1:$F$270,4,FALSE)),"－",VLOOKUP($U541,技リスト!$A$1:$F$270,4,FALSE)),"一致","")</f>
        <v>一致</v>
      </c>
      <c r="Y541" s="15" t="s">
        <v>241</v>
      </c>
      <c r="Z541" s="3" t="str">
        <f>IF(ISERROR(VLOOKUP($Y541,技リスト!$A$1:$F$270,6,FALSE)),"－",VLOOKUP($Y541,技リスト!$A$1:$F$270,6,FALSE))</f>
        <v>DR</v>
      </c>
      <c r="AA541" s="3">
        <f>IF(ISERROR(VLOOKUP($Y541,技リスト!$A$1:$F$270,3,FALSE)),"－",VLOOKUP($Y541,技リスト!$A$1:$F$270,3,FALSE))</f>
        <v>61</v>
      </c>
      <c r="AB541" s="3" t="str">
        <f>IF($E541=IF(ISERROR(VLOOKUP($Y541,技リスト!$A$1:$F$270,4,FALSE)),"－",VLOOKUP($Y541,技リスト!$A$1:$F$270,4,FALSE)),"一致","")</f>
        <v>一致</v>
      </c>
      <c r="AC541" s="15" t="s">
        <v>230</v>
      </c>
      <c r="AD541" s="3" t="str">
        <f>IF(ISERROR(VLOOKUP($AC541,技リスト!$A$1:$F$270,6,FALSE)),"－",VLOOKUP($AC541,技リスト!$A$1:$F$270,6,FALSE))</f>
        <v>NS</v>
      </c>
      <c r="AE541" s="3">
        <f>IF(ISERROR(VLOOKUP($AC541,技リスト!$A$1:$F$270,3,FALSE)),"－",VLOOKUP($AC541,技リスト!$A$1:$F$270,3,FALSE))</f>
        <v>67</v>
      </c>
      <c r="AF541" s="3" t="str">
        <f>IF($E541=IF(ISERROR(VLOOKUP($AC541,技リスト!$A$1:$F$245,4,FALSE)),"－",VLOOKUP($AC541,技リスト!$A$1:$F$245,4,FALSE)),"一致","")</f>
        <v/>
      </c>
      <c r="AG541" s="16" t="str">
        <f t="shared" si="64"/>
        <v>スピニングシュートアイスグランドカマイタチフリーズショット</v>
      </c>
      <c r="AH541" s="16" t="str">
        <f t="shared" si="65"/>
        <v>スピニングシュートアイスグランドカマイタチフリーズショット</v>
      </c>
      <c r="AI541" s="16" t="str">
        <f t="shared" si="66"/>
        <v>スピニングシュートアイスグランドカマイタチフリーズショット</v>
      </c>
      <c r="AJ541" s="16" t="str">
        <f t="shared" si="67"/>
        <v>スピニングシュートアイスグランドカマイタチフリーズショット</v>
      </c>
      <c r="AK541" s="15" t="str">
        <f t="shared" si="68"/>
        <v>NSBLDRNS</v>
      </c>
      <c r="AL541" s="16" t="str">
        <f t="shared" si="69"/>
        <v>NSBLDRNS</v>
      </c>
      <c r="AM541" s="15" t="str">
        <f t="shared" si="70"/>
        <v>NSBLDRNS</v>
      </c>
      <c r="AN541" s="15" t="str">
        <f t="shared" si="71"/>
        <v>NSBLDRNS</v>
      </c>
    </row>
    <row r="542" spans="1:40" ht="11.25" customHeight="1" x14ac:dyDescent="0.15">
      <c r="A542" s="15">
        <v>541</v>
      </c>
      <c r="B542" s="15" t="s">
        <v>1398</v>
      </c>
      <c r="C542" s="15" t="s">
        <v>1399</v>
      </c>
      <c r="D542" s="3" t="s">
        <v>18</v>
      </c>
      <c r="E542" s="15" t="s">
        <v>121</v>
      </c>
      <c r="F542" s="15" t="s">
        <v>20</v>
      </c>
      <c r="G542" s="15">
        <v>103</v>
      </c>
      <c r="H542" s="15">
        <v>156</v>
      </c>
      <c r="I542" s="15">
        <v>64</v>
      </c>
      <c r="J542" s="15">
        <v>58</v>
      </c>
      <c r="K542" s="15">
        <v>55</v>
      </c>
      <c r="L542" s="15">
        <v>68</v>
      </c>
      <c r="M542" s="15">
        <v>32</v>
      </c>
      <c r="N542" s="15">
        <v>61</v>
      </c>
      <c r="O542" s="15">
        <v>56</v>
      </c>
      <c r="P542" s="15">
        <v>21</v>
      </c>
      <c r="Q542" s="15" t="s">
        <v>484</v>
      </c>
      <c r="R542" s="3" t="str">
        <f>IF(ISERROR(VLOOKUP($Q542,技リスト!$A$1:$F$270,6,FALSE)),"－",VLOOKUP($Q542,技リスト!$A$1:$F$270,6,FALSE))</f>
        <v>P1</v>
      </c>
      <c r="S542" s="3">
        <f>IF(ISERROR(VLOOKUP($Q542,技リスト!$A$1:$F$270,3,FALSE)),"－",VLOOKUP($Q542,技リスト!$A$1:$F$270,3,FALSE))</f>
        <v>15</v>
      </c>
      <c r="T542" s="3" t="str">
        <f>IF($E542=IF(ISERROR(VLOOKUP($Q542,技リスト!$A$1:$F$270,4,FALSE)),"－",VLOOKUP($Q542,技リスト!$A$1:$F$270,4,FALSE)),"一致","")</f>
        <v>一致</v>
      </c>
      <c r="U542" s="15" t="s">
        <v>227</v>
      </c>
      <c r="V542" s="3" t="str">
        <f>IF(ISERROR(VLOOKUP($U542,技リスト!$A$1:$F$270,6,FALSE)),"－",VLOOKUP($U542,技リスト!$A$1:$F$270,6,FALSE))</f>
        <v>BL</v>
      </c>
      <c r="W542" s="3">
        <f>IF(ISERROR(VLOOKUP($U542,技リスト!$A$1:$F$270,3,FALSE)),"－",VLOOKUP($U542,技リスト!$A$1:$F$270,3,FALSE))</f>
        <v>39</v>
      </c>
      <c r="X542" s="3" t="str">
        <f>IF($E542=IF(ISERROR(VLOOKUP($U542,技リスト!$A$1:$F$270,4,FALSE)),"－",VLOOKUP($U542,技リスト!$A$1:$F$270,4,FALSE)),"一致","")</f>
        <v/>
      </c>
      <c r="Y542" s="15" t="s">
        <v>407</v>
      </c>
      <c r="Z542" s="3" t="str">
        <f>IF(ISERROR(VLOOKUP($Y542,技リスト!$A$1:$F$270,6,FALSE)),"－",VLOOKUP($Y542,技リスト!$A$1:$F$270,6,FALSE))</f>
        <v>CA</v>
      </c>
      <c r="AA542" s="3">
        <f>IF(ISERROR(VLOOKUP($Y542,技リスト!$A$1:$F$270,3,FALSE)),"－",VLOOKUP($Y542,技リスト!$A$1:$F$270,3,FALSE))</f>
        <v>69</v>
      </c>
      <c r="AB542" s="3" t="str">
        <f>IF($E542=IF(ISERROR(VLOOKUP($Y542,技リスト!$A$1:$F$270,4,FALSE)),"－",VLOOKUP($Y542,技リスト!$A$1:$F$270,4,FALSE)),"一致","")</f>
        <v>一致</v>
      </c>
      <c r="AC542" s="15" t="s">
        <v>766</v>
      </c>
      <c r="AD542" s="3" t="str">
        <f>IF(ISERROR(VLOOKUP($AC542,技リスト!$A$1:$F$270,6,FALSE)),"－",VLOOKUP($AC542,技リスト!$A$1:$F$270,6,FALSE))</f>
        <v>NS</v>
      </c>
      <c r="AE542" s="3">
        <f>IF(ISERROR(VLOOKUP($AC542,技リスト!$A$1:$F$270,3,FALSE)),"－",VLOOKUP($AC542,技リスト!$A$1:$F$270,3,FALSE))</f>
        <v>80</v>
      </c>
      <c r="AF542" s="3" t="str">
        <f>IF($E542=IF(ISERROR(VLOOKUP($AC542,技リスト!$A$1:$F$245,4,FALSE)),"－",VLOOKUP($AC542,技リスト!$A$1:$F$245,4,FALSE)),"一致","")</f>
        <v/>
      </c>
      <c r="AG542" s="16" t="str">
        <f t="shared" si="64"/>
        <v>まきわりチョップスーパースキャン（Ｂ）ドこんじょうキャッチトカチェフボンバー</v>
      </c>
      <c r="AH542" s="16" t="str">
        <f t="shared" si="65"/>
        <v>まきわりチョップスーパースキャン（Ｂ）ドこんじょうキャッチトカチェフボンバー</v>
      </c>
      <c r="AI542" s="16" t="str">
        <f t="shared" si="66"/>
        <v>まきわりチョップスーパースキャン（Ｂ）ドこんじょうキャッチトカチェフボンバー</v>
      </c>
      <c r="AJ542" s="16" t="str">
        <f t="shared" si="67"/>
        <v>まきわりチョップスーパースキャン（Ｂ）ドこんじょうキャッチトカチェフボンバー</v>
      </c>
      <c r="AK542" s="15" t="str">
        <f t="shared" si="68"/>
        <v>P1BLCANS</v>
      </c>
      <c r="AL542" s="16" t="str">
        <f t="shared" si="69"/>
        <v>P1BLCANS</v>
      </c>
      <c r="AM542" s="15" t="str">
        <f t="shared" si="70"/>
        <v>P1BLCANS</v>
      </c>
      <c r="AN542" s="15" t="str">
        <f t="shared" si="71"/>
        <v>P1BLCANS</v>
      </c>
    </row>
    <row r="543" spans="1:40" ht="11.25" customHeight="1" x14ac:dyDescent="0.15">
      <c r="A543" s="15">
        <v>542</v>
      </c>
      <c r="B543" s="15" t="s">
        <v>1400</v>
      </c>
      <c r="C543" s="15" t="s">
        <v>1401</v>
      </c>
      <c r="D543" s="3" t="s">
        <v>18</v>
      </c>
      <c r="E543" s="15" t="s">
        <v>145</v>
      </c>
      <c r="F543" s="15" t="s">
        <v>20</v>
      </c>
      <c r="G543" s="15">
        <v>92</v>
      </c>
      <c r="H543" s="15">
        <v>140</v>
      </c>
      <c r="I543" s="15">
        <v>44</v>
      </c>
      <c r="J543" s="15">
        <v>60</v>
      </c>
      <c r="K543" s="15">
        <v>61</v>
      </c>
      <c r="L543" s="15">
        <v>60</v>
      </c>
      <c r="M543" s="15">
        <v>68</v>
      </c>
      <c r="N543" s="15">
        <v>65</v>
      </c>
      <c r="O543" s="15">
        <v>62</v>
      </c>
      <c r="P543" s="15">
        <v>27</v>
      </c>
      <c r="Q543" s="15" t="s">
        <v>437</v>
      </c>
      <c r="R543" s="3" t="str">
        <f>IF(ISERROR(VLOOKUP($Q543,技リスト!$A$1:$F$270,6,FALSE)),"－",VLOOKUP($Q543,技リスト!$A$1:$F$270,6,FALSE))</f>
        <v>CA</v>
      </c>
      <c r="S543" s="3">
        <f>IF(ISERROR(VLOOKUP($Q543,技リスト!$A$1:$F$270,3,FALSE)),"－",VLOOKUP($Q543,技リスト!$A$1:$F$270,3,FALSE))</f>
        <v>15</v>
      </c>
      <c r="T543" s="3" t="str">
        <f>IF($E543=IF(ISERROR(VLOOKUP($Q543,技リスト!$A$1:$F$270,4,FALSE)),"－",VLOOKUP($Q543,技リスト!$A$1:$F$270,4,FALSE)),"一致","")</f>
        <v>一致</v>
      </c>
      <c r="U543" s="15" t="s">
        <v>165</v>
      </c>
      <c r="V543" s="3" t="str">
        <f>IF(ISERROR(VLOOKUP($U543,技リスト!$A$1:$F$270,6,FALSE)),"－",VLOOKUP($U543,技リスト!$A$1:$F$270,6,FALSE))</f>
        <v>BL</v>
      </c>
      <c r="W543" s="3">
        <f>IF(ISERROR(VLOOKUP($U543,技リスト!$A$1:$F$270,3,FALSE)),"－",VLOOKUP($U543,技リスト!$A$1:$F$270,3,FALSE))</f>
        <v>46</v>
      </c>
      <c r="X543" s="3" t="str">
        <f>IF($E543=IF(ISERROR(VLOOKUP($U543,技リスト!$A$1:$F$270,4,FALSE)),"－",VLOOKUP($U543,技リスト!$A$1:$F$270,4,FALSE)),"一致","")</f>
        <v/>
      </c>
      <c r="Y543" s="15" t="s">
        <v>281</v>
      </c>
      <c r="Z543" s="3" t="str">
        <f>IF(ISERROR(VLOOKUP($Y543,技リスト!$A$1:$F$270,6,FALSE)),"－",VLOOKUP($Y543,技リスト!$A$1:$F$270,6,FALSE))</f>
        <v>P1</v>
      </c>
      <c r="AA543" s="3">
        <f>IF(ISERROR(VLOOKUP($Y543,技リスト!$A$1:$F$270,3,FALSE)),"－",VLOOKUP($Y543,技リスト!$A$1:$F$270,3,FALSE))</f>
        <v>67</v>
      </c>
      <c r="AB543" s="3" t="str">
        <f>IF($E543=IF(ISERROR(VLOOKUP($Y543,技リスト!$A$1:$F$270,4,FALSE)),"－",VLOOKUP($Y543,技リスト!$A$1:$F$270,4,FALSE)),"一致","")</f>
        <v>一致</v>
      </c>
      <c r="AC543" s="15" t="s">
        <v>732</v>
      </c>
      <c r="AD543" s="3" t="str">
        <f>IF(ISERROR(VLOOKUP($AC543,技リスト!$A$1:$F$270,6,FALSE)),"－",VLOOKUP($AC543,技リスト!$A$1:$F$270,6,FALSE))</f>
        <v>BL</v>
      </c>
      <c r="AE543" s="3">
        <f>IF(ISERROR(VLOOKUP($AC543,技リスト!$A$1:$F$270,3,FALSE)),"－",VLOOKUP($AC543,技リスト!$A$1:$F$270,3,FALSE))</f>
        <v>56</v>
      </c>
      <c r="AF543" s="3" t="str">
        <f>IF($E543=IF(ISERROR(VLOOKUP($AC543,技リスト!$A$1:$F$245,4,FALSE)),"－",VLOOKUP($AC543,技リスト!$A$1:$F$245,4,FALSE)),"一致","")</f>
        <v>一致</v>
      </c>
      <c r="AG543" s="16" t="str">
        <f t="shared" si="64"/>
        <v>プレッシャーパンチフェイクボールばくれつパンチフェイクボンバー</v>
      </c>
      <c r="AH543" s="16" t="str">
        <f t="shared" si="65"/>
        <v>プレッシャーパンチフェイクボールばくれつパンチフェイクボンバー</v>
      </c>
      <c r="AI543" s="16" t="str">
        <f t="shared" si="66"/>
        <v>プレッシャーパンチフェイクボールばくれつパンチフェイクボンバー</v>
      </c>
      <c r="AJ543" s="16" t="str">
        <f t="shared" si="67"/>
        <v>プレッシャーパンチフェイクボールばくれつパンチフェイクボンバー</v>
      </c>
      <c r="AK543" s="15" t="str">
        <f t="shared" si="68"/>
        <v>CABLP1BL</v>
      </c>
      <c r="AL543" s="16" t="str">
        <f t="shared" si="69"/>
        <v>CABLP1BL</v>
      </c>
      <c r="AM543" s="15" t="str">
        <f t="shared" si="70"/>
        <v>CABLP1BL</v>
      </c>
      <c r="AN543" s="15" t="str">
        <f t="shared" si="71"/>
        <v>CABLP1BL</v>
      </c>
    </row>
    <row r="544" spans="1:40" ht="11.25" customHeight="1" x14ac:dyDescent="0.15">
      <c r="A544" s="15">
        <v>543</v>
      </c>
      <c r="B544" s="15" t="s">
        <v>1402</v>
      </c>
      <c r="C544" s="15" t="s">
        <v>1403</v>
      </c>
      <c r="D544" s="3" t="s">
        <v>18</v>
      </c>
      <c r="E544" s="15" t="s">
        <v>88</v>
      </c>
      <c r="F544" s="15" t="s">
        <v>53</v>
      </c>
      <c r="G544" s="15">
        <v>158</v>
      </c>
      <c r="H544" s="15">
        <v>134</v>
      </c>
      <c r="I544" s="15">
        <v>44</v>
      </c>
      <c r="J544" s="15">
        <v>62</v>
      </c>
      <c r="K544" s="15">
        <v>64</v>
      </c>
      <c r="L544" s="15">
        <v>45</v>
      </c>
      <c r="M544" s="15">
        <v>77</v>
      </c>
      <c r="N544" s="15">
        <v>52</v>
      </c>
      <c r="O544" s="15">
        <v>56</v>
      </c>
      <c r="P544" s="15">
        <v>16</v>
      </c>
      <c r="Q544" s="15" t="s">
        <v>329</v>
      </c>
      <c r="R544" s="3" t="str">
        <f>IF(ISERROR(VLOOKUP($Q544,技リスト!$A$1:$F$270,6,FALSE)),"－",VLOOKUP($Q544,技リスト!$A$1:$F$270,6,FALSE))</f>
        <v>DR</v>
      </c>
      <c r="S544" s="3">
        <f>IF(ISERROR(VLOOKUP($Q544,技リスト!$A$1:$F$270,3,FALSE)),"－",VLOOKUP($Q544,技リスト!$A$1:$F$270,3,FALSE))</f>
        <v>8</v>
      </c>
      <c r="T544" s="3" t="str">
        <f>IF($E544=IF(ISERROR(VLOOKUP($Q544,技リスト!$A$1:$F$270,4,FALSE)),"－",VLOOKUP($Q544,技リスト!$A$1:$F$270,4,FALSE)),"一致","")</f>
        <v>一致</v>
      </c>
      <c r="U544" s="15" t="s">
        <v>171</v>
      </c>
      <c r="V544" s="3" t="str">
        <f>IF(ISERROR(VLOOKUP($U544,技リスト!$A$1:$F$270,6,FALSE)),"－",VLOOKUP($U544,技リスト!$A$1:$F$270,6,FALSE))</f>
        <v>DR</v>
      </c>
      <c r="W544" s="3">
        <f>IF(ISERROR(VLOOKUP($U544,技リスト!$A$1:$F$270,3,FALSE)),"－",VLOOKUP($U544,技リスト!$A$1:$F$270,3,FALSE))</f>
        <v>47</v>
      </c>
      <c r="X544" s="3" t="str">
        <f>IF($E544=IF(ISERROR(VLOOKUP($U544,技リスト!$A$1:$F$270,4,FALSE)),"－",VLOOKUP($U544,技リスト!$A$1:$F$270,4,FALSE)),"一致","")</f>
        <v/>
      </c>
      <c r="Y544" s="15" t="s">
        <v>149</v>
      </c>
      <c r="Z544" s="3" t="str">
        <f>IF(ISERROR(VLOOKUP($Y544,技リスト!$A$1:$F$270,6,FALSE)),"－",VLOOKUP($Y544,技リスト!$A$1:$F$270,6,FALSE))</f>
        <v>DR</v>
      </c>
      <c r="AA544" s="3">
        <f>IF(ISERROR(VLOOKUP($Y544,技リスト!$A$1:$F$270,3,FALSE)),"－",VLOOKUP($Y544,技リスト!$A$1:$F$270,3,FALSE))</f>
        <v>83</v>
      </c>
      <c r="AB544" s="3" t="str">
        <f>IF($E544=IF(ISERROR(VLOOKUP($Y544,技リスト!$A$1:$F$270,4,FALSE)),"－",VLOOKUP($Y544,技リスト!$A$1:$F$270,4,FALSE)),"一致","")</f>
        <v/>
      </c>
      <c r="AC544" s="15" t="s">
        <v>330</v>
      </c>
      <c r="AD544" s="3" t="str">
        <f>IF(ISERROR(VLOOKUP($AC544,技リスト!$A$1:$F$270,6,FALSE)),"－",VLOOKUP($AC544,技リスト!$A$1:$F$270,6,FALSE))</f>
        <v>NS</v>
      </c>
      <c r="AE544" s="3">
        <f>IF(ISERROR(VLOOKUP($AC544,技リスト!$A$1:$F$270,3,FALSE)),"－",VLOOKUP($AC544,技リスト!$A$1:$F$270,3,FALSE))</f>
        <v>65</v>
      </c>
      <c r="AF544" s="3" t="str">
        <f>IF($E544=IF(ISERROR(VLOOKUP($AC544,技リスト!$A$1:$F$245,4,FALSE)),"－",VLOOKUP($AC544,技リスト!$A$1:$F$245,4,FALSE)),"一致","")</f>
        <v/>
      </c>
      <c r="AG544" s="16" t="str">
        <f t="shared" si="64"/>
        <v>たまのりピエロイリュージョンボールアルマジロサーカスラン・ボール・ラン</v>
      </c>
      <c r="AH544" s="16" t="str">
        <f t="shared" si="65"/>
        <v>たまのりピエロイリュージョンボールアルマジロサーカスラン・ボール・ラン</v>
      </c>
      <c r="AI544" s="16" t="str">
        <f t="shared" si="66"/>
        <v>たまのりピエロイリュージョンボールアルマジロサーカスラン・ボール・ラン</v>
      </c>
      <c r="AJ544" s="16" t="str">
        <f t="shared" si="67"/>
        <v>たまのりピエロイリュージョンボールアルマジロサーカスラン・ボール・ラン</v>
      </c>
      <c r="AK544" s="15" t="str">
        <f t="shared" si="68"/>
        <v>DRDRDRNS</v>
      </c>
      <c r="AL544" s="16" t="str">
        <f t="shared" si="69"/>
        <v>DRDRDRNS</v>
      </c>
      <c r="AM544" s="15" t="str">
        <f t="shared" si="70"/>
        <v>DRDRDRNS</v>
      </c>
      <c r="AN544" s="15" t="str">
        <f t="shared" si="71"/>
        <v>DRDRDRNS</v>
      </c>
    </row>
    <row r="545" spans="1:40" ht="11.25" customHeight="1" x14ac:dyDescent="0.15">
      <c r="A545" s="15">
        <v>544</v>
      </c>
      <c r="B545" s="15" t="s">
        <v>1404</v>
      </c>
      <c r="C545" s="15" t="s">
        <v>1405</v>
      </c>
      <c r="D545" s="3" t="s">
        <v>18</v>
      </c>
      <c r="E545" s="15" t="s">
        <v>145</v>
      </c>
      <c r="F545" s="15" t="s">
        <v>52</v>
      </c>
      <c r="G545" s="15">
        <v>85</v>
      </c>
      <c r="H545" s="15">
        <v>138</v>
      </c>
      <c r="I545" s="15">
        <v>63</v>
      </c>
      <c r="J545" s="15">
        <v>67</v>
      </c>
      <c r="K545" s="15">
        <v>46</v>
      </c>
      <c r="L545" s="15">
        <v>70</v>
      </c>
      <c r="M545" s="15">
        <v>60</v>
      </c>
      <c r="N545" s="15">
        <v>68</v>
      </c>
      <c r="O545" s="15">
        <v>54</v>
      </c>
      <c r="P545" s="15">
        <v>20</v>
      </c>
      <c r="Q545" s="15" t="s">
        <v>684</v>
      </c>
      <c r="R545" s="3" t="str">
        <f>IF(ISERROR(VLOOKUP($Q545,技リスト!$A$1:$F$270,6,FALSE)),"－",VLOOKUP($Q545,技リスト!$A$1:$F$270,6,FALSE))</f>
        <v>NS</v>
      </c>
      <c r="S545" s="3">
        <f>IF(ISERROR(VLOOKUP($Q545,技リスト!$A$1:$F$270,3,FALSE)),"－",VLOOKUP($Q545,技リスト!$A$1:$F$270,3,FALSE))</f>
        <v>45</v>
      </c>
      <c r="T545" s="3" t="str">
        <f>IF($E545=IF(ISERROR(VLOOKUP($Q545,技リスト!$A$1:$F$270,4,FALSE)),"－",VLOOKUP($Q545,技リスト!$A$1:$F$270,4,FALSE)),"一致","")</f>
        <v>一致</v>
      </c>
      <c r="U545" s="15" t="s">
        <v>373</v>
      </c>
      <c r="V545" s="3" t="str">
        <f>IF(ISERROR(VLOOKUP($U545,技リスト!$A$1:$F$270,6,FALSE)),"－",VLOOKUP($U545,技リスト!$A$1:$F$270,6,FALSE))</f>
        <v>LS</v>
      </c>
      <c r="W545" s="3">
        <f>IF(ISERROR(VLOOKUP($U545,技リスト!$A$1:$F$270,3,FALSE)),"－",VLOOKUP($U545,技リスト!$A$1:$F$270,3,FALSE))</f>
        <v>69</v>
      </c>
      <c r="X545" s="3" t="str">
        <f>IF($E545=IF(ISERROR(VLOOKUP($U545,技リスト!$A$1:$F$270,4,FALSE)),"－",VLOOKUP($U545,技リスト!$A$1:$F$270,4,FALSE)),"一致","")</f>
        <v>一致</v>
      </c>
      <c r="Y545" s="15" t="s">
        <v>921</v>
      </c>
      <c r="Z545" s="3" t="str">
        <f>IF(ISERROR(VLOOKUP($Y545,技リスト!$A$1:$F$270,6,FALSE)),"－",VLOOKUP($Y545,技リスト!$A$1:$F$270,6,FALSE))</f>
        <v>DR</v>
      </c>
      <c r="AA545" s="3">
        <f>IF(ISERROR(VLOOKUP($Y545,技リスト!$A$1:$F$270,3,FALSE)),"－",VLOOKUP($Y545,技リスト!$A$1:$F$270,3,FALSE))</f>
        <v>17</v>
      </c>
      <c r="AB545" s="3" t="str">
        <f>IF($E545=IF(ISERROR(VLOOKUP($Y545,技リスト!$A$1:$F$270,4,FALSE)),"－",VLOOKUP($Y545,技リスト!$A$1:$F$270,4,FALSE)),"一致","")</f>
        <v>一致</v>
      </c>
      <c r="AC545" s="15" t="s">
        <v>295</v>
      </c>
      <c r="AD545" s="3" t="str">
        <f>IF(ISERROR(VLOOKUP($AC545,技リスト!$A$1:$F$270,6,FALSE)),"－",VLOOKUP($AC545,技リスト!$A$1:$F$270,6,FALSE))</f>
        <v>NS</v>
      </c>
      <c r="AE545" s="3">
        <f>IF(ISERROR(VLOOKUP($AC545,技リスト!$A$1:$F$270,3,FALSE)),"－",VLOOKUP($AC545,技リスト!$A$1:$F$270,3,FALSE))</f>
        <v>103</v>
      </c>
      <c r="AF545" s="3" t="str">
        <f>IF($E545=IF(ISERROR(VLOOKUP($AC545,技リスト!$A$1:$F$245,4,FALSE)),"－",VLOOKUP($AC545,技リスト!$A$1:$F$245,4,FALSE)),"一致","")</f>
        <v/>
      </c>
      <c r="AG545" s="16" t="str">
        <f t="shared" si="64"/>
        <v>あびせげりパトリオットシュートひとりワンツーディバインアロー</v>
      </c>
      <c r="AH545" s="16" t="str">
        <f t="shared" si="65"/>
        <v>あびせげりパトリオットシュートひとりワンツーディバインアロー</v>
      </c>
      <c r="AI545" s="16" t="str">
        <f t="shared" si="66"/>
        <v>あびせげりパトリオットシュートひとりワンツーディバインアロー</v>
      </c>
      <c r="AJ545" s="16" t="str">
        <f t="shared" si="67"/>
        <v>あびせげりパトリオットシュートひとりワンツーディバインアロー</v>
      </c>
      <c r="AK545" s="15" t="str">
        <f t="shared" si="68"/>
        <v>NSLSDRNS</v>
      </c>
      <c r="AL545" s="16" t="str">
        <f t="shared" si="69"/>
        <v>NSLSDRNS</v>
      </c>
      <c r="AM545" s="15" t="str">
        <f t="shared" si="70"/>
        <v>NSLSDRNS</v>
      </c>
      <c r="AN545" s="15" t="str">
        <f t="shared" si="71"/>
        <v>NSLSDRNS</v>
      </c>
    </row>
    <row r="546" spans="1:40" ht="11.25" customHeight="1" x14ac:dyDescent="0.15">
      <c r="A546" s="15">
        <v>545</v>
      </c>
      <c r="B546" s="15" t="s">
        <v>1406</v>
      </c>
      <c r="C546" s="15" t="s">
        <v>1407</v>
      </c>
      <c r="D546" s="3" t="s">
        <v>18</v>
      </c>
      <c r="E546" s="15" t="s">
        <v>121</v>
      </c>
      <c r="F546" s="15" t="s">
        <v>17</v>
      </c>
      <c r="G546" s="15">
        <v>123</v>
      </c>
      <c r="H546" s="15">
        <v>106</v>
      </c>
      <c r="I546" s="15">
        <v>44</v>
      </c>
      <c r="J546" s="15">
        <v>48</v>
      </c>
      <c r="K546" s="15">
        <v>46</v>
      </c>
      <c r="L546" s="15">
        <v>72</v>
      </c>
      <c r="M546" s="15">
        <v>51</v>
      </c>
      <c r="N546" s="15">
        <v>49</v>
      </c>
      <c r="O546" s="15">
        <v>47</v>
      </c>
      <c r="P546" s="15">
        <v>24</v>
      </c>
      <c r="Q546" s="15" t="s">
        <v>305</v>
      </c>
      <c r="R546" s="3" t="str">
        <f>IF(ISERROR(VLOOKUP($Q546,技リスト!$A$1:$F$270,6,FALSE)),"－",VLOOKUP($Q546,技リスト!$A$1:$F$270,6,FALSE))</f>
        <v>BB</v>
      </c>
      <c r="S546" s="3">
        <f>IF(ISERROR(VLOOKUP($Q546,技リスト!$A$1:$F$270,3,FALSE)),"－",VLOOKUP($Q546,技リスト!$A$1:$F$270,3,FALSE))</f>
        <v>16</v>
      </c>
      <c r="T546" s="3" t="str">
        <f>IF($E546=IF(ISERROR(VLOOKUP($Q546,技リスト!$A$1:$F$270,4,FALSE)),"－",VLOOKUP($Q546,技リスト!$A$1:$F$270,4,FALSE)),"一致","")</f>
        <v>一致</v>
      </c>
      <c r="U546" s="15" t="s">
        <v>176</v>
      </c>
      <c r="V546" s="3" t="str">
        <f>IF(ISERROR(VLOOKUP($U546,技リスト!$A$1:$F$270,6,FALSE)),"－",VLOOKUP($U546,技リスト!$A$1:$F$270,6,FALSE))</f>
        <v>DR</v>
      </c>
      <c r="W546" s="3">
        <f>IF(ISERROR(VLOOKUP($U546,技リスト!$A$1:$F$270,3,FALSE)),"－",VLOOKUP($U546,技リスト!$A$1:$F$270,3,FALSE))</f>
        <v>47</v>
      </c>
      <c r="X546" s="3" t="str">
        <f>IF($E546=IF(ISERROR(VLOOKUP($U546,技リスト!$A$1:$F$270,4,FALSE)),"－",VLOOKUP($U546,技リスト!$A$1:$F$270,4,FALSE)),"一致","")</f>
        <v/>
      </c>
      <c r="Y546" s="15" t="s">
        <v>729</v>
      </c>
      <c r="Z546" s="3" t="str">
        <f>IF(ISERROR(VLOOKUP($Y546,技リスト!$A$1:$F$270,6,FALSE)),"－",VLOOKUP($Y546,技リスト!$A$1:$F$270,6,FALSE))</f>
        <v>BB</v>
      </c>
      <c r="AA546" s="3">
        <f>IF(ISERROR(VLOOKUP($Y546,技リスト!$A$1:$F$270,3,FALSE)),"－",VLOOKUP($Y546,技リスト!$A$1:$F$270,3,FALSE))</f>
        <v>73</v>
      </c>
      <c r="AB546" s="3" t="str">
        <f>IF($E546=IF(ISERROR(VLOOKUP($Y546,技リスト!$A$1:$F$270,4,FALSE)),"－",VLOOKUP($Y546,技リスト!$A$1:$F$270,4,FALSE)),"一致","")</f>
        <v/>
      </c>
      <c r="AC546" s="15" t="s">
        <v>548</v>
      </c>
      <c r="AD546" s="3" t="str">
        <f>IF(ISERROR(VLOOKUP($AC546,技リスト!$A$1:$F$270,6,FALSE)),"－",VLOOKUP($AC546,技リスト!$A$1:$F$270,6,FALSE))</f>
        <v>DR</v>
      </c>
      <c r="AE546" s="3">
        <f>IF(ISERROR(VLOOKUP($AC546,技リスト!$A$1:$F$270,3,FALSE)),"－",VLOOKUP($AC546,技リスト!$A$1:$F$270,3,FALSE))</f>
        <v>74</v>
      </c>
      <c r="AF546" s="3" t="str">
        <f>IF($E546=IF(ISERROR(VLOOKUP($AC546,技リスト!$A$1:$F$245,4,FALSE)),"－",VLOOKUP($AC546,技リスト!$A$1:$F$245,4,FALSE)),"一致","")</f>
        <v/>
      </c>
      <c r="AG546" s="16" t="str">
        <f t="shared" si="64"/>
        <v>ホーントレインヒートタックルボルケイノカットれっぷうダッシュ</v>
      </c>
      <c r="AH546" s="16" t="str">
        <f t="shared" si="65"/>
        <v>ホーントレインヒートタックルボルケイノカットれっぷうダッシュ</v>
      </c>
      <c r="AI546" s="16" t="str">
        <f t="shared" si="66"/>
        <v>ホーントレインヒートタックルボルケイノカットれっぷうダッシュ</v>
      </c>
      <c r="AJ546" s="16" t="str">
        <f t="shared" si="67"/>
        <v>ホーントレインヒートタックルボルケイノカットれっぷうダッシュ</v>
      </c>
      <c r="AK546" s="15" t="str">
        <f t="shared" si="68"/>
        <v>BBDRBBDR</v>
      </c>
      <c r="AL546" s="16" t="str">
        <f t="shared" si="69"/>
        <v>BBDRBBDR</v>
      </c>
      <c r="AM546" s="15" t="str">
        <f t="shared" si="70"/>
        <v>BBDRBBDR</v>
      </c>
      <c r="AN546" s="15" t="str">
        <f t="shared" si="71"/>
        <v>BBDRBBDR</v>
      </c>
    </row>
    <row r="547" spans="1:40" ht="11.25" customHeight="1" x14ac:dyDescent="0.15">
      <c r="A547" s="15">
        <v>546</v>
      </c>
      <c r="B547" s="15" t="s">
        <v>1408</v>
      </c>
      <c r="C547" s="15" t="s">
        <v>1409</v>
      </c>
      <c r="D547" s="3" t="s">
        <v>18</v>
      </c>
      <c r="E547" s="15" t="s">
        <v>145</v>
      </c>
      <c r="F547" s="15" t="s">
        <v>52</v>
      </c>
      <c r="G547" s="15">
        <v>167</v>
      </c>
      <c r="H547" s="15">
        <v>156</v>
      </c>
      <c r="I547" s="15">
        <v>43</v>
      </c>
      <c r="J547" s="15">
        <v>35</v>
      </c>
      <c r="K547" s="15">
        <v>38</v>
      </c>
      <c r="L547" s="15">
        <v>52</v>
      </c>
      <c r="M547" s="15">
        <v>76</v>
      </c>
      <c r="N547" s="15">
        <v>37</v>
      </c>
      <c r="O547" s="15">
        <v>61</v>
      </c>
      <c r="P547" s="15">
        <v>22</v>
      </c>
      <c r="Q547" s="15" t="s">
        <v>397</v>
      </c>
      <c r="R547" s="3" t="str">
        <f>IF(ISERROR(VLOOKUP($Q547,技リスト!$A$1:$F$270,6,FALSE)),"－",VLOOKUP($Q547,技リスト!$A$1:$F$270,6,FALSE))</f>
        <v>NS</v>
      </c>
      <c r="S547" s="3">
        <f>IF(ISERROR(VLOOKUP($Q547,技リスト!$A$1:$F$270,3,FALSE)),"－",VLOOKUP($Q547,技リスト!$A$1:$F$270,3,FALSE))</f>
        <v>58</v>
      </c>
      <c r="T547" s="3" t="str">
        <f>IF($E547=IF(ISERROR(VLOOKUP($Q547,技リスト!$A$1:$F$270,4,FALSE)),"－",VLOOKUP($Q547,技リスト!$A$1:$F$270,4,FALSE)),"一致","")</f>
        <v>一致</v>
      </c>
      <c r="U547" s="15" t="s">
        <v>253</v>
      </c>
      <c r="V547" s="3" t="str">
        <f>IF(ISERROR(VLOOKUP($U547,技リスト!$A$1:$F$270,6,FALSE)),"－",VLOOKUP($U547,技リスト!$A$1:$F$270,6,FALSE))</f>
        <v>NS</v>
      </c>
      <c r="W547" s="3">
        <f>IF(ISERROR(VLOOKUP($U547,技リスト!$A$1:$F$270,3,FALSE)),"－",VLOOKUP($U547,技リスト!$A$1:$F$270,3,FALSE))</f>
        <v>84</v>
      </c>
      <c r="X547" s="3" t="str">
        <f>IF($E547=IF(ISERROR(VLOOKUP($U547,技リスト!$A$1:$F$270,4,FALSE)),"－",VLOOKUP($U547,技リスト!$A$1:$F$270,4,FALSE)),"一致","")</f>
        <v>一致</v>
      </c>
      <c r="Y547" s="15" t="s">
        <v>329</v>
      </c>
      <c r="Z547" s="3" t="str">
        <f>IF(ISERROR(VLOOKUP($Y547,技リスト!$A$1:$F$270,6,FALSE)),"－",VLOOKUP($Y547,技リスト!$A$1:$F$270,6,FALSE))</f>
        <v>DR</v>
      </c>
      <c r="AA547" s="3">
        <f>IF(ISERROR(VLOOKUP($Y547,技リスト!$A$1:$F$270,3,FALSE)),"－",VLOOKUP($Y547,技リスト!$A$1:$F$270,3,FALSE))</f>
        <v>8</v>
      </c>
      <c r="AB547" s="3" t="str">
        <f>IF($E547=IF(ISERROR(VLOOKUP($Y547,技リスト!$A$1:$F$270,4,FALSE)),"－",VLOOKUP($Y547,技リスト!$A$1:$F$270,4,FALSE)),"一致","")</f>
        <v/>
      </c>
      <c r="AC547" s="15" t="s">
        <v>1410</v>
      </c>
      <c r="AD547" s="3" t="str">
        <f>IF(ISERROR(VLOOKUP($AC547,技リスト!$A$1:$F$270,6,FALSE)),"－",VLOOKUP($AC547,技リスト!$A$1:$F$270,6,FALSE))</f>
        <v>LS</v>
      </c>
      <c r="AE547" s="3">
        <f>IF(ISERROR(VLOOKUP($AC547,技リスト!$A$1:$F$270,3,FALSE)),"－",VLOOKUP($AC547,技リスト!$A$1:$F$270,3,FALSE))</f>
        <v>116</v>
      </c>
      <c r="AF547" s="3" t="str">
        <f>IF($E547=IF(ISERROR(VLOOKUP($AC547,技リスト!$A$1:$F$245,4,FALSE)),"－",VLOOKUP($AC547,技リスト!$A$1:$F$245,4,FALSE)),"一致","")</f>
        <v>一致</v>
      </c>
      <c r="AG547" s="16" t="str">
        <f t="shared" si="64"/>
        <v>メテオアタックツインブーストたまのりピエロトリプルブースト</v>
      </c>
      <c r="AH547" s="16" t="str">
        <f t="shared" si="65"/>
        <v>メテオアタックツインブーストたまのりピエロトリプルブースト</v>
      </c>
      <c r="AI547" s="16" t="str">
        <f t="shared" si="66"/>
        <v>メテオアタックツインブーストたまのりピエロトリプルブースト</v>
      </c>
      <c r="AJ547" s="16" t="str">
        <f t="shared" si="67"/>
        <v>メテオアタックツインブーストたまのりピエロトリプルブースト</v>
      </c>
      <c r="AK547" s="15" t="str">
        <f t="shared" si="68"/>
        <v>NSNSDRLS</v>
      </c>
      <c r="AL547" s="16" t="str">
        <f t="shared" si="69"/>
        <v>NSNSDRLS</v>
      </c>
      <c r="AM547" s="15" t="str">
        <f t="shared" si="70"/>
        <v>NSNSDRLS</v>
      </c>
      <c r="AN547" s="15" t="str">
        <f t="shared" si="71"/>
        <v>NSNSDRLS</v>
      </c>
    </row>
    <row r="548" spans="1:40" ht="11.25" customHeight="1" x14ac:dyDescent="0.15">
      <c r="A548" s="15">
        <v>547</v>
      </c>
      <c r="B548" s="15" t="s">
        <v>1411</v>
      </c>
      <c r="C548" s="15" t="s">
        <v>1412</v>
      </c>
      <c r="D548" s="3" t="s">
        <v>18</v>
      </c>
      <c r="E548" s="15" t="s">
        <v>121</v>
      </c>
      <c r="F548" s="15" t="s">
        <v>20</v>
      </c>
      <c r="G548" s="15">
        <v>79</v>
      </c>
      <c r="H548" s="15">
        <v>142</v>
      </c>
      <c r="I548" s="15">
        <v>44</v>
      </c>
      <c r="J548" s="15">
        <v>58</v>
      </c>
      <c r="K548" s="15">
        <v>60</v>
      </c>
      <c r="L548" s="15">
        <v>61</v>
      </c>
      <c r="M548" s="15">
        <v>68</v>
      </c>
      <c r="N548" s="15">
        <v>56</v>
      </c>
      <c r="O548" s="15">
        <v>55</v>
      </c>
      <c r="P548" s="15">
        <v>18</v>
      </c>
      <c r="Q548" s="15" t="s">
        <v>484</v>
      </c>
      <c r="R548" s="3" t="str">
        <f>IF(ISERROR(VLOOKUP($Q548,技リスト!$A$1:$F$270,6,FALSE)),"－",VLOOKUP($Q548,技リスト!$A$1:$F$270,6,FALSE))</f>
        <v>P1</v>
      </c>
      <c r="S548" s="3">
        <f>IF(ISERROR(VLOOKUP($Q548,技リスト!$A$1:$F$270,3,FALSE)),"－",VLOOKUP($Q548,技リスト!$A$1:$F$270,3,FALSE))</f>
        <v>15</v>
      </c>
      <c r="T548" s="3" t="str">
        <f>IF($E548=IF(ISERROR(VLOOKUP($Q548,技リスト!$A$1:$F$270,4,FALSE)),"－",VLOOKUP($Q548,技リスト!$A$1:$F$270,4,FALSE)),"一致","")</f>
        <v>一致</v>
      </c>
      <c r="U548" s="15" t="s">
        <v>250</v>
      </c>
      <c r="V548" s="3" t="str">
        <f>IF(ISERROR(VLOOKUP($U548,技リスト!$A$1:$F$270,6,FALSE)),"－",VLOOKUP($U548,技リスト!$A$1:$F$270,6,FALSE))</f>
        <v>P1</v>
      </c>
      <c r="W548" s="3">
        <f>IF(ISERROR(VLOOKUP($U548,技リスト!$A$1:$F$270,3,FALSE)),"－",VLOOKUP($U548,技リスト!$A$1:$F$270,3,FALSE))</f>
        <v>46</v>
      </c>
      <c r="X548" s="3" t="str">
        <f>IF($E548=IF(ISERROR(VLOOKUP($U548,技リスト!$A$1:$F$270,4,FALSE)),"－",VLOOKUP($U548,技リスト!$A$1:$F$270,4,FALSE)),"一致","")</f>
        <v/>
      </c>
      <c r="Y548" s="15" t="s">
        <v>140</v>
      </c>
      <c r="Z548" s="3" t="str">
        <f>IF(ISERROR(VLOOKUP($Y548,技リスト!$A$1:$F$270,6,FALSE)),"－",VLOOKUP($Y548,技リスト!$A$1:$F$270,6,FALSE))</f>
        <v>BL</v>
      </c>
      <c r="AA548" s="3">
        <f>IF(ISERROR(VLOOKUP($Y548,技リスト!$A$1:$F$270,3,FALSE)),"－",VLOOKUP($Y548,技リスト!$A$1:$F$270,3,FALSE))</f>
        <v>41</v>
      </c>
      <c r="AB548" s="3" t="str">
        <f>IF($E548=IF(ISERROR(VLOOKUP($Y548,技リスト!$A$1:$F$270,4,FALSE)),"－",VLOOKUP($Y548,技リスト!$A$1:$F$270,4,FALSE)),"一致","")</f>
        <v>一致</v>
      </c>
      <c r="AC548" s="15" t="s">
        <v>282</v>
      </c>
      <c r="AD548" s="3" t="str">
        <f>IF(ISERROR(VLOOKUP($AC548,技リスト!$A$1:$F$270,6,FALSE)),"－",VLOOKUP($AC548,技リスト!$A$1:$F$270,6,FALSE))</f>
        <v>P2</v>
      </c>
      <c r="AE548" s="3">
        <f>IF(ISERROR(VLOOKUP($AC548,技リスト!$A$1:$F$270,3,FALSE)),"－",VLOOKUP($AC548,技リスト!$A$1:$F$270,3,FALSE))</f>
        <v>83</v>
      </c>
      <c r="AF548" s="3" t="str">
        <f>IF($E548=IF(ISERROR(VLOOKUP($AC548,技リスト!$A$1:$F$245,4,FALSE)),"－",VLOOKUP($AC548,技リスト!$A$1:$F$245,4,FALSE)),"一致","")</f>
        <v/>
      </c>
      <c r="AG548" s="16" t="str">
        <f t="shared" si="64"/>
        <v>まきわりチョップねっけつヘッドうしろのしょうめんカウンターストライク</v>
      </c>
      <c r="AH548" s="16" t="str">
        <f t="shared" si="65"/>
        <v>まきわりチョップねっけつヘッドうしろのしょうめんカウンターストライク</v>
      </c>
      <c r="AI548" s="16" t="str">
        <f t="shared" si="66"/>
        <v>まきわりチョップねっけつヘッドうしろのしょうめんカウンターストライク</v>
      </c>
      <c r="AJ548" s="16" t="str">
        <f t="shared" si="67"/>
        <v>まきわりチョップねっけつヘッドうしろのしょうめんカウンターストライク</v>
      </c>
      <c r="AK548" s="15" t="str">
        <f t="shared" si="68"/>
        <v>P1P1BLP2</v>
      </c>
      <c r="AL548" s="16" t="str">
        <f t="shared" si="69"/>
        <v>P1P1BLP2</v>
      </c>
      <c r="AM548" s="15" t="str">
        <f t="shared" si="70"/>
        <v>P1P1BLP2</v>
      </c>
      <c r="AN548" s="15" t="str">
        <f t="shared" si="71"/>
        <v>P1P1BLP2</v>
      </c>
    </row>
    <row r="549" spans="1:40" ht="11.25" customHeight="1" x14ac:dyDescent="0.15">
      <c r="A549" s="15">
        <v>548</v>
      </c>
      <c r="B549" s="15" t="s">
        <v>1413</v>
      </c>
      <c r="C549" s="15" t="s">
        <v>1414</v>
      </c>
      <c r="D549" s="3" t="s">
        <v>18</v>
      </c>
      <c r="E549" s="15" t="s">
        <v>121</v>
      </c>
      <c r="F549" s="15" t="s">
        <v>53</v>
      </c>
      <c r="G549" s="15">
        <v>156</v>
      </c>
      <c r="H549" s="15">
        <v>152</v>
      </c>
      <c r="I549" s="15">
        <v>44</v>
      </c>
      <c r="J549" s="15">
        <v>60</v>
      </c>
      <c r="K549" s="15">
        <v>69</v>
      </c>
      <c r="L549" s="15">
        <v>42</v>
      </c>
      <c r="M549" s="15">
        <v>59</v>
      </c>
      <c r="N549" s="15">
        <v>52</v>
      </c>
      <c r="O549" s="15">
        <v>53</v>
      </c>
      <c r="P549" s="15">
        <v>14</v>
      </c>
      <c r="Q549" s="15" t="s">
        <v>146</v>
      </c>
      <c r="R549" s="3" t="str">
        <f>IF(ISERROR(VLOOKUP($Q549,技リスト!$A$1:$F$270,6,FALSE)),"－",VLOOKUP($Q549,技リスト!$A$1:$F$270,6,FALSE))</f>
        <v>DR</v>
      </c>
      <c r="S549" s="3">
        <f>IF(ISERROR(VLOOKUP($Q549,技リスト!$A$1:$F$270,3,FALSE)),"－",VLOOKUP($Q549,技リスト!$A$1:$F$270,3,FALSE))</f>
        <v>15</v>
      </c>
      <c r="T549" s="3" t="str">
        <f>IF($E549=IF(ISERROR(VLOOKUP($Q549,技リスト!$A$1:$F$270,4,FALSE)),"－",VLOOKUP($Q549,技リスト!$A$1:$F$270,4,FALSE)),"一致","")</f>
        <v>一致</v>
      </c>
      <c r="U549" s="15" t="s">
        <v>135</v>
      </c>
      <c r="V549" s="3" t="str">
        <f>IF(ISERROR(VLOOKUP($U549,技リスト!$A$1:$F$270,6,FALSE)),"－",VLOOKUP($U549,技リスト!$A$1:$F$270,6,FALSE))</f>
        <v>DR</v>
      </c>
      <c r="W549" s="3">
        <f>IF(ISERROR(VLOOKUP($U549,技リスト!$A$1:$F$270,3,FALSE)),"－",VLOOKUP($U549,技リスト!$A$1:$F$270,3,FALSE))</f>
        <v>61</v>
      </c>
      <c r="X549" s="3" t="str">
        <f>IF($E549=IF(ISERROR(VLOOKUP($U549,技リスト!$A$1:$F$270,4,FALSE)),"－",VLOOKUP($U549,技リスト!$A$1:$F$270,4,FALSE)),"一致","")</f>
        <v>一致</v>
      </c>
      <c r="Y549" s="15" t="s">
        <v>129</v>
      </c>
      <c r="Z549" s="3" t="str">
        <f>IF(ISERROR(VLOOKUP($Y549,技リスト!$A$1:$F$270,6,FALSE)),"－",VLOOKUP($Y549,技リスト!$A$1:$F$270,6,FALSE))</f>
        <v>BL</v>
      </c>
      <c r="AA549" s="3">
        <f>IF(ISERROR(VLOOKUP($Y549,技リスト!$A$1:$F$270,3,FALSE)),"－",VLOOKUP($Y549,技リスト!$A$1:$F$270,3,FALSE))</f>
        <v>73</v>
      </c>
      <c r="AB549" s="3" t="str">
        <f>IF($E549=IF(ISERROR(VLOOKUP($Y549,技リスト!$A$1:$F$270,4,FALSE)),"－",VLOOKUP($Y549,技リスト!$A$1:$F$270,4,FALSE)),"一致","")</f>
        <v/>
      </c>
      <c r="AC549" s="15" t="s">
        <v>354</v>
      </c>
      <c r="AD549" s="3" t="str">
        <f>IF(ISERROR(VLOOKUP($AC549,技リスト!$A$1:$F$270,6,FALSE)),"－",VLOOKUP($AC549,技リスト!$A$1:$F$270,6,FALSE))</f>
        <v>NS</v>
      </c>
      <c r="AE549" s="3">
        <f>IF(ISERROR(VLOOKUP($AC549,技リスト!$A$1:$F$270,3,FALSE)),"－",VLOOKUP($AC549,技リスト!$A$1:$F$270,3,FALSE))</f>
        <v>89</v>
      </c>
      <c r="AF549" s="3" t="str">
        <f>IF($E549=IF(ISERROR(VLOOKUP($AC549,技リスト!$A$1:$F$245,4,FALSE)),"－",VLOOKUP($AC549,技リスト!$A$1:$F$245,4,FALSE)),"一致","")</f>
        <v/>
      </c>
      <c r="AG549" s="16" t="str">
        <f t="shared" si="64"/>
        <v>モンキーターンモグラフェイントぶんしんディフェンスぶんしんシュート</v>
      </c>
      <c r="AH549" s="16" t="str">
        <f t="shared" si="65"/>
        <v>モンキーターンモグラフェイントぶんしんディフェンスぶんしんシュート</v>
      </c>
      <c r="AI549" s="16" t="str">
        <f t="shared" si="66"/>
        <v>モンキーターンモグラフェイントぶんしんディフェンスぶんしんシュート</v>
      </c>
      <c r="AJ549" s="16" t="str">
        <f t="shared" si="67"/>
        <v>モンキーターンモグラフェイントぶんしんディフェンスぶんしんシュート</v>
      </c>
      <c r="AK549" s="15" t="str">
        <f t="shared" si="68"/>
        <v>DRDRBLNS</v>
      </c>
      <c r="AL549" s="16" t="str">
        <f t="shared" si="69"/>
        <v>DRDRBLNS</v>
      </c>
      <c r="AM549" s="15" t="str">
        <f t="shared" si="70"/>
        <v>DRDRBLNS</v>
      </c>
      <c r="AN549" s="15" t="str">
        <f t="shared" si="71"/>
        <v>DRDRBLNS</v>
      </c>
    </row>
    <row r="550" spans="1:40" ht="11.25" customHeight="1" x14ac:dyDescent="0.15">
      <c r="A550" s="15">
        <v>549</v>
      </c>
      <c r="B550" s="15" t="s">
        <v>1415</v>
      </c>
      <c r="C550" s="15" t="s">
        <v>1416</v>
      </c>
      <c r="D550" s="3" t="s">
        <v>18</v>
      </c>
      <c r="E550" s="15" t="s">
        <v>88</v>
      </c>
      <c r="F550" s="15" t="s">
        <v>20</v>
      </c>
      <c r="G550" s="15">
        <v>101</v>
      </c>
      <c r="H550" s="15">
        <v>142</v>
      </c>
      <c r="I550" s="15">
        <v>46</v>
      </c>
      <c r="J550" s="15">
        <v>56</v>
      </c>
      <c r="K550" s="15">
        <v>55</v>
      </c>
      <c r="L550" s="15">
        <v>52</v>
      </c>
      <c r="M550" s="15">
        <v>64</v>
      </c>
      <c r="N550" s="15">
        <v>69</v>
      </c>
      <c r="O550" s="15">
        <v>60</v>
      </c>
      <c r="P550" s="15">
        <v>24</v>
      </c>
      <c r="Q550" s="15" t="s">
        <v>250</v>
      </c>
      <c r="R550" s="3" t="str">
        <f>IF(ISERROR(VLOOKUP($Q550,技リスト!$A$1:$F$270,6,FALSE)),"－",VLOOKUP($Q550,技リスト!$A$1:$F$270,6,FALSE))</f>
        <v>P1</v>
      </c>
      <c r="S550" s="3">
        <f>IF(ISERROR(VLOOKUP($Q550,技リスト!$A$1:$F$270,3,FALSE)),"－",VLOOKUP($Q550,技リスト!$A$1:$F$270,3,FALSE))</f>
        <v>46</v>
      </c>
      <c r="T550" s="3" t="str">
        <f>IF($E550=IF(ISERROR(VLOOKUP($Q550,技リスト!$A$1:$F$270,4,FALSE)),"－",VLOOKUP($Q550,技リスト!$A$1:$F$270,4,FALSE)),"一致","")</f>
        <v/>
      </c>
      <c r="U550" s="15" t="s">
        <v>142</v>
      </c>
      <c r="V550" s="3" t="str">
        <f>IF(ISERROR(VLOOKUP($U550,技リスト!$A$1:$F$270,6,FALSE)),"－",VLOOKUP($U550,技リスト!$A$1:$F$270,6,FALSE))</f>
        <v>BL</v>
      </c>
      <c r="W550" s="3">
        <f>IF(ISERROR(VLOOKUP($U550,技リスト!$A$1:$F$270,3,FALSE)),"－",VLOOKUP($U550,技リスト!$A$1:$F$270,3,FALSE))</f>
        <v>117</v>
      </c>
      <c r="X550" s="3" t="str">
        <f>IF($E550=IF(ISERROR(VLOOKUP($U550,技リスト!$A$1:$F$270,4,FALSE)),"－",VLOOKUP($U550,技リスト!$A$1:$F$270,4,FALSE)),"一致","")</f>
        <v/>
      </c>
      <c r="Y550" s="15" t="s">
        <v>329</v>
      </c>
      <c r="Z550" s="3" t="str">
        <f>IF(ISERROR(VLOOKUP($Y550,技リスト!$A$1:$F$270,6,FALSE)),"－",VLOOKUP($Y550,技リスト!$A$1:$F$270,6,FALSE))</f>
        <v>DR</v>
      </c>
      <c r="AA550" s="3">
        <f>IF(ISERROR(VLOOKUP($Y550,技リスト!$A$1:$F$270,3,FALSE)),"－",VLOOKUP($Y550,技リスト!$A$1:$F$270,3,FALSE))</f>
        <v>8</v>
      </c>
      <c r="AB550" s="3" t="str">
        <f>IF($E550=IF(ISERROR(VLOOKUP($Y550,技リスト!$A$1:$F$270,4,FALSE)),"－",VLOOKUP($Y550,技リスト!$A$1:$F$270,4,FALSE)),"一致","")</f>
        <v>一致</v>
      </c>
      <c r="AC550" s="15" t="s">
        <v>559</v>
      </c>
      <c r="AD550" s="3" t="str">
        <f>IF(ISERROR(VLOOKUP($AC550,技リスト!$A$1:$F$270,6,FALSE)),"－",VLOOKUP($AC550,技リスト!$A$1:$F$270,6,FALSE))</f>
        <v>P2</v>
      </c>
      <c r="AE550" s="3">
        <f>IF(ISERROR(VLOOKUP($AC550,技リスト!$A$1:$F$270,3,FALSE)),"－",VLOOKUP($AC550,技リスト!$A$1:$F$270,3,FALSE))</f>
        <v>76</v>
      </c>
      <c r="AF550" s="3" t="str">
        <f>IF($E550=IF(ISERROR(VLOOKUP($AC550,技リスト!$A$1:$F$245,4,FALSE)),"－",VLOOKUP($AC550,技リスト!$A$1:$F$245,4,FALSE)),"一致","")</f>
        <v>一致</v>
      </c>
      <c r="AG550" s="16" t="str">
        <f t="shared" si="64"/>
        <v>ねっけつヘッドかごめかごめたまのりピエロつなみウォール</v>
      </c>
      <c r="AH550" s="16" t="str">
        <f t="shared" si="65"/>
        <v>ねっけつヘッドかごめかごめたまのりピエロつなみウォール</v>
      </c>
      <c r="AI550" s="16" t="str">
        <f t="shared" si="66"/>
        <v>ねっけつヘッドかごめかごめたまのりピエロつなみウォール</v>
      </c>
      <c r="AJ550" s="16" t="str">
        <f t="shared" si="67"/>
        <v>ねっけつヘッドかごめかごめたまのりピエロつなみウォール</v>
      </c>
      <c r="AK550" s="15" t="str">
        <f t="shared" si="68"/>
        <v>P1BLDRP2</v>
      </c>
      <c r="AL550" s="16" t="str">
        <f t="shared" si="69"/>
        <v>P1BLDRP2</v>
      </c>
      <c r="AM550" s="15" t="str">
        <f t="shared" si="70"/>
        <v>P1BLDRP2</v>
      </c>
      <c r="AN550" s="15" t="str">
        <f t="shared" si="71"/>
        <v>P1BLDRP2</v>
      </c>
    </row>
    <row r="551" spans="1:40" ht="11.25" customHeight="1" x14ac:dyDescent="0.15">
      <c r="A551" s="15">
        <v>550</v>
      </c>
      <c r="B551" s="15" t="s">
        <v>1417</v>
      </c>
      <c r="C551" s="15" t="s">
        <v>1418</v>
      </c>
      <c r="D551" s="3" t="s">
        <v>18</v>
      </c>
      <c r="E551" s="15" t="s">
        <v>145</v>
      </c>
      <c r="F551" s="15" t="s">
        <v>53</v>
      </c>
      <c r="G551" s="15">
        <v>165</v>
      </c>
      <c r="H551" s="15">
        <v>196</v>
      </c>
      <c r="I551" s="15">
        <v>55</v>
      </c>
      <c r="J551" s="15">
        <v>54</v>
      </c>
      <c r="K551" s="15">
        <v>52</v>
      </c>
      <c r="L551" s="15">
        <v>56</v>
      </c>
      <c r="M551" s="15">
        <v>59</v>
      </c>
      <c r="N551" s="15">
        <v>62</v>
      </c>
      <c r="O551" s="15">
        <v>57</v>
      </c>
      <c r="P551" s="15">
        <v>27</v>
      </c>
      <c r="Q551" s="15" t="s">
        <v>305</v>
      </c>
      <c r="R551" s="3" t="str">
        <f>IF(ISERROR(VLOOKUP($Q551,技リスト!$A$1:$F$270,6,FALSE)),"－",VLOOKUP($Q551,技リスト!$A$1:$F$270,6,FALSE))</f>
        <v>BB</v>
      </c>
      <c r="S551" s="3">
        <f>IF(ISERROR(VLOOKUP($Q551,技リスト!$A$1:$F$270,3,FALSE)),"－",VLOOKUP($Q551,技リスト!$A$1:$F$270,3,FALSE))</f>
        <v>16</v>
      </c>
      <c r="T551" s="3" t="str">
        <f>IF($E551=IF(ISERROR(VLOOKUP($Q551,技リスト!$A$1:$F$270,4,FALSE)),"－",VLOOKUP($Q551,技リスト!$A$1:$F$270,4,FALSE)),"一致","")</f>
        <v/>
      </c>
      <c r="U551" s="15" t="s">
        <v>127</v>
      </c>
      <c r="V551" s="3" t="str">
        <f>IF(ISERROR(VLOOKUP($U551,技リスト!$A$1:$F$270,6,FALSE)),"－",VLOOKUP($U551,技リスト!$A$1:$F$270,6,FALSE))</f>
        <v>DR</v>
      </c>
      <c r="W551" s="3">
        <f>IF(ISERROR(VLOOKUP($U551,技リスト!$A$1:$F$270,3,FALSE)),"－",VLOOKUP($U551,技リスト!$A$1:$F$270,3,FALSE))</f>
        <v>8</v>
      </c>
      <c r="X551" s="3" t="str">
        <f>IF($E551=IF(ISERROR(VLOOKUP($U551,技リスト!$A$1:$F$270,4,FALSE)),"－",VLOOKUP($U551,技リスト!$A$1:$F$270,4,FALSE)),"一致","")</f>
        <v/>
      </c>
      <c r="Y551" s="15" t="s">
        <v>257</v>
      </c>
      <c r="Z551" s="3" t="str">
        <f>IF(ISERROR(VLOOKUP($Y551,技リスト!$A$1:$F$270,6,FALSE)),"－",VLOOKUP($Y551,技リスト!$A$1:$F$270,6,FALSE))</f>
        <v>NS</v>
      </c>
      <c r="AA551" s="3">
        <f>IF(ISERROR(VLOOKUP($Y551,技リスト!$A$1:$F$270,3,FALSE)),"－",VLOOKUP($Y551,技リスト!$A$1:$F$270,3,FALSE))</f>
        <v>68</v>
      </c>
      <c r="AB551" s="3" t="str">
        <f>IF($E551=IF(ISERROR(VLOOKUP($Y551,技リスト!$A$1:$F$270,4,FALSE)),"－",VLOOKUP($Y551,技リスト!$A$1:$F$270,4,FALSE)),"一致","")</f>
        <v/>
      </c>
      <c r="AC551" s="15" t="s">
        <v>181</v>
      </c>
      <c r="AD551" s="3" t="str">
        <f>IF(ISERROR(VLOOKUP($AC551,技リスト!$A$1:$F$270,6,FALSE)),"－",VLOOKUP($AC551,技リスト!$A$1:$F$270,6,FALSE))</f>
        <v>NS</v>
      </c>
      <c r="AE551" s="3">
        <f>IF(ISERROR(VLOOKUP($AC551,技リスト!$A$1:$F$270,3,FALSE)),"－",VLOOKUP($AC551,技リスト!$A$1:$F$270,3,FALSE))</f>
        <v>87</v>
      </c>
      <c r="AF551" s="3" t="str">
        <f>IF($E551=IF(ISERROR(VLOOKUP($AC551,技リスト!$A$1:$F$245,4,FALSE)),"－",VLOOKUP($AC551,技リスト!$A$1:$F$245,4,FALSE)),"一致","")</f>
        <v>一致</v>
      </c>
      <c r="AG551" s="16" t="str">
        <f t="shared" si="64"/>
        <v>ホーントレインしっぷうダッシュコロドラシュートドラゴントルネード</v>
      </c>
      <c r="AH551" s="16" t="str">
        <f t="shared" si="65"/>
        <v>ホーントレインしっぷうダッシュコロドラシュートドラゴントルネード</v>
      </c>
      <c r="AI551" s="16" t="str">
        <f t="shared" si="66"/>
        <v>ホーントレインしっぷうダッシュコロドラシュートドラゴントルネード</v>
      </c>
      <c r="AJ551" s="16" t="str">
        <f t="shared" si="67"/>
        <v>ホーントレインしっぷうダッシュコロドラシュートドラゴントルネード</v>
      </c>
      <c r="AK551" s="15" t="str">
        <f t="shared" si="68"/>
        <v>BBDRNSNS</v>
      </c>
      <c r="AL551" s="16" t="str">
        <f t="shared" si="69"/>
        <v>BBDRNSNS</v>
      </c>
      <c r="AM551" s="15" t="str">
        <f t="shared" si="70"/>
        <v>BBDRNSNS</v>
      </c>
      <c r="AN551" s="15" t="str">
        <f t="shared" si="71"/>
        <v>BBDRNSNS</v>
      </c>
    </row>
    <row r="552" spans="1:40" ht="11.25" customHeight="1" x14ac:dyDescent="0.15">
      <c r="A552" s="15">
        <v>551</v>
      </c>
      <c r="B552" s="15" t="s">
        <v>1419</v>
      </c>
      <c r="C552" s="15" t="s">
        <v>1420</v>
      </c>
      <c r="D552" s="3" t="s">
        <v>18</v>
      </c>
      <c r="E552" s="15" t="s">
        <v>19</v>
      </c>
      <c r="F552" s="15" t="s">
        <v>20</v>
      </c>
      <c r="G552" s="15">
        <v>156</v>
      </c>
      <c r="H552" s="15">
        <v>144</v>
      </c>
      <c r="I552" s="15">
        <v>47</v>
      </c>
      <c r="J552" s="15">
        <v>58</v>
      </c>
      <c r="K552" s="15">
        <v>68</v>
      </c>
      <c r="L552" s="15">
        <v>45</v>
      </c>
      <c r="M552" s="15">
        <v>52</v>
      </c>
      <c r="N552" s="15">
        <v>53</v>
      </c>
      <c r="O552" s="15">
        <v>60</v>
      </c>
      <c r="P552" s="15">
        <v>15</v>
      </c>
      <c r="Q552" s="15" t="s">
        <v>436</v>
      </c>
      <c r="R552" s="3" t="str">
        <f>IF(ISERROR(VLOOKUP($Q552,技リスト!$A$1:$F$270,6,FALSE)),"－",VLOOKUP($Q552,技リスト!$A$1:$F$270,6,FALSE))</f>
        <v>CA</v>
      </c>
      <c r="S552" s="3">
        <f>IF(ISERROR(VLOOKUP($Q552,技リスト!$A$1:$F$270,3,FALSE)),"－",VLOOKUP($Q552,技リスト!$A$1:$F$270,3,FALSE))</f>
        <v>10</v>
      </c>
      <c r="T552" s="3" t="str">
        <f>IF($E552=IF(ISERROR(VLOOKUP($Q552,技リスト!$A$1:$F$270,4,FALSE)),"－",VLOOKUP($Q552,技リスト!$A$1:$F$270,4,FALSE)),"一致","")</f>
        <v/>
      </c>
      <c r="U552" s="15" t="s">
        <v>280</v>
      </c>
      <c r="V552" s="3" t="str">
        <f>IF(ISERROR(VLOOKUP($U552,技リスト!$A$1:$F$270,6,FALSE)),"－",VLOOKUP($U552,技リスト!$A$1:$F$270,6,FALSE))</f>
        <v>P1</v>
      </c>
      <c r="W552" s="3">
        <f>IF(ISERROR(VLOOKUP($U552,技リスト!$A$1:$F$270,3,FALSE)),"－",VLOOKUP($U552,技リスト!$A$1:$F$270,3,FALSE))</f>
        <v>41</v>
      </c>
      <c r="X552" s="3" t="str">
        <f>IF($E552=IF(ISERROR(VLOOKUP($U552,技リスト!$A$1:$F$270,4,FALSE)),"－",VLOOKUP($U552,技リスト!$A$1:$F$270,4,FALSE)),"一致","")</f>
        <v/>
      </c>
      <c r="Y552" s="15" t="s">
        <v>141</v>
      </c>
      <c r="Z552" s="3" t="str">
        <f>IF(ISERROR(VLOOKUP($Y552,技リスト!$A$1:$F$270,6,FALSE)),"－",VLOOKUP($Y552,技リスト!$A$1:$F$270,6,FALSE))</f>
        <v>BL</v>
      </c>
      <c r="AA552" s="3">
        <f>IF(ISERROR(VLOOKUP($Y552,技リスト!$A$1:$F$270,3,FALSE)),"－",VLOOKUP($Y552,技リスト!$A$1:$F$270,3,FALSE))</f>
        <v>64</v>
      </c>
      <c r="AB552" s="3" t="str">
        <f>IF($E552=IF(ISERROR(VLOOKUP($Y552,技リスト!$A$1:$F$270,4,FALSE)),"－",VLOOKUP($Y552,技リスト!$A$1:$F$270,4,FALSE)),"一致","")</f>
        <v>一致</v>
      </c>
      <c r="AC552" s="15" t="s">
        <v>445</v>
      </c>
      <c r="AD552" s="3" t="str">
        <f>IF(ISERROR(VLOOKUP($AC552,技リスト!$A$1:$F$270,6,FALSE)),"－",VLOOKUP($AC552,技リスト!$A$1:$F$270,6,FALSE))</f>
        <v>CA</v>
      </c>
      <c r="AE552" s="3">
        <f>IF(ISERROR(VLOOKUP($AC552,技リスト!$A$1:$F$270,3,FALSE)),"－",VLOOKUP($AC552,技リスト!$A$1:$F$270,3,FALSE))</f>
        <v>61</v>
      </c>
      <c r="AF552" s="3" t="str">
        <f>IF($E552=IF(ISERROR(VLOOKUP($AC552,技リスト!$A$1:$F$245,4,FALSE)),"－",VLOOKUP($AC552,技リスト!$A$1:$F$245,4,FALSE)),"一致","")</f>
        <v/>
      </c>
      <c r="AG552" s="16" t="str">
        <f t="shared" si="64"/>
        <v>スワンダイブロケットこぶしかげぬいつむじ</v>
      </c>
      <c r="AH552" s="16" t="str">
        <f t="shared" si="65"/>
        <v>スワンダイブロケットこぶしかげぬいつむじ</v>
      </c>
      <c r="AI552" s="16" t="str">
        <f t="shared" si="66"/>
        <v>スワンダイブロケットこぶしかげぬいつむじ</v>
      </c>
      <c r="AJ552" s="16" t="str">
        <f t="shared" si="67"/>
        <v>スワンダイブロケットこぶしかげぬいつむじ</v>
      </c>
      <c r="AK552" s="15" t="str">
        <f t="shared" si="68"/>
        <v>CAP1BLCA</v>
      </c>
      <c r="AL552" s="16" t="str">
        <f t="shared" si="69"/>
        <v>CAP1BLCA</v>
      </c>
      <c r="AM552" s="15" t="str">
        <f t="shared" si="70"/>
        <v>CAP1BLCA</v>
      </c>
      <c r="AN552" s="15" t="str">
        <f t="shared" si="71"/>
        <v>CAP1BLCA</v>
      </c>
    </row>
    <row r="553" spans="1:40" ht="11.25" customHeight="1" x14ac:dyDescent="0.15">
      <c r="A553" s="15">
        <v>552</v>
      </c>
      <c r="B553" s="15" t="s">
        <v>1421</v>
      </c>
      <c r="C553" s="15" t="s">
        <v>1422</v>
      </c>
      <c r="D553" s="3" t="s">
        <v>18</v>
      </c>
      <c r="E553" s="15" t="s">
        <v>121</v>
      </c>
      <c r="F553" s="15" t="s">
        <v>17</v>
      </c>
      <c r="G553" s="15">
        <v>158</v>
      </c>
      <c r="H553" s="15">
        <v>78</v>
      </c>
      <c r="I553" s="15">
        <v>68</v>
      </c>
      <c r="J553" s="15">
        <v>70</v>
      </c>
      <c r="K553" s="15">
        <v>55</v>
      </c>
      <c r="L553" s="15">
        <v>76</v>
      </c>
      <c r="M553" s="15">
        <v>52</v>
      </c>
      <c r="N553" s="15">
        <v>61</v>
      </c>
      <c r="O553" s="15">
        <v>55</v>
      </c>
      <c r="P553" s="15">
        <v>24</v>
      </c>
      <c r="Q553" s="15" t="s">
        <v>305</v>
      </c>
      <c r="R553" s="3" t="str">
        <f>IF(ISERROR(VLOOKUP($Q553,技リスト!$A$1:$F$270,6,FALSE)),"－",VLOOKUP($Q553,技リスト!$A$1:$F$270,6,FALSE))</f>
        <v>BB</v>
      </c>
      <c r="S553" s="3">
        <f>IF(ISERROR(VLOOKUP($Q553,技リスト!$A$1:$F$270,3,FALSE)),"－",VLOOKUP($Q553,技リスト!$A$1:$F$270,3,FALSE))</f>
        <v>16</v>
      </c>
      <c r="T553" s="3" t="str">
        <f>IF($E553=IF(ISERROR(VLOOKUP($Q553,技リスト!$A$1:$F$270,4,FALSE)),"－",VLOOKUP($Q553,技リスト!$A$1:$F$270,4,FALSE)),"一致","")</f>
        <v>一致</v>
      </c>
      <c r="U553" s="15" t="s">
        <v>918</v>
      </c>
      <c r="V553" s="3" t="str">
        <f>IF(ISERROR(VLOOKUP($U553,技リスト!$A$1:$F$270,6,FALSE)),"－",VLOOKUP($U553,技リスト!$A$1:$F$270,6,FALSE))</f>
        <v>BL</v>
      </c>
      <c r="W553" s="3">
        <f>IF(ISERROR(VLOOKUP($U553,技リスト!$A$1:$F$270,3,FALSE)),"－",VLOOKUP($U553,技リスト!$A$1:$F$270,3,FALSE))</f>
        <v>73</v>
      </c>
      <c r="X553" s="3" t="str">
        <f>IF($E553=IF(ISERROR(VLOOKUP($U553,技リスト!$A$1:$F$270,4,FALSE)),"－",VLOOKUP($U553,技リスト!$A$1:$F$270,4,FALSE)),"一致","")</f>
        <v/>
      </c>
      <c r="Y553" s="15" t="s">
        <v>172</v>
      </c>
      <c r="Z553" s="3" t="str">
        <f>IF(ISERROR(VLOOKUP($Y553,技リスト!$A$1:$F$270,6,FALSE)),"－",VLOOKUP($Y553,技リスト!$A$1:$F$270,6,FALSE))</f>
        <v>DR</v>
      </c>
      <c r="AA553" s="3">
        <f>IF(ISERROR(VLOOKUP($Y553,技リスト!$A$1:$F$270,3,FALSE)),"－",VLOOKUP($Y553,技リスト!$A$1:$F$270,3,FALSE))</f>
        <v>83</v>
      </c>
      <c r="AB553" s="3" t="str">
        <f>IF($E553=IF(ISERROR(VLOOKUP($Y553,技リスト!$A$1:$F$270,4,FALSE)),"－",VLOOKUP($Y553,技リスト!$A$1:$F$270,4,FALSE)),"一致","")</f>
        <v/>
      </c>
      <c r="AC553" s="15" t="s">
        <v>735</v>
      </c>
      <c r="AD553" s="3" t="str">
        <f>IF(ISERROR(VLOOKUP($AC553,技リスト!$A$1:$F$270,6,FALSE)),"－",VLOOKUP($AC553,技リスト!$A$1:$F$270,6,FALSE))</f>
        <v>BS</v>
      </c>
      <c r="AE553" s="3">
        <f>IF(ISERROR(VLOOKUP($AC553,技リスト!$A$1:$F$270,3,FALSE)),"－",VLOOKUP($AC553,技リスト!$A$1:$F$270,3,FALSE))</f>
        <v>89</v>
      </c>
      <c r="AF553" s="3" t="str">
        <f>IF($E553=IF(ISERROR(VLOOKUP($AC553,技リスト!$A$1:$F$245,4,FALSE)),"－",VLOOKUP($AC553,技リスト!$A$1:$F$245,4,FALSE)),"一致","")</f>
        <v/>
      </c>
      <c r="AG553" s="16" t="str">
        <f t="shared" si="64"/>
        <v>ホーントレインプロファイルゾーンダッシュストームドラゴンキャノン</v>
      </c>
      <c r="AH553" s="16" t="str">
        <f t="shared" si="65"/>
        <v>ホーントレインプロファイルゾーンダッシュストームドラゴンキャノン</v>
      </c>
      <c r="AI553" s="16" t="str">
        <f t="shared" si="66"/>
        <v>ホーントレインプロファイルゾーンダッシュストームドラゴンキャノン</v>
      </c>
      <c r="AJ553" s="16" t="str">
        <f t="shared" si="67"/>
        <v>ホーントレインプロファイルゾーンダッシュストームドラゴンキャノン</v>
      </c>
      <c r="AK553" s="15" t="str">
        <f t="shared" si="68"/>
        <v>BBBLDRBS</v>
      </c>
      <c r="AL553" s="16" t="str">
        <f t="shared" si="69"/>
        <v>BBBLDRBS</v>
      </c>
      <c r="AM553" s="15" t="str">
        <f t="shared" si="70"/>
        <v>BBBLDRBS</v>
      </c>
      <c r="AN553" s="15" t="str">
        <f t="shared" si="71"/>
        <v>BBBLDRBS</v>
      </c>
    </row>
    <row r="554" spans="1:40" ht="11.25" customHeight="1" x14ac:dyDescent="0.15">
      <c r="A554" s="15">
        <v>553</v>
      </c>
      <c r="B554" s="15" t="s">
        <v>1423</v>
      </c>
      <c r="C554" s="15" t="s">
        <v>1424</v>
      </c>
      <c r="D554" s="3" t="s">
        <v>18</v>
      </c>
      <c r="E554" s="15" t="s">
        <v>88</v>
      </c>
      <c r="F554" s="15" t="s">
        <v>52</v>
      </c>
      <c r="G554" s="15">
        <v>77</v>
      </c>
      <c r="H554" s="15">
        <v>196</v>
      </c>
      <c r="I554" s="15">
        <v>48</v>
      </c>
      <c r="J554" s="15">
        <v>63</v>
      </c>
      <c r="K554" s="15">
        <v>53</v>
      </c>
      <c r="L554" s="15">
        <v>52</v>
      </c>
      <c r="M554" s="15">
        <v>64</v>
      </c>
      <c r="N554" s="15">
        <v>57</v>
      </c>
      <c r="O554" s="15">
        <v>58</v>
      </c>
      <c r="P554" s="15">
        <v>20</v>
      </c>
      <c r="Q554" s="15" t="s">
        <v>256</v>
      </c>
      <c r="R554" s="3" t="str">
        <f>IF(ISERROR(VLOOKUP($Q554,技リスト!$A$1:$F$270,6,FALSE)),"－",VLOOKUP($Q554,技リスト!$A$1:$F$270,6,FALSE))</f>
        <v>NS</v>
      </c>
      <c r="S554" s="3">
        <f>IF(ISERROR(VLOOKUP($Q554,技リスト!$A$1:$F$270,3,FALSE)),"－",VLOOKUP($Q554,技リスト!$A$1:$F$270,3,FALSE))</f>
        <v>31</v>
      </c>
      <c r="T554" s="3" t="str">
        <f>IF($E554=IF(ISERROR(VLOOKUP($Q554,技リスト!$A$1:$F$270,4,FALSE)),"－",VLOOKUP($Q554,技リスト!$A$1:$F$270,4,FALSE)),"一致","")</f>
        <v>一致</v>
      </c>
      <c r="U554" s="15" t="s">
        <v>427</v>
      </c>
      <c r="V554" s="3" t="str">
        <f>IF(ISERROR(VLOOKUP($U554,技リスト!$A$1:$F$270,6,FALSE)),"－",VLOOKUP($U554,技リスト!$A$1:$F$270,6,FALSE))</f>
        <v>BL</v>
      </c>
      <c r="W554" s="3">
        <f>IF(ISERROR(VLOOKUP($U554,技リスト!$A$1:$F$270,3,FALSE)),"－",VLOOKUP($U554,技リスト!$A$1:$F$270,3,FALSE))</f>
        <v>39</v>
      </c>
      <c r="X554" s="3" t="str">
        <f>IF($E554=IF(ISERROR(VLOOKUP($U554,技リスト!$A$1:$F$270,4,FALSE)),"－",VLOOKUP($U554,技リスト!$A$1:$F$270,4,FALSE)),"一致","")</f>
        <v>一致</v>
      </c>
      <c r="Y554" s="15" t="s">
        <v>152</v>
      </c>
      <c r="Z554" s="3" t="str">
        <f>IF(ISERROR(VLOOKUP($Y554,技リスト!$A$1:$F$270,6,FALSE)),"－",VLOOKUP($Y554,技リスト!$A$1:$F$270,6,FALSE))</f>
        <v>DR</v>
      </c>
      <c r="AA554" s="3">
        <f>IF(ISERROR(VLOOKUP($Y554,技リスト!$A$1:$F$270,3,FALSE)),"－",VLOOKUP($Y554,技リスト!$A$1:$F$270,3,FALSE))</f>
        <v>47</v>
      </c>
      <c r="AB554" s="3" t="str">
        <f>IF($E554=IF(ISERROR(VLOOKUP($Y554,技リスト!$A$1:$F$270,4,FALSE)),"－",VLOOKUP($Y554,技リスト!$A$1:$F$270,4,FALSE)),"一致","")</f>
        <v>一致</v>
      </c>
      <c r="AC554" s="15" t="s">
        <v>3615</v>
      </c>
      <c r="AD554" s="3" t="str">
        <f>IF(ISERROR(VLOOKUP($AC554,技リスト!$A$1:$F$270,6,FALSE)),"－",VLOOKUP($AC554,技リスト!$A$1:$F$270,6,FALSE))</f>
        <v>BS</v>
      </c>
      <c r="AE554" s="3">
        <f>IF(ISERROR(VLOOKUP($AC554,技リスト!$A$1:$F$270,3,FALSE)),"－",VLOOKUP($AC554,技リスト!$A$1:$F$270,3,FALSE))</f>
        <v>89</v>
      </c>
      <c r="AF554" s="3" t="str">
        <f>IF($E554=IF(ISERROR(VLOOKUP($AC554,技リスト!$A$1:$F$245,4,FALSE)),"－",VLOOKUP($AC554,技リスト!$A$1:$F$245,4,FALSE)),"一致","")</f>
        <v>一致</v>
      </c>
      <c r="AG554" s="16" t="str">
        <f t="shared" si="64"/>
        <v>スパイラルショットブレードアタックジグザグスパークイナズマ１ごう</v>
      </c>
      <c r="AH554" s="16" t="str">
        <f t="shared" si="65"/>
        <v>スパイラルショットブレードアタックジグザグスパークイナズマ１ごう</v>
      </c>
      <c r="AI554" s="16" t="str">
        <f t="shared" si="66"/>
        <v>スパイラルショットブレードアタックジグザグスパークイナズマ１ごう</v>
      </c>
      <c r="AJ554" s="16" t="str">
        <f t="shared" si="67"/>
        <v>スパイラルショットブレードアタックジグザグスパークイナズマ１ごう</v>
      </c>
      <c r="AK554" s="15" t="str">
        <f t="shared" si="68"/>
        <v>NSBLDRBS</v>
      </c>
      <c r="AL554" s="16" t="str">
        <f t="shared" si="69"/>
        <v>NSBLDRBS</v>
      </c>
      <c r="AM554" s="15" t="str">
        <f t="shared" si="70"/>
        <v>NSBLDRBS</v>
      </c>
      <c r="AN554" s="15" t="str">
        <f t="shared" si="71"/>
        <v>NSBLDRBS</v>
      </c>
    </row>
    <row r="555" spans="1:40" ht="11.25" customHeight="1" x14ac:dyDescent="0.15">
      <c r="A555" s="15">
        <v>554</v>
      </c>
      <c r="B555" s="15" t="s">
        <v>1425</v>
      </c>
      <c r="C555" s="15" t="s">
        <v>1426</v>
      </c>
      <c r="D555" s="3" t="s">
        <v>18</v>
      </c>
      <c r="E555" s="15" t="s">
        <v>19</v>
      </c>
      <c r="F555" s="15" t="s">
        <v>53</v>
      </c>
      <c r="G555" s="15">
        <v>129</v>
      </c>
      <c r="H555" s="15">
        <v>190</v>
      </c>
      <c r="I555" s="15">
        <v>58</v>
      </c>
      <c r="J555" s="15">
        <v>69</v>
      </c>
      <c r="K555" s="15">
        <v>60</v>
      </c>
      <c r="L555" s="15">
        <v>60</v>
      </c>
      <c r="M555" s="15">
        <v>52</v>
      </c>
      <c r="N555" s="15">
        <v>57</v>
      </c>
      <c r="O555" s="15">
        <v>56</v>
      </c>
      <c r="P555" s="15">
        <v>20</v>
      </c>
      <c r="Q555" s="15" t="s">
        <v>187</v>
      </c>
      <c r="R555" s="3" t="str">
        <f>IF(ISERROR(VLOOKUP($Q555,技リスト!$A$1:$F$270,6,FALSE)),"－",VLOOKUP($Q555,技リスト!$A$1:$F$270,6,FALSE))</f>
        <v>DR</v>
      </c>
      <c r="S555" s="3">
        <f>IF(ISERROR(VLOOKUP($Q555,技リスト!$A$1:$F$270,3,FALSE)),"－",VLOOKUP($Q555,技リスト!$A$1:$F$270,3,FALSE))</f>
        <v>15</v>
      </c>
      <c r="T555" s="3" t="str">
        <f>IF($E555=IF(ISERROR(VLOOKUP($Q555,技リスト!$A$1:$F$270,4,FALSE)),"－",VLOOKUP($Q555,技リスト!$A$1:$F$270,4,FALSE)),"一致","")</f>
        <v>一致</v>
      </c>
      <c r="U555" s="15" t="s">
        <v>171</v>
      </c>
      <c r="V555" s="3" t="str">
        <f>IF(ISERROR(VLOOKUP($U555,技リスト!$A$1:$F$270,6,FALSE)),"－",VLOOKUP($U555,技リスト!$A$1:$F$270,6,FALSE))</f>
        <v>DR</v>
      </c>
      <c r="W555" s="3">
        <f>IF(ISERROR(VLOOKUP($U555,技リスト!$A$1:$F$270,3,FALSE)),"－",VLOOKUP($U555,技リスト!$A$1:$F$270,3,FALSE))</f>
        <v>47</v>
      </c>
      <c r="X555" s="3" t="str">
        <f>IF($E555=IF(ISERROR(VLOOKUP($U555,技リスト!$A$1:$F$270,4,FALSE)),"－",VLOOKUP($U555,技リスト!$A$1:$F$270,4,FALSE)),"一致","")</f>
        <v>一致</v>
      </c>
      <c r="Y555" s="15" t="s">
        <v>715</v>
      </c>
      <c r="Z555" s="3" t="str">
        <f>IF(ISERROR(VLOOKUP($Y555,技リスト!$A$1:$F$270,6,FALSE)),"－",VLOOKUP($Y555,技リスト!$A$1:$F$270,6,FALSE))</f>
        <v>DR</v>
      </c>
      <c r="AA555" s="3">
        <f>IF(ISERROR(VLOOKUP($Y555,技リスト!$A$1:$F$270,3,FALSE)),"－",VLOOKUP($Y555,技リスト!$A$1:$F$270,3,FALSE))</f>
        <v>61</v>
      </c>
      <c r="AB555" s="3" t="str">
        <f>IF($E555=IF(ISERROR(VLOOKUP($Y555,技リスト!$A$1:$F$270,4,FALSE)),"－",VLOOKUP($Y555,技リスト!$A$1:$F$270,4,FALSE)),"一致","")</f>
        <v>一致</v>
      </c>
      <c r="AC555" s="15" t="s">
        <v>128</v>
      </c>
      <c r="AD555" s="3" t="str">
        <f>IF(ISERROR(VLOOKUP($AC555,技リスト!$A$1:$F$270,6,FALSE)),"－",VLOOKUP($AC555,技リスト!$A$1:$F$270,6,FALSE))</f>
        <v>DR</v>
      </c>
      <c r="AE555" s="3">
        <f>IF(ISERROR(VLOOKUP($AC555,技リスト!$A$1:$F$270,3,FALSE)),"－",VLOOKUP($AC555,技リスト!$A$1:$F$270,3,FALSE))</f>
        <v>76</v>
      </c>
      <c r="AF555" s="3" t="str">
        <f>IF($E555=IF(ISERROR(VLOOKUP($AC555,技リスト!$A$1:$F$245,4,FALSE)),"－",VLOOKUP($AC555,技リスト!$A$1:$F$245,4,FALSE)),"一致","")</f>
        <v>一致</v>
      </c>
      <c r="AG555" s="16" t="str">
        <f t="shared" si="64"/>
        <v>のろいイリュージョンボールたつまきどくぎりぶんしんフェイント</v>
      </c>
      <c r="AH555" s="16" t="str">
        <f t="shared" si="65"/>
        <v>のろいイリュージョンボールたつまきどくぎりぶんしんフェイント</v>
      </c>
      <c r="AI555" s="16" t="str">
        <f t="shared" si="66"/>
        <v>のろいイリュージョンボールたつまきどくぎりぶんしんフェイント</v>
      </c>
      <c r="AJ555" s="16" t="str">
        <f t="shared" si="67"/>
        <v>のろいイリュージョンボールたつまきどくぎりぶんしんフェイント</v>
      </c>
      <c r="AK555" s="15" t="str">
        <f t="shared" si="68"/>
        <v>DRDRDRDR</v>
      </c>
      <c r="AL555" s="16" t="str">
        <f t="shared" si="69"/>
        <v>DRDRDRDR</v>
      </c>
      <c r="AM555" s="15" t="str">
        <f t="shared" si="70"/>
        <v>DRDRDRDR</v>
      </c>
      <c r="AN555" s="15" t="str">
        <f t="shared" si="71"/>
        <v>DRDRDRDR</v>
      </c>
    </row>
    <row r="556" spans="1:40" ht="11.25" customHeight="1" x14ac:dyDescent="0.15">
      <c r="A556" s="15">
        <v>555</v>
      </c>
      <c r="B556" s="15" t="s">
        <v>1427</v>
      </c>
      <c r="C556" s="15" t="s">
        <v>1428</v>
      </c>
      <c r="D556" s="3" t="s">
        <v>18</v>
      </c>
      <c r="E556" s="15" t="s">
        <v>121</v>
      </c>
      <c r="F556" s="15" t="s">
        <v>53</v>
      </c>
      <c r="G556" s="15">
        <v>173</v>
      </c>
      <c r="H556" s="15">
        <v>130</v>
      </c>
      <c r="I556" s="15">
        <v>60</v>
      </c>
      <c r="J556" s="15">
        <v>60</v>
      </c>
      <c r="K556" s="15">
        <v>60</v>
      </c>
      <c r="L556" s="15">
        <v>60</v>
      </c>
      <c r="M556" s="15">
        <v>62</v>
      </c>
      <c r="N556" s="15">
        <v>63</v>
      </c>
      <c r="O556" s="15">
        <v>56</v>
      </c>
      <c r="P556" s="15">
        <v>15</v>
      </c>
      <c r="Q556" s="15" t="s">
        <v>164</v>
      </c>
      <c r="R556" s="3" t="str">
        <f>IF(ISERROR(VLOOKUP($Q556,技リスト!$A$1:$F$270,6,FALSE)),"－",VLOOKUP($Q556,技リスト!$A$1:$F$270,6,FALSE))</f>
        <v>DR</v>
      </c>
      <c r="S556" s="3">
        <f>IF(ISERROR(VLOOKUP($Q556,技リスト!$A$1:$F$270,3,FALSE)),"－",VLOOKUP($Q556,技リスト!$A$1:$F$270,3,FALSE))</f>
        <v>49</v>
      </c>
      <c r="T556" s="3" t="str">
        <f>IF($E556=IF(ISERROR(VLOOKUP($Q556,技リスト!$A$1:$F$270,4,FALSE)),"－",VLOOKUP($Q556,技リスト!$A$1:$F$270,4,FALSE)),"一致","")</f>
        <v>一致</v>
      </c>
      <c r="U556" s="15" t="s">
        <v>87</v>
      </c>
      <c r="V556" s="3" t="str">
        <f>IF(ISERROR(VLOOKUP($U556,技リスト!$A$1:$F$270,6,FALSE)),"－",VLOOKUP($U556,技リスト!$A$1:$F$270,6,FALSE))</f>
        <v>DR</v>
      </c>
      <c r="W556" s="3">
        <f>IF(ISERROR(VLOOKUP($U556,技リスト!$A$1:$F$270,3,FALSE)),"－",VLOOKUP($U556,技リスト!$A$1:$F$270,3,FALSE))</f>
        <v>78</v>
      </c>
      <c r="X556" s="3" t="str">
        <f>IF($E556=IF(ISERROR(VLOOKUP($U556,技リスト!$A$1:$F$270,4,FALSE)),"－",VLOOKUP($U556,技リスト!$A$1:$F$270,4,FALSE)),"一致","")</f>
        <v/>
      </c>
      <c r="Y556" s="15" t="s">
        <v>219</v>
      </c>
      <c r="Z556" s="3" t="str">
        <f>IF(ISERROR(VLOOKUP($Y556,技リスト!$A$1:$F$270,6,FALSE)),"－",VLOOKUP($Y556,技リスト!$A$1:$F$270,6,FALSE))</f>
        <v>BL</v>
      </c>
      <c r="AA556" s="3">
        <f>IF(ISERROR(VLOOKUP($Y556,技リスト!$A$1:$F$270,3,FALSE)),"－",VLOOKUP($Y556,技リスト!$A$1:$F$270,3,FALSE))</f>
        <v>64</v>
      </c>
      <c r="AB556" s="3" t="str">
        <f>IF($E556=IF(ISERROR(VLOOKUP($Y556,技リスト!$A$1:$F$270,4,FALSE)),"－",VLOOKUP($Y556,技リスト!$A$1:$F$270,4,FALSE)),"一致","")</f>
        <v/>
      </c>
      <c r="AC556" s="15" t="s">
        <v>766</v>
      </c>
      <c r="AD556" s="3" t="str">
        <f>IF(ISERROR(VLOOKUP($AC556,技リスト!$A$1:$F$270,6,FALSE)),"－",VLOOKUP($AC556,技リスト!$A$1:$F$270,6,FALSE))</f>
        <v>NS</v>
      </c>
      <c r="AE556" s="3">
        <f>IF(ISERROR(VLOOKUP($AC556,技リスト!$A$1:$F$270,3,FALSE)),"－",VLOOKUP($AC556,技リスト!$A$1:$F$270,3,FALSE))</f>
        <v>80</v>
      </c>
      <c r="AF556" s="3" t="str">
        <f>IF($E556=IF(ISERROR(VLOOKUP($AC556,技リスト!$A$1:$F$245,4,FALSE)),"－",VLOOKUP($AC556,技リスト!$A$1:$F$245,4,FALSE)),"一致","")</f>
        <v/>
      </c>
      <c r="AG556" s="16" t="str">
        <f t="shared" si="64"/>
        <v>ごりむちゅうオオウチワサイクロントカチェフボンバー</v>
      </c>
      <c r="AH556" s="16" t="str">
        <f t="shared" si="65"/>
        <v>ごりむちゅうオオウチワサイクロントカチェフボンバー</v>
      </c>
      <c r="AI556" s="16" t="str">
        <f t="shared" si="66"/>
        <v>ごりむちゅうオオウチワサイクロントカチェフボンバー</v>
      </c>
      <c r="AJ556" s="16" t="str">
        <f t="shared" si="67"/>
        <v>ごりむちゅうオオウチワサイクロントカチェフボンバー</v>
      </c>
      <c r="AK556" s="15" t="str">
        <f t="shared" si="68"/>
        <v>DRDRBLNS</v>
      </c>
      <c r="AL556" s="16" t="str">
        <f t="shared" si="69"/>
        <v>DRDRBLNS</v>
      </c>
      <c r="AM556" s="15" t="str">
        <f t="shared" si="70"/>
        <v>DRDRBLNS</v>
      </c>
      <c r="AN556" s="15" t="str">
        <f t="shared" si="71"/>
        <v>DRDRBLNS</v>
      </c>
    </row>
    <row r="557" spans="1:40" ht="11.25" customHeight="1" x14ac:dyDescent="0.15">
      <c r="A557" s="15">
        <v>556</v>
      </c>
      <c r="B557" s="15" t="s">
        <v>1429</v>
      </c>
      <c r="C557" s="15" t="s">
        <v>1430</v>
      </c>
      <c r="D557" s="3" t="s">
        <v>18</v>
      </c>
      <c r="E557" s="15" t="s">
        <v>145</v>
      </c>
      <c r="F557" s="15" t="s">
        <v>20</v>
      </c>
      <c r="G557" s="15">
        <v>213</v>
      </c>
      <c r="H557" s="15">
        <v>146</v>
      </c>
      <c r="I557" s="15">
        <v>60</v>
      </c>
      <c r="J557" s="15">
        <v>52</v>
      </c>
      <c r="K557" s="15">
        <v>55</v>
      </c>
      <c r="L557" s="15">
        <v>52</v>
      </c>
      <c r="M557" s="15">
        <v>63</v>
      </c>
      <c r="N557" s="15">
        <v>72</v>
      </c>
      <c r="O557" s="15">
        <v>60</v>
      </c>
      <c r="P557" s="15">
        <v>18</v>
      </c>
      <c r="Q557" s="15" t="s">
        <v>203</v>
      </c>
      <c r="R557" s="3" t="str">
        <f>IF(ISERROR(VLOOKUP($Q557,技リスト!$A$1:$F$270,6,FALSE)),"－",VLOOKUP($Q557,技リスト!$A$1:$F$270,6,FALSE))</f>
        <v>P1</v>
      </c>
      <c r="S557" s="3">
        <f>IF(ISERROR(VLOOKUP($Q557,技リスト!$A$1:$F$270,3,FALSE)),"－",VLOOKUP($Q557,技リスト!$A$1:$F$270,3,FALSE))</f>
        <v>8</v>
      </c>
      <c r="T557" s="3" t="str">
        <f>IF($E557=IF(ISERROR(VLOOKUP($Q557,技リスト!$A$1:$F$270,4,FALSE)),"－",VLOOKUP($Q557,技リスト!$A$1:$F$270,4,FALSE)),"一致","")</f>
        <v>一致</v>
      </c>
      <c r="U557" s="15" t="s">
        <v>280</v>
      </c>
      <c r="V557" s="3" t="str">
        <f>IF(ISERROR(VLOOKUP($U557,技リスト!$A$1:$F$270,6,FALSE)),"－",VLOOKUP($U557,技リスト!$A$1:$F$270,6,FALSE))</f>
        <v>P1</v>
      </c>
      <c r="W557" s="3">
        <f>IF(ISERROR(VLOOKUP($U557,技リスト!$A$1:$F$270,3,FALSE)),"－",VLOOKUP($U557,技リスト!$A$1:$F$270,3,FALSE))</f>
        <v>41</v>
      </c>
      <c r="X557" s="3" t="str">
        <f>IF($E557=IF(ISERROR(VLOOKUP($U557,技リスト!$A$1:$F$270,4,FALSE)),"－",VLOOKUP($U557,技リスト!$A$1:$F$270,4,FALSE)),"一致","")</f>
        <v>一致</v>
      </c>
      <c r="Y557" s="15" t="s">
        <v>208</v>
      </c>
      <c r="Z557" s="3" t="str">
        <f>IF(ISERROR(VLOOKUP($Y557,技リスト!$A$1:$F$270,6,FALSE)),"－",VLOOKUP($Y557,技リスト!$A$1:$F$270,6,FALSE))</f>
        <v>P1</v>
      </c>
      <c r="AA557" s="3">
        <f>IF(ISERROR(VLOOKUP($Y557,技リスト!$A$1:$F$270,3,FALSE)),"－",VLOOKUP($Y557,技リスト!$A$1:$F$270,3,FALSE))</f>
        <v>61</v>
      </c>
      <c r="AB557" s="3" t="str">
        <f>IF($E557=IF(ISERROR(VLOOKUP($Y557,技リスト!$A$1:$F$270,4,FALSE)),"－",VLOOKUP($Y557,技リスト!$A$1:$F$270,4,FALSE)),"一致","")</f>
        <v>一致</v>
      </c>
      <c r="AC557" s="15" t="s">
        <v>271</v>
      </c>
      <c r="AD557" s="3" t="str">
        <f>IF(ISERROR(VLOOKUP($AC557,技リスト!$A$1:$F$270,6,FALSE)),"－",VLOOKUP($AC557,技リスト!$A$1:$F$270,6,FALSE))</f>
        <v>CA</v>
      </c>
      <c r="AE557" s="3">
        <f>IF(ISERROR(VLOOKUP($AC557,技リスト!$A$1:$F$270,3,FALSE)),"－",VLOOKUP($AC557,技リスト!$A$1:$F$270,3,FALSE))</f>
        <v>76</v>
      </c>
      <c r="AF557" s="3" t="str">
        <f>IF($E557=IF(ISERROR(VLOOKUP($AC557,技リスト!$A$1:$F$245,4,FALSE)),"－",VLOOKUP($AC557,技リスト!$A$1:$F$245,4,FALSE)),"一致","")</f>
        <v>一致</v>
      </c>
      <c r="AG557" s="16" t="str">
        <f t="shared" si="64"/>
        <v>ねっけつパンチロケットこぶしフルパワーシールドかえんほうしゃ</v>
      </c>
      <c r="AH557" s="16" t="str">
        <f t="shared" si="65"/>
        <v>ねっけつパンチロケットこぶしフルパワーシールドかえんほうしゃ</v>
      </c>
      <c r="AI557" s="16" t="str">
        <f t="shared" si="66"/>
        <v>ねっけつパンチロケットこぶしフルパワーシールドかえんほうしゃ</v>
      </c>
      <c r="AJ557" s="16" t="str">
        <f t="shared" si="67"/>
        <v>ねっけつパンチロケットこぶしフルパワーシールドかえんほうしゃ</v>
      </c>
      <c r="AK557" s="15" t="str">
        <f t="shared" si="68"/>
        <v>P1P1P1CA</v>
      </c>
      <c r="AL557" s="16" t="str">
        <f t="shared" si="69"/>
        <v>P1P1P1CA</v>
      </c>
      <c r="AM557" s="15" t="str">
        <f t="shared" si="70"/>
        <v>P1P1P1CA</v>
      </c>
      <c r="AN557" s="15" t="str">
        <f t="shared" si="71"/>
        <v>P1P1P1CA</v>
      </c>
    </row>
    <row r="558" spans="1:40" ht="11.25" customHeight="1" x14ac:dyDescent="0.15">
      <c r="A558" s="15">
        <v>557</v>
      </c>
      <c r="B558" s="15" t="s">
        <v>1431</v>
      </c>
      <c r="C558" s="15" t="s">
        <v>1432</v>
      </c>
      <c r="D558" s="3" t="s">
        <v>18</v>
      </c>
      <c r="E558" s="15" t="s">
        <v>145</v>
      </c>
      <c r="F558" s="15" t="s">
        <v>52</v>
      </c>
      <c r="G558" s="15">
        <v>213</v>
      </c>
      <c r="H558" s="15">
        <v>148</v>
      </c>
      <c r="I558" s="15">
        <v>67</v>
      </c>
      <c r="J558" s="15">
        <v>59</v>
      </c>
      <c r="K558" s="15">
        <v>54</v>
      </c>
      <c r="L558" s="15">
        <v>68</v>
      </c>
      <c r="M558" s="15">
        <v>64</v>
      </c>
      <c r="N558" s="15">
        <v>61</v>
      </c>
      <c r="O558" s="15">
        <v>54</v>
      </c>
      <c r="P558" s="15">
        <v>15</v>
      </c>
      <c r="Q558" s="15" t="s">
        <v>163</v>
      </c>
      <c r="R558" s="3" t="str">
        <f>IF(ISERROR(VLOOKUP($Q558,技リスト!$A$1:$F$270,6,FALSE)),"－",VLOOKUP($Q558,技リスト!$A$1:$F$270,6,FALSE))</f>
        <v>NS</v>
      </c>
      <c r="S558" s="3">
        <f>IF(ISERROR(VLOOKUP($Q558,技リスト!$A$1:$F$270,3,FALSE)),"－",VLOOKUP($Q558,技リスト!$A$1:$F$270,3,FALSE))</f>
        <v>24</v>
      </c>
      <c r="T558" s="3" t="str">
        <f>IF($E558=IF(ISERROR(VLOOKUP($Q558,技リスト!$A$1:$F$270,4,FALSE)),"－",VLOOKUP($Q558,技リスト!$A$1:$F$270,4,FALSE)),"一致","")</f>
        <v>一致</v>
      </c>
      <c r="U558" s="15" t="s">
        <v>224</v>
      </c>
      <c r="V558" s="3" t="str">
        <f>IF(ISERROR(VLOOKUP($U558,技リスト!$A$1:$F$270,6,FALSE)),"－",VLOOKUP($U558,技リスト!$A$1:$F$270,6,FALSE))</f>
        <v>NS</v>
      </c>
      <c r="W558" s="3">
        <f>IF(ISERROR(VLOOKUP($U558,技リスト!$A$1:$F$270,3,FALSE)),"－",VLOOKUP($U558,技リスト!$A$1:$F$270,3,FALSE))</f>
        <v>70</v>
      </c>
      <c r="X558" s="3" t="str">
        <f>IF($E558=IF(ISERROR(VLOOKUP($U558,技リスト!$A$1:$F$270,4,FALSE)),"－",VLOOKUP($U558,技リスト!$A$1:$F$270,4,FALSE)),"一致","")</f>
        <v>一致</v>
      </c>
      <c r="Y558" s="15" t="s">
        <v>176</v>
      </c>
      <c r="Z558" s="3" t="str">
        <f>IF(ISERROR(VLOOKUP($Y558,技リスト!$A$1:$F$270,6,FALSE)),"－",VLOOKUP($Y558,技リスト!$A$1:$F$270,6,FALSE))</f>
        <v>DR</v>
      </c>
      <c r="AA558" s="3">
        <f>IF(ISERROR(VLOOKUP($Y558,技リスト!$A$1:$F$270,3,FALSE)),"－",VLOOKUP($Y558,技リスト!$A$1:$F$270,3,FALSE))</f>
        <v>47</v>
      </c>
      <c r="AB558" s="3" t="str">
        <f>IF($E558=IF(ISERROR(VLOOKUP($Y558,技リスト!$A$1:$F$270,4,FALSE)),"－",VLOOKUP($Y558,技リスト!$A$1:$F$270,4,FALSE)),"一致","")</f>
        <v>一致</v>
      </c>
      <c r="AC558" s="15" t="s">
        <v>750</v>
      </c>
      <c r="AD558" s="3" t="str">
        <f>IF(ISERROR(VLOOKUP($AC558,技リスト!$A$1:$F$270,6,FALSE)),"－",VLOOKUP($AC558,技リスト!$A$1:$F$270,6,FALSE))</f>
        <v>BL</v>
      </c>
      <c r="AE558" s="3">
        <f>IF(ISERROR(VLOOKUP($AC558,技リスト!$A$1:$F$270,3,FALSE)),"－",VLOOKUP($AC558,技リスト!$A$1:$F$270,3,FALSE))</f>
        <v>62</v>
      </c>
      <c r="AF558" s="3" t="str">
        <f>IF($E558=IF(ISERROR(VLOOKUP($AC558,技リスト!$A$1:$F$245,4,FALSE)),"－",VLOOKUP($AC558,技リスト!$A$1:$F$245,4,FALSE)),"一致","")</f>
        <v>一致</v>
      </c>
      <c r="AG558" s="16" t="str">
        <f t="shared" si="64"/>
        <v>グレネードショットダイナマイトシュートヒートタックルフレイムダンス</v>
      </c>
      <c r="AH558" s="16" t="str">
        <f t="shared" si="65"/>
        <v>グレネードショットダイナマイトシュートヒートタックルフレイムダンス</v>
      </c>
      <c r="AI558" s="16" t="str">
        <f t="shared" si="66"/>
        <v>グレネードショットダイナマイトシュートヒートタックルフレイムダンス</v>
      </c>
      <c r="AJ558" s="16" t="str">
        <f t="shared" si="67"/>
        <v>グレネードショットダイナマイトシュートヒートタックルフレイムダンス</v>
      </c>
      <c r="AK558" s="15" t="str">
        <f t="shared" si="68"/>
        <v>NSNSDRBL</v>
      </c>
      <c r="AL558" s="16" t="str">
        <f t="shared" si="69"/>
        <v>NSNSDRBL</v>
      </c>
      <c r="AM558" s="15" t="str">
        <f t="shared" si="70"/>
        <v>NSNSDRBL</v>
      </c>
      <c r="AN558" s="15" t="str">
        <f t="shared" si="71"/>
        <v>NSNSDRBL</v>
      </c>
    </row>
    <row r="559" spans="1:40" ht="11.25" customHeight="1" x14ac:dyDescent="0.15">
      <c r="A559" s="15">
        <v>558</v>
      </c>
      <c r="B559" s="15" t="s">
        <v>1433</v>
      </c>
      <c r="C559" s="15" t="s">
        <v>1434</v>
      </c>
      <c r="D559" s="3" t="s">
        <v>18</v>
      </c>
      <c r="E559" s="15" t="s">
        <v>121</v>
      </c>
      <c r="F559" s="15" t="s">
        <v>20</v>
      </c>
      <c r="G559" s="15">
        <v>107</v>
      </c>
      <c r="H559" s="15">
        <v>138</v>
      </c>
      <c r="I559" s="15">
        <v>63</v>
      </c>
      <c r="J559" s="15">
        <v>63</v>
      </c>
      <c r="K559" s="15">
        <v>56</v>
      </c>
      <c r="L559" s="15">
        <v>61</v>
      </c>
      <c r="M559" s="15">
        <v>52</v>
      </c>
      <c r="N559" s="15">
        <v>60</v>
      </c>
      <c r="O559" s="15">
        <v>59</v>
      </c>
      <c r="P559" s="15">
        <v>14</v>
      </c>
      <c r="Q559" s="15" t="s">
        <v>320</v>
      </c>
      <c r="R559" s="3" t="str">
        <f>IF(ISERROR(VLOOKUP($Q559,技リスト!$A$1:$F$270,6,FALSE)),"－",VLOOKUP($Q559,技リスト!$A$1:$F$270,6,FALSE))</f>
        <v>CA</v>
      </c>
      <c r="S559" s="3">
        <f>IF(ISERROR(VLOOKUP($Q559,技リスト!$A$1:$F$270,3,FALSE)),"－",VLOOKUP($Q559,技リスト!$A$1:$F$270,3,FALSE))</f>
        <v>41</v>
      </c>
      <c r="T559" s="3" t="str">
        <f>IF($E559=IF(ISERROR(VLOOKUP($Q559,技リスト!$A$1:$F$270,4,FALSE)),"－",VLOOKUP($Q559,技リスト!$A$1:$F$270,4,FALSE)),"一致","")</f>
        <v>一致</v>
      </c>
      <c r="U559" s="15" t="s">
        <v>321</v>
      </c>
      <c r="V559" s="3" t="str">
        <f>IF(ISERROR(VLOOKUP($U559,技リスト!$A$1:$F$270,6,FALSE)),"－",VLOOKUP($U559,技リスト!$A$1:$F$270,6,FALSE))</f>
        <v>P1</v>
      </c>
      <c r="W559" s="3">
        <f>IF(ISERROR(VLOOKUP($U559,技リスト!$A$1:$F$270,3,FALSE)),"－",VLOOKUP($U559,技リスト!$A$1:$F$270,3,FALSE))</f>
        <v>76</v>
      </c>
      <c r="X559" s="3" t="str">
        <f>IF($E559=IF(ISERROR(VLOOKUP($U559,技リスト!$A$1:$F$270,4,FALSE)),"－",VLOOKUP($U559,技リスト!$A$1:$F$270,4,FALSE)),"一致","")</f>
        <v>一致</v>
      </c>
      <c r="Y559" s="15" t="s">
        <v>290</v>
      </c>
      <c r="Z559" s="3" t="str">
        <f>IF(ISERROR(VLOOKUP($Y559,技リスト!$A$1:$F$270,6,FALSE)),"－",VLOOKUP($Y559,技リスト!$A$1:$F$270,6,FALSE))</f>
        <v>BL</v>
      </c>
      <c r="AA559" s="3">
        <f>IF(ISERROR(VLOOKUP($Y559,技リスト!$A$1:$F$270,3,FALSE)),"－",VLOOKUP($Y559,技リスト!$A$1:$F$270,3,FALSE))</f>
        <v>56</v>
      </c>
      <c r="AB559" s="3" t="str">
        <f>IF($E559=IF(ISERROR(VLOOKUP($Y559,技リスト!$A$1:$F$270,4,FALSE)),"－",VLOOKUP($Y559,技リスト!$A$1:$F$270,4,FALSE)),"一致","")</f>
        <v/>
      </c>
      <c r="AC559" s="15" t="s">
        <v>1236</v>
      </c>
      <c r="AD559" s="3" t="str">
        <f>IF(ISERROR(VLOOKUP($AC559,技リスト!$A$1:$F$270,6,FALSE)),"－",VLOOKUP($AC559,技リスト!$A$1:$F$270,6,FALSE))</f>
        <v>BL</v>
      </c>
      <c r="AE559" s="3">
        <f>IF(ISERROR(VLOOKUP($AC559,技リスト!$A$1:$F$270,3,FALSE)),"－",VLOOKUP($AC559,技リスト!$A$1:$F$270,3,FALSE))</f>
        <v>115</v>
      </c>
      <c r="AF559" s="3" t="str">
        <f>IF($E559=IF(ISERROR(VLOOKUP($AC559,技リスト!$A$1:$F$245,4,FALSE)),"－",VLOOKUP($AC559,技リスト!$A$1:$F$245,4,FALSE)),"一致","")</f>
        <v>一致</v>
      </c>
      <c r="AG559" s="16" t="str">
        <f t="shared" si="64"/>
        <v>ワイルドクローちゃぶだいがえしくものいとボディシールド</v>
      </c>
      <c r="AH559" s="16" t="str">
        <f t="shared" si="65"/>
        <v>ワイルドクローちゃぶだいがえしくものいとボディシールド</v>
      </c>
      <c r="AI559" s="16" t="str">
        <f t="shared" si="66"/>
        <v>ワイルドクローちゃぶだいがえしくものいとボディシールド</v>
      </c>
      <c r="AJ559" s="16" t="str">
        <f t="shared" si="67"/>
        <v>ワイルドクローちゃぶだいがえしくものいとボディシールド</v>
      </c>
      <c r="AK559" s="15" t="str">
        <f t="shared" si="68"/>
        <v>CAP1BLBL</v>
      </c>
      <c r="AL559" s="16" t="str">
        <f t="shared" si="69"/>
        <v>CAP1BLBL</v>
      </c>
      <c r="AM559" s="15" t="str">
        <f t="shared" si="70"/>
        <v>CAP1BLBL</v>
      </c>
      <c r="AN559" s="15" t="str">
        <f t="shared" si="71"/>
        <v>CAP1BLBL</v>
      </c>
    </row>
    <row r="560" spans="1:40" ht="11.25" customHeight="1" x14ac:dyDescent="0.15">
      <c r="A560" s="15">
        <v>559</v>
      </c>
      <c r="B560" s="15" t="s">
        <v>1435</v>
      </c>
      <c r="C560" s="15" t="s">
        <v>1436</v>
      </c>
      <c r="D560" s="3" t="s">
        <v>18</v>
      </c>
      <c r="E560" s="15" t="s">
        <v>19</v>
      </c>
      <c r="F560" s="15" t="s">
        <v>52</v>
      </c>
      <c r="G560" s="15">
        <v>147</v>
      </c>
      <c r="H560" s="15">
        <v>200</v>
      </c>
      <c r="I560" s="15">
        <v>60</v>
      </c>
      <c r="J560" s="15">
        <v>52</v>
      </c>
      <c r="K560" s="15">
        <v>56</v>
      </c>
      <c r="L560" s="15">
        <v>54</v>
      </c>
      <c r="M560" s="15">
        <v>53</v>
      </c>
      <c r="N560" s="15">
        <v>56</v>
      </c>
      <c r="O560" s="15">
        <v>60</v>
      </c>
      <c r="P560" s="15">
        <v>12</v>
      </c>
      <c r="Q560" s="15" t="s">
        <v>263</v>
      </c>
      <c r="R560" s="3" t="str">
        <f>IF(ISERROR(VLOOKUP($Q560,技リスト!$A$1:$F$270,6,FALSE)),"－",VLOOKUP($Q560,技リスト!$A$1:$F$270,6,FALSE))</f>
        <v>NS</v>
      </c>
      <c r="S560" s="3">
        <f>IF(ISERROR(VLOOKUP($Q560,技リスト!$A$1:$F$270,3,FALSE)),"－",VLOOKUP($Q560,技リスト!$A$1:$F$270,3,FALSE))</f>
        <v>43</v>
      </c>
      <c r="T560" s="3" t="str">
        <f>IF($E560=IF(ISERROR(VLOOKUP($Q560,技リスト!$A$1:$F$270,4,FALSE)),"－",VLOOKUP($Q560,技リスト!$A$1:$F$270,4,FALSE)),"一致","")</f>
        <v/>
      </c>
      <c r="U560" s="15" t="s">
        <v>194</v>
      </c>
      <c r="V560" s="3" t="str">
        <f>IF(ISERROR(VLOOKUP($U560,技リスト!$A$1:$F$270,6,FALSE)),"－",VLOOKUP($U560,技リスト!$A$1:$F$270,6,FALSE))</f>
        <v>NS</v>
      </c>
      <c r="W560" s="3">
        <f>IF(ISERROR(VLOOKUP($U560,技リスト!$A$1:$F$270,3,FALSE)),"－",VLOOKUP($U560,技リスト!$A$1:$F$270,3,FALSE))</f>
        <v>43</v>
      </c>
      <c r="X560" s="3" t="str">
        <f>IF($E560=IF(ISERROR(VLOOKUP($U560,技リスト!$A$1:$F$270,4,FALSE)),"－",VLOOKUP($U560,技リスト!$A$1:$F$270,4,FALSE)),"一致","")</f>
        <v>一致</v>
      </c>
      <c r="Y560" s="15" t="s">
        <v>230</v>
      </c>
      <c r="Z560" s="3" t="str">
        <f>IF(ISERROR(VLOOKUP($Y560,技リスト!$A$1:$F$270,6,FALSE)),"－",VLOOKUP($Y560,技リスト!$A$1:$F$270,6,FALSE))</f>
        <v>NS</v>
      </c>
      <c r="AA560" s="3">
        <f>IF(ISERROR(VLOOKUP($Y560,技リスト!$A$1:$F$270,3,FALSE)),"－",VLOOKUP($Y560,技リスト!$A$1:$F$270,3,FALSE))</f>
        <v>67</v>
      </c>
      <c r="AB560" s="3" t="str">
        <f>IF($E560=IF(ISERROR(VLOOKUP($Y560,技リスト!$A$1:$F$270,4,FALSE)),"－",VLOOKUP($Y560,技リスト!$A$1:$F$270,4,FALSE)),"一致","")</f>
        <v>一致</v>
      </c>
      <c r="AC560" s="15" t="s">
        <v>160</v>
      </c>
      <c r="AD560" s="3" t="str">
        <f>IF(ISERROR(VLOOKUP($AC560,技リスト!$A$1:$F$270,6,FALSE)),"－",VLOOKUP($AC560,技リスト!$A$1:$F$270,6,FALSE))</f>
        <v>BS</v>
      </c>
      <c r="AE560" s="3">
        <f>IF(ISERROR(VLOOKUP($AC560,技リスト!$A$1:$F$270,3,FALSE)),"－",VLOOKUP($AC560,技リスト!$A$1:$F$270,3,FALSE))</f>
        <v>78</v>
      </c>
      <c r="AF560" s="3" t="str">
        <f>IF($E560=IF(ISERROR(VLOOKUP($AC560,技リスト!$A$1:$F$245,4,FALSE)),"－",VLOOKUP($AC560,技リスト!$A$1:$F$245,4,FALSE)),"一致","")</f>
        <v/>
      </c>
      <c r="AG560" s="16" t="str">
        <f t="shared" si="64"/>
        <v>かみかくしファントムシュートフリーズショットクンフーアタック</v>
      </c>
      <c r="AH560" s="16" t="str">
        <f t="shared" si="65"/>
        <v>かみかくしファントムシュートフリーズショットクンフーアタック</v>
      </c>
      <c r="AI560" s="16" t="str">
        <f t="shared" si="66"/>
        <v>かみかくしファントムシュートフリーズショットクンフーアタック</v>
      </c>
      <c r="AJ560" s="16" t="str">
        <f t="shared" si="67"/>
        <v>かみかくしファントムシュートフリーズショットクンフーアタック</v>
      </c>
      <c r="AK560" s="15" t="str">
        <f t="shared" si="68"/>
        <v>NSNSNSBS</v>
      </c>
      <c r="AL560" s="16" t="str">
        <f t="shared" si="69"/>
        <v>NSNSNSBS</v>
      </c>
      <c r="AM560" s="15" t="str">
        <f t="shared" si="70"/>
        <v>NSNSNSBS</v>
      </c>
      <c r="AN560" s="15" t="str">
        <f t="shared" si="71"/>
        <v>NSNSNSBS</v>
      </c>
    </row>
    <row r="561" spans="1:40" ht="11.25" customHeight="1" x14ac:dyDescent="0.15">
      <c r="A561" s="15">
        <v>560</v>
      </c>
      <c r="B561" s="15" t="s">
        <v>1437</v>
      </c>
      <c r="C561" s="15" t="s">
        <v>1438</v>
      </c>
      <c r="D561" s="3" t="s">
        <v>18</v>
      </c>
      <c r="E561" s="15" t="s">
        <v>88</v>
      </c>
      <c r="F561" s="15" t="s">
        <v>53</v>
      </c>
      <c r="G561" s="15">
        <v>173</v>
      </c>
      <c r="H561" s="15">
        <v>154</v>
      </c>
      <c r="I561" s="15">
        <v>58</v>
      </c>
      <c r="J561" s="15">
        <v>56</v>
      </c>
      <c r="K561" s="15">
        <v>54</v>
      </c>
      <c r="L561" s="15">
        <v>53</v>
      </c>
      <c r="M561" s="15">
        <v>56</v>
      </c>
      <c r="N561" s="15">
        <v>63</v>
      </c>
      <c r="O561" s="15">
        <v>56</v>
      </c>
      <c r="P561" s="15">
        <v>34</v>
      </c>
      <c r="Q561" s="15" t="s">
        <v>158</v>
      </c>
      <c r="R561" s="3" t="str">
        <f>IF(ISERROR(VLOOKUP($Q561,技リスト!$A$1:$F$270,6,FALSE)),"－",VLOOKUP($Q561,技リスト!$A$1:$F$270,6,FALSE))</f>
        <v>DR</v>
      </c>
      <c r="S561" s="3">
        <f>IF(ISERROR(VLOOKUP($Q561,技リスト!$A$1:$F$270,3,FALSE)),"－",VLOOKUP($Q561,技リスト!$A$1:$F$270,3,FALSE))</f>
        <v>17</v>
      </c>
      <c r="T561" s="3" t="str">
        <f>IF($E561=IF(ISERROR(VLOOKUP($Q561,技リスト!$A$1:$F$270,4,FALSE)),"－",VLOOKUP($Q561,技リスト!$A$1:$F$270,4,FALSE)),"一致","")</f>
        <v>一致</v>
      </c>
      <c r="U561" s="15" t="s">
        <v>289</v>
      </c>
      <c r="V561" s="3" t="str">
        <f>IF(ISERROR(VLOOKUP($U561,技リスト!$A$1:$F$270,6,FALSE)),"－",VLOOKUP($U561,技リスト!$A$1:$F$270,6,FALSE))</f>
        <v>DR</v>
      </c>
      <c r="W561" s="3">
        <f>IF(ISERROR(VLOOKUP($U561,技リスト!$A$1:$F$270,3,FALSE)),"－",VLOOKUP($U561,技リスト!$A$1:$F$270,3,FALSE))</f>
        <v>24</v>
      </c>
      <c r="X561" s="3" t="str">
        <f>IF($E561=IF(ISERROR(VLOOKUP($U561,技リスト!$A$1:$F$270,4,FALSE)),"－",VLOOKUP($U561,技リスト!$A$1:$F$270,4,FALSE)),"一致","")</f>
        <v>一致</v>
      </c>
      <c r="Y561" s="15" t="s">
        <v>715</v>
      </c>
      <c r="Z561" s="3" t="str">
        <f>IF(ISERROR(VLOOKUP($Y561,技リスト!$A$1:$F$270,6,FALSE)),"－",VLOOKUP($Y561,技リスト!$A$1:$F$270,6,FALSE))</f>
        <v>DR</v>
      </c>
      <c r="AA561" s="3">
        <f>IF(ISERROR(VLOOKUP($Y561,技リスト!$A$1:$F$270,3,FALSE)),"－",VLOOKUP($Y561,技リスト!$A$1:$F$270,3,FALSE))</f>
        <v>61</v>
      </c>
      <c r="AB561" s="3" t="str">
        <f>IF($E561=IF(ISERROR(VLOOKUP($Y561,技リスト!$A$1:$F$270,4,FALSE)),"－",VLOOKUP($Y561,技リスト!$A$1:$F$270,4,FALSE)),"一致","")</f>
        <v/>
      </c>
      <c r="AC561" s="15" t="s">
        <v>351</v>
      </c>
      <c r="AD561" s="3" t="str">
        <f>IF(ISERROR(VLOOKUP($AC561,技リスト!$A$1:$F$270,6,FALSE)),"－",VLOOKUP($AC561,技リスト!$A$1:$F$270,6,FALSE))</f>
        <v>NS</v>
      </c>
      <c r="AE561" s="3">
        <f>IF(ISERROR(VLOOKUP($AC561,技リスト!$A$1:$F$270,3,FALSE)),"－",VLOOKUP($AC561,技リスト!$A$1:$F$270,3,FALSE))</f>
        <v>103</v>
      </c>
      <c r="AF561" s="3" t="str">
        <f>IF($E561=IF(ISERROR(VLOOKUP($AC561,技リスト!$A$1:$F$245,4,FALSE)),"－",VLOOKUP($AC561,技リスト!$A$1:$F$245,4,FALSE)),"一致","")</f>
        <v/>
      </c>
      <c r="AG561" s="16" t="str">
        <f t="shared" si="64"/>
        <v>たつまきせんぷうどくぎりのじゅつたつまきどくぎりドラゴングランド</v>
      </c>
      <c r="AH561" s="16" t="str">
        <f t="shared" si="65"/>
        <v>たつまきせんぷうどくぎりのじゅつたつまきどくぎりドラゴングランド</v>
      </c>
      <c r="AI561" s="16" t="str">
        <f t="shared" si="66"/>
        <v>たつまきせんぷうどくぎりのじゅつたつまきどくぎりドラゴングランド</v>
      </c>
      <c r="AJ561" s="16" t="str">
        <f t="shared" si="67"/>
        <v>たつまきせんぷうどくぎりのじゅつたつまきどくぎりドラゴングランド</v>
      </c>
      <c r="AK561" s="15" t="str">
        <f t="shared" si="68"/>
        <v>DRDRDRNS</v>
      </c>
      <c r="AL561" s="16" t="str">
        <f t="shared" si="69"/>
        <v>DRDRDRNS</v>
      </c>
      <c r="AM561" s="15" t="str">
        <f t="shared" si="70"/>
        <v>DRDRDRNS</v>
      </c>
      <c r="AN561" s="15" t="str">
        <f t="shared" si="71"/>
        <v>DRDRDRNS</v>
      </c>
    </row>
    <row r="562" spans="1:40" ht="11.25" customHeight="1" x14ac:dyDescent="0.15">
      <c r="A562" s="15">
        <v>561</v>
      </c>
      <c r="B562" s="15" t="s">
        <v>1439</v>
      </c>
      <c r="C562" s="15" t="s">
        <v>1440</v>
      </c>
      <c r="D562" s="3" t="s">
        <v>18</v>
      </c>
      <c r="E562" s="15" t="s">
        <v>121</v>
      </c>
      <c r="F562" s="15" t="s">
        <v>53</v>
      </c>
      <c r="G562" s="15">
        <v>217</v>
      </c>
      <c r="H562" s="15">
        <v>146</v>
      </c>
      <c r="I562" s="15">
        <v>60</v>
      </c>
      <c r="J562" s="15">
        <v>66</v>
      </c>
      <c r="K562" s="15">
        <v>49</v>
      </c>
      <c r="L562" s="15">
        <v>61</v>
      </c>
      <c r="M562" s="15">
        <v>54</v>
      </c>
      <c r="N562" s="15">
        <v>79</v>
      </c>
      <c r="O562" s="15">
        <v>61</v>
      </c>
      <c r="P562" s="15">
        <v>22</v>
      </c>
      <c r="Q562" s="15" t="s">
        <v>134</v>
      </c>
      <c r="R562" s="3" t="str">
        <f>IF(ISERROR(VLOOKUP($Q562,技リスト!$A$1:$F$270,6,FALSE)),"－",VLOOKUP($Q562,技リスト!$A$1:$F$270,6,FALSE))</f>
        <v>DR</v>
      </c>
      <c r="S562" s="3">
        <f>IF(ISERROR(VLOOKUP($Q562,技リスト!$A$1:$F$270,3,FALSE)),"－",VLOOKUP($Q562,技リスト!$A$1:$F$270,3,FALSE))</f>
        <v>38</v>
      </c>
      <c r="T562" s="3" t="str">
        <f>IF($E562=IF(ISERROR(VLOOKUP($Q562,技リスト!$A$1:$F$270,4,FALSE)),"－",VLOOKUP($Q562,技リスト!$A$1:$F$270,4,FALSE)),"一致","")</f>
        <v>一致</v>
      </c>
      <c r="U562" s="15" t="s">
        <v>133</v>
      </c>
      <c r="V562" s="3" t="str">
        <f>IF(ISERROR(VLOOKUP($U562,技リスト!$A$1:$F$270,6,FALSE)),"－",VLOOKUP($U562,技リスト!$A$1:$F$270,6,FALSE))</f>
        <v>BB</v>
      </c>
      <c r="W562" s="3">
        <f>IF(ISERROR(VLOOKUP($U562,技リスト!$A$1:$F$270,3,FALSE)),"－",VLOOKUP($U562,技リスト!$A$1:$F$270,3,FALSE))</f>
        <v>48</v>
      </c>
      <c r="X562" s="3" t="str">
        <f>IF($E562=IF(ISERROR(VLOOKUP($U562,技リスト!$A$1:$F$270,4,FALSE)),"－",VLOOKUP($U562,技リスト!$A$1:$F$270,4,FALSE)),"一致","")</f>
        <v>一致</v>
      </c>
      <c r="Y562" s="15" t="s">
        <v>816</v>
      </c>
      <c r="Z562" s="3" t="str">
        <f>IF(ISERROR(VLOOKUP($Y562,技リスト!$A$1:$F$270,6,FALSE)),"－",VLOOKUP($Y562,技リスト!$A$1:$F$270,6,FALSE))</f>
        <v>DR</v>
      </c>
      <c r="AA562" s="3">
        <f>IF(ISERROR(VLOOKUP($Y562,技リスト!$A$1:$F$270,3,FALSE)),"－",VLOOKUP($Y562,技リスト!$A$1:$F$270,3,FALSE))</f>
        <v>83</v>
      </c>
      <c r="AB562" s="3" t="str">
        <f>IF($E562=IF(ISERROR(VLOOKUP($Y562,技リスト!$A$1:$F$270,4,FALSE)),"－",VLOOKUP($Y562,技リスト!$A$1:$F$270,4,FALSE)),"一致","")</f>
        <v>一致</v>
      </c>
      <c r="AC562" s="15" t="s">
        <v>719</v>
      </c>
      <c r="AD562" s="3" t="str">
        <f>IF(ISERROR(VLOOKUP($AC562,技リスト!$A$1:$F$270,6,FALSE)),"－",VLOOKUP($AC562,技リスト!$A$1:$F$270,6,FALSE))</f>
        <v>BL</v>
      </c>
      <c r="AE562" s="3">
        <f>IF(ISERROR(VLOOKUP($AC562,技リスト!$A$1:$F$270,3,FALSE)),"－",VLOOKUP($AC562,技リスト!$A$1:$F$270,3,FALSE))</f>
        <v>84</v>
      </c>
      <c r="AF562" s="3" t="str">
        <f>IF($E562=IF(ISERROR(VLOOKUP($AC562,技リスト!$A$1:$F$245,4,FALSE)),"－",VLOOKUP($AC562,技リスト!$A$1:$F$245,4,FALSE)),"一致","")</f>
        <v>一致</v>
      </c>
      <c r="AG562" s="16" t="str">
        <f t="shared" si="64"/>
        <v>スーパーアルマジロザ・ウォールモグラシャッフルブロックサーカス</v>
      </c>
      <c r="AH562" s="16" t="str">
        <f t="shared" si="65"/>
        <v>スーパーアルマジロザ・ウォールモグラシャッフルブロックサーカス</v>
      </c>
      <c r="AI562" s="16" t="str">
        <f t="shared" si="66"/>
        <v>スーパーアルマジロザ・ウォールモグラシャッフルブロックサーカス</v>
      </c>
      <c r="AJ562" s="16" t="str">
        <f t="shared" si="67"/>
        <v>スーパーアルマジロザ・ウォールモグラシャッフルブロックサーカス</v>
      </c>
      <c r="AK562" s="15" t="str">
        <f t="shared" si="68"/>
        <v>DRBBDRBL</v>
      </c>
      <c r="AL562" s="16" t="str">
        <f t="shared" si="69"/>
        <v>DRBBDRBL</v>
      </c>
      <c r="AM562" s="15" t="str">
        <f t="shared" si="70"/>
        <v>DRBBDRBL</v>
      </c>
      <c r="AN562" s="15" t="str">
        <f t="shared" si="71"/>
        <v>DRBBDRBL</v>
      </c>
    </row>
    <row r="563" spans="1:40" ht="11.25" customHeight="1" x14ac:dyDescent="0.15">
      <c r="A563" s="15">
        <v>562</v>
      </c>
      <c r="B563" s="15" t="s">
        <v>1441</v>
      </c>
      <c r="C563" s="15" t="s">
        <v>1442</v>
      </c>
      <c r="D563" s="3" t="s">
        <v>18</v>
      </c>
      <c r="E563" s="15" t="s">
        <v>19</v>
      </c>
      <c r="F563" s="15" t="s">
        <v>52</v>
      </c>
      <c r="G563" s="15">
        <v>83</v>
      </c>
      <c r="H563" s="15">
        <v>142</v>
      </c>
      <c r="I563" s="15">
        <v>40</v>
      </c>
      <c r="J563" s="15">
        <v>58</v>
      </c>
      <c r="K563" s="15">
        <v>52</v>
      </c>
      <c r="L563" s="15">
        <v>55</v>
      </c>
      <c r="M563" s="15">
        <v>70</v>
      </c>
      <c r="N563" s="15">
        <v>54</v>
      </c>
      <c r="O563" s="15">
        <v>62</v>
      </c>
      <c r="P563" s="15">
        <v>22</v>
      </c>
      <c r="Q563" s="15" t="s">
        <v>329</v>
      </c>
      <c r="R563" s="3" t="str">
        <f>IF(ISERROR(VLOOKUP($Q563,技リスト!$A$1:$F$270,6,FALSE)),"－",VLOOKUP($Q563,技リスト!$A$1:$F$270,6,FALSE))</f>
        <v>DR</v>
      </c>
      <c r="S563" s="3">
        <f>IF(ISERROR(VLOOKUP($Q563,技リスト!$A$1:$F$270,3,FALSE)),"－",VLOOKUP($Q563,技リスト!$A$1:$F$270,3,FALSE))</f>
        <v>8</v>
      </c>
      <c r="T563" s="3" t="str">
        <f>IF($E563=IF(ISERROR(VLOOKUP($Q563,技リスト!$A$1:$F$270,4,FALSE)),"－",VLOOKUP($Q563,技リスト!$A$1:$F$270,4,FALSE)),"一致","")</f>
        <v/>
      </c>
      <c r="U563" s="15" t="s">
        <v>153</v>
      </c>
      <c r="V563" s="3" t="str">
        <f>IF(ISERROR(VLOOKUP($U563,技リスト!$A$1:$F$270,6,FALSE)),"－",VLOOKUP($U563,技リスト!$A$1:$F$270,6,FALSE))</f>
        <v>NS</v>
      </c>
      <c r="W563" s="3">
        <f>IF(ISERROR(VLOOKUP($U563,技リスト!$A$1:$F$270,3,FALSE)),"－",VLOOKUP($U563,技リスト!$A$1:$F$270,3,FALSE))</f>
        <v>22</v>
      </c>
      <c r="X563" s="3" t="str">
        <f>IF($E563=IF(ISERROR(VLOOKUP($U563,技リスト!$A$1:$F$270,4,FALSE)),"－",VLOOKUP($U563,技リスト!$A$1:$F$270,4,FALSE)),"一致","")</f>
        <v>一致</v>
      </c>
      <c r="Y563" s="15" t="s">
        <v>316</v>
      </c>
      <c r="Z563" s="3" t="str">
        <f>IF(ISERROR(VLOOKUP($Y563,技リスト!$A$1:$F$270,6,FALSE)),"－",VLOOKUP($Y563,技リスト!$A$1:$F$270,6,FALSE))</f>
        <v>DR</v>
      </c>
      <c r="AA563" s="3">
        <f>IF(ISERROR(VLOOKUP($Y563,技リスト!$A$1:$F$270,3,FALSE)),"－",VLOOKUP($Y563,技リスト!$A$1:$F$270,3,FALSE))</f>
        <v>85</v>
      </c>
      <c r="AB563" s="3" t="str">
        <f>IF($E563=IF(ISERROR(VLOOKUP($Y563,技リスト!$A$1:$F$270,4,FALSE)),"－",VLOOKUP($Y563,技リスト!$A$1:$F$270,4,FALSE)),"一致","")</f>
        <v/>
      </c>
      <c r="AC563" s="15" t="s">
        <v>253</v>
      </c>
      <c r="AD563" s="3" t="str">
        <f>IF(ISERROR(VLOOKUP($AC563,技リスト!$A$1:$F$270,6,FALSE)),"－",VLOOKUP($AC563,技リスト!$A$1:$F$270,6,FALSE))</f>
        <v>NS</v>
      </c>
      <c r="AE563" s="3">
        <f>IF(ISERROR(VLOOKUP($AC563,技リスト!$A$1:$F$270,3,FALSE)),"－",VLOOKUP($AC563,技リスト!$A$1:$F$270,3,FALSE))</f>
        <v>84</v>
      </c>
      <c r="AF563" s="3" t="str">
        <f>IF($E563=IF(ISERROR(VLOOKUP($AC563,技リスト!$A$1:$F$245,4,FALSE)),"－",VLOOKUP($AC563,技リスト!$A$1:$F$245,4,FALSE)),"一致","")</f>
        <v/>
      </c>
      <c r="AG563" s="16" t="str">
        <f t="shared" si="64"/>
        <v>たまのりピエロローリングキックじごくぐるまツインブースト</v>
      </c>
      <c r="AH563" s="16" t="str">
        <f t="shared" si="65"/>
        <v>たまのりピエロローリングキックじごくぐるまツインブースト</v>
      </c>
      <c r="AI563" s="16" t="str">
        <f t="shared" si="66"/>
        <v>たまのりピエロローリングキックじごくぐるまツインブースト</v>
      </c>
      <c r="AJ563" s="16" t="str">
        <f t="shared" si="67"/>
        <v>たまのりピエロローリングキックじごくぐるまツインブースト</v>
      </c>
      <c r="AK563" s="15" t="str">
        <f t="shared" si="68"/>
        <v>DRNSDRNS</v>
      </c>
      <c r="AL563" s="16" t="str">
        <f t="shared" si="69"/>
        <v>DRNSDRNS</v>
      </c>
      <c r="AM563" s="15" t="str">
        <f t="shared" si="70"/>
        <v>DRNSDRNS</v>
      </c>
      <c r="AN563" s="15" t="str">
        <f t="shared" si="71"/>
        <v>DRNSDRNS</v>
      </c>
    </row>
    <row r="564" spans="1:40" ht="11.25" customHeight="1" x14ac:dyDescent="0.15">
      <c r="A564" s="15">
        <v>563</v>
      </c>
      <c r="B564" s="15" t="s">
        <v>1443</v>
      </c>
      <c r="C564" s="15" t="s">
        <v>1444</v>
      </c>
      <c r="D564" s="3" t="s">
        <v>18</v>
      </c>
      <c r="E564" s="15" t="s">
        <v>19</v>
      </c>
      <c r="F564" s="15" t="s">
        <v>17</v>
      </c>
      <c r="G564" s="15">
        <v>169</v>
      </c>
      <c r="H564" s="15">
        <v>168</v>
      </c>
      <c r="I564" s="15">
        <v>42</v>
      </c>
      <c r="J564" s="15">
        <v>56</v>
      </c>
      <c r="K564" s="15">
        <v>73</v>
      </c>
      <c r="L564" s="15">
        <v>51</v>
      </c>
      <c r="M564" s="15">
        <v>61</v>
      </c>
      <c r="N564" s="15">
        <v>62</v>
      </c>
      <c r="O564" s="15">
        <v>60</v>
      </c>
      <c r="P564" s="15">
        <v>18</v>
      </c>
      <c r="Q564" s="15" t="s">
        <v>223</v>
      </c>
      <c r="R564" s="3" t="str">
        <f>IF(ISERROR(VLOOKUP($Q564,技リスト!$A$1:$F$270,6,FALSE)),"－",VLOOKUP($Q564,技リスト!$A$1:$F$270,6,FALSE))</f>
        <v>BL</v>
      </c>
      <c r="S564" s="3">
        <f>IF(ISERROR(VLOOKUP($Q564,技リスト!$A$1:$F$270,3,FALSE)),"－",VLOOKUP($Q564,技リスト!$A$1:$F$270,3,FALSE))</f>
        <v>8</v>
      </c>
      <c r="T564" s="3" t="str">
        <f>IF($E564=IF(ISERROR(VLOOKUP($Q564,技リスト!$A$1:$F$270,4,FALSE)),"－",VLOOKUP($Q564,技リスト!$A$1:$F$270,4,FALSE)),"一致","")</f>
        <v>一致</v>
      </c>
      <c r="U564" s="15" t="s">
        <v>140</v>
      </c>
      <c r="V564" s="3" t="str">
        <f>IF(ISERROR(VLOOKUP($U564,技リスト!$A$1:$F$270,6,FALSE)),"－",VLOOKUP($U564,技リスト!$A$1:$F$270,6,FALSE))</f>
        <v>BL</v>
      </c>
      <c r="W564" s="3">
        <f>IF(ISERROR(VLOOKUP($U564,技リスト!$A$1:$F$270,3,FALSE)),"－",VLOOKUP($U564,技リスト!$A$1:$F$270,3,FALSE))</f>
        <v>41</v>
      </c>
      <c r="X564" s="3" t="str">
        <f>IF($E564=IF(ISERROR(VLOOKUP($U564,技リスト!$A$1:$F$270,4,FALSE)),"－",VLOOKUP($U564,技リスト!$A$1:$F$270,4,FALSE)),"一致","")</f>
        <v/>
      </c>
      <c r="Y564" s="15" t="s">
        <v>562</v>
      </c>
      <c r="Z564" s="3" t="str">
        <f>IF(ISERROR(VLOOKUP($Y564,技リスト!$A$1:$F$270,6,FALSE)),"－",VLOOKUP($Y564,技リスト!$A$1:$F$270,6,FALSE))</f>
        <v>BB</v>
      </c>
      <c r="AA564" s="3">
        <f>IF(ISERROR(VLOOKUP($Y564,技リスト!$A$1:$F$270,3,FALSE)),"－",VLOOKUP($Y564,技リスト!$A$1:$F$270,3,FALSE))</f>
        <v>80</v>
      </c>
      <c r="AB564" s="3" t="str">
        <f>IF($E564=IF(ISERROR(VLOOKUP($Y564,技リスト!$A$1:$F$270,4,FALSE)),"－",VLOOKUP($Y564,技リスト!$A$1:$F$270,4,FALSE)),"一致","")</f>
        <v/>
      </c>
      <c r="AC564" s="15" t="s">
        <v>458</v>
      </c>
      <c r="AD564" s="3" t="str">
        <f>IF(ISERROR(VLOOKUP($AC564,技リスト!$A$1:$F$270,6,FALSE)),"－",VLOOKUP($AC564,技リスト!$A$1:$F$270,6,FALSE))</f>
        <v>BL</v>
      </c>
      <c r="AE564" s="3">
        <f>IF(ISERROR(VLOOKUP($AC564,技リスト!$A$1:$F$270,3,FALSE)),"－",VLOOKUP($AC564,技リスト!$A$1:$F$270,3,FALSE))</f>
        <v>117</v>
      </c>
      <c r="AF564" s="3" t="str">
        <f>IF($E564=IF(ISERROR(VLOOKUP($AC564,技リスト!$A$1:$F$245,4,FALSE)),"－",VLOOKUP($AC564,技リスト!$A$1:$F$245,4,FALSE)),"一致","")</f>
        <v/>
      </c>
      <c r="AG564" s="16" t="str">
        <f t="shared" si="64"/>
        <v>キラースライドうしろのしょうめんさばきのてっついハリケーンアロー</v>
      </c>
      <c r="AH564" s="16" t="str">
        <f t="shared" si="65"/>
        <v>キラースライドうしろのしょうめんさばきのてっついハリケーンアロー</v>
      </c>
      <c r="AI564" s="16" t="str">
        <f t="shared" si="66"/>
        <v>キラースライドうしろのしょうめんさばきのてっついハリケーンアロー</v>
      </c>
      <c r="AJ564" s="16" t="str">
        <f t="shared" si="67"/>
        <v>キラースライドうしろのしょうめんさばきのてっついハリケーンアロー</v>
      </c>
      <c r="AK564" s="15" t="str">
        <f t="shared" si="68"/>
        <v>BLBLBBBL</v>
      </c>
      <c r="AL564" s="16" t="str">
        <f t="shared" si="69"/>
        <v>BLBLBBBL</v>
      </c>
      <c r="AM564" s="15" t="str">
        <f t="shared" si="70"/>
        <v>BLBLBBBL</v>
      </c>
      <c r="AN564" s="15" t="str">
        <f t="shared" si="71"/>
        <v>BLBLBBBL</v>
      </c>
    </row>
    <row r="565" spans="1:40" ht="11.25" customHeight="1" x14ac:dyDescent="0.15">
      <c r="A565" s="15">
        <v>564</v>
      </c>
      <c r="B565" s="15" t="s">
        <v>1445</v>
      </c>
      <c r="C565" s="15" t="s">
        <v>1446</v>
      </c>
      <c r="D565" s="3" t="s">
        <v>18</v>
      </c>
      <c r="E565" s="15" t="s">
        <v>121</v>
      </c>
      <c r="F565" s="15" t="s">
        <v>52</v>
      </c>
      <c r="G565" s="15">
        <v>125</v>
      </c>
      <c r="H565" s="15">
        <v>102</v>
      </c>
      <c r="I565" s="15">
        <v>60</v>
      </c>
      <c r="J565" s="15">
        <v>52</v>
      </c>
      <c r="K565" s="15">
        <v>45</v>
      </c>
      <c r="L565" s="15">
        <v>45</v>
      </c>
      <c r="M565" s="15">
        <v>40</v>
      </c>
      <c r="N565" s="15">
        <v>57</v>
      </c>
      <c r="O565" s="15">
        <v>54</v>
      </c>
      <c r="P565" s="15">
        <v>28</v>
      </c>
      <c r="Q565" s="15" t="s">
        <v>153</v>
      </c>
      <c r="R565" s="3" t="str">
        <f>IF(ISERROR(VLOOKUP($Q565,技リスト!$A$1:$F$270,6,FALSE)),"－",VLOOKUP($Q565,技リスト!$A$1:$F$270,6,FALSE))</f>
        <v>NS</v>
      </c>
      <c r="S565" s="3">
        <f>IF(ISERROR(VLOOKUP($Q565,技リスト!$A$1:$F$270,3,FALSE)),"－",VLOOKUP($Q565,技リスト!$A$1:$F$270,3,FALSE))</f>
        <v>22</v>
      </c>
      <c r="T565" s="3" t="str">
        <f>IF($E565=IF(ISERROR(VLOOKUP($Q565,技リスト!$A$1:$F$270,4,FALSE)),"－",VLOOKUP($Q565,技リスト!$A$1:$F$270,4,FALSE)),"一致","")</f>
        <v/>
      </c>
      <c r="U565" s="15" t="s">
        <v>862</v>
      </c>
      <c r="V565" s="3" t="str">
        <f>IF(ISERROR(VLOOKUP($U565,技リスト!$A$1:$F$270,6,FALSE)),"－",VLOOKUP($U565,技リスト!$A$1:$F$270,6,FALSE))</f>
        <v>LS</v>
      </c>
      <c r="W565" s="3">
        <f>IF(ISERROR(VLOOKUP($U565,技リスト!$A$1:$F$270,3,FALSE)),"－",VLOOKUP($U565,技リスト!$A$1:$F$270,3,FALSE))</f>
        <v>70</v>
      </c>
      <c r="X565" s="3" t="str">
        <f>IF($E565=IF(ISERROR(VLOOKUP($U565,技リスト!$A$1:$F$270,4,FALSE)),"－",VLOOKUP($U565,技リスト!$A$1:$F$270,4,FALSE)),"一致","")</f>
        <v>一致</v>
      </c>
      <c r="Y565" s="15" t="s">
        <v>87</v>
      </c>
      <c r="Z565" s="3" t="str">
        <f>IF(ISERROR(VLOOKUP($Y565,技リスト!$A$1:$F$270,6,FALSE)),"－",VLOOKUP($Y565,技リスト!$A$1:$F$270,6,FALSE))</f>
        <v>DR</v>
      </c>
      <c r="AA565" s="3">
        <f>IF(ISERROR(VLOOKUP($Y565,技リスト!$A$1:$F$270,3,FALSE)),"－",VLOOKUP($Y565,技リスト!$A$1:$F$270,3,FALSE))</f>
        <v>78</v>
      </c>
      <c r="AB565" s="3" t="str">
        <f>IF($E565=IF(ISERROR(VLOOKUP($Y565,技リスト!$A$1:$F$270,4,FALSE)),"－",VLOOKUP($Y565,技リスト!$A$1:$F$270,4,FALSE)),"一致","")</f>
        <v/>
      </c>
      <c r="AC565" s="15" t="s">
        <v>154</v>
      </c>
      <c r="AD565" s="3" t="str">
        <f>IF(ISERROR(VLOOKUP($AC565,技リスト!$A$1:$F$270,6,FALSE)),"－",VLOOKUP($AC565,技リスト!$A$1:$F$270,6,FALSE))</f>
        <v>BB</v>
      </c>
      <c r="AE565" s="3">
        <f>IF(ISERROR(VLOOKUP($AC565,技リスト!$A$1:$F$270,3,FALSE)),"－",VLOOKUP($AC565,技リスト!$A$1:$F$270,3,FALSE))</f>
        <v>84</v>
      </c>
      <c r="AF565" s="3" t="str">
        <f>IF($E565=IF(ISERROR(VLOOKUP($AC565,技リスト!$A$1:$F$245,4,FALSE)),"－",VLOOKUP($AC565,技リスト!$A$1:$F$245,4,FALSE)),"一致","")</f>
        <v/>
      </c>
      <c r="AG565" s="16" t="str">
        <f t="shared" si="64"/>
        <v>ローリングキックレインボーループオオウチワシューティングスター</v>
      </c>
      <c r="AH565" s="16" t="str">
        <f t="shared" si="65"/>
        <v>ローリングキックレインボーループオオウチワシューティングスター</v>
      </c>
      <c r="AI565" s="16" t="str">
        <f t="shared" si="66"/>
        <v>ローリングキックレインボーループオオウチワシューティングスター</v>
      </c>
      <c r="AJ565" s="16" t="str">
        <f t="shared" si="67"/>
        <v>ローリングキックレインボーループオオウチワシューティングスター</v>
      </c>
      <c r="AK565" s="15" t="str">
        <f t="shared" si="68"/>
        <v>NSLSDRBB</v>
      </c>
      <c r="AL565" s="16" t="str">
        <f t="shared" si="69"/>
        <v>NSLSDRBB</v>
      </c>
      <c r="AM565" s="15" t="str">
        <f t="shared" si="70"/>
        <v>NSLSDRBB</v>
      </c>
      <c r="AN565" s="15" t="str">
        <f t="shared" si="71"/>
        <v>NSLSDRBB</v>
      </c>
    </row>
    <row r="566" spans="1:40" ht="11.25" customHeight="1" x14ac:dyDescent="0.15">
      <c r="A566" s="15">
        <v>565</v>
      </c>
      <c r="B566" s="15" t="s">
        <v>1447</v>
      </c>
      <c r="C566" s="15" t="s">
        <v>1448</v>
      </c>
      <c r="D566" s="3" t="s">
        <v>18</v>
      </c>
      <c r="E566" s="15" t="s">
        <v>88</v>
      </c>
      <c r="F566" s="15" t="s">
        <v>53</v>
      </c>
      <c r="G566" s="15">
        <v>151</v>
      </c>
      <c r="H566" s="15">
        <v>150</v>
      </c>
      <c r="I566" s="15">
        <v>66</v>
      </c>
      <c r="J566" s="15">
        <v>60</v>
      </c>
      <c r="K566" s="15">
        <v>63</v>
      </c>
      <c r="L566" s="15">
        <v>56</v>
      </c>
      <c r="M566" s="15">
        <v>55</v>
      </c>
      <c r="N566" s="15">
        <v>71</v>
      </c>
      <c r="O566" s="15">
        <v>63</v>
      </c>
      <c r="P566" s="15">
        <v>28</v>
      </c>
      <c r="Q566" s="15" t="s">
        <v>350</v>
      </c>
      <c r="R566" s="3" t="str">
        <f>IF(ISERROR(VLOOKUP($Q566,技リスト!$A$1:$F$270,6,FALSE)),"－",VLOOKUP($Q566,技リスト!$A$1:$F$270,6,FALSE))</f>
        <v>NS</v>
      </c>
      <c r="S566" s="3">
        <f>IF(ISERROR(VLOOKUP($Q566,技リスト!$A$1:$F$270,3,FALSE)),"－",VLOOKUP($Q566,技リスト!$A$1:$F$270,3,FALSE))</f>
        <v>67</v>
      </c>
      <c r="T566" s="3" t="str">
        <f>IF($E566=IF(ISERROR(VLOOKUP($Q566,技リスト!$A$1:$F$270,4,FALSE)),"－",VLOOKUP($Q566,技リスト!$A$1:$F$270,4,FALSE)),"一致","")</f>
        <v>一致</v>
      </c>
      <c r="U566" s="15" t="s">
        <v>152</v>
      </c>
      <c r="V566" s="3" t="str">
        <f>IF(ISERROR(VLOOKUP($U566,技リスト!$A$1:$F$270,6,FALSE)),"－",VLOOKUP($U566,技リスト!$A$1:$F$270,6,FALSE))</f>
        <v>DR</v>
      </c>
      <c r="W566" s="3">
        <f>IF(ISERROR(VLOOKUP($U566,技リスト!$A$1:$F$270,3,FALSE)),"－",VLOOKUP($U566,技リスト!$A$1:$F$270,3,FALSE))</f>
        <v>47</v>
      </c>
      <c r="X566" s="3" t="str">
        <f>IF($E566=IF(ISERROR(VLOOKUP($U566,技リスト!$A$1:$F$270,4,FALSE)),"－",VLOOKUP($U566,技リスト!$A$1:$F$270,4,FALSE)),"一致","")</f>
        <v>一致</v>
      </c>
      <c r="Y566" s="15" t="s">
        <v>148</v>
      </c>
      <c r="Z566" s="3" t="str">
        <f>IF(ISERROR(VLOOKUP($Y566,技リスト!$A$1:$F$270,6,FALSE)),"－",VLOOKUP($Y566,技リスト!$A$1:$F$270,6,FALSE))</f>
        <v>BS</v>
      </c>
      <c r="AA566" s="3">
        <f>IF(ISERROR(VLOOKUP($Y566,技リスト!$A$1:$F$270,3,FALSE)),"－",VLOOKUP($Y566,技リスト!$A$1:$F$270,3,FALSE))</f>
        <v>80</v>
      </c>
      <c r="AB566" s="3" t="str">
        <f>IF($E566=IF(ISERROR(VLOOKUP($Y566,技リスト!$A$1:$F$270,4,FALSE)),"－",VLOOKUP($Y566,技リスト!$A$1:$F$270,4,FALSE)),"一致","")</f>
        <v/>
      </c>
      <c r="AC566" s="15" t="s">
        <v>316</v>
      </c>
      <c r="AD566" s="3" t="str">
        <f>IF(ISERROR(VLOOKUP($AC566,技リスト!$A$1:$F$270,6,FALSE)),"－",VLOOKUP($AC566,技リスト!$A$1:$F$270,6,FALSE))</f>
        <v>DR</v>
      </c>
      <c r="AE566" s="3">
        <f>IF(ISERROR(VLOOKUP($AC566,技リスト!$A$1:$F$270,3,FALSE)),"－",VLOOKUP($AC566,技リスト!$A$1:$F$270,3,FALSE))</f>
        <v>85</v>
      </c>
      <c r="AF566" s="3" t="str">
        <f>IF($E566=IF(ISERROR(VLOOKUP($AC566,技リスト!$A$1:$F$245,4,FALSE)),"－",VLOOKUP($AC566,技リスト!$A$1:$F$245,4,FALSE)),"一致","")</f>
        <v/>
      </c>
      <c r="AG566" s="16" t="str">
        <f t="shared" si="64"/>
        <v>クロスドライブジグザグスパークドこんじょうバットじごくぐるま</v>
      </c>
      <c r="AH566" s="16" t="str">
        <f t="shared" si="65"/>
        <v>クロスドライブジグザグスパークドこんじょうバットじごくぐるま</v>
      </c>
      <c r="AI566" s="16" t="str">
        <f t="shared" si="66"/>
        <v>クロスドライブジグザグスパークドこんじょうバットじごくぐるま</v>
      </c>
      <c r="AJ566" s="16" t="str">
        <f t="shared" si="67"/>
        <v>クロスドライブジグザグスパークドこんじょうバットじごくぐるま</v>
      </c>
      <c r="AK566" s="15" t="str">
        <f t="shared" si="68"/>
        <v>NSDRBSDR</v>
      </c>
      <c r="AL566" s="16" t="str">
        <f t="shared" si="69"/>
        <v>NSDRBSDR</v>
      </c>
      <c r="AM566" s="15" t="str">
        <f t="shared" si="70"/>
        <v>NSDRBSDR</v>
      </c>
      <c r="AN566" s="15" t="str">
        <f t="shared" si="71"/>
        <v>NSDRBSDR</v>
      </c>
    </row>
    <row r="567" spans="1:40" ht="11.25" customHeight="1" x14ac:dyDescent="0.15">
      <c r="A567" s="15">
        <v>566</v>
      </c>
      <c r="B567" s="15" t="s">
        <v>1449</v>
      </c>
      <c r="C567" s="15" t="s">
        <v>1450</v>
      </c>
      <c r="D567" s="3" t="s">
        <v>18</v>
      </c>
      <c r="E567" s="15" t="s">
        <v>88</v>
      </c>
      <c r="F567" s="15" t="s">
        <v>20</v>
      </c>
      <c r="G567" s="15">
        <v>81</v>
      </c>
      <c r="H567" s="15">
        <v>94</v>
      </c>
      <c r="I567" s="15">
        <v>35</v>
      </c>
      <c r="J567" s="15">
        <v>31</v>
      </c>
      <c r="K567" s="15">
        <v>28</v>
      </c>
      <c r="L567" s="15">
        <v>36</v>
      </c>
      <c r="M567" s="15">
        <v>38</v>
      </c>
      <c r="N567" s="15">
        <v>32</v>
      </c>
      <c r="O567" s="15">
        <v>32</v>
      </c>
      <c r="P567" s="15">
        <v>39</v>
      </c>
      <c r="Q567" s="15" t="s">
        <v>366</v>
      </c>
      <c r="R567" s="3" t="str">
        <f>IF(ISERROR(VLOOKUP($Q567,技リスト!$A$1:$F$270,6,FALSE)),"－",VLOOKUP($Q567,技リスト!$A$1:$F$270,6,FALSE))</f>
        <v>CA</v>
      </c>
      <c r="S567" s="3">
        <f>IF(ISERROR(VLOOKUP($Q567,技リスト!$A$1:$F$270,3,FALSE)),"－",VLOOKUP($Q567,技リスト!$A$1:$F$270,3,FALSE))</f>
        <v>10</v>
      </c>
      <c r="T567" s="3" t="str">
        <f>IF($E567=IF(ISERROR(VLOOKUP($Q567,技リスト!$A$1:$F$270,4,FALSE)),"－",VLOOKUP($Q567,技リスト!$A$1:$F$270,4,FALSE)),"一致","")</f>
        <v/>
      </c>
      <c r="U567" s="15" t="s">
        <v>304</v>
      </c>
      <c r="V567" s="3" t="str">
        <f>IF(ISERROR(VLOOKUP($U567,技リスト!$A$1:$F$270,6,FALSE)),"－",VLOOKUP($U567,技リスト!$A$1:$F$270,6,FALSE))</f>
        <v>BL</v>
      </c>
      <c r="W567" s="3">
        <f>IF(ISERROR(VLOOKUP($U567,技リスト!$A$1:$F$270,3,FALSE)),"－",VLOOKUP($U567,技リスト!$A$1:$F$270,3,FALSE))</f>
        <v>12</v>
      </c>
      <c r="X567" s="3" t="str">
        <f>IF($E567=IF(ISERROR(VLOOKUP($U567,技リスト!$A$1:$F$270,4,FALSE)),"－",VLOOKUP($U567,技リスト!$A$1:$F$270,4,FALSE)),"一致","")</f>
        <v/>
      </c>
      <c r="Y567" s="15" t="s">
        <v>1221</v>
      </c>
      <c r="Z567" s="3" t="str">
        <f>IF(ISERROR(VLOOKUP($Y567,技リスト!$A$1:$F$270,6,FALSE)),"－",VLOOKUP($Y567,技リスト!$A$1:$F$270,6,FALSE))</f>
        <v>P1</v>
      </c>
      <c r="AA567" s="3">
        <f>IF(ISERROR(VLOOKUP($Y567,技リスト!$A$1:$F$270,3,FALSE)),"－",VLOOKUP($Y567,技リスト!$A$1:$F$270,3,FALSE))</f>
        <v>83</v>
      </c>
      <c r="AB567" s="3" t="str">
        <f>IF($E567=IF(ISERROR(VLOOKUP($Y567,技リスト!$A$1:$F$270,4,FALSE)),"－",VLOOKUP($Y567,技リスト!$A$1:$F$270,4,FALSE)),"一致","")</f>
        <v>一致</v>
      </c>
      <c r="AC567" s="15" t="s">
        <v>139</v>
      </c>
      <c r="AD567" s="3" t="str">
        <f>IF(ISERROR(VLOOKUP($AC567,技リスト!$A$1:$F$270,6,FALSE)),"－",VLOOKUP($AC567,技リスト!$A$1:$F$270,6,FALSE))</f>
        <v>BL</v>
      </c>
      <c r="AE567" s="3">
        <f>IF(ISERROR(VLOOKUP($AC567,技リスト!$A$1:$F$270,3,FALSE)),"－",VLOOKUP($AC567,技リスト!$A$1:$F$270,3,FALSE))</f>
        <v>8</v>
      </c>
      <c r="AF567" s="3" t="str">
        <f>IF($E567=IF(ISERROR(VLOOKUP($AC567,技リスト!$A$1:$F$245,4,FALSE)),"－",VLOOKUP($AC567,技リスト!$A$1:$F$245,4,FALSE)),"一致","")</f>
        <v/>
      </c>
      <c r="AG567" s="16" t="str">
        <f t="shared" si="64"/>
        <v>タフネスブロックしこふみセーフティプロテクトコイルターン</v>
      </c>
      <c r="AH567" s="16" t="str">
        <f t="shared" si="65"/>
        <v>タフネスブロックしこふみセーフティプロテクトコイルターン</v>
      </c>
      <c r="AI567" s="16" t="str">
        <f t="shared" si="66"/>
        <v>タフネスブロックしこふみセーフティプロテクトコイルターン</v>
      </c>
      <c r="AJ567" s="16" t="str">
        <f t="shared" si="67"/>
        <v>タフネスブロックしこふみセーフティプロテクトコイルターン</v>
      </c>
      <c r="AK567" s="15" t="str">
        <f t="shared" si="68"/>
        <v>CABLP1BL</v>
      </c>
      <c r="AL567" s="16" t="str">
        <f t="shared" si="69"/>
        <v>CABLP1BL</v>
      </c>
      <c r="AM567" s="15" t="str">
        <f t="shared" si="70"/>
        <v>CABLP1BL</v>
      </c>
      <c r="AN567" s="15" t="str">
        <f t="shared" si="71"/>
        <v>CABLP1BL</v>
      </c>
    </row>
    <row r="568" spans="1:40" ht="11.25" customHeight="1" x14ac:dyDescent="0.15">
      <c r="A568" s="15">
        <v>567</v>
      </c>
      <c r="B568" s="15" t="s">
        <v>1451</v>
      </c>
      <c r="C568" s="15" t="s">
        <v>1452</v>
      </c>
      <c r="D568" s="3" t="s">
        <v>18</v>
      </c>
      <c r="E568" s="15" t="s">
        <v>88</v>
      </c>
      <c r="F568" s="15" t="s">
        <v>17</v>
      </c>
      <c r="G568" s="15">
        <v>83</v>
      </c>
      <c r="H568" s="15">
        <v>150</v>
      </c>
      <c r="I568" s="15">
        <v>46</v>
      </c>
      <c r="J568" s="15">
        <v>59</v>
      </c>
      <c r="K568" s="15">
        <v>58</v>
      </c>
      <c r="L568" s="15">
        <v>62</v>
      </c>
      <c r="M568" s="15">
        <v>66</v>
      </c>
      <c r="N568" s="15">
        <v>52</v>
      </c>
      <c r="O568" s="15">
        <v>54</v>
      </c>
      <c r="P568" s="15">
        <v>14</v>
      </c>
      <c r="Q568" s="15" t="s">
        <v>139</v>
      </c>
      <c r="R568" s="3" t="str">
        <f>IF(ISERROR(VLOOKUP($Q568,技リスト!$A$1:$F$270,6,FALSE)),"－",VLOOKUP($Q568,技リスト!$A$1:$F$270,6,FALSE))</f>
        <v>BL</v>
      </c>
      <c r="S568" s="3">
        <f>IF(ISERROR(VLOOKUP($Q568,技リスト!$A$1:$F$270,3,FALSE)),"－",VLOOKUP($Q568,技リスト!$A$1:$F$270,3,FALSE))</f>
        <v>8</v>
      </c>
      <c r="T568" s="3" t="str">
        <f>IF($E568=IF(ISERROR(VLOOKUP($Q568,技リスト!$A$1:$F$270,4,FALSE)),"－",VLOOKUP($Q568,技リスト!$A$1:$F$270,4,FALSE)),"一致","")</f>
        <v>一致</v>
      </c>
      <c r="U568" s="15" t="s">
        <v>158</v>
      </c>
      <c r="V568" s="3" t="str">
        <f>IF(ISERROR(VLOOKUP($U568,技リスト!$A$1:$F$270,6,FALSE)),"－",VLOOKUP($U568,技リスト!$A$1:$F$270,6,FALSE))</f>
        <v>DR</v>
      </c>
      <c r="W568" s="3">
        <f>IF(ISERROR(VLOOKUP($U568,技リスト!$A$1:$F$270,3,FALSE)),"－",VLOOKUP($U568,技リスト!$A$1:$F$270,3,FALSE))</f>
        <v>17</v>
      </c>
      <c r="X568" s="3" t="str">
        <f>IF($E568=IF(ISERROR(VLOOKUP($U568,技リスト!$A$1:$F$270,4,FALSE)),"－",VLOOKUP($U568,技リスト!$A$1:$F$270,4,FALSE)),"一致","")</f>
        <v>一致</v>
      </c>
      <c r="Y568" s="15" t="s">
        <v>219</v>
      </c>
      <c r="Z568" s="3" t="str">
        <f>IF(ISERROR(VLOOKUP($Y568,技リスト!$A$1:$F$270,6,FALSE)),"－",VLOOKUP($Y568,技リスト!$A$1:$F$270,6,FALSE))</f>
        <v>BL</v>
      </c>
      <c r="AA568" s="3">
        <f>IF(ISERROR(VLOOKUP($Y568,技リスト!$A$1:$F$270,3,FALSE)),"－",VLOOKUP($Y568,技リスト!$A$1:$F$270,3,FALSE))</f>
        <v>64</v>
      </c>
      <c r="AB568" s="3" t="str">
        <f>IF($E568=IF(ISERROR(VLOOKUP($Y568,技リスト!$A$1:$F$270,4,FALSE)),"－",VLOOKUP($Y568,技リスト!$A$1:$F$270,4,FALSE)),"一致","")</f>
        <v>一致</v>
      </c>
      <c r="AC568" s="15" t="s">
        <v>241</v>
      </c>
      <c r="AD568" s="3" t="str">
        <f>IF(ISERROR(VLOOKUP($AC568,技リスト!$A$1:$F$270,6,FALSE)),"－",VLOOKUP($AC568,技リスト!$A$1:$F$270,6,FALSE))</f>
        <v>DR</v>
      </c>
      <c r="AE568" s="3">
        <f>IF(ISERROR(VLOOKUP($AC568,技リスト!$A$1:$F$270,3,FALSE)),"－",VLOOKUP($AC568,技リスト!$A$1:$F$270,3,FALSE))</f>
        <v>61</v>
      </c>
      <c r="AF568" s="3" t="str">
        <f>IF($E568=IF(ISERROR(VLOOKUP($AC568,技リスト!$A$1:$F$245,4,FALSE)),"－",VLOOKUP($AC568,技リスト!$A$1:$F$245,4,FALSE)),"一致","")</f>
        <v>一致</v>
      </c>
      <c r="AG568" s="16" t="str">
        <f t="shared" si="64"/>
        <v>コイルターンたつまきせんぷうサイクロンカマイタチ</v>
      </c>
      <c r="AH568" s="16" t="str">
        <f t="shared" si="65"/>
        <v>コイルターンたつまきせんぷうサイクロンカマイタチ</v>
      </c>
      <c r="AI568" s="16" t="str">
        <f t="shared" si="66"/>
        <v>コイルターンたつまきせんぷうサイクロンカマイタチ</v>
      </c>
      <c r="AJ568" s="16" t="str">
        <f t="shared" si="67"/>
        <v>コイルターンたつまきせんぷうサイクロンカマイタチ</v>
      </c>
      <c r="AK568" s="15" t="str">
        <f t="shared" si="68"/>
        <v>BLDRBLDR</v>
      </c>
      <c r="AL568" s="16" t="str">
        <f t="shared" si="69"/>
        <v>BLDRBLDR</v>
      </c>
      <c r="AM568" s="15" t="str">
        <f t="shared" si="70"/>
        <v>BLDRBLDR</v>
      </c>
      <c r="AN568" s="15" t="str">
        <f t="shared" si="71"/>
        <v>BLDRBLDR</v>
      </c>
    </row>
    <row r="569" spans="1:40" ht="11.25" customHeight="1" x14ac:dyDescent="0.15">
      <c r="A569" s="15">
        <v>568</v>
      </c>
      <c r="B569" s="15" t="s">
        <v>1453</v>
      </c>
      <c r="C569" s="15" t="s">
        <v>1454</v>
      </c>
      <c r="D569" s="3" t="s">
        <v>18</v>
      </c>
      <c r="E569" s="15" t="s">
        <v>121</v>
      </c>
      <c r="F569" s="15" t="s">
        <v>17</v>
      </c>
      <c r="G569" s="15">
        <v>96</v>
      </c>
      <c r="H569" s="15">
        <v>142</v>
      </c>
      <c r="I569" s="15">
        <v>60</v>
      </c>
      <c r="J569" s="15">
        <v>65</v>
      </c>
      <c r="K569" s="15">
        <v>44</v>
      </c>
      <c r="L569" s="15">
        <v>70</v>
      </c>
      <c r="M569" s="15">
        <v>62</v>
      </c>
      <c r="N569" s="15">
        <v>60</v>
      </c>
      <c r="O569" s="15">
        <v>60</v>
      </c>
      <c r="P569" s="15">
        <v>15</v>
      </c>
      <c r="Q569" s="15" t="s">
        <v>276</v>
      </c>
      <c r="R569" s="3" t="str">
        <f>IF(ISERROR(VLOOKUP($Q569,技リスト!$A$1:$F$270,6,FALSE)),"－",VLOOKUP($Q569,技リスト!$A$1:$F$270,6,FALSE))</f>
        <v>BL</v>
      </c>
      <c r="S569" s="3">
        <f>IF(ISERROR(VLOOKUP($Q569,技リスト!$A$1:$F$270,3,FALSE)),"－",VLOOKUP($Q569,技リスト!$A$1:$F$270,3,FALSE))</f>
        <v>16</v>
      </c>
      <c r="T569" s="3" t="str">
        <f>IF($E569=IF(ISERROR(VLOOKUP($Q569,技リスト!$A$1:$F$270,4,FALSE)),"－",VLOOKUP($Q569,技リスト!$A$1:$F$270,4,FALSE)),"一致","")</f>
        <v/>
      </c>
      <c r="U569" s="15" t="s">
        <v>290</v>
      </c>
      <c r="V569" s="3" t="str">
        <f>IF(ISERROR(VLOOKUP($U569,技リスト!$A$1:$F$270,6,FALSE)),"－",VLOOKUP($U569,技リスト!$A$1:$F$270,6,FALSE))</f>
        <v>BL</v>
      </c>
      <c r="W569" s="3">
        <f>IF(ISERROR(VLOOKUP($U569,技リスト!$A$1:$F$270,3,FALSE)),"－",VLOOKUP($U569,技リスト!$A$1:$F$270,3,FALSE))</f>
        <v>56</v>
      </c>
      <c r="X569" s="3" t="str">
        <f>IF($E569=IF(ISERROR(VLOOKUP($U569,技リスト!$A$1:$F$270,4,FALSE)),"－",VLOOKUP($U569,技リスト!$A$1:$F$270,4,FALSE)),"一致","")</f>
        <v/>
      </c>
      <c r="Y569" s="15" t="s">
        <v>363</v>
      </c>
      <c r="Z569" s="3" t="str">
        <f>IF(ISERROR(VLOOKUP($Y569,技リスト!$A$1:$F$270,6,FALSE)),"－",VLOOKUP($Y569,技リスト!$A$1:$F$270,6,FALSE))</f>
        <v>DR</v>
      </c>
      <c r="AA569" s="3">
        <f>IF(ISERROR(VLOOKUP($Y569,技リスト!$A$1:$F$270,3,FALSE)),"－",VLOOKUP($Y569,技リスト!$A$1:$F$270,3,FALSE))</f>
        <v>52</v>
      </c>
      <c r="AB569" s="3" t="str">
        <f>IF($E569=IF(ISERROR(VLOOKUP($Y569,技リスト!$A$1:$F$270,4,FALSE)),"－",VLOOKUP($Y569,技リスト!$A$1:$F$270,4,FALSE)),"一致","")</f>
        <v/>
      </c>
      <c r="AC569" s="15" t="s">
        <v>950</v>
      </c>
      <c r="AD569" s="3" t="str">
        <f>IF(ISERROR(VLOOKUP($AC569,技リスト!$A$1:$F$270,6,FALSE)),"－",VLOOKUP($AC569,技リスト!$A$1:$F$270,6,FALSE))</f>
        <v>DR</v>
      </c>
      <c r="AE569" s="3">
        <f>IF(ISERROR(VLOOKUP($AC569,技リスト!$A$1:$F$270,3,FALSE)),"－",VLOOKUP($AC569,技リスト!$A$1:$F$270,3,FALSE))</f>
        <v>94</v>
      </c>
      <c r="AF569" s="3" t="str">
        <f>IF($E569=IF(ISERROR(VLOOKUP($AC569,技リスト!$A$1:$F$245,4,FALSE)),"－",VLOOKUP($AC569,技リスト!$A$1:$F$245,4,FALSE)),"一致","")</f>
        <v>一致</v>
      </c>
      <c r="AG569" s="16" t="str">
        <f t="shared" si="64"/>
        <v>ドッペルゲンガーくものいとざんぞうニニンサンキャク</v>
      </c>
      <c r="AH569" s="16" t="str">
        <f t="shared" si="65"/>
        <v>ドッペルゲンガーくものいとざんぞうニニンサンキャク</v>
      </c>
      <c r="AI569" s="16" t="str">
        <f t="shared" si="66"/>
        <v>ドッペルゲンガーくものいとざんぞうニニンサンキャク</v>
      </c>
      <c r="AJ569" s="16" t="str">
        <f t="shared" si="67"/>
        <v>ドッペルゲンガーくものいとざんぞうニニンサンキャク</v>
      </c>
      <c r="AK569" s="15" t="str">
        <f t="shared" si="68"/>
        <v>BLBLDRDR</v>
      </c>
      <c r="AL569" s="16" t="str">
        <f t="shared" si="69"/>
        <v>BLBLDRDR</v>
      </c>
      <c r="AM569" s="15" t="str">
        <f t="shared" si="70"/>
        <v>BLBLDRDR</v>
      </c>
      <c r="AN569" s="15" t="str">
        <f t="shared" si="71"/>
        <v>BLBLDRDR</v>
      </c>
    </row>
    <row r="570" spans="1:40" ht="11.25" customHeight="1" x14ac:dyDescent="0.15">
      <c r="A570" s="15">
        <v>569</v>
      </c>
      <c r="B570" s="15" t="s">
        <v>1455</v>
      </c>
      <c r="C570" s="15" t="s">
        <v>1456</v>
      </c>
      <c r="D570" s="3" t="s">
        <v>18</v>
      </c>
      <c r="E570" s="15" t="s">
        <v>145</v>
      </c>
      <c r="F570" s="15" t="s">
        <v>20</v>
      </c>
      <c r="G570" s="15">
        <v>138</v>
      </c>
      <c r="H570" s="15">
        <v>128</v>
      </c>
      <c r="I570" s="15">
        <v>45</v>
      </c>
      <c r="J570" s="15">
        <v>44</v>
      </c>
      <c r="K570" s="15">
        <v>42</v>
      </c>
      <c r="L570" s="15">
        <v>48</v>
      </c>
      <c r="M570" s="15">
        <v>42</v>
      </c>
      <c r="N570" s="15">
        <v>42</v>
      </c>
      <c r="O570" s="15">
        <v>44</v>
      </c>
      <c r="P570" s="15">
        <v>45</v>
      </c>
      <c r="Q570" s="15" t="s">
        <v>203</v>
      </c>
      <c r="R570" s="3" t="str">
        <f>IF(ISERROR(VLOOKUP($Q570,技リスト!$A$1:$F$270,6,FALSE)),"－",VLOOKUP($Q570,技リスト!$A$1:$F$270,6,FALSE))</f>
        <v>P1</v>
      </c>
      <c r="S570" s="3">
        <f>IF(ISERROR(VLOOKUP($Q570,技リスト!$A$1:$F$270,3,FALSE)),"－",VLOOKUP($Q570,技リスト!$A$1:$F$270,3,FALSE))</f>
        <v>8</v>
      </c>
      <c r="T570" s="3" t="str">
        <f>IF($E570=IF(ISERROR(VLOOKUP($Q570,技リスト!$A$1:$F$270,4,FALSE)),"－",VLOOKUP($Q570,技リスト!$A$1:$F$270,4,FALSE)),"一致","")</f>
        <v>一致</v>
      </c>
      <c r="U570" s="15" t="s">
        <v>750</v>
      </c>
      <c r="V570" s="3" t="str">
        <f>IF(ISERROR(VLOOKUP($U570,技リスト!$A$1:$F$270,6,FALSE)),"－",VLOOKUP($U570,技リスト!$A$1:$F$270,6,FALSE))</f>
        <v>BL</v>
      </c>
      <c r="W570" s="3">
        <f>IF(ISERROR(VLOOKUP($U570,技リスト!$A$1:$F$270,3,FALSE)),"－",VLOOKUP($U570,技リスト!$A$1:$F$270,3,FALSE))</f>
        <v>62</v>
      </c>
      <c r="X570" s="3" t="str">
        <f>IF($E570=IF(ISERROR(VLOOKUP($U570,技リスト!$A$1:$F$270,4,FALSE)),"－",VLOOKUP($U570,技リスト!$A$1:$F$270,4,FALSE)),"一致","")</f>
        <v>一致</v>
      </c>
      <c r="Y570" s="15" t="s">
        <v>176</v>
      </c>
      <c r="Z570" s="3" t="str">
        <f>IF(ISERROR(VLOOKUP($Y570,技リスト!$A$1:$F$270,6,FALSE)),"－",VLOOKUP($Y570,技リスト!$A$1:$F$270,6,FALSE))</f>
        <v>DR</v>
      </c>
      <c r="AA570" s="3">
        <f>IF(ISERROR(VLOOKUP($Y570,技リスト!$A$1:$F$270,3,FALSE)),"－",VLOOKUP($Y570,技リスト!$A$1:$F$270,3,FALSE))</f>
        <v>47</v>
      </c>
      <c r="AB570" s="3" t="str">
        <f>IF($E570=IF(ISERROR(VLOOKUP($Y570,技リスト!$A$1:$F$270,4,FALSE)),"－",VLOOKUP($Y570,技リスト!$A$1:$F$270,4,FALSE)),"一致","")</f>
        <v>一致</v>
      </c>
      <c r="AC570" s="15" t="s">
        <v>154</v>
      </c>
      <c r="AD570" s="3" t="str">
        <f>IF(ISERROR(VLOOKUP($AC570,技リスト!$A$1:$F$270,6,FALSE)),"－",VLOOKUP($AC570,技リスト!$A$1:$F$270,6,FALSE))</f>
        <v>BB</v>
      </c>
      <c r="AE570" s="3">
        <f>IF(ISERROR(VLOOKUP($AC570,技リスト!$A$1:$F$270,3,FALSE)),"－",VLOOKUP($AC570,技リスト!$A$1:$F$270,3,FALSE))</f>
        <v>84</v>
      </c>
      <c r="AF570" s="3" t="str">
        <f>IF($E570=IF(ISERROR(VLOOKUP($AC570,技リスト!$A$1:$F$245,4,FALSE)),"－",VLOOKUP($AC570,技リスト!$A$1:$F$245,4,FALSE)),"一致","")</f>
        <v>一致</v>
      </c>
      <c r="AG570" s="16" t="str">
        <f t="shared" si="64"/>
        <v>ねっけつパンチフレイムダンスヒートタックルシューティングスター</v>
      </c>
      <c r="AH570" s="16" t="str">
        <f t="shared" si="65"/>
        <v>ねっけつパンチフレイムダンスヒートタックルシューティングスター</v>
      </c>
      <c r="AI570" s="16" t="str">
        <f t="shared" si="66"/>
        <v>ねっけつパンチフレイムダンスヒートタックルシューティングスター</v>
      </c>
      <c r="AJ570" s="16" t="str">
        <f t="shared" si="67"/>
        <v>ねっけつパンチフレイムダンスヒートタックルシューティングスター</v>
      </c>
      <c r="AK570" s="15" t="str">
        <f t="shared" si="68"/>
        <v>P1BLDRBB</v>
      </c>
      <c r="AL570" s="16" t="str">
        <f t="shared" si="69"/>
        <v>P1BLDRBB</v>
      </c>
      <c r="AM570" s="15" t="str">
        <f t="shared" si="70"/>
        <v>P1BLDRBB</v>
      </c>
      <c r="AN570" s="15" t="str">
        <f t="shared" si="71"/>
        <v>P1BLDRBB</v>
      </c>
    </row>
    <row r="571" spans="1:40" ht="11.25" customHeight="1" x14ac:dyDescent="0.15">
      <c r="A571" s="15">
        <v>570</v>
      </c>
      <c r="B571" s="15" t="s">
        <v>1457</v>
      </c>
      <c r="C571" s="15" t="s">
        <v>1458</v>
      </c>
      <c r="D571" s="3" t="s">
        <v>18</v>
      </c>
      <c r="E571" s="15" t="s">
        <v>121</v>
      </c>
      <c r="F571" s="15" t="s">
        <v>52</v>
      </c>
      <c r="G571" s="15">
        <v>173</v>
      </c>
      <c r="H571" s="15">
        <v>166</v>
      </c>
      <c r="I571" s="15">
        <v>47</v>
      </c>
      <c r="J571" s="15">
        <v>62</v>
      </c>
      <c r="K571" s="15">
        <v>64</v>
      </c>
      <c r="L571" s="15">
        <v>40</v>
      </c>
      <c r="M571" s="15">
        <v>61</v>
      </c>
      <c r="N571" s="15">
        <v>62</v>
      </c>
      <c r="O571" s="15">
        <v>52</v>
      </c>
      <c r="P571" s="15">
        <v>19</v>
      </c>
      <c r="Q571" s="15" t="s">
        <v>253</v>
      </c>
      <c r="R571" s="3" t="str">
        <f>IF(ISERROR(VLOOKUP($Q571,技リスト!$A$1:$F$270,6,FALSE)),"－",VLOOKUP($Q571,技リスト!$A$1:$F$270,6,FALSE))</f>
        <v>NS</v>
      </c>
      <c r="S571" s="3">
        <f>IF(ISERROR(VLOOKUP($Q571,技リスト!$A$1:$F$270,3,FALSE)),"－",VLOOKUP($Q571,技リスト!$A$1:$F$270,3,FALSE))</f>
        <v>84</v>
      </c>
      <c r="T571" s="3" t="str">
        <f>IF($E571=IF(ISERROR(VLOOKUP($Q571,技リスト!$A$1:$F$270,4,FALSE)),"－",VLOOKUP($Q571,技リスト!$A$1:$F$270,4,FALSE)),"一致","")</f>
        <v/>
      </c>
      <c r="U571" s="15" t="s">
        <v>128</v>
      </c>
      <c r="V571" s="3" t="str">
        <f>IF(ISERROR(VLOOKUP($U571,技リスト!$A$1:$F$270,6,FALSE)),"－",VLOOKUP($U571,技リスト!$A$1:$F$270,6,FALSE))</f>
        <v>DR</v>
      </c>
      <c r="W571" s="3">
        <f>IF(ISERROR(VLOOKUP($U571,技リスト!$A$1:$F$270,3,FALSE)),"－",VLOOKUP($U571,技リスト!$A$1:$F$270,3,FALSE))</f>
        <v>76</v>
      </c>
      <c r="X571" s="3" t="str">
        <f>IF($E571=IF(ISERROR(VLOOKUP($U571,技リスト!$A$1:$F$270,4,FALSE)),"－",VLOOKUP($U571,技リスト!$A$1:$F$270,4,FALSE)),"一致","")</f>
        <v/>
      </c>
      <c r="Y571" s="15" t="s">
        <v>750</v>
      </c>
      <c r="Z571" s="3" t="str">
        <f>IF(ISERROR(VLOOKUP($Y571,技リスト!$A$1:$F$270,6,FALSE)),"－",VLOOKUP($Y571,技リスト!$A$1:$F$270,6,FALSE))</f>
        <v>BL</v>
      </c>
      <c r="AA571" s="3">
        <f>IF(ISERROR(VLOOKUP($Y571,技リスト!$A$1:$F$270,3,FALSE)),"－",VLOOKUP($Y571,技リスト!$A$1:$F$270,3,FALSE))</f>
        <v>62</v>
      </c>
      <c r="AB571" s="3" t="str">
        <f>IF($E571=IF(ISERROR(VLOOKUP($Y571,技リスト!$A$1:$F$270,4,FALSE)),"－",VLOOKUP($Y571,技リスト!$A$1:$F$270,4,FALSE)),"一致","")</f>
        <v/>
      </c>
      <c r="AC571" s="15" t="s">
        <v>130</v>
      </c>
      <c r="AD571" s="3" t="str">
        <f>IF(ISERROR(VLOOKUP($AC571,技リスト!$A$1:$F$270,6,FALSE)),"－",VLOOKUP($AC571,技リスト!$A$1:$F$270,6,FALSE))</f>
        <v>LS</v>
      </c>
      <c r="AE571" s="3">
        <f>IF(ISERROR(VLOOKUP($AC571,技リスト!$A$1:$F$270,3,FALSE)),"－",VLOOKUP($AC571,技リスト!$A$1:$F$270,3,FALSE))</f>
        <v>101</v>
      </c>
      <c r="AF571" s="3" t="str">
        <f>IF($E571=IF(ISERROR(VLOOKUP($AC571,技リスト!$A$1:$F$245,4,FALSE)),"－",VLOOKUP($AC571,技リスト!$A$1:$F$245,4,FALSE)),"一致","")</f>
        <v/>
      </c>
      <c r="AG571" s="16" t="str">
        <f t="shared" si="64"/>
        <v>ツインブーストぶんしんフェイントフレイムダンスほのおのかざみどり</v>
      </c>
      <c r="AH571" s="16" t="str">
        <f t="shared" si="65"/>
        <v>ツインブーストぶんしんフェイントフレイムダンスほのおのかざみどり</v>
      </c>
      <c r="AI571" s="16" t="str">
        <f t="shared" si="66"/>
        <v>ツインブーストぶんしんフェイントフレイムダンスほのおのかざみどり</v>
      </c>
      <c r="AJ571" s="16" t="str">
        <f t="shared" si="67"/>
        <v>ツインブーストぶんしんフェイントフレイムダンスほのおのかざみどり</v>
      </c>
      <c r="AK571" s="15" t="str">
        <f t="shared" si="68"/>
        <v>NSDRBLLS</v>
      </c>
      <c r="AL571" s="16" t="str">
        <f t="shared" si="69"/>
        <v>NSDRBLLS</v>
      </c>
      <c r="AM571" s="15" t="str">
        <f t="shared" si="70"/>
        <v>NSDRBLLS</v>
      </c>
      <c r="AN571" s="15" t="str">
        <f t="shared" si="71"/>
        <v>NSDRBLLS</v>
      </c>
    </row>
    <row r="572" spans="1:40" ht="11.25" customHeight="1" x14ac:dyDescent="0.15">
      <c r="A572" s="15">
        <v>571</v>
      </c>
      <c r="B572" s="15" t="s">
        <v>1459</v>
      </c>
      <c r="C572" s="15" t="s">
        <v>1460</v>
      </c>
      <c r="D572" s="3" t="s">
        <v>18</v>
      </c>
      <c r="E572" s="15" t="s">
        <v>145</v>
      </c>
      <c r="F572" s="15" t="s">
        <v>53</v>
      </c>
      <c r="G572" s="15">
        <v>160</v>
      </c>
      <c r="H572" s="15">
        <v>158</v>
      </c>
      <c r="I572" s="15">
        <v>71</v>
      </c>
      <c r="J572" s="15">
        <v>60</v>
      </c>
      <c r="K572" s="15">
        <v>61</v>
      </c>
      <c r="L572" s="15">
        <v>63</v>
      </c>
      <c r="M572" s="15">
        <v>34</v>
      </c>
      <c r="N572" s="15">
        <v>60</v>
      </c>
      <c r="O572" s="15">
        <v>59</v>
      </c>
      <c r="P572" s="15">
        <v>16</v>
      </c>
      <c r="Q572" s="15" t="s">
        <v>738</v>
      </c>
      <c r="R572" s="3" t="str">
        <f>IF(ISERROR(VLOOKUP($Q572,技リスト!$A$1:$F$270,6,FALSE)),"－",VLOOKUP($Q572,技リスト!$A$1:$F$270,6,FALSE))</f>
        <v>BB</v>
      </c>
      <c r="S572" s="3">
        <f>IF(ISERROR(VLOOKUP($Q572,技リスト!$A$1:$F$270,3,FALSE)),"－",VLOOKUP($Q572,技リスト!$A$1:$F$270,3,FALSE))</f>
        <v>44</v>
      </c>
      <c r="T572" s="3" t="str">
        <f>IF($E572=IF(ISERROR(VLOOKUP($Q572,技リスト!$A$1:$F$270,4,FALSE)),"－",VLOOKUP($Q572,技リスト!$A$1:$F$270,4,FALSE)),"一致","")</f>
        <v>一致</v>
      </c>
      <c r="U572" s="15" t="s">
        <v>729</v>
      </c>
      <c r="V572" s="3" t="str">
        <f>IF(ISERROR(VLOOKUP($U572,技リスト!$A$1:$F$270,6,FALSE)),"－",VLOOKUP($U572,技リスト!$A$1:$F$270,6,FALSE))</f>
        <v>BB</v>
      </c>
      <c r="W572" s="3">
        <f>IF(ISERROR(VLOOKUP($U572,技リスト!$A$1:$F$270,3,FALSE)),"－",VLOOKUP($U572,技リスト!$A$1:$F$270,3,FALSE))</f>
        <v>73</v>
      </c>
      <c r="X572" s="3" t="str">
        <f>IF($E572=IF(ISERROR(VLOOKUP($U572,技リスト!$A$1:$F$270,4,FALSE)),"－",VLOOKUP($U572,技リスト!$A$1:$F$270,4,FALSE)),"一致","")</f>
        <v>一致</v>
      </c>
      <c r="Y572" s="15" t="s">
        <v>548</v>
      </c>
      <c r="Z572" s="3" t="str">
        <f>IF(ISERROR(VLOOKUP($Y572,技リスト!$A$1:$F$270,6,FALSE)),"－",VLOOKUP($Y572,技リスト!$A$1:$F$270,6,FALSE))</f>
        <v>DR</v>
      </c>
      <c r="AA572" s="3">
        <f>IF(ISERROR(VLOOKUP($Y572,技リスト!$A$1:$F$270,3,FALSE)),"－",VLOOKUP($Y572,技リスト!$A$1:$F$270,3,FALSE))</f>
        <v>74</v>
      </c>
      <c r="AB572" s="3" t="str">
        <f>IF($E572=IF(ISERROR(VLOOKUP($Y572,技リスト!$A$1:$F$270,4,FALSE)),"－",VLOOKUP($Y572,技リスト!$A$1:$F$270,4,FALSE)),"一致","")</f>
        <v>一致</v>
      </c>
      <c r="AC572" s="15" t="s">
        <v>424</v>
      </c>
      <c r="AD572" s="3" t="str">
        <f>IF(ISERROR(VLOOKUP($AC572,技リスト!$A$1:$F$270,6,FALSE)),"－",VLOOKUP($AC572,技リスト!$A$1:$F$270,6,FALSE))</f>
        <v>NS</v>
      </c>
      <c r="AE572" s="3">
        <f>IF(ISERROR(VLOOKUP($AC572,技リスト!$A$1:$F$270,3,FALSE)),"－",VLOOKUP($AC572,技リスト!$A$1:$F$270,3,FALSE))</f>
        <v>78</v>
      </c>
      <c r="AF572" s="3" t="str">
        <f>IF($E572=IF(ISERROR(VLOOKUP($AC572,技リスト!$A$1:$F$245,4,FALSE)),"－",VLOOKUP($AC572,技リスト!$A$1:$F$245,4,FALSE)),"一致","")</f>
        <v>一致</v>
      </c>
      <c r="AG572" s="16" t="str">
        <f t="shared" si="64"/>
        <v>スーパーしこふみボルケイノカットれっぷうダッシュシャインドライブ</v>
      </c>
      <c r="AH572" s="16" t="str">
        <f t="shared" si="65"/>
        <v>スーパーしこふみボルケイノカットれっぷうダッシュシャインドライブ</v>
      </c>
      <c r="AI572" s="16" t="str">
        <f t="shared" si="66"/>
        <v>スーパーしこふみボルケイノカットれっぷうダッシュシャインドライブ</v>
      </c>
      <c r="AJ572" s="16" t="str">
        <f t="shared" si="67"/>
        <v>スーパーしこふみボルケイノカットれっぷうダッシュシャインドライブ</v>
      </c>
      <c r="AK572" s="15" t="str">
        <f t="shared" si="68"/>
        <v>BBBBDRNS</v>
      </c>
      <c r="AL572" s="16" t="str">
        <f t="shared" si="69"/>
        <v>BBBBDRNS</v>
      </c>
      <c r="AM572" s="15" t="str">
        <f t="shared" si="70"/>
        <v>BBBBDRNS</v>
      </c>
      <c r="AN572" s="15" t="str">
        <f t="shared" si="71"/>
        <v>BBBBDRNS</v>
      </c>
    </row>
    <row r="573" spans="1:40" ht="11.25" customHeight="1" x14ac:dyDescent="0.15">
      <c r="A573" s="15">
        <v>572</v>
      </c>
      <c r="B573" s="15" t="s">
        <v>1461</v>
      </c>
      <c r="C573" s="15" t="s">
        <v>1462</v>
      </c>
      <c r="D573" s="3" t="s">
        <v>18</v>
      </c>
      <c r="E573" s="15" t="s">
        <v>145</v>
      </c>
      <c r="F573" s="15" t="s">
        <v>52</v>
      </c>
      <c r="G573" s="15">
        <v>147</v>
      </c>
      <c r="H573" s="15">
        <v>173</v>
      </c>
      <c r="I573" s="15">
        <v>60</v>
      </c>
      <c r="J573" s="15">
        <v>64</v>
      </c>
      <c r="K573" s="15">
        <v>55</v>
      </c>
      <c r="L573" s="15">
        <v>69</v>
      </c>
      <c r="M573" s="15">
        <v>53</v>
      </c>
      <c r="N573" s="15">
        <v>61</v>
      </c>
      <c r="O573" s="15">
        <v>62</v>
      </c>
      <c r="P573" s="15">
        <v>15</v>
      </c>
      <c r="Q573" s="15" t="s">
        <v>159</v>
      </c>
      <c r="R573" s="3" t="str">
        <f>IF(ISERROR(VLOOKUP($Q573,技リスト!$A$1:$F$270,6,FALSE)),"－",VLOOKUP($Q573,技リスト!$A$1:$F$270,6,FALSE))</f>
        <v>NS</v>
      </c>
      <c r="S573" s="3">
        <f>IF(ISERROR(VLOOKUP($Q573,技リスト!$A$1:$F$270,3,FALSE)),"－",VLOOKUP($Q573,技リスト!$A$1:$F$270,3,FALSE))</f>
        <v>67</v>
      </c>
      <c r="T573" s="3" t="str">
        <f>IF($E573=IF(ISERROR(VLOOKUP($Q573,技リスト!$A$1:$F$270,4,FALSE)),"－",VLOOKUP($Q573,技リスト!$A$1:$F$270,4,FALSE)),"一致","")</f>
        <v/>
      </c>
      <c r="U573" s="15" t="s">
        <v>230</v>
      </c>
      <c r="V573" s="3" t="str">
        <f>IF(ISERROR(VLOOKUP($U573,技リスト!$A$1:$F$270,6,FALSE)),"－",VLOOKUP($U573,技リスト!$A$1:$F$270,6,FALSE))</f>
        <v>NS</v>
      </c>
      <c r="W573" s="3">
        <f>IF(ISERROR(VLOOKUP($U573,技リスト!$A$1:$F$270,3,FALSE)),"－",VLOOKUP($U573,技リスト!$A$1:$F$270,3,FALSE))</f>
        <v>67</v>
      </c>
      <c r="X573" s="3" t="str">
        <f>IF($E573=IF(ISERROR(VLOOKUP($U573,技リスト!$A$1:$F$270,4,FALSE)),"－",VLOOKUP($U573,技リスト!$A$1:$F$270,4,FALSE)),"一致","")</f>
        <v/>
      </c>
      <c r="Y573" s="15" t="s">
        <v>188</v>
      </c>
      <c r="Z573" s="3" t="str">
        <f>IF(ISERROR(VLOOKUP($Y573,技リスト!$A$1:$F$270,6,FALSE)),"－",VLOOKUP($Y573,技リスト!$A$1:$F$270,6,FALSE))</f>
        <v>DR</v>
      </c>
      <c r="AA573" s="3">
        <f>IF(ISERROR(VLOOKUP($Y573,技リスト!$A$1:$F$270,3,FALSE)),"－",VLOOKUP($Y573,技リスト!$A$1:$F$270,3,FALSE))</f>
        <v>38</v>
      </c>
      <c r="AB573" s="3" t="str">
        <f>IF($E573=IF(ISERROR(VLOOKUP($Y573,技リスト!$A$1:$F$270,4,FALSE)),"－",VLOOKUP($Y573,技リスト!$A$1:$F$270,4,FALSE)),"一致","")</f>
        <v/>
      </c>
      <c r="AC573" s="15" t="s">
        <v>128</v>
      </c>
      <c r="AD573" s="3" t="str">
        <f>IF(ISERROR(VLOOKUP($AC573,技リスト!$A$1:$F$270,6,FALSE)),"－",VLOOKUP($AC573,技リスト!$A$1:$F$270,6,FALSE))</f>
        <v>DR</v>
      </c>
      <c r="AE573" s="3">
        <f>IF(ISERROR(VLOOKUP($AC573,技リスト!$A$1:$F$270,3,FALSE)),"－",VLOOKUP($AC573,技リスト!$A$1:$F$270,3,FALSE))</f>
        <v>76</v>
      </c>
      <c r="AF573" s="3" t="str">
        <f>IF($E573=IF(ISERROR(VLOOKUP($AC573,技リスト!$A$1:$F$245,4,FALSE)),"－",VLOOKUP($AC573,技リスト!$A$1:$F$245,4,FALSE)),"一致","")</f>
        <v/>
      </c>
      <c r="AG573" s="16" t="str">
        <f t="shared" si="64"/>
        <v>クルクルヘッドフリーズショットスーパースキャン（Ｄ）ぶんしんフェイント</v>
      </c>
      <c r="AH573" s="16" t="str">
        <f t="shared" si="65"/>
        <v>クルクルヘッドフリーズショットスーパースキャン（Ｄ）ぶんしんフェイント</v>
      </c>
      <c r="AI573" s="16" t="str">
        <f t="shared" si="66"/>
        <v>クルクルヘッドフリーズショットスーパースキャン（Ｄ）ぶんしんフェイント</v>
      </c>
      <c r="AJ573" s="16" t="str">
        <f t="shared" si="67"/>
        <v>クルクルヘッドフリーズショットスーパースキャン（Ｄ）ぶんしんフェイント</v>
      </c>
      <c r="AK573" s="15" t="str">
        <f t="shared" si="68"/>
        <v>NSNSDRDR</v>
      </c>
      <c r="AL573" s="16" t="str">
        <f t="shared" si="69"/>
        <v>NSNSDRDR</v>
      </c>
      <c r="AM573" s="15" t="str">
        <f t="shared" si="70"/>
        <v>NSNSDRDR</v>
      </c>
      <c r="AN573" s="15" t="str">
        <f t="shared" si="71"/>
        <v>NSNSDRDR</v>
      </c>
    </row>
    <row r="574" spans="1:40" ht="11.25" customHeight="1" x14ac:dyDescent="0.15">
      <c r="A574" s="15">
        <v>573</v>
      </c>
      <c r="B574" s="15" t="s">
        <v>1463</v>
      </c>
      <c r="C574" s="15" t="s">
        <v>1464</v>
      </c>
      <c r="D574" s="3" t="s">
        <v>18</v>
      </c>
      <c r="E574" s="15" t="s">
        <v>145</v>
      </c>
      <c r="F574" s="15" t="s">
        <v>52</v>
      </c>
      <c r="G574" s="15">
        <v>112</v>
      </c>
      <c r="H574" s="15">
        <v>141</v>
      </c>
      <c r="I574" s="15">
        <v>70</v>
      </c>
      <c r="J574" s="15">
        <v>56</v>
      </c>
      <c r="K574" s="15">
        <v>56</v>
      </c>
      <c r="L574" s="15">
        <v>59</v>
      </c>
      <c r="M574" s="15">
        <v>61</v>
      </c>
      <c r="N574" s="15">
        <v>71</v>
      </c>
      <c r="O574" s="15">
        <v>54</v>
      </c>
      <c r="P574" s="15">
        <v>21</v>
      </c>
      <c r="Q574" s="15" t="s">
        <v>256</v>
      </c>
      <c r="R574" s="3" t="str">
        <f>IF(ISERROR(VLOOKUP($Q574,技リスト!$A$1:$F$270,6,FALSE)),"－",VLOOKUP($Q574,技リスト!$A$1:$F$270,6,FALSE))</f>
        <v>NS</v>
      </c>
      <c r="S574" s="3">
        <f>IF(ISERROR(VLOOKUP($Q574,技リスト!$A$1:$F$270,3,FALSE)),"－",VLOOKUP($Q574,技リスト!$A$1:$F$270,3,FALSE))</f>
        <v>31</v>
      </c>
      <c r="T574" s="3" t="str">
        <f>IF($E574=IF(ISERROR(VLOOKUP($Q574,技リスト!$A$1:$F$270,4,FALSE)),"－",VLOOKUP($Q574,技リスト!$A$1:$F$270,4,FALSE)),"一致","")</f>
        <v/>
      </c>
      <c r="U574" s="15" t="s">
        <v>176</v>
      </c>
      <c r="V574" s="3" t="str">
        <f>IF(ISERROR(VLOOKUP($U574,技リスト!$A$1:$F$270,6,FALSE)),"－",VLOOKUP($U574,技リスト!$A$1:$F$270,6,FALSE))</f>
        <v>DR</v>
      </c>
      <c r="W574" s="3">
        <f>IF(ISERROR(VLOOKUP($U574,技リスト!$A$1:$F$270,3,FALSE)),"－",VLOOKUP($U574,技リスト!$A$1:$F$270,3,FALSE))</f>
        <v>47</v>
      </c>
      <c r="X574" s="3" t="str">
        <f>IF($E574=IF(ISERROR(VLOOKUP($U574,技リスト!$A$1:$F$270,4,FALSE)),"－",VLOOKUP($U574,技リスト!$A$1:$F$270,4,FALSE)),"一致","")</f>
        <v>一致</v>
      </c>
      <c r="Y574" s="15" t="s">
        <v>732</v>
      </c>
      <c r="Z574" s="3" t="str">
        <f>IF(ISERROR(VLOOKUP($Y574,技リスト!$A$1:$F$270,6,FALSE)),"－",VLOOKUP($Y574,技リスト!$A$1:$F$270,6,FALSE))</f>
        <v>BL</v>
      </c>
      <c r="AA574" s="3">
        <f>IF(ISERROR(VLOOKUP($Y574,技リスト!$A$1:$F$270,3,FALSE)),"－",VLOOKUP($Y574,技リスト!$A$1:$F$270,3,FALSE))</f>
        <v>56</v>
      </c>
      <c r="AB574" s="3" t="str">
        <f>IF($E574=IF(ISERROR(VLOOKUP($Y574,技リスト!$A$1:$F$270,4,FALSE)),"－",VLOOKUP($Y574,技リスト!$A$1:$F$270,4,FALSE)),"一致","")</f>
        <v>一致</v>
      </c>
      <c r="AC574" s="15" t="s">
        <v>236</v>
      </c>
      <c r="AD574" s="3" t="str">
        <f>IF(ISERROR(VLOOKUP($AC574,技リスト!$A$1:$F$270,6,FALSE)),"－",VLOOKUP($AC574,技リスト!$A$1:$F$270,6,FALSE))</f>
        <v>DR</v>
      </c>
      <c r="AE574" s="3">
        <f>IF(ISERROR(VLOOKUP($AC574,技リスト!$A$1:$F$270,3,FALSE)),"－",VLOOKUP($AC574,技リスト!$A$1:$F$270,3,FALSE))</f>
        <v>96</v>
      </c>
      <c r="AF574" s="3" t="str">
        <f>IF($E574=IF(ISERROR(VLOOKUP($AC574,技リスト!$A$1:$F$245,4,FALSE)),"－",VLOOKUP($AC574,技リスト!$A$1:$F$245,4,FALSE)),"一致","")</f>
        <v>一致</v>
      </c>
      <c r="AG574" s="16" t="str">
        <f t="shared" si="64"/>
        <v>スパイラルショットヒートタックルフェイクボンバージャッジスルー２</v>
      </c>
      <c r="AH574" s="16" t="str">
        <f t="shared" si="65"/>
        <v>スパイラルショットヒートタックルフェイクボンバージャッジスルー２</v>
      </c>
      <c r="AI574" s="16" t="str">
        <f t="shared" si="66"/>
        <v>スパイラルショットヒートタックルフェイクボンバージャッジスルー２</v>
      </c>
      <c r="AJ574" s="16" t="str">
        <f t="shared" si="67"/>
        <v>スパイラルショットヒートタックルフェイクボンバージャッジスルー２</v>
      </c>
      <c r="AK574" s="15" t="str">
        <f t="shared" si="68"/>
        <v>NSDRBLDR</v>
      </c>
      <c r="AL574" s="16" t="str">
        <f t="shared" si="69"/>
        <v>NSDRBLDR</v>
      </c>
      <c r="AM574" s="15" t="str">
        <f t="shared" si="70"/>
        <v>NSDRBLDR</v>
      </c>
      <c r="AN574" s="15" t="str">
        <f t="shared" si="71"/>
        <v>NSDRBLDR</v>
      </c>
    </row>
    <row r="575" spans="1:40" ht="11.25" customHeight="1" x14ac:dyDescent="0.15">
      <c r="A575" s="15">
        <v>574</v>
      </c>
      <c r="B575" s="15" t="s">
        <v>1465</v>
      </c>
      <c r="C575" s="15" t="s">
        <v>1466</v>
      </c>
      <c r="D575" s="3" t="s">
        <v>18</v>
      </c>
      <c r="E575" s="15" t="s">
        <v>145</v>
      </c>
      <c r="F575" s="15" t="s">
        <v>53</v>
      </c>
      <c r="G575" s="15">
        <v>138</v>
      </c>
      <c r="H575" s="15">
        <v>132</v>
      </c>
      <c r="I575" s="15">
        <v>60</v>
      </c>
      <c r="J575" s="15">
        <v>63</v>
      </c>
      <c r="K575" s="15">
        <v>59</v>
      </c>
      <c r="L575" s="15">
        <v>62</v>
      </c>
      <c r="M575" s="15">
        <v>48</v>
      </c>
      <c r="N575" s="15">
        <v>71</v>
      </c>
      <c r="O575" s="15">
        <v>58</v>
      </c>
      <c r="P575" s="15">
        <v>15</v>
      </c>
      <c r="Q575" s="15" t="s">
        <v>750</v>
      </c>
      <c r="R575" s="3" t="str">
        <f>IF(ISERROR(VLOOKUP($Q575,技リスト!$A$1:$F$270,6,FALSE)),"－",VLOOKUP($Q575,技リスト!$A$1:$F$270,6,FALSE))</f>
        <v>BL</v>
      </c>
      <c r="S575" s="3">
        <f>IF(ISERROR(VLOOKUP($Q575,技リスト!$A$1:$F$270,3,FALSE)),"－",VLOOKUP($Q575,技リスト!$A$1:$F$270,3,FALSE))</f>
        <v>62</v>
      </c>
      <c r="T575" s="3" t="str">
        <f>IF($E575=IF(ISERROR(VLOOKUP($Q575,技リスト!$A$1:$F$270,4,FALSE)),"－",VLOOKUP($Q575,技リスト!$A$1:$F$270,4,FALSE)),"一致","")</f>
        <v>一致</v>
      </c>
      <c r="U575" s="15" t="s">
        <v>562</v>
      </c>
      <c r="V575" s="3" t="str">
        <f>IF(ISERROR(VLOOKUP($U575,技リスト!$A$1:$F$270,6,FALSE)),"－",VLOOKUP($U575,技リスト!$A$1:$F$270,6,FALSE))</f>
        <v>BB</v>
      </c>
      <c r="W575" s="3">
        <f>IF(ISERROR(VLOOKUP($U575,技リスト!$A$1:$F$270,3,FALSE)),"－",VLOOKUP($U575,技リスト!$A$1:$F$270,3,FALSE))</f>
        <v>80</v>
      </c>
      <c r="X575" s="3" t="str">
        <f>IF($E575=IF(ISERROR(VLOOKUP($U575,技リスト!$A$1:$F$270,4,FALSE)),"－",VLOOKUP($U575,技リスト!$A$1:$F$270,4,FALSE)),"一致","")</f>
        <v>一致</v>
      </c>
      <c r="Y575" s="15" t="s">
        <v>154</v>
      </c>
      <c r="Z575" s="3" t="str">
        <f>IF(ISERROR(VLOOKUP($Y575,技リスト!$A$1:$F$270,6,FALSE)),"－",VLOOKUP($Y575,技リスト!$A$1:$F$270,6,FALSE))</f>
        <v>BB</v>
      </c>
      <c r="AA575" s="3">
        <f>IF(ISERROR(VLOOKUP($Y575,技リスト!$A$1:$F$270,3,FALSE)),"－",VLOOKUP($Y575,技リスト!$A$1:$F$270,3,FALSE))</f>
        <v>84</v>
      </c>
      <c r="AB575" s="3" t="str">
        <f>IF($E575=IF(ISERROR(VLOOKUP($Y575,技リスト!$A$1:$F$270,4,FALSE)),"－",VLOOKUP($Y575,技リスト!$A$1:$F$270,4,FALSE)),"一致","")</f>
        <v>一致</v>
      </c>
      <c r="AC575" s="15" t="s">
        <v>326</v>
      </c>
      <c r="AD575" s="3" t="str">
        <f>IF(ISERROR(VLOOKUP($AC575,技リスト!$A$1:$F$270,6,FALSE)),"－",VLOOKUP($AC575,技リスト!$A$1:$F$270,6,FALSE))</f>
        <v>DR</v>
      </c>
      <c r="AE575" s="3">
        <f>IF(ISERROR(VLOOKUP($AC575,技リスト!$A$1:$F$270,3,FALSE)),"－",VLOOKUP($AC575,技リスト!$A$1:$F$270,3,FALSE))</f>
        <v>117</v>
      </c>
      <c r="AF575" s="3" t="str">
        <f>IF($E575=IF(ISERROR(VLOOKUP($AC575,技リスト!$A$1:$F$245,4,FALSE)),"－",VLOOKUP($AC575,技リスト!$A$1:$F$245,4,FALSE)),"一致","")</f>
        <v>一致</v>
      </c>
      <c r="AG575" s="16" t="str">
        <f t="shared" si="64"/>
        <v>フレイムダンスさばきのてっついシューティングスターブーストグライダー</v>
      </c>
      <c r="AH575" s="16" t="str">
        <f t="shared" si="65"/>
        <v>フレイムダンスさばきのてっついシューティングスターブーストグライダー</v>
      </c>
      <c r="AI575" s="16" t="str">
        <f t="shared" si="66"/>
        <v>フレイムダンスさばきのてっついシューティングスターブーストグライダー</v>
      </c>
      <c r="AJ575" s="16" t="str">
        <f t="shared" si="67"/>
        <v>フレイムダンスさばきのてっついシューティングスターブーストグライダー</v>
      </c>
      <c r="AK575" s="15" t="str">
        <f t="shared" si="68"/>
        <v>BLBBBBDR</v>
      </c>
      <c r="AL575" s="16" t="str">
        <f t="shared" si="69"/>
        <v>BLBBBBDR</v>
      </c>
      <c r="AM575" s="15" t="str">
        <f t="shared" si="70"/>
        <v>BLBBBBDR</v>
      </c>
      <c r="AN575" s="15" t="str">
        <f t="shared" si="71"/>
        <v>BLBBBBDR</v>
      </c>
    </row>
    <row r="576" spans="1:40" ht="11.25" customHeight="1" x14ac:dyDescent="0.15">
      <c r="A576" s="15">
        <v>575</v>
      </c>
      <c r="B576" s="15" t="s">
        <v>1467</v>
      </c>
      <c r="C576" s="15" t="s">
        <v>1468</v>
      </c>
      <c r="D576" s="3" t="s">
        <v>18</v>
      </c>
      <c r="E576" s="15" t="s">
        <v>88</v>
      </c>
      <c r="F576" s="15" t="s">
        <v>20</v>
      </c>
      <c r="G576" s="15">
        <v>160</v>
      </c>
      <c r="H576" s="15">
        <v>136</v>
      </c>
      <c r="I576" s="15">
        <v>54</v>
      </c>
      <c r="J576" s="15">
        <v>55</v>
      </c>
      <c r="K576" s="15">
        <v>64</v>
      </c>
      <c r="L576" s="15">
        <v>46</v>
      </c>
      <c r="M576" s="15">
        <v>54</v>
      </c>
      <c r="N576" s="15">
        <v>54</v>
      </c>
      <c r="O576" s="15">
        <v>57</v>
      </c>
      <c r="P576" s="15">
        <v>22</v>
      </c>
      <c r="Q576" s="15" t="s">
        <v>436</v>
      </c>
      <c r="R576" s="3" t="str">
        <f>IF(ISERROR(VLOOKUP($Q576,技リスト!$A$1:$F$270,6,FALSE)),"－",VLOOKUP($Q576,技リスト!$A$1:$F$270,6,FALSE))</f>
        <v>CA</v>
      </c>
      <c r="S576" s="3">
        <f>IF(ISERROR(VLOOKUP($Q576,技リスト!$A$1:$F$270,3,FALSE)),"－",VLOOKUP($Q576,技リスト!$A$1:$F$270,3,FALSE))</f>
        <v>10</v>
      </c>
      <c r="T576" s="3" t="str">
        <f>IF($E576=IF(ISERROR(VLOOKUP($Q576,技リスト!$A$1:$F$270,4,FALSE)),"－",VLOOKUP($Q576,技リスト!$A$1:$F$270,4,FALSE)),"一致","")</f>
        <v>一致</v>
      </c>
      <c r="U576" s="15" t="s">
        <v>369</v>
      </c>
      <c r="V576" s="3" t="str">
        <f>IF(ISERROR(VLOOKUP($U576,技リスト!$A$1:$F$270,6,FALSE)),"－",VLOOKUP($U576,技リスト!$A$1:$F$270,6,FALSE))</f>
        <v>CA</v>
      </c>
      <c r="W576" s="3">
        <f>IF(ISERROR(VLOOKUP($U576,技リスト!$A$1:$F$270,3,FALSE)),"－",VLOOKUP($U576,技リスト!$A$1:$F$270,3,FALSE))</f>
        <v>44</v>
      </c>
      <c r="X576" s="3" t="str">
        <f>IF($E576=IF(ISERROR(VLOOKUP($U576,技リスト!$A$1:$F$270,4,FALSE)),"－",VLOOKUP($U576,技リスト!$A$1:$F$270,4,FALSE)),"一致","")</f>
        <v/>
      </c>
      <c r="Y576" s="15" t="s">
        <v>427</v>
      </c>
      <c r="Z576" s="3" t="str">
        <f>IF(ISERROR(VLOOKUP($Y576,技リスト!$A$1:$F$270,6,FALSE)),"－",VLOOKUP($Y576,技リスト!$A$1:$F$270,6,FALSE))</f>
        <v>BL</v>
      </c>
      <c r="AA576" s="3">
        <f>IF(ISERROR(VLOOKUP($Y576,技リスト!$A$1:$F$270,3,FALSE)),"－",VLOOKUP($Y576,技リスト!$A$1:$F$270,3,FALSE))</f>
        <v>39</v>
      </c>
      <c r="AB576" s="3" t="str">
        <f>IF($E576=IF(ISERROR(VLOOKUP($Y576,技リスト!$A$1:$F$270,4,FALSE)),"－",VLOOKUP($Y576,技リスト!$A$1:$F$270,4,FALSE)),"一致","")</f>
        <v>一致</v>
      </c>
      <c r="AC576" s="15" t="s">
        <v>1221</v>
      </c>
      <c r="AD576" s="3" t="str">
        <f>IF(ISERROR(VLOOKUP($AC576,技リスト!$A$1:$F$270,6,FALSE)),"－",VLOOKUP($AC576,技リスト!$A$1:$F$270,6,FALSE))</f>
        <v>P1</v>
      </c>
      <c r="AE576" s="3">
        <f>IF(ISERROR(VLOOKUP($AC576,技リスト!$A$1:$F$270,3,FALSE)),"－",VLOOKUP($AC576,技リスト!$A$1:$F$270,3,FALSE))</f>
        <v>83</v>
      </c>
      <c r="AF576" s="3" t="str">
        <f>IF($E576=IF(ISERROR(VLOOKUP($AC576,技リスト!$A$1:$F$245,4,FALSE)),"－",VLOOKUP($AC576,技リスト!$A$1:$F$245,4,FALSE)),"一致","")</f>
        <v>一致</v>
      </c>
      <c r="AG576" s="16" t="str">
        <f t="shared" si="64"/>
        <v>スワンダイブシュートポケットブレードアタックセーフティプロテクト</v>
      </c>
      <c r="AH576" s="16" t="str">
        <f t="shared" si="65"/>
        <v>スワンダイブシュートポケットブレードアタックセーフティプロテクト</v>
      </c>
      <c r="AI576" s="16" t="str">
        <f t="shared" si="66"/>
        <v>スワンダイブシュートポケットブレードアタックセーフティプロテクト</v>
      </c>
      <c r="AJ576" s="16" t="str">
        <f t="shared" si="67"/>
        <v>スワンダイブシュートポケットブレードアタックセーフティプロテクト</v>
      </c>
      <c r="AK576" s="15" t="str">
        <f t="shared" si="68"/>
        <v>CACABLP1</v>
      </c>
      <c r="AL576" s="16" t="str">
        <f t="shared" si="69"/>
        <v>CACABLP1</v>
      </c>
      <c r="AM576" s="15" t="str">
        <f t="shared" si="70"/>
        <v>CACABLP1</v>
      </c>
      <c r="AN576" s="15" t="str">
        <f t="shared" si="71"/>
        <v>CACABLP1</v>
      </c>
    </row>
    <row r="577" spans="1:40" ht="11.25" customHeight="1" x14ac:dyDescent="0.15">
      <c r="A577" s="15">
        <v>576</v>
      </c>
      <c r="B577" s="15" t="s">
        <v>1469</v>
      </c>
      <c r="C577" s="15" t="s">
        <v>1470</v>
      </c>
      <c r="D577" s="3" t="s">
        <v>18</v>
      </c>
      <c r="E577" s="15" t="s">
        <v>88</v>
      </c>
      <c r="F577" s="15" t="s">
        <v>17</v>
      </c>
      <c r="G577" s="15">
        <v>138</v>
      </c>
      <c r="H577" s="15">
        <v>154</v>
      </c>
      <c r="I577" s="15">
        <v>47</v>
      </c>
      <c r="J577" s="15">
        <v>30</v>
      </c>
      <c r="K577" s="15">
        <v>28</v>
      </c>
      <c r="L577" s="15">
        <v>56</v>
      </c>
      <c r="M577" s="15">
        <v>62</v>
      </c>
      <c r="N577" s="15">
        <v>56</v>
      </c>
      <c r="O577" s="15">
        <v>60</v>
      </c>
      <c r="P577" s="15">
        <v>20</v>
      </c>
      <c r="Q577" s="15" t="s">
        <v>264</v>
      </c>
      <c r="R577" s="3" t="str">
        <f>IF(ISERROR(VLOOKUP($Q577,技リスト!$A$1:$F$270,6,FALSE)),"－",VLOOKUP($Q577,技リスト!$A$1:$F$270,6,FALSE))</f>
        <v>BL</v>
      </c>
      <c r="S577" s="3">
        <f>IF(ISERROR(VLOOKUP($Q577,技リスト!$A$1:$F$270,3,FALSE)),"－",VLOOKUP($Q577,技リスト!$A$1:$F$270,3,FALSE))</f>
        <v>16</v>
      </c>
      <c r="T577" s="3" t="str">
        <f>IF($E577=IF(ISERROR(VLOOKUP($Q577,技リスト!$A$1:$F$270,4,FALSE)),"－",VLOOKUP($Q577,技リスト!$A$1:$F$270,4,FALSE)),"一致","")</f>
        <v/>
      </c>
      <c r="U577" s="15" t="s">
        <v>187</v>
      </c>
      <c r="V577" s="3" t="str">
        <f>IF(ISERROR(VLOOKUP($U577,技リスト!$A$1:$F$270,6,FALSE)),"－",VLOOKUP($U577,技リスト!$A$1:$F$270,6,FALSE))</f>
        <v>DR</v>
      </c>
      <c r="W577" s="3">
        <f>IF(ISERROR(VLOOKUP($U577,技リスト!$A$1:$F$270,3,FALSE)),"－",VLOOKUP($U577,技リスト!$A$1:$F$270,3,FALSE))</f>
        <v>15</v>
      </c>
      <c r="X577" s="3" t="str">
        <f>IF($E577=IF(ISERROR(VLOOKUP($U577,技リスト!$A$1:$F$270,4,FALSE)),"－",VLOOKUP($U577,技リスト!$A$1:$F$270,4,FALSE)),"一致","")</f>
        <v/>
      </c>
      <c r="Y577" s="15" t="s">
        <v>562</v>
      </c>
      <c r="Z577" s="3" t="str">
        <f>IF(ISERROR(VLOOKUP($Y577,技リスト!$A$1:$F$270,6,FALSE)),"－",VLOOKUP($Y577,技リスト!$A$1:$F$270,6,FALSE))</f>
        <v>BB</v>
      </c>
      <c r="AA577" s="3">
        <f>IF(ISERROR(VLOOKUP($Y577,技リスト!$A$1:$F$270,3,FALSE)),"－",VLOOKUP($Y577,技リスト!$A$1:$F$270,3,FALSE))</f>
        <v>80</v>
      </c>
      <c r="AB577" s="3" t="str">
        <f>IF($E577=IF(ISERROR(VLOOKUP($Y577,技リスト!$A$1:$F$270,4,FALSE)),"－",VLOOKUP($Y577,技リスト!$A$1:$F$270,4,FALSE)),"一致","")</f>
        <v/>
      </c>
      <c r="AC577" s="15" t="s">
        <v>715</v>
      </c>
      <c r="AD577" s="3" t="str">
        <f>IF(ISERROR(VLOOKUP($AC577,技リスト!$A$1:$F$270,6,FALSE)),"－",VLOOKUP($AC577,技リスト!$A$1:$F$270,6,FALSE))</f>
        <v>DR</v>
      </c>
      <c r="AE577" s="3">
        <f>IF(ISERROR(VLOOKUP($AC577,技リスト!$A$1:$F$270,3,FALSE)),"－",VLOOKUP($AC577,技リスト!$A$1:$F$270,3,FALSE))</f>
        <v>61</v>
      </c>
      <c r="AF577" s="3" t="str">
        <f>IF($E577=IF(ISERROR(VLOOKUP($AC577,技リスト!$A$1:$F$245,4,FALSE)),"－",VLOOKUP($AC577,技リスト!$A$1:$F$245,4,FALSE)),"一致","")</f>
        <v/>
      </c>
      <c r="AG577" s="16" t="str">
        <f t="shared" si="64"/>
        <v>おんりょうのろいさばきのてっついたつまきどくぎり</v>
      </c>
      <c r="AH577" s="16" t="str">
        <f t="shared" si="65"/>
        <v>おんりょうのろいさばきのてっついたつまきどくぎり</v>
      </c>
      <c r="AI577" s="16" t="str">
        <f t="shared" si="66"/>
        <v>おんりょうのろいさばきのてっついたつまきどくぎり</v>
      </c>
      <c r="AJ577" s="16" t="str">
        <f t="shared" si="67"/>
        <v>おんりょうのろいさばきのてっついたつまきどくぎり</v>
      </c>
      <c r="AK577" s="15" t="str">
        <f t="shared" si="68"/>
        <v>BLDRBBDR</v>
      </c>
      <c r="AL577" s="16" t="str">
        <f t="shared" si="69"/>
        <v>BLDRBBDR</v>
      </c>
      <c r="AM577" s="15" t="str">
        <f t="shared" si="70"/>
        <v>BLDRBBDR</v>
      </c>
      <c r="AN577" s="15" t="str">
        <f t="shared" si="71"/>
        <v>BLDRBBDR</v>
      </c>
    </row>
    <row r="578" spans="1:40" ht="11.25" customHeight="1" x14ac:dyDescent="0.15">
      <c r="A578" s="15">
        <v>577</v>
      </c>
      <c r="B578" s="15" t="s">
        <v>1471</v>
      </c>
      <c r="C578" s="15" t="s">
        <v>1472</v>
      </c>
      <c r="D578" s="3" t="s">
        <v>18</v>
      </c>
      <c r="E578" s="15" t="s">
        <v>145</v>
      </c>
      <c r="F578" s="15" t="s">
        <v>53</v>
      </c>
      <c r="G578" s="15">
        <v>151</v>
      </c>
      <c r="H578" s="15">
        <v>133</v>
      </c>
      <c r="I578" s="15">
        <v>52</v>
      </c>
      <c r="J578" s="15">
        <v>54</v>
      </c>
      <c r="K578" s="15">
        <v>68</v>
      </c>
      <c r="L578" s="15">
        <v>48</v>
      </c>
      <c r="M578" s="15">
        <v>53</v>
      </c>
      <c r="N578" s="15">
        <v>57</v>
      </c>
      <c r="O578" s="15">
        <v>60</v>
      </c>
      <c r="P578" s="15">
        <v>15</v>
      </c>
      <c r="Q578" s="15" t="s">
        <v>921</v>
      </c>
      <c r="R578" s="3" t="str">
        <f>IF(ISERROR(VLOOKUP($Q578,技リスト!$A$1:$F$270,6,FALSE)),"－",VLOOKUP($Q578,技リスト!$A$1:$F$270,6,FALSE))</f>
        <v>DR</v>
      </c>
      <c r="S578" s="3">
        <f>IF(ISERROR(VLOOKUP($Q578,技リスト!$A$1:$F$270,3,FALSE)),"－",VLOOKUP($Q578,技リスト!$A$1:$F$270,3,FALSE))</f>
        <v>17</v>
      </c>
      <c r="T578" s="3" t="str">
        <f>IF($E578=IF(ISERROR(VLOOKUP($Q578,技リスト!$A$1:$F$270,4,FALSE)),"－",VLOOKUP($Q578,技リスト!$A$1:$F$270,4,FALSE)),"一致","")</f>
        <v>一致</v>
      </c>
      <c r="U578" s="15" t="s">
        <v>750</v>
      </c>
      <c r="V578" s="3" t="str">
        <f>IF(ISERROR(VLOOKUP($U578,技リスト!$A$1:$F$270,6,FALSE)),"－",VLOOKUP($U578,技リスト!$A$1:$F$270,6,FALSE))</f>
        <v>BL</v>
      </c>
      <c r="W578" s="3">
        <f>IF(ISERROR(VLOOKUP($U578,技リスト!$A$1:$F$270,3,FALSE)),"－",VLOOKUP($U578,技リスト!$A$1:$F$270,3,FALSE))</f>
        <v>62</v>
      </c>
      <c r="X578" s="3" t="str">
        <f>IF($E578=IF(ISERROR(VLOOKUP($U578,技リスト!$A$1:$F$270,4,FALSE)),"－",VLOOKUP($U578,技リスト!$A$1:$F$270,4,FALSE)),"一致","")</f>
        <v>一致</v>
      </c>
      <c r="Y578" s="15" t="s">
        <v>175</v>
      </c>
      <c r="Z578" s="3" t="str">
        <f>IF(ISERROR(VLOOKUP($Y578,技リスト!$A$1:$F$270,6,FALSE)),"－",VLOOKUP($Y578,技リスト!$A$1:$F$270,6,FALSE))</f>
        <v>NS</v>
      </c>
      <c r="AA578" s="3">
        <f>IF(ISERROR(VLOOKUP($Y578,技リスト!$A$1:$F$270,3,FALSE)),"－",VLOOKUP($Y578,技リスト!$A$1:$F$270,3,FALSE))</f>
        <v>65</v>
      </c>
      <c r="AB578" s="3" t="str">
        <f>IF($E578=IF(ISERROR(VLOOKUP($Y578,技リスト!$A$1:$F$270,4,FALSE)),"－",VLOOKUP($Y578,技リスト!$A$1:$F$270,4,FALSE)),"一致","")</f>
        <v>一致</v>
      </c>
      <c r="AC578" s="15" t="s">
        <v>154</v>
      </c>
      <c r="AD578" s="3" t="str">
        <f>IF(ISERROR(VLOOKUP($AC578,技リスト!$A$1:$F$270,6,FALSE)),"－",VLOOKUP($AC578,技リスト!$A$1:$F$270,6,FALSE))</f>
        <v>BB</v>
      </c>
      <c r="AE578" s="3">
        <f>IF(ISERROR(VLOOKUP($AC578,技リスト!$A$1:$F$270,3,FALSE)),"－",VLOOKUP($AC578,技リスト!$A$1:$F$270,3,FALSE))</f>
        <v>84</v>
      </c>
      <c r="AF578" s="3" t="str">
        <f>IF($E578=IF(ISERROR(VLOOKUP($AC578,技リスト!$A$1:$F$245,4,FALSE)),"－",VLOOKUP($AC578,技リスト!$A$1:$F$245,4,FALSE)),"一致","")</f>
        <v>一致</v>
      </c>
      <c r="AG578" s="16" t="str">
        <f t="shared" ref="AG578:AG641" si="72">Q578&amp;U578&amp;Y578&amp;AC578</f>
        <v>ひとりワンツーフレイムダンスファイアトルネードシューティングスター</v>
      </c>
      <c r="AH578" s="16" t="str">
        <f t="shared" ref="AH578:AH641" si="73">Q578&amp;U578&amp;Y578&amp;AC578</f>
        <v>ひとりワンツーフレイムダンスファイアトルネードシューティングスター</v>
      </c>
      <c r="AI578" s="16" t="str">
        <f t="shared" ref="AI578:AI641" si="74">Q578&amp;U578&amp;Y578&amp;AC578</f>
        <v>ひとりワンツーフレイムダンスファイアトルネードシューティングスター</v>
      </c>
      <c r="AJ578" s="16" t="str">
        <f t="shared" ref="AJ578:AJ641" si="75">Q578&amp;U578&amp;Y578&amp;AC578</f>
        <v>ひとりワンツーフレイムダンスファイアトルネードシューティングスター</v>
      </c>
      <c r="AK578" s="15" t="str">
        <f t="shared" ref="AK578:AK641" si="76">R578&amp;V578&amp;Z578&amp;AD578</f>
        <v>DRBLNSBB</v>
      </c>
      <c r="AL578" s="16" t="str">
        <f t="shared" ref="AL578:AL641" si="77">R578&amp;V578&amp;Z578&amp;AD578</f>
        <v>DRBLNSBB</v>
      </c>
      <c r="AM578" s="15" t="str">
        <f t="shared" ref="AM578:AM641" si="78">R578&amp;V578&amp;Z578&amp;AD578</f>
        <v>DRBLNSBB</v>
      </c>
      <c r="AN578" s="15" t="str">
        <f t="shared" ref="AN578:AN641" si="79">R578&amp;V578&amp;Z578&amp;AD578</f>
        <v>DRBLNSBB</v>
      </c>
    </row>
    <row r="579" spans="1:40" ht="11.25" customHeight="1" x14ac:dyDescent="0.15">
      <c r="A579" s="15">
        <v>578</v>
      </c>
      <c r="B579" s="15" t="s">
        <v>1473</v>
      </c>
      <c r="C579" s="15" t="s">
        <v>1474</v>
      </c>
      <c r="D579" s="3" t="s">
        <v>18</v>
      </c>
      <c r="E579" s="15" t="s">
        <v>121</v>
      </c>
      <c r="F579" s="15" t="s">
        <v>53</v>
      </c>
      <c r="G579" s="15">
        <v>90</v>
      </c>
      <c r="H579" s="15">
        <v>134</v>
      </c>
      <c r="I579" s="15">
        <v>48</v>
      </c>
      <c r="J579" s="15">
        <v>60</v>
      </c>
      <c r="K579" s="15">
        <v>60</v>
      </c>
      <c r="L579" s="15">
        <v>56</v>
      </c>
      <c r="M579" s="15">
        <v>72</v>
      </c>
      <c r="N579" s="15">
        <v>60</v>
      </c>
      <c r="O579" s="15">
        <v>52</v>
      </c>
      <c r="P579" s="15">
        <v>27</v>
      </c>
      <c r="Q579" s="15" t="s">
        <v>146</v>
      </c>
      <c r="R579" s="3" t="str">
        <f>IF(ISERROR(VLOOKUP($Q579,技リスト!$A$1:$F$270,6,FALSE)),"－",VLOOKUP($Q579,技リスト!$A$1:$F$270,6,FALSE))</f>
        <v>DR</v>
      </c>
      <c r="S579" s="3">
        <f>IF(ISERROR(VLOOKUP($Q579,技リスト!$A$1:$F$270,3,FALSE)),"－",VLOOKUP($Q579,技リスト!$A$1:$F$270,3,FALSE))</f>
        <v>15</v>
      </c>
      <c r="T579" s="3" t="str">
        <f>IF($E579=IF(ISERROR(VLOOKUP($Q579,技リスト!$A$1:$F$270,4,FALSE)),"－",VLOOKUP($Q579,技リスト!$A$1:$F$270,4,FALSE)),"一致","")</f>
        <v>一致</v>
      </c>
      <c r="U579" s="15" t="s">
        <v>305</v>
      </c>
      <c r="V579" s="3" t="str">
        <f>IF(ISERROR(VLOOKUP($U579,技リスト!$A$1:$F$270,6,FALSE)),"－",VLOOKUP($U579,技リスト!$A$1:$F$270,6,FALSE))</f>
        <v>BB</v>
      </c>
      <c r="W579" s="3">
        <f>IF(ISERROR(VLOOKUP($U579,技リスト!$A$1:$F$270,3,FALSE)),"－",VLOOKUP($U579,技リスト!$A$1:$F$270,3,FALSE))</f>
        <v>16</v>
      </c>
      <c r="X579" s="3" t="str">
        <f>IF($E579=IF(ISERROR(VLOOKUP($U579,技リスト!$A$1:$F$270,4,FALSE)),"－",VLOOKUP($U579,技リスト!$A$1:$F$270,4,FALSE)),"一致","")</f>
        <v>一致</v>
      </c>
      <c r="Y579" s="15" t="s">
        <v>260</v>
      </c>
      <c r="Z579" s="3" t="str">
        <f>IF(ISERROR(VLOOKUP($Y579,技リスト!$A$1:$F$270,6,FALSE)),"－",VLOOKUP($Y579,技リスト!$A$1:$F$270,6,FALSE))</f>
        <v>NS</v>
      </c>
      <c r="AA579" s="3">
        <f>IF(ISERROR(VLOOKUP($Y579,技リスト!$A$1:$F$270,3,FALSE)),"－",VLOOKUP($Y579,技リスト!$A$1:$F$270,3,FALSE))</f>
        <v>70</v>
      </c>
      <c r="AB579" s="3" t="str">
        <f>IF($E579=IF(ISERROR(VLOOKUP($Y579,技リスト!$A$1:$F$270,4,FALSE)),"－",VLOOKUP($Y579,技リスト!$A$1:$F$270,4,FALSE)),"一致","")</f>
        <v/>
      </c>
      <c r="AC579" s="15" t="s">
        <v>250</v>
      </c>
      <c r="AD579" s="3" t="str">
        <f>IF(ISERROR(VLOOKUP($AC579,技リスト!$A$1:$F$270,6,FALSE)),"－",VLOOKUP($AC579,技リスト!$A$1:$F$270,6,FALSE))</f>
        <v>P1</v>
      </c>
      <c r="AE579" s="3">
        <f>IF(ISERROR(VLOOKUP($AC579,技リスト!$A$1:$F$270,3,FALSE)),"－",VLOOKUP($AC579,技リスト!$A$1:$F$270,3,FALSE))</f>
        <v>46</v>
      </c>
      <c r="AF579" s="3" t="str">
        <f>IF($E579=IF(ISERROR(VLOOKUP($AC579,技リスト!$A$1:$F$245,4,FALSE)),"－",VLOOKUP($AC579,技リスト!$A$1:$F$245,4,FALSE)),"一致","")</f>
        <v/>
      </c>
      <c r="AG579" s="16" t="str">
        <f t="shared" si="72"/>
        <v>モンキーターンホーントレインクンフーヘッドねっけつヘッド</v>
      </c>
      <c r="AH579" s="16" t="str">
        <f t="shared" si="73"/>
        <v>モンキーターンホーントレインクンフーヘッドねっけつヘッド</v>
      </c>
      <c r="AI579" s="16" t="str">
        <f t="shared" si="74"/>
        <v>モンキーターンホーントレインクンフーヘッドねっけつヘッド</v>
      </c>
      <c r="AJ579" s="16" t="str">
        <f t="shared" si="75"/>
        <v>モンキーターンホーントレインクンフーヘッドねっけつヘッド</v>
      </c>
      <c r="AK579" s="15" t="str">
        <f t="shared" si="76"/>
        <v>DRBBNSP1</v>
      </c>
      <c r="AL579" s="16" t="str">
        <f t="shared" si="77"/>
        <v>DRBBNSP1</v>
      </c>
      <c r="AM579" s="15" t="str">
        <f t="shared" si="78"/>
        <v>DRBBNSP1</v>
      </c>
      <c r="AN579" s="15" t="str">
        <f t="shared" si="79"/>
        <v>DRBBNSP1</v>
      </c>
    </row>
    <row r="580" spans="1:40" ht="11.25" customHeight="1" x14ac:dyDescent="0.15">
      <c r="A580" s="15">
        <v>579</v>
      </c>
      <c r="B580" s="15" t="s">
        <v>1475</v>
      </c>
      <c r="C580" s="15" t="s">
        <v>1476</v>
      </c>
      <c r="D580" s="3" t="s">
        <v>18</v>
      </c>
      <c r="E580" s="15" t="s">
        <v>145</v>
      </c>
      <c r="F580" s="15" t="s">
        <v>53</v>
      </c>
      <c r="G580" s="15">
        <v>204</v>
      </c>
      <c r="H580" s="15">
        <v>133</v>
      </c>
      <c r="I580" s="15">
        <v>44</v>
      </c>
      <c r="J580" s="15">
        <v>40</v>
      </c>
      <c r="K580" s="15">
        <v>46</v>
      </c>
      <c r="L580" s="15">
        <v>52</v>
      </c>
      <c r="M580" s="15">
        <v>66</v>
      </c>
      <c r="N580" s="15">
        <v>70</v>
      </c>
      <c r="O580" s="15">
        <v>57</v>
      </c>
      <c r="P580" s="15">
        <v>22</v>
      </c>
      <c r="Q580" s="15" t="s">
        <v>921</v>
      </c>
      <c r="R580" s="3" t="str">
        <f>IF(ISERROR(VLOOKUP($Q580,技リスト!$A$1:$F$270,6,FALSE)),"－",VLOOKUP($Q580,技リスト!$A$1:$F$270,6,FALSE))</f>
        <v>DR</v>
      </c>
      <c r="S580" s="3">
        <f>IF(ISERROR(VLOOKUP($Q580,技リスト!$A$1:$F$270,3,FALSE)),"－",VLOOKUP($Q580,技リスト!$A$1:$F$270,3,FALSE))</f>
        <v>17</v>
      </c>
      <c r="T580" s="3" t="str">
        <f>IF($E580=IF(ISERROR(VLOOKUP($Q580,技リスト!$A$1:$F$270,4,FALSE)),"－",VLOOKUP($Q580,技リスト!$A$1:$F$270,4,FALSE)),"一致","")</f>
        <v>一致</v>
      </c>
      <c r="U580" s="15" t="s">
        <v>729</v>
      </c>
      <c r="V580" s="3" t="str">
        <f>IF(ISERROR(VLOOKUP($U580,技リスト!$A$1:$F$270,6,FALSE)),"－",VLOOKUP($U580,技リスト!$A$1:$F$270,6,FALSE))</f>
        <v>BB</v>
      </c>
      <c r="W580" s="3">
        <f>IF(ISERROR(VLOOKUP($U580,技リスト!$A$1:$F$270,3,FALSE)),"－",VLOOKUP($U580,技リスト!$A$1:$F$270,3,FALSE))</f>
        <v>73</v>
      </c>
      <c r="X580" s="3" t="str">
        <f>IF($E580=IF(ISERROR(VLOOKUP($U580,技リスト!$A$1:$F$270,4,FALSE)),"－",VLOOKUP($U580,技リスト!$A$1:$F$270,4,FALSE)),"一致","")</f>
        <v>一致</v>
      </c>
      <c r="Y580" s="15" t="s">
        <v>128</v>
      </c>
      <c r="Z580" s="3" t="str">
        <f>IF(ISERROR(VLOOKUP($Y580,技リスト!$A$1:$F$270,6,FALSE)),"－",VLOOKUP($Y580,技リスト!$A$1:$F$270,6,FALSE))</f>
        <v>DR</v>
      </c>
      <c r="AA580" s="3">
        <f>IF(ISERROR(VLOOKUP($Y580,技リスト!$A$1:$F$270,3,FALSE)),"－",VLOOKUP($Y580,技リスト!$A$1:$F$270,3,FALSE))</f>
        <v>76</v>
      </c>
      <c r="AB580" s="3" t="str">
        <f>IF($E580=IF(ISERROR(VLOOKUP($Y580,技リスト!$A$1:$F$270,4,FALSE)),"－",VLOOKUP($Y580,技リスト!$A$1:$F$270,4,FALSE)),"一致","")</f>
        <v/>
      </c>
      <c r="AC580" s="15" t="s">
        <v>129</v>
      </c>
      <c r="AD580" s="3" t="str">
        <f>IF(ISERROR(VLOOKUP($AC580,技リスト!$A$1:$F$270,6,FALSE)),"－",VLOOKUP($AC580,技リスト!$A$1:$F$270,6,FALSE))</f>
        <v>BL</v>
      </c>
      <c r="AE580" s="3">
        <f>IF(ISERROR(VLOOKUP($AC580,技リスト!$A$1:$F$270,3,FALSE)),"－",VLOOKUP($AC580,技リスト!$A$1:$F$270,3,FALSE))</f>
        <v>73</v>
      </c>
      <c r="AF580" s="3" t="str">
        <f>IF($E580=IF(ISERROR(VLOOKUP($AC580,技リスト!$A$1:$F$245,4,FALSE)),"－",VLOOKUP($AC580,技リスト!$A$1:$F$245,4,FALSE)),"一致","")</f>
        <v/>
      </c>
      <c r="AG580" s="16" t="str">
        <f t="shared" si="72"/>
        <v>ひとりワンツーボルケイノカットぶんしんフェイントぶんしんディフェンス</v>
      </c>
      <c r="AH580" s="16" t="str">
        <f t="shared" si="73"/>
        <v>ひとりワンツーボルケイノカットぶんしんフェイントぶんしんディフェンス</v>
      </c>
      <c r="AI580" s="16" t="str">
        <f t="shared" si="74"/>
        <v>ひとりワンツーボルケイノカットぶんしんフェイントぶんしんディフェンス</v>
      </c>
      <c r="AJ580" s="16" t="str">
        <f t="shared" si="75"/>
        <v>ひとりワンツーボルケイノカットぶんしんフェイントぶんしんディフェンス</v>
      </c>
      <c r="AK580" s="15" t="str">
        <f t="shared" si="76"/>
        <v>DRBBDRBL</v>
      </c>
      <c r="AL580" s="16" t="str">
        <f t="shared" si="77"/>
        <v>DRBBDRBL</v>
      </c>
      <c r="AM580" s="15" t="str">
        <f t="shared" si="78"/>
        <v>DRBBDRBL</v>
      </c>
      <c r="AN580" s="15" t="str">
        <f t="shared" si="79"/>
        <v>DRBBDRBL</v>
      </c>
    </row>
    <row r="581" spans="1:40" ht="11.25" customHeight="1" x14ac:dyDescent="0.15">
      <c r="A581" s="15">
        <v>580</v>
      </c>
      <c r="B581" s="15" t="s">
        <v>1477</v>
      </c>
      <c r="C581" s="15" t="s">
        <v>1478</v>
      </c>
      <c r="D581" s="3" t="s">
        <v>18</v>
      </c>
      <c r="E581" s="15" t="s">
        <v>19</v>
      </c>
      <c r="F581" s="15" t="s">
        <v>53</v>
      </c>
      <c r="G581" s="15">
        <v>140</v>
      </c>
      <c r="H581" s="15">
        <v>129</v>
      </c>
      <c r="I581" s="15">
        <v>49</v>
      </c>
      <c r="J581" s="15">
        <v>60</v>
      </c>
      <c r="K581" s="15">
        <v>53</v>
      </c>
      <c r="L581" s="15">
        <v>60</v>
      </c>
      <c r="M581" s="15">
        <v>68</v>
      </c>
      <c r="N581" s="15">
        <v>66</v>
      </c>
      <c r="O581" s="15">
        <v>63</v>
      </c>
      <c r="P581" s="15">
        <v>24</v>
      </c>
      <c r="Q581" s="15" t="s">
        <v>277</v>
      </c>
      <c r="R581" s="3" t="str">
        <f>IF(ISERROR(VLOOKUP($Q581,技リスト!$A$1:$F$270,6,FALSE)),"－",VLOOKUP($Q581,技リスト!$A$1:$F$270,6,FALSE))</f>
        <v>DR</v>
      </c>
      <c r="S581" s="3">
        <f>IF(ISERROR(VLOOKUP($Q581,技リスト!$A$1:$F$270,3,FALSE)),"－",VLOOKUP($Q581,技リスト!$A$1:$F$270,3,FALSE))</f>
        <v>22</v>
      </c>
      <c r="T581" s="3" t="str">
        <f>IF($E581=IF(ISERROR(VLOOKUP($Q581,技リスト!$A$1:$F$270,4,FALSE)),"－",VLOOKUP($Q581,技リスト!$A$1:$F$270,4,FALSE)),"一致","")</f>
        <v>一致</v>
      </c>
      <c r="U581" s="15" t="s">
        <v>732</v>
      </c>
      <c r="V581" s="3" t="str">
        <f>IF(ISERROR(VLOOKUP($U581,技リスト!$A$1:$F$270,6,FALSE)),"－",VLOOKUP($U581,技リスト!$A$1:$F$270,6,FALSE))</f>
        <v>BL</v>
      </c>
      <c r="W581" s="3">
        <f>IF(ISERROR(VLOOKUP($U581,技リスト!$A$1:$F$270,3,FALSE)),"－",VLOOKUP($U581,技リスト!$A$1:$F$270,3,FALSE))</f>
        <v>56</v>
      </c>
      <c r="X581" s="3" t="str">
        <f>IF($E581=IF(ISERROR(VLOOKUP($U581,技リスト!$A$1:$F$270,4,FALSE)),"－",VLOOKUP($U581,技リスト!$A$1:$F$270,4,FALSE)),"一致","")</f>
        <v/>
      </c>
      <c r="Y581" s="15" t="s">
        <v>816</v>
      </c>
      <c r="Z581" s="3" t="str">
        <f>IF(ISERROR(VLOOKUP($Y581,技リスト!$A$1:$F$270,6,FALSE)),"－",VLOOKUP($Y581,技リスト!$A$1:$F$270,6,FALSE))</f>
        <v>DR</v>
      </c>
      <c r="AA581" s="3">
        <f>IF(ISERROR(VLOOKUP($Y581,技リスト!$A$1:$F$270,3,FALSE)),"－",VLOOKUP($Y581,技リスト!$A$1:$F$270,3,FALSE))</f>
        <v>83</v>
      </c>
      <c r="AB581" s="3" t="str">
        <f>IF($E581=IF(ISERROR(VLOOKUP($Y581,技リスト!$A$1:$F$270,4,FALSE)),"－",VLOOKUP($Y581,技リスト!$A$1:$F$270,4,FALSE)),"一致","")</f>
        <v/>
      </c>
      <c r="AC581" s="15" t="s">
        <v>876</v>
      </c>
      <c r="AD581" s="3" t="str">
        <f>IF(ISERROR(VLOOKUP($AC581,技リスト!$A$1:$F$270,6,FALSE)),"－",VLOOKUP($AC581,技リスト!$A$1:$F$270,6,FALSE))</f>
        <v>NS</v>
      </c>
      <c r="AE581" s="3">
        <f>IF(ISERROR(VLOOKUP($AC581,技リスト!$A$1:$F$270,3,FALSE)),"－",VLOOKUP($AC581,技リスト!$A$1:$F$270,3,FALSE))</f>
        <v>94</v>
      </c>
      <c r="AF581" s="3" t="str">
        <f>IF($E581=IF(ISERROR(VLOOKUP($AC581,技リスト!$A$1:$F$245,4,FALSE)),"－",VLOOKUP($AC581,技リスト!$A$1:$F$245,4,FALSE)),"一致","")</f>
        <v>一致</v>
      </c>
      <c r="AG581" s="16" t="str">
        <f t="shared" si="72"/>
        <v>マジックフェイクボンバーモグラシャッフルデュアルストライク</v>
      </c>
      <c r="AH581" s="16" t="str">
        <f t="shared" si="73"/>
        <v>マジックフェイクボンバーモグラシャッフルデュアルストライク</v>
      </c>
      <c r="AI581" s="16" t="str">
        <f t="shared" si="74"/>
        <v>マジックフェイクボンバーモグラシャッフルデュアルストライク</v>
      </c>
      <c r="AJ581" s="16" t="str">
        <f t="shared" si="75"/>
        <v>マジックフェイクボンバーモグラシャッフルデュアルストライク</v>
      </c>
      <c r="AK581" s="15" t="str">
        <f t="shared" si="76"/>
        <v>DRBLDRNS</v>
      </c>
      <c r="AL581" s="16" t="str">
        <f t="shared" si="77"/>
        <v>DRBLDRNS</v>
      </c>
      <c r="AM581" s="15" t="str">
        <f t="shared" si="78"/>
        <v>DRBLDRNS</v>
      </c>
      <c r="AN581" s="15" t="str">
        <f t="shared" si="79"/>
        <v>DRBLDRNS</v>
      </c>
    </row>
    <row r="582" spans="1:40" ht="11.25" customHeight="1" x14ac:dyDescent="0.15">
      <c r="A582" s="15">
        <v>581</v>
      </c>
      <c r="B582" s="15" t="s">
        <v>1479</v>
      </c>
      <c r="C582" s="15" t="s">
        <v>1480</v>
      </c>
      <c r="D582" s="3" t="s">
        <v>18</v>
      </c>
      <c r="E582" s="15" t="s">
        <v>88</v>
      </c>
      <c r="F582" s="15" t="s">
        <v>52</v>
      </c>
      <c r="G582" s="15">
        <v>143</v>
      </c>
      <c r="H582" s="15">
        <v>178</v>
      </c>
      <c r="I582" s="15">
        <v>77</v>
      </c>
      <c r="J582" s="15">
        <v>69</v>
      </c>
      <c r="K582" s="15">
        <v>62</v>
      </c>
      <c r="L582" s="15">
        <v>52</v>
      </c>
      <c r="M582" s="15">
        <v>52</v>
      </c>
      <c r="N582" s="15">
        <v>73</v>
      </c>
      <c r="O582" s="15">
        <v>61</v>
      </c>
      <c r="P582" s="15">
        <v>21</v>
      </c>
      <c r="Q582" s="15" t="s">
        <v>256</v>
      </c>
      <c r="R582" s="3" t="str">
        <f>IF(ISERROR(VLOOKUP($Q582,技リスト!$A$1:$F$270,6,FALSE)),"－",VLOOKUP($Q582,技リスト!$A$1:$F$270,6,FALSE))</f>
        <v>NS</v>
      </c>
      <c r="S582" s="3">
        <f>IF(ISERROR(VLOOKUP($Q582,技リスト!$A$1:$F$270,3,FALSE)),"－",VLOOKUP($Q582,技リスト!$A$1:$F$270,3,FALSE))</f>
        <v>31</v>
      </c>
      <c r="T582" s="3" t="str">
        <f>IF($E582=IF(ISERROR(VLOOKUP($Q582,技リスト!$A$1:$F$270,4,FALSE)),"－",VLOOKUP($Q582,技リスト!$A$1:$F$270,4,FALSE)),"一致","")</f>
        <v>一致</v>
      </c>
      <c r="U582" s="15" t="s">
        <v>875</v>
      </c>
      <c r="V582" s="3" t="str">
        <f>IF(ISERROR(VLOOKUP($U582,技リスト!$A$1:$F$270,6,FALSE)),"－",VLOOKUP($U582,技リスト!$A$1:$F$270,6,FALSE))</f>
        <v>BS</v>
      </c>
      <c r="W582" s="3">
        <f>IF(ISERROR(VLOOKUP($U582,技リスト!$A$1:$F$270,3,FALSE)),"－",VLOOKUP($U582,技リスト!$A$1:$F$270,3,FALSE))</f>
        <v>78</v>
      </c>
      <c r="X582" s="3" t="str">
        <f>IF($E582=IF(ISERROR(VLOOKUP($U582,技リスト!$A$1:$F$270,4,FALSE)),"－",VLOOKUP($U582,技リスト!$A$1:$F$270,4,FALSE)),"一致","")</f>
        <v/>
      </c>
      <c r="Y582" s="15" t="s">
        <v>260</v>
      </c>
      <c r="Z582" s="3" t="str">
        <f>IF(ISERROR(VLOOKUP($Y582,技リスト!$A$1:$F$270,6,FALSE)),"－",VLOOKUP($Y582,技リスト!$A$1:$F$270,6,FALSE))</f>
        <v>NS</v>
      </c>
      <c r="AA582" s="3">
        <f>IF(ISERROR(VLOOKUP($Y582,技リスト!$A$1:$F$270,3,FALSE)),"－",VLOOKUP($Y582,技リスト!$A$1:$F$270,3,FALSE))</f>
        <v>70</v>
      </c>
      <c r="AB582" s="3" t="str">
        <f>IF($E582=IF(ISERROR(VLOOKUP($Y582,技リスト!$A$1:$F$270,4,FALSE)),"－",VLOOKUP($Y582,技リスト!$A$1:$F$270,4,FALSE)),"一致","")</f>
        <v/>
      </c>
      <c r="AC582" s="15" t="s">
        <v>716</v>
      </c>
      <c r="AD582" s="3" t="str">
        <f>IF(ISERROR(VLOOKUP($AC582,技リスト!$A$1:$F$270,6,FALSE)),"－",VLOOKUP($AC582,技リスト!$A$1:$F$270,6,FALSE))</f>
        <v>BL</v>
      </c>
      <c r="AE582" s="3">
        <f>IF(ISERROR(VLOOKUP($AC582,技リスト!$A$1:$F$270,3,FALSE)),"－",VLOOKUP($AC582,技リスト!$A$1:$F$270,3,FALSE))</f>
        <v>84</v>
      </c>
      <c r="AF582" s="3" t="str">
        <f>IF($E582=IF(ISERROR(VLOOKUP($AC582,技リスト!$A$1:$F$245,4,FALSE)),"－",VLOOKUP($AC582,技リスト!$A$1:$F$245,4,FALSE)),"一致","")</f>
        <v/>
      </c>
      <c r="AG582" s="16" t="str">
        <f t="shared" si="72"/>
        <v>スパイラルショットダークトルネードクンフーヘッドデュアルストーム</v>
      </c>
      <c r="AH582" s="16" t="str">
        <f t="shared" si="73"/>
        <v>スパイラルショットダークトルネードクンフーヘッドデュアルストーム</v>
      </c>
      <c r="AI582" s="16" t="str">
        <f t="shared" si="74"/>
        <v>スパイラルショットダークトルネードクンフーヘッドデュアルストーム</v>
      </c>
      <c r="AJ582" s="16" t="str">
        <f t="shared" si="75"/>
        <v>スパイラルショットダークトルネードクンフーヘッドデュアルストーム</v>
      </c>
      <c r="AK582" s="15" t="str">
        <f t="shared" si="76"/>
        <v>NSBSNSBL</v>
      </c>
      <c r="AL582" s="16" t="str">
        <f t="shared" si="77"/>
        <v>NSBSNSBL</v>
      </c>
      <c r="AM582" s="15" t="str">
        <f t="shared" si="78"/>
        <v>NSBSNSBL</v>
      </c>
      <c r="AN582" s="15" t="str">
        <f t="shared" si="79"/>
        <v>NSBSNSBL</v>
      </c>
    </row>
    <row r="583" spans="1:40" ht="11.25" customHeight="1" x14ac:dyDescent="0.15">
      <c r="A583" s="15">
        <v>582</v>
      </c>
      <c r="B583" s="15" t="s">
        <v>1481</v>
      </c>
      <c r="C583" s="15" t="s">
        <v>1482</v>
      </c>
      <c r="D583" s="3" t="s">
        <v>18</v>
      </c>
      <c r="E583" s="15" t="s">
        <v>19</v>
      </c>
      <c r="F583" s="15" t="s">
        <v>53</v>
      </c>
      <c r="G583" s="15">
        <v>90</v>
      </c>
      <c r="H583" s="15">
        <v>152</v>
      </c>
      <c r="I583" s="15">
        <v>42</v>
      </c>
      <c r="J583" s="15">
        <v>56</v>
      </c>
      <c r="K583" s="15">
        <v>59</v>
      </c>
      <c r="L583" s="15">
        <v>55</v>
      </c>
      <c r="M583" s="15">
        <v>60</v>
      </c>
      <c r="N583" s="15">
        <v>62</v>
      </c>
      <c r="O583" s="15">
        <v>76</v>
      </c>
      <c r="P583" s="15">
        <v>21</v>
      </c>
      <c r="Q583" s="15" t="s">
        <v>277</v>
      </c>
      <c r="R583" s="3" t="str">
        <f>IF(ISERROR(VLOOKUP($Q583,技リスト!$A$1:$F$270,6,FALSE)),"－",VLOOKUP($Q583,技リスト!$A$1:$F$270,6,FALSE))</f>
        <v>DR</v>
      </c>
      <c r="S583" s="3">
        <f>IF(ISERROR(VLOOKUP($Q583,技リスト!$A$1:$F$270,3,FALSE)),"－",VLOOKUP($Q583,技リスト!$A$1:$F$270,3,FALSE))</f>
        <v>22</v>
      </c>
      <c r="T583" s="3" t="str">
        <f>IF($E583=IF(ISERROR(VLOOKUP($Q583,技リスト!$A$1:$F$270,4,FALSE)),"－",VLOOKUP($Q583,技リスト!$A$1:$F$270,4,FALSE)),"一致","")</f>
        <v>一致</v>
      </c>
      <c r="U583" s="15" t="s">
        <v>140</v>
      </c>
      <c r="V583" s="3" t="str">
        <f>IF(ISERROR(VLOOKUP($U583,技リスト!$A$1:$F$270,6,FALSE)),"－",VLOOKUP($U583,技リスト!$A$1:$F$270,6,FALSE))</f>
        <v>BL</v>
      </c>
      <c r="W583" s="3">
        <f>IF(ISERROR(VLOOKUP($U583,技リスト!$A$1:$F$270,3,FALSE)),"－",VLOOKUP($U583,技リスト!$A$1:$F$270,3,FALSE))</f>
        <v>41</v>
      </c>
      <c r="X583" s="3" t="str">
        <f>IF($E583=IF(ISERROR(VLOOKUP($U583,技リスト!$A$1:$F$270,4,FALSE)),"－",VLOOKUP($U583,技リスト!$A$1:$F$270,4,FALSE)),"一致","")</f>
        <v/>
      </c>
      <c r="Y583" s="15" t="s">
        <v>164</v>
      </c>
      <c r="Z583" s="3" t="str">
        <f>IF(ISERROR(VLOOKUP($Y583,技リスト!$A$1:$F$270,6,FALSE)),"－",VLOOKUP($Y583,技リスト!$A$1:$F$270,6,FALSE))</f>
        <v>DR</v>
      </c>
      <c r="AA583" s="3">
        <f>IF(ISERROR(VLOOKUP($Y583,技リスト!$A$1:$F$270,3,FALSE)),"－",VLOOKUP($Y583,技リスト!$A$1:$F$270,3,FALSE))</f>
        <v>49</v>
      </c>
      <c r="AB583" s="3" t="str">
        <f>IF($E583=IF(ISERROR(VLOOKUP($Y583,技リスト!$A$1:$F$270,4,FALSE)),"－",VLOOKUP($Y583,技リスト!$A$1:$F$270,4,FALSE)),"一致","")</f>
        <v/>
      </c>
      <c r="AC583" s="15" t="s">
        <v>172</v>
      </c>
      <c r="AD583" s="3" t="str">
        <f>IF(ISERROR(VLOOKUP($AC583,技リスト!$A$1:$F$270,6,FALSE)),"－",VLOOKUP($AC583,技リスト!$A$1:$F$270,6,FALSE))</f>
        <v>DR</v>
      </c>
      <c r="AE583" s="3">
        <f>IF(ISERROR(VLOOKUP($AC583,技リスト!$A$1:$F$270,3,FALSE)),"－",VLOOKUP($AC583,技リスト!$A$1:$F$270,3,FALSE))</f>
        <v>83</v>
      </c>
      <c r="AF583" s="3" t="str">
        <f>IF($E583=IF(ISERROR(VLOOKUP($AC583,技リスト!$A$1:$F$245,4,FALSE)),"－",VLOOKUP($AC583,技リスト!$A$1:$F$245,4,FALSE)),"一致","")</f>
        <v/>
      </c>
      <c r="AG583" s="16" t="str">
        <f t="shared" si="72"/>
        <v>マジックうしろのしょうめんごりむちゅうダッシュストーム</v>
      </c>
      <c r="AH583" s="16" t="str">
        <f t="shared" si="73"/>
        <v>マジックうしろのしょうめんごりむちゅうダッシュストーム</v>
      </c>
      <c r="AI583" s="16" t="str">
        <f t="shared" si="74"/>
        <v>マジックうしろのしょうめんごりむちゅうダッシュストーム</v>
      </c>
      <c r="AJ583" s="16" t="str">
        <f t="shared" si="75"/>
        <v>マジックうしろのしょうめんごりむちゅうダッシュストーム</v>
      </c>
      <c r="AK583" s="15" t="str">
        <f t="shared" si="76"/>
        <v>DRBLDRDR</v>
      </c>
      <c r="AL583" s="16" t="str">
        <f t="shared" si="77"/>
        <v>DRBLDRDR</v>
      </c>
      <c r="AM583" s="15" t="str">
        <f t="shared" si="78"/>
        <v>DRBLDRDR</v>
      </c>
      <c r="AN583" s="15" t="str">
        <f t="shared" si="79"/>
        <v>DRBLDRDR</v>
      </c>
    </row>
    <row r="584" spans="1:40" ht="11.25" customHeight="1" x14ac:dyDescent="0.15">
      <c r="A584" s="15">
        <v>583</v>
      </c>
      <c r="B584" s="15" t="s">
        <v>1483</v>
      </c>
      <c r="C584" s="15" t="s">
        <v>1484</v>
      </c>
      <c r="D584" s="3" t="s">
        <v>18</v>
      </c>
      <c r="E584" s="15" t="s">
        <v>88</v>
      </c>
      <c r="F584" s="15" t="s">
        <v>17</v>
      </c>
      <c r="G584" s="15">
        <v>145</v>
      </c>
      <c r="H584" s="15">
        <v>158</v>
      </c>
      <c r="I584" s="15">
        <v>62</v>
      </c>
      <c r="J584" s="15">
        <v>52</v>
      </c>
      <c r="K584" s="15">
        <v>53</v>
      </c>
      <c r="L584" s="15">
        <v>60</v>
      </c>
      <c r="M584" s="15">
        <v>52</v>
      </c>
      <c r="N584" s="15">
        <v>52</v>
      </c>
      <c r="O584" s="15">
        <v>60</v>
      </c>
      <c r="P584" s="15">
        <v>35</v>
      </c>
      <c r="Q584" s="15" t="s">
        <v>256</v>
      </c>
      <c r="R584" s="3" t="str">
        <f>IF(ISERROR(VLOOKUP($Q584,技リスト!$A$1:$F$270,6,FALSE)),"－",VLOOKUP($Q584,技リスト!$A$1:$F$270,6,FALSE))</f>
        <v>NS</v>
      </c>
      <c r="S584" s="3">
        <f>IF(ISERROR(VLOOKUP($Q584,技リスト!$A$1:$F$270,3,FALSE)),"－",VLOOKUP($Q584,技リスト!$A$1:$F$270,3,FALSE))</f>
        <v>31</v>
      </c>
      <c r="T584" s="3" t="str">
        <f>IF($E584=IF(ISERROR(VLOOKUP($Q584,技リスト!$A$1:$F$270,4,FALSE)),"－",VLOOKUP($Q584,技リスト!$A$1:$F$270,4,FALSE)),"一致","")</f>
        <v>一致</v>
      </c>
      <c r="U584" s="15" t="s">
        <v>530</v>
      </c>
      <c r="V584" s="3" t="str">
        <f>IF(ISERROR(VLOOKUP($U584,技リスト!$A$1:$F$270,6,FALSE)),"－",VLOOKUP($U584,技リスト!$A$1:$F$270,6,FALSE))</f>
        <v>BS</v>
      </c>
      <c r="W584" s="3">
        <f>IF(ISERROR(VLOOKUP($U584,技リスト!$A$1:$F$270,3,FALSE)),"－",VLOOKUP($U584,技リスト!$A$1:$F$270,3,FALSE))</f>
        <v>70</v>
      </c>
      <c r="X584" s="3" t="str">
        <f>IF($E584=IF(ISERROR(VLOOKUP($U584,技リスト!$A$1:$F$270,4,FALSE)),"－",VLOOKUP($U584,技リスト!$A$1:$F$270,4,FALSE)),"一致","")</f>
        <v>一致</v>
      </c>
      <c r="Y584" s="15" t="s">
        <v>158</v>
      </c>
      <c r="Z584" s="3" t="str">
        <f>IF(ISERROR(VLOOKUP($Y584,技リスト!$A$1:$F$270,6,FALSE)),"－",VLOOKUP($Y584,技リスト!$A$1:$F$270,6,FALSE))</f>
        <v>DR</v>
      </c>
      <c r="AA584" s="3">
        <f>IF(ISERROR(VLOOKUP($Y584,技リスト!$A$1:$F$270,3,FALSE)),"－",VLOOKUP($Y584,技リスト!$A$1:$F$270,3,FALSE))</f>
        <v>17</v>
      </c>
      <c r="AB584" s="3" t="str">
        <f>IF($E584=IF(ISERROR(VLOOKUP($Y584,技リスト!$A$1:$F$270,4,FALSE)),"－",VLOOKUP($Y584,技リスト!$A$1:$F$270,4,FALSE)),"一致","")</f>
        <v>一致</v>
      </c>
      <c r="AC584" s="15" t="s">
        <v>219</v>
      </c>
      <c r="AD584" s="3" t="str">
        <f>IF(ISERROR(VLOOKUP($AC584,技リスト!$A$1:$F$270,6,FALSE)),"－",VLOOKUP($AC584,技リスト!$A$1:$F$270,6,FALSE))</f>
        <v>BL</v>
      </c>
      <c r="AE584" s="3">
        <f>IF(ISERROR(VLOOKUP($AC584,技リスト!$A$1:$F$270,3,FALSE)),"－",VLOOKUP($AC584,技リスト!$A$1:$F$270,3,FALSE))</f>
        <v>64</v>
      </c>
      <c r="AF584" s="3" t="str">
        <f>IF($E584=IF(ISERROR(VLOOKUP($AC584,技リスト!$A$1:$F$245,4,FALSE)),"－",VLOOKUP($AC584,技リスト!$A$1:$F$245,4,FALSE)),"一致","")</f>
        <v>一致</v>
      </c>
      <c r="AG584" s="16" t="str">
        <f t="shared" si="72"/>
        <v>スパイラルショットバックトルネードたつまきせんぷうサイクロン</v>
      </c>
      <c r="AH584" s="16" t="str">
        <f t="shared" si="73"/>
        <v>スパイラルショットバックトルネードたつまきせんぷうサイクロン</v>
      </c>
      <c r="AI584" s="16" t="str">
        <f t="shared" si="74"/>
        <v>スパイラルショットバックトルネードたつまきせんぷうサイクロン</v>
      </c>
      <c r="AJ584" s="16" t="str">
        <f t="shared" si="75"/>
        <v>スパイラルショットバックトルネードたつまきせんぷうサイクロン</v>
      </c>
      <c r="AK584" s="15" t="str">
        <f t="shared" si="76"/>
        <v>NSBSDRBL</v>
      </c>
      <c r="AL584" s="16" t="str">
        <f t="shared" si="77"/>
        <v>NSBSDRBL</v>
      </c>
      <c r="AM584" s="15" t="str">
        <f t="shared" si="78"/>
        <v>NSBSDRBL</v>
      </c>
      <c r="AN584" s="15" t="str">
        <f t="shared" si="79"/>
        <v>NSBSDRBL</v>
      </c>
    </row>
    <row r="585" spans="1:40" ht="11.25" customHeight="1" x14ac:dyDescent="0.15">
      <c r="A585" s="15">
        <v>584</v>
      </c>
      <c r="B585" s="15" t="s">
        <v>1485</v>
      </c>
      <c r="C585" s="15" t="s">
        <v>1486</v>
      </c>
      <c r="D585" s="3" t="s">
        <v>18</v>
      </c>
      <c r="E585" s="15" t="s">
        <v>145</v>
      </c>
      <c r="F585" s="15" t="s">
        <v>17</v>
      </c>
      <c r="G585" s="15">
        <v>112</v>
      </c>
      <c r="H585" s="15">
        <v>156</v>
      </c>
      <c r="I585" s="15">
        <v>60</v>
      </c>
      <c r="J585" s="15">
        <v>62</v>
      </c>
      <c r="K585" s="15">
        <v>63</v>
      </c>
      <c r="L585" s="15">
        <v>69</v>
      </c>
      <c r="M585" s="15">
        <v>59</v>
      </c>
      <c r="N585" s="15">
        <v>56</v>
      </c>
      <c r="O585" s="15">
        <v>63</v>
      </c>
      <c r="P585" s="15">
        <v>15</v>
      </c>
      <c r="Q585" s="15" t="s">
        <v>212</v>
      </c>
      <c r="R585" s="3" t="str">
        <f>IF(ISERROR(VLOOKUP($Q585,技リスト!$A$1:$F$270,6,FALSE)),"－",VLOOKUP($Q585,技リスト!$A$1:$F$270,6,FALSE))</f>
        <v>BB</v>
      </c>
      <c r="S585" s="3">
        <f>IF(ISERROR(VLOOKUP($Q585,技リスト!$A$1:$F$270,3,FALSE)),"－",VLOOKUP($Q585,技リスト!$A$1:$F$270,3,FALSE))</f>
        <v>14</v>
      </c>
      <c r="T585" s="3" t="str">
        <f>IF($E585=IF(ISERROR(VLOOKUP($Q585,技リスト!$A$1:$F$270,4,FALSE)),"－",VLOOKUP($Q585,技リスト!$A$1:$F$270,4,FALSE)),"一致","")</f>
        <v>一致</v>
      </c>
      <c r="U585" s="15" t="s">
        <v>250</v>
      </c>
      <c r="V585" s="3" t="str">
        <f>IF(ISERROR(VLOOKUP($U585,技リスト!$A$1:$F$270,6,FALSE)),"－",VLOOKUP($U585,技リスト!$A$1:$F$270,6,FALSE))</f>
        <v>P1</v>
      </c>
      <c r="W585" s="3">
        <f>IF(ISERROR(VLOOKUP($U585,技リスト!$A$1:$F$270,3,FALSE)),"－",VLOOKUP($U585,技リスト!$A$1:$F$270,3,FALSE))</f>
        <v>46</v>
      </c>
      <c r="X585" s="3" t="str">
        <f>IF($E585=IF(ISERROR(VLOOKUP($U585,技リスト!$A$1:$F$270,4,FALSE)),"－",VLOOKUP($U585,技リスト!$A$1:$F$270,4,FALSE)),"一致","")</f>
        <v>一致</v>
      </c>
      <c r="Y585" s="15" t="s">
        <v>224</v>
      </c>
      <c r="Z585" s="3" t="str">
        <f>IF(ISERROR(VLOOKUP($Y585,技リスト!$A$1:$F$270,6,FALSE)),"－",VLOOKUP($Y585,技リスト!$A$1:$F$270,6,FALSE))</f>
        <v>NS</v>
      </c>
      <c r="AA585" s="3">
        <f>IF(ISERROR(VLOOKUP($Y585,技リスト!$A$1:$F$270,3,FALSE)),"－",VLOOKUP($Y585,技リスト!$A$1:$F$270,3,FALSE))</f>
        <v>70</v>
      </c>
      <c r="AB585" s="3" t="str">
        <f>IF($E585=IF(ISERROR(VLOOKUP($Y585,技リスト!$A$1:$F$270,4,FALSE)),"－",VLOOKUP($Y585,技リスト!$A$1:$F$270,4,FALSE)),"一致","")</f>
        <v>一致</v>
      </c>
      <c r="AC585" s="15" t="s">
        <v>214</v>
      </c>
      <c r="AD585" s="3" t="str">
        <f>IF(ISERROR(VLOOKUP($AC585,技リスト!$A$1:$F$270,6,FALSE)),"－",VLOOKUP($AC585,技リスト!$A$1:$F$270,6,FALSE))</f>
        <v>NS</v>
      </c>
      <c r="AE585" s="3">
        <f>IF(ISERROR(VLOOKUP($AC585,技リスト!$A$1:$F$270,3,FALSE)),"－",VLOOKUP($AC585,技リスト!$A$1:$F$270,3,FALSE))</f>
        <v>94</v>
      </c>
      <c r="AF585" s="3" t="str">
        <f>IF($E585=IF(ISERROR(VLOOKUP($AC585,技リスト!$A$1:$F$245,4,FALSE)),"－",VLOOKUP($AC585,技リスト!$A$1:$F$245,4,FALSE)),"一致","")</f>
        <v/>
      </c>
      <c r="AG585" s="16" t="str">
        <f t="shared" si="72"/>
        <v>ジャイアントスピンねっけつヘッドダイナマイトシュートリフレクトバスター</v>
      </c>
      <c r="AH585" s="16" t="str">
        <f t="shared" si="73"/>
        <v>ジャイアントスピンねっけつヘッドダイナマイトシュートリフレクトバスター</v>
      </c>
      <c r="AI585" s="16" t="str">
        <f t="shared" si="74"/>
        <v>ジャイアントスピンねっけつヘッドダイナマイトシュートリフレクトバスター</v>
      </c>
      <c r="AJ585" s="16" t="str">
        <f t="shared" si="75"/>
        <v>ジャイアントスピンねっけつヘッドダイナマイトシュートリフレクトバスター</v>
      </c>
      <c r="AK585" s="15" t="str">
        <f t="shared" si="76"/>
        <v>BBP1NSNS</v>
      </c>
      <c r="AL585" s="16" t="str">
        <f t="shared" si="77"/>
        <v>BBP1NSNS</v>
      </c>
      <c r="AM585" s="15" t="str">
        <f t="shared" si="78"/>
        <v>BBP1NSNS</v>
      </c>
      <c r="AN585" s="15" t="str">
        <f t="shared" si="79"/>
        <v>BBP1NSNS</v>
      </c>
    </row>
    <row r="586" spans="1:40" ht="11.25" customHeight="1" x14ac:dyDescent="0.15">
      <c r="A586" s="15">
        <v>585</v>
      </c>
      <c r="B586" s="15" t="s">
        <v>1487</v>
      </c>
      <c r="C586" s="15" t="s">
        <v>1488</v>
      </c>
      <c r="D586" s="3" t="s">
        <v>18</v>
      </c>
      <c r="E586" s="15" t="s">
        <v>19</v>
      </c>
      <c r="F586" s="15" t="s">
        <v>52</v>
      </c>
      <c r="G586" s="15">
        <v>154</v>
      </c>
      <c r="H586" s="15">
        <v>188</v>
      </c>
      <c r="I586" s="15">
        <v>60</v>
      </c>
      <c r="J586" s="15">
        <v>63</v>
      </c>
      <c r="K586" s="15">
        <v>53</v>
      </c>
      <c r="L586" s="15">
        <v>56</v>
      </c>
      <c r="M586" s="15">
        <v>52</v>
      </c>
      <c r="N586" s="15">
        <v>61</v>
      </c>
      <c r="O586" s="15">
        <v>58</v>
      </c>
      <c r="P586" s="15">
        <v>32</v>
      </c>
      <c r="Q586" s="15" t="s">
        <v>329</v>
      </c>
      <c r="R586" s="3" t="str">
        <f>IF(ISERROR(VLOOKUP($Q586,技リスト!$A$1:$F$270,6,FALSE)),"－",VLOOKUP($Q586,技リスト!$A$1:$F$270,6,FALSE))</f>
        <v>DR</v>
      </c>
      <c r="S586" s="3">
        <f>IF(ISERROR(VLOOKUP($Q586,技リスト!$A$1:$F$270,3,FALSE)),"－",VLOOKUP($Q586,技リスト!$A$1:$F$270,3,FALSE))</f>
        <v>8</v>
      </c>
      <c r="T586" s="3" t="str">
        <f>IF($E586=IF(ISERROR(VLOOKUP($Q586,技リスト!$A$1:$F$270,4,FALSE)),"－",VLOOKUP($Q586,技リスト!$A$1:$F$270,4,FALSE)),"一致","")</f>
        <v/>
      </c>
      <c r="U586" s="15" t="s">
        <v>313</v>
      </c>
      <c r="V586" s="3" t="str">
        <f>IF(ISERROR(VLOOKUP($U586,技リスト!$A$1:$F$270,6,FALSE)),"－",VLOOKUP($U586,技リスト!$A$1:$F$270,6,FALSE))</f>
        <v>NS</v>
      </c>
      <c r="W586" s="3">
        <f>IF(ISERROR(VLOOKUP($U586,技リスト!$A$1:$F$270,3,FALSE)),"－",VLOOKUP($U586,技リスト!$A$1:$F$270,3,FALSE))</f>
        <v>31</v>
      </c>
      <c r="X586" s="3" t="str">
        <f>IF($E586=IF(ISERROR(VLOOKUP($U586,技リスト!$A$1:$F$270,4,FALSE)),"－",VLOOKUP($U586,技リスト!$A$1:$F$270,4,FALSE)),"一致","")</f>
        <v>一致</v>
      </c>
      <c r="Y586" s="15" t="s">
        <v>277</v>
      </c>
      <c r="Z586" s="3" t="str">
        <f>IF(ISERROR(VLOOKUP($Y586,技リスト!$A$1:$F$270,6,FALSE)),"－",VLOOKUP($Y586,技リスト!$A$1:$F$270,6,FALSE))</f>
        <v>DR</v>
      </c>
      <c r="AA586" s="3">
        <f>IF(ISERROR(VLOOKUP($Y586,技リスト!$A$1:$F$270,3,FALSE)),"－",VLOOKUP($Y586,技リスト!$A$1:$F$270,3,FALSE))</f>
        <v>22</v>
      </c>
      <c r="AB586" s="3" t="str">
        <f>IF($E586=IF(ISERROR(VLOOKUP($Y586,技リスト!$A$1:$F$270,4,FALSE)),"－",VLOOKUP($Y586,技リスト!$A$1:$F$270,4,FALSE)),"一致","")</f>
        <v>一致</v>
      </c>
      <c r="AC586" s="15" t="s">
        <v>862</v>
      </c>
      <c r="AD586" s="3" t="str">
        <f>IF(ISERROR(VLOOKUP($AC586,技リスト!$A$1:$F$270,6,FALSE)),"－",VLOOKUP($AC586,技リスト!$A$1:$F$270,6,FALSE))</f>
        <v>LS</v>
      </c>
      <c r="AE586" s="3">
        <f>IF(ISERROR(VLOOKUP($AC586,技リスト!$A$1:$F$270,3,FALSE)),"－",VLOOKUP($AC586,技リスト!$A$1:$F$270,3,FALSE))</f>
        <v>70</v>
      </c>
      <c r="AF586" s="3" t="str">
        <f>IF($E586=IF(ISERROR(VLOOKUP($AC586,技リスト!$A$1:$F$245,4,FALSE)),"－",VLOOKUP($AC586,技リスト!$A$1:$F$245,4,FALSE)),"一致","")</f>
        <v/>
      </c>
      <c r="AG586" s="16" t="str">
        <f t="shared" si="72"/>
        <v>たまのりピエロサイコショットマジックレインボーループ</v>
      </c>
      <c r="AH586" s="16" t="str">
        <f t="shared" si="73"/>
        <v>たまのりピエロサイコショットマジックレインボーループ</v>
      </c>
      <c r="AI586" s="16" t="str">
        <f t="shared" si="74"/>
        <v>たまのりピエロサイコショットマジックレインボーループ</v>
      </c>
      <c r="AJ586" s="16" t="str">
        <f t="shared" si="75"/>
        <v>たまのりピエロサイコショットマジックレインボーループ</v>
      </c>
      <c r="AK586" s="15" t="str">
        <f t="shared" si="76"/>
        <v>DRNSDRLS</v>
      </c>
      <c r="AL586" s="16" t="str">
        <f t="shared" si="77"/>
        <v>DRNSDRLS</v>
      </c>
      <c r="AM586" s="15" t="str">
        <f t="shared" si="78"/>
        <v>DRNSDRLS</v>
      </c>
      <c r="AN586" s="15" t="str">
        <f t="shared" si="79"/>
        <v>DRNSDRLS</v>
      </c>
    </row>
    <row r="587" spans="1:40" ht="11.25" customHeight="1" x14ac:dyDescent="0.15">
      <c r="A587" s="15">
        <v>586</v>
      </c>
      <c r="B587" s="15" t="s">
        <v>1489</v>
      </c>
      <c r="C587" s="15" t="s">
        <v>1490</v>
      </c>
      <c r="D587" s="3" t="s">
        <v>18</v>
      </c>
      <c r="E587" s="15" t="s">
        <v>121</v>
      </c>
      <c r="F587" s="15" t="s">
        <v>53</v>
      </c>
      <c r="G587" s="15">
        <v>217</v>
      </c>
      <c r="H587" s="15">
        <v>130</v>
      </c>
      <c r="I587" s="15">
        <v>61</v>
      </c>
      <c r="J587" s="15">
        <v>52</v>
      </c>
      <c r="K587" s="15">
        <v>59</v>
      </c>
      <c r="L587" s="15">
        <v>64</v>
      </c>
      <c r="M587" s="15">
        <v>32</v>
      </c>
      <c r="N587" s="15">
        <v>77</v>
      </c>
      <c r="O587" s="15">
        <v>56</v>
      </c>
      <c r="P587" s="15">
        <v>15</v>
      </c>
      <c r="Q587" s="15" t="s">
        <v>146</v>
      </c>
      <c r="R587" s="3" t="str">
        <f>IF(ISERROR(VLOOKUP($Q587,技リスト!$A$1:$F$270,6,FALSE)),"－",VLOOKUP($Q587,技リスト!$A$1:$F$270,6,FALSE))</f>
        <v>DR</v>
      </c>
      <c r="S587" s="3">
        <f>IF(ISERROR(VLOOKUP($Q587,技リスト!$A$1:$F$270,3,FALSE)),"－",VLOOKUP($Q587,技リスト!$A$1:$F$270,3,FALSE))</f>
        <v>15</v>
      </c>
      <c r="T587" s="3" t="str">
        <f>IF($E587=IF(ISERROR(VLOOKUP($Q587,技リスト!$A$1:$F$270,4,FALSE)),"－",VLOOKUP($Q587,技リスト!$A$1:$F$270,4,FALSE)),"一致","")</f>
        <v>一致</v>
      </c>
      <c r="U587" s="15" t="s">
        <v>265</v>
      </c>
      <c r="V587" s="3" t="str">
        <f>IF(ISERROR(VLOOKUP($U587,技リスト!$A$1:$F$270,6,FALSE)),"－",VLOOKUP($U587,技リスト!$A$1:$F$270,6,FALSE))</f>
        <v>BS</v>
      </c>
      <c r="W587" s="3">
        <f>IF(ISERROR(VLOOKUP($U587,技リスト!$A$1:$F$270,3,FALSE)),"－",VLOOKUP($U587,技リスト!$A$1:$F$270,3,FALSE))</f>
        <v>78</v>
      </c>
      <c r="X587" s="3" t="str">
        <f>IF($E587=IF(ISERROR(VLOOKUP($U587,技リスト!$A$1:$F$270,4,FALSE)),"－",VLOOKUP($U587,技リスト!$A$1:$F$270,4,FALSE)),"一致","")</f>
        <v/>
      </c>
      <c r="Y587" s="15" t="s">
        <v>290</v>
      </c>
      <c r="Z587" s="3" t="str">
        <f>IF(ISERROR(VLOOKUP($Y587,技リスト!$A$1:$F$270,6,FALSE)),"－",VLOOKUP($Y587,技リスト!$A$1:$F$270,6,FALSE))</f>
        <v>BL</v>
      </c>
      <c r="AA587" s="3">
        <f>IF(ISERROR(VLOOKUP($Y587,技リスト!$A$1:$F$270,3,FALSE)),"－",VLOOKUP($Y587,技リスト!$A$1:$F$270,3,FALSE))</f>
        <v>56</v>
      </c>
      <c r="AB587" s="3" t="str">
        <f>IF($E587=IF(ISERROR(VLOOKUP($Y587,技リスト!$A$1:$F$270,4,FALSE)),"－",VLOOKUP($Y587,技リスト!$A$1:$F$270,4,FALSE)),"一致","")</f>
        <v/>
      </c>
      <c r="AC587" s="15" t="s">
        <v>816</v>
      </c>
      <c r="AD587" s="3" t="str">
        <f>IF(ISERROR(VLOOKUP($AC587,技リスト!$A$1:$F$270,6,FALSE)),"－",VLOOKUP($AC587,技リスト!$A$1:$F$270,6,FALSE))</f>
        <v>DR</v>
      </c>
      <c r="AE587" s="3">
        <f>IF(ISERROR(VLOOKUP($AC587,技リスト!$A$1:$F$270,3,FALSE)),"－",VLOOKUP($AC587,技リスト!$A$1:$F$270,3,FALSE))</f>
        <v>83</v>
      </c>
      <c r="AF587" s="3" t="str">
        <f>IF($E587=IF(ISERROR(VLOOKUP($AC587,技リスト!$A$1:$F$245,4,FALSE)),"－",VLOOKUP($AC587,技リスト!$A$1:$F$245,4,FALSE)),"一致","")</f>
        <v>一致</v>
      </c>
      <c r="AG587" s="16" t="str">
        <f t="shared" si="72"/>
        <v>モンキーターンホークショットくものいとモグラシャッフル</v>
      </c>
      <c r="AH587" s="16" t="str">
        <f t="shared" si="73"/>
        <v>モンキーターンホークショットくものいとモグラシャッフル</v>
      </c>
      <c r="AI587" s="16" t="str">
        <f t="shared" si="74"/>
        <v>モンキーターンホークショットくものいとモグラシャッフル</v>
      </c>
      <c r="AJ587" s="16" t="str">
        <f t="shared" si="75"/>
        <v>モンキーターンホークショットくものいとモグラシャッフル</v>
      </c>
      <c r="AK587" s="15" t="str">
        <f t="shared" si="76"/>
        <v>DRBSBLDR</v>
      </c>
      <c r="AL587" s="16" t="str">
        <f t="shared" si="77"/>
        <v>DRBSBLDR</v>
      </c>
      <c r="AM587" s="15" t="str">
        <f t="shared" si="78"/>
        <v>DRBSBLDR</v>
      </c>
      <c r="AN587" s="15" t="str">
        <f t="shared" si="79"/>
        <v>DRBSBLDR</v>
      </c>
    </row>
    <row r="588" spans="1:40" ht="11.25" customHeight="1" x14ac:dyDescent="0.15">
      <c r="A588" s="15">
        <v>587</v>
      </c>
      <c r="B588" s="15" t="s">
        <v>1491</v>
      </c>
      <c r="C588" s="15" t="s">
        <v>1492</v>
      </c>
      <c r="D588" s="3" t="s">
        <v>18</v>
      </c>
      <c r="E588" s="15" t="s">
        <v>145</v>
      </c>
      <c r="F588" s="15" t="s">
        <v>20</v>
      </c>
      <c r="G588" s="15">
        <v>129</v>
      </c>
      <c r="H588" s="15">
        <v>106</v>
      </c>
      <c r="I588" s="15">
        <v>59</v>
      </c>
      <c r="J588" s="15">
        <v>59</v>
      </c>
      <c r="K588" s="15">
        <v>41</v>
      </c>
      <c r="L588" s="15">
        <v>44</v>
      </c>
      <c r="M588" s="15">
        <v>42</v>
      </c>
      <c r="N588" s="15">
        <v>59</v>
      </c>
      <c r="O588" s="15">
        <v>56</v>
      </c>
      <c r="P588" s="15">
        <v>35</v>
      </c>
      <c r="Q588" s="15" t="s">
        <v>484</v>
      </c>
      <c r="R588" s="3" t="str">
        <f>IF(ISERROR(VLOOKUP($Q588,技リスト!$A$1:$F$270,6,FALSE)),"－",VLOOKUP($Q588,技リスト!$A$1:$F$270,6,FALSE))</f>
        <v>P1</v>
      </c>
      <c r="S588" s="3">
        <f>IF(ISERROR(VLOOKUP($Q588,技リスト!$A$1:$F$270,3,FALSE)),"－",VLOOKUP($Q588,技リスト!$A$1:$F$270,3,FALSE))</f>
        <v>15</v>
      </c>
      <c r="T588" s="3" t="str">
        <f>IF($E588=IF(ISERROR(VLOOKUP($Q588,技リスト!$A$1:$F$270,4,FALSE)),"－",VLOOKUP($Q588,技リスト!$A$1:$F$270,4,FALSE)),"一致","")</f>
        <v/>
      </c>
      <c r="U588" s="15" t="s">
        <v>276</v>
      </c>
      <c r="V588" s="3" t="str">
        <f>IF(ISERROR(VLOOKUP($U588,技リスト!$A$1:$F$270,6,FALSE)),"－",VLOOKUP($U588,技リスト!$A$1:$F$270,6,FALSE))</f>
        <v>BL</v>
      </c>
      <c r="W588" s="3">
        <f>IF(ISERROR(VLOOKUP($U588,技リスト!$A$1:$F$270,3,FALSE)),"－",VLOOKUP($U588,技リスト!$A$1:$F$270,3,FALSE))</f>
        <v>16</v>
      </c>
      <c r="X588" s="3" t="str">
        <f>IF($E588=IF(ISERROR(VLOOKUP($U588,技リスト!$A$1:$F$270,4,FALSE)),"－",VLOOKUP($U588,技リスト!$A$1:$F$270,4,FALSE)),"一致","")</f>
        <v/>
      </c>
      <c r="Y588" s="15" t="s">
        <v>407</v>
      </c>
      <c r="Z588" s="3" t="str">
        <f>IF(ISERROR(VLOOKUP($Y588,技リスト!$A$1:$F$270,6,FALSE)),"－",VLOOKUP($Y588,技リスト!$A$1:$F$270,6,FALSE))</f>
        <v>CA</v>
      </c>
      <c r="AA588" s="3">
        <f>IF(ISERROR(VLOOKUP($Y588,技リスト!$A$1:$F$270,3,FALSE)),"－",VLOOKUP($Y588,技リスト!$A$1:$F$270,3,FALSE))</f>
        <v>69</v>
      </c>
      <c r="AB588" s="3" t="str">
        <f>IF($E588=IF(ISERROR(VLOOKUP($Y588,技リスト!$A$1:$F$270,4,FALSE)),"－",VLOOKUP($Y588,技リスト!$A$1:$F$270,4,FALSE)),"一致","")</f>
        <v/>
      </c>
      <c r="AC588" s="15" t="s">
        <v>282</v>
      </c>
      <c r="AD588" s="3" t="str">
        <f>IF(ISERROR(VLOOKUP($AC588,技リスト!$A$1:$F$270,6,FALSE)),"－",VLOOKUP($AC588,技リスト!$A$1:$F$270,6,FALSE))</f>
        <v>P2</v>
      </c>
      <c r="AE588" s="3">
        <f>IF(ISERROR(VLOOKUP($AC588,技リスト!$A$1:$F$270,3,FALSE)),"－",VLOOKUP($AC588,技リスト!$A$1:$F$270,3,FALSE))</f>
        <v>83</v>
      </c>
      <c r="AF588" s="3" t="str">
        <f>IF($E588=IF(ISERROR(VLOOKUP($AC588,技リスト!$A$1:$F$245,4,FALSE)),"－",VLOOKUP($AC588,技リスト!$A$1:$F$245,4,FALSE)),"一致","")</f>
        <v>一致</v>
      </c>
      <c r="AG588" s="16" t="str">
        <f t="shared" si="72"/>
        <v>まきわりチョップドッペルゲンガードこんじょうキャッチカウンターストライク</v>
      </c>
      <c r="AH588" s="16" t="str">
        <f t="shared" si="73"/>
        <v>まきわりチョップドッペルゲンガードこんじょうキャッチカウンターストライク</v>
      </c>
      <c r="AI588" s="16" t="str">
        <f t="shared" si="74"/>
        <v>まきわりチョップドッペルゲンガードこんじょうキャッチカウンターストライク</v>
      </c>
      <c r="AJ588" s="16" t="str">
        <f t="shared" si="75"/>
        <v>まきわりチョップドッペルゲンガードこんじょうキャッチカウンターストライク</v>
      </c>
      <c r="AK588" s="15" t="str">
        <f t="shared" si="76"/>
        <v>P1BLCAP2</v>
      </c>
      <c r="AL588" s="16" t="str">
        <f t="shared" si="77"/>
        <v>P1BLCAP2</v>
      </c>
      <c r="AM588" s="15" t="str">
        <f t="shared" si="78"/>
        <v>P1BLCAP2</v>
      </c>
      <c r="AN588" s="15" t="str">
        <f t="shared" si="79"/>
        <v>P1BLCAP2</v>
      </c>
    </row>
    <row r="589" spans="1:40" ht="11.25" customHeight="1" x14ac:dyDescent="0.15">
      <c r="A589" s="15">
        <v>588</v>
      </c>
      <c r="B589" s="15" t="s">
        <v>1493</v>
      </c>
      <c r="C589" s="15" t="s">
        <v>1494</v>
      </c>
      <c r="D589" s="3" t="s">
        <v>18</v>
      </c>
      <c r="E589" s="15" t="s">
        <v>88</v>
      </c>
      <c r="F589" s="15" t="s">
        <v>52</v>
      </c>
      <c r="G589" s="15">
        <v>156</v>
      </c>
      <c r="H589" s="15">
        <v>144</v>
      </c>
      <c r="I589" s="15">
        <v>47</v>
      </c>
      <c r="J589" s="15">
        <v>61</v>
      </c>
      <c r="K589" s="15">
        <v>54</v>
      </c>
      <c r="L589" s="15">
        <v>60</v>
      </c>
      <c r="M589" s="15">
        <v>66</v>
      </c>
      <c r="N589" s="15">
        <v>60</v>
      </c>
      <c r="O589" s="15">
        <v>62</v>
      </c>
      <c r="P589" s="15">
        <v>15</v>
      </c>
      <c r="Q589" s="15" t="s">
        <v>533</v>
      </c>
      <c r="R589" s="3" t="str">
        <f>IF(ISERROR(VLOOKUP($Q589,技リスト!$A$1:$F$270,6,FALSE)),"－",VLOOKUP($Q589,技リスト!$A$1:$F$270,6,FALSE))</f>
        <v>NS</v>
      </c>
      <c r="S589" s="3">
        <f>IF(ISERROR(VLOOKUP($Q589,技リスト!$A$1:$F$270,3,FALSE)),"－",VLOOKUP($Q589,技リスト!$A$1:$F$270,3,FALSE))</f>
        <v>24</v>
      </c>
      <c r="T589" s="3" t="str">
        <f>IF($E589=IF(ISERROR(VLOOKUP($Q589,技リスト!$A$1:$F$270,4,FALSE)),"－",VLOOKUP($Q589,技リスト!$A$1:$F$270,4,FALSE)),"一致","")</f>
        <v>一致</v>
      </c>
      <c r="U589" s="15" t="s">
        <v>158</v>
      </c>
      <c r="V589" s="3" t="str">
        <f>IF(ISERROR(VLOOKUP($U589,技リスト!$A$1:$F$270,6,FALSE)),"－",VLOOKUP($U589,技リスト!$A$1:$F$270,6,FALSE))</f>
        <v>DR</v>
      </c>
      <c r="W589" s="3">
        <f>IF(ISERROR(VLOOKUP($U589,技リスト!$A$1:$F$270,3,FALSE)),"－",VLOOKUP($U589,技リスト!$A$1:$F$270,3,FALSE))</f>
        <v>17</v>
      </c>
      <c r="X589" s="3" t="str">
        <f>IF($E589=IF(ISERROR(VLOOKUP($U589,技リスト!$A$1:$F$270,4,FALSE)),"－",VLOOKUP($U589,技リスト!$A$1:$F$270,4,FALSE)),"一致","")</f>
        <v>一致</v>
      </c>
      <c r="Y589" s="15" t="s">
        <v>87</v>
      </c>
      <c r="Z589" s="3" t="str">
        <f>IF(ISERROR(VLOOKUP($Y589,技リスト!$A$1:$F$270,6,FALSE)),"－",VLOOKUP($Y589,技リスト!$A$1:$F$270,6,FALSE))</f>
        <v>DR</v>
      </c>
      <c r="AA589" s="3">
        <f>IF(ISERROR(VLOOKUP($Y589,技リスト!$A$1:$F$270,3,FALSE)),"－",VLOOKUP($Y589,技リスト!$A$1:$F$270,3,FALSE))</f>
        <v>78</v>
      </c>
      <c r="AB589" s="3" t="str">
        <f>IF($E589=IF(ISERROR(VLOOKUP($Y589,技リスト!$A$1:$F$270,4,FALSE)),"－",VLOOKUP($Y589,技リスト!$A$1:$F$270,4,FALSE)),"一致","")</f>
        <v>一致</v>
      </c>
      <c r="AC589" s="15" t="s">
        <v>295</v>
      </c>
      <c r="AD589" s="3" t="str">
        <f>IF(ISERROR(VLOOKUP($AC589,技リスト!$A$1:$F$270,6,FALSE)),"－",VLOOKUP($AC589,技リスト!$A$1:$F$270,6,FALSE))</f>
        <v>NS</v>
      </c>
      <c r="AE589" s="3">
        <f>IF(ISERROR(VLOOKUP($AC589,技リスト!$A$1:$F$270,3,FALSE)),"－",VLOOKUP($AC589,技リスト!$A$1:$F$270,3,FALSE))</f>
        <v>103</v>
      </c>
      <c r="AF589" s="3" t="str">
        <f>IF($E589=IF(ISERROR(VLOOKUP($AC589,技リスト!$A$1:$F$245,4,FALSE)),"－",VLOOKUP($AC589,技リスト!$A$1:$F$245,4,FALSE)),"一致","")</f>
        <v>一致</v>
      </c>
      <c r="AG589" s="16" t="str">
        <f t="shared" si="72"/>
        <v>スピニングシュートたつまきせんぷうオオウチワディバインアロー</v>
      </c>
      <c r="AH589" s="16" t="str">
        <f t="shared" si="73"/>
        <v>スピニングシュートたつまきせんぷうオオウチワディバインアロー</v>
      </c>
      <c r="AI589" s="16" t="str">
        <f t="shared" si="74"/>
        <v>スピニングシュートたつまきせんぷうオオウチワディバインアロー</v>
      </c>
      <c r="AJ589" s="16" t="str">
        <f t="shared" si="75"/>
        <v>スピニングシュートたつまきせんぷうオオウチワディバインアロー</v>
      </c>
      <c r="AK589" s="15" t="str">
        <f t="shared" si="76"/>
        <v>NSDRDRNS</v>
      </c>
      <c r="AL589" s="16" t="str">
        <f t="shared" si="77"/>
        <v>NSDRDRNS</v>
      </c>
      <c r="AM589" s="15" t="str">
        <f t="shared" si="78"/>
        <v>NSDRDRNS</v>
      </c>
      <c r="AN589" s="15" t="str">
        <f t="shared" si="79"/>
        <v>NSDRDRNS</v>
      </c>
    </row>
    <row r="590" spans="1:40" ht="11.25" customHeight="1" x14ac:dyDescent="0.15">
      <c r="A590" s="15">
        <v>589</v>
      </c>
      <c r="B590" s="15" t="s">
        <v>1495</v>
      </c>
      <c r="C590" s="15" t="s">
        <v>1496</v>
      </c>
      <c r="D590" s="3" t="s">
        <v>18</v>
      </c>
      <c r="E590" s="15" t="s">
        <v>19</v>
      </c>
      <c r="F590" s="15" t="s">
        <v>17</v>
      </c>
      <c r="G590" s="15">
        <v>173</v>
      </c>
      <c r="H590" s="15">
        <v>140</v>
      </c>
      <c r="I590" s="15">
        <v>51</v>
      </c>
      <c r="J590" s="15">
        <v>58</v>
      </c>
      <c r="K590" s="15">
        <v>72</v>
      </c>
      <c r="L590" s="15">
        <v>40</v>
      </c>
      <c r="M590" s="15">
        <v>60</v>
      </c>
      <c r="N590" s="15">
        <v>56</v>
      </c>
      <c r="O590" s="15">
        <v>53</v>
      </c>
      <c r="P590" s="15">
        <v>14</v>
      </c>
      <c r="Q590" s="15" t="s">
        <v>223</v>
      </c>
      <c r="R590" s="3" t="str">
        <f>IF(ISERROR(VLOOKUP($Q590,技リスト!$A$1:$F$270,6,FALSE)),"－",VLOOKUP($Q590,技リスト!$A$1:$F$270,6,FALSE))</f>
        <v>BL</v>
      </c>
      <c r="S590" s="3">
        <f>IF(ISERROR(VLOOKUP($Q590,技リスト!$A$1:$F$270,3,FALSE)),"－",VLOOKUP($Q590,技リスト!$A$1:$F$270,3,FALSE))</f>
        <v>8</v>
      </c>
      <c r="T590" s="3" t="str">
        <f>IF($E590=IF(ISERROR(VLOOKUP($Q590,技リスト!$A$1:$F$270,4,FALSE)),"－",VLOOKUP($Q590,技リスト!$A$1:$F$270,4,FALSE)),"一致","")</f>
        <v>一致</v>
      </c>
      <c r="U590" s="15" t="s">
        <v>290</v>
      </c>
      <c r="V590" s="3" t="str">
        <f>IF(ISERROR(VLOOKUP($U590,技リスト!$A$1:$F$270,6,FALSE)),"－",VLOOKUP($U590,技リスト!$A$1:$F$270,6,FALSE))</f>
        <v>BL</v>
      </c>
      <c r="W590" s="3">
        <f>IF(ISERROR(VLOOKUP($U590,技リスト!$A$1:$F$270,3,FALSE)),"－",VLOOKUP($U590,技リスト!$A$1:$F$270,3,FALSE))</f>
        <v>56</v>
      </c>
      <c r="X590" s="3" t="str">
        <f>IF($E590=IF(ISERROR(VLOOKUP($U590,技リスト!$A$1:$F$270,4,FALSE)),"－",VLOOKUP($U590,技リスト!$A$1:$F$270,4,FALSE)),"一致","")</f>
        <v>一致</v>
      </c>
      <c r="Y590" s="15" t="s">
        <v>164</v>
      </c>
      <c r="Z590" s="3" t="str">
        <f>IF(ISERROR(VLOOKUP($Y590,技リスト!$A$1:$F$270,6,FALSE)),"－",VLOOKUP($Y590,技リスト!$A$1:$F$270,6,FALSE))</f>
        <v>DR</v>
      </c>
      <c r="AA590" s="3">
        <f>IF(ISERROR(VLOOKUP($Y590,技リスト!$A$1:$F$270,3,FALSE)),"－",VLOOKUP($Y590,技リスト!$A$1:$F$270,3,FALSE))</f>
        <v>49</v>
      </c>
      <c r="AB590" s="3" t="str">
        <f>IF($E590=IF(ISERROR(VLOOKUP($Y590,技リスト!$A$1:$F$270,4,FALSE)),"－",VLOOKUP($Y590,技リスト!$A$1:$F$270,4,FALSE)),"一致","")</f>
        <v/>
      </c>
      <c r="AC590" s="15" t="s">
        <v>1497</v>
      </c>
      <c r="AD590" s="3" t="str">
        <f>IF(ISERROR(VLOOKUP($AC590,技リスト!$A$1:$F$270,6,FALSE)),"－",VLOOKUP($AC590,技リスト!$A$1:$F$270,6,FALSE))</f>
        <v>DR</v>
      </c>
      <c r="AE590" s="3">
        <f>IF(ISERROR(VLOOKUP($AC590,技リスト!$A$1:$F$270,3,FALSE)),"－",VLOOKUP($AC590,技リスト!$A$1:$F$270,3,FALSE))</f>
        <v>113</v>
      </c>
      <c r="AF590" s="3" t="str">
        <f>IF($E590=IF(ISERROR(VLOOKUP($AC590,技リスト!$A$1:$F$245,4,FALSE)),"－",VLOOKUP($AC590,技リスト!$A$1:$F$245,4,FALSE)),"一致","")</f>
        <v/>
      </c>
      <c r="AG590" s="16" t="str">
        <f t="shared" si="72"/>
        <v>キラースライドくものいとごりむちゅうトリプルダッシュ</v>
      </c>
      <c r="AH590" s="16" t="str">
        <f t="shared" si="73"/>
        <v>キラースライドくものいとごりむちゅうトリプルダッシュ</v>
      </c>
      <c r="AI590" s="16" t="str">
        <f t="shared" si="74"/>
        <v>キラースライドくものいとごりむちゅうトリプルダッシュ</v>
      </c>
      <c r="AJ590" s="16" t="str">
        <f t="shared" si="75"/>
        <v>キラースライドくものいとごりむちゅうトリプルダッシュ</v>
      </c>
      <c r="AK590" s="15" t="str">
        <f t="shared" si="76"/>
        <v>BLBLDRDR</v>
      </c>
      <c r="AL590" s="16" t="str">
        <f t="shared" si="77"/>
        <v>BLBLDRDR</v>
      </c>
      <c r="AM590" s="15" t="str">
        <f t="shared" si="78"/>
        <v>BLBLDRDR</v>
      </c>
      <c r="AN590" s="15" t="str">
        <f t="shared" si="79"/>
        <v>BLBLDRDR</v>
      </c>
    </row>
    <row r="591" spans="1:40" ht="11.25" customHeight="1" x14ac:dyDescent="0.15">
      <c r="A591" s="15">
        <v>590</v>
      </c>
      <c r="B591" s="15" t="s">
        <v>1498</v>
      </c>
      <c r="C591" s="15" t="s">
        <v>1499</v>
      </c>
      <c r="D591" s="3" t="s">
        <v>18</v>
      </c>
      <c r="E591" s="15" t="s">
        <v>88</v>
      </c>
      <c r="F591" s="15" t="s">
        <v>53</v>
      </c>
      <c r="G591" s="15">
        <v>94</v>
      </c>
      <c r="H591" s="15">
        <v>138</v>
      </c>
      <c r="I591" s="15">
        <v>53</v>
      </c>
      <c r="J591" s="15">
        <v>64</v>
      </c>
      <c r="K591" s="15">
        <v>50</v>
      </c>
      <c r="L591" s="15">
        <v>71</v>
      </c>
      <c r="M591" s="15">
        <v>56</v>
      </c>
      <c r="N591" s="15">
        <v>64</v>
      </c>
      <c r="O591" s="15">
        <v>52</v>
      </c>
      <c r="P591" s="15">
        <v>16</v>
      </c>
      <c r="Q591" s="15" t="s">
        <v>329</v>
      </c>
      <c r="R591" s="3" t="str">
        <f>IF(ISERROR(VLOOKUP($Q591,技リスト!$A$1:$F$270,6,FALSE)),"－",VLOOKUP($Q591,技リスト!$A$1:$F$270,6,FALSE))</f>
        <v>DR</v>
      </c>
      <c r="S591" s="3">
        <f>IF(ISERROR(VLOOKUP($Q591,技リスト!$A$1:$F$270,3,FALSE)),"－",VLOOKUP($Q591,技リスト!$A$1:$F$270,3,FALSE))</f>
        <v>8</v>
      </c>
      <c r="T591" s="3" t="str">
        <f>IF($E591=IF(ISERROR(VLOOKUP($Q591,技リスト!$A$1:$F$270,4,FALSE)),"－",VLOOKUP($Q591,技リスト!$A$1:$F$270,4,FALSE)),"一致","")</f>
        <v>一致</v>
      </c>
      <c r="U591" s="15" t="s">
        <v>171</v>
      </c>
      <c r="V591" s="3" t="str">
        <f>IF(ISERROR(VLOOKUP($U591,技リスト!$A$1:$F$270,6,FALSE)),"－",VLOOKUP($U591,技リスト!$A$1:$F$270,6,FALSE))</f>
        <v>DR</v>
      </c>
      <c r="W591" s="3">
        <f>IF(ISERROR(VLOOKUP($U591,技リスト!$A$1:$F$270,3,FALSE)),"－",VLOOKUP($U591,技リスト!$A$1:$F$270,3,FALSE))</f>
        <v>47</v>
      </c>
      <c r="X591" s="3" t="str">
        <f>IF($E591=IF(ISERROR(VLOOKUP($U591,技リスト!$A$1:$F$270,4,FALSE)),"－",VLOOKUP($U591,技リスト!$A$1:$F$270,4,FALSE)),"一致","")</f>
        <v/>
      </c>
      <c r="Y591" s="15" t="s">
        <v>918</v>
      </c>
      <c r="Z591" s="3" t="str">
        <f>IF(ISERROR(VLOOKUP($Y591,技リスト!$A$1:$F$270,6,FALSE)),"－",VLOOKUP($Y591,技リスト!$A$1:$F$270,6,FALSE))</f>
        <v>BL</v>
      </c>
      <c r="AA591" s="3">
        <f>IF(ISERROR(VLOOKUP($Y591,技リスト!$A$1:$F$270,3,FALSE)),"－",VLOOKUP($Y591,技リスト!$A$1:$F$270,3,FALSE))</f>
        <v>73</v>
      </c>
      <c r="AB591" s="3" t="str">
        <f>IF($E591=IF(ISERROR(VLOOKUP($Y591,技リスト!$A$1:$F$270,4,FALSE)),"－",VLOOKUP($Y591,技リスト!$A$1:$F$270,4,FALSE)),"一致","")</f>
        <v>一致</v>
      </c>
      <c r="AC591" s="15" t="s">
        <v>326</v>
      </c>
      <c r="AD591" s="3" t="str">
        <f>IF(ISERROR(VLOOKUP($AC591,技リスト!$A$1:$F$270,6,FALSE)),"－",VLOOKUP($AC591,技リスト!$A$1:$F$270,6,FALSE))</f>
        <v>DR</v>
      </c>
      <c r="AE591" s="3">
        <f>IF(ISERROR(VLOOKUP($AC591,技リスト!$A$1:$F$270,3,FALSE)),"－",VLOOKUP($AC591,技リスト!$A$1:$F$270,3,FALSE))</f>
        <v>117</v>
      </c>
      <c r="AF591" s="3" t="str">
        <f>IF($E591=IF(ISERROR(VLOOKUP($AC591,技リスト!$A$1:$F$245,4,FALSE)),"－",VLOOKUP($AC591,技リスト!$A$1:$F$245,4,FALSE)),"一致","")</f>
        <v/>
      </c>
      <c r="AG591" s="16" t="str">
        <f t="shared" si="72"/>
        <v>たまのりピエロイリュージョンボールプロファイルゾーンブーストグライダー</v>
      </c>
      <c r="AH591" s="16" t="str">
        <f t="shared" si="73"/>
        <v>たまのりピエロイリュージョンボールプロファイルゾーンブーストグライダー</v>
      </c>
      <c r="AI591" s="16" t="str">
        <f t="shared" si="74"/>
        <v>たまのりピエロイリュージョンボールプロファイルゾーンブーストグライダー</v>
      </c>
      <c r="AJ591" s="16" t="str">
        <f t="shared" si="75"/>
        <v>たまのりピエロイリュージョンボールプロファイルゾーンブーストグライダー</v>
      </c>
      <c r="AK591" s="15" t="str">
        <f t="shared" si="76"/>
        <v>DRDRBLDR</v>
      </c>
      <c r="AL591" s="16" t="str">
        <f t="shared" si="77"/>
        <v>DRDRBLDR</v>
      </c>
      <c r="AM591" s="15" t="str">
        <f t="shared" si="78"/>
        <v>DRDRBLDR</v>
      </c>
      <c r="AN591" s="15" t="str">
        <f t="shared" si="79"/>
        <v>DRDRBLDR</v>
      </c>
    </row>
    <row r="592" spans="1:40" ht="11.25" customHeight="1" x14ac:dyDescent="0.15">
      <c r="A592" s="15">
        <v>591</v>
      </c>
      <c r="B592" s="15" t="s">
        <v>1500</v>
      </c>
      <c r="C592" s="15" t="s">
        <v>1501</v>
      </c>
      <c r="D592" s="3" t="s">
        <v>18</v>
      </c>
      <c r="E592" s="15" t="s">
        <v>19</v>
      </c>
      <c r="F592" s="15" t="s">
        <v>52</v>
      </c>
      <c r="G592" s="15">
        <v>195</v>
      </c>
      <c r="H592" s="15">
        <v>168</v>
      </c>
      <c r="I592" s="15">
        <v>55</v>
      </c>
      <c r="J592" s="15">
        <v>76</v>
      </c>
      <c r="K592" s="15">
        <v>68</v>
      </c>
      <c r="L592" s="15">
        <v>70</v>
      </c>
      <c r="M592" s="15">
        <v>48</v>
      </c>
      <c r="N592" s="15">
        <v>72</v>
      </c>
      <c r="O592" s="15">
        <v>68</v>
      </c>
      <c r="P592" s="15">
        <v>23</v>
      </c>
      <c r="Q592" s="15" t="s">
        <v>235</v>
      </c>
      <c r="R592" s="3" t="str">
        <f>IF(ISERROR(VLOOKUP($Q592,技リスト!$A$1:$F$270,6,FALSE)),"－",VLOOKUP($Q592,技リスト!$A$1:$F$270,6,FALSE))</f>
        <v>NS</v>
      </c>
      <c r="S592" s="3">
        <f>IF(ISERROR(VLOOKUP($Q592,技リスト!$A$1:$F$270,3,FALSE)),"－",VLOOKUP($Q592,技リスト!$A$1:$F$270,3,FALSE))</f>
        <v>58</v>
      </c>
      <c r="T592" s="3" t="str">
        <f>IF($E592=IF(ISERROR(VLOOKUP($Q592,技リスト!$A$1:$F$270,4,FALSE)),"－",VLOOKUP($Q592,技リスト!$A$1:$F$270,4,FALSE)),"一致","")</f>
        <v>一致</v>
      </c>
      <c r="U592" s="15" t="s">
        <v>875</v>
      </c>
      <c r="V592" s="3" t="str">
        <f>IF(ISERROR(VLOOKUP($U592,技リスト!$A$1:$F$270,6,FALSE)),"－",VLOOKUP($U592,技リスト!$A$1:$F$270,6,FALSE))</f>
        <v>BS</v>
      </c>
      <c r="W592" s="3">
        <f>IF(ISERROR(VLOOKUP($U592,技リスト!$A$1:$F$270,3,FALSE)),"－",VLOOKUP($U592,技リスト!$A$1:$F$270,3,FALSE))</f>
        <v>78</v>
      </c>
      <c r="X592" s="3" t="str">
        <f>IF($E592=IF(ISERROR(VLOOKUP($U592,技リスト!$A$1:$F$270,4,FALSE)),"－",VLOOKUP($U592,技リスト!$A$1:$F$270,4,FALSE)),"一致","")</f>
        <v>一致</v>
      </c>
      <c r="Y592" s="15" t="s">
        <v>757</v>
      </c>
      <c r="Z592" s="3" t="str">
        <f>IF(ISERROR(VLOOKUP($Y592,技リスト!$A$1:$F$270,6,FALSE)),"－",VLOOKUP($Y592,技リスト!$A$1:$F$270,6,FALSE))</f>
        <v>DR</v>
      </c>
      <c r="AA592" s="3">
        <f>IF(ISERROR(VLOOKUP($Y592,技リスト!$A$1:$F$270,3,FALSE)),"－",VLOOKUP($Y592,技リスト!$A$1:$F$270,3,FALSE))</f>
        <v>65</v>
      </c>
      <c r="AB592" s="3" t="str">
        <f>IF($E592=IF(ISERROR(VLOOKUP($Y592,技リスト!$A$1:$F$270,4,FALSE)),"－",VLOOKUP($Y592,技リスト!$A$1:$F$270,4,FALSE)),"一致","")</f>
        <v>一致</v>
      </c>
      <c r="AC592" s="15" t="s">
        <v>3615</v>
      </c>
      <c r="AD592" s="3" t="str">
        <f>IF(ISERROR(VLOOKUP($AC592,技リスト!$A$1:$F$270,6,FALSE)),"－",VLOOKUP($AC592,技リスト!$A$1:$F$270,6,FALSE))</f>
        <v>BS</v>
      </c>
      <c r="AE592" s="3">
        <f>IF(ISERROR(VLOOKUP($AC592,技リスト!$A$1:$F$270,3,FALSE)),"－",VLOOKUP($AC592,技リスト!$A$1:$F$270,3,FALSE))</f>
        <v>89</v>
      </c>
      <c r="AF592" s="3" t="str">
        <f>IF($E592=IF(ISERROR(VLOOKUP($AC592,技リスト!$A$1:$F$245,4,FALSE)),"－",VLOOKUP($AC592,技リスト!$A$1:$F$245,4,FALSE)),"一致","")</f>
        <v/>
      </c>
      <c r="AG592" s="16" t="str">
        <f t="shared" si="72"/>
        <v>ひゃくれつショットダークトルネードまぼろしドリブルイナズマ１ごう</v>
      </c>
      <c r="AH592" s="16" t="str">
        <f t="shared" si="73"/>
        <v>ひゃくれつショットダークトルネードまぼろしドリブルイナズマ１ごう</v>
      </c>
      <c r="AI592" s="16" t="str">
        <f t="shared" si="74"/>
        <v>ひゃくれつショットダークトルネードまぼろしドリブルイナズマ１ごう</v>
      </c>
      <c r="AJ592" s="16" t="str">
        <f t="shared" si="75"/>
        <v>ひゃくれつショットダークトルネードまぼろしドリブルイナズマ１ごう</v>
      </c>
      <c r="AK592" s="15" t="str">
        <f t="shared" si="76"/>
        <v>NSBSDRBS</v>
      </c>
      <c r="AL592" s="16" t="str">
        <f t="shared" si="77"/>
        <v>NSBSDRBS</v>
      </c>
      <c r="AM592" s="15" t="str">
        <f t="shared" si="78"/>
        <v>NSBSDRBS</v>
      </c>
      <c r="AN592" s="15" t="str">
        <f t="shared" si="79"/>
        <v>NSBSDRBS</v>
      </c>
    </row>
    <row r="593" spans="1:40" ht="11.25" customHeight="1" x14ac:dyDescent="0.15">
      <c r="A593" s="15">
        <v>592</v>
      </c>
      <c r="B593" s="15" t="s">
        <v>1502</v>
      </c>
      <c r="C593" s="15" t="s">
        <v>1503</v>
      </c>
      <c r="D593" s="3" t="s">
        <v>18</v>
      </c>
      <c r="E593" s="15" t="s">
        <v>145</v>
      </c>
      <c r="F593" s="15" t="s">
        <v>52</v>
      </c>
      <c r="G593" s="15">
        <v>94</v>
      </c>
      <c r="H593" s="15">
        <v>152</v>
      </c>
      <c r="I593" s="15">
        <v>61</v>
      </c>
      <c r="J593" s="15">
        <v>52</v>
      </c>
      <c r="K593" s="15">
        <v>54</v>
      </c>
      <c r="L593" s="15">
        <v>65</v>
      </c>
      <c r="M593" s="15">
        <v>36</v>
      </c>
      <c r="N593" s="15">
        <v>62</v>
      </c>
      <c r="O593" s="15">
        <v>58</v>
      </c>
      <c r="P593" s="15">
        <v>15</v>
      </c>
      <c r="Q593" s="15" t="s">
        <v>159</v>
      </c>
      <c r="R593" s="3" t="str">
        <f>IF(ISERROR(VLOOKUP($Q593,技リスト!$A$1:$F$270,6,FALSE)),"－",VLOOKUP($Q593,技リスト!$A$1:$F$270,6,FALSE))</f>
        <v>NS</v>
      </c>
      <c r="S593" s="3">
        <f>IF(ISERROR(VLOOKUP($Q593,技リスト!$A$1:$F$270,3,FALSE)),"－",VLOOKUP($Q593,技リスト!$A$1:$F$270,3,FALSE))</f>
        <v>67</v>
      </c>
      <c r="T593" s="3" t="str">
        <f>IF($E593=IF(ISERROR(VLOOKUP($Q593,技リスト!$A$1:$F$270,4,FALSE)),"－",VLOOKUP($Q593,技リスト!$A$1:$F$270,4,FALSE)),"一致","")</f>
        <v/>
      </c>
      <c r="U593" s="15" t="s">
        <v>260</v>
      </c>
      <c r="V593" s="3" t="str">
        <f>IF(ISERROR(VLOOKUP($U593,技リスト!$A$1:$F$270,6,FALSE)),"－",VLOOKUP($U593,技リスト!$A$1:$F$270,6,FALSE))</f>
        <v>NS</v>
      </c>
      <c r="W593" s="3">
        <f>IF(ISERROR(VLOOKUP($U593,技リスト!$A$1:$F$270,3,FALSE)),"－",VLOOKUP($U593,技リスト!$A$1:$F$270,3,FALSE))</f>
        <v>70</v>
      </c>
      <c r="X593" s="3" t="str">
        <f>IF($E593=IF(ISERROR(VLOOKUP($U593,技リスト!$A$1:$F$270,4,FALSE)),"－",VLOOKUP($U593,技リスト!$A$1:$F$270,4,FALSE)),"一致","")</f>
        <v/>
      </c>
      <c r="Y593" s="15" t="s">
        <v>250</v>
      </c>
      <c r="Z593" s="3" t="str">
        <f>IF(ISERROR(VLOOKUP($Y593,技リスト!$A$1:$F$270,6,FALSE)),"－",VLOOKUP($Y593,技リスト!$A$1:$F$270,6,FALSE))</f>
        <v>P1</v>
      </c>
      <c r="AA593" s="3">
        <f>IF(ISERROR(VLOOKUP($Y593,技リスト!$A$1:$F$270,3,FALSE)),"－",VLOOKUP($Y593,技リスト!$A$1:$F$270,3,FALSE))</f>
        <v>46</v>
      </c>
      <c r="AB593" s="3" t="str">
        <f>IF($E593=IF(ISERROR(VLOOKUP($Y593,技リスト!$A$1:$F$270,4,FALSE)),"－",VLOOKUP($Y593,技リスト!$A$1:$F$270,4,FALSE)),"一致","")</f>
        <v>一致</v>
      </c>
      <c r="AC593" s="15" t="s">
        <v>766</v>
      </c>
      <c r="AD593" s="3" t="str">
        <f>IF(ISERROR(VLOOKUP($AC593,技リスト!$A$1:$F$270,6,FALSE)),"－",VLOOKUP($AC593,技リスト!$A$1:$F$270,6,FALSE))</f>
        <v>NS</v>
      </c>
      <c r="AE593" s="3">
        <f>IF(ISERROR(VLOOKUP($AC593,技リスト!$A$1:$F$270,3,FALSE)),"－",VLOOKUP($AC593,技リスト!$A$1:$F$270,3,FALSE))</f>
        <v>80</v>
      </c>
      <c r="AF593" s="3" t="str">
        <f>IF($E593=IF(ISERROR(VLOOKUP($AC593,技リスト!$A$1:$F$245,4,FALSE)),"－",VLOOKUP($AC593,技リスト!$A$1:$F$245,4,FALSE)),"一致","")</f>
        <v/>
      </c>
      <c r="AG593" s="16" t="str">
        <f t="shared" si="72"/>
        <v>クルクルヘッドクンフーヘッドねっけつヘッドトカチェフボンバー</v>
      </c>
      <c r="AH593" s="16" t="str">
        <f t="shared" si="73"/>
        <v>クルクルヘッドクンフーヘッドねっけつヘッドトカチェフボンバー</v>
      </c>
      <c r="AI593" s="16" t="str">
        <f t="shared" si="74"/>
        <v>クルクルヘッドクンフーヘッドねっけつヘッドトカチェフボンバー</v>
      </c>
      <c r="AJ593" s="16" t="str">
        <f t="shared" si="75"/>
        <v>クルクルヘッドクンフーヘッドねっけつヘッドトカチェフボンバー</v>
      </c>
      <c r="AK593" s="15" t="str">
        <f t="shared" si="76"/>
        <v>NSNSP1NS</v>
      </c>
      <c r="AL593" s="16" t="str">
        <f t="shared" si="77"/>
        <v>NSNSP1NS</v>
      </c>
      <c r="AM593" s="15" t="str">
        <f t="shared" si="78"/>
        <v>NSNSP1NS</v>
      </c>
      <c r="AN593" s="15" t="str">
        <f t="shared" si="79"/>
        <v>NSNSP1NS</v>
      </c>
    </row>
    <row r="594" spans="1:40" ht="11.25" customHeight="1" x14ac:dyDescent="0.15">
      <c r="A594" s="15">
        <v>593</v>
      </c>
      <c r="B594" s="15" t="s">
        <v>1504</v>
      </c>
      <c r="C594" s="15" t="s">
        <v>1505</v>
      </c>
      <c r="D594" s="3" t="s">
        <v>18</v>
      </c>
      <c r="E594" s="15" t="s">
        <v>145</v>
      </c>
      <c r="F594" s="15" t="s">
        <v>52</v>
      </c>
      <c r="G594" s="15">
        <v>211</v>
      </c>
      <c r="H594" s="15">
        <v>178</v>
      </c>
      <c r="I594" s="15">
        <v>56</v>
      </c>
      <c r="J594" s="15">
        <v>57</v>
      </c>
      <c r="K594" s="15">
        <v>52</v>
      </c>
      <c r="L594" s="15">
        <v>57</v>
      </c>
      <c r="M594" s="15">
        <v>61</v>
      </c>
      <c r="N594" s="15">
        <v>78</v>
      </c>
      <c r="O594" s="15">
        <v>61</v>
      </c>
      <c r="P594" s="15">
        <v>27</v>
      </c>
      <c r="Q594" s="15" t="s">
        <v>159</v>
      </c>
      <c r="R594" s="3" t="str">
        <f>IF(ISERROR(VLOOKUP($Q594,技リスト!$A$1:$F$270,6,FALSE)),"－",VLOOKUP($Q594,技リスト!$A$1:$F$270,6,FALSE))</f>
        <v>NS</v>
      </c>
      <c r="S594" s="3">
        <f>IF(ISERROR(VLOOKUP($Q594,技リスト!$A$1:$F$270,3,FALSE)),"－",VLOOKUP($Q594,技リスト!$A$1:$F$270,3,FALSE))</f>
        <v>67</v>
      </c>
      <c r="T594" s="3" t="str">
        <f>IF($E594=IF(ISERROR(VLOOKUP($Q594,技リスト!$A$1:$F$270,4,FALSE)),"－",VLOOKUP($Q594,技リスト!$A$1:$F$270,4,FALSE)),"一致","")</f>
        <v/>
      </c>
      <c r="U594" s="15" t="s">
        <v>253</v>
      </c>
      <c r="V594" s="3" t="str">
        <f>IF(ISERROR(VLOOKUP($U594,技リスト!$A$1:$F$270,6,FALSE)),"－",VLOOKUP($U594,技リスト!$A$1:$F$270,6,FALSE))</f>
        <v>NS</v>
      </c>
      <c r="W594" s="3">
        <f>IF(ISERROR(VLOOKUP($U594,技リスト!$A$1:$F$270,3,FALSE)),"－",VLOOKUP($U594,技リスト!$A$1:$F$270,3,FALSE))</f>
        <v>84</v>
      </c>
      <c r="X594" s="3" t="str">
        <f>IF($E594=IF(ISERROR(VLOOKUP($U594,技リスト!$A$1:$F$270,4,FALSE)),"－",VLOOKUP($U594,技リスト!$A$1:$F$270,4,FALSE)),"一致","")</f>
        <v>一致</v>
      </c>
      <c r="Y594" s="15" t="s">
        <v>610</v>
      </c>
      <c r="Z594" s="3" t="str">
        <f>IF(ISERROR(VLOOKUP($Y594,技リスト!$A$1:$F$270,6,FALSE)),"－",VLOOKUP($Y594,技リスト!$A$1:$F$270,6,FALSE))</f>
        <v>DR</v>
      </c>
      <c r="AA594" s="3">
        <f>IF(ISERROR(VLOOKUP($Y594,技リスト!$A$1:$F$270,3,FALSE)),"－",VLOOKUP($Y594,技リスト!$A$1:$F$270,3,FALSE))</f>
        <v>38</v>
      </c>
      <c r="AB594" s="3" t="str">
        <f>IF($E594=IF(ISERROR(VLOOKUP($Y594,技リスト!$A$1:$F$270,4,FALSE)),"－",VLOOKUP($Y594,技リスト!$A$1:$F$270,4,FALSE)),"一致","")</f>
        <v>一致</v>
      </c>
      <c r="AC594" s="15" t="s">
        <v>750</v>
      </c>
      <c r="AD594" s="3" t="str">
        <f>IF(ISERROR(VLOOKUP($AC594,技リスト!$A$1:$F$270,6,FALSE)),"－",VLOOKUP($AC594,技リスト!$A$1:$F$270,6,FALSE))</f>
        <v>BL</v>
      </c>
      <c r="AE594" s="3">
        <f>IF(ISERROR(VLOOKUP($AC594,技リスト!$A$1:$F$270,3,FALSE)),"－",VLOOKUP($AC594,技リスト!$A$1:$F$270,3,FALSE))</f>
        <v>62</v>
      </c>
      <c r="AF594" s="3" t="str">
        <f>IF($E594=IF(ISERROR(VLOOKUP($AC594,技リスト!$A$1:$F$245,4,FALSE)),"－",VLOOKUP($AC594,技リスト!$A$1:$F$245,4,FALSE)),"一致","")</f>
        <v>一致</v>
      </c>
      <c r="AG594" s="16" t="str">
        <f t="shared" si="72"/>
        <v>クルクルヘッドツインブーストフーセンガムフレイムダンス</v>
      </c>
      <c r="AH594" s="16" t="str">
        <f t="shared" si="73"/>
        <v>クルクルヘッドツインブーストフーセンガムフレイムダンス</v>
      </c>
      <c r="AI594" s="16" t="str">
        <f t="shared" si="74"/>
        <v>クルクルヘッドツインブーストフーセンガムフレイムダンス</v>
      </c>
      <c r="AJ594" s="16" t="str">
        <f t="shared" si="75"/>
        <v>クルクルヘッドツインブーストフーセンガムフレイムダンス</v>
      </c>
      <c r="AK594" s="15" t="str">
        <f t="shared" si="76"/>
        <v>NSNSDRBL</v>
      </c>
      <c r="AL594" s="16" t="str">
        <f t="shared" si="77"/>
        <v>NSNSDRBL</v>
      </c>
      <c r="AM594" s="15" t="str">
        <f t="shared" si="78"/>
        <v>NSNSDRBL</v>
      </c>
      <c r="AN594" s="15" t="str">
        <f t="shared" si="79"/>
        <v>NSNSDRBL</v>
      </c>
    </row>
    <row r="595" spans="1:40" ht="11.25" customHeight="1" x14ac:dyDescent="0.15">
      <c r="A595" s="15">
        <v>594</v>
      </c>
      <c r="B595" s="15" t="s">
        <v>1506</v>
      </c>
      <c r="C595" s="15" t="s">
        <v>1507</v>
      </c>
      <c r="D595" s="3" t="s">
        <v>18</v>
      </c>
      <c r="E595" s="15" t="s">
        <v>121</v>
      </c>
      <c r="F595" s="15" t="s">
        <v>53</v>
      </c>
      <c r="G595" s="15">
        <v>145</v>
      </c>
      <c r="H595" s="15">
        <v>156</v>
      </c>
      <c r="I595" s="15">
        <v>63</v>
      </c>
      <c r="J595" s="15">
        <v>52</v>
      </c>
      <c r="K595" s="15">
        <v>57</v>
      </c>
      <c r="L595" s="15">
        <v>53</v>
      </c>
      <c r="M595" s="15">
        <v>54</v>
      </c>
      <c r="N595" s="15">
        <v>58</v>
      </c>
      <c r="O595" s="15">
        <v>56</v>
      </c>
      <c r="P595" s="15">
        <v>38</v>
      </c>
      <c r="Q595" s="15" t="s">
        <v>146</v>
      </c>
      <c r="R595" s="3" t="str">
        <f>IF(ISERROR(VLOOKUP($Q595,技リスト!$A$1:$F$270,6,FALSE)),"－",VLOOKUP($Q595,技リスト!$A$1:$F$270,6,FALSE))</f>
        <v>DR</v>
      </c>
      <c r="S595" s="3">
        <f>IF(ISERROR(VLOOKUP($Q595,技リスト!$A$1:$F$270,3,FALSE)),"－",VLOOKUP($Q595,技リスト!$A$1:$F$270,3,FALSE))</f>
        <v>15</v>
      </c>
      <c r="T595" s="3" t="str">
        <f>IF($E595=IF(ISERROR(VLOOKUP($Q595,技リスト!$A$1:$F$270,4,FALSE)),"－",VLOOKUP($Q595,技リスト!$A$1:$F$270,4,FALSE)),"一致","")</f>
        <v>一致</v>
      </c>
      <c r="U595" s="15" t="s">
        <v>298</v>
      </c>
      <c r="V595" s="3" t="str">
        <f>IF(ISERROR(VLOOKUP($U595,技リスト!$A$1:$F$270,6,FALSE)),"－",VLOOKUP($U595,技リスト!$A$1:$F$270,6,FALSE))</f>
        <v>DR</v>
      </c>
      <c r="W595" s="3">
        <f>IF(ISERROR(VLOOKUP($U595,技リスト!$A$1:$F$270,3,FALSE)),"－",VLOOKUP($U595,技リスト!$A$1:$F$270,3,FALSE))</f>
        <v>38</v>
      </c>
      <c r="X595" s="3" t="str">
        <f>IF($E595=IF(ISERROR(VLOOKUP($U595,技リスト!$A$1:$F$270,4,FALSE)),"－",VLOOKUP($U595,技リスト!$A$1:$F$270,4,FALSE)),"一致","")</f>
        <v/>
      </c>
      <c r="Y595" s="15" t="s">
        <v>427</v>
      </c>
      <c r="Z595" s="3" t="str">
        <f>IF(ISERROR(VLOOKUP($Y595,技リスト!$A$1:$F$270,6,FALSE)),"－",VLOOKUP($Y595,技リスト!$A$1:$F$270,6,FALSE))</f>
        <v>BL</v>
      </c>
      <c r="AA595" s="3">
        <f>IF(ISERROR(VLOOKUP($Y595,技リスト!$A$1:$F$270,3,FALSE)),"－",VLOOKUP($Y595,技リスト!$A$1:$F$270,3,FALSE))</f>
        <v>39</v>
      </c>
      <c r="AB595" s="3" t="str">
        <f>IF($E595=IF(ISERROR(VLOOKUP($Y595,技リスト!$A$1:$F$270,4,FALSE)),"－",VLOOKUP($Y595,技リスト!$A$1:$F$270,4,FALSE)),"一致","")</f>
        <v/>
      </c>
      <c r="AC595" s="15" t="s">
        <v>729</v>
      </c>
      <c r="AD595" s="3" t="str">
        <f>IF(ISERROR(VLOOKUP($AC595,技リスト!$A$1:$F$270,6,FALSE)),"－",VLOOKUP($AC595,技リスト!$A$1:$F$270,6,FALSE))</f>
        <v>BB</v>
      </c>
      <c r="AE595" s="3">
        <f>IF(ISERROR(VLOOKUP($AC595,技リスト!$A$1:$F$270,3,FALSE)),"－",VLOOKUP($AC595,技リスト!$A$1:$F$270,3,FALSE))</f>
        <v>73</v>
      </c>
      <c r="AF595" s="3" t="str">
        <f>IF($E595=IF(ISERROR(VLOOKUP($AC595,技リスト!$A$1:$F$245,4,FALSE)),"－",VLOOKUP($AC595,技リスト!$A$1:$F$245,4,FALSE)),"一致","")</f>
        <v/>
      </c>
      <c r="AG595" s="16" t="str">
        <f t="shared" si="72"/>
        <v>モンキーターンムーンサルトブレードアタックボルケイノカット</v>
      </c>
      <c r="AH595" s="16" t="str">
        <f t="shared" si="73"/>
        <v>モンキーターンムーンサルトブレードアタックボルケイノカット</v>
      </c>
      <c r="AI595" s="16" t="str">
        <f t="shared" si="74"/>
        <v>モンキーターンムーンサルトブレードアタックボルケイノカット</v>
      </c>
      <c r="AJ595" s="16" t="str">
        <f t="shared" si="75"/>
        <v>モンキーターンムーンサルトブレードアタックボルケイノカット</v>
      </c>
      <c r="AK595" s="15" t="str">
        <f t="shared" si="76"/>
        <v>DRDRBLBB</v>
      </c>
      <c r="AL595" s="16" t="str">
        <f t="shared" si="77"/>
        <v>DRDRBLBB</v>
      </c>
      <c r="AM595" s="15" t="str">
        <f t="shared" si="78"/>
        <v>DRDRBLBB</v>
      </c>
      <c r="AN595" s="15" t="str">
        <f t="shared" si="79"/>
        <v>DRDRBLBB</v>
      </c>
    </row>
    <row r="596" spans="1:40" ht="11.25" customHeight="1" x14ac:dyDescent="0.15">
      <c r="A596" s="15">
        <v>595</v>
      </c>
      <c r="B596" s="15" t="s">
        <v>1508</v>
      </c>
      <c r="C596" s="15" t="s">
        <v>1509</v>
      </c>
      <c r="D596" s="3" t="s">
        <v>18</v>
      </c>
      <c r="E596" s="15" t="s">
        <v>88</v>
      </c>
      <c r="F596" s="15" t="s">
        <v>17</v>
      </c>
      <c r="G596" s="15">
        <v>90</v>
      </c>
      <c r="H596" s="15">
        <v>146</v>
      </c>
      <c r="I596" s="15">
        <v>44</v>
      </c>
      <c r="J596" s="15">
        <v>61</v>
      </c>
      <c r="K596" s="15">
        <v>63</v>
      </c>
      <c r="L596" s="15">
        <v>61</v>
      </c>
      <c r="M596" s="15">
        <v>68</v>
      </c>
      <c r="N596" s="15">
        <v>60</v>
      </c>
      <c r="O596" s="15">
        <v>55</v>
      </c>
      <c r="P596" s="15">
        <v>27</v>
      </c>
      <c r="Q596" s="15" t="s">
        <v>139</v>
      </c>
      <c r="R596" s="3" t="str">
        <f>IF(ISERROR(VLOOKUP($Q596,技リスト!$A$1:$F$270,6,FALSE)),"－",VLOOKUP($Q596,技リスト!$A$1:$F$270,6,FALSE))</f>
        <v>BL</v>
      </c>
      <c r="S596" s="3">
        <f>IF(ISERROR(VLOOKUP($Q596,技リスト!$A$1:$F$270,3,FALSE)),"－",VLOOKUP($Q596,技リスト!$A$1:$F$270,3,FALSE))</f>
        <v>8</v>
      </c>
      <c r="T596" s="3" t="str">
        <f>IF($E596=IF(ISERROR(VLOOKUP($Q596,技リスト!$A$1:$F$270,4,FALSE)),"－",VLOOKUP($Q596,技リスト!$A$1:$F$270,4,FALSE)),"一致","")</f>
        <v>一致</v>
      </c>
      <c r="U596" s="15" t="s">
        <v>158</v>
      </c>
      <c r="V596" s="3" t="str">
        <f>IF(ISERROR(VLOOKUP($U596,技リスト!$A$1:$F$270,6,FALSE)),"－",VLOOKUP($U596,技リスト!$A$1:$F$270,6,FALSE))</f>
        <v>DR</v>
      </c>
      <c r="W596" s="3">
        <f>IF(ISERROR(VLOOKUP($U596,技リスト!$A$1:$F$270,3,FALSE)),"－",VLOOKUP($U596,技リスト!$A$1:$F$270,3,FALSE))</f>
        <v>17</v>
      </c>
      <c r="X596" s="3" t="str">
        <f>IF($E596=IF(ISERROR(VLOOKUP($U596,技リスト!$A$1:$F$270,4,FALSE)),"－",VLOOKUP($U596,技リスト!$A$1:$F$270,4,FALSE)),"一致","")</f>
        <v>一致</v>
      </c>
      <c r="Y596" s="15" t="s">
        <v>325</v>
      </c>
      <c r="Z596" s="3" t="str">
        <f>IF(ISERROR(VLOOKUP($Y596,技リスト!$A$1:$F$270,6,FALSE)),"－",VLOOKUP($Y596,技リスト!$A$1:$F$270,6,FALSE))</f>
        <v>NS</v>
      </c>
      <c r="AA596" s="3">
        <f>IF(ISERROR(VLOOKUP($Y596,技リスト!$A$1:$F$270,3,FALSE)),"－",VLOOKUP($Y596,技リスト!$A$1:$F$270,3,FALSE))</f>
        <v>58</v>
      </c>
      <c r="AB596" s="3" t="str">
        <f>IF($E596=IF(ISERROR(VLOOKUP($Y596,技リスト!$A$1:$F$270,4,FALSE)),"－",VLOOKUP($Y596,技リスト!$A$1:$F$270,4,FALSE)),"一致","")</f>
        <v>一致</v>
      </c>
      <c r="AC596" s="15" t="s">
        <v>341</v>
      </c>
      <c r="AD596" s="3" t="str">
        <f>IF(ISERROR(VLOOKUP($AC596,技リスト!$A$1:$F$270,6,FALSE)),"－",VLOOKUP($AC596,技リスト!$A$1:$F$270,6,FALSE))</f>
        <v>LS</v>
      </c>
      <c r="AE596" s="3">
        <f>IF(ISERROR(VLOOKUP($AC596,技リスト!$A$1:$F$270,3,FALSE)),"－",VLOOKUP($AC596,技リスト!$A$1:$F$270,3,FALSE))</f>
        <v>108</v>
      </c>
      <c r="AF596" s="3" t="str">
        <f>IF($E596=IF(ISERROR(VLOOKUP($AC596,技リスト!$A$1:$F$245,4,FALSE)),"－",VLOOKUP($AC596,技リスト!$A$1:$F$245,4,FALSE)),"一致","")</f>
        <v/>
      </c>
      <c r="AG596" s="16" t="str">
        <f t="shared" si="72"/>
        <v>コイルターンたつまきせんぷうコンドルダイブイーグルバスター</v>
      </c>
      <c r="AH596" s="16" t="str">
        <f t="shared" si="73"/>
        <v>コイルターンたつまきせんぷうコンドルダイブイーグルバスター</v>
      </c>
      <c r="AI596" s="16" t="str">
        <f t="shared" si="74"/>
        <v>コイルターンたつまきせんぷうコンドルダイブイーグルバスター</v>
      </c>
      <c r="AJ596" s="16" t="str">
        <f t="shared" si="75"/>
        <v>コイルターンたつまきせんぷうコンドルダイブイーグルバスター</v>
      </c>
      <c r="AK596" s="15" t="str">
        <f t="shared" si="76"/>
        <v>BLDRNSLS</v>
      </c>
      <c r="AL596" s="16" t="str">
        <f t="shared" si="77"/>
        <v>BLDRNSLS</v>
      </c>
      <c r="AM596" s="15" t="str">
        <f t="shared" si="78"/>
        <v>BLDRNSLS</v>
      </c>
      <c r="AN596" s="15" t="str">
        <f t="shared" si="79"/>
        <v>BLDRNSLS</v>
      </c>
    </row>
    <row r="597" spans="1:40" ht="11.25" customHeight="1" x14ac:dyDescent="0.15">
      <c r="A597" s="15">
        <v>596</v>
      </c>
      <c r="B597" s="15" t="s">
        <v>1510</v>
      </c>
      <c r="C597" s="15" t="s">
        <v>1511</v>
      </c>
      <c r="D597" s="3" t="s">
        <v>18</v>
      </c>
      <c r="E597" s="15" t="s">
        <v>121</v>
      </c>
      <c r="F597" s="15" t="s">
        <v>17</v>
      </c>
      <c r="G597" s="15">
        <v>103</v>
      </c>
      <c r="H597" s="15">
        <v>130</v>
      </c>
      <c r="I597" s="15">
        <v>52</v>
      </c>
      <c r="J597" s="15">
        <v>71</v>
      </c>
      <c r="K597" s="15">
        <v>45</v>
      </c>
      <c r="L597" s="15">
        <v>60</v>
      </c>
      <c r="M597" s="15">
        <v>60</v>
      </c>
      <c r="N597" s="15">
        <v>69</v>
      </c>
      <c r="O597" s="15">
        <v>54</v>
      </c>
      <c r="P597" s="15">
        <v>22</v>
      </c>
      <c r="Q597" s="15" t="s">
        <v>305</v>
      </c>
      <c r="R597" s="3" t="str">
        <f>IF(ISERROR(VLOOKUP($Q597,技リスト!$A$1:$F$270,6,FALSE)),"－",VLOOKUP($Q597,技リスト!$A$1:$F$270,6,FALSE))</f>
        <v>BB</v>
      </c>
      <c r="S597" s="3">
        <f>IF(ISERROR(VLOOKUP($Q597,技リスト!$A$1:$F$270,3,FALSE)),"－",VLOOKUP($Q597,技リスト!$A$1:$F$270,3,FALSE))</f>
        <v>16</v>
      </c>
      <c r="T597" s="3" t="str">
        <f>IF($E597=IF(ISERROR(VLOOKUP($Q597,技リスト!$A$1:$F$270,4,FALSE)),"－",VLOOKUP($Q597,技リスト!$A$1:$F$270,4,FALSE)),"一致","")</f>
        <v>一致</v>
      </c>
      <c r="U597" s="15" t="s">
        <v>219</v>
      </c>
      <c r="V597" s="3" t="str">
        <f>IF(ISERROR(VLOOKUP($U597,技リスト!$A$1:$F$270,6,FALSE)),"－",VLOOKUP($U597,技リスト!$A$1:$F$270,6,FALSE))</f>
        <v>BL</v>
      </c>
      <c r="W597" s="3">
        <f>IF(ISERROR(VLOOKUP($U597,技リスト!$A$1:$F$270,3,FALSE)),"－",VLOOKUP($U597,技リスト!$A$1:$F$270,3,FALSE))</f>
        <v>64</v>
      </c>
      <c r="X597" s="3" t="str">
        <f>IF($E597=IF(ISERROR(VLOOKUP($U597,技リスト!$A$1:$F$270,4,FALSE)),"－",VLOOKUP($U597,技リスト!$A$1:$F$270,4,FALSE)),"一致","")</f>
        <v/>
      </c>
      <c r="Y597" s="15" t="s">
        <v>176</v>
      </c>
      <c r="Z597" s="3" t="str">
        <f>IF(ISERROR(VLOOKUP($Y597,技リスト!$A$1:$F$270,6,FALSE)),"－",VLOOKUP($Y597,技リスト!$A$1:$F$270,6,FALSE))</f>
        <v>DR</v>
      </c>
      <c r="AA597" s="3">
        <f>IF(ISERROR(VLOOKUP($Y597,技リスト!$A$1:$F$270,3,FALSE)),"－",VLOOKUP($Y597,技リスト!$A$1:$F$270,3,FALSE))</f>
        <v>47</v>
      </c>
      <c r="AB597" s="3" t="str">
        <f>IF($E597=IF(ISERROR(VLOOKUP($Y597,技リスト!$A$1:$F$270,4,FALSE)),"－",VLOOKUP($Y597,技リスト!$A$1:$F$270,4,FALSE)),"一致","")</f>
        <v/>
      </c>
      <c r="AC597" s="15" t="s">
        <v>350</v>
      </c>
      <c r="AD597" s="3" t="str">
        <f>IF(ISERROR(VLOOKUP($AC597,技リスト!$A$1:$F$270,6,FALSE)),"－",VLOOKUP($AC597,技リスト!$A$1:$F$270,6,FALSE))</f>
        <v>NS</v>
      </c>
      <c r="AE597" s="3">
        <f>IF(ISERROR(VLOOKUP($AC597,技リスト!$A$1:$F$270,3,FALSE)),"－",VLOOKUP($AC597,技リスト!$A$1:$F$270,3,FALSE))</f>
        <v>67</v>
      </c>
      <c r="AF597" s="3" t="str">
        <f>IF($E597=IF(ISERROR(VLOOKUP($AC597,技リスト!$A$1:$F$245,4,FALSE)),"－",VLOOKUP($AC597,技リスト!$A$1:$F$245,4,FALSE)),"一致","")</f>
        <v/>
      </c>
      <c r="AG597" s="16" t="str">
        <f t="shared" si="72"/>
        <v>ホーントレインサイクロンヒートタックルクロスドライブ</v>
      </c>
      <c r="AH597" s="16" t="str">
        <f t="shared" si="73"/>
        <v>ホーントレインサイクロンヒートタックルクロスドライブ</v>
      </c>
      <c r="AI597" s="16" t="str">
        <f t="shared" si="74"/>
        <v>ホーントレインサイクロンヒートタックルクロスドライブ</v>
      </c>
      <c r="AJ597" s="16" t="str">
        <f t="shared" si="75"/>
        <v>ホーントレインサイクロンヒートタックルクロスドライブ</v>
      </c>
      <c r="AK597" s="15" t="str">
        <f t="shared" si="76"/>
        <v>BBBLDRNS</v>
      </c>
      <c r="AL597" s="16" t="str">
        <f t="shared" si="77"/>
        <v>BBBLDRNS</v>
      </c>
      <c r="AM597" s="15" t="str">
        <f t="shared" si="78"/>
        <v>BBBLDRNS</v>
      </c>
      <c r="AN597" s="15" t="str">
        <f t="shared" si="79"/>
        <v>BBBLDRNS</v>
      </c>
    </row>
    <row r="598" spans="1:40" ht="11.25" customHeight="1" x14ac:dyDescent="0.15">
      <c r="A598" s="15">
        <v>597</v>
      </c>
      <c r="B598" s="15" t="s">
        <v>1512</v>
      </c>
      <c r="C598" s="15" t="s">
        <v>1513</v>
      </c>
      <c r="D598" s="3" t="s">
        <v>18</v>
      </c>
      <c r="E598" s="15" t="s">
        <v>19</v>
      </c>
      <c r="F598" s="15" t="s">
        <v>52</v>
      </c>
      <c r="G598" s="15">
        <v>187</v>
      </c>
      <c r="H598" s="15">
        <v>160</v>
      </c>
      <c r="I598" s="15">
        <v>54</v>
      </c>
      <c r="J598" s="15">
        <v>60</v>
      </c>
      <c r="K598" s="15">
        <v>78</v>
      </c>
      <c r="L598" s="15">
        <v>60</v>
      </c>
      <c r="M598" s="15">
        <v>70</v>
      </c>
      <c r="N598" s="15">
        <v>61</v>
      </c>
      <c r="O598" s="15">
        <v>68</v>
      </c>
      <c r="P598" s="15">
        <v>25</v>
      </c>
      <c r="Q598" s="15" t="s">
        <v>349</v>
      </c>
      <c r="R598" s="3" t="str">
        <f>IF(ISERROR(VLOOKUP($Q598,技リスト!$A$1:$F$270,6,FALSE)),"－",VLOOKUP($Q598,技リスト!$A$1:$F$270,6,FALSE))</f>
        <v>NS</v>
      </c>
      <c r="S598" s="3">
        <f>IF(ISERROR(VLOOKUP($Q598,技リスト!$A$1:$F$270,3,FALSE)),"－",VLOOKUP($Q598,技リスト!$A$1:$F$270,3,FALSE))</f>
        <v>22</v>
      </c>
      <c r="T598" s="3" t="str">
        <f>IF($E598=IF(ISERROR(VLOOKUP($Q598,技リスト!$A$1:$F$270,4,FALSE)),"－",VLOOKUP($Q598,技リスト!$A$1:$F$270,4,FALSE)),"一致","")</f>
        <v/>
      </c>
      <c r="U598" s="15" t="s">
        <v>260</v>
      </c>
      <c r="V598" s="3" t="str">
        <f>IF(ISERROR(VLOOKUP($U598,技リスト!$A$1:$F$270,6,FALSE)),"－",VLOOKUP($U598,技リスト!$A$1:$F$270,6,FALSE))</f>
        <v>NS</v>
      </c>
      <c r="W598" s="3">
        <f>IF(ISERROR(VLOOKUP($U598,技リスト!$A$1:$F$270,3,FALSE)),"－",VLOOKUP($U598,技リスト!$A$1:$F$270,3,FALSE))</f>
        <v>70</v>
      </c>
      <c r="X598" s="3" t="str">
        <f>IF($E598=IF(ISERROR(VLOOKUP($U598,技リスト!$A$1:$F$270,4,FALSE)),"－",VLOOKUP($U598,技リスト!$A$1:$F$270,4,FALSE)),"一致","")</f>
        <v>一致</v>
      </c>
      <c r="Y598" s="15" t="s">
        <v>171</v>
      </c>
      <c r="Z598" s="3" t="str">
        <f>IF(ISERROR(VLOOKUP($Y598,技リスト!$A$1:$F$270,6,FALSE)),"－",VLOOKUP($Y598,技リスト!$A$1:$F$270,6,FALSE))</f>
        <v>DR</v>
      </c>
      <c r="AA598" s="3">
        <f>IF(ISERROR(VLOOKUP($Y598,技リスト!$A$1:$F$270,3,FALSE)),"－",VLOOKUP($Y598,技リスト!$A$1:$F$270,3,FALSE))</f>
        <v>47</v>
      </c>
      <c r="AB598" s="3" t="str">
        <f>IF($E598=IF(ISERROR(VLOOKUP($Y598,技リスト!$A$1:$F$270,4,FALSE)),"－",VLOOKUP($Y598,技リスト!$A$1:$F$270,4,FALSE)),"一致","")</f>
        <v>一致</v>
      </c>
      <c r="AC598" s="15" t="s">
        <v>766</v>
      </c>
      <c r="AD598" s="3" t="str">
        <f>IF(ISERROR(VLOOKUP($AC598,技リスト!$A$1:$F$270,6,FALSE)),"－",VLOOKUP($AC598,技リスト!$A$1:$F$270,6,FALSE))</f>
        <v>NS</v>
      </c>
      <c r="AE598" s="3">
        <f>IF(ISERROR(VLOOKUP($AC598,技リスト!$A$1:$F$270,3,FALSE)),"－",VLOOKUP($AC598,技リスト!$A$1:$F$270,3,FALSE))</f>
        <v>80</v>
      </c>
      <c r="AF598" s="3" t="str">
        <f>IF($E598=IF(ISERROR(VLOOKUP($AC598,技リスト!$A$1:$F$245,4,FALSE)),"－",VLOOKUP($AC598,技リスト!$A$1:$F$245,4,FALSE)),"一致","")</f>
        <v>一致</v>
      </c>
      <c r="AG598" s="16" t="str">
        <f t="shared" si="72"/>
        <v>スネークショットクンフーヘッドイリュージョンボールトカチェフボンバー</v>
      </c>
      <c r="AH598" s="16" t="str">
        <f t="shared" si="73"/>
        <v>スネークショットクンフーヘッドイリュージョンボールトカチェフボンバー</v>
      </c>
      <c r="AI598" s="16" t="str">
        <f t="shared" si="74"/>
        <v>スネークショットクンフーヘッドイリュージョンボールトカチェフボンバー</v>
      </c>
      <c r="AJ598" s="16" t="str">
        <f t="shared" si="75"/>
        <v>スネークショットクンフーヘッドイリュージョンボールトカチェフボンバー</v>
      </c>
      <c r="AK598" s="15" t="str">
        <f t="shared" si="76"/>
        <v>NSNSDRNS</v>
      </c>
      <c r="AL598" s="16" t="str">
        <f t="shared" si="77"/>
        <v>NSNSDRNS</v>
      </c>
      <c r="AM598" s="15" t="str">
        <f t="shared" si="78"/>
        <v>NSNSDRNS</v>
      </c>
      <c r="AN598" s="15" t="str">
        <f t="shared" si="79"/>
        <v>NSNSDRNS</v>
      </c>
    </row>
    <row r="599" spans="1:40" ht="11.25" customHeight="1" x14ac:dyDescent="0.15">
      <c r="A599" s="15">
        <v>598</v>
      </c>
      <c r="B599" s="15" t="s">
        <v>1514</v>
      </c>
      <c r="C599" s="15" t="s">
        <v>1515</v>
      </c>
      <c r="D599" s="3" t="s">
        <v>18</v>
      </c>
      <c r="E599" s="15" t="s">
        <v>145</v>
      </c>
      <c r="F599" s="15" t="s">
        <v>20</v>
      </c>
      <c r="G599" s="15">
        <v>81</v>
      </c>
      <c r="H599" s="15">
        <v>156</v>
      </c>
      <c r="I599" s="15">
        <v>44</v>
      </c>
      <c r="J599" s="15">
        <v>63</v>
      </c>
      <c r="K599" s="15">
        <v>59</v>
      </c>
      <c r="L599" s="15">
        <v>56</v>
      </c>
      <c r="M599" s="15">
        <v>63</v>
      </c>
      <c r="N599" s="15">
        <v>71</v>
      </c>
      <c r="O599" s="15">
        <v>63</v>
      </c>
      <c r="P599" s="15">
        <v>24</v>
      </c>
      <c r="Q599" s="15" t="s">
        <v>250</v>
      </c>
      <c r="R599" s="3" t="str">
        <f>IF(ISERROR(VLOOKUP($Q599,技リスト!$A$1:$F$270,6,FALSE)),"－",VLOOKUP($Q599,技リスト!$A$1:$F$270,6,FALSE))</f>
        <v>P1</v>
      </c>
      <c r="S599" s="3">
        <f>IF(ISERROR(VLOOKUP($Q599,技リスト!$A$1:$F$270,3,FALSE)),"－",VLOOKUP($Q599,技リスト!$A$1:$F$270,3,FALSE))</f>
        <v>46</v>
      </c>
      <c r="T599" s="3" t="str">
        <f>IF($E599=IF(ISERROR(VLOOKUP($Q599,技リスト!$A$1:$F$270,4,FALSE)),"－",VLOOKUP($Q599,技リスト!$A$1:$F$270,4,FALSE)),"一致","")</f>
        <v>一致</v>
      </c>
      <c r="U599" s="15" t="s">
        <v>427</v>
      </c>
      <c r="V599" s="3" t="str">
        <f>IF(ISERROR(VLOOKUP($U599,技リスト!$A$1:$F$270,6,FALSE)),"－",VLOOKUP($U599,技リスト!$A$1:$F$270,6,FALSE))</f>
        <v>BL</v>
      </c>
      <c r="W599" s="3">
        <f>IF(ISERROR(VLOOKUP($U599,技リスト!$A$1:$F$270,3,FALSE)),"－",VLOOKUP($U599,技リスト!$A$1:$F$270,3,FALSE))</f>
        <v>39</v>
      </c>
      <c r="X599" s="3" t="str">
        <f>IF($E599=IF(ISERROR(VLOOKUP($U599,技リスト!$A$1:$F$270,4,FALSE)),"－",VLOOKUP($U599,技リスト!$A$1:$F$270,4,FALSE)),"一致","")</f>
        <v/>
      </c>
      <c r="Y599" s="15" t="s">
        <v>407</v>
      </c>
      <c r="Z599" s="3" t="str">
        <f>IF(ISERROR(VLOOKUP($Y599,技リスト!$A$1:$F$270,6,FALSE)),"－",VLOOKUP($Y599,技リスト!$A$1:$F$270,6,FALSE))</f>
        <v>CA</v>
      </c>
      <c r="AA599" s="3">
        <f>IF(ISERROR(VLOOKUP($Y599,技リスト!$A$1:$F$270,3,FALSE)),"－",VLOOKUP($Y599,技リスト!$A$1:$F$270,3,FALSE))</f>
        <v>69</v>
      </c>
      <c r="AB599" s="3" t="str">
        <f>IF($E599=IF(ISERROR(VLOOKUP($Y599,技リスト!$A$1:$F$270,4,FALSE)),"－",VLOOKUP($Y599,技リスト!$A$1:$F$270,4,FALSE)),"一致","")</f>
        <v/>
      </c>
      <c r="AC599" s="15" t="s">
        <v>363</v>
      </c>
      <c r="AD599" s="3" t="str">
        <f>IF(ISERROR(VLOOKUP($AC599,技リスト!$A$1:$F$270,6,FALSE)),"－",VLOOKUP($AC599,技リスト!$A$1:$F$270,6,FALSE))</f>
        <v>DR</v>
      </c>
      <c r="AE599" s="3">
        <f>IF(ISERROR(VLOOKUP($AC599,技リスト!$A$1:$F$270,3,FALSE)),"－",VLOOKUP($AC599,技リスト!$A$1:$F$270,3,FALSE))</f>
        <v>52</v>
      </c>
      <c r="AF599" s="3" t="str">
        <f>IF($E599=IF(ISERROR(VLOOKUP($AC599,技リスト!$A$1:$F$245,4,FALSE)),"－",VLOOKUP($AC599,技リスト!$A$1:$F$245,4,FALSE)),"一致","")</f>
        <v/>
      </c>
      <c r="AG599" s="16" t="str">
        <f t="shared" si="72"/>
        <v>ねっけつヘッドブレードアタックドこんじょうキャッチざんぞう</v>
      </c>
      <c r="AH599" s="16" t="str">
        <f t="shared" si="73"/>
        <v>ねっけつヘッドブレードアタックドこんじょうキャッチざんぞう</v>
      </c>
      <c r="AI599" s="16" t="str">
        <f t="shared" si="74"/>
        <v>ねっけつヘッドブレードアタックドこんじょうキャッチざんぞう</v>
      </c>
      <c r="AJ599" s="16" t="str">
        <f t="shared" si="75"/>
        <v>ねっけつヘッドブレードアタックドこんじょうキャッチざんぞう</v>
      </c>
      <c r="AK599" s="15" t="str">
        <f t="shared" si="76"/>
        <v>P1BLCADR</v>
      </c>
      <c r="AL599" s="16" t="str">
        <f t="shared" si="77"/>
        <v>P1BLCADR</v>
      </c>
      <c r="AM599" s="15" t="str">
        <f t="shared" si="78"/>
        <v>P1BLCADR</v>
      </c>
      <c r="AN599" s="15" t="str">
        <f t="shared" si="79"/>
        <v>P1BLCADR</v>
      </c>
    </row>
    <row r="600" spans="1:40" ht="11.25" customHeight="1" x14ac:dyDescent="0.15">
      <c r="A600" s="15">
        <v>599</v>
      </c>
      <c r="B600" s="15" t="s">
        <v>1516</v>
      </c>
      <c r="C600" s="15" t="s">
        <v>1517</v>
      </c>
      <c r="D600" s="3" t="s">
        <v>18</v>
      </c>
      <c r="E600" s="15" t="s">
        <v>88</v>
      </c>
      <c r="F600" s="15" t="s">
        <v>53</v>
      </c>
      <c r="G600" s="15">
        <v>83</v>
      </c>
      <c r="H600" s="15">
        <v>144</v>
      </c>
      <c r="I600" s="15">
        <v>62</v>
      </c>
      <c r="J600" s="15">
        <v>57</v>
      </c>
      <c r="K600" s="15">
        <v>55</v>
      </c>
      <c r="L600" s="15">
        <v>63</v>
      </c>
      <c r="M600" s="15">
        <v>33</v>
      </c>
      <c r="N600" s="15">
        <v>67</v>
      </c>
      <c r="O600" s="15">
        <v>58</v>
      </c>
      <c r="P600" s="15">
        <v>16</v>
      </c>
      <c r="Q600" s="15" t="s">
        <v>363</v>
      </c>
      <c r="R600" s="3" t="str">
        <f>IF(ISERROR(VLOOKUP($Q600,技リスト!$A$1:$F$270,6,FALSE)),"－",VLOOKUP($Q600,技リスト!$A$1:$F$270,6,FALSE))</f>
        <v>DR</v>
      </c>
      <c r="S600" s="3">
        <f>IF(ISERROR(VLOOKUP($Q600,技リスト!$A$1:$F$270,3,FALSE)),"－",VLOOKUP($Q600,技リスト!$A$1:$F$270,3,FALSE))</f>
        <v>52</v>
      </c>
      <c r="T600" s="3" t="str">
        <f>IF($E600=IF(ISERROR(VLOOKUP($Q600,技リスト!$A$1:$F$270,4,FALSE)),"－",VLOOKUP($Q600,技リスト!$A$1:$F$270,4,FALSE)),"一致","")</f>
        <v/>
      </c>
      <c r="U600" s="15" t="s">
        <v>338</v>
      </c>
      <c r="V600" s="3" t="str">
        <f>IF(ISERROR(VLOOKUP($U600,技リスト!$A$1:$F$270,6,FALSE)),"－",VLOOKUP($U600,技リスト!$A$1:$F$270,6,FALSE))</f>
        <v>DR</v>
      </c>
      <c r="W600" s="3">
        <f>IF(ISERROR(VLOOKUP($U600,技リスト!$A$1:$F$270,3,FALSE)),"－",VLOOKUP($U600,技リスト!$A$1:$F$270,3,FALSE))</f>
        <v>76</v>
      </c>
      <c r="X600" s="3" t="str">
        <f>IF($E600=IF(ISERROR(VLOOKUP($U600,技リスト!$A$1:$F$270,4,FALSE)),"－",VLOOKUP($U600,技リスト!$A$1:$F$270,4,FALSE)),"一致","")</f>
        <v/>
      </c>
      <c r="Y600" s="15" t="s">
        <v>219</v>
      </c>
      <c r="Z600" s="3" t="str">
        <f>IF(ISERROR(VLOOKUP($Y600,技リスト!$A$1:$F$270,6,FALSE)),"－",VLOOKUP($Y600,技リスト!$A$1:$F$270,6,FALSE))</f>
        <v>BL</v>
      </c>
      <c r="AA600" s="3">
        <f>IF(ISERROR(VLOOKUP($Y600,技リスト!$A$1:$F$270,3,FALSE)),"－",VLOOKUP($Y600,技リスト!$A$1:$F$270,3,FALSE))</f>
        <v>64</v>
      </c>
      <c r="AB600" s="3" t="str">
        <f>IF($E600=IF(ISERROR(VLOOKUP($Y600,技リスト!$A$1:$F$270,4,FALSE)),"－",VLOOKUP($Y600,技リスト!$A$1:$F$270,4,FALSE)),"一致","")</f>
        <v>一致</v>
      </c>
      <c r="AC600" s="15" t="s">
        <v>750</v>
      </c>
      <c r="AD600" s="3" t="str">
        <f>IF(ISERROR(VLOOKUP($AC600,技リスト!$A$1:$F$270,6,FALSE)),"－",VLOOKUP($AC600,技リスト!$A$1:$F$270,6,FALSE))</f>
        <v>BL</v>
      </c>
      <c r="AE600" s="3">
        <f>IF(ISERROR(VLOOKUP($AC600,技リスト!$A$1:$F$270,3,FALSE)),"－",VLOOKUP($AC600,技リスト!$A$1:$F$270,3,FALSE))</f>
        <v>62</v>
      </c>
      <c r="AF600" s="3" t="str">
        <f>IF($E600=IF(ISERROR(VLOOKUP($AC600,技リスト!$A$1:$F$245,4,FALSE)),"－",VLOOKUP($AC600,技リスト!$A$1:$F$245,4,FALSE)),"一致","")</f>
        <v/>
      </c>
      <c r="AG600" s="16" t="str">
        <f t="shared" si="72"/>
        <v>ざんぞうとうめいフェイントサイクロンフレイムダンス</v>
      </c>
      <c r="AH600" s="16" t="str">
        <f t="shared" si="73"/>
        <v>ざんぞうとうめいフェイントサイクロンフレイムダンス</v>
      </c>
      <c r="AI600" s="16" t="str">
        <f t="shared" si="74"/>
        <v>ざんぞうとうめいフェイントサイクロンフレイムダンス</v>
      </c>
      <c r="AJ600" s="16" t="str">
        <f t="shared" si="75"/>
        <v>ざんぞうとうめいフェイントサイクロンフレイムダンス</v>
      </c>
      <c r="AK600" s="15" t="str">
        <f t="shared" si="76"/>
        <v>DRDRBLBL</v>
      </c>
      <c r="AL600" s="16" t="str">
        <f t="shared" si="77"/>
        <v>DRDRBLBL</v>
      </c>
      <c r="AM600" s="15" t="str">
        <f t="shared" si="78"/>
        <v>DRDRBLBL</v>
      </c>
      <c r="AN600" s="15" t="str">
        <f t="shared" si="79"/>
        <v>DRDRBLBL</v>
      </c>
    </row>
    <row r="601" spans="1:40" ht="11.25" customHeight="1" x14ac:dyDescent="0.15">
      <c r="A601" s="15">
        <v>600</v>
      </c>
      <c r="B601" s="15" t="s">
        <v>1518</v>
      </c>
      <c r="C601" s="15" t="s">
        <v>1519</v>
      </c>
      <c r="D601" s="3" t="s">
        <v>18</v>
      </c>
      <c r="E601" s="15" t="s">
        <v>121</v>
      </c>
      <c r="F601" s="15" t="s">
        <v>17</v>
      </c>
      <c r="G601" s="15">
        <v>151</v>
      </c>
      <c r="H601" s="15">
        <v>140</v>
      </c>
      <c r="I601" s="15">
        <v>50</v>
      </c>
      <c r="J601" s="15">
        <v>55</v>
      </c>
      <c r="K601" s="15">
        <v>68</v>
      </c>
      <c r="L601" s="15">
        <v>42</v>
      </c>
      <c r="M601" s="15">
        <v>53</v>
      </c>
      <c r="N601" s="15">
        <v>59</v>
      </c>
      <c r="O601" s="15">
        <v>54</v>
      </c>
      <c r="P601" s="15">
        <v>14</v>
      </c>
      <c r="Q601" s="15" t="s">
        <v>304</v>
      </c>
      <c r="R601" s="3" t="str">
        <f>IF(ISERROR(VLOOKUP($Q601,技リスト!$A$1:$F$270,6,FALSE)),"－",VLOOKUP($Q601,技リスト!$A$1:$F$270,6,FALSE))</f>
        <v>BL</v>
      </c>
      <c r="S601" s="3">
        <f>IF(ISERROR(VLOOKUP($Q601,技リスト!$A$1:$F$270,3,FALSE)),"－",VLOOKUP($Q601,技リスト!$A$1:$F$270,3,FALSE))</f>
        <v>12</v>
      </c>
      <c r="T601" s="3" t="str">
        <f>IF($E601=IF(ISERROR(VLOOKUP($Q601,技リスト!$A$1:$F$270,4,FALSE)),"－",VLOOKUP($Q601,技リスト!$A$1:$F$270,4,FALSE)),"一致","")</f>
        <v>一致</v>
      </c>
      <c r="U601" s="15" t="s">
        <v>215</v>
      </c>
      <c r="V601" s="3" t="str">
        <f>IF(ISERROR(VLOOKUP($U601,技リスト!$A$1:$F$270,6,FALSE)),"－",VLOOKUP($U601,技リスト!$A$1:$F$270,6,FALSE))</f>
        <v>BL</v>
      </c>
      <c r="W601" s="3">
        <f>IF(ISERROR(VLOOKUP($U601,技リスト!$A$1:$F$270,3,FALSE)),"－",VLOOKUP($U601,技リスト!$A$1:$F$270,3,FALSE))</f>
        <v>80</v>
      </c>
      <c r="X601" s="3" t="str">
        <f>IF($E601=IF(ISERROR(VLOOKUP($U601,技リスト!$A$1:$F$270,4,FALSE)),"－",VLOOKUP($U601,技リスト!$A$1:$F$270,4,FALSE)),"一致","")</f>
        <v>一致</v>
      </c>
      <c r="Y601" s="15" t="s">
        <v>164</v>
      </c>
      <c r="Z601" s="3" t="str">
        <f>IF(ISERROR(VLOOKUP($Y601,技リスト!$A$1:$F$270,6,FALSE)),"－",VLOOKUP($Y601,技リスト!$A$1:$F$270,6,FALSE))</f>
        <v>DR</v>
      </c>
      <c r="AA601" s="3">
        <f>IF(ISERROR(VLOOKUP($Y601,技リスト!$A$1:$F$270,3,FALSE)),"－",VLOOKUP($Y601,技リスト!$A$1:$F$270,3,FALSE))</f>
        <v>49</v>
      </c>
      <c r="AB601" s="3" t="str">
        <f>IF($E601=IF(ISERROR(VLOOKUP($Y601,技リスト!$A$1:$F$270,4,FALSE)),"－",VLOOKUP($Y601,技リスト!$A$1:$F$270,4,FALSE)),"一致","")</f>
        <v>一致</v>
      </c>
      <c r="AC601" s="15" t="s">
        <v>1520</v>
      </c>
      <c r="AD601" s="3" t="str">
        <f>IF(ISERROR(VLOOKUP($AC601,技リスト!$A$1:$F$270,6,FALSE)),"－",VLOOKUP($AC601,技リスト!$A$1:$F$270,6,FALSE))</f>
        <v>BB</v>
      </c>
      <c r="AE601" s="3">
        <f>IF(ISERROR(VLOOKUP($AC601,技リスト!$A$1:$F$270,3,FALSE)),"－",VLOOKUP($AC601,技リスト!$A$1:$F$270,3,FALSE))</f>
        <v>95</v>
      </c>
      <c r="AF601" s="3" t="str">
        <f>IF($E601=IF(ISERROR(VLOOKUP($AC601,技リスト!$A$1:$F$245,4,FALSE)),"－",VLOOKUP($AC601,技リスト!$A$1:$F$245,4,FALSE)),"一致","")</f>
        <v>一致</v>
      </c>
      <c r="AG601" s="16" t="str">
        <f t="shared" si="72"/>
        <v>しこふみメガクェイクごりむちゅうメガウォール</v>
      </c>
      <c r="AH601" s="16" t="str">
        <f t="shared" si="73"/>
        <v>しこふみメガクェイクごりむちゅうメガウォール</v>
      </c>
      <c r="AI601" s="16" t="str">
        <f t="shared" si="74"/>
        <v>しこふみメガクェイクごりむちゅうメガウォール</v>
      </c>
      <c r="AJ601" s="16" t="str">
        <f t="shared" si="75"/>
        <v>しこふみメガクェイクごりむちゅうメガウォール</v>
      </c>
      <c r="AK601" s="15" t="str">
        <f t="shared" si="76"/>
        <v>BLBLDRBB</v>
      </c>
      <c r="AL601" s="16" t="str">
        <f t="shared" si="77"/>
        <v>BLBLDRBB</v>
      </c>
      <c r="AM601" s="15" t="str">
        <f t="shared" si="78"/>
        <v>BLBLDRBB</v>
      </c>
      <c r="AN601" s="15" t="str">
        <f t="shared" si="79"/>
        <v>BLBLDRBB</v>
      </c>
    </row>
    <row r="602" spans="1:40" ht="11.25" customHeight="1" x14ac:dyDescent="0.15">
      <c r="A602" s="15">
        <v>601</v>
      </c>
      <c r="B602" s="15" t="s">
        <v>1521</v>
      </c>
      <c r="C602" s="15" t="s">
        <v>1522</v>
      </c>
      <c r="D602" s="3" t="s">
        <v>18</v>
      </c>
      <c r="E602" s="15" t="s">
        <v>19</v>
      </c>
      <c r="F602" s="15" t="s">
        <v>53</v>
      </c>
      <c r="G602" s="15">
        <v>173</v>
      </c>
      <c r="H602" s="15">
        <v>174</v>
      </c>
      <c r="I602" s="15">
        <v>49</v>
      </c>
      <c r="J602" s="15">
        <v>53</v>
      </c>
      <c r="K602" s="15">
        <v>60</v>
      </c>
      <c r="L602" s="15">
        <v>50</v>
      </c>
      <c r="M602" s="15">
        <v>63</v>
      </c>
      <c r="N602" s="15">
        <v>63</v>
      </c>
      <c r="O602" s="15">
        <v>56</v>
      </c>
      <c r="P602" s="15">
        <v>17</v>
      </c>
      <c r="Q602" s="15" t="s">
        <v>324</v>
      </c>
      <c r="R602" s="3" t="str">
        <f>IF(ISERROR(VLOOKUP($Q602,技リスト!$A$1:$F$270,6,FALSE)),"－",VLOOKUP($Q602,技リスト!$A$1:$F$270,6,FALSE))</f>
        <v>DR</v>
      </c>
      <c r="S602" s="3">
        <f>IF(ISERROR(VLOOKUP($Q602,技リスト!$A$1:$F$270,3,FALSE)),"－",VLOOKUP($Q602,技リスト!$A$1:$F$270,3,FALSE))</f>
        <v>8</v>
      </c>
      <c r="T602" s="3" t="str">
        <f>IF($E602=IF(ISERROR(VLOOKUP($Q602,技リスト!$A$1:$F$270,4,FALSE)),"－",VLOOKUP($Q602,技リスト!$A$1:$F$270,4,FALSE)),"一致","")</f>
        <v/>
      </c>
      <c r="U602" s="15" t="s">
        <v>241</v>
      </c>
      <c r="V602" s="3" t="str">
        <f>IF(ISERROR(VLOOKUP($U602,技リスト!$A$1:$F$270,6,FALSE)),"－",VLOOKUP($U602,技リスト!$A$1:$F$270,6,FALSE))</f>
        <v>DR</v>
      </c>
      <c r="W602" s="3">
        <f>IF(ISERROR(VLOOKUP($U602,技リスト!$A$1:$F$270,3,FALSE)),"－",VLOOKUP($U602,技リスト!$A$1:$F$270,3,FALSE))</f>
        <v>61</v>
      </c>
      <c r="X602" s="3" t="str">
        <f>IF($E602=IF(ISERROR(VLOOKUP($U602,技リスト!$A$1:$F$270,4,FALSE)),"－",VLOOKUP($U602,技リスト!$A$1:$F$270,4,FALSE)),"一致","")</f>
        <v/>
      </c>
      <c r="Y602" s="15" t="s">
        <v>219</v>
      </c>
      <c r="Z602" s="3" t="str">
        <f>IF(ISERROR(VLOOKUP($Y602,技リスト!$A$1:$F$270,6,FALSE)),"－",VLOOKUP($Y602,技リスト!$A$1:$F$270,6,FALSE))</f>
        <v>BL</v>
      </c>
      <c r="AA602" s="3">
        <f>IF(ISERROR(VLOOKUP($Y602,技リスト!$A$1:$F$270,3,FALSE)),"－",VLOOKUP($Y602,技リスト!$A$1:$F$270,3,FALSE))</f>
        <v>64</v>
      </c>
      <c r="AB602" s="3" t="str">
        <f>IF($E602=IF(ISERROR(VLOOKUP($Y602,技リスト!$A$1:$F$270,4,FALSE)),"－",VLOOKUP($Y602,技リスト!$A$1:$F$270,4,FALSE)),"一致","")</f>
        <v/>
      </c>
      <c r="AC602" s="15" t="s">
        <v>172</v>
      </c>
      <c r="AD602" s="3" t="str">
        <f>IF(ISERROR(VLOOKUP($AC602,技リスト!$A$1:$F$270,6,FALSE)),"－",VLOOKUP($AC602,技リスト!$A$1:$F$270,6,FALSE))</f>
        <v>DR</v>
      </c>
      <c r="AE602" s="3">
        <f>IF(ISERROR(VLOOKUP($AC602,技リスト!$A$1:$F$270,3,FALSE)),"－",VLOOKUP($AC602,技リスト!$A$1:$F$270,3,FALSE))</f>
        <v>83</v>
      </c>
      <c r="AF602" s="3" t="str">
        <f>IF($E602=IF(ISERROR(VLOOKUP($AC602,技リスト!$A$1:$F$245,4,FALSE)),"－",VLOOKUP($AC602,技リスト!$A$1:$F$245,4,FALSE)),"一致","")</f>
        <v/>
      </c>
      <c r="AG602" s="16" t="str">
        <f t="shared" si="72"/>
        <v>ダッシュアクセルカマイタチサイクロンダッシュストーム</v>
      </c>
      <c r="AH602" s="16" t="str">
        <f t="shared" si="73"/>
        <v>ダッシュアクセルカマイタチサイクロンダッシュストーム</v>
      </c>
      <c r="AI602" s="16" t="str">
        <f t="shared" si="74"/>
        <v>ダッシュアクセルカマイタチサイクロンダッシュストーム</v>
      </c>
      <c r="AJ602" s="16" t="str">
        <f t="shared" si="75"/>
        <v>ダッシュアクセルカマイタチサイクロンダッシュストーム</v>
      </c>
      <c r="AK602" s="15" t="str">
        <f t="shared" si="76"/>
        <v>DRDRBLDR</v>
      </c>
      <c r="AL602" s="16" t="str">
        <f t="shared" si="77"/>
        <v>DRDRBLDR</v>
      </c>
      <c r="AM602" s="15" t="str">
        <f t="shared" si="78"/>
        <v>DRDRBLDR</v>
      </c>
      <c r="AN602" s="15" t="str">
        <f t="shared" si="79"/>
        <v>DRDRBLDR</v>
      </c>
    </row>
    <row r="603" spans="1:40" ht="11.25" customHeight="1" x14ac:dyDescent="0.15">
      <c r="A603" s="15">
        <v>602</v>
      </c>
      <c r="B603" s="15" t="s">
        <v>1523</v>
      </c>
      <c r="C603" s="15" t="s">
        <v>1524</v>
      </c>
      <c r="D603" s="3" t="s">
        <v>18</v>
      </c>
      <c r="E603" s="15" t="s">
        <v>19</v>
      </c>
      <c r="F603" s="15" t="s">
        <v>53</v>
      </c>
      <c r="G603" s="15">
        <v>92</v>
      </c>
      <c r="H603" s="15">
        <v>134</v>
      </c>
      <c r="I603" s="15">
        <v>69</v>
      </c>
      <c r="J603" s="15">
        <v>52</v>
      </c>
      <c r="K603" s="15">
        <v>62</v>
      </c>
      <c r="L603" s="15">
        <v>63</v>
      </c>
      <c r="M603" s="15">
        <v>54</v>
      </c>
      <c r="N603" s="15">
        <v>66</v>
      </c>
      <c r="O603" s="15">
        <v>53</v>
      </c>
      <c r="P603" s="15">
        <v>19</v>
      </c>
      <c r="Q603" s="15" t="s">
        <v>277</v>
      </c>
      <c r="R603" s="3" t="str">
        <f>IF(ISERROR(VLOOKUP($Q603,技リスト!$A$1:$F$270,6,FALSE)),"－",VLOOKUP($Q603,技リスト!$A$1:$F$270,6,FALSE))</f>
        <v>DR</v>
      </c>
      <c r="S603" s="3">
        <f>IF(ISERROR(VLOOKUP($Q603,技リスト!$A$1:$F$270,3,FALSE)),"－",VLOOKUP($Q603,技リスト!$A$1:$F$270,3,FALSE))</f>
        <v>22</v>
      </c>
      <c r="T603" s="3" t="str">
        <f>IF($E603=IF(ISERROR(VLOOKUP($Q603,技リスト!$A$1:$F$270,4,FALSE)),"－",VLOOKUP($Q603,技リスト!$A$1:$F$270,4,FALSE)),"一致","")</f>
        <v>一致</v>
      </c>
      <c r="U603" s="15" t="s">
        <v>176</v>
      </c>
      <c r="V603" s="3" t="str">
        <f>IF(ISERROR(VLOOKUP($U603,技リスト!$A$1:$F$270,6,FALSE)),"－",VLOOKUP($U603,技リスト!$A$1:$F$270,6,FALSE))</f>
        <v>DR</v>
      </c>
      <c r="W603" s="3">
        <f>IF(ISERROR(VLOOKUP($U603,技リスト!$A$1:$F$270,3,FALSE)),"－",VLOOKUP($U603,技リスト!$A$1:$F$270,3,FALSE))</f>
        <v>47</v>
      </c>
      <c r="X603" s="3" t="str">
        <f>IF($E603=IF(ISERROR(VLOOKUP($U603,技リスト!$A$1:$F$270,4,FALSE)),"－",VLOOKUP($U603,技リスト!$A$1:$F$270,4,FALSE)),"一致","")</f>
        <v/>
      </c>
      <c r="Y603" s="15" t="s">
        <v>230</v>
      </c>
      <c r="Z603" s="3" t="str">
        <f>IF(ISERROR(VLOOKUP($Y603,技リスト!$A$1:$F$270,6,FALSE)),"－",VLOOKUP($Y603,技リスト!$A$1:$F$270,6,FALSE))</f>
        <v>NS</v>
      </c>
      <c r="AA603" s="3">
        <f>IF(ISERROR(VLOOKUP($Y603,技リスト!$A$1:$F$270,3,FALSE)),"－",VLOOKUP($Y603,技リスト!$A$1:$F$270,3,FALSE))</f>
        <v>67</v>
      </c>
      <c r="AB603" s="3" t="str">
        <f>IF($E603=IF(ISERROR(VLOOKUP($Y603,技リスト!$A$1:$F$270,4,FALSE)),"－",VLOOKUP($Y603,技リスト!$A$1:$F$270,4,FALSE)),"一致","")</f>
        <v>一致</v>
      </c>
      <c r="AC603" s="15" t="s">
        <v>141</v>
      </c>
      <c r="AD603" s="3" t="str">
        <f>IF(ISERROR(VLOOKUP($AC603,技リスト!$A$1:$F$270,6,FALSE)),"－",VLOOKUP($AC603,技リスト!$A$1:$F$270,6,FALSE))</f>
        <v>BL</v>
      </c>
      <c r="AE603" s="3">
        <f>IF(ISERROR(VLOOKUP($AC603,技リスト!$A$1:$F$270,3,FALSE)),"－",VLOOKUP($AC603,技リスト!$A$1:$F$270,3,FALSE))</f>
        <v>64</v>
      </c>
      <c r="AF603" s="3" t="str">
        <f>IF($E603=IF(ISERROR(VLOOKUP($AC603,技リスト!$A$1:$F$245,4,FALSE)),"－",VLOOKUP($AC603,技リスト!$A$1:$F$245,4,FALSE)),"一致","")</f>
        <v>一致</v>
      </c>
      <c r="AG603" s="16" t="str">
        <f t="shared" si="72"/>
        <v>マジックヒートタックルフリーズショットかげぬい</v>
      </c>
      <c r="AH603" s="16" t="str">
        <f t="shared" si="73"/>
        <v>マジックヒートタックルフリーズショットかげぬい</v>
      </c>
      <c r="AI603" s="16" t="str">
        <f t="shared" si="74"/>
        <v>マジックヒートタックルフリーズショットかげぬい</v>
      </c>
      <c r="AJ603" s="16" t="str">
        <f t="shared" si="75"/>
        <v>マジックヒートタックルフリーズショットかげぬい</v>
      </c>
      <c r="AK603" s="15" t="str">
        <f t="shared" si="76"/>
        <v>DRDRNSBL</v>
      </c>
      <c r="AL603" s="16" t="str">
        <f t="shared" si="77"/>
        <v>DRDRNSBL</v>
      </c>
      <c r="AM603" s="15" t="str">
        <f t="shared" si="78"/>
        <v>DRDRNSBL</v>
      </c>
      <c r="AN603" s="15" t="str">
        <f t="shared" si="79"/>
        <v>DRDRNSBL</v>
      </c>
    </row>
    <row r="604" spans="1:40" ht="11.25" customHeight="1" x14ac:dyDescent="0.15">
      <c r="A604" s="15">
        <v>603</v>
      </c>
      <c r="B604" s="15" t="s">
        <v>1525</v>
      </c>
      <c r="C604" s="15" t="s">
        <v>1526</v>
      </c>
      <c r="D604" s="3" t="s">
        <v>18</v>
      </c>
      <c r="E604" s="15" t="s">
        <v>121</v>
      </c>
      <c r="F604" s="15" t="s">
        <v>52</v>
      </c>
      <c r="G604" s="15">
        <v>173</v>
      </c>
      <c r="H604" s="15">
        <v>144</v>
      </c>
      <c r="I604" s="15">
        <v>61</v>
      </c>
      <c r="J604" s="15">
        <v>52</v>
      </c>
      <c r="K604" s="15">
        <v>58</v>
      </c>
      <c r="L604" s="15">
        <v>52</v>
      </c>
      <c r="M604" s="15">
        <v>56</v>
      </c>
      <c r="N604" s="15">
        <v>71</v>
      </c>
      <c r="O604" s="15">
        <v>60</v>
      </c>
      <c r="P604" s="15">
        <v>16</v>
      </c>
      <c r="Q604" s="15" t="s">
        <v>304</v>
      </c>
      <c r="R604" s="3" t="str">
        <f>IF(ISERROR(VLOOKUP($Q604,技リスト!$A$1:$F$270,6,FALSE)),"－",VLOOKUP($Q604,技リスト!$A$1:$F$270,6,FALSE))</f>
        <v>BL</v>
      </c>
      <c r="S604" s="3">
        <f>IF(ISERROR(VLOOKUP($Q604,技リスト!$A$1:$F$270,3,FALSE)),"－",VLOOKUP($Q604,技リスト!$A$1:$F$270,3,FALSE))</f>
        <v>12</v>
      </c>
      <c r="T604" s="3" t="str">
        <f>IF($E604=IF(ISERROR(VLOOKUP($Q604,技リスト!$A$1:$F$270,4,FALSE)),"－",VLOOKUP($Q604,技リスト!$A$1:$F$270,4,FALSE)),"一致","")</f>
        <v>一致</v>
      </c>
      <c r="U604" s="15" t="s">
        <v>289</v>
      </c>
      <c r="V604" s="3" t="str">
        <f>IF(ISERROR(VLOOKUP($U604,技リスト!$A$1:$F$270,6,FALSE)),"－",VLOOKUP($U604,技リスト!$A$1:$F$270,6,FALSE))</f>
        <v>DR</v>
      </c>
      <c r="W604" s="3">
        <f>IF(ISERROR(VLOOKUP($U604,技リスト!$A$1:$F$270,3,FALSE)),"－",VLOOKUP($U604,技リスト!$A$1:$F$270,3,FALSE))</f>
        <v>24</v>
      </c>
      <c r="X604" s="3" t="str">
        <f>IF($E604=IF(ISERROR(VLOOKUP($U604,技リスト!$A$1:$F$270,4,FALSE)),"－",VLOOKUP($U604,技リスト!$A$1:$F$270,4,FALSE)),"一致","")</f>
        <v/>
      </c>
      <c r="Y604" s="15" t="s">
        <v>264</v>
      </c>
      <c r="Z604" s="3" t="str">
        <f>IF(ISERROR(VLOOKUP($Y604,技リスト!$A$1:$F$270,6,FALSE)),"－",VLOOKUP($Y604,技リスト!$A$1:$F$270,6,FALSE))</f>
        <v>BL</v>
      </c>
      <c r="AA604" s="3">
        <f>IF(ISERROR(VLOOKUP($Y604,技リスト!$A$1:$F$270,3,FALSE)),"－",VLOOKUP($Y604,技リスト!$A$1:$F$270,3,FALSE))</f>
        <v>16</v>
      </c>
      <c r="AB604" s="3" t="str">
        <f>IF($E604=IF(ISERROR(VLOOKUP($Y604,技リスト!$A$1:$F$270,4,FALSE)),"－",VLOOKUP($Y604,技リスト!$A$1:$F$270,4,FALSE)),"一致","")</f>
        <v/>
      </c>
      <c r="AC604" s="15" t="s">
        <v>715</v>
      </c>
      <c r="AD604" s="3" t="str">
        <f>IF(ISERROR(VLOOKUP($AC604,技リスト!$A$1:$F$270,6,FALSE)),"－",VLOOKUP($AC604,技リスト!$A$1:$F$270,6,FALSE))</f>
        <v>DR</v>
      </c>
      <c r="AE604" s="3">
        <f>IF(ISERROR(VLOOKUP($AC604,技リスト!$A$1:$F$270,3,FALSE)),"－",VLOOKUP($AC604,技リスト!$A$1:$F$270,3,FALSE))</f>
        <v>61</v>
      </c>
      <c r="AF604" s="3" t="str">
        <f>IF($E604=IF(ISERROR(VLOOKUP($AC604,技リスト!$A$1:$F$245,4,FALSE)),"－",VLOOKUP($AC604,技リスト!$A$1:$F$245,4,FALSE)),"一致","")</f>
        <v/>
      </c>
      <c r="AG604" s="16" t="str">
        <f t="shared" si="72"/>
        <v>しこふみどくぎりのじゅつおんりょうたつまきどくぎり</v>
      </c>
      <c r="AH604" s="16" t="str">
        <f t="shared" si="73"/>
        <v>しこふみどくぎりのじゅつおんりょうたつまきどくぎり</v>
      </c>
      <c r="AI604" s="16" t="str">
        <f t="shared" si="74"/>
        <v>しこふみどくぎりのじゅつおんりょうたつまきどくぎり</v>
      </c>
      <c r="AJ604" s="16" t="str">
        <f t="shared" si="75"/>
        <v>しこふみどくぎりのじゅつおんりょうたつまきどくぎり</v>
      </c>
      <c r="AK604" s="15" t="str">
        <f t="shared" si="76"/>
        <v>BLDRBLDR</v>
      </c>
      <c r="AL604" s="16" t="str">
        <f t="shared" si="77"/>
        <v>BLDRBLDR</v>
      </c>
      <c r="AM604" s="15" t="str">
        <f t="shared" si="78"/>
        <v>BLDRBLDR</v>
      </c>
      <c r="AN604" s="15" t="str">
        <f t="shared" si="79"/>
        <v>BLDRBLDR</v>
      </c>
    </row>
    <row r="605" spans="1:40" ht="11.25" customHeight="1" x14ac:dyDescent="0.15">
      <c r="A605" s="15">
        <v>604</v>
      </c>
      <c r="B605" s="15" t="s">
        <v>1527</v>
      </c>
      <c r="C605" s="15" t="s">
        <v>1528</v>
      </c>
      <c r="D605" s="3" t="s">
        <v>18</v>
      </c>
      <c r="E605" s="15" t="s">
        <v>145</v>
      </c>
      <c r="F605" s="15" t="s">
        <v>20</v>
      </c>
      <c r="G605" s="15">
        <v>105</v>
      </c>
      <c r="H605" s="15">
        <v>148</v>
      </c>
      <c r="I605" s="15">
        <v>60</v>
      </c>
      <c r="J605" s="15">
        <v>62</v>
      </c>
      <c r="K605" s="15">
        <v>52</v>
      </c>
      <c r="L605" s="15">
        <v>58</v>
      </c>
      <c r="M605" s="15">
        <v>53</v>
      </c>
      <c r="N605" s="15">
        <v>62</v>
      </c>
      <c r="O605" s="15">
        <v>61</v>
      </c>
      <c r="P605" s="15">
        <v>14</v>
      </c>
      <c r="Q605" s="15" t="s">
        <v>203</v>
      </c>
      <c r="R605" s="3" t="str">
        <f>IF(ISERROR(VLOOKUP($Q605,技リスト!$A$1:$F$270,6,FALSE)),"－",VLOOKUP($Q605,技リスト!$A$1:$F$270,6,FALSE))</f>
        <v>P1</v>
      </c>
      <c r="S605" s="3">
        <f>IF(ISERROR(VLOOKUP($Q605,技リスト!$A$1:$F$270,3,FALSE)),"－",VLOOKUP($Q605,技リスト!$A$1:$F$270,3,FALSE))</f>
        <v>8</v>
      </c>
      <c r="T605" s="3" t="str">
        <f>IF($E605=IF(ISERROR(VLOOKUP($Q605,技リスト!$A$1:$F$270,4,FALSE)),"－",VLOOKUP($Q605,技リスト!$A$1:$F$270,4,FALSE)),"一致","")</f>
        <v>一致</v>
      </c>
      <c r="U605" s="15" t="s">
        <v>208</v>
      </c>
      <c r="V605" s="3" t="str">
        <f>IF(ISERROR(VLOOKUP($U605,技リスト!$A$1:$F$270,6,FALSE)),"－",VLOOKUP($U605,技リスト!$A$1:$F$270,6,FALSE))</f>
        <v>P1</v>
      </c>
      <c r="W605" s="3">
        <f>IF(ISERROR(VLOOKUP($U605,技リスト!$A$1:$F$270,3,FALSE)),"－",VLOOKUP($U605,技リスト!$A$1:$F$270,3,FALSE))</f>
        <v>61</v>
      </c>
      <c r="X605" s="3" t="str">
        <f>IF($E605=IF(ISERROR(VLOOKUP($U605,技リスト!$A$1:$F$270,4,FALSE)),"－",VLOOKUP($U605,技リスト!$A$1:$F$270,4,FALSE)),"一致","")</f>
        <v>一致</v>
      </c>
      <c r="Y605" s="15" t="s">
        <v>446</v>
      </c>
      <c r="Z605" s="3" t="str">
        <f>IF(ISERROR(VLOOKUP($Y605,技リスト!$A$1:$F$270,6,FALSE)),"－",VLOOKUP($Y605,技リスト!$A$1:$F$270,6,FALSE))</f>
        <v>CA</v>
      </c>
      <c r="AA605" s="3">
        <f>IF(ISERROR(VLOOKUP($Y605,技リスト!$A$1:$F$270,3,FALSE)),"－",VLOOKUP($Y605,技リスト!$A$1:$F$270,3,FALSE))</f>
        <v>90</v>
      </c>
      <c r="AB605" s="3" t="str">
        <f>IF($E605=IF(ISERROR(VLOOKUP($Y605,技リスト!$A$1:$F$270,4,FALSE)),"－",VLOOKUP($Y605,技リスト!$A$1:$F$270,4,FALSE)),"一致","")</f>
        <v/>
      </c>
      <c r="AC605" s="15" t="s">
        <v>329</v>
      </c>
      <c r="AD605" s="3" t="str">
        <f>IF(ISERROR(VLOOKUP($AC605,技リスト!$A$1:$F$270,6,FALSE)),"－",VLOOKUP($AC605,技リスト!$A$1:$F$270,6,FALSE))</f>
        <v>DR</v>
      </c>
      <c r="AE605" s="3">
        <f>IF(ISERROR(VLOOKUP($AC605,技リスト!$A$1:$F$270,3,FALSE)),"－",VLOOKUP($AC605,技リスト!$A$1:$F$270,3,FALSE))</f>
        <v>8</v>
      </c>
      <c r="AF605" s="3" t="str">
        <f>IF($E605=IF(ISERROR(VLOOKUP($AC605,技リスト!$A$1:$F$245,4,FALSE)),"－",VLOOKUP($AC605,技リスト!$A$1:$F$245,4,FALSE)),"一致","")</f>
        <v/>
      </c>
      <c r="AG605" s="16" t="str">
        <f t="shared" si="72"/>
        <v>ねっけつパンチフルパワーシールドぶんしんブロックたまのりピエロ</v>
      </c>
      <c r="AH605" s="16" t="str">
        <f t="shared" si="73"/>
        <v>ねっけつパンチフルパワーシールドぶんしんブロックたまのりピエロ</v>
      </c>
      <c r="AI605" s="16" t="str">
        <f t="shared" si="74"/>
        <v>ねっけつパンチフルパワーシールドぶんしんブロックたまのりピエロ</v>
      </c>
      <c r="AJ605" s="16" t="str">
        <f t="shared" si="75"/>
        <v>ねっけつパンチフルパワーシールドぶんしんブロックたまのりピエロ</v>
      </c>
      <c r="AK605" s="15" t="str">
        <f t="shared" si="76"/>
        <v>P1P1CADR</v>
      </c>
      <c r="AL605" s="16" t="str">
        <f t="shared" si="77"/>
        <v>P1P1CADR</v>
      </c>
      <c r="AM605" s="15" t="str">
        <f t="shared" si="78"/>
        <v>P1P1CADR</v>
      </c>
      <c r="AN605" s="15" t="str">
        <f t="shared" si="79"/>
        <v>P1P1CADR</v>
      </c>
    </row>
    <row r="606" spans="1:40" ht="11.25" customHeight="1" x14ac:dyDescent="0.15">
      <c r="A606" s="15">
        <v>605</v>
      </c>
      <c r="B606" s="15" t="s">
        <v>1529</v>
      </c>
      <c r="C606" s="15" t="s">
        <v>1530</v>
      </c>
      <c r="D606" s="3" t="s">
        <v>18</v>
      </c>
      <c r="E606" s="15" t="s">
        <v>19</v>
      </c>
      <c r="F606" s="15" t="s">
        <v>52</v>
      </c>
      <c r="G606" s="15">
        <v>160</v>
      </c>
      <c r="H606" s="15">
        <v>132</v>
      </c>
      <c r="I606" s="15">
        <v>60</v>
      </c>
      <c r="J606" s="15">
        <v>52</v>
      </c>
      <c r="K606" s="15">
        <v>55</v>
      </c>
      <c r="L606" s="15">
        <v>55</v>
      </c>
      <c r="M606" s="15">
        <v>62</v>
      </c>
      <c r="N606" s="15">
        <v>58</v>
      </c>
      <c r="O606" s="15">
        <v>52</v>
      </c>
      <c r="P606" s="15">
        <v>11</v>
      </c>
      <c r="Q606" s="15" t="s">
        <v>153</v>
      </c>
      <c r="R606" s="3" t="str">
        <f>IF(ISERROR(VLOOKUP($Q606,技リスト!$A$1:$F$270,6,FALSE)),"－",VLOOKUP($Q606,技リスト!$A$1:$F$270,6,FALSE))</f>
        <v>NS</v>
      </c>
      <c r="S606" s="3">
        <f>IF(ISERROR(VLOOKUP($Q606,技リスト!$A$1:$F$270,3,FALSE)),"－",VLOOKUP($Q606,技リスト!$A$1:$F$270,3,FALSE))</f>
        <v>22</v>
      </c>
      <c r="T606" s="3" t="str">
        <f>IF($E606=IF(ISERROR(VLOOKUP($Q606,技リスト!$A$1:$F$270,4,FALSE)),"－",VLOOKUP($Q606,技リスト!$A$1:$F$270,4,FALSE)),"一致","")</f>
        <v>一致</v>
      </c>
      <c r="U606" s="15" t="s">
        <v>223</v>
      </c>
      <c r="V606" s="3" t="str">
        <f>IF(ISERROR(VLOOKUP($U606,技リスト!$A$1:$F$270,6,FALSE)),"－",VLOOKUP($U606,技リスト!$A$1:$F$270,6,FALSE))</f>
        <v>BL</v>
      </c>
      <c r="W606" s="3">
        <f>IF(ISERROR(VLOOKUP($U606,技リスト!$A$1:$F$270,3,FALSE)),"－",VLOOKUP($U606,技リスト!$A$1:$F$270,3,FALSE))</f>
        <v>8</v>
      </c>
      <c r="X606" s="3" t="str">
        <f>IF($E606=IF(ISERROR(VLOOKUP($U606,技リスト!$A$1:$F$270,4,FALSE)),"－",VLOOKUP($U606,技リスト!$A$1:$F$270,4,FALSE)),"一致","")</f>
        <v>一致</v>
      </c>
      <c r="Y606" s="15" t="s">
        <v>921</v>
      </c>
      <c r="Z606" s="3" t="str">
        <f>IF(ISERROR(VLOOKUP($Y606,技リスト!$A$1:$F$270,6,FALSE)),"－",VLOOKUP($Y606,技リスト!$A$1:$F$270,6,FALSE))</f>
        <v>DR</v>
      </c>
      <c r="AA606" s="3">
        <f>IF(ISERROR(VLOOKUP($Y606,技リスト!$A$1:$F$270,3,FALSE)),"－",VLOOKUP($Y606,技リスト!$A$1:$F$270,3,FALSE))</f>
        <v>17</v>
      </c>
      <c r="AB606" s="3" t="str">
        <f>IF($E606=IF(ISERROR(VLOOKUP($Y606,技リスト!$A$1:$F$270,4,FALSE)),"－",VLOOKUP($Y606,技リスト!$A$1:$F$270,4,FALSE)),"一致","")</f>
        <v/>
      </c>
      <c r="AC606" s="15" t="s">
        <v>253</v>
      </c>
      <c r="AD606" s="3" t="str">
        <f>IF(ISERROR(VLOOKUP($AC606,技リスト!$A$1:$F$270,6,FALSE)),"－",VLOOKUP($AC606,技リスト!$A$1:$F$270,6,FALSE))</f>
        <v>NS</v>
      </c>
      <c r="AE606" s="3">
        <f>IF(ISERROR(VLOOKUP($AC606,技リスト!$A$1:$F$270,3,FALSE)),"－",VLOOKUP($AC606,技リスト!$A$1:$F$270,3,FALSE))</f>
        <v>84</v>
      </c>
      <c r="AF606" s="3" t="str">
        <f>IF($E606=IF(ISERROR(VLOOKUP($AC606,技リスト!$A$1:$F$245,4,FALSE)),"－",VLOOKUP($AC606,技リスト!$A$1:$F$245,4,FALSE)),"一致","")</f>
        <v/>
      </c>
      <c r="AG606" s="16" t="str">
        <f t="shared" si="72"/>
        <v>ローリングキックキラースライドひとりワンツーツインブースト</v>
      </c>
      <c r="AH606" s="16" t="str">
        <f t="shared" si="73"/>
        <v>ローリングキックキラースライドひとりワンツーツインブースト</v>
      </c>
      <c r="AI606" s="16" t="str">
        <f t="shared" si="74"/>
        <v>ローリングキックキラースライドひとりワンツーツインブースト</v>
      </c>
      <c r="AJ606" s="16" t="str">
        <f t="shared" si="75"/>
        <v>ローリングキックキラースライドひとりワンツーツインブースト</v>
      </c>
      <c r="AK606" s="15" t="str">
        <f t="shared" si="76"/>
        <v>NSBLDRNS</v>
      </c>
      <c r="AL606" s="16" t="str">
        <f t="shared" si="77"/>
        <v>NSBLDRNS</v>
      </c>
      <c r="AM606" s="15" t="str">
        <f t="shared" si="78"/>
        <v>NSBLDRNS</v>
      </c>
      <c r="AN606" s="15" t="str">
        <f t="shared" si="79"/>
        <v>NSBLDRNS</v>
      </c>
    </row>
    <row r="607" spans="1:40" ht="11.25" customHeight="1" x14ac:dyDescent="0.15">
      <c r="A607" s="15">
        <v>606</v>
      </c>
      <c r="B607" s="15" t="s">
        <v>1531</v>
      </c>
      <c r="C607" s="15" t="s">
        <v>1532</v>
      </c>
      <c r="D607" s="3" t="s">
        <v>18</v>
      </c>
      <c r="E607" s="15" t="s">
        <v>19</v>
      </c>
      <c r="F607" s="15" t="s">
        <v>52</v>
      </c>
      <c r="G607" s="15">
        <v>112</v>
      </c>
      <c r="H607" s="15">
        <v>126</v>
      </c>
      <c r="I607" s="15">
        <v>52</v>
      </c>
      <c r="J607" s="15">
        <v>54</v>
      </c>
      <c r="K607" s="15">
        <v>41</v>
      </c>
      <c r="L607" s="15">
        <v>49</v>
      </c>
      <c r="M607" s="15">
        <v>45</v>
      </c>
      <c r="N607" s="15">
        <v>62</v>
      </c>
      <c r="O607" s="15">
        <v>60</v>
      </c>
      <c r="P607" s="15">
        <v>30</v>
      </c>
      <c r="Q607" s="15" t="s">
        <v>194</v>
      </c>
      <c r="R607" s="3" t="str">
        <f>IF(ISERROR(VLOOKUP($Q607,技リスト!$A$1:$F$270,6,FALSE)),"－",VLOOKUP($Q607,技リスト!$A$1:$F$270,6,FALSE))</f>
        <v>NS</v>
      </c>
      <c r="S607" s="3">
        <f>IF(ISERROR(VLOOKUP($Q607,技リスト!$A$1:$F$270,3,FALSE)),"－",VLOOKUP($Q607,技リスト!$A$1:$F$270,3,FALSE))</f>
        <v>43</v>
      </c>
      <c r="T607" s="3" t="str">
        <f>IF($E607=IF(ISERROR(VLOOKUP($Q607,技リスト!$A$1:$F$270,4,FALSE)),"－",VLOOKUP($Q607,技リスト!$A$1:$F$270,4,FALSE)),"一致","")</f>
        <v>一致</v>
      </c>
      <c r="U607" s="15" t="s">
        <v>260</v>
      </c>
      <c r="V607" s="3" t="str">
        <f>IF(ISERROR(VLOOKUP($U607,技リスト!$A$1:$F$270,6,FALSE)),"－",VLOOKUP($U607,技リスト!$A$1:$F$270,6,FALSE))</f>
        <v>NS</v>
      </c>
      <c r="W607" s="3">
        <f>IF(ISERROR(VLOOKUP($U607,技リスト!$A$1:$F$270,3,FALSE)),"－",VLOOKUP($U607,技リスト!$A$1:$F$270,3,FALSE))</f>
        <v>70</v>
      </c>
      <c r="X607" s="3" t="str">
        <f>IF($E607=IF(ISERROR(VLOOKUP($U607,技リスト!$A$1:$F$270,4,FALSE)),"－",VLOOKUP($U607,技リスト!$A$1:$F$270,4,FALSE)),"一致","")</f>
        <v>一致</v>
      </c>
      <c r="Y607" s="15" t="s">
        <v>876</v>
      </c>
      <c r="Z607" s="3" t="str">
        <f>IF(ISERROR(VLOOKUP($Y607,技リスト!$A$1:$F$270,6,FALSE)),"－",VLOOKUP($Y607,技リスト!$A$1:$F$270,6,FALSE))</f>
        <v>NS</v>
      </c>
      <c r="AA607" s="3">
        <f>IF(ISERROR(VLOOKUP($Y607,技リスト!$A$1:$F$270,3,FALSE)),"－",VLOOKUP($Y607,技リスト!$A$1:$F$270,3,FALSE))</f>
        <v>94</v>
      </c>
      <c r="AB607" s="3" t="str">
        <f>IF($E607=IF(ISERROR(VLOOKUP($Y607,技リスト!$A$1:$F$270,4,FALSE)),"－",VLOOKUP($Y607,技リスト!$A$1:$F$270,4,FALSE)),"一致","")</f>
        <v>一致</v>
      </c>
      <c r="AC607" s="15" t="s">
        <v>458</v>
      </c>
      <c r="AD607" s="3" t="str">
        <f>IF(ISERROR(VLOOKUP($AC607,技リスト!$A$1:$F$270,6,FALSE)),"－",VLOOKUP($AC607,技リスト!$A$1:$F$270,6,FALSE))</f>
        <v>BL</v>
      </c>
      <c r="AE607" s="3">
        <f>IF(ISERROR(VLOOKUP($AC607,技リスト!$A$1:$F$270,3,FALSE)),"－",VLOOKUP($AC607,技リスト!$A$1:$F$270,3,FALSE))</f>
        <v>117</v>
      </c>
      <c r="AF607" s="3" t="str">
        <f>IF($E607=IF(ISERROR(VLOOKUP($AC607,技リスト!$A$1:$F$245,4,FALSE)),"－",VLOOKUP($AC607,技リスト!$A$1:$F$245,4,FALSE)),"一致","")</f>
        <v/>
      </c>
      <c r="AG607" s="16" t="str">
        <f t="shared" si="72"/>
        <v>ファントムシュートクンフーヘッドデュアルストライクハリケーンアロー</v>
      </c>
      <c r="AH607" s="16" t="str">
        <f t="shared" si="73"/>
        <v>ファントムシュートクンフーヘッドデュアルストライクハリケーンアロー</v>
      </c>
      <c r="AI607" s="16" t="str">
        <f t="shared" si="74"/>
        <v>ファントムシュートクンフーヘッドデュアルストライクハリケーンアロー</v>
      </c>
      <c r="AJ607" s="16" t="str">
        <f t="shared" si="75"/>
        <v>ファントムシュートクンフーヘッドデュアルストライクハリケーンアロー</v>
      </c>
      <c r="AK607" s="15" t="str">
        <f t="shared" si="76"/>
        <v>NSNSNSBL</v>
      </c>
      <c r="AL607" s="16" t="str">
        <f t="shared" si="77"/>
        <v>NSNSNSBL</v>
      </c>
      <c r="AM607" s="15" t="str">
        <f t="shared" si="78"/>
        <v>NSNSNSBL</v>
      </c>
      <c r="AN607" s="15" t="str">
        <f t="shared" si="79"/>
        <v>NSNSNSBL</v>
      </c>
    </row>
    <row r="608" spans="1:40" ht="11.25" customHeight="1" x14ac:dyDescent="0.15">
      <c r="A608" s="15">
        <v>607</v>
      </c>
      <c r="B608" s="15" t="s">
        <v>1533</v>
      </c>
      <c r="C608" s="15" t="s">
        <v>1534</v>
      </c>
      <c r="D608" s="3" t="s">
        <v>18</v>
      </c>
      <c r="E608" s="15" t="s">
        <v>19</v>
      </c>
      <c r="F608" s="15" t="s">
        <v>53</v>
      </c>
      <c r="G608" s="15">
        <v>103</v>
      </c>
      <c r="H608" s="15">
        <v>152</v>
      </c>
      <c r="I608" s="15">
        <v>61</v>
      </c>
      <c r="J608" s="15">
        <v>60</v>
      </c>
      <c r="K608" s="15">
        <v>61</v>
      </c>
      <c r="L608" s="15">
        <v>64</v>
      </c>
      <c r="M608" s="15">
        <v>32</v>
      </c>
      <c r="N608" s="15">
        <v>63</v>
      </c>
      <c r="O608" s="15">
        <v>59</v>
      </c>
      <c r="P608" s="15">
        <v>22</v>
      </c>
      <c r="Q608" s="15" t="s">
        <v>329</v>
      </c>
      <c r="R608" s="3" t="str">
        <f>IF(ISERROR(VLOOKUP($Q608,技リスト!$A$1:$F$270,6,FALSE)),"－",VLOOKUP($Q608,技リスト!$A$1:$F$270,6,FALSE))</f>
        <v>DR</v>
      </c>
      <c r="S608" s="3">
        <f>IF(ISERROR(VLOOKUP($Q608,技リスト!$A$1:$F$270,3,FALSE)),"－",VLOOKUP($Q608,技リスト!$A$1:$F$270,3,FALSE))</f>
        <v>8</v>
      </c>
      <c r="T608" s="3" t="str">
        <f>IF($E608=IF(ISERROR(VLOOKUP($Q608,技リスト!$A$1:$F$270,4,FALSE)),"－",VLOOKUP($Q608,技リスト!$A$1:$F$270,4,FALSE)),"一致","")</f>
        <v/>
      </c>
      <c r="U608" s="15" t="s">
        <v>257</v>
      </c>
      <c r="V608" s="3" t="str">
        <f>IF(ISERROR(VLOOKUP($U608,技リスト!$A$1:$F$270,6,FALSE)),"－",VLOOKUP($U608,技リスト!$A$1:$F$270,6,FALSE))</f>
        <v>NS</v>
      </c>
      <c r="W608" s="3">
        <f>IF(ISERROR(VLOOKUP($U608,技リスト!$A$1:$F$270,3,FALSE)),"－",VLOOKUP($U608,技リスト!$A$1:$F$270,3,FALSE))</f>
        <v>68</v>
      </c>
      <c r="X608" s="3" t="str">
        <f>IF($E608=IF(ISERROR(VLOOKUP($U608,技リスト!$A$1:$F$270,4,FALSE)),"－",VLOOKUP($U608,技リスト!$A$1:$F$270,4,FALSE)),"一致","")</f>
        <v/>
      </c>
      <c r="Y608" s="15" t="s">
        <v>298</v>
      </c>
      <c r="Z608" s="3" t="str">
        <f>IF(ISERROR(VLOOKUP($Y608,技リスト!$A$1:$F$270,6,FALSE)),"－",VLOOKUP($Y608,技リスト!$A$1:$F$270,6,FALSE))</f>
        <v>DR</v>
      </c>
      <c r="AA608" s="3">
        <f>IF(ISERROR(VLOOKUP($Y608,技リスト!$A$1:$F$270,3,FALSE)),"－",VLOOKUP($Y608,技リスト!$A$1:$F$270,3,FALSE))</f>
        <v>38</v>
      </c>
      <c r="AB608" s="3" t="str">
        <f>IF($E608=IF(ISERROR(VLOOKUP($Y608,技リスト!$A$1:$F$270,4,FALSE)),"－",VLOOKUP($Y608,技リスト!$A$1:$F$270,4,FALSE)),"一致","")</f>
        <v/>
      </c>
      <c r="AC608" s="15" t="s">
        <v>142</v>
      </c>
      <c r="AD608" s="3" t="str">
        <f>IF(ISERROR(VLOOKUP($AC608,技リスト!$A$1:$F$270,6,FALSE)),"－",VLOOKUP($AC608,技リスト!$A$1:$F$270,6,FALSE))</f>
        <v>BL</v>
      </c>
      <c r="AE608" s="3">
        <f>IF(ISERROR(VLOOKUP($AC608,技リスト!$A$1:$F$270,3,FALSE)),"－",VLOOKUP($AC608,技リスト!$A$1:$F$270,3,FALSE))</f>
        <v>117</v>
      </c>
      <c r="AF608" s="3" t="str">
        <f>IF($E608=IF(ISERROR(VLOOKUP($AC608,技リスト!$A$1:$F$245,4,FALSE)),"－",VLOOKUP($AC608,技リスト!$A$1:$F$245,4,FALSE)),"一致","")</f>
        <v/>
      </c>
      <c r="AG608" s="16" t="str">
        <f t="shared" si="72"/>
        <v>たまのりピエロコロドラシュートムーンサルトかごめかごめ</v>
      </c>
      <c r="AH608" s="16" t="str">
        <f t="shared" si="73"/>
        <v>たまのりピエロコロドラシュートムーンサルトかごめかごめ</v>
      </c>
      <c r="AI608" s="16" t="str">
        <f t="shared" si="74"/>
        <v>たまのりピエロコロドラシュートムーンサルトかごめかごめ</v>
      </c>
      <c r="AJ608" s="16" t="str">
        <f t="shared" si="75"/>
        <v>たまのりピエロコロドラシュートムーンサルトかごめかごめ</v>
      </c>
      <c r="AK608" s="15" t="str">
        <f t="shared" si="76"/>
        <v>DRNSDRBL</v>
      </c>
      <c r="AL608" s="16" t="str">
        <f t="shared" si="77"/>
        <v>DRNSDRBL</v>
      </c>
      <c r="AM608" s="15" t="str">
        <f t="shared" si="78"/>
        <v>DRNSDRBL</v>
      </c>
      <c r="AN608" s="15" t="str">
        <f t="shared" si="79"/>
        <v>DRNSDRBL</v>
      </c>
    </row>
    <row r="609" spans="1:40" ht="11.25" customHeight="1" x14ac:dyDescent="0.15">
      <c r="A609" s="15">
        <v>608</v>
      </c>
      <c r="B609" s="15" t="s">
        <v>1535</v>
      </c>
      <c r="C609" s="15" t="s">
        <v>1536</v>
      </c>
      <c r="D609" s="3" t="s">
        <v>18</v>
      </c>
      <c r="E609" s="15" t="s">
        <v>88</v>
      </c>
      <c r="F609" s="15" t="s">
        <v>20</v>
      </c>
      <c r="G609" s="15">
        <v>112</v>
      </c>
      <c r="H609" s="15">
        <v>137</v>
      </c>
      <c r="I609" s="15">
        <v>46</v>
      </c>
      <c r="J609" s="15">
        <v>61</v>
      </c>
      <c r="K609" s="15">
        <v>60</v>
      </c>
      <c r="L609" s="15">
        <v>62</v>
      </c>
      <c r="M609" s="15">
        <v>66</v>
      </c>
      <c r="N609" s="15">
        <v>67</v>
      </c>
      <c r="O609" s="15">
        <v>52</v>
      </c>
      <c r="P609" s="15">
        <v>23</v>
      </c>
      <c r="Q609" s="15" t="s">
        <v>280</v>
      </c>
      <c r="R609" s="3" t="str">
        <f>IF(ISERROR(VLOOKUP($Q609,技リスト!$A$1:$F$270,6,FALSE)),"－",VLOOKUP($Q609,技リスト!$A$1:$F$270,6,FALSE))</f>
        <v>P1</v>
      </c>
      <c r="S609" s="3">
        <f>IF(ISERROR(VLOOKUP($Q609,技リスト!$A$1:$F$270,3,FALSE)),"－",VLOOKUP($Q609,技リスト!$A$1:$F$270,3,FALSE))</f>
        <v>41</v>
      </c>
      <c r="T609" s="3" t="str">
        <f>IF($E609=IF(ISERROR(VLOOKUP($Q609,技リスト!$A$1:$F$270,4,FALSE)),"－",VLOOKUP($Q609,技リスト!$A$1:$F$270,4,FALSE)),"一致","")</f>
        <v/>
      </c>
      <c r="U609" s="15" t="s">
        <v>277</v>
      </c>
      <c r="V609" s="3" t="str">
        <f>IF(ISERROR(VLOOKUP($U609,技リスト!$A$1:$F$270,6,FALSE)),"－",VLOOKUP($U609,技リスト!$A$1:$F$270,6,FALSE))</f>
        <v>DR</v>
      </c>
      <c r="W609" s="3">
        <f>IF(ISERROR(VLOOKUP($U609,技リスト!$A$1:$F$270,3,FALSE)),"－",VLOOKUP($U609,技リスト!$A$1:$F$270,3,FALSE))</f>
        <v>22</v>
      </c>
      <c r="X609" s="3" t="str">
        <f>IF($E609=IF(ISERROR(VLOOKUP($U609,技リスト!$A$1:$F$270,4,FALSE)),"－",VLOOKUP($U609,技リスト!$A$1:$F$270,4,FALSE)),"一致","")</f>
        <v/>
      </c>
      <c r="Y609" s="15" t="s">
        <v>369</v>
      </c>
      <c r="Z609" s="3" t="str">
        <f>IF(ISERROR(VLOOKUP($Y609,技リスト!$A$1:$F$270,6,FALSE)),"－",VLOOKUP($Y609,技リスト!$A$1:$F$270,6,FALSE))</f>
        <v>CA</v>
      </c>
      <c r="AA609" s="3">
        <f>IF(ISERROR(VLOOKUP($Y609,技リスト!$A$1:$F$270,3,FALSE)),"－",VLOOKUP($Y609,技リスト!$A$1:$F$270,3,FALSE))</f>
        <v>44</v>
      </c>
      <c r="AB609" s="3" t="str">
        <f>IF($E609=IF(ISERROR(VLOOKUP($Y609,技リスト!$A$1:$F$270,4,FALSE)),"－",VLOOKUP($Y609,技リスト!$A$1:$F$270,4,FALSE)),"一致","")</f>
        <v/>
      </c>
      <c r="AC609" s="15" t="s">
        <v>219</v>
      </c>
      <c r="AD609" s="3" t="str">
        <f>IF(ISERROR(VLOOKUP($AC609,技リスト!$A$1:$F$270,6,FALSE)),"－",VLOOKUP($AC609,技リスト!$A$1:$F$270,6,FALSE))</f>
        <v>BL</v>
      </c>
      <c r="AE609" s="3">
        <f>IF(ISERROR(VLOOKUP($AC609,技リスト!$A$1:$F$270,3,FALSE)),"－",VLOOKUP($AC609,技リスト!$A$1:$F$270,3,FALSE))</f>
        <v>64</v>
      </c>
      <c r="AF609" s="3" t="str">
        <f>IF($E609=IF(ISERROR(VLOOKUP($AC609,技リスト!$A$1:$F$245,4,FALSE)),"－",VLOOKUP($AC609,技リスト!$A$1:$F$245,4,FALSE)),"一致","")</f>
        <v>一致</v>
      </c>
      <c r="AG609" s="16" t="str">
        <f t="shared" si="72"/>
        <v>ロケットこぶしマジックシュートポケットサイクロン</v>
      </c>
      <c r="AH609" s="16" t="str">
        <f t="shared" si="73"/>
        <v>ロケットこぶしマジックシュートポケットサイクロン</v>
      </c>
      <c r="AI609" s="16" t="str">
        <f t="shared" si="74"/>
        <v>ロケットこぶしマジックシュートポケットサイクロン</v>
      </c>
      <c r="AJ609" s="16" t="str">
        <f t="shared" si="75"/>
        <v>ロケットこぶしマジックシュートポケットサイクロン</v>
      </c>
      <c r="AK609" s="15" t="str">
        <f t="shared" si="76"/>
        <v>P1DRCABL</v>
      </c>
      <c r="AL609" s="16" t="str">
        <f t="shared" si="77"/>
        <v>P1DRCABL</v>
      </c>
      <c r="AM609" s="15" t="str">
        <f t="shared" si="78"/>
        <v>P1DRCABL</v>
      </c>
      <c r="AN609" s="15" t="str">
        <f t="shared" si="79"/>
        <v>P1DRCABL</v>
      </c>
    </row>
    <row r="610" spans="1:40" ht="11.25" customHeight="1" x14ac:dyDescent="0.15">
      <c r="A610" s="15">
        <v>609</v>
      </c>
      <c r="B610" s="15" t="s">
        <v>1537</v>
      </c>
      <c r="C610" s="15" t="s">
        <v>1538</v>
      </c>
      <c r="D610" s="3" t="s">
        <v>18</v>
      </c>
      <c r="E610" s="15" t="s">
        <v>121</v>
      </c>
      <c r="F610" s="15" t="s">
        <v>52</v>
      </c>
      <c r="G610" s="15">
        <v>92</v>
      </c>
      <c r="H610" s="15">
        <v>136</v>
      </c>
      <c r="I610" s="15">
        <v>40</v>
      </c>
      <c r="J610" s="15">
        <v>59</v>
      </c>
      <c r="K610" s="15">
        <v>61</v>
      </c>
      <c r="L610" s="15">
        <v>62</v>
      </c>
      <c r="M610" s="15">
        <v>61</v>
      </c>
      <c r="N610" s="15">
        <v>70</v>
      </c>
      <c r="O610" s="15">
        <v>52</v>
      </c>
      <c r="P610" s="15">
        <v>22</v>
      </c>
      <c r="Q610" s="15" t="s">
        <v>349</v>
      </c>
      <c r="R610" s="3" t="str">
        <f>IF(ISERROR(VLOOKUP($Q610,技リスト!$A$1:$F$270,6,FALSE)),"－",VLOOKUP($Q610,技リスト!$A$1:$F$270,6,FALSE))</f>
        <v>NS</v>
      </c>
      <c r="S610" s="3">
        <f>IF(ISERROR(VLOOKUP($Q610,技リスト!$A$1:$F$270,3,FALSE)),"－",VLOOKUP($Q610,技リスト!$A$1:$F$270,3,FALSE))</f>
        <v>22</v>
      </c>
      <c r="T610" s="3" t="str">
        <f>IF($E610=IF(ISERROR(VLOOKUP($Q610,技リスト!$A$1:$F$270,4,FALSE)),"－",VLOOKUP($Q610,技リスト!$A$1:$F$270,4,FALSE)),"一致","")</f>
        <v>一致</v>
      </c>
      <c r="U610" s="15" t="s">
        <v>397</v>
      </c>
      <c r="V610" s="3" t="str">
        <f>IF(ISERROR(VLOOKUP($U610,技リスト!$A$1:$F$270,6,FALSE)),"－",VLOOKUP($U610,技リスト!$A$1:$F$270,6,FALSE))</f>
        <v>NS</v>
      </c>
      <c r="W610" s="3">
        <f>IF(ISERROR(VLOOKUP($U610,技リスト!$A$1:$F$270,3,FALSE)),"－",VLOOKUP($U610,技リスト!$A$1:$F$270,3,FALSE))</f>
        <v>58</v>
      </c>
      <c r="X610" s="3" t="str">
        <f>IF($E610=IF(ISERROR(VLOOKUP($U610,技リスト!$A$1:$F$270,4,FALSE)),"－",VLOOKUP($U610,技リスト!$A$1:$F$270,4,FALSE)),"一致","")</f>
        <v/>
      </c>
      <c r="Y610" s="15" t="s">
        <v>175</v>
      </c>
      <c r="Z610" s="3" t="str">
        <f>IF(ISERROR(VLOOKUP($Y610,技リスト!$A$1:$F$270,6,FALSE)),"－",VLOOKUP($Y610,技リスト!$A$1:$F$270,6,FALSE))</f>
        <v>NS</v>
      </c>
      <c r="AA610" s="3">
        <f>IF(ISERROR(VLOOKUP($Y610,技リスト!$A$1:$F$270,3,FALSE)),"－",VLOOKUP($Y610,技リスト!$A$1:$F$270,3,FALSE))</f>
        <v>65</v>
      </c>
      <c r="AB610" s="3" t="str">
        <f>IF($E610=IF(ISERROR(VLOOKUP($Y610,技リスト!$A$1:$F$270,4,FALSE)),"－",VLOOKUP($Y610,技リスト!$A$1:$F$270,4,FALSE)),"一致","")</f>
        <v/>
      </c>
      <c r="AC610" s="15" t="s">
        <v>214</v>
      </c>
      <c r="AD610" s="3" t="str">
        <f>IF(ISERROR(VLOOKUP($AC610,技リスト!$A$1:$F$270,6,FALSE)),"－",VLOOKUP($AC610,技リスト!$A$1:$F$270,6,FALSE))</f>
        <v>NS</v>
      </c>
      <c r="AE610" s="3">
        <f>IF(ISERROR(VLOOKUP($AC610,技リスト!$A$1:$F$270,3,FALSE)),"－",VLOOKUP($AC610,技リスト!$A$1:$F$270,3,FALSE))</f>
        <v>94</v>
      </c>
      <c r="AF610" s="3" t="str">
        <f>IF($E610=IF(ISERROR(VLOOKUP($AC610,技リスト!$A$1:$F$245,4,FALSE)),"－",VLOOKUP($AC610,技リスト!$A$1:$F$245,4,FALSE)),"一致","")</f>
        <v>一致</v>
      </c>
      <c r="AG610" s="16" t="str">
        <f t="shared" si="72"/>
        <v>スネークショットメテオアタックファイアトルネードリフレクトバスター</v>
      </c>
      <c r="AH610" s="16" t="str">
        <f t="shared" si="73"/>
        <v>スネークショットメテオアタックファイアトルネードリフレクトバスター</v>
      </c>
      <c r="AI610" s="16" t="str">
        <f t="shared" si="74"/>
        <v>スネークショットメテオアタックファイアトルネードリフレクトバスター</v>
      </c>
      <c r="AJ610" s="16" t="str">
        <f t="shared" si="75"/>
        <v>スネークショットメテオアタックファイアトルネードリフレクトバスター</v>
      </c>
      <c r="AK610" s="15" t="str">
        <f t="shared" si="76"/>
        <v>NSNSNSNS</v>
      </c>
      <c r="AL610" s="16" t="str">
        <f t="shared" si="77"/>
        <v>NSNSNSNS</v>
      </c>
      <c r="AM610" s="15" t="str">
        <f t="shared" si="78"/>
        <v>NSNSNSNS</v>
      </c>
      <c r="AN610" s="15" t="str">
        <f t="shared" si="79"/>
        <v>NSNSNSNS</v>
      </c>
    </row>
    <row r="611" spans="1:40" ht="11.25" customHeight="1" x14ac:dyDescent="0.15">
      <c r="A611" s="15">
        <v>610</v>
      </c>
      <c r="B611" s="15" t="s">
        <v>1539</v>
      </c>
      <c r="C611" s="15" t="s">
        <v>1540</v>
      </c>
      <c r="D611" s="3" t="s">
        <v>18</v>
      </c>
      <c r="E611" s="15" t="s">
        <v>19</v>
      </c>
      <c r="F611" s="15" t="s">
        <v>52</v>
      </c>
      <c r="G611" s="15">
        <v>191</v>
      </c>
      <c r="H611" s="15">
        <v>134</v>
      </c>
      <c r="I611" s="15">
        <v>58</v>
      </c>
      <c r="J611" s="15">
        <v>65</v>
      </c>
      <c r="K611" s="15">
        <v>47</v>
      </c>
      <c r="L611" s="15">
        <v>67</v>
      </c>
      <c r="M611" s="15">
        <v>53</v>
      </c>
      <c r="N611" s="15">
        <v>69</v>
      </c>
      <c r="O611" s="15">
        <v>54</v>
      </c>
      <c r="P611" s="15">
        <v>19</v>
      </c>
      <c r="Q611" s="15" t="s">
        <v>140</v>
      </c>
      <c r="R611" s="3" t="str">
        <f>IF(ISERROR(VLOOKUP($Q611,技リスト!$A$1:$F$270,6,FALSE)),"－",VLOOKUP($Q611,技リスト!$A$1:$F$270,6,FALSE))</f>
        <v>BL</v>
      </c>
      <c r="S611" s="3">
        <f>IF(ISERROR(VLOOKUP($Q611,技リスト!$A$1:$F$270,3,FALSE)),"－",VLOOKUP($Q611,技リスト!$A$1:$F$270,3,FALSE))</f>
        <v>41</v>
      </c>
      <c r="T611" s="3" t="str">
        <f>IF($E611=IF(ISERROR(VLOOKUP($Q611,技リスト!$A$1:$F$270,4,FALSE)),"－",VLOOKUP($Q611,技リスト!$A$1:$F$270,4,FALSE)),"一致","")</f>
        <v/>
      </c>
      <c r="U611" s="15" t="s">
        <v>87</v>
      </c>
      <c r="V611" s="3" t="str">
        <f>IF(ISERROR(VLOOKUP($U611,技リスト!$A$1:$F$270,6,FALSE)),"－",VLOOKUP($U611,技リスト!$A$1:$F$270,6,FALSE))</f>
        <v>DR</v>
      </c>
      <c r="W611" s="3">
        <f>IF(ISERROR(VLOOKUP($U611,技リスト!$A$1:$F$270,3,FALSE)),"－",VLOOKUP($U611,技リスト!$A$1:$F$270,3,FALSE))</f>
        <v>78</v>
      </c>
      <c r="X611" s="3" t="str">
        <f>IF($E611=IF(ISERROR(VLOOKUP($U611,技リスト!$A$1:$F$270,4,FALSE)),"－",VLOOKUP($U611,技リスト!$A$1:$F$270,4,FALSE)),"一致","")</f>
        <v/>
      </c>
      <c r="Y611" s="15" t="s">
        <v>350</v>
      </c>
      <c r="Z611" s="3" t="str">
        <f>IF(ISERROR(VLOOKUP($Y611,技リスト!$A$1:$F$270,6,FALSE)),"－",VLOOKUP($Y611,技リスト!$A$1:$F$270,6,FALSE))</f>
        <v>NS</v>
      </c>
      <c r="AA611" s="3">
        <f>IF(ISERROR(VLOOKUP($Y611,技リスト!$A$1:$F$270,3,FALSE)),"－",VLOOKUP($Y611,技リスト!$A$1:$F$270,3,FALSE))</f>
        <v>67</v>
      </c>
      <c r="AB611" s="3" t="str">
        <f>IF($E611=IF(ISERROR(VLOOKUP($Y611,技リスト!$A$1:$F$270,4,FALSE)),"－",VLOOKUP($Y611,技リスト!$A$1:$F$270,4,FALSE)),"一致","")</f>
        <v/>
      </c>
      <c r="AC611" s="15" t="s">
        <v>1266</v>
      </c>
      <c r="AD611" s="3" t="str">
        <f>IF(ISERROR(VLOOKUP($AC611,技リスト!$A$1:$F$270,6,FALSE)),"－",VLOOKUP($AC611,技リスト!$A$1:$F$270,6,FALSE))</f>
        <v>NS</v>
      </c>
      <c r="AE611" s="3">
        <f>IF(ISERROR(VLOOKUP($AC611,技リスト!$A$1:$F$270,3,FALSE)),"－",VLOOKUP($AC611,技リスト!$A$1:$F$270,3,FALSE))</f>
        <v>99</v>
      </c>
      <c r="AF611" s="3" t="str">
        <f>IF($E611=IF(ISERROR(VLOOKUP($AC611,技リスト!$A$1:$F$245,4,FALSE)),"－",VLOOKUP($AC611,技リスト!$A$1:$F$245,4,FALSE)),"一致","")</f>
        <v/>
      </c>
      <c r="AG611" s="16" t="str">
        <f t="shared" si="72"/>
        <v>うしろのしょうめんオオウチワクロスドライブレボリューションＶ</v>
      </c>
      <c r="AH611" s="16" t="str">
        <f t="shared" si="73"/>
        <v>うしろのしょうめんオオウチワクロスドライブレボリューションＶ</v>
      </c>
      <c r="AI611" s="16" t="str">
        <f t="shared" si="74"/>
        <v>うしろのしょうめんオオウチワクロスドライブレボリューションＶ</v>
      </c>
      <c r="AJ611" s="16" t="str">
        <f t="shared" si="75"/>
        <v>うしろのしょうめんオオウチワクロスドライブレボリューションＶ</v>
      </c>
      <c r="AK611" s="15" t="str">
        <f t="shared" si="76"/>
        <v>BLDRNSNS</v>
      </c>
      <c r="AL611" s="16" t="str">
        <f t="shared" si="77"/>
        <v>BLDRNSNS</v>
      </c>
      <c r="AM611" s="15" t="str">
        <f t="shared" si="78"/>
        <v>BLDRNSNS</v>
      </c>
      <c r="AN611" s="15" t="str">
        <f t="shared" si="79"/>
        <v>BLDRNSNS</v>
      </c>
    </row>
    <row r="612" spans="1:40" ht="11.25" customHeight="1" x14ac:dyDescent="0.15">
      <c r="A612" s="15">
        <v>611</v>
      </c>
      <c r="B612" s="15" t="s">
        <v>1541</v>
      </c>
      <c r="C612" s="15" t="s">
        <v>1542</v>
      </c>
      <c r="D612" s="3" t="s">
        <v>18</v>
      </c>
      <c r="E612" s="15" t="s">
        <v>88</v>
      </c>
      <c r="F612" s="15" t="s">
        <v>53</v>
      </c>
      <c r="G612" s="15">
        <v>147</v>
      </c>
      <c r="H612" s="15">
        <v>133</v>
      </c>
      <c r="I612" s="15">
        <v>50</v>
      </c>
      <c r="J612" s="15">
        <v>44</v>
      </c>
      <c r="K612" s="15">
        <v>41</v>
      </c>
      <c r="L612" s="15">
        <v>55</v>
      </c>
      <c r="M612" s="15">
        <v>67</v>
      </c>
      <c r="N612" s="15">
        <v>52</v>
      </c>
      <c r="O612" s="15">
        <v>58</v>
      </c>
      <c r="P612" s="15">
        <v>15</v>
      </c>
      <c r="Q612" s="15" t="s">
        <v>264</v>
      </c>
      <c r="R612" s="3" t="str">
        <f>IF(ISERROR(VLOOKUP($Q612,技リスト!$A$1:$F$270,6,FALSE)),"－",VLOOKUP($Q612,技リスト!$A$1:$F$270,6,FALSE))</f>
        <v>BL</v>
      </c>
      <c r="S612" s="3">
        <f>IF(ISERROR(VLOOKUP($Q612,技リスト!$A$1:$F$270,3,FALSE)),"－",VLOOKUP($Q612,技リスト!$A$1:$F$270,3,FALSE))</f>
        <v>16</v>
      </c>
      <c r="T612" s="3" t="str">
        <f>IF($E612=IF(ISERROR(VLOOKUP($Q612,技リスト!$A$1:$F$270,4,FALSE)),"－",VLOOKUP($Q612,技リスト!$A$1:$F$270,4,FALSE)),"一致","")</f>
        <v/>
      </c>
      <c r="U612" s="15" t="s">
        <v>363</v>
      </c>
      <c r="V612" s="3" t="str">
        <f>IF(ISERROR(VLOOKUP($U612,技リスト!$A$1:$F$270,6,FALSE)),"－",VLOOKUP($U612,技リスト!$A$1:$F$270,6,FALSE))</f>
        <v>DR</v>
      </c>
      <c r="W612" s="3">
        <f>IF(ISERROR(VLOOKUP($U612,技リスト!$A$1:$F$270,3,FALSE)),"－",VLOOKUP($U612,技リスト!$A$1:$F$270,3,FALSE))</f>
        <v>52</v>
      </c>
      <c r="X612" s="3" t="str">
        <f>IF($E612=IF(ISERROR(VLOOKUP($U612,技リスト!$A$1:$F$270,4,FALSE)),"－",VLOOKUP($U612,技リスト!$A$1:$F$270,4,FALSE)),"一致","")</f>
        <v/>
      </c>
      <c r="Y612" s="15" t="s">
        <v>427</v>
      </c>
      <c r="Z612" s="3" t="str">
        <f>IF(ISERROR(VLOOKUP($Y612,技リスト!$A$1:$F$270,6,FALSE)),"－",VLOOKUP($Y612,技リスト!$A$1:$F$270,6,FALSE))</f>
        <v>BL</v>
      </c>
      <c r="AA612" s="3">
        <f>IF(ISERROR(VLOOKUP($Y612,技リスト!$A$1:$F$270,3,FALSE)),"－",VLOOKUP($Y612,技リスト!$A$1:$F$270,3,FALSE))</f>
        <v>39</v>
      </c>
      <c r="AB612" s="3" t="str">
        <f>IF($E612=IF(ISERROR(VLOOKUP($Y612,技リスト!$A$1:$F$270,4,FALSE)),"－",VLOOKUP($Y612,技リスト!$A$1:$F$270,4,FALSE)),"一致","")</f>
        <v>一致</v>
      </c>
      <c r="AC612" s="15" t="s">
        <v>548</v>
      </c>
      <c r="AD612" s="3" t="str">
        <f>IF(ISERROR(VLOOKUP($AC612,技リスト!$A$1:$F$270,6,FALSE)),"－",VLOOKUP($AC612,技リスト!$A$1:$F$270,6,FALSE))</f>
        <v>DR</v>
      </c>
      <c r="AE612" s="3">
        <f>IF(ISERROR(VLOOKUP($AC612,技リスト!$A$1:$F$270,3,FALSE)),"－",VLOOKUP($AC612,技リスト!$A$1:$F$270,3,FALSE))</f>
        <v>74</v>
      </c>
      <c r="AF612" s="3" t="str">
        <f>IF($E612=IF(ISERROR(VLOOKUP($AC612,技リスト!$A$1:$F$245,4,FALSE)),"－",VLOOKUP($AC612,技リスト!$A$1:$F$245,4,FALSE)),"一致","")</f>
        <v/>
      </c>
      <c r="AG612" s="16" t="str">
        <f t="shared" si="72"/>
        <v>おんりょうざんぞうブレードアタックれっぷうダッシュ</v>
      </c>
      <c r="AH612" s="16" t="str">
        <f t="shared" si="73"/>
        <v>おんりょうざんぞうブレードアタックれっぷうダッシュ</v>
      </c>
      <c r="AI612" s="16" t="str">
        <f t="shared" si="74"/>
        <v>おんりょうざんぞうブレードアタックれっぷうダッシュ</v>
      </c>
      <c r="AJ612" s="16" t="str">
        <f t="shared" si="75"/>
        <v>おんりょうざんぞうブレードアタックれっぷうダッシュ</v>
      </c>
      <c r="AK612" s="15" t="str">
        <f t="shared" si="76"/>
        <v>BLDRBLDR</v>
      </c>
      <c r="AL612" s="16" t="str">
        <f t="shared" si="77"/>
        <v>BLDRBLDR</v>
      </c>
      <c r="AM612" s="15" t="str">
        <f t="shared" si="78"/>
        <v>BLDRBLDR</v>
      </c>
      <c r="AN612" s="15" t="str">
        <f t="shared" si="79"/>
        <v>BLDRBLDR</v>
      </c>
    </row>
    <row r="613" spans="1:40" ht="11.25" customHeight="1" x14ac:dyDescent="0.15">
      <c r="A613" s="15">
        <v>612</v>
      </c>
      <c r="B613" s="15" t="s">
        <v>1543</v>
      </c>
      <c r="C613" s="15" t="s">
        <v>1544</v>
      </c>
      <c r="D613" s="3" t="s">
        <v>18</v>
      </c>
      <c r="E613" s="15" t="s">
        <v>19</v>
      </c>
      <c r="F613" s="15" t="s">
        <v>20</v>
      </c>
      <c r="G613" s="15">
        <v>99</v>
      </c>
      <c r="H613" s="15">
        <v>130</v>
      </c>
      <c r="I613" s="15">
        <v>70</v>
      </c>
      <c r="J613" s="15">
        <v>52</v>
      </c>
      <c r="K613" s="15">
        <v>52</v>
      </c>
      <c r="L613" s="15">
        <v>60</v>
      </c>
      <c r="M613" s="15">
        <v>60</v>
      </c>
      <c r="N613" s="15">
        <v>69</v>
      </c>
      <c r="O613" s="15">
        <v>60</v>
      </c>
      <c r="P613" s="15">
        <v>20</v>
      </c>
      <c r="Q613" s="15" t="s">
        <v>436</v>
      </c>
      <c r="R613" s="3" t="str">
        <f>IF(ISERROR(VLOOKUP($Q613,技リスト!$A$1:$F$270,6,FALSE)),"－",VLOOKUP($Q613,技リスト!$A$1:$F$270,6,FALSE))</f>
        <v>CA</v>
      </c>
      <c r="S613" s="3">
        <f>IF(ISERROR(VLOOKUP($Q613,技リスト!$A$1:$F$270,3,FALSE)),"－",VLOOKUP($Q613,技リスト!$A$1:$F$270,3,FALSE))</f>
        <v>10</v>
      </c>
      <c r="T613" s="3" t="str">
        <f>IF($E613=IF(ISERROR(VLOOKUP($Q613,技リスト!$A$1:$F$270,4,FALSE)),"－",VLOOKUP($Q613,技リスト!$A$1:$F$270,4,FALSE)),"一致","")</f>
        <v/>
      </c>
      <c r="U613" s="15" t="s">
        <v>437</v>
      </c>
      <c r="V613" s="3" t="str">
        <f>IF(ISERROR(VLOOKUP($U613,技リスト!$A$1:$F$270,6,FALSE)),"－",VLOOKUP($U613,技リスト!$A$1:$F$270,6,FALSE))</f>
        <v>CA</v>
      </c>
      <c r="W613" s="3">
        <f>IF(ISERROR(VLOOKUP($U613,技リスト!$A$1:$F$270,3,FALSE)),"－",VLOOKUP($U613,技リスト!$A$1:$F$270,3,FALSE))</f>
        <v>15</v>
      </c>
      <c r="X613" s="3" t="str">
        <f>IF($E613=IF(ISERROR(VLOOKUP($U613,技リスト!$A$1:$F$270,4,FALSE)),"－",VLOOKUP($U613,技リスト!$A$1:$F$270,4,FALSE)),"一致","")</f>
        <v/>
      </c>
      <c r="Y613" s="15" t="s">
        <v>445</v>
      </c>
      <c r="Z613" s="3" t="str">
        <f>IF(ISERROR(VLOOKUP($Y613,技リスト!$A$1:$F$270,6,FALSE)),"－",VLOOKUP($Y613,技リスト!$A$1:$F$270,6,FALSE))</f>
        <v>CA</v>
      </c>
      <c r="AA613" s="3">
        <f>IF(ISERROR(VLOOKUP($Y613,技リスト!$A$1:$F$270,3,FALSE)),"－",VLOOKUP($Y613,技リスト!$A$1:$F$270,3,FALSE))</f>
        <v>61</v>
      </c>
      <c r="AB613" s="3" t="str">
        <f>IF($E613=IF(ISERROR(VLOOKUP($Y613,技リスト!$A$1:$F$270,4,FALSE)),"－",VLOOKUP($Y613,技リスト!$A$1:$F$270,4,FALSE)),"一致","")</f>
        <v/>
      </c>
      <c r="AC613" s="15" t="s">
        <v>779</v>
      </c>
      <c r="AD613" s="3" t="str">
        <f>IF(ISERROR(VLOOKUP($AC613,技リスト!$A$1:$F$270,6,FALSE)),"－",VLOOKUP($AC613,技リスト!$A$1:$F$270,6,FALSE))</f>
        <v>CA</v>
      </c>
      <c r="AE613" s="3">
        <f>IF(ISERROR(VLOOKUP($AC613,技リスト!$A$1:$F$270,3,FALSE)),"－",VLOOKUP($AC613,技リスト!$A$1:$F$270,3,FALSE))</f>
        <v>65</v>
      </c>
      <c r="AF613" s="3" t="str">
        <f>IF($E613=IF(ISERROR(VLOOKUP($AC613,技リスト!$A$1:$F$245,4,FALSE)),"－",VLOOKUP($AC613,技リスト!$A$1:$F$245,4,FALSE)),"一致","")</f>
        <v/>
      </c>
      <c r="AG613" s="16" t="str">
        <f t="shared" si="72"/>
        <v>スワンダイブプレッシャーパンチつむじオーロラカーテン</v>
      </c>
      <c r="AH613" s="16" t="str">
        <f t="shared" si="73"/>
        <v>スワンダイブプレッシャーパンチつむじオーロラカーテン</v>
      </c>
      <c r="AI613" s="16" t="str">
        <f t="shared" si="74"/>
        <v>スワンダイブプレッシャーパンチつむじオーロラカーテン</v>
      </c>
      <c r="AJ613" s="16" t="str">
        <f t="shared" si="75"/>
        <v>スワンダイブプレッシャーパンチつむじオーロラカーテン</v>
      </c>
      <c r="AK613" s="15" t="str">
        <f t="shared" si="76"/>
        <v>CACACACA</v>
      </c>
      <c r="AL613" s="16" t="str">
        <f t="shared" si="77"/>
        <v>CACACACA</v>
      </c>
      <c r="AM613" s="15" t="str">
        <f t="shared" si="78"/>
        <v>CACACACA</v>
      </c>
      <c r="AN613" s="15" t="str">
        <f t="shared" si="79"/>
        <v>CACACACA</v>
      </c>
    </row>
    <row r="614" spans="1:40" ht="11.25" customHeight="1" x14ac:dyDescent="0.15">
      <c r="A614" s="15">
        <v>613</v>
      </c>
      <c r="B614" s="15" t="s">
        <v>1545</v>
      </c>
      <c r="C614" s="15" t="s">
        <v>1546</v>
      </c>
      <c r="D614" s="3" t="s">
        <v>18</v>
      </c>
      <c r="E614" s="15" t="s">
        <v>19</v>
      </c>
      <c r="F614" s="15" t="s">
        <v>52</v>
      </c>
      <c r="G614" s="15">
        <v>151</v>
      </c>
      <c r="H614" s="15">
        <v>156</v>
      </c>
      <c r="I614" s="15">
        <v>42</v>
      </c>
      <c r="J614" s="15">
        <v>52</v>
      </c>
      <c r="K614" s="15">
        <v>64</v>
      </c>
      <c r="L614" s="15">
        <v>44</v>
      </c>
      <c r="M614" s="15">
        <v>63</v>
      </c>
      <c r="N614" s="15">
        <v>55</v>
      </c>
      <c r="O614" s="15">
        <v>56</v>
      </c>
      <c r="P614" s="15">
        <v>20</v>
      </c>
      <c r="Q614" s="15" t="s">
        <v>153</v>
      </c>
      <c r="R614" s="3" t="str">
        <f>IF(ISERROR(VLOOKUP($Q614,技リスト!$A$1:$F$270,6,FALSE)),"－",VLOOKUP($Q614,技リスト!$A$1:$F$270,6,FALSE))</f>
        <v>NS</v>
      </c>
      <c r="S614" s="3">
        <f>IF(ISERROR(VLOOKUP($Q614,技リスト!$A$1:$F$270,3,FALSE)),"－",VLOOKUP($Q614,技リスト!$A$1:$F$270,3,FALSE))</f>
        <v>22</v>
      </c>
      <c r="T614" s="3" t="str">
        <f>IF($E614=IF(ISERROR(VLOOKUP($Q614,技リスト!$A$1:$F$270,4,FALSE)),"－",VLOOKUP($Q614,技リスト!$A$1:$F$270,4,FALSE)),"一致","")</f>
        <v>一致</v>
      </c>
      <c r="U614" s="15" t="s">
        <v>152</v>
      </c>
      <c r="V614" s="3" t="str">
        <f>IF(ISERROR(VLOOKUP($U614,技リスト!$A$1:$F$270,6,FALSE)),"－",VLOOKUP($U614,技リスト!$A$1:$F$270,6,FALSE))</f>
        <v>DR</v>
      </c>
      <c r="W614" s="3">
        <f>IF(ISERROR(VLOOKUP($U614,技リスト!$A$1:$F$270,3,FALSE)),"－",VLOOKUP($U614,技リスト!$A$1:$F$270,3,FALSE))</f>
        <v>47</v>
      </c>
      <c r="X614" s="3" t="str">
        <f>IF($E614=IF(ISERROR(VLOOKUP($U614,技リスト!$A$1:$F$270,4,FALSE)),"－",VLOOKUP($U614,技リスト!$A$1:$F$270,4,FALSE)),"一致","")</f>
        <v/>
      </c>
      <c r="Y614" s="15" t="s">
        <v>141</v>
      </c>
      <c r="Z614" s="3" t="str">
        <f>IF(ISERROR(VLOOKUP($Y614,技リスト!$A$1:$F$270,6,FALSE)),"－",VLOOKUP($Y614,技リスト!$A$1:$F$270,6,FALSE))</f>
        <v>BL</v>
      </c>
      <c r="AA614" s="3">
        <f>IF(ISERROR(VLOOKUP($Y614,技リスト!$A$1:$F$270,3,FALSE)),"－",VLOOKUP($Y614,技リスト!$A$1:$F$270,3,FALSE))</f>
        <v>64</v>
      </c>
      <c r="AB614" s="3" t="str">
        <f>IF($E614=IF(ISERROR(VLOOKUP($Y614,技リスト!$A$1:$F$270,4,FALSE)),"－",VLOOKUP($Y614,技リスト!$A$1:$F$270,4,FALSE)),"一致","")</f>
        <v>一致</v>
      </c>
      <c r="AC614" s="15" t="s">
        <v>875</v>
      </c>
      <c r="AD614" s="3" t="str">
        <f>IF(ISERROR(VLOOKUP($AC614,技リスト!$A$1:$F$270,6,FALSE)),"－",VLOOKUP($AC614,技リスト!$A$1:$F$270,6,FALSE))</f>
        <v>BS</v>
      </c>
      <c r="AE614" s="3">
        <f>IF(ISERROR(VLOOKUP($AC614,技リスト!$A$1:$F$270,3,FALSE)),"－",VLOOKUP($AC614,技リスト!$A$1:$F$270,3,FALSE))</f>
        <v>78</v>
      </c>
      <c r="AF614" s="3" t="str">
        <f>IF($E614=IF(ISERROR(VLOOKUP($AC614,技リスト!$A$1:$F$245,4,FALSE)),"－",VLOOKUP($AC614,技リスト!$A$1:$F$245,4,FALSE)),"一致","")</f>
        <v>一致</v>
      </c>
      <c r="AG614" s="16" t="str">
        <f t="shared" si="72"/>
        <v>ローリングキックジグザグスパークかげぬいダークトルネード</v>
      </c>
      <c r="AH614" s="16" t="str">
        <f t="shared" si="73"/>
        <v>ローリングキックジグザグスパークかげぬいダークトルネード</v>
      </c>
      <c r="AI614" s="16" t="str">
        <f t="shared" si="74"/>
        <v>ローリングキックジグザグスパークかげぬいダークトルネード</v>
      </c>
      <c r="AJ614" s="16" t="str">
        <f t="shared" si="75"/>
        <v>ローリングキックジグザグスパークかげぬいダークトルネード</v>
      </c>
      <c r="AK614" s="15" t="str">
        <f t="shared" si="76"/>
        <v>NSDRBLBS</v>
      </c>
      <c r="AL614" s="16" t="str">
        <f t="shared" si="77"/>
        <v>NSDRBLBS</v>
      </c>
      <c r="AM614" s="15" t="str">
        <f t="shared" si="78"/>
        <v>NSDRBLBS</v>
      </c>
      <c r="AN614" s="15" t="str">
        <f t="shared" si="79"/>
        <v>NSDRBLBS</v>
      </c>
    </row>
    <row r="615" spans="1:40" ht="11.25" customHeight="1" x14ac:dyDescent="0.15">
      <c r="A615" s="15">
        <v>614</v>
      </c>
      <c r="B615" s="15" t="s">
        <v>1547</v>
      </c>
      <c r="C615" s="15" t="s">
        <v>1548</v>
      </c>
      <c r="D615" s="3" t="s">
        <v>18</v>
      </c>
      <c r="E615" s="15" t="s">
        <v>145</v>
      </c>
      <c r="F615" s="15" t="s">
        <v>53</v>
      </c>
      <c r="G615" s="15">
        <v>129</v>
      </c>
      <c r="H615" s="15">
        <v>122</v>
      </c>
      <c r="I615" s="15">
        <v>72</v>
      </c>
      <c r="J615" s="15">
        <v>49</v>
      </c>
      <c r="K615" s="15">
        <v>50</v>
      </c>
      <c r="L615" s="15">
        <v>48</v>
      </c>
      <c r="M615" s="15">
        <v>50</v>
      </c>
      <c r="N615" s="15">
        <v>40</v>
      </c>
      <c r="O615" s="15">
        <v>70</v>
      </c>
      <c r="P615" s="15">
        <v>26</v>
      </c>
      <c r="Q615" s="15" t="s">
        <v>921</v>
      </c>
      <c r="R615" s="3" t="str">
        <f>IF(ISERROR(VLOOKUP($Q615,技リスト!$A$1:$F$270,6,FALSE)),"－",VLOOKUP($Q615,技リスト!$A$1:$F$270,6,FALSE))</f>
        <v>DR</v>
      </c>
      <c r="S615" s="3">
        <f>IF(ISERROR(VLOOKUP($Q615,技リスト!$A$1:$F$270,3,FALSE)),"－",VLOOKUP($Q615,技リスト!$A$1:$F$270,3,FALSE))</f>
        <v>17</v>
      </c>
      <c r="T615" s="3" t="str">
        <f>IF($E615=IF(ISERROR(VLOOKUP($Q615,技リスト!$A$1:$F$270,4,FALSE)),"－",VLOOKUP($Q615,技リスト!$A$1:$F$270,4,FALSE)),"一致","")</f>
        <v>一致</v>
      </c>
      <c r="U615" s="15" t="s">
        <v>750</v>
      </c>
      <c r="V615" s="3" t="str">
        <f>IF(ISERROR(VLOOKUP($U615,技リスト!$A$1:$F$270,6,FALSE)),"－",VLOOKUP($U615,技リスト!$A$1:$F$270,6,FALSE))</f>
        <v>BL</v>
      </c>
      <c r="W615" s="3">
        <f>IF(ISERROR(VLOOKUP($U615,技リスト!$A$1:$F$270,3,FALSE)),"－",VLOOKUP($U615,技リスト!$A$1:$F$270,3,FALSE))</f>
        <v>62</v>
      </c>
      <c r="X615" s="3" t="str">
        <f>IF($E615=IF(ISERROR(VLOOKUP($U615,技リスト!$A$1:$F$270,4,FALSE)),"－",VLOOKUP($U615,技リスト!$A$1:$F$270,4,FALSE)),"一致","")</f>
        <v>一致</v>
      </c>
      <c r="Y615" s="15" t="s">
        <v>224</v>
      </c>
      <c r="Z615" s="3" t="str">
        <f>IF(ISERROR(VLOOKUP($Y615,技リスト!$A$1:$F$270,6,FALSE)),"－",VLOOKUP($Y615,技リスト!$A$1:$F$270,6,FALSE))</f>
        <v>NS</v>
      </c>
      <c r="AA615" s="3">
        <f>IF(ISERROR(VLOOKUP($Y615,技リスト!$A$1:$F$270,3,FALSE)),"－",VLOOKUP($Y615,技リスト!$A$1:$F$270,3,FALSE))</f>
        <v>70</v>
      </c>
      <c r="AB615" s="3" t="str">
        <f>IF($E615=IF(ISERROR(VLOOKUP($Y615,技リスト!$A$1:$F$270,4,FALSE)),"－",VLOOKUP($Y615,技リスト!$A$1:$F$270,4,FALSE)),"一致","")</f>
        <v>一致</v>
      </c>
      <c r="AC615" s="15" t="s">
        <v>548</v>
      </c>
      <c r="AD615" s="3" t="str">
        <f>IF(ISERROR(VLOOKUP($AC615,技リスト!$A$1:$F$270,6,FALSE)),"－",VLOOKUP($AC615,技リスト!$A$1:$F$270,6,FALSE))</f>
        <v>DR</v>
      </c>
      <c r="AE615" s="3">
        <f>IF(ISERROR(VLOOKUP($AC615,技リスト!$A$1:$F$270,3,FALSE)),"－",VLOOKUP($AC615,技リスト!$A$1:$F$270,3,FALSE))</f>
        <v>74</v>
      </c>
      <c r="AF615" s="3" t="str">
        <f>IF($E615=IF(ISERROR(VLOOKUP($AC615,技リスト!$A$1:$F$245,4,FALSE)),"－",VLOOKUP($AC615,技リスト!$A$1:$F$245,4,FALSE)),"一致","")</f>
        <v>一致</v>
      </c>
      <c r="AG615" s="16" t="str">
        <f t="shared" si="72"/>
        <v>ひとりワンツーフレイムダンスダイナマイトシュートれっぷうダッシュ</v>
      </c>
      <c r="AH615" s="16" t="str">
        <f t="shared" si="73"/>
        <v>ひとりワンツーフレイムダンスダイナマイトシュートれっぷうダッシュ</v>
      </c>
      <c r="AI615" s="16" t="str">
        <f t="shared" si="74"/>
        <v>ひとりワンツーフレイムダンスダイナマイトシュートれっぷうダッシュ</v>
      </c>
      <c r="AJ615" s="16" t="str">
        <f t="shared" si="75"/>
        <v>ひとりワンツーフレイムダンスダイナマイトシュートれっぷうダッシュ</v>
      </c>
      <c r="AK615" s="15" t="str">
        <f t="shared" si="76"/>
        <v>DRBLNSDR</v>
      </c>
      <c r="AL615" s="16" t="str">
        <f t="shared" si="77"/>
        <v>DRBLNSDR</v>
      </c>
      <c r="AM615" s="15" t="str">
        <f t="shared" si="78"/>
        <v>DRBLNSDR</v>
      </c>
      <c r="AN615" s="15" t="str">
        <f t="shared" si="79"/>
        <v>DRBLNSDR</v>
      </c>
    </row>
    <row r="616" spans="1:40" ht="11.25" customHeight="1" x14ac:dyDescent="0.15">
      <c r="A616" s="15">
        <v>615</v>
      </c>
      <c r="B616" s="15" t="s">
        <v>1549</v>
      </c>
      <c r="C616" s="15" t="s">
        <v>1550</v>
      </c>
      <c r="D616" s="3" t="s">
        <v>18</v>
      </c>
      <c r="E616" s="15" t="s">
        <v>145</v>
      </c>
      <c r="F616" s="15" t="s">
        <v>17</v>
      </c>
      <c r="G616" s="15">
        <v>136</v>
      </c>
      <c r="H616" s="15">
        <v>150</v>
      </c>
      <c r="I616" s="15">
        <v>52</v>
      </c>
      <c r="J616" s="15">
        <v>71</v>
      </c>
      <c r="K616" s="15">
        <v>56</v>
      </c>
      <c r="L616" s="15">
        <v>60</v>
      </c>
      <c r="M616" s="15">
        <v>62</v>
      </c>
      <c r="N616" s="15">
        <v>60</v>
      </c>
      <c r="O616" s="15">
        <v>53</v>
      </c>
      <c r="P616" s="15">
        <v>21</v>
      </c>
      <c r="Q616" s="15" t="s">
        <v>223</v>
      </c>
      <c r="R616" s="3" t="str">
        <f>IF(ISERROR(VLOOKUP($Q616,技リスト!$A$1:$F$270,6,FALSE)),"－",VLOOKUP($Q616,技リスト!$A$1:$F$270,6,FALSE))</f>
        <v>BL</v>
      </c>
      <c r="S616" s="3">
        <f>IF(ISERROR(VLOOKUP($Q616,技リスト!$A$1:$F$270,3,FALSE)),"－",VLOOKUP($Q616,技リスト!$A$1:$F$270,3,FALSE))</f>
        <v>8</v>
      </c>
      <c r="T616" s="3" t="str">
        <f>IF($E616=IF(ISERROR(VLOOKUP($Q616,技リスト!$A$1:$F$270,4,FALSE)),"－",VLOOKUP($Q616,技リスト!$A$1:$F$270,4,FALSE)),"一致","")</f>
        <v/>
      </c>
      <c r="U616" s="15" t="s">
        <v>476</v>
      </c>
      <c r="V616" s="3" t="str">
        <f>IF(ISERROR(VLOOKUP($U616,技リスト!$A$1:$F$270,6,FALSE)),"－",VLOOKUP($U616,技リスト!$A$1:$F$270,6,FALSE))</f>
        <v>BL</v>
      </c>
      <c r="W616" s="3">
        <f>IF(ISERROR(VLOOKUP($U616,技リスト!$A$1:$F$270,3,FALSE)),"－",VLOOKUP($U616,技リスト!$A$1:$F$270,3,FALSE))</f>
        <v>93</v>
      </c>
      <c r="X616" s="3" t="str">
        <f>IF($E616=IF(ISERROR(VLOOKUP($U616,技リスト!$A$1:$F$270,4,FALSE)),"－",VLOOKUP($U616,技リスト!$A$1:$F$270,4,FALSE)),"一致","")</f>
        <v/>
      </c>
      <c r="Y616" s="15" t="s">
        <v>158</v>
      </c>
      <c r="Z616" s="3" t="str">
        <f>IF(ISERROR(VLOOKUP($Y616,技リスト!$A$1:$F$270,6,FALSE)),"－",VLOOKUP($Y616,技リスト!$A$1:$F$270,6,FALSE))</f>
        <v>DR</v>
      </c>
      <c r="AA616" s="3">
        <f>IF(ISERROR(VLOOKUP($Y616,技リスト!$A$1:$F$270,3,FALSE)),"－",VLOOKUP($Y616,技リスト!$A$1:$F$270,3,FALSE))</f>
        <v>17</v>
      </c>
      <c r="AB616" s="3" t="str">
        <f>IF($E616=IF(ISERROR(VLOOKUP($Y616,技リスト!$A$1:$F$270,4,FALSE)),"－",VLOOKUP($Y616,技リスト!$A$1:$F$270,4,FALSE)),"一致","")</f>
        <v/>
      </c>
      <c r="AC616" s="15" t="s">
        <v>715</v>
      </c>
      <c r="AD616" s="3" t="str">
        <f>IF(ISERROR(VLOOKUP($AC616,技リスト!$A$1:$F$270,6,FALSE)),"－",VLOOKUP($AC616,技リスト!$A$1:$F$270,6,FALSE))</f>
        <v>DR</v>
      </c>
      <c r="AE616" s="3">
        <f>IF(ISERROR(VLOOKUP($AC616,技リスト!$A$1:$F$270,3,FALSE)),"－",VLOOKUP($AC616,技リスト!$A$1:$F$270,3,FALSE))</f>
        <v>61</v>
      </c>
      <c r="AF616" s="3" t="str">
        <f>IF($E616=IF(ISERROR(VLOOKUP($AC616,技リスト!$A$1:$F$245,4,FALSE)),"－",VLOOKUP($AC616,技リスト!$A$1:$F$245,4,FALSE)),"一致","")</f>
        <v/>
      </c>
      <c r="AG616" s="16" t="str">
        <f t="shared" si="72"/>
        <v>キラースライドハーヴェストたつまきせんぷうたつまきどくぎり</v>
      </c>
      <c r="AH616" s="16" t="str">
        <f t="shared" si="73"/>
        <v>キラースライドハーヴェストたつまきせんぷうたつまきどくぎり</v>
      </c>
      <c r="AI616" s="16" t="str">
        <f t="shared" si="74"/>
        <v>キラースライドハーヴェストたつまきせんぷうたつまきどくぎり</v>
      </c>
      <c r="AJ616" s="16" t="str">
        <f t="shared" si="75"/>
        <v>キラースライドハーヴェストたつまきせんぷうたつまきどくぎり</v>
      </c>
      <c r="AK616" s="15" t="str">
        <f t="shared" si="76"/>
        <v>BLBLDRDR</v>
      </c>
      <c r="AL616" s="16" t="str">
        <f t="shared" si="77"/>
        <v>BLBLDRDR</v>
      </c>
      <c r="AM616" s="15" t="str">
        <f t="shared" si="78"/>
        <v>BLBLDRDR</v>
      </c>
      <c r="AN616" s="15" t="str">
        <f t="shared" si="79"/>
        <v>BLBLDRDR</v>
      </c>
    </row>
    <row r="617" spans="1:40" ht="11.25" customHeight="1" x14ac:dyDescent="0.15">
      <c r="A617" s="15">
        <v>616</v>
      </c>
      <c r="B617" s="15" t="s">
        <v>1551</v>
      </c>
      <c r="C617" s="15" t="s">
        <v>1552</v>
      </c>
      <c r="D617" s="3" t="s">
        <v>18</v>
      </c>
      <c r="E617" s="15" t="s">
        <v>121</v>
      </c>
      <c r="F617" s="15" t="s">
        <v>17</v>
      </c>
      <c r="G617" s="15">
        <v>134</v>
      </c>
      <c r="H617" s="15">
        <v>160</v>
      </c>
      <c r="I617" s="15">
        <v>67</v>
      </c>
      <c r="J617" s="15">
        <v>77</v>
      </c>
      <c r="K617" s="15">
        <v>59</v>
      </c>
      <c r="L617" s="15">
        <v>74</v>
      </c>
      <c r="M617" s="15">
        <v>60</v>
      </c>
      <c r="N617" s="15">
        <v>77</v>
      </c>
      <c r="O617" s="15">
        <v>66</v>
      </c>
      <c r="P617" s="15">
        <v>25</v>
      </c>
      <c r="Q617" s="15" t="s">
        <v>223</v>
      </c>
      <c r="R617" s="3" t="str">
        <f>IF(ISERROR(VLOOKUP($Q617,技リスト!$A$1:$F$270,6,FALSE)),"－",VLOOKUP($Q617,技リスト!$A$1:$F$270,6,FALSE))</f>
        <v>BL</v>
      </c>
      <c r="S617" s="3">
        <f>IF(ISERROR(VLOOKUP($Q617,技リスト!$A$1:$F$270,3,FALSE)),"－",VLOOKUP($Q617,技リスト!$A$1:$F$270,3,FALSE))</f>
        <v>8</v>
      </c>
      <c r="T617" s="3" t="str">
        <f>IF($E617=IF(ISERROR(VLOOKUP($Q617,技リスト!$A$1:$F$270,4,FALSE)),"－",VLOOKUP($Q617,技リスト!$A$1:$F$270,4,FALSE)),"一致","")</f>
        <v/>
      </c>
      <c r="U617" s="15" t="s">
        <v>133</v>
      </c>
      <c r="V617" s="3" t="str">
        <f>IF(ISERROR(VLOOKUP($U617,技リスト!$A$1:$F$270,6,FALSE)),"－",VLOOKUP($U617,技リスト!$A$1:$F$270,6,FALSE))</f>
        <v>BB</v>
      </c>
      <c r="W617" s="3">
        <f>IF(ISERROR(VLOOKUP($U617,技リスト!$A$1:$F$270,3,FALSE)),"－",VLOOKUP($U617,技リスト!$A$1:$F$270,3,FALSE))</f>
        <v>48</v>
      </c>
      <c r="X617" s="3" t="str">
        <f>IF($E617=IF(ISERROR(VLOOKUP($U617,技リスト!$A$1:$F$270,4,FALSE)),"－",VLOOKUP($U617,技リスト!$A$1:$F$270,4,FALSE)),"一致","")</f>
        <v>一致</v>
      </c>
      <c r="Y617" s="15" t="s">
        <v>816</v>
      </c>
      <c r="Z617" s="3" t="str">
        <f>IF(ISERROR(VLOOKUP($Y617,技リスト!$A$1:$F$270,6,FALSE)),"－",VLOOKUP($Y617,技リスト!$A$1:$F$270,6,FALSE))</f>
        <v>DR</v>
      </c>
      <c r="AA617" s="3">
        <f>IF(ISERROR(VLOOKUP($Y617,技リスト!$A$1:$F$270,3,FALSE)),"－",VLOOKUP($Y617,技リスト!$A$1:$F$270,3,FALSE))</f>
        <v>83</v>
      </c>
      <c r="AB617" s="3" t="str">
        <f>IF($E617=IF(ISERROR(VLOOKUP($Y617,技リスト!$A$1:$F$270,4,FALSE)),"－",VLOOKUP($Y617,技リスト!$A$1:$F$270,4,FALSE)),"一致","")</f>
        <v>一致</v>
      </c>
      <c r="AC617" s="15" t="s">
        <v>215</v>
      </c>
      <c r="AD617" s="3" t="str">
        <f>IF(ISERROR(VLOOKUP($AC617,技リスト!$A$1:$F$270,6,FALSE)),"－",VLOOKUP($AC617,技リスト!$A$1:$F$270,6,FALSE))</f>
        <v>BL</v>
      </c>
      <c r="AE617" s="3">
        <f>IF(ISERROR(VLOOKUP($AC617,技リスト!$A$1:$F$270,3,FALSE)),"－",VLOOKUP($AC617,技リスト!$A$1:$F$270,3,FALSE))</f>
        <v>80</v>
      </c>
      <c r="AF617" s="3" t="str">
        <f>IF($E617=IF(ISERROR(VLOOKUP($AC617,技リスト!$A$1:$F$245,4,FALSE)),"－",VLOOKUP($AC617,技リスト!$A$1:$F$245,4,FALSE)),"一致","")</f>
        <v>一致</v>
      </c>
      <c r="AG617" s="16" t="str">
        <f t="shared" si="72"/>
        <v>キラースライドザ・ウォールモグラシャッフルメガクェイク</v>
      </c>
      <c r="AH617" s="16" t="str">
        <f t="shared" si="73"/>
        <v>キラースライドザ・ウォールモグラシャッフルメガクェイク</v>
      </c>
      <c r="AI617" s="16" t="str">
        <f t="shared" si="74"/>
        <v>キラースライドザ・ウォールモグラシャッフルメガクェイク</v>
      </c>
      <c r="AJ617" s="16" t="str">
        <f t="shared" si="75"/>
        <v>キラースライドザ・ウォールモグラシャッフルメガクェイク</v>
      </c>
      <c r="AK617" s="15" t="str">
        <f t="shared" si="76"/>
        <v>BLBBDRBL</v>
      </c>
      <c r="AL617" s="16" t="str">
        <f t="shared" si="77"/>
        <v>BLBBDRBL</v>
      </c>
      <c r="AM617" s="15" t="str">
        <f t="shared" si="78"/>
        <v>BLBBDRBL</v>
      </c>
      <c r="AN617" s="15" t="str">
        <f t="shared" si="79"/>
        <v>BLBBDRBL</v>
      </c>
    </row>
    <row r="618" spans="1:40" ht="11.25" customHeight="1" x14ac:dyDescent="0.15">
      <c r="A618" s="15">
        <v>617</v>
      </c>
      <c r="B618" s="15" t="s">
        <v>1553</v>
      </c>
      <c r="C618" s="15" t="s">
        <v>1554</v>
      </c>
      <c r="D618" s="3" t="s">
        <v>18</v>
      </c>
      <c r="E618" s="15" t="s">
        <v>19</v>
      </c>
      <c r="F618" s="15" t="s">
        <v>53</v>
      </c>
      <c r="G618" s="15">
        <v>96</v>
      </c>
      <c r="H618" s="15">
        <v>140</v>
      </c>
      <c r="I618" s="15">
        <v>67</v>
      </c>
      <c r="J618" s="15">
        <v>64</v>
      </c>
      <c r="K618" s="15">
        <v>59</v>
      </c>
      <c r="L618" s="15">
        <v>64</v>
      </c>
      <c r="M618" s="15">
        <v>34</v>
      </c>
      <c r="N618" s="15">
        <v>71</v>
      </c>
      <c r="O618" s="15">
        <v>57</v>
      </c>
      <c r="P618" s="15">
        <v>14</v>
      </c>
      <c r="Q618" s="15" t="s">
        <v>289</v>
      </c>
      <c r="R618" s="3" t="str">
        <f>IF(ISERROR(VLOOKUP($Q618,技リスト!$A$1:$F$270,6,FALSE)),"－",VLOOKUP($Q618,技リスト!$A$1:$F$270,6,FALSE))</f>
        <v>DR</v>
      </c>
      <c r="S618" s="3">
        <f>IF(ISERROR(VLOOKUP($Q618,技リスト!$A$1:$F$270,3,FALSE)),"－",VLOOKUP($Q618,技リスト!$A$1:$F$270,3,FALSE))</f>
        <v>24</v>
      </c>
      <c r="T618" s="3" t="str">
        <f>IF($E618=IF(ISERROR(VLOOKUP($Q618,技リスト!$A$1:$F$270,4,FALSE)),"－",VLOOKUP($Q618,技リスト!$A$1:$F$270,4,FALSE)),"一致","")</f>
        <v/>
      </c>
      <c r="U618" s="15" t="s">
        <v>715</v>
      </c>
      <c r="V618" s="3" t="str">
        <f>IF(ISERROR(VLOOKUP($U618,技リスト!$A$1:$F$270,6,FALSE)),"－",VLOOKUP($U618,技リスト!$A$1:$F$270,6,FALSE))</f>
        <v>DR</v>
      </c>
      <c r="W618" s="3">
        <f>IF(ISERROR(VLOOKUP($U618,技リスト!$A$1:$F$270,3,FALSE)),"－",VLOOKUP($U618,技リスト!$A$1:$F$270,3,FALSE))</f>
        <v>61</v>
      </c>
      <c r="X618" s="3" t="str">
        <f>IF($E618=IF(ISERROR(VLOOKUP($U618,技リスト!$A$1:$F$270,4,FALSE)),"－",VLOOKUP($U618,技リスト!$A$1:$F$270,4,FALSE)),"一致","")</f>
        <v>一致</v>
      </c>
      <c r="Y618" s="15" t="s">
        <v>142</v>
      </c>
      <c r="Z618" s="3" t="str">
        <f>IF(ISERROR(VLOOKUP($Y618,技リスト!$A$1:$F$270,6,FALSE)),"－",VLOOKUP($Y618,技リスト!$A$1:$F$270,6,FALSE))</f>
        <v>BL</v>
      </c>
      <c r="AA618" s="3">
        <f>IF(ISERROR(VLOOKUP($Y618,技リスト!$A$1:$F$270,3,FALSE)),"－",VLOOKUP($Y618,技リスト!$A$1:$F$270,3,FALSE))</f>
        <v>117</v>
      </c>
      <c r="AB618" s="3" t="str">
        <f>IF($E618=IF(ISERROR(VLOOKUP($Y618,技リスト!$A$1:$F$270,4,FALSE)),"－",VLOOKUP($Y618,技リスト!$A$1:$F$270,4,FALSE)),"一致","")</f>
        <v/>
      </c>
      <c r="AC618" s="15" t="s">
        <v>316</v>
      </c>
      <c r="AD618" s="3" t="str">
        <f>IF(ISERROR(VLOOKUP($AC618,技リスト!$A$1:$F$270,6,FALSE)),"－",VLOOKUP($AC618,技リスト!$A$1:$F$270,6,FALSE))</f>
        <v>DR</v>
      </c>
      <c r="AE618" s="3">
        <f>IF(ISERROR(VLOOKUP($AC618,技リスト!$A$1:$F$270,3,FALSE)),"－",VLOOKUP($AC618,技リスト!$A$1:$F$270,3,FALSE))</f>
        <v>85</v>
      </c>
      <c r="AF618" s="3" t="str">
        <f>IF($E618=IF(ISERROR(VLOOKUP($AC618,技リスト!$A$1:$F$245,4,FALSE)),"－",VLOOKUP($AC618,技リスト!$A$1:$F$245,4,FALSE)),"一致","")</f>
        <v/>
      </c>
      <c r="AG618" s="16" t="str">
        <f t="shared" si="72"/>
        <v>どくぎりのじゅつたつまきどくぎりかごめかごめじごくぐるま</v>
      </c>
      <c r="AH618" s="16" t="str">
        <f t="shared" si="73"/>
        <v>どくぎりのじゅつたつまきどくぎりかごめかごめじごくぐるま</v>
      </c>
      <c r="AI618" s="16" t="str">
        <f t="shared" si="74"/>
        <v>どくぎりのじゅつたつまきどくぎりかごめかごめじごくぐるま</v>
      </c>
      <c r="AJ618" s="16" t="str">
        <f t="shared" si="75"/>
        <v>どくぎりのじゅつたつまきどくぎりかごめかごめじごくぐるま</v>
      </c>
      <c r="AK618" s="15" t="str">
        <f t="shared" si="76"/>
        <v>DRDRBLDR</v>
      </c>
      <c r="AL618" s="16" t="str">
        <f t="shared" si="77"/>
        <v>DRDRBLDR</v>
      </c>
      <c r="AM618" s="15" t="str">
        <f t="shared" si="78"/>
        <v>DRDRBLDR</v>
      </c>
      <c r="AN618" s="15" t="str">
        <f t="shared" si="79"/>
        <v>DRDRBLDR</v>
      </c>
    </row>
    <row r="619" spans="1:40" ht="11.25" customHeight="1" x14ac:dyDescent="0.15">
      <c r="A619" s="15">
        <v>618</v>
      </c>
      <c r="B619" s="15" t="s">
        <v>1555</v>
      </c>
      <c r="C619" s="15" t="s">
        <v>1556</v>
      </c>
      <c r="D619" s="3" t="s">
        <v>18</v>
      </c>
      <c r="E619" s="15" t="s">
        <v>19</v>
      </c>
      <c r="F619" s="15" t="s">
        <v>20</v>
      </c>
      <c r="G619" s="15">
        <v>107</v>
      </c>
      <c r="H619" s="15">
        <v>144</v>
      </c>
      <c r="I619" s="15">
        <v>45</v>
      </c>
      <c r="J619" s="15">
        <v>60</v>
      </c>
      <c r="K619" s="15">
        <v>58</v>
      </c>
      <c r="L619" s="15">
        <v>58</v>
      </c>
      <c r="M619" s="15">
        <v>62</v>
      </c>
      <c r="N619" s="15">
        <v>56</v>
      </c>
      <c r="O619" s="15">
        <v>52</v>
      </c>
      <c r="P619" s="15">
        <v>14</v>
      </c>
      <c r="Q619" s="15" t="s">
        <v>269</v>
      </c>
      <c r="R619" s="3" t="str">
        <f>IF(ISERROR(VLOOKUP($Q619,技リスト!$A$1:$F$270,6,FALSE)),"－",VLOOKUP($Q619,技リスト!$A$1:$F$270,6,FALSE))</f>
        <v>CA</v>
      </c>
      <c r="S619" s="3">
        <f>IF(ISERROR(VLOOKUP($Q619,技リスト!$A$1:$F$270,3,FALSE)),"－",VLOOKUP($Q619,技リスト!$A$1:$F$270,3,FALSE))</f>
        <v>12</v>
      </c>
      <c r="T619" s="3" t="str">
        <f>IF($E619=IF(ISERROR(VLOOKUP($Q619,技リスト!$A$1:$F$270,4,FALSE)),"－",VLOOKUP($Q619,技リスト!$A$1:$F$270,4,FALSE)),"一致","")</f>
        <v>一致</v>
      </c>
      <c r="U619" s="15" t="s">
        <v>219</v>
      </c>
      <c r="V619" s="3" t="str">
        <f>IF(ISERROR(VLOOKUP($U619,技リスト!$A$1:$F$270,6,FALSE)),"－",VLOOKUP($U619,技リスト!$A$1:$F$270,6,FALSE))</f>
        <v>BL</v>
      </c>
      <c r="W619" s="3">
        <f>IF(ISERROR(VLOOKUP($U619,技リスト!$A$1:$F$270,3,FALSE)),"－",VLOOKUP($U619,技リスト!$A$1:$F$270,3,FALSE))</f>
        <v>64</v>
      </c>
      <c r="X619" s="3" t="str">
        <f>IF($E619=IF(ISERROR(VLOOKUP($U619,技リスト!$A$1:$F$270,4,FALSE)),"－",VLOOKUP($U619,技リスト!$A$1:$F$270,4,FALSE)),"一致","")</f>
        <v/>
      </c>
      <c r="Y619" s="15" t="s">
        <v>208</v>
      </c>
      <c r="Z619" s="3" t="str">
        <f>IF(ISERROR(VLOOKUP($Y619,技リスト!$A$1:$F$270,6,FALSE)),"－",VLOOKUP($Y619,技リスト!$A$1:$F$270,6,FALSE))</f>
        <v>P1</v>
      </c>
      <c r="AA619" s="3">
        <f>IF(ISERROR(VLOOKUP($Y619,技リスト!$A$1:$F$270,3,FALSE)),"－",VLOOKUP($Y619,技リスト!$A$1:$F$270,3,FALSE))</f>
        <v>61</v>
      </c>
      <c r="AB619" s="3" t="str">
        <f>IF($E619=IF(ISERROR(VLOOKUP($Y619,技リスト!$A$1:$F$270,4,FALSE)),"－",VLOOKUP($Y619,技リスト!$A$1:$F$270,4,FALSE)),"一致","")</f>
        <v/>
      </c>
      <c r="AC619" s="15" t="s">
        <v>729</v>
      </c>
      <c r="AD619" s="3" t="str">
        <f>IF(ISERROR(VLOOKUP($AC619,技リスト!$A$1:$F$270,6,FALSE)),"－",VLOOKUP($AC619,技リスト!$A$1:$F$270,6,FALSE))</f>
        <v>BB</v>
      </c>
      <c r="AE619" s="3">
        <f>IF(ISERROR(VLOOKUP($AC619,技リスト!$A$1:$F$270,3,FALSE)),"－",VLOOKUP($AC619,技リスト!$A$1:$F$270,3,FALSE))</f>
        <v>73</v>
      </c>
      <c r="AF619" s="3" t="str">
        <f>IF($E619=IF(ISERROR(VLOOKUP($AC619,技リスト!$A$1:$F$245,4,FALSE)),"－",VLOOKUP($AC619,技リスト!$A$1:$F$245,4,FALSE)),"一致","")</f>
        <v/>
      </c>
      <c r="AG619" s="16" t="str">
        <f t="shared" si="72"/>
        <v>キラーブレードサイクロンフルパワーシールドボルケイノカット</v>
      </c>
      <c r="AH619" s="16" t="str">
        <f t="shared" si="73"/>
        <v>キラーブレードサイクロンフルパワーシールドボルケイノカット</v>
      </c>
      <c r="AI619" s="16" t="str">
        <f t="shared" si="74"/>
        <v>キラーブレードサイクロンフルパワーシールドボルケイノカット</v>
      </c>
      <c r="AJ619" s="16" t="str">
        <f t="shared" si="75"/>
        <v>キラーブレードサイクロンフルパワーシールドボルケイノカット</v>
      </c>
      <c r="AK619" s="15" t="str">
        <f t="shared" si="76"/>
        <v>CABLP1BB</v>
      </c>
      <c r="AL619" s="16" t="str">
        <f t="shared" si="77"/>
        <v>CABLP1BB</v>
      </c>
      <c r="AM619" s="15" t="str">
        <f t="shared" si="78"/>
        <v>CABLP1BB</v>
      </c>
      <c r="AN619" s="15" t="str">
        <f t="shared" si="79"/>
        <v>CABLP1BB</v>
      </c>
    </row>
    <row r="620" spans="1:40" ht="11.25" customHeight="1" x14ac:dyDescent="0.15">
      <c r="A620" s="15">
        <v>619</v>
      </c>
      <c r="B620" s="15" t="s">
        <v>1557</v>
      </c>
      <c r="C620" s="15" t="s">
        <v>1558</v>
      </c>
      <c r="D620" s="3" t="s">
        <v>18</v>
      </c>
      <c r="E620" s="15" t="s">
        <v>121</v>
      </c>
      <c r="F620" s="15" t="s">
        <v>52</v>
      </c>
      <c r="G620" s="15">
        <v>118</v>
      </c>
      <c r="H620" s="15">
        <v>148</v>
      </c>
      <c r="I620" s="15">
        <v>41</v>
      </c>
      <c r="J620" s="15">
        <v>31</v>
      </c>
      <c r="K620" s="15">
        <v>34</v>
      </c>
      <c r="L620" s="15">
        <v>54</v>
      </c>
      <c r="M620" s="15">
        <v>62</v>
      </c>
      <c r="N620" s="15">
        <v>63</v>
      </c>
      <c r="O620" s="15">
        <v>54</v>
      </c>
      <c r="P620" s="15">
        <v>14</v>
      </c>
      <c r="Q620" s="15" t="s">
        <v>344</v>
      </c>
      <c r="R620" s="3" t="str">
        <f>IF(ISERROR(VLOOKUP($Q620,技リスト!$A$1:$F$270,6,FALSE)),"－",VLOOKUP($Q620,技リスト!$A$1:$F$270,6,FALSE))</f>
        <v>NS</v>
      </c>
      <c r="S620" s="3">
        <f>IF(ISERROR(VLOOKUP($Q620,技リスト!$A$1:$F$270,3,FALSE)),"－",VLOOKUP($Q620,技リスト!$A$1:$F$270,3,FALSE))</f>
        <v>31</v>
      </c>
      <c r="T620" s="3" t="str">
        <f>IF($E620=IF(ISERROR(VLOOKUP($Q620,技リスト!$A$1:$F$270,4,FALSE)),"－",VLOOKUP($Q620,技リスト!$A$1:$F$270,4,FALSE)),"一致","")</f>
        <v>一致</v>
      </c>
      <c r="U620" s="15" t="s">
        <v>862</v>
      </c>
      <c r="V620" s="3" t="str">
        <f>IF(ISERROR(VLOOKUP($U620,技リスト!$A$1:$F$270,6,FALSE)),"－",VLOOKUP($U620,技リスト!$A$1:$F$270,6,FALSE))</f>
        <v>LS</v>
      </c>
      <c r="W620" s="3">
        <f>IF(ISERROR(VLOOKUP($U620,技リスト!$A$1:$F$270,3,FALSE)),"－",VLOOKUP($U620,技リスト!$A$1:$F$270,3,FALSE))</f>
        <v>70</v>
      </c>
      <c r="X620" s="3" t="str">
        <f>IF($E620=IF(ISERROR(VLOOKUP($U620,技リスト!$A$1:$F$270,4,FALSE)),"－",VLOOKUP($U620,技リスト!$A$1:$F$270,4,FALSE)),"一致","")</f>
        <v>一致</v>
      </c>
      <c r="Y620" s="15" t="s">
        <v>199</v>
      </c>
      <c r="Z620" s="3" t="str">
        <f>IF(ISERROR(VLOOKUP($Y620,技リスト!$A$1:$F$270,6,FALSE)),"－",VLOOKUP($Y620,技リスト!$A$1:$F$270,6,FALSE))</f>
        <v>BB</v>
      </c>
      <c r="AA620" s="3">
        <f>IF(ISERROR(VLOOKUP($Y620,技リスト!$A$1:$F$270,3,FALSE)),"－",VLOOKUP($Y620,技リスト!$A$1:$F$270,3,FALSE))</f>
        <v>58</v>
      </c>
      <c r="AB620" s="3" t="str">
        <f>IF($E620=IF(ISERROR(VLOOKUP($Y620,技リスト!$A$1:$F$270,4,FALSE)),"－",VLOOKUP($Y620,技リスト!$A$1:$F$270,4,FALSE)),"一致","")</f>
        <v/>
      </c>
      <c r="AC620" s="15" t="s">
        <v>715</v>
      </c>
      <c r="AD620" s="3" t="str">
        <f>IF(ISERROR(VLOOKUP($AC620,技リスト!$A$1:$F$270,6,FALSE)),"－",VLOOKUP($AC620,技リスト!$A$1:$F$270,6,FALSE))</f>
        <v>DR</v>
      </c>
      <c r="AE620" s="3">
        <f>IF(ISERROR(VLOOKUP($AC620,技リスト!$A$1:$F$270,3,FALSE)),"－",VLOOKUP($AC620,技リスト!$A$1:$F$270,3,FALSE))</f>
        <v>61</v>
      </c>
      <c r="AF620" s="3" t="str">
        <f>IF($E620=IF(ISERROR(VLOOKUP($AC620,技リスト!$A$1:$F$245,4,FALSE)),"－",VLOOKUP($AC620,技リスト!$A$1:$F$245,4,FALSE)),"一致","")</f>
        <v/>
      </c>
      <c r="AG620" s="16" t="str">
        <f t="shared" si="72"/>
        <v>ターザンキックレインボーループスピニングカットたつまきどくぎり</v>
      </c>
      <c r="AH620" s="16" t="str">
        <f t="shared" si="73"/>
        <v>ターザンキックレインボーループスピニングカットたつまきどくぎり</v>
      </c>
      <c r="AI620" s="16" t="str">
        <f t="shared" si="74"/>
        <v>ターザンキックレインボーループスピニングカットたつまきどくぎり</v>
      </c>
      <c r="AJ620" s="16" t="str">
        <f t="shared" si="75"/>
        <v>ターザンキックレインボーループスピニングカットたつまきどくぎり</v>
      </c>
      <c r="AK620" s="15" t="str">
        <f t="shared" si="76"/>
        <v>NSLSBBDR</v>
      </c>
      <c r="AL620" s="16" t="str">
        <f t="shared" si="77"/>
        <v>NSLSBBDR</v>
      </c>
      <c r="AM620" s="15" t="str">
        <f t="shared" si="78"/>
        <v>NSLSBBDR</v>
      </c>
      <c r="AN620" s="15" t="str">
        <f t="shared" si="79"/>
        <v>NSLSBBDR</v>
      </c>
    </row>
    <row r="621" spans="1:40" ht="11.25" customHeight="1" x14ac:dyDescent="0.15">
      <c r="A621" s="15">
        <v>620</v>
      </c>
      <c r="B621" s="15" t="s">
        <v>1559</v>
      </c>
      <c r="C621" s="15" t="s">
        <v>1560</v>
      </c>
      <c r="D621" s="3" t="s">
        <v>18</v>
      </c>
      <c r="E621" s="15" t="s">
        <v>88</v>
      </c>
      <c r="F621" s="15" t="s">
        <v>52</v>
      </c>
      <c r="G621" s="15">
        <v>116</v>
      </c>
      <c r="H621" s="15">
        <v>102</v>
      </c>
      <c r="I621" s="15">
        <v>61</v>
      </c>
      <c r="J621" s="15">
        <v>62</v>
      </c>
      <c r="K621" s="15">
        <v>40</v>
      </c>
      <c r="L621" s="15">
        <v>51</v>
      </c>
      <c r="M621" s="15">
        <v>42</v>
      </c>
      <c r="N621" s="15">
        <v>54</v>
      </c>
      <c r="O621" s="15">
        <v>59</v>
      </c>
      <c r="P621" s="15">
        <v>37</v>
      </c>
      <c r="Q621" s="15" t="s">
        <v>147</v>
      </c>
      <c r="R621" s="3" t="str">
        <f>IF(ISERROR(VLOOKUP($Q621,技リスト!$A$1:$F$270,6,FALSE)),"－",VLOOKUP($Q621,技リスト!$A$1:$F$270,6,FALSE))</f>
        <v>LS</v>
      </c>
      <c r="S621" s="3">
        <f>IF(ISERROR(VLOOKUP($Q621,技リスト!$A$1:$F$270,3,FALSE)),"－",VLOOKUP($Q621,技リスト!$A$1:$F$270,3,FALSE))</f>
        <v>45</v>
      </c>
      <c r="T621" s="3" t="str">
        <f>IF($E621=IF(ISERROR(VLOOKUP($Q621,技リスト!$A$1:$F$270,4,FALSE)),"－",VLOOKUP($Q621,技リスト!$A$1:$F$270,4,FALSE)),"一致","")</f>
        <v>一致</v>
      </c>
      <c r="U621" s="15" t="s">
        <v>152</v>
      </c>
      <c r="V621" s="3" t="str">
        <f>IF(ISERROR(VLOOKUP($U621,技リスト!$A$1:$F$270,6,FALSE)),"－",VLOOKUP($U621,技リスト!$A$1:$F$270,6,FALSE))</f>
        <v>DR</v>
      </c>
      <c r="W621" s="3">
        <f>IF(ISERROR(VLOOKUP($U621,技リスト!$A$1:$F$270,3,FALSE)),"－",VLOOKUP($U621,技リスト!$A$1:$F$270,3,FALSE))</f>
        <v>47</v>
      </c>
      <c r="X621" s="3" t="str">
        <f>IF($E621=IF(ISERROR(VLOOKUP($U621,技リスト!$A$1:$F$270,4,FALSE)),"－",VLOOKUP($U621,技リスト!$A$1:$F$270,4,FALSE)),"一致","")</f>
        <v>一致</v>
      </c>
      <c r="Y621" s="15" t="s">
        <v>253</v>
      </c>
      <c r="Z621" s="3" t="str">
        <f>IF(ISERROR(VLOOKUP($Y621,技リスト!$A$1:$F$270,6,FALSE)),"－",VLOOKUP($Y621,技リスト!$A$1:$F$270,6,FALSE))</f>
        <v>NS</v>
      </c>
      <c r="AA621" s="3">
        <f>IF(ISERROR(VLOOKUP($Y621,技リスト!$A$1:$F$270,3,FALSE)),"－",VLOOKUP($Y621,技リスト!$A$1:$F$270,3,FALSE))</f>
        <v>84</v>
      </c>
      <c r="AB621" s="3" t="str">
        <f>IF($E621=IF(ISERROR(VLOOKUP($Y621,技リスト!$A$1:$F$270,4,FALSE)),"－",VLOOKUP($Y621,技リスト!$A$1:$F$270,4,FALSE)),"一致","")</f>
        <v/>
      </c>
      <c r="AC621" s="15" t="s">
        <v>87</v>
      </c>
      <c r="AD621" s="3" t="str">
        <f>IF(ISERROR(VLOOKUP($AC621,技リスト!$A$1:$F$270,6,FALSE)),"－",VLOOKUP($AC621,技リスト!$A$1:$F$270,6,FALSE))</f>
        <v>DR</v>
      </c>
      <c r="AE621" s="3">
        <f>IF(ISERROR(VLOOKUP($AC621,技リスト!$A$1:$F$270,3,FALSE)),"－",VLOOKUP($AC621,技リスト!$A$1:$F$270,3,FALSE))</f>
        <v>78</v>
      </c>
      <c r="AF621" s="3" t="str">
        <f>IF($E621=IF(ISERROR(VLOOKUP($AC621,技リスト!$A$1:$F$245,4,FALSE)),"－",VLOOKUP($AC621,技リスト!$A$1:$F$245,4,FALSE)),"一致","")</f>
        <v>一致</v>
      </c>
      <c r="AG621" s="16" t="str">
        <f t="shared" si="72"/>
        <v>すいせいシュートジグザグスパークツインブーストオオウチワ</v>
      </c>
      <c r="AH621" s="16" t="str">
        <f t="shared" si="73"/>
        <v>すいせいシュートジグザグスパークツインブーストオオウチワ</v>
      </c>
      <c r="AI621" s="16" t="str">
        <f t="shared" si="74"/>
        <v>すいせいシュートジグザグスパークツインブーストオオウチワ</v>
      </c>
      <c r="AJ621" s="16" t="str">
        <f t="shared" si="75"/>
        <v>すいせいシュートジグザグスパークツインブーストオオウチワ</v>
      </c>
      <c r="AK621" s="15" t="str">
        <f t="shared" si="76"/>
        <v>LSDRNSDR</v>
      </c>
      <c r="AL621" s="16" t="str">
        <f t="shared" si="77"/>
        <v>LSDRNSDR</v>
      </c>
      <c r="AM621" s="15" t="str">
        <f t="shared" si="78"/>
        <v>LSDRNSDR</v>
      </c>
      <c r="AN621" s="15" t="str">
        <f t="shared" si="79"/>
        <v>LSDRNSDR</v>
      </c>
    </row>
    <row r="622" spans="1:40" ht="11.25" customHeight="1" x14ac:dyDescent="0.15">
      <c r="A622" s="15">
        <v>621</v>
      </c>
      <c r="B622" s="15" t="s">
        <v>1561</v>
      </c>
      <c r="C622" s="15" t="s">
        <v>1562</v>
      </c>
      <c r="D622" s="3" t="s">
        <v>18</v>
      </c>
      <c r="E622" s="15" t="s">
        <v>19</v>
      </c>
      <c r="F622" s="15" t="s">
        <v>20</v>
      </c>
      <c r="G622" s="15">
        <v>134</v>
      </c>
      <c r="H622" s="15">
        <v>132</v>
      </c>
      <c r="I622" s="15">
        <v>47</v>
      </c>
      <c r="J622" s="15">
        <v>56</v>
      </c>
      <c r="K622" s="15">
        <v>59</v>
      </c>
      <c r="L622" s="15">
        <v>52</v>
      </c>
      <c r="M622" s="15">
        <v>63</v>
      </c>
      <c r="N622" s="15">
        <v>64</v>
      </c>
      <c r="O622" s="15">
        <v>56</v>
      </c>
      <c r="P622" s="15">
        <v>23</v>
      </c>
      <c r="Q622" s="15" t="s">
        <v>159</v>
      </c>
      <c r="R622" s="3" t="str">
        <f>IF(ISERROR(VLOOKUP($Q622,技リスト!$A$1:$F$270,6,FALSE)),"－",VLOOKUP($Q622,技リスト!$A$1:$F$270,6,FALSE))</f>
        <v>NS</v>
      </c>
      <c r="S622" s="3">
        <f>IF(ISERROR(VLOOKUP($Q622,技リスト!$A$1:$F$270,3,FALSE)),"－",VLOOKUP($Q622,技リスト!$A$1:$F$270,3,FALSE))</f>
        <v>67</v>
      </c>
      <c r="T622" s="3" t="str">
        <f>IF($E622=IF(ISERROR(VLOOKUP($Q622,技リスト!$A$1:$F$270,4,FALSE)),"－",VLOOKUP($Q622,技リスト!$A$1:$F$270,4,FALSE)),"一致","")</f>
        <v/>
      </c>
      <c r="U622" s="15" t="s">
        <v>250</v>
      </c>
      <c r="V622" s="3" t="str">
        <f>IF(ISERROR(VLOOKUP($U622,技リスト!$A$1:$F$270,6,FALSE)),"－",VLOOKUP($U622,技リスト!$A$1:$F$270,6,FALSE))</f>
        <v>P1</v>
      </c>
      <c r="W622" s="3">
        <f>IF(ISERROR(VLOOKUP($U622,技リスト!$A$1:$F$270,3,FALSE)),"－",VLOOKUP($U622,技リスト!$A$1:$F$270,3,FALSE))</f>
        <v>46</v>
      </c>
      <c r="X622" s="3" t="str">
        <f>IF($E622=IF(ISERROR(VLOOKUP($U622,技リスト!$A$1:$F$270,4,FALSE)),"－",VLOOKUP($U622,技リスト!$A$1:$F$270,4,FALSE)),"一致","")</f>
        <v/>
      </c>
      <c r="Y622" s="15" t="s">
        <v>281</v>
      </c>
      <c r="Z622" s="3" t="str">
        <f>IF(ISERROR(VLOOKUP($Y622,技リスト!$A$1:$F$270,6,FALSE)),"－",VLOOKUP($Y622,技リスト!$A$1:$F$270,6,FALSE))</f>
        <v>P1</v>
      </c>
      <c r="AA622" s="3">
        <f>IF(ISERROR(VLOOKUP($Y622,技リスト!$A$1:$F$270,3,FALSE)),"－",VLOOKUP($Y622,技リスト!$A$1:$F$270,3,FALSE))</f>
        <v>67</v>
      </c>
      <c r="AB622" s="3" t="str">
        <f>IF($E622=IF(ISERROR(VLOOKUP($Y622,技リスト!$A$1:$F$270,4,FALSE)),"－",VLOOKUP($Y622,技リスト!$A$1:$F$270,4,FALSE)),"一致","")</f>
        <v/>
      </c>
      <c r="AC622" s="15" t="s">
        <v>165</v>
      </c>
      <c r="AD622" s="3" t="str">
        <f>IF(ISERROR(VLOOKUP($AC622,技リスト!$A$1:$F$270,6,FALSE)),"－",VLOOKUP($AC622,技リスト!$A$1:$F$270,6,FALSE))</f>
        <v>BL</v>
      </c>
      <c r="AE622" s="3">
        <f>IF(ISERROR(VLOOKUP($AC622,技リスト!$A$1:$F$270,3,FALSE)),"－",VLOOKUP($AC622,技リスト!$A$1:$F$270,3,FALSE))</f>
        <v>46</v>
      </c>
      <c r="AF622" s="3" t="str">
        <f>IF($E622=IF(ISERROR(VLOOKUP($AC622,技リスト!$A$1:$F$245,4,FALSE)),"－",VLOOKUP($AC622,技リスト!$A$1:$F$245,4,FALSE)),"一致","")</f>
        <v>一致</v>
      </c>
      <c r="AG622" s="16" t="str">
        <f t="shared" si="72"/>
        <v>クルクルヘッドねっけつヘッドばくれつパンチフェイクボール</v>
      </c>
      <c r="AH622" s="16" t="str">
        <f t="shared" si="73"/>
        <v>クルクルヘッドねっけつヘッドばくれつパンチフェイクボール</v>
      </c>
      <c r="AI622" s="16" t="str">
        <f t="shared" si="74"/>
        <v>クルクルヘッドねっけつヘッドばくれつパンチフェイクボール</v>
      </c>
      <c r="AJ622" s="16" t="str">
        <f t="shared" si="75"/>
        <v>クルクルヘッドねっけつヘッドばくれつパンチフェイクボール</v>
      </c>
      <c r="AK622" s="15" t="str">
        <f t="shared" si="76"/>
        <v>NSP1P1BL</v>
      </c>
      <c r="AL622" s="16" t="str">
        <f t="shared" si="77"/>
        <v>NSP1P1BL</v>
      </c>
      <c r="AM622" s="15" t="str">
        <f t="shared" si="78"/>
        <v>NSP1P1BL</v>
      </c>
      <c r="AN622" s="15" t="str">
        <f t="shared" si="79"/>
        <v>NSP1P1BL</v>
      </c>
    </row>
    <row r="623" spans="1:40" ht="11.25" customHeight="1" x14ac:dyDescent="0.15">
      <c r="A623" s="15">
        <v>622</v>
      </c>
      <c r="B623" s="15" t="s">
        <v>1563</v>
      </c>
      <c r="C623" s="15" t="s">
        <v>1564</v>
      </c>
      <c r="D623" s="3" t="s">
        <v>18</v>
      </c>
      <c r="E623" s="15" t="s">
        <v>121</v>
      </c>
      <c r="F623" s="15" t="s">
        <v>52</v>
      </c>
      <c r="G623" s="15">
        <v>118</v>
      </c>
      <c r="H623" s="15">
        <v>178</v>
      </c>
      <c r="I623" s="15">
        <v>56</v>
      </c>
      <c r="J623" s="15">
        <v>71</v>
      </c>
      <c r="K623" s="15">
        <v>60</v>
      </c>
      <c r="L623" s="15">
        <v>69</v>
      </c>
      <c r="M623" s="15">
        <v>62</v>
      </c>
      <c r="N623" s="15">
        <v>63</v>
      </c>
      <c r="O623" s="15">
        <v>57</v>
      </c>
      <c r="P623" s="15">
        <v>17</v>
      </c>
      <c r="Q623" s="15" t="s">
        <v>263</v>
      </c>
      <c r="R623" s="3" t="str">
        <f>IF(ISERROR(VLOOKUP($Q623,技リスト!$A$1:$F$270,6,FALSE)),"－",VLOOKUP($Q623,技リスト!$A$1:$F$270,6,FALSE))</f>
        <v>NS</v>
      </c>
      <c r="S623" s="3">
        <f>IF(ISERROR(VLOOKUP($Q623,技リスト!$A$1:$F$270,3,FALSE)),"－",VLOOKUP($Q623,技リスト!$A$1:$F$270,3,FALSE))</f>
        <v>43</v>
      </c>
      <c r="T623" s="3" t="str">
        <f>IF($E623=IF(ISERROR(VLOOKUP($Q623,技リスト!$A$1:$F$270,4,FALSE)),"－",VLOOKUP($Q623,技リスト!$A$1:$F$270,4,FALSE)),"一致","")</f>
        <v>一致</v>
      </c>
      <c r="U623" s="15" t="s">
        <v>158</v>
      </c>
      <c r="V623" s="3" t="str">
        <f>IF(ISERROR(VLOOKUP($U623,技リスト!$A$1:$F$270,6,FALSE)),"－",VLOOKUP($U623,技リスト!$A$1:$F$270,6,FALSE))</f>
        <v>DR</v>
      </c>
      <c r="W623" s="3">
        <f>IF(ISERROR(VLOOKUP($U623,技リスト!$A$1:$F$270,3,FALSE)),"－",VLOOKUP($U623,技リスト!$A$1:$F$270,3,FALSE))</f>
        <v>17</v>
      </c>
      <c r="X623" s="3" t="str">
        <f>IF($E623=IF(ISERROR(VLOOKUP($U623,技リスト!$A$1:$F$270,4,FALSE)),"－",VLOOKUP($U623,技リスト!$A$1:$F$270,4,FALSE)),"一致","")</f>
        <v/>
      </c>
      <c r="Y623" s="15" t="s">
        <v>139</v>
      </c>
      <c r="Z623" s="3" t="str">
        <f>IF(ISERROR(VLOOKUP($Y623,技リスト!$A$1:$F$270,6,FALSE)),"－",VLOOKUP($Y623,技リスト!$A$1:$F$270,6,FALSE))</f>
        <v>BL</v>
      </c>
      <c r="AA623" s="3">
        <f>IF(ISERROR(VLOOKUP($Y623,技リスト!$A$1:$F$270,3,FALSE)),"－",VLOOKUP($Y623,技リスト!$A$1:$F$270,3,FALSE))</f>
        <v>8</v>
      </c>
      <c r="AB623" s="3" t="str">
        <f>IF($E623=IF(ISERROR(VLOOKUP($Y623,技リスト!$A$1:$F$270,4,FALSE)),"－",VLOOKUP($Y623,技リスト!$A$1:$F$270,4,FALSE)),"一致","")</f>
        <v/>
      </c>
      <c r="AC623" s="15" t="s">
        <v>691</v>
      </c>
      <c r="AD623" s="3" t="str">
        <f>IF(ISERROR(VLOOKUP($AC623,技リスト!$A$1:$F$270,6,FALSE)),"－",VLOOKUP($AC623,技リスト!$A$1:$F$270,6,FALSE))</f>
        <v>LS</v>
      </c>
      <c r="AE623" s="3">
        <f>IF(ISERROR(VLOOKUP($AC623,技リスト!$A$1:$F$270,3,FALSE)),"－",VLOOKUP($AC623,技リスト!$A$1:$F$270,3,FALSE))</f>
        <v>87</v>
      </c>
      <c r="AF623" s="3" t="str">
        <f>IF($E623=IF(ISERROR(VLOOKUP($AC623,技リスト!$A$1:$F$245,4,FALSE)),"－",VLOOKUP($AC623,技リスト!$A$1:$F$245,4,FALSE)),"一致","")</f>
        <v>一致</v>
      </c>
      <c r="AG623" s="16" t="str">
        <f t="shared" si="72"/>
        <v>かみかくしたつまきせんぷうコイルターンドこんじょうクラブ</v>
      </c>
      <c r="AH623" s="16" t="str">
        <f t="shared" si="73"/>
        <v>かみかくしたつまきせんぷうコイルターンドこんじょうクラブ</v>
      </c>
      <c r="AI623" s="16" t="str">
        <f t="shared" si="74"/>
        <v>かみかくしたつまきせんぷうコイルターンドこんじょうクラブ</v>
      </c>
      <c r="AJ623" s="16" t="str">
        <f t="shared" si="75"/>
        <v>かみかくしたつまきせんぷうコイルターンドこんじょうクラブ</v>
      </c>
      <c r="AK623" s="15" t="str">
        <f t="shared" si="76"/>
        <v>NSDRBLLS</v>
      </c>
      <c r="AL623" s="16" t="str">
        <f t="shared" si="77"/>
        <v>NSDRBLLS</v>
      </c>
      <c r="AM623" s="15" t="str">
        <f t="shared" si="78"/>
        <v>NSDRBLLS</v>
      </c>
      <c r="AN623" s="15" t="str">
        <f t="shared" si="79"/>
        <v>NSDRBLLS</v>
      </c>
    </row>
    <row r="624" spans="1:40" ht="11.25" customHeight="1" x14ac:dyDescent="0.15">
      <c r="A624" s="15">
        <v>623</v>
      </c>
      <c r="B624" s="15" t="s">
        <v>1565</v>
      </c>
      <c r="C624" s="15" t="s">
        <v>1566</v>
      </c>
      <c r="D624" s="3" t="s">
        <v>18</v>
      </c>
      <c r="E624" s="15" t="s">
        <v>145</v>
      </c>
      <c r="F624" s="15" t="s">
        <v>20</v>
      </c>
      <c r="G624" s="15">
        <v>154</v>
      </c>
      <c r="H624" s="15">
        <v>148</v>
      </c>
      <c r="I624" s="15">
        <v>43</v>
      </c>
      <c r="J624" s="15">
        <v>60</v>
      </c>
      <c r="K624" s="15">
        <v>61</v>
      </c>
      <c r="L624" s="15">
        <v>45</v>
      </c>
      <c r="M624" s="15">
        <v>52</v>
      </c>
      <c r="N624" s="15">
        <v>61</v>
      </c>
      <c r="O624" s="15">
        <v>52</v>
      </c>
      <c r="P624" s="15">
        <v>21</v>
      </c>
      <c r="Q624" s="15" t="s">
        <v>270</v>
      </c>
      <c r="R624" s="3" t="str">
        <f>IF(ISERROR(VLOOKUP($Q624,技リスト!$A$1:$F$270,6,FALSE)),"－",VLOOKUP($Q624,技リスト!$A$1:$F$270,6,FALSE))</f>
        <v>CA</v>
      </c>
      <c r="S624" s="3">
        <f>IF(ISERROR(VLOOKUP($Q624,技リスト!$A$1:$F$270,3,FALSE)),"－",VLOOKUP($Q624,技リスト!$A$1:$F$270,3,FALSE))</f>
        <v>15</v>
      </c>
      <c r="T624" s="3" t="str">
        <f>IF($E624=IF(ISERROR(VLOOKUP($Q624,技リスト!$A$1:$F$270,4,FALSE)),"－",VLOOKUP($Q624,技リスト!$A$1:$F$270,4,FALSE)),"一致","")</f>
        <v/>
      </c>
      <c r="U624" s="15" t="s">
        <v>445</v>
      </c>
      <c r="V624" s="3" t="str">
        <f>IF(ISERROR(VLOOKUP($U624,技リスト!$A$1:$F$270,6,FALSE)),"－",VLOOKUP($U624,技リスト!$A$1:$F$270,6,FALSE))</f>
        <v>CA</v>
      </c>
      <c r="W624" s="3">
        <f>IF(ISERROR(VLOOKUP($U624,技リスト!$A$1:$F$270,3,FALSE)),"－",VLOOKUP($U624,技リスト!$A$1:$F$270,3,FALSE))</f>
        <v>61</v>
      </c>
      <c r="X624" s="3" t="str">
        <f>IF($E624=IF(ISERROR(VLOOKUP($U624,技リスト!$A$1:$F$270,4,FALSE)),"－",VLOOKUP($U624,技リスト!$A$1:$F$270,4,FALSE)),"一致","")</f>
        <v/>
      </c>
      <c r="Y624" s="15" t="s">
        <v>271</v>
      </c>
      <c r="Z624" s="3" t="str">
        <f>IF(ISERROR(VLOOKUP($Y624,技リスト!$A$1:$F$270,6,FALSE)),"－",VLOOKUP($Y624,技リスト!$A$1:$F$270,6,FALSE))</f>
        <v>CA</v>
      </c>
      <c r="AA624" s="3">
        <f>IF(ISERROR(VLOOKUP($Y624,技リスト!$A$1:$F$270,3,FALSE)),"－",VLOOKUP($Y624,技リスト!$A$1:$F$270,3,FALSE))</f>
        <v>76</v>
      </c>
      <c r="AB624" s="3" t="str">
        <f>IF($E624=IF(ISERROR(VLOOKUP($Y624,技リスト!$A$1:$F$270,4,FALSE)),"－",VLOOKUP($Y624,技リスト!$A$1:$F$270,4,FALSE)),"一致","")</f>
        <v>一致</v>
      </c>
      <c r="AC624" s="15" t="s">
        <v>142</v>
      </c>
      <c r="AD624" s="3" t="str">
        <f>IF(ISERROR(VLOOKUP($AC624,技リスト!$A$1:$F$270,6,FALSE)),"－",VLOOKUP($AC624,技リスト!$A$1:$F$270,6,FALSE))</f>
        <v>BL</v>
      </c>
      <c r="AE624" s="3">
        <f>IF(ISERROR(VLOOKUP($AC624,技リスト!$A$1:$F$270,3,FALSE)),"－",VLOOKUP($AC624,技リスト!$A$1:$F$270,3,FALSE))</f>
        <v>117</v>
      </c>
      <c r="AF624" s="3" t="str">
        <f>IF($E624=IF(ISERROR(VLOOKUP($AC624,技リスト!$A$1:$F$245,4,FALSE)),"－",VLOOKUP($AC624,技リスト!$A$1:$F$245,4,FALSE)),"一致","")</f>
        <v/>
      </c>
      <c r="AG624" s="16" t="str">
        <f t="shared" si="72"/>
        <v>ゆがむくうかんつむじかえんほうしゃかごめかごめ</v>
      </c>
      <c r="AH624" s="16" t="str">
        <f t="shared" si="73"/>
        <v>ゆがむくうかんつむじかえんほうしゃかごめかごめ</v>
      </c>
      <c r="AI624" s="16" t="str">
        <f t="shared" si="74"/>
        <v>ゆがむくうかんつむじかえんほうしゃかごめかごめ</v>
      </c>
      <c r="AJ624" s="16" t="str">
        <f t="shared" si="75"/>
        <v>ゆがむくうかんつむじかえんほうしゃかごめかごめ</v>
      </c>
      <c r="AK624" s="15" t="str">
        <f t="shared" si="76"/>
        <v>CACACABL</v>
      </c>
      <c r="AL624" s="16" t="str">
        <f t="shared" si="77"/>
        <v>CACACABL</v>
      </c>
      <c r="AM624" s="15" t="str">
        <f t="shared" si="78"/>
        <v>CACACABL</v>
      </c>
      <c r="AN624" s="15" t="str">
        <f t="shared" si="79"/>
        <v>CACACABL</v>
      </c>
    </row>
    <row r="625" spans="1:40" ht="11.25" customHeight="1" x14ac:dyDescent="0.15">
      <c r="A625" s="15">
        <v>624</v>
      </c>
      <c r="B625" s="15" t="s">
        <v>1567</v>
      </c>
      <c r="C625" s="15" t="s">
        <v>1568</v>
      </c>
      <c r="D625" s="3" t="s">
        <v>18</v>
      </c>
      <c r="E625" s="15" t="s">
        <v>121</v>
      </c>
      <c r="F625" s="15" t="s">
        <v>53</v>
      </c>
      <c r="G625" s="15">
        <v>134</v>
      </c>
      <c r="H625" s="15">
        <v>156</v>
      </c>
      <c r="I625" s="15">
        <v>56</v>
      </c>
      <c r="J625" s="15">
        <v>66</v>
      </c>
      <c r="K625" s="15">
        <v>59</v>
      </c>
      <c r="L625" s="15">
        <v>61</v>
      </c>
      <c r="M625" s="15">
        <v>63</v>
      </c>
      <c r="N625" s="15">
        <v>52</v>
      </c>
      <c r="O625" s="15">
        <v>63</v>
      </c>
      <c r="P625" s="15">
        <v>21</v>
      </c>
      <c r="Q625" s="15" t="s">
        <v>164</v>
      </c>
      <c r="R625" s="3" t="str">
        <f>IF(ISERROR(VLOOKUP($Q625,技リスト!$A$1:$F$270,6,FALSE)),"－",VLOOKUP($Q625,技リスト!$A$1:$F$270,6,FALSE))</f>
        <v>DR</v>
      </c>
      <c r="S625" s="3">
        <f>IF(ISERROR(VLOOKUP($Q625,技リスト!$A$1:$F$270,3,FALSE)),"－",VLOOKUP($Q625,技リスト!$A$1:$F$270,3,FALSE))</f>
        <v>49</v>
      </c>
      <c r="T625" s="3" t="str">
        <f>IF($E625=IF(ISERROR(VLOOKUP($Q625,技リスト!$A$1:$F$270,4,FALSE)),"－",VLOOKUP($Q625,技リスト!$A$1:$F$270,4,FALSE)),"一致","")</f>
        <v>一致</v>
      </c>
      <c r="U625" s="15" t="s">
        <v>290</v>
      </c>
      <c r="V625" s="3" t="str">
        <f>IF(ISERROR(VLOOKUP($U625,技リスト!$A$1:$F$270,6,FALSE)),"－",VLOOKUP($U625,技リスト!$A$1:$F$270,6,FALSE))</f>
        <v>BL</v>
      </c>
      <c r="W625" s="3">
        <f>IF(ISERROR(VLOOKUP($U625,技リスト!$A$1:$F$270,3,FALSE)),"－",VLOOKUP($U625,技リスト!$A$1:$F$270,3,FALSE))</f>
        <v>56</v>
      </c>
      <c r="X625" s="3" t="str">
        <f>IF($E625=IF(ISERROR(VLOOKUP($U625,技リスト!$A$1:$F$270,4,FALSE)),"－",VLOOKUP($U625,技リスト!$A$1:$F$270,4,FALSE)),"一致","")</f>
        <v/>
      </c>
      <c r="Y625" s="15" t="s">
        <v>741</v>
      </c>
      <c r="Z625" s="3" t="str">
        <f>IF(ISERROR(VLOOKUP($Y625,技リスト!$A$1:$F$270,6,FALSE)),"－",VLOOKUP($Y625,技リスト!$A$1:$F$270,6,FALSE))</f>
        <v>DR</v>
      </c>
      <c r="AA625" s="3">
        <f>IF(ISERROR(VLOOKUP($Y625,技リスト!$A$1:$F$270,3,FALSE)),"－",VLOOKUP($Y625,技リスト!$A$1:$F$270,3,FALSE))</f>
        <v>67</v>
      </c>
      <c r="AB625" s="3" t="str">
        <f>IF($E625=IF(ISERROR(VLOOKUP($Y625,技リスト!$A$1:$F$270,4,FALSE)),"－",VLOOKUP($Y625,技リスト!$A$1:$F$270,4,FALSE)),"一致","")</f>
        <v/>
      </c>
      <c r="AC625" s="15" t="s">
        <v>779</v>
      </c>
      <c r="AD625" s="3" t="str">
        <f>IF(ISERROR(VLOOKUP($AC625,技リスト!$A$1:$F$270,6,FALSE)),"－",VLOOKUP($AC625,技リスト!$A$1:$F$270,6,FALSE))</f>
        <v>CA</v>
      </c>
      <c r="AE625" s="3">
        <f>IF(ISERROR(VLOOKUP($AC625,技リスト!$A$1:$F$270,3,FALSE)),"－",VLOOKUP($AC625,技リスト!$A$1:$F$270,3,FALSE))</f>
        <v>65</v>
      </c>
      <c r="AF625" s="3" t="str">
        <f>IF($E625=IF(ISERROR(VLOOKUP($AC625,技リスト!$A$1:$F$245,4,FALSE)),"－",VLOOKUP($AC625,技リスト!$A$1:$F$245,4,FALSE)),"一致","")</f>
        <v/>
      </c>
      <c r="AG625" s="16" t="str">
        <f t="shared" si="72"/>
        <v>ごりむちゅうくものいとオーロラドリブルオーロラカーテン</v>
      </c>
      <c r="AH625" s="16" t="str">
        <f t="shared" si="73"/>
        <v>ごりむちゅうくものいとオーロラドリブルオーロラカーテン</v>
      </c>
      <c r="AI625" s="16" t="str">
        <f t="shared" si="74"/>
        <v>ごりむちゅうくものいとオーロラドリブルオーロラカーテン</v>
      </c>
      <c r="AJ625" s="16" t="str">
        <f t="shared" si="75"/>
        <v>ごりむちゅうくものいとオーロラドリブルオーロラカーテン</v>
      </c>
      <c r="AK625" s="15" t="str">
        <f t="shared" si="76"/>
        <v>DRBLDRCA</v>
      </c>
      <c r="AL625" s="16" t="str">
        <f t="shared" si="77"/>
        <v>DRBLDRCA</v>
      </c>
      <c r="AM625" s="15" t="str">
        <f t="shared" si="78"/>
        <v>DRBLDRCA</v>
      </c>
      <c r="AN625" s="15" t="str">
        <f t="shared" si="79"/>
        <v>DRBLDRCA</v>
      </c>
    </row>
    <row r="626" spans="1:40" ht="11.25" customHeight="1" x14ac:dyDescent="0.15">
      <c r="A626" s="15">
        <v>625</v>
      </c>
      <c r="B626" s="15" t="s">
        <v>1569</v>
      </c>
      <c r="C626" s="15" t="s">
        <v>1570</v>
      </c>
      <c r="D626" s="3" t="s">
        <v>18</v>
      </c>
      <c r="E626" s="15" t="s">
        <v>19</v>
      </c>
      <c r="F626" s="15" t="s">
        <v>52</v>
      </c>
      <c r="G626" s="15">
        <v>134</v>
      </c>
      <c r="H626" s="15">
        <v>136</v>
      </c>
      <c r="I626" s="15">
        <v>59</v>
      </c>
      <c r="J626" s="15">
        <v>70</v>
      </c>
      <c r="K626" s="15">
        <v>47</v>
      </c>
      <c r="L626" s="15">
        <v>69</v>
      </c>
      <c r="M626" s="15">
        <v>62</v>
      </c>
      <c r="N626" s="15">
        <v>62</v>
      </c>
      <c r="O626" s="15">
        <v>57</v>
      </c>
      <c r="P626" s="15">
        <v>20</v>
      </c>
      <c r="Q626" s="15" t="s">
        <v>153</v>
      </c>
      <c r="R626" s="3" t="str">
        <f>IF(ISERROR(VLOOKUP($Q626,技リスト!$A$1:$F$270,6,FALSE)),"－",VLOOKUP($Q626,技リスト!$A$1:$F$270,6,FALSE))</f>
        <v>NS</v>
      </c>
      <c r="S626" s="3">
        <f>IF(ISERROR(VLOOKUP($Q626,技リスト!$A$1:$F$270,3,FALSE)),"－",VLOOKUP($Q626,技リスト!$A$1:$F$270,3,FALSE))</f>
        <v>22</v>
      </c>
      <c r="T626" s="3" t="str">
        <f>IF($E626=IF(ISERROR(VLOOKUP($Q626,技リスト!$A$1:$F$270,4,FALSE)),"－",VLOOKUP($Q626,技リスト!$A$1:$F$270,4,FALSE)),"一致","")</f>
        <v>一致</v>
      </c>
      <c r="U626" s="15" t="s">
        <v>187</v>
      </c>
      <c r="V626" s="3" t="str">
        <f>IF(ISERROR(VLOOKUP($U626,技リスト!$A$1:$F$270,6,FALSE)),"－",VLOOKUP($U626,技リスト!$A$1:$F$270,6,FALSE))</f>
        <v>DR</v>
      </c>
      <c r="W626" s="3">
        <f>IF(ISERROR(VLOOKUP($U626,技リスト!$A$1:$F$270,3,FALSE)),"－",VLOOKUP($U626,技リスト!$A$1:$F$270,3,FALSE))</f>
        <v>15</v>
      </c>
      <c r="X626" s="3" t="str">
        <f>IF($E626=IF(ISERROR(VLOOKUP($U626,技リスト!$A$1:$F$270,4,FALSE)),"－",VLOOKUP($U626,技リスト!$A$1:$F$270,4,FALSE)),"一致","")</f>
        <v>一致</v>
      </c>
      <c r="Y626" s="15" t="s">
        <v>159</v>
      </c>
      <c r="Z626" s="3" t="str">
        <f>IF(ISERROR(VLOOKUP($Y626,技リスト!$A$1:$F$270,6,FALSE)),"－",VLOOKUP($Y626,技リスト!$A$1:$F$270,6,FALSE))</f>
        <v>NS</v>
      </c>
      <c r="AA626" s="3">
        <f>IF(ISERROR(VLOOKUP($Y626,技リスト!$A$1:$F$270,3,FALSE)),"－",VLOOKUP($Y626,技リスト!$A$1:$F$270,3,FALSE))</f>
        <v>67</v>
      </c>
      <c r="AB626" s="3" t="str">
        <f>IF($E626=IF(ISERROR(VLOOKUP($Y626,技リスト!$A$1:$F$270,4,FALSE)),"－",VLOOKUP($Y626,技リスト!$A$1:$F$270,4,FALSE)),"一致","")</f>
        <v/>
      </c>
      <c r="AC626" s="15" t="s">
        <v>1255</v>
      </c>
      <c r="AD626" s="3" t="str">
        <f>IF(ISERROR(VLOOKUP($AC626,技リスト!$A$1:$F$270,6,FALSE)),"－",VLOOKUP($AC626,技リスト!$A$1:$F$270,6,FALSE))</f>
        <v>NS</v>
      </c>
      <c r="AE626" s="3">
        <f>IF(ISERROR(VLOOKUP($AC626,技リスト!$A$1:$F$270,3,FALSE)),"－",VLOOKUP($AC626,技リスト!$A$1:$F$270,3,FALSE))</f>
        <v>82</v>
      </c>
      <c r="AF626" s="3" t="str">
        <f>IF($E626=IF(ISERROR(VLOOKUP($AC626,技リスト!$A$1:$F$245,4,FALSE)),"－",VLOOKUP($AC626,技リスト!$A$1:$F$245,4,FALSE)),"一致","")</f>
        <v>一致</v>
      </c>
      <c r="AG626" s="16" t="str">
        <f t="shared" si="72"/>
        <v>ローリングキックのろいクルクルヘッドセキュリティショット</v>
      </c>
      <c r="AH626" s="16" t="str">
        <f t="shared" si="73"/>
        <v>ローリングキックのろいクルクルヘッドセキュリティショット</v>
      </c>
      <c r="AI626" s="16" t="str">
        <f t="shared" si="74"/>
        <v>ローリングキックのろいクルクルヘッドセキュリティショット</v>
      </c>
      <c r="AJ626" s="16" t="str">
        <f t="shared" si="75"/>
        <v>ローリングキックのろいクルクルヘッドセキュリティショット</v>
      </c>
      <c r="AK626" s="15" t="str">
        <f t="shared" si="76"/>
        <v>NSDRNSNS</v>
      </c>
      <c r="AL626" s="16" t="str">
        <f t="shared" si="77"/>
        <v>NSDRNSNS</v>
      </c>
      <c r="AM626" s="15" t="str">
        <f t="shared" si="78"/>
        <v>NSDRNSNS</v>
      </c>
      <c r="AN626" s="15" t="str">
        <f t="shared" si="79"/>
        <v>NSDRNSNS</v>
      </c>
    </row>
    <row r="627" spans="1:40" ht="11.25" customHeight="1" x14ac:dyDescent="0.15">
      <c r="A627" s="15">
        <v>626</v>
      </c>
      <c r="B627" s="15" t="s">
        <v>1571</v>
      </c>
      <c r="C627" s="15" t="s">
        <v>1572</v>
      </c>
      <c r="D627" s="3" t="s">
        <v>18</v>
      </c>
      <c r="E627" s="15" t="s">
        <v>88</v>
      </c>
      <c r="F627" s="15" t="s">
        <v>52</v>
      </c>
      <c r="G627" s="15">
        <v>132</v>
      </c>
      <c r="H627" s="15">
        <v>156</v>
      </c>
      <c r="I627" s="15">
        <v>62</v>
      </c>
      <c r="J627" s="15">
        <v>61</v>
      </c>
      <c r="K627" s="15">
        <v>60</v>
      </c>
      <c r="L627" s="15">
        <v>67</v>
      </c>
      <c r="M627" s="15">
        <v>55</v>
      </c>
      <c r="N627" s="15">
        <v>56</v>
      </c>
      <c r="O627" s="15">
        <v>56</v>
      </c>
      <c r="P627" s="15">
        <v>14</v>
      </c>
      <c r="Q627" s="15" t="s">
        <v>533</v>
      </c>
      <c r="R627" s="3" t="str">
        <f>IF(ISERROR(VLOOKUP($Q627,技リスト!$A$1:$F$270,6,FALSE)),"－",VLOOKUP($Q627,技リスト!$A$1:$F$270,6,FALSE))</f>
        <v>NS</v>
      </c>
      <c r="S627" s="3">
        <f>IF(ISERROR(VLOOKUP($Q627,技リスト!$A$1:$F$270,3,FALSE)),"－",VLOOKUP($Q627,技リスト!$A$1:$F$270,3,FALSE))</f>
        <v>24</v>
      </c>
      <c r="T627" s="3" t="str">
        <f>IF($E627=IF(ISERROR(VLOOKUP($Q627,技リスト!$A$1:$F$270,4,FALSE)),"－",VLOOKUP($Q627,技リスト!$A$1:$F$270,4,FALSE)),"一致","")</f>
        <v>一致</v>
      </c>
      <c r="U627" s="15" t="s">
        <v>427</v>
      </c>
      <c r="V627" s="3" t="str">
        <f>IF(ISERROR(VLOOKUP($U627,技リスト!$A$1:$F$270,6,FALSE)),"－",VLOOKUP($U627,技リスト!$A$1:$F$270,6,FALSE))</f>
        <v>BL</v>
      </c>
      <c r="W627" s="3">
        <f>IF(ISERROR(VLOOKUP($U627,技リスト!$A$1:$F$270,3,FALSE)),"－",VLOOKUP($U627,技リスト!$A$1:$F$270,3,FALSE))</f>
        <v>39</v>
      </c>
      <c r="X627" s="3" t="str">
        <f>IF($E627=IF(ISERROR(VLOOKUP($U627,技リスト!$A$1:$F$270,4,FALSE)),"－",VLOOKUP($U627,技リスト!$A$1:$F$270,4,FALSE)),"一致","")</f>
        <v>一致</v>
      </c>
      <c r="Y627" s="15" t="s">
        <v>298</v>
      </c>
      <c r="Z627" s="3" t="str">
        <f>IF(ISERROR(VLOOKUP($Y627,技リスト!$A$1:$F$270,6,FALSE)),"－",VLOOKUP($Y627,技リスト!$A$1:$F$270,6,FALSE))</f>
        <v>DR</v>
      </c>
      <c r="AA627" s="3">
        <f>IF(ISERROR(VLOOKUP($Y627,技リスト!$A$1:$F$270,3,FALSE)),"－",VLOOKUP($Y627,技リスト!$A$1:$F$270,3,FALSE))</f>
        <v>38</v>
      </c>
      <c r="AB627" s="3" t="str">
        <f>IF($E627=IF(ISERROR(VLOOKUP($Y627,技リスト!$A$1:$F$270,4,FALSE)),"－",VLOOKUP($Y627,技リスト!$A$1:$F$270,4,FALSE)),"一致","")</f>
        <v>一致</v>
      </c>
      <c r="AC627" s="15" t="s">
        <v>265</v>
      </c>
      <c r="AD627" s="3" t="str">
        <f>IF(ISERROR(VLOOKUP($AC627,技リスト!$A$1:$F$270,6,FALSE)),"－",VLOOKUP($AC627,技リスト!$A$1:$F$270,6,FALSE))</f>
        <v>BS</v>
      </c>
      <c r="AE627" s="3">
        <f>IF(ISERROR(VLOOKUP($AC627,技リスト!$A$1:$F$270,3,FALSE)),"－",VLOOKUP($AC627,技リスト!$A$1:$F$270,3,FALSE))</f>
        <v>78</v>
      </c>
      <c r="AF627" s="3" t="str">
        <f>IF($E627=IF(ISERROR(VLOOKUP($AC627,技リスト!$A$1:$F$245,4,FALSE)),"－",VLOOKUP($AC627,技リスト!$A$1:$F$245,4,FALSE)),"一致","")</f>
        <v>一致</v>
      </c>
      <c r="AG627" s="16" t="str">
        <f t="shared" si="72"/>
        <v>スピニングシュートブレードアタックムーンサルトホークショット</v>
      </c>
      <c r="AH627" s="16" t="str">
        <f t="shared" si="73"/>
        <v>スピニングシュートブレードアタックムーンサルトホークショット</v>
      </c>
      <c r="AI627" s="16" t="str">
        <f t="shared" si="74"/>
        <v>スピニングシュートブレードアタックムーンサルトホークショット</v>
      </c>
      <c r="AJ627" s="16" t="str">
        <f t="shared" si="75"/>
        <v>スピニングシュートブレードアタックムーンサルトホークショット</v>
      </c>
      <c r="AK627" s="15" t="str">
        <f t="shared" si="76"/>
        <v>NSBLDRBS</v>
      </c>
      <c r="AL627" s="16" t="str">
        <f t="shared" si="77"/>
        <v>NSBLDRBS</v>
      </c>
      <c r="AM627" s="15" t="str">
        <f t="shared" si="78"/>
        <v>NSBLDRBS</v>
      </c>
      <c r="AN627" s="15" t="str">
        <f t="shared" si="79"/>
        <v>NSBLDRBS</v>
      </c>
    </row>
    <row r="628" spans="1:40" ht="11.25" customHeight="1" x14ac:dyDescent="0.15">
      <c r="A628" s="15">
        <v>627</v>
      </c>
      <c r="B628" s="15" t="s">
        <v>1573</v>
      </c>
      <c r="C628" s="15" t="s">
        <v>1574</v>
      </c>
      <c r="D628" s="3" t="s">
        <v>18</v>
      </c>
      <c r="E628" s="15" t="s">
        <v>145</v>
      </c>
      <c r="F628" s="15" t="s">
        <v>20</v>
      </c>
      <c r="G628" s="15">
        <v>83</v>
      </c>
      <c r="H628" s="15">
        <v>146</v>
      </c>
      <c r="I628" s="15">
        <v>57</v>
      </c>
      <c r="J628" s="15">
        <v>68</v>
      </c>
      <c r="K628" s="15">
        <v>43</v>
      </c>
      <c r="L628" s="15">
        <v>71</v>
      </c>
      <c r="M628" s="15">
        <v>56</v>
      </c>
      <c r="N628" s="15">
        <v>60</v>
      </c>
      <c r="O628" s="15">
        <v>60</v>
      </c>
      <c r="P628" s="15">
        <v>19</v>
      </c>
      <c r="Q628" s="15" t="s">
        <v>203</v>
      </c>
      <c r="R628" s="3" t="str">
        <f>IF(ISERROR(VLOOKUP($Q628,技リスト!$A$1:$F$270,6,FALSE)),"－",VLOOKUP($Q628,技リスト!$A$1:$F$270,6,FALSE))</f>
        <v>P1</v>
      </c>
      <c r="S628" s="3">
        <f>IF(ISERROR(VLOOKUP($Q628,技リスト!$A$1:$F$270,3,FALSE)),"－",VLOOKUP($Q628,技リスト!$A$1:$F$270,3,FALSE))</f>
        <v>8</v>
      </c>
      <c r="T628" s="3" t="str">
        <f>IF($E628=IF(ISERROR(VLOOKUP($Q628,技リスト!$A$1:$F$270,4,FALSE)),"－",VLOOKUP($Q628,技リスト!$A$1:$F$270,4,FALSE)),"一致","")</f>
        <v>一致</v>
      </c>
      <c r="U628" s="15" t="s">
        <v>280</v>
      </c>
      <c r="V628" s="3" t="str">
        <f>IF(ISERROR(VLOOKUP($U628,技リスト!$A$1:$F$270,6,FALSE)),"－",VLOOKUP($U628,技リスト!$A$1:$F$270,6,FALSE))</f>
        <v>P1</v>
      </c>
      <c r="W628" s="3">
        <f>IF(ISERROR(VLOOKUP($U628,技リスト!$A$1:$F$270,3,FALSE)),"－",VLOOKUP($U628,技リスト!$A$1:$F$270,3,FALSE))</f>
        <v>41</v>
      </c>
      <c r="X628" s="3" t="str">
        <f>IF($E628=IF(ISERROR(VLOOKUP($U628,技リスト!$A$1:$F$270,4,FALSE)),"－",VLOOKUP($U628,技リスト!$A$1:$F$270,4,FALSE)),"一致","")</f>
        <v>一致</v>
      </c>
      <c r="Y628" s="15" t="s">
        <v>370</v>
      </c>
      <c r="Z628" s="3" t="str">
        <f>IF(ISERROR(VLOOKUP($Y628,技リスト!$A$1:$F$270,6,FALSE)),"－",VLOOKUP($Y628,技リスト!$A$1:$F$270,6,FALSE))</f>
        <v>P1</v>
      </c>
      <c r="AA628" s="3">
        <f>IF(ISERROR(VLOOKUP($Y628,技リスト!$A$1:$F$270,3,FALSE)),"－",VLOOKUP($Y628,技リスト!$A$1:$F$270,3,FALSE))</f>
        <v>90</v>
      </c>
      <c r="AB628" s="3" t="str">
        <f>IF($E628=IF(ISERROR(VLOOKUP($Y628,技リスト!$A$1:$F$270,4,FALSE)),"－",VLOOKUP($Y628,技リスト!$A$1:$F$270,4,FALSE)),"一致","")</f>
        <v>一致</v>
      </c>
      <c r="AC628" s="15" t="s">
        <v>236</v>
      </c>
      <c r="AD628" s="3" t="str">
        <f>IF(ISERROR(VLOOKUP($AC628,技リスト!$A$1:$F$270,6,FALSE)),"－",VLOOKUP($AC628,技リスト!$A$1:$F$270,6,FALSE))</f>
        <v>DR</v>
      </c>
      <c r="AE628" s="3">
        <f>IF(ISERROR(VLOOKUP($AC628,技リスト!$A$1:$F$270,3,FALSE)),"－",VLOOKUP($AC628,技リスト!$A$1:$F$270,3,FALSE))</f>
        <v>96</v>
      </c>
      <c r="AF628" s="3" t="str">
        <f>IF($E628=IF(ISERROR(VLOOKUP($AC628,技リスト!$A$1:$F$245,4,FALSE)),"－",VLOOKUP($AC628,技リスト!$A$1:$F$245,4,FALSE)),"一致","")</f>
        <v>一致</v>
      </c>
      <c r="AG628" s="16" t="str">
        <f t="shared" si="72"/>
        <v>ねっけつパンチロケットこぶしダブルロケットジャッジスルー２</v>
      </c>
      <c r="AH628" s="16" t="str">
        <f t="shared" si="73"/>
        <v>ねっけつパンチロケットこぶしダブルロケットジャッジスルー２</v>
      </c>
      <c r="AI628" s="16" t="str">
        <f t="shared" si="74"/>
        <v>ねっけつパンチロケットこぶしダブルロケットジャッジスルー２</v>
      </c>
      <c r="AJ628" s="16" t="str">
        <f t="shared" si="75"/>
        <v>ねっけつパンチロケットこぶしダブルロケットジャッジスルー２</v>
      </c>
      <c r="AK628" s="15" t="str">
        <f t="shared" si="76"/>
        <v>P1P1P1DR</v>
      </c>
      <c r="AL628" s="16" t="str">
        <f t="shared" si="77"/>
        <v>P1P1P1DR</v>
      </c>
      <c r="AM628" s="15" t="str">
        <f t="shared" si="78"/>
        <v>P1P1P1DR</v>
      </c>
      <c r="AN628" s="15" t="str">
        <f t="shared" si="79"/>
        <v>P1P1P1DR</v>
      </c>
    </row>
    <row r="629" spans="1:40" ht="11.25" customHeight="1" x14ac:dyDescent="0.15">
      <c r="A629" s="15">
        <v>628</v>
      </c>
      <c r="B629" s="15" t="s">
        <v>1575</v>
      </c>
      <c r="C629" s="15" t="s">
        <v>1576</v>
      </c>
      <c r="D629" s="3" t="s">
        <v>18</v>
      </c>
      <c r="E629" s="15" t="s">
        <v>88</v>
      </c>
      <c r="F629" s="15" t="s">
        <v>52</v>
      </c>
      <c r="G629" s="15">
        <v>193</v>
      </c>
      <c r="H629" s="15">
        <v>196</v>
      </c>
      <c r="I629" s="15">
        <v>58</v>
      </c>
      <c r="J629" s="15">
        <v>62</v>
      </c>
      <c r="K629" s="15">
        <v>63</v>
      </c>
      <c r="L629" s="15">
        <v>56</v>
      </c>
      <c r="M629" s="15">
        <v>60</v>
      </c>
      <c r="N629" s="15">
        <v>70</v>
      </c>
      <c r="O629" s="15">
        <v>55</v>
      </c>
      <c r="P629" s="15">
        <v>25</v>
      </c>
      <c r="Q629" s="15" t="s">
        <v>533</v>
      </c>
      <c r="R629" s="3" t="str">
        <f>IF(ISERROR(VLOOKUP($Q629,技リスト!$A$1:$F$270,6,FALSE)),"－",VLOOKUP($Q629,技リスト!$A$1:$F$270,6,FALSE))</f>
        <v>NS</v>
      </c>
      <c r="S629" s="3">
        <f>IF(ISERROR(VLOOKUP($Q629,技リスト!$A$1:$F$270,3,FALSE)),"－",VLOOKUP($Q629,技リスト!$A$1:$F$270,3,FALSE))</f>
        <v>24</v>
      </c>
      <c r="T629" s="3" t="str">
        <f>IF($E629=IF(ISERROR(VLOOKUP($Q629,技リスト!$A$1:$F$270,4,FALSE)),"－",VLOOKUP($Q629,技リスト!$A$1:$F$270,4,FALSE)),"一致","")</f>
        <v>一致</v>
      </c>
      <c r="U629" s="15" t="s">
        <v>684</v>
      </c>
      <c r="V629" s="3" t="str">
        <f>IF(ISERROR(VLOOKUP($U629,技リスト!$A$1:$F$270,6,FALSE)),"－",VLOOKUP($U629,技リスト!$A$1:$F$270,6,FALSE))</f>
        <v>NS</v>
      </c>
      <c r="W629" s="3">
        <f>IF(ISERROR(VLOOKUP($U629,技リスト!$A$1:$F$270,3,FALSE)),"－",VLOOKUP($U629,技リスト!$A$1:$F$270,3,FALSE))</f>
        <v>45</v>
      </c>
      <c r="X629" s="3" t="str">
        <f>IF($E629=IF(ISERROR(VLOOKUP($U629,技リスト!$A$1:$F$270,4,FALSE)),"－",VLOOKUP($U629,技リスト!$A$1:$F$270,4,FALSE)),"一致","")</f>
        <v/>
      </c>
      <c r="Y629" s="15" t="s">
        <v>158</v>
      </c>
      <c r="Z629" s="3" t="str">
        <f>IF(ISERROR(VLOOKUP($Y629,技リスト!$A$1:$F$270,6,FALSE)),"－",VLOOKUP($Y629,技リスト!$A$1:$F$270,6,FALSE))</f>
        <v>DR</v>
      </c>
      <c r="AA629" s="3">
        <f>IF(ISERROR(VLOOKUP($Y629,技リスト!$A$1:$F$270,3,FALSE)),"－",VLOOKUP($Y629,技リスト!$A$1:$F$270,3,FALSE))</f>
        <v>17</v>
      </c>
      <c r="AB629" s="3" t="str">
        <f>IF($E629=IF(ISERROR(VLOOKUP($Y629,技リスト!$A$1:$F$270,4,FALSE)),"－",VLOOKUP($Y629,技リスト!$A$1:$F$270,4,FALSE)),"一致","")</f>
        <v>一致</v>
      </c>
      <c r="AC629" s="15" t="s">
        <v>950</v>
      </c>
      <c r="AD629" s="3" t="str">
        <f>IF(ISERROR(VLOOKUP($AC629,技リスト!$A$1:$F$270,6,FALSE)),"－",VLOOKUP($AC629,技リスト!$A$1:$F$270,6,FALSE))</f>
        <v>DR</v>
      </c>
      <c r="AE629" s="3">
        <f>IF(ISERROR(VLOOKUP($AC629,技リスト!$A$1:$F$270,3,FALSE)),"－",VLOOKUP($AC629,技リスト!$A$1:$F$270,3,FALSE))</f>
        <v>94</v>
      </c>
      <c r="AF629" s="3" t="str">
        <f>IF($E629=IF(ISERROR(VLOOKUP($AC629,技リスト!$A$1:$F$245,4,FALSE)),"－",VLOOKUP($AC629,技リスト!$A$1:$F$245,4,FALSE)),"一致","")</f>
        <v/>
      </c>
      <c r="AG629" s="16" t="str">
        <f t="shared" si="72"/>
        <v>スピニングシュートあびせげりたつまきせんぷうニニンサンキャク</v>
      </c>
      <c r="AH629" s="16" t="str">
        <f t="shared" si="73"/>
        <v>スピニングシュートあびせげりたつまきせんぷうニニンサンキャク</v>
      </c>
      <c r="AI629" s="16" t="str">
        <f t="shared" si="74"/>
        <v>スピニングシュートあびせげりたつまきせんぷうニニンサンキャク</v>
      </c>
      <c r="AJ629" s="16" t="str">
        <f t="shared" si="75"/>
        <v>スピニングシュートあびせげりたつまきせんぷうニニンサンキャク</v>
      </c>
      <c r="AK629" s="15" t="str">
        <f t="shared" si="76"/>
        <v>NSNSDRDR</v>
      </c>
      <c r="AL629" s="16" t="str">
        <f t="shared" si="77"/>
        <v>NSNSDRDR</v>
      </c>
      <c r="AM629" s="15" t="str">
        <f t="shared" si="78"/>
        <v>NSNSDRDR</v>
      </c>
      <c r="AN629" s="15" t="str">
        <f t="shared" si="79"/>
        <v>NSNSDRDR</v>
      </c>
    </row>
    <row r="630" spans="1:40" ht="11.25" customHeight="1" x14ac:dyDescent="0.15">
      <c r="A630" s="15">
        <v>629</v>
      </c>
      <c r="B630" s="15" t="s">
        <v>1577</v>
      </c>
      <c r="C630" s="15" t="s">
        <v>1578</v>
      </c>
      <c r="D630" s="3" t="s">
        <v>18</v>
      </c>
      <c r="E630" s="15" t="s">
        <v>88</v>
      </c>
      <c r="F630" s="15" t="s">
        <v>20</v>
      </c>
      <c r="G630" s="15">
        <v>154</v>
      </c>
      <c r="H630" s="15">
        <v>130</v>
      </c>
      <c r="I630" s="15">
        <v>50</v>
      </c>
      <c r="J630" s="15">
        <v>63</v>
      </c>
      <c r="K630" s="15">
        <v>64</v>
      </c>
      <c r="L630" s="15">
        <v>42</v>
      </c>
      <c r="M630" s="15">
        <v>57</v>
      </c>
      <c r="N630" s="15">
        <v>63</v>
      </c>
      <c r="O630" s="15">
        <v>62</v>
      </c>
      <c r="P630" s="15">
        <v>15</v>
      </c>
      <c r="Q630" s="15" t="s">
        <v>630</v>
      </c>
      <c r="R630" s="3" t="str">
        <f>IF(ISERROR(VLOOKUP($Q630,技リスト!$A$1:$F$270,6,FALSE)),"－",VLOOKUP($Q630,技リスト!$A$1:$F$270,6,FALSE))</f>
        <v>CA</v>
      </c>
      <c r="S630" s="3">
        <f>IF(ISERROR(VLOOKUP($Q630,技リスト!$A$1:$F$270,3,FALSE)),"－",VLOOKUP($Q630,技リスト!$A$1:$F$270,3,FALSE))</f>
        <v>13</v>
      </c>
      <c r="T630" s="3" t="str">
        <f>IF($E630=IF(ISERROR(VLOOKUP($Q630,技リスト!$A$1:$F$270,4,FALSE)),"－",VLOOKUP($Q630,技リスト!$A$1:$F$270,4,FALSE)),"一致","")</f>
        <v>一致</v>
      </c>
      <c r="U630" s="15" t="s">
        <v>481</v>
      </c>
      <c r="V630" s="3" t="str">
        <f>IF(ISERROR(VLOOKUP($U630,技リスト!$A$1:$F$270,6,FALSE)),"－",VLOOKUP($U630,技リスト!$A$1:$F$270,6,FALSE))</f>
        <v>CA</v>
      </c>
      <c r="W630" s="3">
        <f>IF(ISERROR(VLOOKUP($U630,技リスト!$A$1:$F$270,3,FALSE)),"－",VLOOKUP($U630,技リスト!$A$1:$F$270,3,FALSE))</f>
        <v>41</v>
      </c>
      <c r="X630" s="3" t="str">
        <f>IF($E630=IF(ISERROR(VLOOKUP($U630,技リスト!$A$1:$F$270,4,FALSE)),"－",VLOOKUP($U630,技リスト!$A$1:$F$270,4,FALSE)),"一致","")</f>
        <v>一致</v>
      </c>
      <c r="Y630" s="15" t="s">
        <v>445</v>
      </c>
      <c r="Z630" s="3" t="str">
        <f>IF(ISERROR(VLOOKUP($Y630,技リスト!$A$1:$F$270,6,FALSE)),"－",VLOOKUP($Y630,技リスト!$A$1:$F$270,6,FALSE))</f>
        <v>CA</v>
      </c>
      <c r="AA630" s="3">
        <f>IF(ISERROR(VLOOKUP($Y630,技リスト!$A$1:$F$270,3,FALSE)),"－",VLOOKUP($Y630,技リスト!$A$1:$F$270,3,FALSE))</f>
        <v>61</v>
      </c>
      <c r="AB630" s="3" t="str">
        <f>IF($E630=IF(ISERROR(VLOOKUP($Y630,技リスト!$A$1:$F$270,4,FALSE)),"－",VLOOKUP($Y630,技リスト!$A$1:$F$270,4,FALSE)),"一致","")</f>
        <v>一致</v>
      </c>
      <c r="AC630" s="15" t="s">
        <v>1221</v>
      </c>
      <c r="AD630" s="3" t="str">
        <f>IF(ISERROR(VLOOKUP($AC630,技リスト!$A$1:$F$270,6,FALSE)),"－",VLOOKUP($AC630,技リスト!$A$1:$F$270,6,FALSE))</f>
        <v>P1</v>
      </c>
      <c r="AE630" s="3">
        <f>IF(ISERROR(VLOOKUP($AC630,技リスト!$A$1:$F$270,3,FALSE)),"－",VLOOKUP($AC630,技リスト!$A$1:$F$270,3,FALSE))</f>
        <v>83</v>
      </c>
      <c r="AF630" s="3" t="str">
        <f>IF($E630=IF(ISERROR(VLOOKUP($AC630,技リスト!$A$1:$F$245,4,FALSE)),"－",VLOOKUP($AC630,技リスト!$A$1:$F$245,4,FALSE)),"一致","")</f>
        <v>一致</v>
      </c>
      <c r="AG630" s="16" t="str">
        <f t="shared" si="72"/>
        <v>トルネードキャッチこがらしつむじセーフティプロテクト</v>
      </c>
      <c r="AH630" s="16" t="str">
        <f t="shared" si="73"/>
        <v>トルネードキャッチこがらしつむじセーフティプロテクト</v>
      </c>
      <c r="AI630" s="16" t="str">
        <f t="shared" si="74"/>
        <v>トルネードキャッチこがらしつむじセーフティプロテクト</v>
      </c>
      <c r="AJ630" s="16" t="str">
        <f t="shared" si="75"/>
        <v>トルネードキャッチこがらしつむじセーフティプロテクト</v>
      </c>
      <c r="AK630" s="15" t="str">
        <f t="shared" si="76"/>
        <v>CACACAP1</v>
      </c>
      <c r="AL630" s="16" t="str">
        <f t="shared" si="77"/>
        <v>CACACAP1</v>
      </c>
      <c r="AM630" s="15" t="str">
        <f t="shared" si="78"/>
        <v>CACACAP1</v>
      </c>
      <c r="AN630" s="15" t="str">
        <f t="shared" si="79"/>
        <v>CACACAP1</v>
      </c>
    </row>
    <row r="631" spans="1:40" ht="11.25" customHeight="1" x14ac:dyDescent="0.15">
      <c r="A631" s="15">
        <v>630</v>
      </c>
      <c r="B631" s="15" t="s">
        <v>1579</v>
      </c>
      <c r="C631" s="15" t="s">
        <v>1580</v>
      </c>
      <c r="D631" s="3" t="s">
        <v>18</v>
      </c>
      <c r="E631" s="15" t="s">
        <v>121</v>
      </c>
      <c r="F631" s="15" t="s">
        <v>53</v>
      </c>
      <c r="G631" s="15">
        <v>77</v>
      </c>
      <c r="H631" s="15">
        <v>144</v>
      </c>
      <c r="I631" s="15">
        <v>70</v>
      </c>
      <c r="J631" s="15">
        <v>61</v>
      </c>
      <c r="K631" s="15">
        <v>60</v>
      </c>
      <c r="L631" s="15">
        <v>54</v>
      </c>
      <c r="M631" s="15">
        <v>54</v>
      </c>
      <c r="N631" s="15">
        <v>60</v>
      </c>
      <c r="O631" s="15">
        <v>52</v>
      </c>
      <c r="P631" s="15">
        <v>17</v>
      </c>
      <c r="Q631" s="15" t="s">
        <v>146</v>
      </c>
      <c r="R631" s="3" t="str">
        <f>IF(ISERROR(VLOOKUP($Q631,技リスト!$A$1:$F$270,6,FALSE)),"－",VLOOKUP($Q631,技リスト!$A$1:$F$270,6,FALSE))</f>
        <v>DR</v>
      </c>
      <c r="S631" s="3">
        <f>IF(ISERROR(VLOOKUP($Q631,技リスト!$A$1:$F$270,3,FALSE)),"－",VLOOKUP($Q631,技リスト!$A$1:$F$270,3,FALSE))</f>
        <v>15</v>
      </c>
      <c r="T631" s="3" t="str">
        <f>IF($E631=IF(ISERROR(VLOOKUP($Q631,技リスト!$A$1:$F$270,4,FALSE)),"－",VLOOKUP($Q631,技リスト!$A$1:$F$270,4,FALSE)),"一致","")</f>
        <v>一致</v>
      </c>
      <c r="U631" s="15" t="s">
        <v>363</v>
      </c>
      <c r="V631" s="3" t="str">
        <f>IF(ISERROR(VLOOKUP($U631,技リスト!$A$1:$F$270,6,FALSE)),"－",VLOOKUP($U631,技リスト!$A$1:$F$270,6,FALSE))</f>
        <v>DR</v>
      </c>
      <c r="W631" s="3">
        <f>IF(ISERROR(VLOOKUP($U631,技リスト!$A$1:$F$270,3,FALSE)),"－",VLOOKUP($U631,技リスト!$A$1:$F$270,3,FALSE))</f>
        <v>52</v>
      </c>
      <c r="X631" s="3" t="str">
        <f>IF($E631=IF(ISERROR(VLOOKUP($U631,技リスト!$A$1:$F$270,4,FALSE)),"－",VLOOKUP($U631,技リスト!$A$1:$F$270,4,FALSE)),"一致","")</f>
        <v/>
      </c>
      <c r="Y631" s="15" t="s">
        <v>129</v>
      </c>
      <c r="Z631" s="3" t="str">
        <f>IF(ISERROR(VLOOKUP($Y631,技リスト!$A$1:$F$270,6,FALSE)),"－",VLOOKUP($Y631,技リスト!$A$1:$F$270,6,FALSE))</f>
        <v>BL</v>
      </c>
      <c r="AA631" s="3">
        <f>IF(ISERROR(VLOOKUP($Y631,技リスト!$A$1:$F$270,3,FALSE)),"－",VLOOKUP($Y631,技リスト!$A$1:$F$270,3,FALSE))</f>
        <v>73</v>
      </c>
      <c r="AB631" s="3" t="str">
        <f>IF($E631=IF(ISERROR(VLOOKUP($Y631,技リスト!$A$1:$F$270,4,FALSE)),"－",VLOOKUP($Y631,技リスト!$A$1:$F$270,4,FALSE)),"一致","")</f>
        <v/>
      </c>
      <c r="AC631" s="15" t="s">
        <v>128</v>
      </c>
      <c r="AD631" s="3" t="str">
        <f>IF(ISERROR(VLOOKUP($AC631,技リスト!$A$1:$F$270,6,FALSE)),"－",VLOOKUP($AC631,技リスト!$A$1:$F$270,6,FALSE))</f>
        <v>DR</v>
      </c>
      <c r="AE631" s="3">
        <f>IF(ISERROR(VLOOKUP($AC631,技リスト!$A$1:$F$270,3,FALSE)),"－",VLOOKUP($AC631,技リスト!$A$1:$F$270,3,FALSE))</f>
        <v>76</v>
      </c>
      <c r="AF631" s="3" t="str">
        <f>IF($E631=IF(ISERROR(VLOOKUP($AC631,技リスト!$A$1:$F$245,4,FALSE)),"－",VLOOKUP($AC631,技リスト!$A$1:$F$245,4,FALSE)),"一致","")</f>
        <v/>
      </c>
      <c r="AG631" s="16" t="str">
        <f t="shared" si="72"/>
        <v>モンキーターンざんぞうぶんしんディフェンスぶんしんフェイント</v>
      </c>
      <c r="AH631" s="16" t="str">
        <f t="shared" si="73"/>
        <v>モンキーターンざんぞうぶんしんディフェンスぶんしんフェイント</v>
      </c>
      <c r="AI631" s="16" t="str">
        <f t="shared" si="74"/>
        <v>モンキーターンざんぞうぶんしんディフェンスぶんしんフェイント</v>
      </c>
      <c r="AJ631" s="16" t="str">
        <f t="shared" si="75"/>
        <v>モンキーターンざんぞうぶんしんディフェンスぶんしんフェイント</v>
      </c>
      <c r="AK631" s="15" t="str">
        <f t="shared" si="76"/>
        <v>DRDRBLDR</v>
      </c>
      <c r="AL631" s="16" t="str">
        <f t="shared" si="77"/>
        <v>DRDRBLDR</v>
      </c>
      <c r="AM631" s="15" t="str">
        <f t="shared" si="78"/>
        <v>DRDRBLDR</v>
      </c>
      <c r="AN631" s="15" t="str">
        <f t="shared" si="79"/>
        <v>DRDRBLDR</v>
      </c>
    </row>
    <row r="632" spans="1:40" ht="11.25" customHeight="1" x14ac:dyDescent="0.15">
      <c r="A632" s="15">
        <v>631</v>
      </c>
      <c r="B632" s="15" t="s">
        <v>1581</v>
      </c>
      <c r="C632" s="15" t="s">
        <v>1582</v>
      </c>
      <c r="D632" s="3" t="s">
        <v>18</v>
      </c>
      <c r="E632" s="15" t="s">
        <v>121</v>
      </c>
      <c r="F632" s="15" t="s">
        <v>17</v>
      </c>
      <c r="G632" s="15">
        <v>101</v>
      </c>
      <c r="H632" s="15">
        <v>130</v>
      </c>
      <c r="I632" s="15">
        <v>62</v>
      </c>
      <c r="J632" s="15">
        <v>68</v>
      </c>
      <c r="K632" s="15">
        <v>46</v>
      </c>
      <c r="L632" s="15">
        <v>60</v>
      </c>
      <c r="M632" s="15">
        <v>55</v>
      </c>
      <c r="N632" s="15">
        <v>67</v>
      </c>
      <c r="O632" s="15">
        <v>61</v>
      </c>
      <c r="P632" s="15">
        <v>19</v>
      </c>
      <c r="Q632" s="15" t="s">
        <v>305</v>
      </c>
      <c r="R632" s="3" t="str">
        <f>IF(ISERROR(VLOOKUP($Q632,技リスト!$A$1:$F$270,6,FALSE)),"－",VLOOKUP($Q632,技リスト!$A$1:$F$270,6,FALSE))</f>
        <v>BB</v>
      </c>
      <c r="S632" s="3">
        <f>IF(ISERROR(VLOOKUP($Q632,技リスト!$A$1:$F$270,3,FALSE)),"－",VLOOKUP($Q632,技リスト!$A$1:$F$270,3,FALSE))</f>
        <v>16</v>
      </c>
      <c r="T632" s="3" t="str">
        <f>IF($E632=IF(ISERROR(VLOOKUP($Q632,技リスト!$A$1:$F$270,4,FALSE)),"－",VLOOKUP($Q632,技リスト!$A$1:$F$270,4,FALSE)),"一致","")</f>
        <v>一致</v>
      </c>
      <c r="U632" s="15" t="s">
        <v>548</v>
      </c>
      <c r="V632" s="3" t="str">
        <f>IF(ISERROR(VLOOKUP($U632,技リスト!$A$1:$F$270,6,FALSE)),"－",VLOOKUP($U632,技リスト!$A$1:$F$270,6,FALSE))</f>
        <v>DR</v>
      </c>
      <c r="W632" s="3">
        <f>IF(ISERROR(VLOOKUP($U632,技リスト!$A$1:$F$270,3,FALSE)),"－",VLOOKUP($U632,技リスト!$A$1:$F$270,3,FALSE))</f>
        <v>74</v>
      </c>
      <c r="X632" s="3" t="str">
        <f>IF($E632=IF(ISERROR(VLOOKUP($U632,技リスト!$A$1:$F$270,4,FALSE)),"－",VLOOKUP($U632,技リスト!$A$1:$F$270,4,FALSE)),"一致","")</f>
        <v/>
      </c>
      <c r="Y632" s="15" t="s">
        <v>373</v>
      </c>
      <c r="Z632" s="3" t="str">
        <f>IF(ISERROR(VLOOKUP($Y632,技リスト!$A$1:$F$270,6,FALSE)),"－",VLOOKUP($Y632,技リスト!$A$1:$F$270,6,FALSE))</f>
        <v>LS</v>
      </c>
      <c r="AA632" s="3">
        <f>IF(ISERROR(VLOOKUP($Y632,技リスト!$A$1:$F$270,3,FALSE)),"－",VLOOKUP($Y632,技リスト!$A$1:$F$270,3,FALSE))</f>
        <v>69</v>
      </c>
      <c r="AB632" s="3" t="str">
        <f>IF($E632=IF(ISERROR(VLOOKUP($Y632,技リスト!$A$1:$F$270,4,FALSE)),"－",VLOOKUP($Y632,技リスト!$A$1:$F$270,4,FALSE)),"一致","")</f>
        <v/>
      </c>
      <c r="AC632" s="15" t="s">
        <v>407</v>
      </c>
      <c r="AD632" s="3" t="str">
        <f>IF(ISERROR(VLOOKUP($AC632,技リスト!$A$1:$F$270,6,FALSE)),"－",VLOOKUP($AC632,技リスト!$A$1:$F$270,6,FALSE))</f>
        <v>CA</v>
      </c>
      <c r="AE632" s="3">
        <f>IF(ISERROR(VLOOKUP($AC632,技リスト!$A$1:$F$270,3,FALSE)),"－",VLOOKUP($AC632,技リスト!$A$1:$F$270,3,FALSE))</f>
        <v>69</v>
      </c>
      <c r="AF632" s="3" t="str">
        <f>IF($E632=IF(ISERROR(VLOOKUP($AC632,技リスト!$A$1:$F$245,4,FALSE)),"－",VLOOKUP($AC632,技リスト!$A$1:$F$245,4,FALSE)),"一致","")</f>
        <v>一致</v>
      </c>
      <c r="AG632" s="16" t="str">
        <f t="shared" si="72"/>
        <v>ホーントレインれっぷうダッシュパトリオットシュートドこんじょうキャッチ</v>
      </c>
      <c r="AH632" s="16" t="str">
        <f t="shared" si="73"/>
        <v>ホーントレインれっぷうダッシュパトリオットシュートドこんじょうキャッチ</v>
      </c>
      <c r="AI632" s="16" t="str">
        <f t="shared" si="74"/>
        <v>ホーントレインれっぷうダッシュパトリオットシュートドこんじょうキャッチ</v>
      </c>
      <c r="AJ632" s="16" t="str">
        <f t="shared" si="75"/>
        <v>ホーントレインれっぷうダッシュパトリオットシュートドこんじょうキャッチ</v>
      </c>
      <c r="AK632" s="15" t="str">
        <f t="shared" si="76"/>
        <v>BBDRLSCA</v>
      </c>
      <c r="AL632" s="16" t="str">
        <f t="shared" si="77"/>
        <v>BBDRLSCA</v>
      </c>
      <c r="AM632" s="15" t="str">
        <f t="shared" si="78"/>
        <v>BBDRLSCA</v>
      </c>
      <c r="AN632" s="15" t="str">
        <f t="shared" si="79"/>
        <v>BBDRLSCA</v>
      </c>
    </row>
    <row r="633" spans="1:40" ht="11.25" customHeight="1" x14ac:dyDescent="0.15">
      <c r="A633" s="15">
        <v>632</v>
      </c>
      <c r="B633" s="15" t="s">
        <v>1583</v>
      </c>
      <c r="C633" s="15" t="s">
        <v>1584</v>
      </c>
      <c r="D633" s="3" t="s">
        <v>18</v>
      </c>
      <c r="E633" s="15" t="s">
        <v>88</v>
      </c>
      <c r="F633" s="15" t="s">
        <v>53</v>
      </c>
      <c r="G633" s="15">
        <v>160</v>
      </c>
      <c r="H633" s="15">
        <v>154</v>
      </c>
      <c r="I633" s="15">
        <v>45</v>
      </c>
      <c r="J633" s="15">
        <v>61</v>
      </c>
      <c r="K633" s="15">
        <v>76</v>
      </c>
      <c r="L633" s="15">
        <v>41</v>
      </c>
      <c r="M633" s="15">
        <v>54</v>
      </c>
      <c r="N633" s="15">
        <v>55</v>
      </c>
      <c r="O633" s="15">
        <v>56</v>
      </c>
      <c r="P633" s="15">
        <v>19</v>
      </c>
      <c r="Q633" s="15" t="s">
        <v>329</v>
      </c>
      <c r="R633" s="3" t="str">
        <f>IF(ISERROR(VLOOKUP($Q633,技リスト!$A$1:$F$270,6,FALSE)),"－",VLOOKUP($Q633,技リスト!$A$1:$F$270,6,FALSE))</f>
        <v>DR</v>
      </c>
      <c r="S633" s="3">
        <f>IF(ISERROR(VLOOKUP($Q633,技リスト!$A$1:$F$270,3,FALSE)),"－",VLOOKUP($Q633,技リスト!$A$1:$F$270,3,FALSE))</f>
        <v>8</v>
      </c>
      <c r="T633" s="3" t="str">
        <f>IF($E633=IF(ISERROR(VLOOKUP($Q633,技リスト!$A$1:$F$270,4,FALSE)),"－",VLOOKUP($Q633,技リスト!$A$1:$F$270,4,FALSE)),"一致","")</f>
        <v>一致</v>
      </c>
      <c r="U633" s="15" t="s">
        <v>139</v>
      </c>
      <c r="V633" s="3" t="str">
        <f>IF(ISERROR(VLOOKUP($U633,技リスト!$A$1:$F$270,6,FALSE)),"－",VLOOKUP($U633,技リスト!$A$1:$F$270,6,FALSE))</f>
        <v>BL</v>
      </c>
      <c r="W633" s="3">
        <f>IF(ISERROR(VLOOKUP($U633,技リスト!$A$1:$F$270,3,FALSE)),"－",VLOOKUP($U633,技リスト!$A$1:$F$270,3,FALSE))</f>
        <v>8</v>
      </c>
      <c r="X633" s="3" t="str">
        <f>IF($E633=IF(ISERROR(VLOOKUP($U633,技リスト!$A$1:$F$270,4,FALSE)),"－",VLOOKUP($U633,技リスト!$A$1:$F$270,4,FALSE)),"一致","")</f>
        <v>一致</v>
      </c>
      <c r="Y633" s="15" t="s">
        <v>257</v>
      </c>
      <c r="Z633" s="3" t="str">
        <f>IF(ISERROR(VLOOKUP($Y633,技リスト!$A$1:$F$270,6,FALSE)),"－",VLOOKUP($Y633,技リスト!$A$1:$F$270,6,FALSE))</f>
        <v>NS</v>
      </c>
      <c r="AA633" s="3">
        <f>IF(ISERROR(VLOOKUP($Y633,技リスト!$A$1:$F$270,3,FALSE)),"－",VLOOKUP($Y633,技リスト!$A$1:$F$270,3,FALSE))</f>
        <v>68</v>
      </c>
      <c r="AB633" s="3" t="str">
        <f>IF($E633=IF(ISERROR(VLOOKUP($Y633,技リスト!$A$1:$F$270,4,FALSE)),"－",VLOOKUP($Y633,技リスト!$A$1:$F$270,4,FALSE)),"一致","")</f>
        <v>一致</v>
      </c>
      <c r="AC633" s="15" t="s">
        <v>351</v>
      </c>
      <c r="AD633" s="3" t="str">
        <f>IF(ISERROR(VLOOKUP($AC633,技リスト!$A$1:$F$270,6,FALSE)),"－",VLOOKUP($AC633,技リスト!$A$1:$F$270,6,FALSE))</f>
        <v>NS</v>
      </c>
      <c r="AE633" s="3">
        <f>IF(ISERROR(VLOOKUP($AC633,技リスト!$A$1:$F$270,3,FALSE)),"－",VLOOKUP($AC633,技リスト!$A$1:$F$270,3,FALSE))</f>
        <v>103</v>
      </c>
      <c r="AF633" s="3" t="str">
        <f>IF($E633=IF(ISERROR(VLOOKUP($AC633,技リスト!$A$1:$F$245,4,FALSE)),"－",VLOOKUP($AC633,技リスト!$A$1:$F$245,4,FALSE)),"一致","")</f>
        <v/>
      </c>
      <c r="AG633" s="16" t="str">
        <f t="shared" si="72"/>
        <v>たまのりピエロコイルターンコロドラシュートドラゴングランド</v>
      </c>
      <c r="AH633" s="16" t="str">
        <f t="shared" si="73"/>
        <v>たまのりピエロコイルターンコロドラシュートドラゴングランド</v>
      </c>
      <c r="AI633" s="16" t="str">
        <f t="shared" si="74"/>
        <v>たまのりピエロコイルターンコロドラシュートドラゴングランド</v>
      </c>
      <c r="AJ633" s="16" t="str">
        <f t="shared" si="75"/>
        <v>たまのりピエロコイルターンコロドラシュートドラゴングランド</v>
      </c>
      <c r="AK633" s="15" t="str">
        <f t="shared" si="76"/>
        <v>DRBLNSNS</v>
      </c>
      <c r="AL633" s="16" t="str">
        <f t="shared" si="77"/>
        <v>DRBLNSNS</v>
      </c>
      <c r="AM633" s="15" t="str">
        <f t="shared" si="78"/>
        <v>DRBLNSNS</v>
      </c>
      <c r="AN633" s="15" t="str">
        <f t="shared" si="79"/>
        <v>DRBLNSNS</v>
      </c>
    </row>
    <row r="634" spans="1:40" ht="11.25" customHeight="1" x14ac:dyDescent="0.15">
      <c r="A634" s="15">
        <v>633</v>
      </c>
      <c r="B634" s="15" t="s">
        <v>1585</v>
      </c>
      <c r="C634" s="15" t="s">
        <v>1586</v>
      </c>
      <c r="D634" s="3" t="s">
        <v>18</v>
      </c>
      <c r="E634" s="15" t="s">
        <v>88</v>
      </c>
      <c r="F634" s="15" t="s">
        <v>17</v>
      </c>
      <c r="G634" s="15">
        <v>145</v>
      </c>
      <c r="H634" s="15">
        <v>113</v>
      </c>
      <c r="I634" s="15">
        <v>54</v>
      </c>
      <c r="J634" s="15">
        <v>45</v>
      </c>
      <c r="K634" s="15">
        <v>51</v>
      </c>
      <c r="L634" s="15">
        <v>49</v>
      </c>
      <c r="M634" s="15">
        <v>47</v>
      </c>
      <c r="N634" s="15">
        <v>44</v>
      </c>
      <c r="O634" s="15">
        <v>52</v>
      </c>
      <c r="P634" s="15">
        <v>22</v>
      </c>
      <c r="Q634" s="15" t="s">
        <v>139</v>
      </c>
      <c r="R634" s="3" t="str">
        <f>IF(ISERROR(VLOOKUP($Q634,技リスト!$A$1:$F$270,6,FALSE)),"－",VLOOKUP($Q634,技リスト!$A$1:$F$270,6,FALSE))</f>
        <v>BL</v>
      </c>
      <c r="S634" s="3">
        <f>IF(ISERROR(VLOOKUP($Q634,技リスト!$A$1:$F$270,3,FALSE)),"－",VLOOKUP($Q634,技リスト!$A$1:$F$270,3,FALSE))</f>
        <v>8</v>
      </c>
      <c r="T634" s="3" t="str">
        <f>IF($E634=IF(ISERROR(VLOOKUP($Q634,技リスト!$A$1:$F$270,4,FALSE)),"－",VLOOKUP($Q634,技リスト!$A$1:$F$270,4,FALSE)),"一致","")</f>
        <v>一致</v>
      </c>
      <c r="U634" s="15" t="s">
        <v>140</v>
      </c>
      <c r="V634" s="3" t="str">
        <f>IF(ISERROR(VLOOKUP($U634,技リスト!$A$1:$F$270,6,FALSE)),"－",VLOOKUP($U634,技リスト!$A$1:$F$270,6,FALSE))</f>
        <v>BL</v>
      </c>
      <c r="W634" s="3">
        <f>IF(ISERROR(VLOOKUP($U634,技リスト!$A$1:$F$270,3,FALSE)),"－",VLOOKUP($U634,技リスト!$A$1:$F$270,3,FALSE))</f>
        <v>41</v>
      </c>
      <c r="X634" s="3" t="str">
        <f>IF($E634=IF(ISERROR(VLOOKUP($U634,技リスト!$A$1:$F$270,4,FALSE)),"－",VLOOKUP($U634,技リスト!$A$1:$F$270,4,FALSE)),"一致","")</f>
        <v/>
      </c>
      <c r="Y634" s="15" t="s">
        <v>330</v>
      </c>
      <c r="Z634" s="3" t="str">
        <f>IF(ISERROR(VLOOKUP($Y634,技リスト!$A$1:$F$270,6,FALSE)),"－",VLOOKUP($Y634,技リスト!$A$1:$F$270,6,FALSE))</f>
        <v>NS</v>
      </c>
      <c r="AA634" s="3">
        <f>IF(ISERROR(VLOOKUP($Y634,技リスト!$A$1:$F$270,3,FALSE)),"－",VLOOKUP($Y634,技リスト!$A$1:$F$270,3,FALSE))</f>
        <v>65</v>
      </c>
      <c r="AB634" s="3" t="str">
        <f>IF($E634=IF(ISERROR(VLOOKUP($Y634,技リスト!$A$1:$F$270,4,FALSE)),"－",VLOOKUP($Y634,技リスト!$A$1:$F$270,4,FALSE)),"一致","")</f>
        <v/>
      </c>
      <c r="AC634" s="15" t="s">
        <v>165</v>
      </c>
      <c r="AD634" s="3" t="str">
        <f>IF(ISERROR(VLOOKUP($AC634,技リスト!$A$1:$F$270,6,FALSE)),"－",VLOOKUP($AC634,技リスト!$A$1:$F$270,6,FALSE))</f>
        <v>BL</v>
      </c>
      <c r="AE634" s="3">
        <f>IF(ISERROR(VLOOKUP($AC634,技リスト!$A$1:$F$270,3,FALSE)),"－",VLOOKUP($AC634,技リスト!$A$1:$F$270,3,FALSE))</f>
        <v>46</v>
      </c>
      <c r="AF634" s="3" t="str">
        <f>IF($E634=IF(ISERROR(VLOOKUP($AC634,技リスト!$A$1:$F$245,4,FALSE)),"－",VLOOKUP($AC634,技リスト!$A$1:$F$245,4,FALSE)),"一致","")</f>
        <v/>
      </c>
      <c r="AG634" s="16" t="str">
        <f t="shared" si="72"/>
        <v>コイルターンうしろのしょうめんラン・ボール・ランフェイクボール</v>
      </c>
      <c r="AH634" s="16" t="str">
        <f t="shared" si="73"/>
        <v>コイルターンうしろのしょうめんラン・ボール・ランフェイクボール</v>
      </c>
      <c r="AI634" s="16" t="str">
        <f t="shared" si="74"/>
        <v>コイルターンうしろのしょうめんラン・ボール・ランフェイクボール</v>
      </c>
      <c r="AJ634" s="16" t="str">
        <f t="shared" si="75"/>
        <v>コイルターンうしろのしょうめんラン・ボール・ランフェイクボール</v>
      </c>
      <c r="AK634" s="15" t="str">
        <f t="shared" si="76"/>
        <v>BLBLNSBL</v>
      </c>
      <c r="AL634" s="16" t="str">
        <f t="shared" si="77"/>
        <v>BLBLNSBL</v>
      </c>
      <c r="AM634" s="15" t="str">
        <f t="shared" si="78"/>
        <v>BLBLNSBL</v>
      </c>
      <c r="AN634" s="15" t="str">
        <f t="shared" si="79"/>
        <v>BLBLNSBL</v>
      </c>
    </row>
    <row r="635" spans="1:40" ht="11.25" customHeight="1" x14ac:dyDescent="0.15">
      <c r="A635" s="15">
        <v>634</v>
      </c>
      <c r="B635" s="15" t="s">
        <v>1587</v>
      </c>
      <c r="C635" s="15" t="s">
        <v>1588</v>
      </c>
      <c r="D635" s="3" t="s">
        <v>18</v>
      </c>
      <c r="E635" s="15" t="s">
        <v>121</v>
      </c>
      <c r="F635" s="15" t="s">
        <v>17</v>
      </c>
      <c r="G635" s="15">
        <v>125</v>
      </c>
      <c r="H635" s="15">
        <v>102</v>
      </c>
      <c r="I635" s="15">
        <v>60</v>
      </c>
      <c r="J635" s="15">
        <v>53</v>
      </c>
      <c r="K635" s="15">
        <v>48</v>
      </c>
      <c r="L635" s="15">
        <v>44</v>
      </c>
      <c r="M635" s="15">
        <v>48</v>
      </c>
      <c r="N635" s="15">
        <v>61</v>
      </c>
      <c r="O635" s="15">
        <v>52</v>
      </c>
      <c r="P635" s="15">
        <v>42</v>
      </c>
      <c r="Q635" s="15" t="s">
        <v>133</v>
      </c>
      <c r="R635" s="3" t="str">
        <f>IF(ISERROR(VLOOKUP($Q635,技リスト!$A$1:$F$270,6,FALSE)),"－",VLOOKUP($Q635,技リスト!$A$1:$F$270,6,FALSE))</f>
        <v>BB</v>
      </c>
      <c r="S635" s="3">
        <f>IF(ISERROR(VLOOKUP($Q635,技リスト!$A$1:$F$270,3,FALSE)),"－",VLOOKUP($Q635,技リスト!$A$1:$F$270,3,FALSE))</f>
        <v>48</v>
      </c>
      <c r="T635" s="3" t="str">
        <f>IF($E635=IF(ISERROR(VLOOKUP($Q635,技リスト!$A$1:$F$270,4,FALSE)),"－",VLOOKUP($Q635,技リスト!$A$1:$F$270,4,FALSE)),"一致","")</f>
        <v>一致</v>
      </c>
      <c r="U635" s="15" t="s">
        <v>215</v>
      </c>
      <c r="V635" s="3" t="str">
        <f>IF(ISERROR(VLOOKUP($U635,技リスト!$A$1:$F$270,6,FALSE)),"－",VLOOKUP($U635,技リスト!$A$1:$F$270,6,FALSE))</f>
        <v>BL</v>
      </c>
      <c r="W635" s="3">
        <f>IF(ISERROR(VLOOKUP($U635,技リスト!$A$1:$F$270,3,FALSE)),"－",VLOOKUP($U635,技リスト!$A$1:$F$270,3,FALSE))</f>
        <v>80</v>
      </c>
      <c r="X635" s="3" t="str">
        <f>IF($E635=IF(ISERROR(VLOOKUP($U635,技リスト!$A$1:$F$270,4,FALSE)),"－",VLOOKUP($U635,技リスト!$A$1:$F$270,4,FALSE)),"一致","")</f>
        <v>一致</v>
      </c>
      <c r="Y635" s="15" t="s">
        <v>885</v>
      </c>
      <c r="Z635" s="3" t="str">
        <f>IF(ISERROR(VLOOKUP($Y635,技リスト!$A$1:$F$270,6,FALSE)),"－",VLOOKUP($Y635,技リスト!$A$1:$F$270,6,FALSE))</f>
        <v>BB</v>
      </c>
      <c r="AA635" s="3">
        <f>IF(ISERROR(VLOOKUP($Y635,技リスト!$A$1:$F$270,3,FALSE)),"－",VLOOKUP($Y635,技リスト!$A$1:$F$270,3,FALSE))</f>
        <v>92</v>
      </c>
      <c r="AB635" s="3" t="str">
        <f>IF($E635=IF(ISERROR(VLOOKUP($Y635,技リスト!$A$1:$F$270,4,FALSE)),"－",VLOOKUP($Y635,技リスト!$A$1:$F$270,4,FALSE)),"一致","")</f>
        <v>一致</v>
      </c>
      <c r="AC635" s="15" t="s">
        <v>304</v>
      </c>
      <c r="AD635" s="3" t="str">
        <f>IF(ISERROR(VLOOKUP($AC635,技リスト!$A$1:$F$270,6,FALSE)),"－",VLOOKUP($AC635,技リスト!$A$1:$F$270,6,FALSE))</f>
        <v>BL</v>
      </c>
      <c r="AE635" s="3">
        <f>IF(ISERROR(VLOOKUP($AC635,技リスト!$A$1:$F$270,3,FALSE)),"－",VLOOKUP($AC635,技リスト!$A$1:$F$270,3,FALSE))</f>
        <v>12</v>
      </c>
      <c r="AF635" s="3" t="str">
        <f>IF($E635=IF(ISERROR(VLOOKUP($AC635,技リスト!$A$1:$F$245,4,FALSE)),"－",VLOOKUP($AC635,技リスト!$A$1:$F$245,4,FALSE)),"一致","")</f>
        <v/>
      </c>
      <c r="AG635" s="16" t="str">
        <f t="shared" si="72"/>
        <v>ザ・ウォールメガクェイクロードローラタックルしこふみ</v>
      </c>
      <c r="AH635" s="16" t="str">
        <f t="shared" si="73"/>
        <v>ザ・ウォールメガクェイクロードローラタックルしこふみ</v>
      </c>
      <c r="AI635" s="16" t="str">
        <f t="shared" si="74"/>
        <v>ザ・ウォールメガクェイクロードローラタックルしこふみ</v>
      </c>
      <c r="AJ635" s="16" t="str">
        <f t="shared" si="75"/>
        <v>ザ・ウォールメガクェイクロードローラタックルしこふみ</v>
      </c>
      <c r="AK635" s="15" t="str">
        <f t="shared" si="76"/>
        <v>BBBLBBBL</v>
      </c>
      <c r="AL635" s="16" t="str">
        <f t="shared" si="77"/>
        <v>BBBLBBBL</v>
      </c>
      <c r="AM635" s="15" t="str">
        <f t="shared" si="78"/>
        <v>BBBLBBBL</v>
      </c>
      <c r="AN635" s="15" t="str">
        <f t="shared" si="79"/>
        <v>BBBLBBBL</v>
      </c>
    </row>
    <row r="636" spans="1:40" ht="11.25" customHeight="1" x14ac:dyDescent="0.15">
      <c r="A636" s="15">
        <v>635</v>
      </c>
      <c r="B636" s="15" t="s">
        <v>1589</v>
      </c>
      <c r="C636" s="15" t="s">
        <v>1590</v>
      </c>
      <c r="D636" s="3" t="s">
        <v>18</v>
      </c>
      <c r="E636" s="15" t="s">
        <v>88</v>
      </c>
      <c r="F636" s="15" t="s">
        <v>17</v>
      </c>
      <c r="G636" s="15">
        <v>171</v>
      </c>
      <c r="H636" s="15">
        <v>174</v>
      </c>
      <c r="I636" s="15">
        <v>59</v>
      </c>
      <c r="J636" s="15">
        <v>48</v>
      </c>
      <c r="K636" s="15">
        <v>46</v>
      </c>
      <c r="L636" s="15">
        <v>69</v>
      </c>
      <c r="M636" s="15">
        <v>76</v>
      </c>
      <c r="N636" s="15">
        <v>64</v>
      </c>
      <c r="O636" s="15">
        <v>65</v>
      </c>
      <c r="P636" s="15">
        <v>26</v>
      </c>
      <c r="Q636" s="15" t="s">
        <v>469</v>
      </c>
      <c r="R636" s="3" t="str">
        <f>IF(ISERROR(VLOOKUP($Q636,技リスト!$A$1:$F$270,6,FALSE)),"－",VLOOKUP($Q636,技リスト!$A$1:$F$270,6,FALSE))</f>
        <v>－</v>
      </c>
      <c r="S636" s="3" t="str">
        <f>IF(ISERROR(VLOOKUP($Q636,技リスト!$A$1:$F$270,3,FALSE)),"－",VLOOKUP($Q636,技リスト!$A$1:$F$270,3,FALSE))</f>
        <v>－</v>
      </c>
      <c r="T636" s="3" t="str">
        <f>IF($E636=IF(ISERROR(VLOOKUP($Q636,技リスト!$A$1:$F$270,4,FALSE)),"－",VLOOKUP($Q636,技リスト!$A$1:$F$270,4,FALSE)),"一致","")</f>
        <v/>
      </c>
      <c r="U636" s="15" t="s">
        <v>127</v>
      </c>
      <c r="V636" s="3" t="str">
        <f>IF(ISERROR(VLOOKUP($U636,技リスト!$A$1:$F$270,6,FALSE)),"－",VLOOKUP($U636,技リスト!$A$1:$F$270,6,FALSE))</f>
        <v>DR</v>
      </c>
      <c r="W636" s="3">
        <f>IF(ISERROR(VLOOKUP($U636,技リスト!$A$1:$F$270,3,FALSE)),"－",VLOOKUP($U636,技リスト!$A$1:$F$270,3,FALSE))</f>
        <v>8</v>
      </c>
      <c r="X636" s="3" t="str">
        <f>IF($E636=IF(ISERROR(VLOOKUP($U636,技リスト!$A$1:$F$270,4,FALSE)),"－",VLOOKUP($U636,技リスト!$A$1:$F$270,4,FALSE)),"一致","")</f>
        <v>一致</v>
      </c>
      <c r="Y636" s="15" t="s">
        <v>199</v>
      </c>
      <c r="Z636" s="3" t="str">
        <f>IF(ISERROR(VLOOKUP($Y636,技リスト!$A$1:$F$270,6,FALSE)),"－",VLOOKUP($Y636,技リスト!$A$1:$F$270,6,FALSE))</f>
        <v>BB</v>
      </c>
      <c r="AA636" s="3">
        <f>IF(ISERROR(VLOOKUP($Y636,技リスト!$A$1:$F$270,3,FALSE)),"－",VLOOKUP($Y636,技リスト!$A$1:$F$270,3,FALSE))</f>
        <v>58</v>
      </c>
      <c r="AB636" s="3" t="str">
        <f>IF($E636=IF(ISERROR(VLOOKUP($Y636,技リスト!$A$1:$F$270,4,FALSE)),"－",VLOOKUP($Y636,技リスト!$A$1:$F$270,4,FALSE)),"一致","")</f>
        <v>一致</v>
      </c>
      <c r="AC636" s="15" t="s">
        <v>154</v>
      </c>
      <c r="AD636" s="3" t="str">
        <f>IF(ISERROR(VLOOKUP($AC636,技リスト!$A$1:$F$270,6,FALSE)),"－",VLOOKUP($AC636,技リスト!$A$1:$F$270,6,FALSE))</f>
        <v>BB</v>
      </c>
      <c r="AE636" s="3">
        <f>IF(ISERROR(VLOOKUP($AC636,技リスト!$A$1:$F$270,3,FALSE)),"－",VLOOKUP($AC636,技リスト!$A$1:$F$270,3,FALSE))</f>
        <v>84</v>
      </c>
      <c r="AF636" s="3" t="str">
        <f>IF($E636=IF(ISERROR(VLOOKUP($AC636,技リスト!$A$1:$F$245,4,FALSE)),"－",VLOOKUP($AC636,技リスト!$A$1:$F$245,4,FALSE)),"一致","")</f>
        <v/>
      </c>
      <c r="AG636" s="16" t="str">
        <f t="shared" si="72"/>
        <v>スピードプラスしっぷうダッシュスピニングカットシューティングスター</v>
      </c>
      <c r="AH636" s="16" t="str">
        <f t="shared" si="73"/>
        <v>スピードプラスしっぷうダッシュスピニングカットシューティングスター</v>
      </c>
      <c r="AI636" s="16" t="str">
        <f t="shared" si="74"/>
        <v>スピードプラスしっぷうダッシュスピニングカットシューティングスター</v>
      </c>
      <c r="AJ636" s="16" t="str">
        <f t="shared" si="75"/>
        <v>スピードプラスしっぷうダッシュスピニングカットシューティングスター</v>
      </c>
      <c r="AK636" s="15" t="str">
        <f t="shared" si="76"/>
        <v>－DRBBBB</v>
      </c>
      <c r="AL636" s="16" t="str">
        <f t="shared" si="77"/>
        <v>－DRBBBB</v>
      </c>
      <c r="AM636" s="15" t="str">
        <f t="shared" si="78"/>
        <v>－DRBBBB</v>
      </c>
      <c r="AN636" s="15" t="str">
        <f t="shared" si="79"/>
        <v>－DRBBBB</v>
      </c>
    </row>
    <row r="637" spans="1:40" ht="11.25" customHeight="1" x14ac:dyDescent="0.15">
      <c r="A637" s="15">
        <v>636</v>
      </c>
      <c r="B637" s="15" t="s">
        <v>1591</v>
      </c>
      <c r="C637" s="15" t="s">
        <v>1592</v>
      </c>
      <c r="D637" s="3" t="s">
        <v>18</v>
      </c>
      <c r="E637" s="15" t="s">
        <v>19</v>
      </c>
      <c r="F637" s="15" t="s">
        <v>20</v>
      </c>
      <c r="G637" s="15">
        <v>123</v>
      </c>
      <c r="H637" s="15">
        <v>104</v>
      </c>
      <c r="I637" s="15">
        <v>59</v>
      </c>
      <c r="J637" s="15">
        <v>73</v>
      </c>
      <c r="K637" s="15">
        <v>50</v>
      </c>
      <c r="L637" s="15">
        <v>48</v>
      </c>
      <c r="M637" s="15">
        <v>46</v>
      </c>
      <c r="N637" s="15">
        <v>60</v>
      </c>
      <c r="O637" s="15">
        <v>57</v>
      </c>
      <c r="P637" s="15">
        <v>17</v>
      </c>
      <c r="Q637" s="15" t="s">
        <v>269</v>
      </c>
      <c r="R637" s="3" t="str">
        <f>IF(ISERROR(VLOOKUP($Q637,技リスト!$A$1:$F$270,6,FALSE)),"－",VLOOKUP($Q637,技リスト!$A$1:$F$270,6,FALSE))</f>
        <v>CA</v>
      </c>
      <c r="S637" s="3">
        <f>IF(ISERROR(VLOOKUP($Q637,技リスト!$A$1:$F$270,3,FALSE)),"－",VLOOKUP($Q637,技リスト!$A$1:$F$270,3,FALSE))</f>
        <v>12</v>
      </c>
      <c r="T637" s="3" t="str">
        <f>IF($E637=IF(ISERROR(VLOOKUP($Q637,技リスト!$A$1:$F$270,4,FALSE)),"－",VLOOKUP($Q637,技リスト!$A$1:$F$270,4,FALSE)),"一致","")</f>
        <v>一致</v>
      </c>
      <c r="U637" s="15" t="s">
        <v>369</v>
      </c>
      <c r="V637" s="3" t="str">
        <f>IF(ISERROR(VLOOKUP($U637,技リスト!$A$1:$F$270,6,FALSE)),"－",VLOOKUP($U637,技リスト!$A$1:$F$270,6,FALSE))</f>
        <v>CA</v>
      </c>
      <c r="W637" s="3">
        <f>IF(ISERROR(VLOOKUP($U637,技リスト!$A$1:$F$270,3,FALSE)),"－",VLOOKUP($U637,技リスト!$A$1:$F$270,3,FALSE))</f>
        <v>44</v>
      </c>
      <c r="X637" s="3" t="str">
        <f>IF($E637=IF(ISERROR(VLOOKUP($U637,技リスト!$A$1:$F$270,4,FALSE)),"－",VLOOKUP($U637,技リスト!$A$1:$F$270,4,FALSE)),"一致","")</f>
        <v>一致</v>
      </c>
      <c r="Y637" s="15" t="s">
        <v>165</v>
      </c>
      <c r="Z637" s="3" t="str">
        <f>IF(ISERROR(VLOOKUP($Y637,技リスト!$A$1:$F$270,6,FALSE)),"－",VLOOKUP($Y637,技リスト!$A$1:$F$270,6,FALSE))</f>
        <v>BL</v>
      </c>
      <c r="AA637" s="3">
        <f>IF(ISERROR(VLOOKUP($Y637,技リスト!$A$1:$F$270,3,FALSE)),"－",VLOOKUP($Y637,技リスト!$A$1:$F$270,3,FALSE))</f>
        <v>46</v>
      </c>
      <c r="AB637" s="3" t="str">
        <f>IF($E637=IF(ISERROR(VLOOKUP($Y637,技リスト!$A$1:$F$270,4,FALSE)),"－",VLOOKUP($Y637,技リスト!$A$1:$F$270,4,FALSE)),"一致","")</f>
        <v>一致</v>
      </c>
      <c r="AC637" s="15" t="s">
        <v>716</v>
      </c>
      <c r="AD637" s="3" t="str">
        <f>IF(ISERROR(VLOOKUP($AC637,技リスト!$A$1:$F$270,6,FALSE)),"－",VLOOKUP($AC637,技リスト!$A$1:$F$270,6,FALSE))</f>
        <v>BL</v>
      </c>
      <c r="AE637" s="3">
        <f>IF(ISERROR(VLOOKUP($AC637,技リスト!$A$1:$F$270,3,FALSE)),"－",VLOOKUP($AC637,技リスト!$A$1:$F$270,3,FALSE))</f>
        <v>84</v>
      </c>
      <c r="AF637" s="3" t="str">
        <f>IF($E637=IF(ISERROR(VLOOKUP($AC637,技リスト!$A$1:$F$245,4,FALSE)),"－",VLOOKUP($AC637,技リスト!$A$1:$F$245,4,FALSE)),"一致","")</f>
        <v>一致</v>
      </c>
      <c r="AG637" s="16" t="str">
        <f t="shared" si="72"/>
        <v>キラーブレードシュートポケットフェイクボールデュアルストーム</v>
      </c>
      <c r="AH637" s="16" t="str">
        <f t="shared" si="73"/>
        <v>キラーブレードシュートポケットフェイクボールデュアルストーム</v>
      </c>
      <c r="AI637" s="16" t="str">
        <f t="shared" si="74"/>
        <v>キラーブレードシュートポケットフェイクボールデュアルストーム</v>
      </c>
      <c r="AJ637" s="16" t="str">
        <f t="shared" si="75"/>
        <v>キラーブレードシュートポケットフェイクボールデュアルストーム</v>
      </c>
      <c r="AK637" s="15" t="str">
        <f t="shared" si="76"/>
        <v>CACABLBL</v>
      </c>
      <c r="AL637" s="16" t="str">
        <f t="shared" si="77"/>
        <v>CACABLBL</v>
      </c>
      <c r="AM637" s="15" t="str">
        <f t="shared" si="78"/>
        <v>CACABLBL</v>
      </c>
      <c r="AN637" s="15" t="str">
        <f t="shared" si="79"/>
        <v>CACABLBL</v>
      </c>
    </row>
    <row r="638" spans="1:40" ht="11.25" customHeight="1" x14ac:dyDescent="0.15">
      <c r="A638" s="15">
        <v>637</v>
      </c>
      <c r="B638" s="15" t="s">
        <v>1593</v>
      </c>
      <c r="C638" s="15" t="s">
        <v>1594</v>
      </c>
      <c r="D638" s="3" t="s">
        <v>18</v>
      </c>
      <c r="E638" s="15" t="s">
        <v>145</v>
      </c>
      <c r="F638" s="15" t="s">
        <v>53</v>
      </c>
      <c r="G638" s="15">
        <v>123</v>
      </c>
      <c r="H638" s="15">
        <v>178</v>
      </c>
      <c r="I638" s="15">
        <v>54</v>
      </c>
      <c r="J638" s="15">
        <v>62</v>
      </c>
      <c r="K638" s="15">
        <v>52</v>
      </c>
      <c r="L638" s="15">
        <v>63</v>
      </c>
      <c r="M638" s="15">
        <v>63</v>
      </c>
      <c r="N638" s="15">
        <v>56</v>
      </c>
      <c r="O638" s="15">
        <v>61</v>
      </c>
      <c r="P638" s="15">
        <v>20</v>
      </c>
      <c r="Q638" s="15" t="s">
        <v>610</v>
      </c>
      <c r="R638" s="3" t="str">
        <f>IF(ISERROR(VLOOKUP($Q638,技リスト!$A$1:$F$270,6,FALSE)),"－",VLOOKUP($Q638,技リスト!$A$1:$F$270,6,FALSE))</f>
        <v>DR</v>
      </c>
      <c r="S638" s="3">
        <f>IF(ISERROR(VLOOKUP($Q638,技リスト!$A$1:$F$270,3,FALSE)),"－",VLOOKUP($Q638,技リスト!$A$1:$F$270,3,FALSE))</f>
        <v>38</v>
      </c>
      <c r="T638" s="3" t="str">
        <f>IF($E638=IF(ISERROR(VLOOKUP($Q638,技リスト!$A$1:$F$270,4,FALSE)),"－",VLOOKUP($Q638,技リスト!$A$1:$F$270,4,FALSE)),"一致","")</f>
        <v>一致</v>
      </c>
      <c r="U638" s="15" t="s">
        <v>750</v>
      </c>
      <c r="V638" s="3" t="str">
        <f>IF(ISERROR(VLOOKUP($U638,技リスト!$A$1:$F$270,6,FALSE)),"－",VLOOKUP($U638,技リスト!$A$1:$F$270,6,FALSE))</f>
        <v>BL</v>
      </c>
      <c r="W638" s="3">
        <f>IF(ISERROR(VLOOKUP($U638,技リスト!$A$1:$F$270,3,FALSE)),"－",VLOOKUP($U638,技リスト!$A$1:$F$270,3,FALSE))</f>
        <v>62</v>
      </c>
      <c r="X638" s="3" t="str">
        <f>IF($E638=IF(ISERROR(VLOOKUP($U638,技リスト!$A$1:$F$270,4,FALSE)),"－",VLOOKUP($U638,技リスト!$A$1:$F$270,4,FALSE)),"一致","")</f>
        <v>一致</v>
      </c>
      <c r="Y638" s="15" t="s">
        <v>424</v>
      </c>
      <c r="Z638" s="3" t="str">
        <f>IF(ISERROR(VLOOKUP($Y638,技リスト!$A$1:$F$270,6,FALSE)),"－",VLOOKUP($Y638,技リスト!$A$1:$F$270,6,FALSE))</f>
        <v>NS</v>
      </c>
      <c r="AA638" s="3">
        <f>IF(ISERROR(VLOOKUP($Y638,技リスト!$A$1:$F$270,3,FALSE)),"－",VLOOKUP($Y638,技リスト!$A$1:$F$270,3,FALSE))</f>
        <v>78</v>
      </c>
      <c r="AB638" s="3" t="str">
        <f>IF($E638=IF(ISERROR(VLOOKUP($Y638,技リスト!$A$1:$F$270,4,FALSE)),"－",VLOOKUP($Y638,技リスト!$A$1:$F$270,4,FALSE)),"一致","")</f>
        <v>一致</v>
      </c>
      <c r="AC638" s="15" t="s">
        <v>128</v>
      </c>
      <c r="AD638" s="3" t="str">
        <f>IF(ISERROR(VLOOKUP($AC638,技リスト!$A$1:$F$270,6,FALSE)),"－",VLOOKUP($AC638,技リスト!$A$1:$F$270,6,FALSE))</f>
        <v>DR</v>
      </c>
      <c r="AE638" s="3">
        <f>IF(ISERROR(VLOOKUP($AC638,技リスト!$A$1:$F$270,3,FALSE)),"－",VLOOKUP($AC638,技リスト!$A$1:$F$270,3,FALSE))</f>
        <v>76</v>
      </c>
      <c r="AF638" s="3" t="str">
        <f>IF($E638=IF(ISERROR(VLOOKUP($AC638,技リスト!$A$1:$F$245,4,FALSE)),"－",VLOOKUP($AC638,技リスト!$A$1:$F$245,4,FALSE)),"一致","")</f>
        <v/>
      </c>
      <c r="AG638" s="16" t="str">
        <f t="shared" si="72"/>
        <v>フーセンガムフレイムダンスシャインドライブぶんしんフェイント</v>
      </c>
      <c r="AH638" s="16" t="str">
        <f t="shared" si="73"/>
        <v>フーセンガムフレイムダンスシャインドライブぶんしんフェイント</v>
      </c>
      <c r="AI638" s="16" t="str">
        <f t="shared" si="74"/>
        <v>フーセンガムフレイムダンスシャインドライブぶんしんフェイント</v>
      </c>
      <c r="AJ638" s="16" t="str">
        <f t="shared" si="75"/>
        <v>フーセンガムフレイムダンスシャインドライブぶんしんフェイント</v>
      </c>
      <c r="AK638" s="15" t="str">
        <f t="shared" si="76"/>
        <v>DRBLNSDR</v>
      </c>
      <c r="AL638" s="16" t="str">
        <f t="shared" si="77"/>
        <v>DRBLNSDR</v>
      </c>
      <c r="AM638" s="15" t="str">
        <f t="shared" si="78"/>
        <v>DRBLNSDR</v>
      </c>
      <c r="AN638" s="15" t="str">
        <f t="shared" si="79"/>
        <v>DRBLNSDR</v>
      </c>
    </row>
    <row r="639" spans="1:40" ht="11.25" customHeight="1" x14ac:dyDescent="0.15">
      <c r="A639" s="15">
        <v>638</v>
      </c>
      <c r="B639" s="15" t="s">
        <v>1595</v>
      </c>
      <c r="C639" s="15" t="s">
        <v>1596</v>
      </c>
      <c r="D639" s="3" t="s">
        <v>18</v>
      </c>
      <c r="E639" s="15" t="s">
        <v>145</v>
      </c>
      <c r="F639" s="15" t="s">
        <v>20</v>
      </c>
      <c r="G639" s="15">
        <v>165</v>
      </c>
      <c r="H639" s="15">
        <v>140</v>
      </c>
      <c r="I639" s="15">
        <v>67</v>
      </c>
      <c r="J639" s="15">
        <v>60</v>
      </c>
      <c r="K639" s="15">
        <v>52</v>
      </c>
      <c r="L639" s="15">
        <v>56</v>
      </c>
      <c r="M639" s="15">
        <v>60</v>
      </c>
      <c r="N639" s="15">
        <v>68</v>
      </c>
      <c r="O639" s="15">
        <v>63</v>
      </c>
      <c r="P639" s="15">
        <v>21</v>
      </c>
      <c r="Q639" s="15" t="s">
        <v>219</v>
      </c>
      <c r="R639" s="3" t="str">
        <f>IF(ISERROR(VLOOKUP($Q639,技リスト!$A$1:$F$270,6,FALSE)),"－",VLOOKUP($Q639,技リスト!$A$1:$F$270,6,FALSE))</f>
        <v>BL</v>
      </c>
      <c r="S639" s="3">
        <f>IF(ISERROR(VLOOKUP($Q639,技リスト!$A$1:$F$270,3,FALSE)),"－",VLOOKUP($Q639,技リスト!$A$1:$F$270,3,FALSE))</f>
        <v>64</v>
      </c>
      <c r="T639" s="3" t="str">
        <f>IF($E639=IF(ISERROR(VLOOKUP($Q639,技リスト!$A$1:$F$270,4,FALSE)),"－",VLOOKUP($Q639,技リスト!$A$1:$F$270,4,FALSE)),"一致","")</f>
        <v/>
      </c>
      <c r="U639" s="15" t="s">
        <v>427</v>
      </c>
      <c r="V639" s="3" t="str">
        <f>IF(ISERROR(VLOOKUP($U639,技リスト!$A$1:$F$270,6,FALSE)),"－",VLOOKUP($U639,技リスト!$A$1:$F$270,6,FALSE))</f>
        <v>BL</v>
      </c>
      <c r="W639" s="3">
        <f>IF(ISERROR(VLOOKUP($U639,技リスト!$A$1:$F$270,3,FALSE)),"－",VLOOKUP($U639,技リスト!$A$1:$F$270,3,FALSE))</f>
        <v>39</v>
      </c>
      <c r="X639" s="3" t="str">
        <f>IF($E639=IF(ISERROR(VLOOKUP($U639,技リスト!$A$1:$F$270,4,FALSE)),"－",VLOOKUP($U639,技リスト!$A$1:$F$270,4,FALSE)),"一致","")</f>
        <v/>
      </c>
      <c r="Y639" s="15" t="s">
        <v>158</v>
      </c>
      <c r="Z639" s="3" t="str">
        <f>IF(ISERROR(VLOOKUP($Y639,技リスト!$A$1:$F$270,6,FALSE)),"－",VLOOKUP($Y639,技リスト!$A$1:$F$270,6,FALSE))</f>
        <v>DR</v>
      </c>
      <c r="AA639" s="3">
        <f>IF(ISERROR(VLOOKUP($Y639,技リスト!$A$1:$F$270,3,FALSE)),"－",VLOOKUP($Y639,技リスト!$A$1:$F$270,3,FALSE))</f>
        <v>17</v>
      </c>
      <c r="AB639" s="3" t="str">
        <f>IF($E639=IF(ISERROR(VLOOKUP($Y639,技リスト!$A$1:$F$270,4,FALSE)),"－",VLOOKUP($Y639,技リスト!$A$1:$F$270,4,FALSE)),"一致","")</f>
        <v/>
      </c>
      <c r="AC639" s="15" t="s">
        <v>208</v>
      </c>
      <c r="AD639" s="3" t="str">
        <f>IF(ISERROR(VLOOKUP($AC639,技リスト!$A$1:$F$270,6,FALSE)),"－",VLOOKUP($AC639,技リスト!$A$1:$F$270,6,FALSE))</f>
        <v>P1</v>
      </c>
      <c r="AE639" s="3">
        <f>IF(ISERROR(VLOOKUP($AC639,技リスト!$A$1:$F$270,3,FALSE)),"－",VLOOKUP($AC639,技リスト!$A$1:$F$270,3,FALSE))</f>
        <v>61</v>
      </c>
      <c r="AF639" s="3" t="str">
        <f>IF($E639=IF(ISERROR(VLOOKUP($AC639,技リスト!$A$1:$F$245,4,FALSE)),"－",VLOOKUP($AC639,技リスト!$A$1:$F$245,4,FALSE)),"一致","")</f>
        <v>一致</v>
      </c>
      <c r="AG639" s="16" t="str">
        <f t="shared" si="72"/>
        <v>サイクロンブレードアタックたつまきせんぷうフルパワーシールド</v>
      </c>
      <c r="AH639" s="16" t="str">
        <f t="shared" si="73"/>
        <v>サイクロンブレードアタックたつまきせんぷうフルパワーシールド</v>
      </c>
      <c r="AI639" s="16" t="str">
        <f t="shared" si="74"/>
        <v>サイクロンブレードアタックたつまきせんぷうフルパワーシールド</v>
      </c>
      <c r="AJ639" s="16" t="str">
        <f t="shared" si="75"/>
        <v>サイクロンブレードアタックたつまきせんぷうフルパワーシールド</v>
      </c>
      <c r="AK639" s="15" t="str">
        <f t="shared" si="76"/>
        <v>BLBLDRP1</v>
      </c>
      <c r="AL639" s="16" t="str">
        <f t="shared" si="77"/>
        <v>BLBLDRP1</v>
      </c>
      <c r="AM639" s="15" t="str">
        <f t="shared" si="78"/>
        <v>BLBLDRP1</v>
      </c>
      <c r="AN639" s="15" t="str">
        <f t="shared" si="79"/>
        <v>BLBLDRP1</v>
      </c>
    </row>
    <row r="640" spans="1:40" ht="11.25" customHeight="1" x14ac:dyDescent="0.15">
      <c r="A640" s="15">
        <v>639</v>
      </c>
      <c r="B640" s="15" t="s">
        <v>1597</v>
      </c>
      <c r="C640" s="15" t="s">
        <v>1598</v>
      </c>
      <c r="D640" s="3" t="s">
        <v>18</v>
      </c>
      <c r="E640" s="15" t="s">
        <v>145</v>
      </c>
      <c r="F640" s="15" t="s">
        <v>20</v>
      </c>
      <c r="G640" s="15">
        <v>149</v>
      </c>
      <c r="H640" s="15">
        <v>156</v>
      </c>
      <c r="I640" s="15">
        <v>58</v>
      </c>
      <c r="J640" s="15">
        <v>53</v>
      </c>
      <c r="K640" s="15">
        <v>58</v>
      </c>
      <c r="L640" s="15">
        <v>56</v>
      </c>
      <c r="M640" s="15">
        <v>63</v>
      </c>
      <c r="N640" s="15">
        <v>60</v>
      </c>
      <c r="O640" s="15">
        <v>52</v>
      </c>
      <c r="P640" s="15">
        <v>31</v>
      </c>
      <c r="Q640" s="15" t="s">
        <v>304</v>
      </c>
      <c r="R640" s="3" t="str">
        <f>IF(ISERROR(VLOOKUP($Q640,技リスト!$A$1:$F$270,6,FALSE)),"－",VLOOKUP($Q640,技リスト!$A$1:$F$270,6,FALSE))</f>
        <v>BL</v>
      </c>
      <c r="S640" s="3">
        <f>IF(ISERROR(VLOOKUP($Q640,技リスト!$A$1:$F$270,3,FALSE)),"－",VLOOKUP($Q640,技リスト!$A$1:$F$270,3,FALSE))</f>
        <v>12</v>
      </c>
      <c r="T640" s="3" t="str">
        <f>IF($E640=IF(ISERROR(VLOOKUP($Q640,技リスト!$A$1:$F$270,4,FALSE)),"－",VLOOKUP($Q640,技リスト!$A$1:$F$270,4,FALSE)),"一致","")</f>
        <v/>
      </c>
      <c r="U640" s="15" t="s">
        <v>437</v>
      </c>
      <c r="V640" s="3" t="str">
        <f>IF(ISERROR(VLOOKUP($U640,技リスト!$A$1:$F$270,6,FALSE)),"－",VLOOKUP($U640,技リスト!$A$1:$F$270,6,FALSE))</f>
        <v>CA</v>
      </c>
      <c r="W640" s="3">
        <f>IF(ISERROR(VLOOKUP($U640,技リスト!$A$1:$F$270,3,FALSE)),"－",VLOOKUP($U640,技リスト!$A$1:$F$270,3,FALSE))</f>
        <v>15</v>
      </c>
      <c r="X640" s="3" t="str">
        <f>IF($E640=IF(ISERROR(VLOOKUP($U640,技リスト!$A$1:$F$270,4,FALSE)),"－",VLOOKUP($U640,技リスト!$A$1:$F$270,4,FALSE)),"一致","")</f>
        <v>一致</v>
      </c>
      <c r="Y640" s="15" t="s">
        <v>370</v>
      </c>
      <c r="Z640" s="3" t="str">
        <f>IF(ISERROR(VLOOKUP($Y640,技リスト!$A$1:$F$270,6,FALSE)),"－",VLOOKUP($Y640,技リスト!$A$1:$F$270,6,FALSE))</f>
        <v>P1</v>
      </c>
      <c r="AA640" s="3">
        <f>IF(ISERROR(VLOOKUP($Y640,技リスト!$A$1:$F$270,3,FALSE)),"－",VLOOKUP($Y640,技リスト!$A$1:$F$270,3,FALSE))</f>
        <v>90</v>
      </c>
      <c r="AB640" s="3" t="str">
        <f>IF($E640=IF(ISERROR(VLOOKUP($Y640,技リスト!$A$1:$F$270,4,FALSE)),"－",VLOOKUP($Y640,技リスト!$A$1:$F$270,4,FALSE)),"一致","")</f>
        <v>一致</v>
      </c>
      <c r="AC640" s="15" t="s">
        <v>738</v>
      </c>
      <c r="AD640" s="3" t="str">
        <f>IF(ISERROR(VLOOKUP($AC640,技リスト!$A$1:$F$270,6,FALSE)),"－",VLOOKUP($AC640,技リスト!$A$1:$F$270,6,FALSE))</f>
        <v>BB</v>
      </c>
      <c r="AE640" s="3">
        <f>IF(ISERROR(VLOOKUP($AC640,技リスト!$A$1:$F$270,3,FALSE)),"－",VLOOKUP($AC640,技リスト!$A$1:$F$270,3,FALSE))</f>
        <v>44</v>
      </c>
      <c r="AF640" s="3" t="str">
        <f>IF($E640=IF(ISERROR(VLOOKUP($AC640,技リスト!$A$1:$F$245,4,FALSE)),"－",VLOOKUP($AC640,技リスト!$A$1:$F$245,4,FALSE)),"一致","")</f>
        <v>一致</v>
      </c>
      <c r="AG640" s="16" t="str">
        <f t="shared" si="72"/>
        <v>しこふみプレッシャーパンチダブルロケットスーパーしこふみ</v>
      </c>
      <c r="AH640" s="16" t="str">
        <f t="shared" si="73"/>
        <v>しこふみプレッシャーパンチダブルロケットスーパーしこふみ</v>
      </c>
      <c r="AI640" s="16" t="str">
        <f t="shared" si="74"/>
        <v>しこふみプレッシャーパンチダブルロケットスーパーしこふみ</v>
      </c>
      <c r="AJ640" s="16" t="str">
        <f t="shared" si="75"/>
        <v>しこふみプレッシャーパンチダブルロケットスーパーしこふみ</v>
      </c>
      <c r="AK640" s="15" t="str">
        <f t="shared" si="76"/>
        <v>BLCAP1BB</v>
      </c>
      <c r="AL640" s="16" t="str">
        <f t="shared" si="77"/>
        <v>BLCAP1BB</v>
      </c>
      <c r="AM640" s="15" t="str">
        <f t="shared" si="78"/>
        <v>BLCAP1BB</v>
      </c>
      <c r="AN640" s="15" t="str">
        <f t="shared" si="79"/>
        <v>BLCAP1BB</v>
      </c>
    </row>
    <row r="641" spans="1:40" ht="11.25" customHeight="1" x14ac:dyDescent="0.15">
      <c r="A641" s="15">
        <v>640</v>
      </c>
      <c r="B641" s="15" t="s">
        <v>1599</v>
      </c>
      <c r="C641" s="15" t="s">
        <v>1600</v>
      </c>
      <c r="D641" s="3" t="s">
        <v>18</v>
      </c>
      <c r="E641" s="15" t="s">
        <v>145</v>
      </c>
      <c r="F641" s="15" t="s">
        <v>20</v>
      </c>
      <c r="G641" s="15">
        <v>173</v>
      </c>
      <c r="H641" s="15">
        <v>142</v>
      </c>
      <c r="I641" s="15">
        <v>47</v>
      </c>
      <c r="J641" s="15">
        <v>59</v>
      </c>
      <c r="K641" s="15">
        <v>61</v>
      </c>
      <c r="L641" s="15">
        <v>43</v>
      </c>
      <c r="M641" s="15">
        <v>58</v>
      </c>
      <c r="N641" s="15">
        <v>61</v>
      </c>
      <c r="O641" s="15">
        <v>62</v>
      </c>
      <c r="P641" s="15">
        <v>14</v>
      </c>
      <c r="Q641" s="15" t="s">
        <v>366</v>
      </c>
      <c r="R641" s="3" t="str">
        <f>IF(ISERROR(VLOOKUP($Q641,技リスト!$A$1:$F$270,6,FALSE)),"－",VLOOKUP($Q641,技リスト!$A$1:$F$270,6,FALSE))</f>
        <v>CA</v>
      </c>
      <c r="S641" s="3">
        <f>IF(ISERROR(VLOOKUP($Q641,技リスト!$A$1:$F$270,3,FALSE)),"－",VLOOKUP($Q641,技リスト!$A$1:$F$270,3,FALSE))</f>
        <v>10</v>
      </c>
      <c r="T641" s="3" t="str">
        <f>IF($E641=IF(ISERROR(VLOOKUP($Q641,技リスト!$A$1:$F$270,4,FALSE)),"－",VLOOKUP($Q641,技リスト!$A$1:$F$270,4,FALSE)),"一致","")</f>
        <v/>
      </c>
      <c r="U641" s="15" t="s">
        <v>369</v>
      </c>
      <c r="V641" s="3" t="str">
        <f>IF(ISERROR(VLOOKUP($U641,技リスト!$A$1:$F$270,6,FALSE)),"－",VLOOKUP($U641,技リスト!$A$1:$F$270,6,FALSE))</f>
        <v>CA</v>
      </c>
      <c r="W641" s="3">
        <f>IF(ISERROR(VLOOKUP($U641,技リスト!$A$1:$F$270,3,FALSE)),"－",VLOOKUP($U641,技リスト!$A$1:$F$270,3,FALSE))</f>
        <v>44</v>
      </c>
      <c r="X641" s="3" t="str">
        <f>IF($E641=IF(ISERROR(VLOOKUP($U641,技リスト!$A$1:$F$270,4,FALSE)),"－",VLOOKUP($U641,技リスト!$A$1:$F$270,4,FALSE)),"一致","")</f>
        <v/>
      </c>
      <c r="Y641" s="15" t="s">
        <v>149</v>
      </c>
      <c r="Z641" s="3" t="str">
        <f>IF(ISERROR(VLOOKUP($Y641,技リスト!$A$1:$F$270,6,FALSE)),"－",VLOOKUP($Y641,技リスト!$A$1:$F$270,6,FALSE))</f>
        <v>DR</v>
      </c>
      <c r="AA641" s="3">
        <f>IF(ISERROR(VLOOKUP($Y641,技リスト!$A$1:$F$270,3,FALSE)),"－",VLOOKUP($Y641,技リスト!$A$1:$F$270,3,FALSE))</f>
        <v>83</v>
      </c>
      <c r="AB641" s="3" t="str">
        <f>IF($E641=IF(ISERROR(VLOOKUP($Y641,技リスト!$A$1:$F$270,4,FALSE)),"－",VLOOKUP($Y641,技リスト!$A$1:$F$270,4,FALSE)),"一致","")</f>
        <v>一致</v>
      </c>
      <c r="AC641" s="15" t="s">
        <v>559</v>
      </c>
      <c r="AD641" s="3" t="str">
        <f>IF(ISERROR(VLOOKUP($AC641,技リスト!$A$1:$F$270,6,FALSE)),"－",VLOOKUP($AC641,技リスト!$A$1:$F$270,6,FALSE))</f>
        <v>P2</v>
      </c>
      <c r="AE641" s="3">
        <f>IF(ISERROR(VLOOKUP($AC641,技リスト!$A$1:$F$270,3,FALSE)),"－",VLOOKUP($AC641,技リスト!$A$1:$F$270,3,FALSE))</f>
        <v>76</v>
      </c>
      <c r="AF641" s="3" t="str">
        <f>IF($E641=IF(ISERROR(VLOOKUP($AC641,技リスト!$A$1:$F$245,4,FALSE)),"－",VLOOKUP($AC641,技リスト!$A$1:$F$245,4,FALSE)),"一致","")</f>
        <v/>
      </c>
      <c r="AG641" s="16" t="str">
        <f t="shared" si="72"/>
        <v>タフネスブロックシュートポケットアルマジロサーカスつなみウォール</v>
      </c>
      <c r="AH641" s="16" t="str">
        <f t="shared" si="73"/>
        <v>タフネスブロックシュートポケットアルマジロサーカスつなみウォール</v>
      </c>
      <c r="AI641" s="16" t="str">
        <f t="shared" si="74"/>
        <v>タフネスブロックシュートポケットアルマジロサーカスつなみウォール</v>
      </c>
      <c r="AJ641" s="16" t="str">
        <f t="shared" si="75"/>
        <v>タフネスブロックシュートポケットアルマジロサーカスつなみウォール</v>
      </c>
      <c r="AK641" s="15" t="str">
        <f t="shared" si="76"/>
        <v>CACADRP2</v>
      </c>
      <c r="AL641" s="16" t="str">
        <f t="shared" si="77"/>
        <v>CACADRP2</v>
      </c>
      <c r="AM641" s="15" t="str">
        <f t="shared" si="78"/>
        <v>CACADRP2</v>
      </c>
      <c r="AN641" s="15" t="str">
        <f t="shared" si="79"/>
        <v>CACADRP2</v>
      </c>
    </row>
    <row r="642" spans="1:40" ht="11.25" customHeight="1" x14ac:dyDescent="0.15">
      <c r="A642" s="15">
        <v>641</v>
      </c>
      <c r="B642" s="15" t="s">
        <v>1601</v>
      </c>
      <c r="C642" s="15" t="s">
        <v>1602</v>
      </c>
      <c r="D642" s="3" t="s">
        <v>18</v>
      </c>
      <c r="E642" s="15" t="s">
        <v>121</v>
      </c>
      <c r="F642" s="15" t="s">
        <v>52</v>
      </c>
      <c r="G642" s="15">
        <v>110</v>
      </c>
      <c r="H642" s="15">
        <v>164</v>
      </c>
      <c r="I642" s="15">
        <v>53</v>
      </c>
      <c r="J642" s="15">
        <v>70</v>
      </c>
      <c r="K642" s="15">
        <v>52</v>
      </c>
      <c r="L642" s="15">
        <v>67</v>
      </c>
      <c r="M642" s="15">
        <v>63</v>
      </c>
      <c r="N642" s="15">
        <v>52</v>
      </c>
      <c r="O642" s="15">
        <v>60</v>
      </c>
      <c r="P642" s="15">
        <v>20</v>
      </c>
      <c r="Q642" s="15" t="s">
        <v>349</v>
      </c>
      <c r="R642" s="3" t="str">
        <f>IF(ISERROR(VLOOKUP($Q642,技リスト!$A$1:$F$270,6,FALSE)),"－",VLOOKUP($Q642,技リスト!$A$1:$F$270,6,FALSE))</f>
        <v>NS</v>
      </c>
      <c r="S642" s="3">
        <f>IF(ISERROR(VLOOKUP($Q642,技リスト!$A$1:$F$270,3,FALSE)),"－",VLOOKUP($Q642,技リスト!$A$1:$F$270,3,FALSE))</f>
        <v>22</v>
      </c>
      <c r="T642" s="3" t="str">
        <f>IF($E642=IF(ISERROR(VLOOKUP($Q642,技リスト!$A$1:$F$270,4,FALSE)),"－",VLOOKUP($Q642,技リスト!$A$1:$F$270,4,FALSE)),"一致","")</f>
        <v>一致</v>
      </c>
      <c r="U642" s="15" t="s">
        <v>260</v>
      </c>
      <c r="V642" s="3" t="str">
        <f>IF(ISERROR(VLOOKUP($U642,技リスト!$A$1:$F$270,6,FALSE)),"－",VLOOKUP($U642,技リスト!$A$1:$F$270,6,FALSE))</f>
        <v>NS</v>
      </c>
      <c r="W642" s="3">
        <f>IF(ISERROR(VLOOKUP($U642,技リスト!$A$1:$F$270,3,FALSE)),"－",VLOOKUP($U642,技リスト!$A$1:$F$270,3,FALSE))</f>
        <v>70</v>
      </c>
      <c r="X642" s="3" t="str">
        <f>IF($E642=IF(ISERROR(VLOOKUP($U642,技リスト!$A$1:$F$270,4,FALSE)),"－",VLOOKUP($U642,技リスト!$A$1:$F$270,4,FALSE)),"一致","")</f>
        <v/>
      </c>
      <c r="Y642" s="15" t="s">
        <v>363</v>
      </c>
      <c r="Z642" s="3" t="str">
        <f>IF(ISERROR(VLOOKUP($Y642,技リスト!$A$1:$F$270,6,FALSE)),"－",VLOOKUP($Y642,技リスト!$A$1:$F$270,6,FALSE))</f>
        <v>DR</v>
      </c>
      <c r="AA642" s="3">
        <f>IF(ISERROR(VLOOKUP($Y642,技リスト!$A$1:$F$270,3,FALSE)),"－",VLOOKUP($Y642,技リスト!$A$1:$F$270,3,FALSE))</f>
        <v>52</v>
      </c>
      <c r="AB642" s="3" t="str">
        <f>IF($E642=IF(ISERROR(VLOOKUP($Y642,技リスト!$A$1:$F$270,4,FALSE)),"－",VLOOKUP($Y642,技リスト!$A$1:$F$270,4,FALSE)),"一致","")</f>
        <v/>
      </c>
      <c r="AC642" s="15" t="s">
        <v>816</v>
      </c>
      <c r="AD642" s="3" t="str">
        <f>IF(ISERROR(VLOOKUP($AC642,技リスト!$A$1:$F$270,6,FALSE)),"－",VLOOKUP($AC642,技リスト!$A$1:$F$270,6,FALSE))</f>
        <v>DR</v>
      </c>
      <c r="AE642" s="3">
        <f>IF(ISERROR(VLOOKUP($AC642,技リスト!$A$1:$F$270,3,FALSE)),"－",VLOOKUP($AC642,技リスト!$A$1:$F$270,3,FALSE))</f>
        <v>83</v>
      </c>
      <c r="AF642" s="3" t="str">
        <f>IF($E642=IF(ISERROR(VLOOKUP($AC642,技リスト!$A$1:$F$245,4,FALSE)),"－",VLOOKUP($AC642,技リスト!$A$1:$F$245,4,FALSE)),"一致","")</f>
        <v>一致</v>
      </c>
      <c r="AG642" s="16" t="str">
        <f t="shared" ref="AG642:AG705" si="80">Q642&amp;U642&amp;Y642&amp;AC642</f>
        <v>スネークショットクンフーヘッドざんぞうモグラシャッフル</v>
      </c>
      <c r="AH642" s="16" t="str">
        <f t="shared" ref="AH642:AH705" si="81">Q642&amp;U642&amp;Y642&amp;AC642</f>
        <v>スネークショットクンフーヘッドざんぞうモグラシャッフル</v>
      </c>
      <c r="AI642" s="16" t="str">
        <f t="shared" ref="AI642:AI705" si="82">Q642&amp;U642&amp;Y642&amp;AC642</f>
        <v>スネークショットクンフーヘッドざんぞうモグラシャッフル</v>
      </c>
      <c r="AJ642" s="16" t="str">
        <f t="shared" ref="AJ642:AJ705" si="83">Q642&amp;U642&amp;Y642&amp;AC642</f>
        <v>スネークショットクンフーヘッドざんぞうモグラシャッフル</v>
      </c>
      <c r="AK642" s="15" t="str">
        <f t="shared" ref="AK642:AK705" si="84">R642&amp;V642&amp;Z642&amp;AD642</f>
        <v>NSNSDRDR</v>
      </c>
      <c r="AL642" s="16" t="str">
        <f t="shared" ref="AL642:AL705" si="85">R642&amp;V642&amp;Z642&amp;AD642</f>
        <v>NSNSDRDR</v>
      </c>
      <c r="AM642" s="15" t="str">
        <f t="shared" ref="AM642:AM705" si="86">R642&amp;V642&amp;Z642&amp;AD642</f>
        <v>NSNSDRDR</v>
      </c>
      <c r="AN642" s="15" t="str">
        <f t="shared" ref="AN642:AN705" si="87">R642&amp;V642&amp;Z642&amp;AD642</f>
        <v>NSNSDRDR</v>
      </c>
    </row>
    <row r="643" spans="1:40" ht="11.25" customHeight="1" x14ac:dyDescent="0.15">
      <c r="A643" s="15">
        <v>642</v>
      </c>
      <c r="B643" s="15" t="s">
        <v>1603</v>
      </c>
      <c r="C643" s="15" t="s">
        <v>1604</v>
      </c>
      <c r="D643" s="3" t="s">
        <v>18</v>
      </c>
      <c r="E643" s="15" t="s">
        <v>121</v>
      </c>
      <c r="F643" s="15" t="s">
        <v>52</v>
      </c>
      <c r="G643" s="15">
        <v>162</v>
      </c>
      <c r="H643" s="15">
        <v>140</v>
      </c>
      <c r="I643" s="15">
        <v>58</v>
      </c>
      <c r="J643" s="15">
        <v>56</v>
      </c>
      <c r="K643" s="15">
        <v>55</v>
      </c>
      <c r="L643" s="15">
        <v>52</v>
      </c>
      <c r="M643" s="15">
        <v>59</v>
      </c>
      <c r="N643" s="15">
        <v>63</v>
      </c>
      <c r="O643" s="15">
        <v>61</v>
      </c>
      <c r="P643" s="15">
        <v>26</v>
      </c>
      <c r="Q643" s="15" t="s">
        <v>533</v>
      </c>
      <c r="R643" s="3" t="str">
        <f>IF(ISERROR(VLOOKUP($Q643,技リスト!$A$1:$F$270,6,FALSE)),"－",VLOOKUP($Q643,技リスト!$A$1:$F$270,6,FALSE))</f>
        <v>NS</v>
      </c>
      <c r="S643" s="3">
        <f>IF(ISERROR(VLOOKUP($Q643,技リスト!$A$1:$F$270,3,FALSE)),"－",VLOOKUP($Q643,技リスト!$A$1:$F$270,3,FALSE))</f>
        <v>24</v>
      </c>
      <c r="T643" s="3" t="str">
        <f>IF($E643=IF(ISERROR(VLOOKUP($Q643,技リスト!$A$1:$F$270,4,FALSE)),"－",VLOOKUP($Q643,技リスト!$A$1:$F$270,4,FALSE)),"一致","")</f>
        <v/>
      </c>
      <c r="U643" s="15" t="s">
        <v>194</v>
      </c>
      <c r="V643" s="3" t="str">
        <f>IF(ISERROR(VLOOKUP($U643,技リスト!$A$1:$F$270,6,FALSE)),"－",VLOOKUP($U643,技リスト!$A$1:$F$270,6,FALSE))</f>
        <v>NS</v>
      </c>
      <c r="W643" s="3">
        <f>IF(ISERROR(VLOOKUP($U643,技リスト!$A$1:$F$270,3,FALSE)),"－",VLOOKUP($U643,技リスト!$A$1:$F$270,3,FALSE))</f>
        <v>43</v>
      </c>
      <c r="X643" s="3" t="str">
        <f>IF($E643=IF(ISERROR(VLOOKUP($U643,技リスト!$A$1:$F$270,4,FALSE)),"－",VLOOKUP($U643,技リスト!$A$1:$F$270,4,FALSE)),"一致","")</f>
        <v/>
      </c>
      <c r="Y643" s="15" t="s">
        <v>152</v>
      </c>
      <c r="Z643" s="3" t="str">
        <f>IF(ISERROR(VLOOKUP($Y643,技リスト!$A$1:$F$270,6,FALSE)),"－",VLOOKUP($Y643,技リスト!$A$1:$F$270,6,FALSE))</f>
        <v>DR</v>
      </c>
      <c r="AA643" s="3">
        <f>IF(ISERROR(VLOOKUP($Y643,技リスト!$A$1:$F$270,3,FALSE)),"－",VLOOKUP($Y643,技リスト!$A$1:$F$270,3,FALSE))</f>
        <v>47</v>
      </c>
      <c r="AB643" s="3" t="str">
        <f>IF($E643=IF(ISERROR(VLOOKUP($Y643,技リスト!$A$1:$F$270,4,FALSE)),"－",VLOOKUP($Y643,技リスト!$A$1:$F$270,4,FALSE)),"一致","")</f>
        <v/>
      </c>
      <c r="AC643" s="15" t="s">
        <v>129</v>
      </c>
      <c r="AD643" s="3" t="str">
        <f>IF(ISERROR(VLOOKUP($AC643,技リスト!$A$1:$F$270,6,FALSE)),"－",VLOOKUP($AC643,技リスト!$A$1:$F$270,6,FALSE))</f>
        <v>BL</v>
      </c>
      <c r="AE643" s="3">
        <f>IF(ISERROR(VLOOKUP($AC643,技リスト!$A$1:$F$270,3,FALSE)),"－",VLOOKUP($AC643,技リスト!$A$1:$F$270,3,FALSE))</f>
        <v>73</v>
      </c>
      <c r="AF643" s="3" t="str">
        <f>IF($E643=IF(ISERROR(VLOOKUP($AC643,技リスト!$A$1:$F$245,4,FALSE)),"－",VLOOKUP($AC643,技リスト!$A$1:$F$245,4,FALSE)),"一致","")</f>
        <v/>
      </c>
      <c r="AG643" s="16" t="str">
        <f t="shared" si="80"/>
        <v>スピニングシュートファントムシュートジグザグスパークぶんしんディフェンス</v>
      </c>
      <c r="AH643" s="16" t="str">
        <f t="shared" si="81"/>
        <v>スピニングシュートファントムシュートジグザグスパークぶんしんディフェンス</v>
      </c>
      <c r="AI643" s="16" t="str">
        <f t="shared" si="82"/>
        <v>スピニングシュートファントムシュートジグザグスパークぶんしんディフェンス</v>
      </c>
      <c r="AJ643" s="16" t="str">
        <f t="shared" si="83"/>
        <v>スピニングシュートファントムシュートジグザグスパークぶんしんディフェンス</v>
      </c>
      <c r="AK643" s="15" t="str">
        <f t="shared" si="84"/>
        <v>NSNSDRBL</v>
      </c>
      <c r="AL643" s="16" t="str">
        <f t="shared" si="85"/>
        <v>NSNSDRBL</v>
      </c>
      <c r="AM643" s="15" t="str">
        <f t="shared" si="86"/>
        <v>NSNSDRBL</v>
      </c>
      <c r="AN643" s="15" t="str">
        <f t="shared" si="87"/>
        <v>NSNSDRBL</v>
      </c>
    </row>
    <row r="644" spans="1:40" ht="11.25" customHeight="1" x14ac:dyDescent="0.15">
      <c r="A644" s="15">
        <v>643</v>
      </c>
      <c r="B644" s="15" t="s">
        <v>1605</v>
      </c>
      <c r="C644" s="15" t="s">
        <v>1606</v>
      </c>
      <c r="D644" s="3" t="s">
        <v>18</v>
      </c>
      <c r="E644" s="15" t="s">
        <v>121</v>
      </c>
      <c r="F644" s="15" t="s">
        <v>52</v>
      </c>
      <c r="G644" s="15">
        <v>171</v>
      </c>
      <c r="H644" s="15">
        <v>136</v>
      </c>
      <c r="I644" s="15">
        <v>44</v>
      </c>
      <c r="J644" s="15">
        <v>59</v>
      </c>
      <c r="K644" s="15">
        <v>64</v>
      </c>
      <c r="L644" s="15">
        <v>50</v>
      </c>
      <c r="M644" s="15">
        <v>62</v>
      </c>
      <c r="N644" s="15">
        <v>58</v>
      </c>
      <c r="O644" s="15">
        <v>61</v>
      </c>
      <c r="P644" s="15">
        <v>17</v>
      </c>
      <c r="Q644" s="15" t="s">
        <v>349</v>
      </c>
      <c r="R644" s="3" t="str">
        <f>IF(ISERROR(VLOOKUP($Q644,技リスト!$A$1:$F$270,6,FALSE)),"－",VLOOKUP($Q644,技リスト!$A$1:$F$270,6,FALSE))</f>
        <v>NS</v>
      </c>
      <c r="S644" s="3">
        <f>IF(ISERROR(VLOOKUP($Q644,技リスト!$A$1:$F$270,3,FALSE)),"－",VLOOKUP($Q644,技リスト!$A$1:$F$270,3,FALSE))</f>
        <v>22</v>
      </c>
      <c r="T644" s="3" t="str">
        <f>IF($E644=IF(ISERROR(VLOOKUP($Q644,技リスト!$A$1:$F$270,4,FALSE)),"－",VLOOKUP($Q644,技リスト!$A$1:$F$270,4,FALSE)),"一致","")</f>
        <v>一致</v>
      </c>
      <c r="U644" s="15" t="s">
        <v>298</v>
      </c>
      <c r="V644" s="3" t="str">
        <f>IF(ISERROR(VLOOKUP($U644,技リスト!$A$1:$F$270,6,FALSE)),"－",VLOOKUP($U644,技リスト!$A$1:$F$270,6,FALSE))</f>
        <v>DR</v>
      </c>
      <c r="W644" s="3">
        <f>IF(ISERROR(VLOOKUP($U644,技リスト!$A$1:$F$270,3,FALSE)),"－",VLOOKUP($U644,技リスト!$A$1:$F$270,3,FALSE))</f>
        <v>38</v>
      </c>
      <c r="X644" s="3" t="str">
        <f>IF($E644=IF(ISERROR(VLOOKUP($U644,技リスト!$A$1:$F$270,4,FALSE)),"－",VLOOKUP($U644,技リスト!$A$1:$F$270,4,FALSE)),"一致","")</f>
        <v/>
      </c>
      <c r="Y644" s="15" t="s">
        <v>199</v>
      </c>
      <c r="Z644" s="3" t="str">
        <f>IF(ISERROR(VLOOKUP($Y644,技リスト!$A$1:$F$270,6,FALSE)),"－",VLOOKUP($Y644,技リスト!$A$1:$F$270,6,FALSE))</f>
        <v>BB</v>
      </c>
      <c r="AA644" s="3">
        <f>IF(ISERROR(VLOOKUP($Y644,技リスト!$A$1:$F$270,3,FALSE)),"－",VLOOKUP($Y644,技リスト!$A$1:$F$270,3,FALSE))</f>
        <v>58</v>
      </c>
      <c r="AB644" s="3" t="str">
        <f>IF($E644=IF(ISERROR(VLOOKUP($Y644,技リスト!$A$1:$F$270,4,FALSE)),"－",VLOOKUP($Y644,技リスト!$A$1:$F$270,4,FALSE)),"一致","")</f>
        <v/>
      </c>
      <c r="AC644" s="15" t="s">
        <v>351</v>
      </c>
      <c r="AD644" s="3" t="str">
        <f>IF(ISERROR(VLOOKUP($AC644,技リスト!$A$1:$F$270,6,FALSE)),"－",VLOOKUP($AC644,技リスト!$A$1:$F$270,6,FALSE))</f>
        <v>NS</v>
      </c>
      <c r="AE644" s="3">
        <f>IF(ISERROR(VLOOKUP($AC644,技リスト!$A$1:$F$270,3,FALSE)),"－",VLOOKUP($AC644,技リスト!$A$1:$F$270,3,FALSE))</f>
        <v>103</v>
      </c>
      <c r="AF644" s="3" t="str">
        <f>IF($E644=IF(ISERROR(VLOOKUP($AC644,技リスト!$A$1:$F$245,4,FALSE)),"－",VLOOKUP($AC644,技リスト!$A$1:$F$245,4,FALSE)),"一致","")</f>
        <v>一致</v>
      </c>
      <c r="AG644" s="16" t="str">
        <f t="shared" si="80"/>
        <v>スネークショットムーンサルトスピニングカットドラゴングランド</v>
      </c>
      <c r="AH644" s="16" t="str">
        <f t="shared" si="81"/>
        <v>スネークショットムーンサルトスピニングカットドラゴングランド</v>
      </c>
      <c r="AI644" s="16" t="str">
        <f t="shared" si="82"/>
        <v>スネークショットムーンサルトスピニングカットドラゴングランド</v>
      </c>
      <c r="AJ644" s="16" t="str">
        <f t="shared" si="83"/>
        <v>スネークショットムーンサルトスピニングカットドラゴングランド</v>
      </c>
      <c r="AK644" s="15" t="str">
        <f t="shared" si="84"/>
        <v>NSDRBBNS</v>
      </c>
      <c r="AL644" s="16" t="str">
        <f t="shared" si="85"/>
        <v>NSDRBBNS</v>
      </c>
      <c r="AM644" s="15" t="str">
        <f t="shared" si="86"/>
        <v>NSDRBBNS</v>
      </c>
      <c r="AN644" s="15" t="str">
        <f t="shared" si="87"/>
        <v>NSDRBBNS</v>
      </c>
    </row>
    <row r="645" spans="1:40" ht="11.25" customHeight="1" x14ac:dyDescent="0.15">
      <c r="A645" s="15">
        <v>644</v>
      </c>
      <c r="B645" s="15" t="s">
        <v>1607</v>
      </c>
      <c r="C645" s="15" t="s">
        <v>1608</v>
      </c>
      <c r="D645" s="3" t="s">
        <v>18</v>
      </c>
      <c r="E645" s="15" t="s">
        <v>121</v>
      </c>
      <c r="F645" s="15" t="s">
        <v>17</v>
      </c>
      <c r="G645" s="15">
        <v>112</v>
      </c>
      <c r="H645" s="15">
        <v>190</v>
      </c>
      <c r="I645" s="15">
        <v>52</v>
      </c>
      <c r="J645" s="15">
        <v>67</v>
      </c>
      <c r="K645" s="15">
        <v>58</v>
      </c>
      <c r="L645" s="15">
        <v>60</v>
      </c>
      <c r="M645" s="15">
        <v>56</v>
      </c>
      <c r="N645" s="15">
        <v>58</v>
      </c>
      <c r="O645" s="15">
        <v>58</v>
      </c>
      <c r="P645" s="15">
        <v>22</v>
      </c>
      <c r="Q645" s="15" t="s">
        <v>140</v>
      </c>
      <c r="R645" s="3" t="str">
        <f>IF(ISERROR(VLOOKUP($Q645,技リスト!$A$1:$F$270,6,FALSE)),"－",VLOOKUP($Q645,技リスト!$A$1:$F$270,6,FALSE))</f>
        <v>BL</v>
      </c>
      <c r="S645" s="3">
        <f>IF(ISERROR(VLOOKUP($Q645,技リスト!$A$1:$F$270,3,FALSE)),"－",VLOOKUP($Q645,技リスト!$A$1:$F$270,3,FALSE))</f>
        <v>41</v>
      </c>
      <c r="T645" s="3" t="str">
        <f>IF($E645=IF(ISERROR(VLOOKUP($Q645,技リスト!$A$1:$F$270,4,FALSE)),"－",VLOOKUP($Q645,技リスト!$A$1:$F$270,4,FALSE)),"一致","")</f>
        <v>一致</v>
      </c>
      <c r="U645" s="15" t="s">
        <v>290</v>
      </c>
      <c r="V645" s="3" t="str">
        <f>IF(ISERROR(VLOOKUP($U645,技リスト!$A$1:$F$270,6,FALSE)),"－",VLOOKUP($U645,技リスト!$A$1:$F$270,6,FALSE))</f>
        <v>BL</v>
      </c>
      <c r="W645" s="3">
        <f>IF(ISERROR(VLOOKUP($U645,技リスト!$A$1:$F$270,3,FALSE)),"－",VLOOKUP($U645,技リスト!$A$1:$F$270,3,FALSE))</f>
        <v>56</v>
      </c>
      <c r="X645" s="3" t="str">
        <f>IF($E645=IF(ISERROR(VLOOKUP($U645,技リスト!$A$1:$F$270,4,FALSE)),"－",VLOOKUP($U645,技リスト!$A$1:$F$270,4,FALSE)),"一致","")</f>
        <v/>
      </c>
      <c r="Y645" s="15" t="s">
        <v>715</v>
      </c>
      <c r="Z645" s="3" t="str">
        <f>IF(ISERROR(VLOOKUP($Y645,技リスト!$A$1:$F$270,6,FALSE)),"－",VLOOKUP($Y645,技リスト!$A$1:$F$270,6,FALSE))</f>
        <v>DR</v>
      </c>
      <c r="AA645" s="3">
        <f>IF(ISERROR(VLOOKUP($Y645,技リスト!$A$1:$F$270,3,FALSE)),"－",VLOOKUP($Y645,技リスト!$A$1:$F$270,3,FALSE))</f>
        <v>61</v>
      </c>
      <c r="AB645" s="3" t="str">
        <f>IF($E645=IF(ISERROR(VLOOKUP($Y645,技リスト!$A$1:$F$270,4,FALSE)),"－",VLOOKUP($Y645,技リスト!$A$1:$F$270,4,FALSE)),"一致","")</f>
        <v/>
      </c>
      <c r="AC645" s="15" t="s">
        <v>142</v>
      </c>
      <c r="AD645" s="3" t="str">
        <f>IF(ISERROR(VLOOKUP($AC645,技リスト!$A$1:$F$270,6,FALSE)),"－",VLOOKUP($AC645,技リスト!$A$1:$F$270,6,FALSE))</f>
        <v>BL</v>
      </c>
      <c r="AE645" s="3">
        <f>IF(ISERROR(VLOOKUP($AC645,技リスト!$A$1:$F$270,3,FALSE)),"－",VLOOKUP($AC645,技リスト!$A$1:$F$270,3,FALSE))</f>
        <v>117</v>
      </c>
      <c r="AF645" s="3" t="str">
        <f>IF($E645=IF(ISERROR(VLOOKUP($AC645,技リスト!$A$1:$F$245,4,FALSE)),"－",VLOOKUP($AC645,技リスト!$A$1:$F$245,4,FALSE)),"一致","")</f>
        <v>一致</v>
      </c>
      <c r="AG645" s="16" t="str">
        <f t="shared" si="80"/>
        <v>うしろのしょうめんくものいとたつまきどくぎりかごめかごめ</v>
      </c>
      <c r="AH645" s="16" t="str">
        <f t="shared" si="81"/>
        <v>うしろのしょうめんくものいとたつまきどくぎりかごめかごめ</v>
      </c>
      <c r="AI645" s="16" t="str">
        <f t="shared" si="82"/>
        <v>うしろのしょうめんくものいとたつまきどくぎりかごめかごめ</v>
      </c>
      <c r="AJ645" s="16" t="str">
        <f t="shared" si="83"/>
        <v>うしろのしょうめんくものいとたつまきどくぎりかごめかごめ</v>
      </c>
      <c r="AK645" s="15" t="str">
        <f t="shared" si="84"/>
        <v>BLBLDRBL</v>
      </c>
      <c r="AL645" s="16" t="str">
        <f t="shared" si="85"/>
        <v>BLBLDRBL</v>
      </c>
      <c r="AM645" s="15" t="str">
        <f t="shared" si="86"/>
        <v>BLBLDRBL</v>
      </c>
      <c r="AN645" s="15" t="str">
        <f t="shared" si="87"/>
        <v>BLBLDRBL</v>
      </c>
    </row>
    <row r="646" spans="1:40" ht="11.25" customHeight="1" x14ac:dyDescent="0.15">
      <c r="A646" s="15">
        <v>645</v>
      </c>
      <c r="B646" s="15" t="s">
        <v>1609</v>
      </c>
      <c r="C646" s="15" t="s">
        <v>1610</v>
      </c>
      <c r="D646" s="3" t="s">
        <v>18</v>
      </c>
      <c r="E646" s="15" t="s">
        <v>19</v>
      </c>
      <c r="F646" s="15" t="s">
        <v>53</v>
      </c>
      <c r="G646" s="15">
        <v>103</v>
      </c>
      <c r="H646" s="15">
        <v>142</v>
      </c>
      <c r="I646" s="15">
        <v>44</v>
      </c>
      <c r="J646" s="15">
        <v>60</v>
      </c>
      <c r="K646" s="15">
        <v>60</v>
      </c>
      <c r="L646" s="15">
        <v>56</v>
      </c>
      <c r="M646" s="15">
        <v>60</v>
      </c>
      <c r="N646" s="15">
        <v>71</v>
      </c>
      <c r="O646" s="15">
        <v>52</v>
      </c>
      <c r="P646" s="15">
        <v>24</v>
      </c>
      <c r="Q646" s="15" t="s">
        <v>304</v>
      </c>
      <c r="R646" s="3" t="str">
        <f>IF(ISERROR(VLOOKUP($Q646,技リスト!$A$1:$F$270,6,FALSE)),"－",VLOOKUP($Q646,技リスト!$A$1:$F$270,6,FALSE))</f>
        <v>BL</v>
      </c>
      <c r="S646" s="3">
        <f>IF(ISERROR(VLOOKUP($Q646,技リスト!$A$1:$F$270,3,FALSE)),"－",VLOOKUP($Q646,技リスト!$A$1:$F$270,3,FALSE))</f>
        <v>12</v>
      </c>
      <c r="T646" s="3" t="str">
        <f>IF($E646=IF(ISERROR(VLOOKUP($Q646,技リスト!$A$1:$F$270,4,FALSE)),"－",VLOOKUP($Q646,技リスト!$A$1:$F$270,4,FALSE)),"一致","")</f>
        <v/>
      </c>
      <c r="U646" s="15" t="s">
        <v>164</v>
      </c>
      <c r="V646" s="3" t="str">
        <f>IF(ISERROR(VLOOKUP($U646,技リスト!$A$1:$F$270,6,FALSE)),"－",VLOOKUP($U646,技リスト!$A$1:$F$270,6,FALSE))</f>
        <v>DR</v>
      </c>
      <c r="W646" s="3">
        <f>IF(ISERROR(VLOOKUP($U646,技リスト!$A$1:$F$270,3,FALSE)),"－",VLOOKUP($U646,技リスト!$A$1:$F$270,3,FALSE))</f>
        <v>49</v>
      </c>
      <c r="X646" s="3" t="str">
        <f>IF($E646=IF(ISERROR(VLOOKUP($U646,技リスト!$A$1:$F$270,4,FALSE)),"－",VLOOKUP($U646,技リスト!$A$1:$F$270,4,FALSE)),"一致","")</f>
        <v/>
      </c>
      <c r="Y646" s="15" t="s">
        <v>172</v>
      </c>
      <c r="Z646" s="3" t="str">
        <f>IF(ISERROR(VLOOKUP($Y646,技リスト!$A$1:$F$270,6,FALSE)),"－",VLOOKUP($Y646,技リスト!$A$1:$F$270,6,FALSE))</f>
        <v>DR</v>
      </c>
      <c r="AA646" s="3">
        <f>IF(ISERROR(VLOOKUP($Y646,技リスト!$A$1:$F$270,3,FALSE)),"－",VLOOKUP($Y646,技リスト!$A$1:$F$270,3,FALSE))</f>
        <v>83</v>
      </c>
      <c r="AB646" s="3" t="str">
        <f>IF($E646=IF(ISERROR(VLOOKUP($Y646,技リスト!$A$1:$F$270,4,FALSE)),"－",VLOOKUP($Y646,技リスト!$A$1:$F$270,4,FALSE)),"一致","")</f>
        <v/>
      </c>
      <c r="AC646" s="15" t="s">
        <v>738</v>
      </c>
      <c r="AD646" s="3" t="str">
        <f>IF(ISERROR(VLOOKUP($AC646,技リスト!$A$1:$F$270,6,FALSE)),"－",VLOOKUP($AC646,技リスト!$A$1:$F$270,6,FALSE))</f>
        <v>BB</v>
      </c>
      <c r="AE646" s="3">
        <f>IF(ISERROR(VLOOKUP($AC646,技リスト!$A$1:$F$270,3,FALSE)),"－",VLOOKUP($AC646,技リスト!$A$1:$F$270,3,FALSE))</f>
        <v>44</v>
      </c>
      <c r="AF646" s="3" t="str">
        <f>IF($E646=IF(ISERROR(VLOOKUP($AC646,技リスト!$A$1:$F$245,4,FALSE)),"－",VLOOKUP($AC646,技リスト!$A$1:$F$245,4,FALSE)),"一致","")</f>
        <v/>
      </c>
      <c r="AG646" s="16" t="str">
        <f t="shared" si="80"/>
        <v>しこふみごりむちゅうダッシュストームスーパーしこふみ</v>
      </c>
      <c r="AH646" s="16" t="str">
        <f t="shared" si="81"/>
        <v>しこふみごりむちゅうダッシュストームスーパーしこふみ</v>
      </c>
      <c r="AI646" s="16" t="str">
        <f t="shared" si="82"/>
        <v>しこふみごりむちゅうダッシュストームスーパーしこふみ</v>
      </c>
      <c r="AJ646" s="16" t="str">
        <f t="shared" si="83"/>
        <v>しこふみごりむちゅうダッシュストームスーパーしこふみ</v>
      </c>
      <c r="AK646" s="15" t="str">
        <f t="shared" si="84"/>
        <v>BLDRDRBB</v>
      </c>
      <c r="AL646" s="16" t="str">
        <f t="shared" si="85"/>
        <v>BLDRDRBB</v>
      </c>
      <c r="AM646" s="15" t="str">
        <f t="shared" si="86"/>
        <v>BLDRDRBB</v>
      </c>
      <c r="AN646" s="15" t="str">
        <f t="shared" si="87"/>
        <v>BLDRDRBB</v>
      </c>
    </row>
    <row r="647" spans="1:40" ht="11.25" customHeight="1" x14ac:dyDescent="0.15">
      <c r="A647" s="15">
        <v>646</v>
      </c>
      <c r="B647" s="15" t="s">
        <v>1611</v>
      </c>
      <c r="C647" s="15" t="s">
        <v>1612</v>
      </c>
      <c r="D647" s="3" t="s">
        <v>192</v>
      </c>
      <c r="E647" s="15" t="s">
        <v>145</v>
      </c>
      <c r="F647" s="15" t="s">
        <v>52</v>
      </c>
      <c r="G647" s="15">
        <v>140</v>
      </c>
      <c r="H647" s="15">
        <v>141</v>
      </c>
      <c r="I647" s="15">
        <v>60</v>
      </c>
      <c r="J647" s="15">
        <v>69</v>
      </c>
      <c r="K647" s="15">
        <v>47</v>
      </c>
      <c r="L647" s="15">
        <v>63</v>
      </c>
      <c r="M647" s="15">
        <v>60</v>
      </c>
      <c r="N647" s="15">
        <v>62</v>
      </c>
      <c r="O647" s="15">
        <v>60</v>
      </c>
      <c r="P647" s="15">
        <v>22</v>
      </c>
      <c r="Q647" s="15" t="s">
        <v>212</v>
      </c>
      <c r="R647" s="3" t="str">
        <f>IF(ISERROR(VLOOKUP($Q647,技リスト!$A$1:$F$270,6,FALSE)),"－",VLOOKUP($Q647,技リスト!$A$1:$F$270,6,FALSE))</f>
        <v>BB</v>
      </c>
      <c r="S647" s="3">
        <f>IF(ISERROR(VLOOKUP($Q647,技リスト!$A$1:$F$270,3,FALSE)),"－",VLOOKUP($Q647,技リスト!$A$1:$F$270,3,FALSE))</f>
        <v>14</v>
      </c>
      <c r="T647" s="3" t="str">
        <f>IF($E647=IF(ISERROR(VLOOKUP($Q647,技リスト!$A$1:$F$270,4,FALSE)),"－",VLOOKUP($Q647,技リスト!$A$1:$F$270,4,FALSE)),"一致","")</f>
        <v>一致</v>
      </c>
      <c r="U647" s="15" t="s">
        <v>134</v>
      </c>
      <c r="V647" s="3" t="str">
        <f>IF(ISERROR(VLOOKUP($U647,技リスト!$A$1:$F$270,6,FALSE)),"－",VLOOKUP($U647,技リスト!$A$1:$F$270,6,FALSE))</f>
        <v>DR</v>
      </c>
      <c r="W647" s="3">
        <f>IF(ISERROR(VLOOKUP($U647,技リスト!$A$1:$F$270,3,FALSE)),"－",VLOOKUP($U647,技リスト!$A$1:$F$270,3,FALSE))</f>
        <v>38</v>
      </c>
      <c r="X647" s="3" t="str">
        <f>IF($E647=IF(ISERROR(VLOOKUP($U647,技リスト!$A$1:$F$270,4,FALSE)),"－",VLOOKUP($U647,技リスト!$A$1:$F$270,4,FALSE)),"一致","")</f>
        <v/>
      </c>
      <c r="Y647" s="15" t="s">
        <v>766</v>
      </c>
      <c r="Z647" s="3" t="str">
        <f>IF(ISERROR(VLOOKUP($Y647,技リスト!$A$1:$F$270,6,FALSE)),"－",VLOOKUP($Y647,技リスト!$A$1:$F$270,6,FALSE))</f>
        <v>NS</v>
      </c>
      <c r="AA647" s="3">
        <f>IF(ISERROR(VLOOKUP($Y647,技リスト!$A$1:$F$270,3,FALSE)),"－",VLOOKUP($Y647,技リスト!$A$1:$F$270,3,FALSE))</f>
        <v>80</v>
      </c>
      <c r="AB647" s="3" t="str">
        <f>IF($E647=IF(ISERROR(VLOOKUP($Y647,技リスト!$A$1:$F$270,4,FALSE)),"－",VLOOKUP($Y647,技リスト!$A$1:$F$270,4,FALSE)),"一致","")</f>
        <v/>
      </c>
      <c r="AC647" s="15" t="s">
        <v>407</v>
      </c>
      <c r="AD647" s="3" t="str">
        <f>IF(ISERROR(VLOOKUP($AC647,技リスト!$A$1:$F$270,6,FALSE)),"－",VLOOKUP($AC647,技リスト!$A$1:$F$270,6,FALSE))</f>
        <v>CA</v>
      </c>
      <c r="AE647" s="3">
        <f>IF(ISERROR(VLOOKUP($AC647,技リスト!$A$1:$F$270,3,FALSE)),"－",VLOOKUP($AC647,技リスト!$A$1:$F$270,3,FALSE))</f>
        <v>69</v>
      </c>
      <c r="AF647" s="3" t="str">
        <f>IF($E647=IF(ISERROR(VLOOKUP($AC647,技リスト!$A$1:$F$245,4,FALSE)),"－",VLOOKUP($AC647,技リスト!$A$1:$F$245,4,FALSE)),"一致","")</f>
        <v/>
      </c>
      <c r="AG647" s="16" t="str">
        <f t="shared" si="80"/>
        <v>ジャイアントスピンスーパーアルマジロトカチェフボンバードこんじょうキャッチ</v>
      </c>
      <c r="AH647" s="16" t="str">
        <f t="shared" si="81"/>
        <v>ジャイアントスピンスーパーアルマジロトカチェフボンバードこんじょうキャッチ</v>
      </c>
      <c r="AI647" s="16" t="str">
        <f t="shared" si="82"/>
        <v>ジャイアントスピンスーパーアルマジロトカチェフボンバードこんじょうキャッチ</v>
      </c>
      <c r="AJ647" s="16" t="str">
        <f t="shared" si="83"/>
        <v>ジャイアントスピンスーパーアルマジロトカチェフボンバードこんじょうキャッチ</v>
      </c>
      <c r="AK647" s="15" t="str">
        <f t="shared" si="84"/>
        <v>BBDRNSCA</v>
      </c>
      <c r="AL647" s="16" t="str">
        <f t="shared" si="85"/>
        <v>BBDRNSCA</v>
      </c>
      <c r="AM647" s="15" t="str">
        <f t="shared" si="86"/>
        <v>BBDRNSCA</v>
      </c>
      <c r="AN647" s="15" t="str">
        <f t="shared" si="87"/>
        <v>BBDRNSCA</v>
      </c>
    </row>
    <row r="648" spans="1:40" ht="11.25" customHeight="1" x14ac:dyDescent="0.15">
      <c r="A648" s="15">
        <v>647</v>
      </c>
      <c r="B648" s="15" t="s">
        <v>1613</v>
      </c>
      <c r="C648" s="15" t="s">
        <v>1614</v>
      </c>
      <c r="D648" s="3" t="s">
        <v>18</v>
      </c>
      <c r="E648" s="15" t="s">
        <v>121</v>
      </c>
      <c r="F648" s="15" t="s">
        <v>20</v>
      </c>
      <c r="G648" s="15">
        <v>162</v>
      </c>
      <c r="H648" s="15">
        <v>153</v>
      </c>
      <c r="I648" s="15">
        <v>52</v>
      </c>
      <c r="J648" s="15">
        <v>57</v>
      </c>
      <c r="K648" s="15">
        <v>66</v>
      </c>
      <c r="L648" s="15">
        <v>44</v>
      </c>
      <c r="M648" s="15">
        <v>54</v>
      </c>
      <c r="N648" s="15">
        <v>60</v>
      </c>
      <c r="O648" s="15">
        <v>62</v>
      </c>
      <c r="P648" s="15">
        <v>17</v>
      </c>
      <c r="Q648" s="15" t="s">
        <v>250</v>
      </c>
      <c r="R648" s="3" t="str">
        <f>IF(ISERROR(VLOOKUP($Q648,技リスト!$A$1:$F$270,6,FALSE)),"－",VLOOKUP($Q648,技リスト!$A$1:$F$270,6,FALSE))</f>
        <v>P1</v>
      </c>
      <c r="S648" s="3">
        <f>IF(ISERROR(VLOOKUP($Q648,技リスト!$A$1:$F$270,3,FALSE)),"－",VLOOKUP($Q648,技リスト!$A$1:$F$270,3,FALSE))</f>
        <v>46</v>
      </c>
      <c r="T648" s="3" t="str">
        <f>IF($E648=IF(ISERROR(VLOOKUP($Q648,技リスト!$A$1:$F$270,4,FALSE)),"－",VLOOKUP($Q648,技リスト!$A$1:$F$270,4,FALSE)),"一致","")</f>
        <v/>
      </c>
      <c r="U648" s="15" t="s">
        <v>427</v>
      </c>
      <c r="V648" s="3" t="str">
        <f>IF(ISERROR(VLOOKUP($U648,技リスト!$A$1:$F$270,6,FALSE)),"－",VLOOKUP($U648,技リスト!$A$1:$F$270,6,FALSE))</f>
        <v>BL</v>
      </c>
      <c r="W648" s="3">
        <f>IF(ISERROR(VLOOKUP($U648,技リスト!$A$1:$F$270,3,FALSE)),"－",VLOOKUP($U648,技リスト!$A$1:$F$270,3,FALSE))</f>
        <v>39</v>
      </c>
      <c r="X648" s="3" t="str">
        <f>IF($E648=IF(ISERROR(VLOOKUP($U648,技リスト!$A$1:$F$270,4,FALSE)),"－",VLOOKUP($U648,技リスト!$A$1:$F$270,4,FALSE)),"一致","")</f>
        <v/>
      </c>
      <c r="Y648" s="15" t="s">
        <v>271</v>
      </c>
      <c r="Z648" s="3" t="str">
        <f>IF(ISERROR(VLOOKUP($Y648,技リスト!$A$1:$F$270,6,FALSE)),"－",VLOOKUP($Y648,技リスト!$A$1:$F$270,6,FALSE))</f>
        <v>CA</v>
      </c>
      <c r="AA648" s="3">
        <f>IF(ISERROR(VLOOKUP($Y648,技リスト!$A$1:$F$270,3,FALSE)),"－",VLOOKUP($Y648,技リスト!$A$1:$F$270,3,FALSE))</f>
        <v>76</v>
      </c>
      <c r="AB648" s="3" t="str">
        <f>IF($E648=IF(ISERROR(VLOOKUP($Y648,技リスト!$A$1:$F$270,4,FALSE)),"－",VLOOKUP($Y648,技リスト!$A$1:$F$270,4,FALSE)),"一致","")</f>
        <v/>
      </c>
      <c r="AC648" s="15" t="s">
        <v>329</v>
      </c>
      <c r="AD648" s="3" t="str">
        <f>IF(ISERROR(VLOOKUP($AC648,技リスト!$A$1:$F$270,6,FALSE)),"－",VLOOKUP($AC648,技リスト!$A$1:$F$270,6,FALSE))</f>
        <v>DR</v>
      </c>
      <c r="AE648" s="3">
        <f>IF(ISERROR(VLOOKUP($AC648,技リスト!$A$1:$F$270,3,FALSE)),"－",VLOOKUP($AC648,技リスト!$A$1:$F$270,3,FALSE))</f>
        <v>8</v>
      </c>
      <c r="AF648" s="3" t="str">
        <f>IF($E648=IF(ISERROR(VLOOKUP($AC648,技リスト!$A$1:$F$245,4,FALSE)),"－",VLOOKUP($AC648,技リスト!$A$1:$F$245,4,FALSE)),"一致","")</f>
        <v/>
      </c>
      <c r="AG648" s="16" t="str">
        <f t="shared" si="80"/>
        <v>ねっけつヘッドブレードアタックかえんほうしゃたまのりピエロ</v>
      </c>
      <c r="AH648" s="16" t="str">
        <f t="shared" si="81"/>
        <v>ねっけつヘッドブレードアタックかえんほうしゃたまのりピエロ</v>
      </c>
      <c r="AI648" s="16" t="str">
        <f t="shared" si="82"/>
        <v>ねっけつヘッドブレードアタックかえんほうしゃたまのりピエロ</v>
      </c>
      <c r="AJ648" s="16" t="str">
        <f t="shared" si="83"/>
        <v>ねっけつヘッドブレードアタックかえんほうしゃたまのりピエロ</v>
      </c>
      <c r="AK648" s="15" t="str">
        <f t="shared" si="84"/>
        <v>P1BLCADR</v>
      </c>
      <c r="AL648" s="16" t="str">
        <f t="shared" si="85"/>
        <v>P1BLCADR</v>
      </c>
      <c r="AM648" s="15" t="str">
        <f t="shared" si="86"/>
        <v>P1BLCADR</v>
      </c>
      <c r="AN648" s="15" t="str">
        <f t="shared" si="87"/>
        <v>P1BLCADR</v>
      </c>
    </row>
    <row r="649" spans="1:40" ht="11.25" customHeight="1" x14ac:dyDescent="0.15">
      <c r="A649" s="15">
        <v>648</v>
      </c>
      <c r="B649" s="15" t="s">
        <v>1615</v>
      </c>
      <c r="C649" s="15" t="s">
        <v>1616</v>
      </c>
      <c r="D649" s="3" t="s">
        <v>18</v>
      </c>
      <c r="E649" s="15" t="s">
        <v>88</v>
      </c>
      <c r="F649" s="15" t="s">
        <v>52</v>
      </c>
      <c r="G649" s="15">
        <v>143</v>
      </c>
      <c r="H649" s="15">
        <v>141</v>
      </c>
      <c r="I649" s="15">
        <v>56</v>
      </c>
      <c r="J649" s="15">
        <v>56</v>
      </c>
      <c r="K649" s="15">
        <v>53</v>
      </c>
      <c r="L649" s="15">
        <v>61</v>
      </c>
      <c r="M649" s="15">
        <v>58</v>
      </c>
      <c r="N649" s="15">
        <v>61</v>
      </c>
      <c r="O649" s="15">
        <v>59</v>
      </c>
      <c r="P649" s="15">
        <v>24</v>
      </c>
      <c r="Q649" s="15" t="s">
        <v>344</v>
      </c>
      <c r="R649" s="3" t="str">
        <f>IF(ISERROR(VLOOKUP($Q649,技リスト!$A$1:$F$270,6,FALSE)),"－",VLOOKUP($Q649,技リスト!$A$1:$F$270,6,FALSE))</f>
        <v>NS</v>
      </c>
      <c r="S649" s="3">
        <f>IF(ISERROR(VLOOKUP($Q649,技リスト!$A$1:$F$270,3,FALSE)),"－",VLOOKUP($Q649,技リスト!$A$1:$F$270,3,FALSE))</f>
        <v>31</v>
      </c>
      <c r="T649" s="3" t="str">
        <f>IF($E649=IF(ISERROR(VLOOKUP($Q649,技リスト!$A$1:$F$270,4,FALSE)),"－",VLOOKUP($Q649,技リスト!$A$1:$F$270,4,FALSE)),"一致","")</f>
        <v/>
      </c>
      <c r="U649" s="15" t="s">
        <v>289</v>
      </c>
      <c r="V649" s="3" t="str">
        <f>IF(ISERROR(VLOOKUP($U649,技リスト!$A$1:$F$270,6,FALSE)),"－",VLOOKUP($U649,技リスト!$A$1:$F$270,6,FALSE))</f>
        <v>DR</v>
      </c>
      <c r="W649" s="3">
        <f>IF(ISERROR(VLOOKUP($U649,技リスト!$A$1:$F$270,3,FALSE)),"－",VLOOKUP($U649,技リスト!$A$1:$F$270,3,FALSE))</f>
        <v>24</v>
      </c>
      <c r="X649" s="3" t="str">
        <f>IF($E649=IF(ISERROR(VLOOKUP($U649,技リスト!$A$1:$F$270,4,FALSE)),"－",VLOOKUP($U649,技リスト!$A$1:$F$270,4,FALSE)),"一致","")</f>
        <v>一致</v>
      </c>
      <c r="Y649" s="15" t="s">
        <v>738</v>
      </c>
      <c r="Z649" s="3" t="str">
        <f>IF(ISERROR(VLOOKUP($Y649,技リスト!$A$1:$F$270,6,FALSE)),"－",VLOOKUP($Y649,技リスト!$A$1:$F$270,6,FALSE))</f>
        <v>BB</v>
      </c>
      <c r="AA649" s="3">
        <f>IF(ISERROR(VLOOKUP($Y649,技リスト!$A$1:$F$270,3,FALSE)),"－",VLOOKUP($Y649,技リスト!$A$1:$F$270,3,FALSE))</f>
        <v>44</v>
      </c>
      <c r="AB649" s="3" t="str">
        <f>IF($E649=IF(ISERROR(VLOOKUP($Y649,技リスト!$A$1:$F$270,4,FALSE)),"－",VLOOKUP($Y649,技リスト!$A$1:$F$270,4,FALSE)),"一致","")</f>
        <v/>
      </c>
      <c r="AC649" s="15" t="s">
        <v>691</v>
      </c>
      <c r="AD649" s="3" t="str">
        <f>IF(ISERROR(VLOOKUP($AC649,技リスト!$A$1:$F$270,6,FALSE)),"－",VLOOKUP($AC649,技リスト!$A$1:$F$270,6,FALSE))</f>
        <v>LS</v>
      </c>
      <c r="AE649" s="3">
        <f>IF(ISERROR(VLOOKUP($AC649,技リスト!$A$1:$F$270,3,FALSE)),"－",VLOOKUP($AC649,技リスト!$A$1:$F$270,3,FALSE))</f>
        <v>87</v>
      </c>
      <c r="AF649" s="3" t="str">
        <f>IF($E649=IF(ISERROR(VLOOKUP($AC649,技リスト!$A$1:$F$245,4,FALSE)),"－",VLOOKUP($AC649,技リスト!$A$1:$F$245,4,FALSE)),"一致","")</f>
        <v/>
      </c>
      <c r="AG649" s="16" t="str">
        <f t="shared" si="80"/>
        <v>ターザンキックどくぎりのじゅつスーパーしこふみドこんじょうクラブ</v>
      </c>
      <c r="AH649" s="16" t="str">
        <f t="shared" si="81"/>
        <v>ターザンキックどくぎりのじゅつスーパーしこふみドこんじょうクラブ</v>
      </c>
      <c r="AI649" s="16" t="str">
        <f t="shared" si="82"/>
        <v>ターザンキックどくぎりのじゅつスーパーしこふみドこんじょうクラブ</v>
      </c>
      <c r="AJ649" s="16" t="str">
        <f t="shared" si="83"/>
        <v>ターザンキックどくぎりのじゅつスーパーしこふみドこんじょうクラブ</v>
      </c>
      <c r="AK649" s="15" t="str">
        <f t="shared" si="84"/>
        <v>NSDRBBLS</v>
      </c>
      <c r="AL649" s="16" t="str">
        <f t="shared" si="85"/>
        <v>NSDRBBLS</v>
      </c>
      <c r="AM649" s="15" t="str">
        <f t="shared" si="86"/>
        <v>NSDRBBLS</v>
      </c>
      <c r="AN649" s="15" t="str">
        <f t="shared" si="87"/>
        <v>NSDRBBLS</v>
      </c>
    </row>
    <row r="650" spans="1:40" ht="11.25" customHeight="1" x14ac:dyDescent="0.15">
      <c r="A650" s="15">
        <v>649</v>
      </c>
      <c r="B650" s="15" t="s">
        <v>1617</v>
      </c>
      <c r="C650" s="15" t="s">
        <v>1618</v>
      </c>
      <c r="D650" s="3" t="s">
        <v>18</v>
      </c>
      <c r="E650" s="15" t="s">
        <v>145</v>
      </c>
      <c r="F650" s="15" t="s">
        <v>20</v>
      </c>
      <c r="G650" s="15">
        <v>151</v>
      </c>
      <c r="H650" s="15">
        <v>149</v>
      </c>
      <c r="I650" s="15">
        <v>49</v>
      </c>
      <c r="J650" s="15">
        <v>59</v>
      </c>
      <c r="K650" s="15">
        <v>65</v>
      </c>
      <c r="L650" s="15">
        <v>51</v>
      </c>
      <c r="M650" s="15">
        <v>53</v>
      </c>
      <c r="N650" s="15">
        <v>63</v>
      </c>
      <c r="O650" s="15">
        <v>62</v>
      </c>
      <c r="P650" s="15">
        <v>21</v>
      </c>
      <c r="Q650" s="15" t="s">
        <v>203</v>
      </c>
      <c r="R650" s="3" t="str">
        <f>IF(ISERROR(VLOOKUP($Q650,技リスト!$A$1:$F$270,6,FALSE)),"－",VLOOKUP($Q650,技リスト!$A$1:$F$270,6,FALSE))</f>
        <v>P1</v>
      </c>
      <c r="S650" s="3">
        <f>IF(ISERROR(VLOOKUP($Q650,技リスト!$A$1:$F$270,3,FALSE)),"－",VLOOKUP($Q650,技リスト!$A$1:$F$270,3,FALSE))</f>
        <v>8</v>
      </c>
      <c r="T650" s="3" t="str">
        <f>IF($E650=IF(ISERROR(VLOOKUP($Q650,技リスト!$A$1:$F$270,4,FALSE)),"－",VLOOKUP($Q650,技リスト!$A$1:$F$270,4,FALSE)),"一致","")</f>
        <v>一致</v>
      </c>
      <c r="U650" s="15" t="s">
        <v>176</v>
      </c>
      <c r="V650" s="3" t="str">
        <f>IF(ISERROR(VLOOKUP($U650,技リスト!$A$1:$F$270,6,FALSE)),"－",VLOOKUP($U650,技リスト!$A$1:$F$270,6,FALSE))</f>
        <v>DR</v>
      </c>
      <c r="W650" s="3">
        <f>IF(ISERROR(VLOOKUP($U650,技リスト!$A$1:$F$270,3,FALSE)),"－",VLOOKUP($U650,技リスト!$A$1:$F$270,3,FALSE))</f>
        <v>47</v>
      </c>
      <c r="X650" s="3" t="str">
        <f>IF($E650=IF(ISERROR(VLOOKUP($U650,技リスト!$A$1:$F$270,4,FALSE)),"－",VLOOKUP($U650,技リスト!$A$1:$F$270,4,FALSE)),"一致","")</f>
        <v>一致</v>
      </c>
      <c r="Y650" s="15" t="s">
        <v>750</v>
      </c>
      <c r="Z650" s="3" t="str">
        <f>IF(ISERROR(VLOOKUP($Y650,技リスト!$A$1:$F$270,6,FALSE)),"－",VLOOKUP($Y650,技リスト!$A$1:$F$270,6,FALSE))</f>
        <v>BL</v>
      </c>
      <c r="AA650" s="3">
        <f>IF(ISERROR(VLOOKUP($Y650,技リスト!$A$1:$F$270,3,FALSE)),"－",VLOOKUP($Y650,技リスト!$A$1:$F$270,3,FALSE))</f>
        <v>62</v>
      </c>
      <c r="AB650" s="3" t="str">
        <f>IF($E650=IF(ISERROR(VLOOKUP($Y650,技リスト!$A$1:$F$270,4,FALSE)),"－",VLOOKUP($Y650,技リスト!$A$1:$F$270,4,FALSE)),"一致","")</f>
        <v>一致</v>
      </c>
      <c r="AC650" s="15" t="s">
        <v>208</v>
      </c>
      <c r="AD650" s="3" t="str">
        <f>IF(ISERROR(VLOOKUP($AC650,技リスト!$A$1:$F$270,6,FALSE)),"－",VLOOKUP($AC650,技リスト!$A$1:$F$270,6,FALSE))</f>
        <v>P1</v>
      </c>
      <c r="AE650" s="3">
        <f>IF(ISERROR(VLOOKUP($AC650,技リスト!$A$1:$F$270,3,FALSE)),"－",VLOOKUP($AC650,技リスト!$A$1:$F$270,3,FALSE))</f>
        <v>61</v>
      </c>
      <c r="AF650" s="3" t="str">
        <f>IF($E650=IF(ISERROR(VLOOKUP($AC650,技リスト!$A$1:$F$245,4,FALSE)),"－",VLOOKUP($AC650,技リスト!$A$1:$F$245,4,FALSE)),"一致","")</f>
        <v>一致</v>
      </c>
      <c r="AG650" s="16" t="str">
        <f t="shared" si="80"/>
        <v>ねっけつパンチヒートタックルフレイムダンスフルパワーシールド</v>
      </c>
      <c r="AH650" s="16" t="str">
        <f t="shared" si="81"/>
        <v>ねっけつパンチヒートタックルフレイムダンスフルパワーシールド</v>
      </c>
      <c r="AI650" s="16" t="str">
        <f t="shared" si="82"/>
        <v>ねっけつパンチヒートタックルフレイムダンスフルパワーシールド</v>
      </c>
      <c r="AJ650" s="16" t="str">
        <f t="shared" si="83"/>
        <v>ねっけつパンチヒートタックルフレイムダンスフルパワーシールド</v>
      </c>
      <c r="AK650" s="15" t="str">
        <f t="shared" si="84"/>
        <v>P1DRBLP1</v>
      </c>
      <c r="AL650" s="16" t="str">
        <f t="shared" si="85"/>
        <v>P1DRBLP1</v>
      </c>
      <c r="AM650" s="15" t="str">
        <f t="shared" si="86"/>
        <v>P1DRBLP1</v>
      </c>
      <c r="AN650" s="15" t="str">
        <f t="shared" si="87"/>
        <v>P1DRBLP1</v>
      </c>
    </row>
    <row r="651" spans="1:40" ht="11.25" customHeight="1" x14ac:dyDescent="0.15">
      <c r="A651" s="15">
        <v>650</v>
      </c>
      <c r="B651" s="15" t="s">
        <v>1619</v>
      </c>
      <c r="C651" s="15" t="s">
        <v>1620</v>
      </c>
      <c r="D651" s="3" t="s">
        <v>18</v>
      </c>
      <c r="E651" s="15" t="s">
        <v>19</v>
      </c>
      <c r="F651" s="15" t="s">
        <v>53</v>
      </c>
      <c r="G651" s="15">
        <v>149</v>
      </c>
      <c r="H651" s="15">
        <v>113</v>
      </c>
      <c r="I651" s="15">
        <v>48</v>
      </c>
      <c r="J651" s="15">
        <v>52</v>
      </c>
      <c r="K651" s="15">
        <v>48</v>
      </c>
      <c r="L651" s="15">
        <v>44</v>
      </c>
      <c r="M651" s="15">
        <v>51</v>
      </c>
      <c r="N651" s="15">
        <v>55</v>
      </c>
      <c r="O651" s="15">
        <v>52</v>
      </c>
      <c r="P651" s="15">
        <v>23</v>
      </c>
      <c r="Q651" s="15" t="s">
        <v>349</v>
      </c>
      <c r="R651" s="3" t="str">
        <f>IF(ISERROR(VLOOKUP($Q651,技リスト!$A$1:$F$270,6,FALSE)),"－",VLOOKUP($Q651,技リスト!$A$1:$F$270,6,FALSE))</f>
        <v>NS</v>
      </c>
      <c r="S651" s="3">
        <f>IF(ISERROR(VLOOKUP($Q651,技リスト!$A$1:$F$270,3,FALSE)),"－",VLOOKUP($Q651,技リスト!$A$1:$F$270,3,FALSE))</f>
        <v>22</v>
      </c>
      <c r="T651" s="3" t="str">
        <f>IF($E651=IF(ISERROR(VLOOKUP($Q651,技リスト!$A$1:$F$270,4,FALSE)),"－",VLOOKUP($Q651,技リスト!$A$1:$F$270,4,FALSE)),"一致","")</f>
        <v/>
      </c>
      <c r="U651" s="15" t="s">
        <v>152</v>
      </c>
      <c r="V651" s="3" t="str">
        <f>IF(ISERROR(VLOOKUP($U651,技リスト!$A$1:$F$270,6,FALSE)),"－",VLOOKUP($U651,技リスト!$A$1:$F$270,6,FALSE))</f>
        <v>DR</v>
      </c>
      <c r="W651" s="3">
        <f>IF(ISERROR(VLOOKUP($U651,技リスト!$A$1:$F$270,3,FALSE)),"－",VLOOKUP($U651,技リスト!$A$1:$F$270,3,FALSE))</f>
        <v>47</v>
      </c>
      <c r="X651" s="3" t="str">
        <f>IF($E651=IF(ISERROR(VLOOKUP($U651,技リスト!$A$1:$F$270,4,FALSE)),"－",VLOOKUP($U651,技リスト!$A$1:$F$270,4,FALSE)),"一致","")</f>
        <v/>
      </c>
      <c r="Y651" s="15" t="s">
        <v>698</v>
      </c>
      <c r="Z651" s="3" t="str">
        <f>IF(ISERROR(VLOOKUP($Y651,技リスト!$A$1:$F$270,6,FALSE)),"－",VLOOKUP($Y651,技リスト!$A$1:$F$270,6,FALSE))</f>
        <v>BL</v>
      </c>
      <c r="AA651" s="3">
        <f>IF(ISERROR(VLOOKUP($Y651,技リスト!$A$1:$F$270,3,FALSE)),"－",VLOOKUP($Y651,技リスト!$A$1:$F$270,3,FALSE))</f>
        <v>44</v>
      </c>
      <c r="AB651" s="3" t="str">
        <f>IF($E651=IF(ISERROR(VLOOKUP($Y651,技リスト!$A$1:$F$270,4,FALSE)),"－",VLOOKUP($Y651,技リスト!$A$1:$F$270,4,FALSE)),"一致","")</f>
        <v/>
      </c>
      <c r="AC651" s="15" t="s">
        <v>230</v>
      </c>
      <c r="AD651" s="3" t="str">
        <f>IF(ISERROR(VLOOKUP($AC651,技リスト!$A$1:$F$270,6,FALSE)),"－",VLOOKUP($AC651,技リスト!$A$1:$F$270,6,FALSE))</f>
        <v>NS</v>
      </c>
      <c r="AE651" s="3">
        <f>IF(ISERROR(VLOOKUP($AC651,技リスト!$A$1:$F$270,3,FALSE)),"－",VLOOKUP($AC651,技リスト!$A$1:$F$270,3,FALSE))</f>
        <v>67</v>
      </c>
      <c r="AF651" s="3" t="str">
        <f>IF($E651=IF(ISERROR(VLOOKUP($AC651,技リスト!$A$1:$F$245,4,FALSE)),"－",VLOOKUP($AC651,技リスト!$A$1:$F$245,4,FALSE)),"一致","")</f>
        <v>一致</v>
      </c>
      <c r="AG651" s="16" t="str">
        <f t="shared" si="80"/>
        <v>スネークショットジグザグスパークアイスグランドフリーズショット</v>
      </c>
      <c r="AH651" s="16" t="str">
        <f t="shared" si="81"/>
        <v>スネークショットジグザグスパークアイスグランドフリーズショット</v>
      </c>
      <c r="AI651" s="16" t="str">
        <f t="shared" si="82"/>
        <v>スネークショットジグザグスパークアイスグランドフリーズショット</v>
      </c>
      <c r="AJ651" s="16" t="str">
        <f t="shared" si="83"/>
        <v>スネークショットジグザグスパークアイスグランドフリーズショット</v>
      </c>
      <c r="AK651" s="15" t="str">
        <f t="shared" si="84"/>
        <v>NSDRBLNS</v>
      </c>
      <c r="AL651" s="16" t="str">
        <f t="shared" si="85"/>
        <v>NSDRBLNS</v>
      </c>
      <c r="AM651" s="15" t="str">
        <f t="shared" si="86"/>
        <v>NSDRBLNS</v>
      </c>
      <c r="AN651" s="15" t="str">
        <f t="shared" si="87"/>
        <v>NSDRBLNS</v>
      </c>
    </row>
    <row r="652" spans="1:40" ht="11.25" customHeight="1" x14ac:dyDescent="0.15">
      <c r="A652" s="15">
        <v>651</v>
      </c>
      <c r="B652" s="15" t="s">
        <v>1621</v>
      </c>
      <c r="C652" s="15" t="s">
        <v>1622</v>
      </c>
      <c r="D652" s="3" t="s">
        <v>18</v>
      </c>
      <c r="E652" s="15" t="s">
        <v>145</v>
      </c>
      <c r="F652" s="15" t="s">
        <v>52</v>
      </c>
      <c r="G652" s="15">
        <v>121</v>
      </c>
      <c r="H652" s="15">
        <v>152</v>
      </c>
      <c r="I652" s="15">
        <v>55</v>
      </c>
      <c r="J652" s="15">
        <v>63</v>
      </c>
      <c r="K652" s="15">
        <v>60</v>
      </c>
      <c r="L652" s="15">
        <v>66</v>
      </c>
      <c r="M652" s="15">
        <v>56</v>
      </c>
      <c r="N652" s="15">
        <v>54</v>
      </c>
      <c r="O652" s="15">
        <v>53</v>
      </c>
      <c r="P652" s="15">
        <v>20</v>
      </c>
      <c r="Q652" s="15" t="s">
        <v>397</v>
      </c>
      <c r="R652" s="3" t="str">
        <f>IF(ISERROR(VLOOKUP($Q652,技リスト!$A$1:$F$270,6,FALSE)),"－",VLOOKUP($Q652,技リスト!$A$1:$F$270,6,FALSE))</f>
        <v>NS</v>
      </c>
      <c r="S652" s="3">
        <f>IF(ISERROR(VLOOKUP($Q652,技リスト!$A$1:$F$270,3,FALSE)),"－",VLOOKUP($Q652,技リスト!$A$1:$F$270,3,FALSE))</f>
        <v>58</v>
      </c>
      <c r="T652" s="3" t="str">
        <f>IF($E652=IF(ISERROR(VLOOKUP($Q652,技リスト!$A$1:$F$270,4,FALSE)),"－",VLOOKUP($Q652,技リスト!$A$1:$F$270,4,FALSE)),"一致","")</f>
        <v>一致</v>
      </c>
      <c r="U652" s="15" t="s">
        <v>610</v>
      </c>
      <c r="V652" s="3" t="str">
        <f>IF(ISERROR(VLOOKUP($U652,技リスト!$A$1:$F$270,6,FALSE)),"－",VLOOKUP($U652,技リスト!$A$1:$F$270,6,FALSE))</f>
        <v>DR</v>
      </c>
      <c r="W652" s="3">
        <f>IF(ISERROR(VLOOKUP($U652,技リスト!$A$1:$F$270,3,FALSE)),"－",VLOOKUP($U652,技リスト!$A$1:$F$270,3,FALSE))</f>
        <v>38</v>
      </c>
      <c r="X652" s="3" t="str">
        <f>IF($E652=IF(ISERROR(VLOOKUP($U652,技リスト!$A$1:$F$270,4,FALSE)),"－",VLOOKUP($U652,技リスト!$A$1:$F$270,4,FALSE)),"一致","")</f>
        <v>一致</v>
      </c>
      <c r="Y652" s="15" t="s">
        <v>729</v>
      </c>
      <c r="Z652" s="3" t="str">
        <f>IF(ISERROR(VLOOKUP($Y652,技リスト!$A$1:$F$270,6,FALSE)),"－",VLOOKUP($Y652,技リスト!$A$1:$F$270,6,FALSE))</f>
        <v>BB</v>
      </c>
      <c r="AA652" s="3">
        <f>IF(ISERROR(VLOOKUP($Y652,技リスト!$A$1:$F$270,3,FALSE)),"－",VLOOKUP($Y652,技リスト!$A$1:$F$270,3,FALSE))</f>
        <v>73</v>
      </c>
      <c r="AB652" s="3" t="str">
        <f>IF($E652=IF(ISERROR(VLOOKUP($Y652,技リスト!$A$1:$F$270,4,FALSE)),"－",VLOOKUP($Y652,技リスト!$A$1:$F$270,4,FALSE)),"一致","")</f>
        <v>一致</v>
      </c>
      <c r="AC652" s="15" t="s">
        <v>1410</v>
      </c>
      <c r="AD652" s="3" t="str">
        <f>IF(ISERROR(VLOOKUP($AC652,技リスト!$A$1:$F$270,6,FALSE)),"－",VLOOKUP($AC652,技リスト!$A$1:$F$270,6,FALSE))</f>
        <v>LS</v>
      </c>
      <c r="AE652" s="3">
        <f>IF(ISERROR(VLOOKUP($AC652,技リスト!$A$1:$F$270,3,FALSE)),"－",VLOOKUP($AC652,技リスト!$A$1:$F$270,3,FALSE))</f>
        <v>116</v>
      </c>
      <c r="AF652" s="3" t="str">
        <f>IF($E652=IF(ISERROR(VLOOKUP($AC652,技リスト!$A$1:$F$245,4,FALSE)),"－",VLOOKUP($AC652,技リスト!$A$1:$F$245,4,FALSE)),"一致","")</f>
        <v>一致</v>
      </c>
      <c r="AG652" s="16" t="str">
        <f t="shared" si="80"/>
        <v>メテオアタックフーセンガムボルケイノカットトリプルブースト</v>
      </c>
      <c r="AH652" s="16" t="str">
        <f t="shared" si="81"/>
        <v>メテオアタックフーセンガムボルケイノカットトリプルブースト</v>
      </c>
      <c r="AI652" s="16" t="str">
        <f t="shared" si="82"/>
        <v>メテオアタックフーセンガムボルケイノカットトリプルブースト</v>
      </c>
      <c r="AJ652" s="16" t="str">
        <f t="shared" si="83"/>
        <v>メテオアタックフーセンガムボルケイノカットトリプルブースト</v>
      </c>
      <c r="AK652" s="15" t="str">
        <f t="shared" si="84"/>
        <v>NSDRBBLS</v>
      </c>
      <c r="AL652" s="16" t="str">
        <f t="shared" si="85"/>
        <v>NSDRBBLS</v>
      </c>
      <c r="AM652" s="15" t="str">
        <f t="shared" si="86"/>
        <v>NSDRBBLS</v>
      </c>
      <c r="AN652" s="15" t="str">
        <f t="shared" si="87"/>
        <v>NSDRBBLS</v>
      </c>
    </row>
    <row r="653" spans="1:40" ht="11.25" customHeight="1" x14ac:dyDescent="0.15">
      <c r="A653" s="15">
        <v>652</v>
      </c>
      <c r="B653" s="15" t="s">
        <v>1623</v>
      </c>
      <c r="C653" s="15" t="s">
        <v>1624</v>
      </c>
      <c r="D653" s="3" t="s">
        <v>18</v>
      </c>
      <c r="E653" s="15" t="s">
        <v>19</v>
      </c>
      <c r="F653" s="15" t="s">
        <v>52</v>
      </c>
      <c r="G653" s="15">
        <v>127</v>
      </c>
      <c r="H653" s="15">
        <v>145</v>
      </c>
      <c r="I653" s="15">
        <v>65</v>
      </c>
      <c r="J653" s="15">
        <v>53</v>
      </c>
      <c r="K653" s="15">
        <v>52</v>
      </c>
      <c r="L653" s="15">
        <v>66</v>
      </c>
      <c r="M653" s="15">
        <v>50</v>
      </c>
      <c r="N653" s="15">
        <v>66</v>
      </c>
      <c r="O653" s="15">
        <v>59</v>
      </c>
      <c r="P653" s="15">
        <v>22</v>
      </c>
      <c r="Q653" s="15" t="s">
        <v>257</v>
      </c>
      <c r="R653" s="3" t="str">
        <f>IF(ISERROR(VLOOKUP($Q653,技リスト!$A$1:$F$270,6,FALSE)),"－",VLOOKUP($Q653,技リスト!$A$1:$F$270,6,FALSE))</f>
        <v>NS</v>
      </c>
      <c r="S653" s="3">
        <f>IF(ISERROR(VLOOKUP($Q653,技リスト!$A$1:$F$270,3,FALSE)),"－",VLOOKUP($Q653,技リスト!$A$1:$F$270,3,FALSE))</f>
        <v>68</v>
      </c>
      <c r="T653" s="3" t="str">
        <f>IF($E653=IF(ISERROR(VLOOKUP($Q653,技リスト!$A$1:$F$270,4,FALSE)),"－",VLOOKUP($Q653,技リスト!$A$1:$F$270,4,FALSE)),"一致","")</f>
        <v/>
      </c>
      <c r="U653" s="15" t="s">
        <v>329</v>
      </c>
      <c r="V653" s="3" t="str">
        <f>IF(ISERROR(VLOOKUP($U653,技リスト!$A$1:$F$270,6,FALSE)),"－",VLOOKUP($U653,技リスト!$A$1:$F$270,6,FALSE))</f>
        <v>DR</v>
      </c>
      <c r="W653" s="3">
        <f>IF(ISERROR(VLOOKUP($U653,技リスト!$A$1:$F$270,3,FALSE)),"－",VLOOKUP($U653,技リスト!$A$1:$F$270,3,FALSE))</f>
        <v>8</v>
      </c>
      <c r="X653" s="3" t="str">
        <f>IF($E653=IF(ISERROR(VLOOKUP($U653,技リスト!$A$1:$F$270,4,FALSE)),"－",VLOOKUP($U653,技リスト!$A$1:$F$270,4,FALSE)),"一致","")</f>
        <v/>
      </c>
      <c r="Y653" s="15" t="s">
        <v>128</v>
      </c>
      <c r="Z653" s="3" t="str">
        <f>IF(ISERROR(VLOOKUP($Y653,技リスト!$A$1:$F$270,6,FALSE)),"－",VLOOKUP($Y653,技リスト!$A$1:$F$270,6,FALSE))</f>
        <v>DR</v>
      </c>
      <c r="AA653" s="3">
        <f>IF(ISERROR(VLOOKUP($Y653,技リスト!$A$1:$F$270,3,FALSE)),"－",VLOOKUP($Y653,技リスト!$A$1:$F$270,3,FALSE))</f>
        <v>76</v>
      </c>
      <c r="AB653" s="3" t="str">
        <f>IF($E653=IF(ISERROR(VLOOKUP($Y653,技リスト!$A$1:$F$270,4,FALSE)),"－",VLOOKUP($Y653,技リスト!$A$1:$F$270,4,FALSE)),"一致","")</f>
        <v>一致</v>
      </c>
      <c r="AC653" s="15" t="s">
        <v>735</v>
      </c>
      <c r="AD653" s="3" t="str">
        <f>IF(ISERROR(VLOOKUP($AC653,技リスト!$A$1:$F$270,6,FALSE)),"－",VLOOKUP($AC653,技リスト!$A$1:$F$270,6,FALSE))</f>
        <v>BS</v>
      </c>
      <c r="AE653" s="3">
        <f>IF(ISERROR(VLOOKUP($AC653,技リスト!$A$1:$F$270,3,FALSE)),"－",VLOOKUP($AC653,技リスト!$A$1:$F$270,3,FALSE))</f>
        <v>89</v>
      </c>
      <c r="AF653" s="3" t="str">
        <f>IF($E653=IF(ISERROR(VLOOKUP($AC653,技リスト!$A$1:$F$245,4,FALSE)),"－",VLOOKUP($AC653,技リスト!$A$1:$F$245,4,FALSE)),"一致","")</f>
        <v/>
      </c>
      <c r="AG653" s="16" t="str">
        <f t="shared" si="80"/>
        <v>コロドラシュートたまのりピエロぶんしんフェイントドラゴンキャノン</v>
      </c>
      <c r="AH653" s="16" t="str">
        <f t="shared" si="81"/>
        <v>コロドラシュートたまのりピエロぶんしんフェイントドラゴンキャノン</v>
      </c>
      <c r="AI653" s="16" t="str">
        <f t="shared" si="82"/>
        <v>コロドラシュートたまのりピエロぶんしんフェイントドラゴンキャノン</v>
      </c>
      <c r="AJ653" s="16" t="str">
        <f t="shared" si="83"/>
        <v>コロドラシュートたまのりピエロぶんしんフェイントドラゴンキャノン</v>
      </c>
      <c r="AK653" s="15" t="str">
        <f t="shared" si="84"/>
        <v>NSDRDRBS</v>
      </c>
      <c r="AL653" s="16" t="str">
        <f t="shared" si="85"/>
        <v>NSDRDRBS</v>
      </c>
      <c r="AM653" s="15" t="str">
        <f t="shared" si="86"/>
        <v>NSDRDRBS</v>
      </c>
      <c r="AN653" s="15" t="str">
        <f t="shared" si="87"/>
        <v>NSDRDRBS</v>
      </c>
    </row>
    <row r="654" spans="1:40" ht="11.25" customHeight="1" x14ac:dyDescent="0.15">
      <c r="A654" s="15">
        <v>653</v>
      </c>
      <c r="B654" s="15" t="s">
        <v>1625</v>
      </c>
      <c r="C654" s="15" t="s">
        <v>1626</v>
      </c>
      <c r="D654" s="3" t="s">
        <v>18</v>
      </c>
      <c r="E654" s="15" t="s">
        <v>88</v>
      </c>
      <c r="F654" s="15" t="s">
        <v>52</v>
      </c>
      <c r="G654" s="15">
        <v>129</v>
      </c>
      <c r="H654" s="15">
        <v>101</v>
      </c>
      <c r="I654" s="15">
        <v>61</v>
      </c>
      <c r="J654" s="15">
        <v>62</v>
      </c>
      <c r="K654" s="15">
        <v>55</v>
      </c>
      <c r="L654" s="15">
        <v>45</v>
      </c>
      <c r="M654" s="15">
        <v>48</v>
      </c>
      <c r="N654" s="15">
        <v>63</v>
      </c>
      <c r="O654" s="15">
        <v>63</v>
      </c>
      <c r="P654" s="15">
        <v>18</v>
      </c>
      <c r="Q654" s="15" t="s">
        <v>263</v>
      </c>
      <c r="R654" s="3" t="str">
        <f>IF(ISERROR(VLOOKUP($Q654,技リスト!$A$1:$F$270,6,FALSE)),"－",VLOOKUP($Q654,技リスト!$A$1:$F$270,6,FALSE))</f>
        <v>NS</v>
      </c>
      <c r="S654" s="3">
        <f>IF(ISERROR(VLOOKUP($Q654,技リスト!$A$1:$F$270,3,FALSE)),"－",VLOOKUP($Q654,技リスト!$A$1:$F$270,3,FALSE))</f>
        <v>43</v>
      </c>
      <c r="T654" s="3" t="str">
        <f>IF($E654=IF(ISERROR(VLOOKUP($Q654,技リスト!$A$1:$F$270,4,FALSE)),"－",VLOOKUP($Q654,技リスト!$A$1:$F$270,4,FALSE)),"一致","")</f>
        <v/>
      </c>
      <c r="U654" s="15" t="s">
        <v>187</v>
      </c>
      <c r="V654" s="3" t="str">
        <f>IF(ISERROR(VLOOKUP($U654,技リスト!$A$1:$F$270,6,FALSE)),"－",VLOOKUP($U654,技リスト!$A$1:$F$270,6,FALSE))</f>
        <v>DR</v>
      </c>
      <c r="W654" s="3">
        <f>IF(ISERROR(VLOOKUP($U654,技リスト!$A$1:$F$270,3,FALSE)),"－",VLOOKUP($U654,技リスト!$A$1:$F$270,3,FALSE))</f>
        <v>15</v>
      </c>
      <c r="X654" s="3" t="str">
        <f>IF($E654=IF(ISERROR(VLOOKUP($U654,技リスト!$A$1:$F$270,4,FALSE)),"－",VLOOKUP($U654,技リスト!$A$1:$F$270,4,FALSE)),"一致","")</f>
        <v/>
      </c>
      <c r="Y654" s="15" t="s">
        <v>264</v>
      </c>
      <c r="Z654" s="3" t="str">
        <f>IF(ISERROR(VLOOKUP($Y654,技リスト!$A$1:$F$270,6,FALSE)),"－",VLOOKUP($Y654,技リスト!$A$1:$F$270,6,FALSE))</f>
        <v>BL</v>
      </c>
      <c r="AA654" s="3">
        <f>IF(ISERROR(VLOOKUP($Y654,技リスト!$A$1:$F$270,3,FALSE)),"－",VLOOKUP($Y654,技リスト!$A$1:$F$270,3,FALSE))</f>
        <v>16</v>
      </c>
      <c r="AB654" s="3" t="str">
        <f>IF($E654=IF(ISERROR(VLOOKUP($Y654,技リスト!$A$1:$F$270,4,FALSE)),"－",VLOOKUP($Y654,技リスト!$A$1:$F$270,4,FALSE)),"一致","")</f>
        <v/>
      </c>
      <c r="AC654" s="15" t="s">
        <v>875</v>
      </c>
      <c r="AD654" s="3" t="str">
        <f>IF(ISERROR(VLOOKUP($AC654,技リスト!$A$1:$F$270,6,FALSE)),"－",VLOOKUP($AC654,技リスト!$A$1:$F$270,6,FALSE))</f>
        <v>BS</v>
      </c>
      <c r="AE654" s="3">
        <f>IF(ISERROR(VLOOKUP($AC654,技リスト!$A$1:$F$270,3,FALSE)),"－",VLOOKUP($AC654,技リスト!$A$1:$F$270,3,FALSE))</f>
        <v>78</v>
      </c>
      <c r="AF654" s="3" t="str">
        <f>IF($E654=IF(ISERROR(VLOOKUP($AC654,技リスト!$A$1:$F$245,4,FALSE)),"－",VLOOKUP($AC654,技リスト!$A$1:$F$245,4,FALSE)),"一致","")</f>
        <v/>
      </c>
      <c r="AG654" s="16" t="str">
        <f t="shared" si="80"/>
        <v>かみかくしのろいおんりょうダークトルネード</v>
      </c>
      <c r="AH654" s="16" t="str">
        <f t="shared" si="81"/>
        <v>かみかくしのろいおんりょうダークトルネード</v>
      </c>
      <c r="AI654" s="16" t="str">
        <f t="shared" si="82"/>
        <v>かみかくしのろいおんりょうダークトルネード</v>
      </c>
      <c r="AJ654" s="16" t="str">
        <f t="shared" si="83"/>
        <v>かみかくしのろいおんりょうダークトルネード</v>
      </c>
      <c r="AK654" s="15" t="str">
        <f t="shared" si="84"/>
        <v>NSDRBLBS</v>
      </c>
      <c r="AL654" s="16" t="str">
        <f t="shared" si="85"/>
        <v>NSDRBLBS</v>
      </c>
      <c r="AM654" s="15" t="str">
        <f t="shared" si="86"/>
        <v>NSDRBLBS</v>
      </c>
      <c r="AN654" s="15" t="str">
        <f t="shared" si="87"/>
        <v>NSDRBLBS</v>
      </c>
    </row>
    <row r="655" spans="1:40" ht="11.25" customHeight="1" x14ac:dyDescent="0.15">
      <c r="A655" s="15">
        <v>654</v>
      </c>
      <c r="B655" s="15" t="s">
        <v>1627</v>
      </c>
      <c r="C655" s="15" t="s">
        <v>1628</v>
      </c>
      <c r="D655" s="3" t="s">
        <v>18</v>
      </c>
      <c r="E655" s="15" t="s">
        <v>121</v>
      </c>
      <c r="F655" s="15" t="s">
        <v>17</v>
      </c>
      <c r="G655" s="15">
        <v>162</v>
      </c>
      <c r="H655" s="15">
        <v>137</v>
      </c>
      <c r="I655" s="15">
        <v>55</v>
      </c>
      <c r="J655" s="15">
        <v>62</v>
      </c>
      <c r="K655" s="15">
        <v>70</v>
      </c>
      <c r="L655" s="15">
        <v>47</v>
      </c>
      <c r="M655" s="15">
        <v>60</v>
      </c>
      <c r="N655" s="15">
        <v>63</v>
      </c>
      <c r="O655" s="15">
        <v>61</v>
      </c>
      <c r="P655" s="15">
        <v>19</v>
      </c>
      <c r="Q655" s="15" t="s">
        <v>133</v>
      </c>
      <c r="R655" s="3" t="str">
        <f>IF(ISERROR(VLOOKUP($Q655,技リスト!$A$1:$F$270,6,FALSE)),"－",VLOOKUP($Q655,技リスト!$A$1:$F$270,6,FALSE))</f>
        <v>BB</v>
      </c>
      <c r="S655" s="3">
        <f>IF(ISERROR(VLOOKUP($Q655,技リスト!$A$1:$F$270,3,FALSE)),"－",VLOOKUP($Q655,技リスト!$A$1:$F$270,3,FALSE))</f>
        <v>48</v>
      </c>
      <c r="T655" s="3" t="str">
        <f>IF($E655=IF(ISERROR(VLOOKUP($Q655,技リスト!$A$1:$F$270,4,FALSE)),"－",VLOOKUP($Q655,技リスト!$A$1:$F$270,4,FALSE)),"一致","")</f>
        <v>一致</v>
      </c>
      <c r="U655" s="15" t="s">
        <v>1520</v>
      </c>
      <c r="V655" s="3" t="str">
        <f>IF(ISERROR(VLOOKUP($U655,技リスト!$A$1:$F$270,6,FALSE)),"－",VLOOKUP($U655,技リスト!$A$1:$F$270,6,FALSE))</f>
        <v>BB</v>
      </c>
      <c r="W655" s="3">
        <f>IF(ISERROR(VLOOKUP($U655,技リスト!$A$1:$F$270,3,FALSE)),"－",VLOOKUP($U655,技リスト!$A$1:$F$270,3,FALSE))</f>
        <v>95</v>
      </c>
      <c r="X655" s="3" t="str">
        <f>IF($E655=IF(ISERROR(VLOOKUP($U655,技リスト!$A$1:$F$270,4,FALSE)),"－",VLOOKUP($U655,技リスト!$A$1:$F$270,4,FALSE)),"一致","")</f>
        <v>一致</v>
      </c>
      <c r="Y655" s="15" t="s">
        <v>304</v>
      </c>
      <c r="Z655" s="3" t="str">
        <f>IF(ISERROR(VLOOKUP($Y655,技リスト!$A$1:$F$270,6,FALSE)),"－",VLOOKUP($Y655,技リスト!$A$1:$F$270,6,FALSE))</f>
        <v>BL</v>
      </c>
      <c r="AA655" s="3">
        <f>IF(ISERROR(VLOOKUP($Y655,技リスト!$A$1:$F$270,3,FALSE)),"－",VLOOKUP($Y655,技リスト!$A$1:$F$270,3,FALSE))</f>
        <v>12</v>
      </c>
      <c r="AB655" s="3" t="str">
        <f>IF($E655=IF(ISERROR(VLOOKUP($Y655,技リスト!$A$1:$F$270,4,FALSE)),"－",VLOOKUP($Y655,技リスト!$A$1:$F$270,4,FALSE)),"一致","")</f>
        <v>一致</v>
      </c>
      <c r="AC655" s="15" t="s">
        <v>738</v>
      </c>
      <c r="AD655" s="3" t="str">
        <f>IF(ISERROR(VLOOKUP($AC655,技リスト!$A$1:$F$270,6,FALSE)),"－",VLOOKUP($AC655,技リスト!$A$1:$F$270,6,FALSE))</f>
        <v>BB</v>
      </c>
      <c r="AE655" s="3">
        <f>IF(ISERROR(VLOOKUP($AC655,技リスト!$A$1:$F$270,3,FALSE)),"－",VLOOKUP($AC655,技リスト!$A$1:$F$270,3,FALSE))</f>
        <v>44</v>
      </c>
      <c r="AF655" s="3" t="str">
        <f>IF($E655=IF(ISERROR(VLOOKUP($AC655,技リスト!$A$1:$F$245,4,FALSE)),"－",VLOOKUP($AC655,技リスト!$A$1:$F$245,4,FALSE)),"一致","")</f>
        <v/>
      </c>
      <c r="AG655" s="16" t="str">
        <f t="shared" si="80"/>
        <v>ザ・ウォールメガウォールしこふみスーパーしこふみ</v>
      </c>
      <c r="AH655" s="16" t="str">
        <f t="shared" si="81"/>
        <v>ザ・ウォールメガウォールしこふみスーパーしこふみ</v>
      </c>
      <c r="AI655" s="16" t="str">
        <f t="shared" si="82"/>
        <v>ザ・ウォールメガウォールしこふみスーパーしこふみ</v>
      </c>
      <c r="AJ655" s="16" t="str">
        <f t="shared" si="83"/>
        <v>ザ・ウォールメガウォールしこふみスーパーしこふみ</v>
      </c>
      <c r="AK655" s="15" t="str">
        <f t="shared" si="84"/>
        <v>BBBBBLBB</v>
      </c>
      <c r="AL655" s="16" t="str">
        <f t="shared" si="85"/>
        <v>BBBBBLBB</v>
      </c>
      <c r="AM655" s="15" t="str">
        <f t="shared" si="86"/>
        <v>BBBBBLBB</v>
      </c>
      <c r="AN655" s="15" t="str">
        <f t="shared" si="87"/>
        <v>BBBBBLBB</v>
      </c>
    </row>
    <row r="656" spans="1:40" ht="11.25" customHeight="1" x14ac:dyDescent="0.15">
      <c r="A656" s="15">
        <v>655</v>
      </c>
      <c r="B656" s="15" t="s">
        <v>1629</v>
      </c>
      <c r="C656" s="15" t="s">
        <v>1630</v>
      </c>
      <c r="D656" s="3" t="s">
        <v>18</v>
      </c>
      <c r="E656" s="15" t="s">
        <v>19</v>
      </c>
      <c r="F656" s="15" t="s">
        <v>52</v>
      </c>
      <c r="G656" s="15">
        <v>118</v>
      </c>
      <c r="H656" s="15">
        <v>148</v>
      </c>
      <c r="I656" s="15">
        <v>61</v>
      </c>
      <c r="J656" s="15">
        <v>52</v>
      </c>
      <c r="K656" s="15">
        <v>53</v>
      </c>
      <c r="L656" s="15">
        <v>62</v>
      </c>
      <c r="M656" s="15">
        <v>51</v>
      </c>
      <c r="N656" s="15">
        <v>71</v>
      </c>
      <c r="O656" s="15">
        <v>54</v>
      </c>
      <c r="P656" s="15">
        <v>20</v>
      </c>
      <c r="Q656" s="15" t="s">
        <v>313</v>
      </c>
      <c r="R656" s="3" t="str">
        <f>IF(ISERROR(VLOOKUP($Q656,技リスト!$A$1:$F$270,6,FALSE)),"－",VLOOKUP($Q656,技リスト!$A$1:$F$270,6,FALSE))</f>
        <v>NS</v>
      </c>
      <c r="S656" s="3">
        <f>IF(ISERROR(VLOOKUP($Q656,技リスト!$A$1:$F$270,3,FALSE)),"－",VLOOKUP($Q656,技リスト!$A$1:$F$270,3,FALSE))</f>
        <v>31</v>
      </c>
      <c r="T656" s="3" t="str">
        <f>IF($E656=IF(ISERROR(VLOOKUP($Q656,技リスト!$A$1:$F$270,4,FALSE)),"－",VLOOKUP($Q656,技リスト!$A$1:$F$270,4,FALSE)),"一致","")</f>
        <v>一致</v>
      </c>
      <c r="U656" s="15" t="s">
        <v>188</v>
      </c>
      <c r="V656" s="3" t="str">
        <f>IF(ISERROR(VLOOKUP($U656,技リスト!$A$1:$F$270,6,FALSE)),"－",VLOOKUP($U656,技リスト!$A$1:$F$270,6,FALSE))</f>
        <v>DR</v>
      </c>
      <c r="W656" s="3">
        <f>IF(ISERROR(VLOOKUP($U656,技リスト!$A$1:$F$270,3,FALSE)),"－",VLOOKUP($U656,技リスト!$A$1:$F$270,3,FALSE))</f>
        <v>38</v>
      </c>
      <c r="X656" s="3" t="str">
        <f>IF($E656=IF(ISERROR(VLOOKUP($U656,技リスト!$A$1:$F$270,4,FALSE)),"－",VLOOKUP($U656,技リスト!$A$1:$F$270,4,FALSE)),"一致","")</f>
        <v>一致</v>
      </c>
      <c r="Y656" s="15" t="s">
        <v>227</v>
      </c>
      <c r="Z656" s="3" t="str">
        <f>IF(ISERROR(VLOOKUP($Y656,技リスト!$A$1:$F$270,6,FALSE)),"－",VLOOKUP($Y656,技リスト!$A$1:$F$270,6,FALSE))</f>
        <v>BL</v>
      </c>
      <c r="AA656" s="3">
        <f>IF(ISERROR(VLOOKUP($Y656,技リスト!$A$1:$F$270,3,FALSE)),"－",VLOOKUP($Y656,技リスト!$A$1:$F$270,3,FALSE))</f>
        <v>39</v>
      </c>
      <c r="AB656" s="3" t="str">
        <f>IF($E656=IF(ISERROR(VLOOKUP($Y656,技リスト!$A$1:$F$270,4,FALSE)),"－",VLOOKUP($Y656,技リスト!$A$1:$F$270,4,FALSE)),"一致","")</f>
        <v>一致</v>
      </c>
      <c r="AC656" s="15" t="s">
        <v>1255</v>
      </c>
      <c r="AD656" s="3" t="str">
        <f>IF(ISERROR(VLOOKUP($AC656,技リスト!$A$1:$F$270,6,FALSE)),"－",VLOOKUP($AC656,技リスト!$A$1:$F$270,6,FALSE))</f>
        <v>NS</v>
      </c>
      <c r="AE656" s="3">
        <f>IF(ISERROR(VLOOKUP($AC656,技リスト!$A$1:$F$270,3,FALSE)),"－",VLOOKUP($AC656,技リスト!$A$1:$F$270,3,FALSE))</f>
        <v>82</v>
      </c>
      <c r="AF656" s="3" t="str">
        <f>IF($E656=IF(ISERROR(VLOOKUP($AC656,技リスト!$A$1:$F$245,4,FALSE)),"－",VLOOKUP($AC656,技リスト!$A$1:$F$245,4,FALSE)),"一致","")</f>
        <v>一致</v>
      </c>
      <c r="AG656" s="16" t="str">
        <f t="shared" si="80"/>
        <v>サイコショットスーパースキャン（Ｄ）スーパースキャン（Ｂ）セキュリティショット</v>
      </c>
      <c r="AH656" s="16" t="str">
        <f t="shared" si="81"/>
        <v>サイコショットスーパースキャン（Ｄ）スーパースキャン（Ｂ）セキュリティショット</v>
      </c>
      <c r="AI656" s="16" t="str">
        <f t="shared" si="82"/>
        <v>サイコショットスーパースキャン（Ｄ）スーパースキャン（Ｂ）セキュリティショット</v>
      </c>
      <c r="AJ656" s="16" t="str">
        <f t="shared" si="83"/>
        <v>サイコショットスーパースキャン（Ｄ）スーパースキャン（Ｂ）セキュリティショット</v>
      </c>
      <c r="AK656" s="15" t="str">
        <f t="shared" si="84"/>
        <v>NSDRBLNS</v>
      </c>
      <c r="AL656" s="16" t="str">
        <f t="shared" si="85"/>
        <v>NSDRBLNS</v>
      </c>
      <c r="AM656" s="15" t="str">
        <f t="shared" si="86"/>
        <v>NSDRBLNS</v>
      </c>
      <c r="AN656" s="15" t="str">
        <f t="shared" si="87"/>
        <v>NSDRBLNS</v>
      </c>
    </row>
    <row r="657" spans="1:40" ht="11.25" customHeight="1" x14ac:dyDescent="0.15">
      <c r="A657" s="15">
        <v>656</v>
      </c>
      <c r="B657" s="15" t="s">
        <v>1631</v>
      </c>
      <c r="C657" s="15" t="s">
        <v>1632</v>
      </c>
      <c r="D657" s="3" t="s">
        <v>18</v>
      </c>
      <c r="E657" s="15" t="s">
        <v>145</v>
      </c>
      <c r="F657" s="15" t="s">
        <v>52</v>
      </c>
      <c r="G657" s="15">
        <v>121</v>
      </c>
      <c r="H657" s="15">
        <v>153</v>
      </c>
      <c r="I657" s="15">
        <v>62</v>
      </c>
      <c r="J657" s="15">
        <v>61</v>
      </c>
      <c r="K657" s="15">
        <v>57</v>
      </c>
      <c r="L657" s="15">
        <v>65</v>
      </c>
      <c r="M657" s="15">
        <v>55</v>
      </c>
      <c r="N657" s="15">
        <v>52</v>
      </c>
      <c r="O657" s="15">
        <v>57</v>
      </c>
      <c r="P657" s="15">
        <v>22</v>
      </c>
      <c r="Q657" s="15" t="s">
        <v>256</v>
      </c>
      <c r="R657" s="3" t="str">
        <f>IF(ISERROR(VLOOKUP($Q657,技リスト!$A$1:$F$270,6,FALSE)),"－",VLOOKUP($Q657,技リスト!$A$1:$F$270,6,FALSE))</f>
        <v>NS</v>
      </c>
      <c r="S657" s="3">
        <f>IF(ISERROR(VLOOKUP($Q657,技リスト!$A$1:$F$270,3,FALSE)),"－",VLOOKUP($Q657,技リスト!$A$1:$F$270,3,FALSE))</f>
        <v>31</v>
      </c>
      <c r="T657" s="3" t="str">
        <f>IF($E657=IF(ISERROR(VLOOKUP($Q657,技リスト!$A$1:$F$270,4,FALSE)),"－",VLOOKUP($Q657,技リスト!$A$1:$F$270,4,FALSE)),"一致","")</f>
        <v/>
      </c>
      <c r="U657" s="15" t="s">
        <v>158</v>
      </c>
      <c r="V657" s="3" t="str">
        <f>IF(ISERROR(VLOOKUP($U657,技リスト!$A$1:$F$270,6,FALSE)),"－",VLOOKUP($U657,技リスト!$A$1:$F$270,6,FALSE))</f>
        <v>DR</v>
      </c>
      <c r="W657" s="3">
        <f>IF(ISERROR(VLOOKUP($U657,技リスト!$A$1:$F$270,3,FALSE)),"－",VLOOKUP($U657,技リスト!$A$1:$F$270,3,FALSE))</f>
        <v>17</v>
      </c>
      <c r="X657" s="3" t="str">
        <f>IF($E657=IF(ISERROR(VLOOKUP($U657,技リスト!$A$1:$F$270,4,FALSE)),"－",VLOOKUP($U657,技リスト!$A$1:$F$270,4,FALSE)),"一致","")</f>
        <v/>
      </c>
      <c r="Y657" s="15" t="s">
        <v>219</v>
      </c>
      <c r="Z657" s="3" t="str">
        <f>IF(ISERROR(VLOOKUP($Y657,技リスト!$A$1:$F$270,6,FALSE)),"－",VLOOKUP($Y657,技リスト!$A$1:$F$270,6,FALSE))</f>
        <v>BL</v>
      </c>
      <c r="AA657" s="3">
        <f>IF(ISERROR(VLOOKUP($Y657,技リスト!$A$1:$F$270,3,FALSE)),"－",VLOOKUP($Y657,技リスト!$A$1:$F$270,3,FALSE))</f>
        <v>64</v>
      </c>
      <c r="AB657" s="3" t="str">
        <f>IF($E657=IF(ISERROR(VLOOKUP($Y657,技リスト!$A$1:$F$270,4,FALSE)),"－",VLOOKUP($Y657,技リスト!$A$1:$F$270,4,FALSE)),"一致","")</f>
        <v/>
      </c>
      <c r="AC657" s="15" t="s">
        <v>424</v>
      </c>
      <c r="AD657" s="3" t="str">
        <f>IF(ISERROR(VLOOKUP($AC657,技リスト!$A$1:$F$270,6,FALSE)),"－",VLOOKUP($AC657,技リスト!$A$1:$F$270,6,FALSE))</f>
        <v>NS</v>
      </c>
      <c r="AE657" s="3">
        <f>IF(ISERROR(VLOOKUP($AC657,技リスト!$A$1:$F$270,3,FALSE)),"－",VLOOKUP($AC657,技リスト!$A$1:$F$270,3,FALSE))</f>
        <v>78</v>
      </c>
      <c r="AF657" s="3" t="str">
        <f>IF($E657=IF(ISERROR(VLOOKUP($AC657,技リスト!$A$1:$F$245,4,FALSE)),"－",VLOOKUP($AC657,技リスト!$A$1:$F$245,4,FALSE)),"一致","")</f>
        <v>一致</v>
      </c>
      <c r="AG657" s="16" t="str">
        <f t="shared" si="80"/>
        <v>スパイラルショットたつまきせんぷうサイクロンシャインドライブ</v>
      </c>
      <c r="AH657" s="16" t="str">
        <f t="shared" si="81"/>
        <v>スパイラルショットたつまきせんぷうサイクロンシャインドライブ</v>
      </c>
      <c r="AI657" s="16" t="str">
        <f t="shared" si="82"/>
        <v>スパイラルショットたつまきせんぷうサイクロンシャインドライブ</v>
      </c>
      <c r="AJ657" s="16" t="str">
        <f t="shared" si="83"/>
        <v>スパイラルショットたつまきせんぷうサイクロンシャインドライブ</v>
      </c>
      <c r="AK657" s="15" t="str">
        <f t="shared" si="84"/>
        <v>NSDRBLNS</v>
      </c>
      <c r="AL657" s="16" t="str">
        <f t="shared" si="85"/>
        <v>NSDRBLNS</v>
      </c>
      <c r="AM657" s="15" t="str">
        <f t="shared" si="86"/>
        <v>NSDRBLNS</v>
      </c>
      <c r="AN657" s="15" t="str">
        <f t="shared" si="87"/>
        <v>NSDRBLNS</v>
      </c>
    </row>
    <row r="658" spans="1:40" ht="11.25" customHeight="1" x14ac:dyDescent="0.15">
      <c r="A658" s="15">
        <v>657</v>
      </c>
      <c r="B658" s="15" t="s">
        <v>1633</v>
      </c>
      <c r="C658" s="15" t="s">
        <v>1634</v>
      </c>
      <c r="D658" s="3" t="s">
        <v>18</v>
      </c>
      <c r="E658" s="15" t="s">
        <v>121</v>
      </c>
      <c r="F658" s="15" t="s">
        <v>17</v>
      </c>
      <c r="G658" s="15">
        <v>110</v>
      </c>
      <c r="H658" s="15">
        <v>129</v>
      </c>
      <c r="I658" s="15">
        <v>68</v>
      </c>
      <c r="J658" s="15">
        <v>56</v>
      </c>
      <c r="K658" s="15">
        <v>62</v>
      </c>
      <c r="L658" s="15">
        <v>56</v>
      </c>
      <c r="M658" s="15">
        <v>53</v>
      </c>
      <c r="N658" s="15">
        <v>65</v>
      </c>
      <c r="O658" s="15">
        <v>60</v>
      </c>
      <c r="P658" s="15">
        <v>16</v>
      </c>
      <c r="Q658" s="15" t="s">
        <v>223</v>
      </c>
      <c r="R658" s="3" t="str">
        <f>IF(ISERROR(VLOOKUP($Q658,技リスト!$A$1:$F$270,6,FALSE)),"－",VLOOKUP($Q658,技リスト!$A$1:$F$270,6,FALSE))</f>
        <v>BL</v>
      </c>
      <c r="S658" s="3">
        <f>IF(ISERROR(VLOOKUP($Q658,技リスト!$A$1:$F$270,3,FALSE)),"－",VLOOKUP($Q658,技リスト!$A$1:$F$270,3,FALSE))</f>
        <v>8</v>
      </c>
      <c r="T658" s="3" t="str">
        <f>IF($E658=IF(ISERROR(VLOOKUP($Q658,技リスト!$A$1:$F$270,4,FALSE)),"－",VLOOKUP($Q658,技リスト!$A$1:$F$270,4,FALSE)),"一致","")</f>
        <v/>
      </c>
      <c r="U658" s="15" t="s">
        <v>218</v>
      </c>
      <c r="V658" s="3" t="str">
        <f>IF(ISERROR(VLOOKUP($U658,技リスト!$A$1:$F$270,6,FALSE)),"－",VLOOKUP($U658,技リスト!$A$1:$F$270,6,FALSE))</f>
        <v>DR</v>
      </c>
      <c r="W658" s="3">
        <f>IF(ISERROR(VLOOKUP($U658,技リスト!$A$1:$F$270,3,FALSE)),"－",VLOOKUP($U658,技リスト!$A$1:$F$270,3,FALSE))</f>
        <v>63</v>
      </c>
      <c r="X658" s="3" t="str">
        <f>IF($E658=IF(ISERROR(VLOOKUP($U658,技リスト!$A$1:$F$270,4,FALSE)),"－",VLOOKUP($U658,技リスト!$A$1:$F$270,4,FALSE)),"一致","")</f>
        <v/>
      </c>
      <c r="Y658" s="15" t="s">
        <v>140</v>
      </c>
      <c r="Z658" s="3" t="str">
        <f>IF(ISERROR(VLOOKUP($Y658,技リスト!$A$1:$F$270,6,FALSE)),"－",VLOOKUP($Y658,技リスト!$A$1:$F$270,6,FALSE))</f>
        <v>BL</v>
      </c>
      <c r="AA658" s="3">
        <f>IF(ISERROR(VLOOKUP($Y658,技リスト!$A$1:$F$270,3,FALSE)),"－",VLOOKUP($Y658,技リスト!$A$1:$F$270,3,FALSE))</f>
        <v>41</v>
      </c>
      <c r="AB658" s="3" t="str">
        <f>IF($E658=IF(ISERROR(VLOOKUP($Y658,技リスト!$A$1:$F$270,4,FALSE)),"－",VLOOKUP($Y658,技リスト!$A$1:$F$270,4,FALSE)),"一致","")</f>
        <v>一致</v>
      </c>
      <c r="AC658" s="15" t="s">
        <v>236</v>
      </c>
      <c r="AD658" s="3" t="str">
        <f>IF(ISERROR(VLOOKUP($AC658,技リスト!$A$1:$F$270,6,FALSE)),"－",VLOOKUP($AC658,技リスト!$A$1:$F$270,6,FALSE))</f>
        <v>DR</v>
      </c>
      <c r="AE658" s="3">
        <f>IF(ISERROR(VLOOKUP($AC658,技リスト!$A$1:$F$270,3,FALSE)),"－",VLOOKUP($AC658,技リスト!$A$1:$F$270,3,FALSE))</f>
        <v>96</v>
      </c>
      <c r="AF658" s="3" t="str">
        <f>IF($E658=IF(ISERROR(VLOOKUP($AC658,技リスト!$A$1:$F$245,4,FALSE)),"－",VLOOKUP($AC658,技リスト!$A$1:$F$245,4,FALSE)),"一致","")</f>
        <v/>
      </c>
      <c r="AG658" s="16" t="str">
        <f t="shared" si="80"/>
        <v>キラースライドジャッジスルーうしろのしょうめんジャッジスルー２</v>
      </c>
      <c r="AH658" s="16" t="str">
        <f t="shared" si="81"/>
        <v>キラースライドジャッジスルーうしろのしょうめんジャッジスルー２</v>
      </c>
      <c r="AI658" s="16" t="str">
        <f t="shared" si="82"/>
        <v>キラースライドジャッジスルーうしろのしょうめんジャッジスルー２</v>
      </c>
      <c r="AJ658" s="16" t="str">
        <f t="shared" si="83"/>
        <v>キラースライドジャッジスルーうしろのしょうめんジャッジスルー２</v>
      </c>
      <c r="AK658" s="15" t="str">
        <f t="shared" si="84"/>
        <v>BLDRBLDR</v>
      </c>
      <c r="AL658" s="16" t="str">
        <f t="shared" si="85"/>
        <v>BLDRBLDR</v>
      </c>
      <c r="AM658" s="15" t="str">
        <f t="shared" si="86"/>
        <v>BLDRBLDR</v>
      </c>
      <c r="AN658" s="15" t="str">
        <f t="shared" si="87"/>
        <v>BLDRBLDR</v>
      </c>
    </row>
    <row r="659" spans="1:40" ht="11.25" customHeight="1" x14ac:dyDescent="0.15">
      <c r="A659" s="15">
        <v>658</v>
      </c>
      <c r="B659" s="15" t="s">
        <v>1635</v>
      </c>
      <c r="C659" s="15" t="s">
        <v>1636</v>
      </c>
      <c r="D659" s="3" t="s">
        <v>18</v>
      </c>
      <c r="E659" s="15" t="s">
        <v>19</v>
      </c>
      <c r="F659" s="15" t="s">
        <v>53</v>
      </c>
      <c r="G659" s="15">
        <v>94</v>
      </c>
      <c r="H659" s="15">
        <v>152</v>
      </c>
      <c r="I659" s="15">
        <v>52</v>
      </c>
      <c r="J659" s="15">
        <v>68</v>
      </c>
      <c r="K659" s="15">
        <v>43</v>
      </c>
      <c r="L659" s="15">
        <v>61</v>
      </c>
      <c r="M659" s="15">
        <v>62</v>
      </c>
      <c r="N659" s="15">
        <v>63</v>
      </c>
      <c r="O659" s="15">
        <v>56</v>
      </c>
      <c r="P659" s="15">
        <v>20</v>
      </c>
      <c r="Q659" s="15" t="s">
        <v>324</v>
      </c>
      <c r="R659" s="3" t="str">
        <f>IF(ISERROR(VLOOKUP($Q659,技リスト!$A$1:$F$270,6,FALSE)),"－",VLOOKUP($Q659,技リスト!$A$1:$F$270,6,FALSE))</f>
        <v>DR</v>
      </c>
      <c r="S659" s="3">
        <f>IF(ISERROR(VLOOKUP($Q659,技リスト!$A$1:$F$270,3,FALSE)),"－",VLOOKUP($Q659,技リスト!$A$1:$F$270,3,FALSE))</f>
        <v>8</v>
      </c>
      <c r="T659" s="3" t="str">
        <f>IF($E659=IF(ISERROR(VLOOKUP($Q659,技リスト!$A$1:$F$270,4,FALSE)),"－",VLOOKUP($Q659,技リスト!$A$1:$F$270,4,FALSE)),"一致","")</f>
        <v/>
      </c>
      <c r="U659" s="15" t="s">
        <v>199</v>
      </c>
      <c r="V659" s="3" t="str">
        <f>IF(ISERROR(VLOOKUP($U659,技リスト!$A$1:$F$270,6,FALSE)),"－",VLOOKUP($U659,技リスト!$A$1:$F$270,6,FALSE))</f>
        <v>BB</v>
      </c>
      <c r="W659" s="3">
        <f>IF(ISERROR(VLOOKUP($U659,技リスト!$A$1:$F$270,3,FALSE)),"－",VLOOKUP($U659,技リスト!$A$1:$F$270,3,FALSE))</f>
        <v>58</v>
      </c>
      <c r="X659" s="3" t="str">
        <f>IF($E659=IF(ISERROR(VLOOKUP($U659,技リスト!$A$1:$F$270,4,FALSE)),"－",VLOOKUP($U659,技リスト!$A$1:$F$270,4,FALSE)),"一致","")</f>
        <v/>
      </c>
      <c r="Y659" s="15" t="s">
        <v>427</v>
      </c>
      <c r="Z659" s="3" t="str">
        <f>IF(ISERROR(VLOOKUP($Y659,技リスト!$A$1:$F$270,6,FALSE)),"－",VLOOKUP($Y659,技リスト!$A$1:$F$270,6,FALSE))</f>
        <v>BL</v>
      </c>
      <c r="AA659" s="3">
        <f>IF(ISERROR(VLOOKUP($Y659,技リスト!$A$1:$F$270,3,FALSE)),"－",VLOOKUP($Y659,技リスト!$A$1:$F$270,3,FALSE))</f>
        <v>39</v>
      </c>
      <c r="AB659" s="3" t="str">
        <f>IF($E659=IF(ISERROR(VLOOKUP($Y659,技リスト!$A$1:$F$270,4,FALSE)),"－",VLOOKUP($Y659,技リスト!$A$1:$F$270,4,FALSE)),"一致","")</f>
        <v/>
      </c>
      <c r="AC659" s="15" t="s">
        <v>219</v>
      </c>
      <c r="AD659" s="3" t="str">
        <f>IF(ISERROR(VLOOKUP($AC659,技リスト!$A$1:$F$270,6,FALSE)),"－",VLOOKUP($AC659,技リスト!$A$1:$F$270,6,FALSE))</f>
        <v>BL</v>
      </c>
      <c r="AE659" s="3">
        <f>IF(ISERROR(VLOOKUP($AC659,技リスト!$A$1:$F$270,3,FALSE)),"－",VLOOKUP($AC659,技リスト!$A$1:$F$270,3,FALSE))</f>
        <v>64</v>
      </c>
      <c r="AF659" s="3" t="str">
        <f>IF($E659=IF(ISERROR(VLOOKUP($AC659,技リスト!$A$1:$F$245,4,FALSE)),"－",VLOOKUP($AC659,技リスト!$A$1:$F$245,4,FALSE)),"一致","")</f>
        <v/>
      </c>
      <c r="AG659" s="16" t="str">
        <f t="shared" si="80"/>
        <v>ダッシュアクセルスピニングカットブレードアタックサイクロン</v>
      </c>
      <c r="AH659" s="16" t="str">
        <f t="shared" si="81"/>
        <v>ダッシュアクセルスピニングカットブレードアタックサイクロン</v>
      </c>
      <c r="AI659" s="16" t="str">
        <f t="shared" si="82"/>
        <v>ダッシュアクセルスピニングカットブレードアタックサイクロン</v>
      </c>
      <c r="AJ659" s="16" t="str">
        <f t="shared" si="83"/>
        <v>ダッシュアクセルスピニングカットブレードアタックサイクロン</v>
      </c>
      <c r="AK659" s="15" t="str">
        <f t="shared" si="84"/>
        <v>DRBBBLBL</v>
      </c>
      <c r="AL659" s="16" t="str">
        <f t="shared" si="85"/>
        <v>DRBBBLBL</v>
      </c>
      <c r="AM659" s="15" t="str">
        <f t="shared" si="86"/>
        <v>DRBBBLBL</v>
      </c>
      <c r="AN659" s="15" t="str">
        <f t="shared" si="87"/>
        <v>DRBBBLBL</v>
      </c>
    </row>
    <row r="660" spans="1:40" ht="11.25" customHeight="1" x14ac:dyDescent="0.15">
      <c r="A660" s="15">
        <v>659</v>
      </c>
      <c r="B660" s="15" t="s">
        <v>1637</v>
      </c>
      <c r="C660" s="15" t="s">
        <v>1638</v>
      </c>
      <c r="D660" s="3" t="s">
        <v>18</v>
      </c>
      <c r="E660" s="15" t="s">
        <v>121</v>
      </c>
      <c r="F660" s="15" t="s">
        <v>20</v>
      </c>
      <c r="G660" s="15">
        <v>118</v>
      </c>
      <c r="H660" s="15">
        <v>148</v>
      </c>
      <c r="I660" s="15">
        <v>71</v>
      </c>
      <c r="J660" s="15">
        <v>52</v>
      </c>
      <c r="K660" s="15">
        <v>52</v>
      </c>
      <c r="L660" s="15">
        <v>63</v>
      </c>
      <c r="M660" s="15">
        <v>52</v>
      </c>
      <c r="N660" s="15">
        <v>68</v>
      </c>
      <c r="O660" s="15">
        <v>52</v>
      </c>
      <c r="P660" s="15">
        <v>20</v>
      </c>
      <c r="Q660" s="15" t="s">
        <v>437</v>
      </c>
      <c r="R660" s="3" t="str">
        <f>IF(ISERROR(VLOOKUP($Q660,技リスト!$A$1:$F$270,6,FALSE)),"－",VLOOKUP($Q660,技リスト!$A$1:$F$270,6,FALSE))</f>
        <v>CA</v>
      </c>
      <c r="S660" s="3">
        <f>IF(ISERROR(VLOOKUP($Q660,技リスト!$A$1:$F$270,3,FALSE)),"－",VLOOKUP($Q660,技リスト!$A$1:$F$270,3,FALSE))</f>
        <v>15</v>
      </c>
      <c r="T660" s="3" t="str">
        <f>IF($E660=IF(ISERROR(VLOOKUP($Q660,技リスト!$A$1:$F$270,4,FALSE)),"－",VLOOKUP($Q660,技リスト!$A$1:$F$270,4,FALSE)),"一致","")</f>
        <v/>
      </c>
      <c r="U660" s="15" t="s">
        <v>281</v>
      </c>
      <c r="V660" s="3" t="str">
        <f>IF(ISERROR(VLOOKUP($U660,技リスト!$A$1:$F$270,6,FALSE)),"－",VLOOKUP($U660,技リスト!$A$1:$F$270,6,FALSE))</f>
        <v>P1</v>
      </c>
      <c r="W660" s="3">
        <f>IF(ISERROR(VLOOKUP($U660,技リスト!$A$1:$F$270,3,FALSE)),"－",VLOOKUP($U660,技リスト!$A$1:$F$270,3,FALSE))</f>
        <v>67</v>
      </c>
      <c r="X660" s="3" t="str">
        <f>IF($E660=IF(ISERROR(VLOOKUP($U660,技リスト!$A$1:$F$270,4,FALSE)),"－",VLOOKUP($U660,技リスト!$A$1:$F$270,4,FALSE)),"一致","")</f>
        <v/>
      </c>
      <c r="Y660" s="15" t="s">
        <v>829</v>
      </c>
      <c r="Z660" s="3" t="str">
        <f>IF(ISERROR(VLOOKUP($Y660,技リスト!$A$1:$F$270,6,FALSE)),"－",VLOOKUP($Y660,技リスト!$A$1:$F$270,6,FALSE))</f>
        <v>CA</v>
      </c>
      <c r="AA660" s="3">
        <f>IF(ISERROR(VLOOKUP($Y660,技リスト!$A$1:$F$270,3,FALSE)),"－",VLOOKUP($Y660,技リスト!$A$1:$F$270,3,FALSE))</f>
        <v>90</v>
      </c>
      <c r="AB660" s="3" t="str">
        <f>IF($E660=IF(ISERROR(VLOOKUP($Y660,技リスト!$A$1:$F$270,4,FALSE)),"－",VLOOKUP($Y660,技リスト!$A$1:$F$270,4,FALSE)),"一致","")</f>
        <v/>
      </c>
      <c r="AC660" s="15" t="s">
        <v>488</v>
      </c>
      <c r="AD660" s="3" t="str">
        <f>IF(ISERROR(VLOOKUP($AC660,技リスト!$A$1:$F$270,6,FALSE)),"－",VLOOKUP($AC660,技リスト!$A$1:$F$270,6,FALSE))</f>
        <v>BL</v>
      </c>
      <c r="AE660" s="3">
        <f>IF(ISERROR(VLOOKUP($AC660,技リスト!$A$1:$F$270,3,FALSE)),"－",VLOOKUP($AC660,技リスト!$A$1:$F$270,3,FALSE))</f>
        <v>97</v>
      </c>
      <c r="AF660" s="3" t="str">
        <f>IF($E660=IF(ISERROR(VLOOKUP($AC660,技リスト!$A$1:$F$245,4,FALSE)),"－",VLOOKUP($AC660,技リスト!$A$1:$F$245,4,FALSE)),"一致","")</f>
        <v>一致</v>
      </c>
      <c r="AG660" s="16" t="str">
        <f t="shared" si="80"/>
        <v>プレッシャーパンチばくれつパンチデュアルスマッシュノーエスケイプ</v>
      </c>
      <c r="AH660" s="16" t="str">
        <f t="shared" si="81"/>
        <v>プレッシャーパンチばくれつパンチデュアルスマッシュノーエスケイプ</v>
      </c>
      <c r="AI660" s="16" t="str">
        <f t="shared" si="82"/>
        <v>プレッシャーパンチばくれつパンチデュアルスマッシュノーエスケイプ</v>
      </c>
      <c r="AJ660" s="16" t="str">
        <f t="shared" si="83"/>
        <v>プレッシャーパンチばくれつパンチデュアルスマッシュノーエスケイプ</v>
      </c>
      <c r="AK660" s="15" t="str">
        <f t="shared" si="84"/>
        <v>CAP1CABL</v>
      </c>
      <c r="AL660" s="16" t="str">
        <f t="shared" si="85"/>
        <v>CAP1CABL</v>
      </c>
      <c r="AM660" s="15" t="str">
        <f t="shared" si="86"/>
        <v>CAP1CABL</v>
      </c>
      <c r="AN660" s="15" t="str">
        <f t="shared" si="87"/>
        <v>CAP1CABL</v>
      </c>
    </row>
    <row r="661" spans="1:40" ht="11.25" customHeight="1" x14ac:dyDescent="0.15">
      <c r="A661" s="15">
        <v>660</v>
      </c>
      <c r="B661" s="15" t="s">
        <v>1639</v>
      </c>
      <c r="C661" s="15" t="s">
        <v>1640</v>
      </c>
      <c r="D661" s="3" t="s">
        <v>18</v>
      </c>
      <c r="E661" s="15" t="s">
        <v>121</v>
      </c>
      <c r="F661" s="15" t="s">
        <v>17</v>
      </c>
      <c r="G661" s="15">
        <v>83</v>
      </c>
      <c r="H661" s="15">
        <v>134</v>
      </c>
      <c r="I661" s="15">
        <v>68</v>
      </c>
      <c r="J661" s="15">
        <v>58</v>
      </c>
      <c r="K661" s="15">
        <v>52</v>
      </c>
      <c r="L661" s="15">
        <v>70</v>
      </c>
      <c r="M661" s="15">
        <v>32</v>
      </c>
      <c r="N661" s="15">
        <v>60</v>
      </c>
      <c r="O661" s="15">
        <v>63</v>
      </c>
      <c r="P661" s="15">
        <v>14</v>
      </c>
      <c r="Q661" s="15" t="s">
        <v>305</v>
      </c>
      <c r="R661" s="3" t="str">
        <f>IF(ISERROR(VLOOKUP($Q661,技リスト!$A$1:$F$270,6,FALSE)),"－",VLOOKUP($Q661,技リスト!$A$1:$F$270,6,FALSE))</f>
        <v>BB</v>
      </c>
      <c r="S661" s="3">
        <f>IF(ISERROR(VLOOKUP($Q661,技リスト!$A$1:$F$270,3,FALSE)),"－",VLOOKUP($Q661,技リスト!$A$1:$F$270,3,FALSE))</f>
        <v>16</v>
      </c>
      <c r="T661" s="3" t="str">
        <f>IF($E661=IF(ISERROR(VLOOKUP($Q661,技リスト!$A$1:$F$270,4,FALSE)),"－",VLOOKUP($Q661,技リスト!$A$1:$F$270,4,FALSE)),"一致","")</f>
        <v>一致</v>
      </c>
      <c r="U661" s="15" t="s">
        <v>171</v>
      </c>
      <c r="V661" s="3" t="str">
        <f>IF(ISERROR(VLOOKUP($U661,技リスト!$A$1:$F$270,6,FALSE)),"－",VLOOKUP($U661,技リスト!$A$1:$F$270,6,FALSE))</f>
        <v>DR</v>
      </c>
      <c r="W661" s="3">
        <f>IF(ISERROR(VLOOKUP($U661,技リスト!$A$1:$F$270,3,FALSE)),"－",VLOOKUP($U661,技リスト!$A$1:$F$270,3,FALSE))</f>
        <v>47</v>
      </c>
      <c r="X661" s="3" t="str">
        <f>IF($E661=IF(ISERROR(VLOOKUP($U661,技リスト!$A$1:$F$270,4,FALSE)),"－",VLOOKUP($U661,技リスト!$A$1:$F$270,4,FALSE)),"一致","")</f>
        <v/>
      </c>
      <c r="Y661" s="15" t="s">
        <v>149</v>
      </c>
      <c r="Z661" s="3" t="str">
        <f>IF(ISERROR(VLOOKUP($Y661,技リスト!$A$1:$F$270,6,FALSE)),"－",VLOOKUP($Y661,技リスト!$A$1:$F$270,6,FALSE))</f>
        <v>DR</v>
      </c>
      <c r="AA661" s="3">
        <f>IF(ISERROR(VLOOKUP($Y661,技リスト!$A$1:$F$270,3,FALSE)),"－",VLOOKUP($Y661,技リスト!$A$1:$F$270,3,FALSE))</f>
        <v>83</v>
      </c>
      <c r="AB661" s="3" t="str">
        <f>IF($E661=IF(ISERROR(VLOOKUP($Y661,技リスト!$A$1:$F$270,4,FALSE)),"－",VLOOKUP($Y661,技リスト!$A$1:$F$270,4,FALSE)),"一致","")</f>
        <v/>
      </c>
      <c r="AC661" s="15" t="s">
        <v>290</v>
      </c>
      <c r="AD661" s="3" t="str">
        <f>IF(ISERROR(VLOOKUP($AC661,技リスト!$A$1:$F$270,6,FALSE)),"－",VLOOKUP($AC661,技リスト!$A$1:$F$270,6,FALSE))</f>
        <v>BL</v>
      </c>
      <c r="AE661" s="3">
        <f>IF(ISERROR(VLOOKUP($AC661,技リスト!$A$1:$F$270,3,FALSE)),"－",VLOOKUP($AC661,技リスト!$A$1:$F$270,3,FALSE))</f>
        <v>56</v>
      </c>
      <c r="AF661" s="3" t="str">
        <f>IF($E661=IF(ISERROR(VLOOKUP($AC661,技リスト!$A$1:$F$245,4,FALSE)),"－",VLOOKUP($AC661,技リスト!$A$1:$F$245,4,FALSE)),"一致","")</f>
        <v/>
      </c>
      <c r="AG661" s="16" t="str">
        <f t="shared" si="80"/>
        <v>ホーントレインイリュージョンボールアルマジロサーカスくものいと</v>
      </c>
      <c r="AH661" s="16" t="str">
        <f t="shared" si="81"/>
        <v>ホーントレインイリュージョンボールアルマジロサーカスくものいと</v>
      </c>
      <c r="AI661" s="16" t="str">
        <f t="shared" si="82"/>
        <v>ホーントレインイリュージョンボールアルマジロサーカスくものいと</v>
      </c>
      <c r="AJ661" s="16" t="str">
        <f t="shared" si="83"/>
        <v>ホーントレインイリュージョンボールアルマジロサーカスくものいと</v>
      </c>
      <c r="AK661" s="15" t="str">
        <f t="shared" si="84"/>
        <v>BBDRDRBL</v>
      </c>
      <c r="AL661" s="16" t="str">
        <f t="shared" si="85"/>
        <v>BBDRDRBL</v>
      </c>
      <c r="AM661" s="15" t="str">
        <f t="shared" si="86"/>
        <v>BBDRDRBL</v>
      </c>
      <c r="AN661" s="15" t="str">
        <f t="shared" si="87"/>
        <v>BBDRDRBL</v>
      </c>
    </row>
    <row r="662" spans="1:40" ht="11.25" customHeight="1" x14ac:dyDescent="0.15">
      <c r="A662" s="15">
        <v>661</v>
      </c>
      <c r="B662" s="15" t="s">
        <v>1641</v>
      </c>
      <c r="C662" s="15" t="s">
        <v>1642</v>
      </c>
      <c r="D662" s="3" t="s">
        <v>18</v>
      </c>
      <c r="E662" s="15" t="s">
        <v>145</v>
      </c>
      <c r="F662" s="15" t="s">
        <v>20</v>
      </c>
      <c r="G662" s="15">
        <v>90</v>
      </c>
      <c r="H662" s="15">
        <v>156</v>
      </c>
      <c r="I662" s="15">
        <v>63</v>
      </c>
      <c r="J662" s="15">
        <v>54</v>
      </c>
      <c r="K662" s="15">
        <v>61</v>
      </c>
      <c r="L662" s="15">
        <v>60</v>
      </c>
      <c r="M662" s="15">
        <v>72</v>
      </c>
      <c r="N662" s="15">
        <v>70</v>
      </c>
      <c r="O662" s="15">
        <v>53</v>
      </c>
      <c r="P662" s="15">
        <v>21</v>
      </c>
      <c r="Q662" s="15" t="s">
        <v>208</v>
      </c>
      <c r="R662" s="3" t="str">
        <f>IF(ISERROR(VLOOKUP($Q662,技リスト!$A$1:$F$270,6,FALSE)),"－",VLOOKUP($Q662,技リスト!$A$1:$F$270,6,FALSE))</f>
        <v>P1</v>
      </c>
      <c r="S662" s="3">
        <f>IF(ISERROR(VLOOKUP($Q662,技リスト!$A$1:$F$270,3,FALSE)),"－",VLOOKUP($Q662,技リスト!$A$1:$F$270,3,FALSE))</f>
        <v>61</v>
      </c>
      <c r="T662" s="3" t="str">
        <f>IF($E662=IF(ISERROR(VLOOKUP($Q662,技リスト!$A$1:$F$270,4,FALSE)),"－",VLOOKUP($Q662,技リスト!$A$1:$F$270,4,FALSE)),"一致","")</f>
        <v>一致</v>
      </c>
      <c r="U662" s="15" t="s">
        <v>212</v>
      </c>
      <c r="V662" s="3" t="str">
        <f>IF(ISERROR(VLOOKUP($U662,技リスト!$A$1:$F$270,6,FALSE)),"－",VLOOKUP($U662,技リスト!$A$1:$F$270,6,FALSE))</f>
        <v>BB</v>
      </c>
      <c r="W662" s="3">
        <f>IF(ISERROR(VLOOKUP($U662,技リスト!$A$1:$F$270,3,FALSE)),"－",VLOOKUP($U662,技リスト!$A$1:$F$270,3,FALSE))</f>
        <v>14</v>
      </c>
      <c r="X662" s="3" t="str">
        <f>IF($E662=IF(ISERROR(VLOOKUP($U662,技リスト!$A$1:$F$270,4,FALSE)),"－",VLOOKUP($U662,技リスト!$A$1:$F$270,4,FALSE)),"一致","")</f>
        <v>一致</v>
      </c>
      <c r="Y662" s="15" t="s">
        <v>885</v>
      </c>
      <c r="Z662" s="3" t="str">
        <f>IF(ISERROR(VLOOKUP($Y662,技リスト!$A$1:$F$270,6,FALSE)),"－",VLOOKUP($Y662,技リスト!$A$1:$F$270,6,FALSE))</f>
        <v>BB</v>
      </c>
      <c r="AA662" s="3">
        <f>IF(ISERROR(VLOOKUP($Y662,技リスト!$A$1:$F$270,3,FALSE)),"－",VLOOKUP($Y662,技リスト!$A$1:$F$270,3,FALSE))</f>
        <v>92</v>
      </c>
      <c r="AB662" s="3" t="str">
        <f>IF($E662=IF(ISERROR(VLOOKUP($Y662,技リスト!$A$1:$F$270,4,FALSE)),"－",VLOOKUP($Y662,技リスト!$A$1:$F$270,4,FALSE)),"一致","")</f>
        <v/>
      </c>
      <c r="AC662" s="15" t="s">
        <v>282</v>
      </c>
      <c r="AD662" s="3" t="str">
        <f>IF(ISERROR(VLOOKUP($AC662,技リスト!$A$1:$F$270,6,FALSE)),"－",VLOOKUP($AC662,技リスト!$A$1:$F$270,6,FALSE))</f>
        <v>P2</v>
      </c>
      <c r="AE662" s="3">
        <f>IF(ISERROR(VLOOKUP($AC662,技リスト!$A$1:$F$270,3,FALSE)),"－",VLOOKUP($AC662,技リスト!$A$1:$F$270,3,FALSE))</f>
        <v>83</v>
      </c>
      <c r="AF662" s="3" t="str">
        <f>IF($E662=IF(ISERROR(VLOOKUP($AC662,技リスト!$A$1:$F$245,4,FALSE)),"－",VLOOKUP($AC662,技リスト!$A$1:$F$245,4,FALSE)),"一致","")</f>
        <v>一致</v>
      </c>
      <c r="AG662" s="16" t="str">
        <f t="shared" si="80"/>
        <v>フルパワーシールドジャイアントスピンロードローラタックルカウンターストライク</v>
      </c>
      <c r="AH662" s="16" t="str">
        <f t="shared" si="81"/>
        <v>フルパワーシールドジャイアントスピンロードローラタックルカウンターストライク</v>
      </c>
      <c r="AI662" s="16" t="str">
        <f t="shared" si="82"/>
        <v>フルパワーシールドジャイアントスピンロードローラタックルカウンターストライク</v>
      </c>
      <c r="AJ662" s="16" t="str">
        <f t="shared" si="83"/>
        <v>フルパワーシールドジャイアントスピンロードローラタックルカウンターストライク</v>
      </c>
      <c r="AK662" s="15" t="str">
        <f t="shared" si="84"/>
        <v>P1BBBBP2</v>
      </c>
      <c r="AL662" s="16" t="str">
        <f t="shared" si="85"/>
        <v>P1BBBBP2</v>
      </c>
      <c r="AM662" s="15" t="str">
        <f t="shared" si="86"/>
        <v>P1BBBBP2</v>
      </c>
      <c r="AN662" s="15" t="str">
        <f t="shared" si="87"/>
        <v>P1BBBBP2</v>
      </c>
    </row>
    <row r="663" spans="1:40" ht="11.25" customHeight="1" x14ac:dyDescent="0.15">
      <c r="A663" s="15">
        <v>662</v>
      </c>
      <c r="B663" s="15" t="s">
        <v>1643</v>
      </c>
      <c r="C663" s="15" t="s">
        <v>1644</v>
      </c>
      <c r="D663" s="3" t="s">
        <v>18</v>
      </c>
      <c r="E663" s="15" t="s">
        <v>121</v>
      </c>
      <c r="F663" s="15" t="s">
        <v>17</v>
      </c>
      <c r="G663" s="15">
        <v>123</v>
      </c>
      <c r="H663" s="15">
        <v>120</v>
      </c>
      <c r="I663" s="15">
        <v>71</v>
      </c>
      <c r="J663" s="15">
        <v>72</v>
      </c>
      <c r="K663" s="15">
        <v>51</v>
      </c>
      <c r="L663" s="15">
        <v>48</v>
      </c>
      <c r="M663" s="15">
        <v>51</v>
      </c>
      <c r="N663" s="15">
        <v>42</v>
      </c>
      <c r="O663" s="15">
        <v>51</v>
      </c>
      <c r="P663" s="15">
        <v>23</v>
      </c>
      <c r="Q663" s="15" t="s">
        <v>427</v>
      </c>
      <c r="R663" s="3" t="str">
        <f>IF(ISERROR(VLOOKUP($Q663,技リスト!$A$1:$F$270,6,FALSE)),"－",VLOOKUP($Q663,技リスト!$A$1:$F$270,6,FALSE))</f>
        <v>BL</v>
      </c>
      <c r="S663" s="3">
        <f>IF(ISERROR(VLOOKUP($Q663,技リスト!$A$1:$F$270,3,FALSE)),"－",VLOOKUP($Q663,技リスト!$A$1:$F$270,3,FALSE))</f>
        <v>39</v>
      </c>
      <c r="T663" s="3" t="str">
        <f>IF($E663=IF(ISERROR(VLOOKUP($Q663,技リスト!$A$1:$F$270,4,FALSE)),"－",VLOOKUP($Q663,技リスト!$A$1:$F$270,4,FALSE)),"一致","")</f>
        <v/>
      </c>
      <c r="U663" s="15" t="s">
        <v>152</v>
      </c>
      <c r="V663" s="3" t="str">
        <f>IF(ISERROR(VLOOKUP($U663,技リスト!$A$1:$F$270,6,FALSE)),"－",VLOOKUP($U663,技リスト!$A$1:$F$270,6,FALSE))</f>
        <v>DR</v>
      </c>
      <c r="W663" s="3">
        <f>IF(ISERROR(VLOOKUP($U663,技リスト!$A$1:$F$270,3,FALSE)),"－",VLOOKUP($U663,技リスト!$A$1:$F$270,3,FALSE))</f>
        <v>47</v>
      </c>
      <c r="X663" s="3" t="str">
        <f>IF($E663=IF(ISERROR(VLOOKUP($U663,技リスト!$A$1:$F$270,4,FALSE)),"－",VLOOKUP($U663,技リスト!$A$1:$F$270,4,FALSE)),"一致","")</f>
        <v/>
      </c>
      <c r="Y663" s="15" t="s">
        <v>729</v>
      </c>
      <c r="Z663" s="3" t="str">
        <f>IF(ISERROR(VLOOKUP($Y663,技リスト!$A$1:$F$270,6,FALSE)),"－",VLOOKUP($Y663,技リスト!$A$1:$F$270,6,FALSE))</f>
        <v>BB</v>
      </c>
      <c r="AA663" s="3">
        <f>IF(ISERROR(VLOOKUP($Y663,技リスト!$A$1:$F$270,3,FALSE)),"－",VLOOKUP($Y663,技リスト!$A$1:$F$270,3,FALSE))</f>
        <v>73</v>
      </c>
      <c r="AB663" s="3" t="str">
        <f>IF($E663=IF(ISERROR(VLOOKUP($Y663,技リスト!$A$1:$F$270,4,FALSE)),"－",VLOOKUP($Y663,技リスト!$A$1:$F$270,4,FALSE)),"一致","")</f>
        <v/>
      </c>
      <c r="AC663" s="15" t="s">
        <v>218</v>
      </c>
      <c r="AD663" s="3" t="str">
        <f>IF(ISERROR(VLOOKUP($AC663,技リスト!$A$1:$F$270,6,FALSE)),"－",VLOOKUP($AC663,技リスト!$A$1:$F$270,6,FALSE))</f>
        <v>DR</v>
      </c>
      <c r="AE663" s="3">
        <f>IF(ISERROR(VLOOKUP($AC663,技リスト!$A$1:$F$270,3,FALSE)),"－",VLOOKUP($AC663,技リスト!$A$1:$F$270,3,FALSE))</f>
        <v>63</v>
      </c>
      <c r="AF663" s="3" t="str">
        <f>IF($E663=IF(ISERROR(VLOOKUP($AC663,技リスト!$A$1:$F$245,4,FALSE)),"－",VLOOKUP($AC663,技リスト!$A$1:$F$245,4,FALSE)),"一致","")</f>
        <v/>
      </c>
      <c r="AG663" s="16" t="str">
        <f t="shared" si="80"/>
        <v>ブレードアタックジグザグスパークボルケイノカットジャッジスルー</v>
      </c>
      <c r="AH663" s="16" t="str">
        <f t="shared" si="81"/>
        <v>ブレードアタックジグザグスパークボルケイノカットジャッジスルー</v>
      </c>
      <c r="AI663" s="16" t="str">
        <f t="shared" si="82"/>
        <v>ブレードアタックジグザグスパークボルケイノカットジャッジスルー</v>
      </c>
      <c r="AJ663" s="16" t="str">
        <f t="shared" si="83"/>
        <v>ブレードアタックジグザグスパークボルケイノカットジャッジスルー</v>
      </c>
      <c r="AK663" s="15" t="str">
        <f t="shared" si="84"/>
        <v>BLDRBBDR</v>
      </c>
      <c r="AL663" s="16" t="str">
        <f t="shared" si="85"/>
        <v>BLDRBBDR</v>
      </c>
      <c r="AM663" s="15" t="str">
        <f t="shared" si="86"/>
        <v>BLDRBBDR</v>
      </c>
      <c r="AN663" s="15" t="str">
        <f t="shared" si="87"/>
        <v>BLDRBBDR</v>
      </c>
    </row>
    <row r="664" spans="1:40" ht="11.25" customHeight="1" x14ac:dyDescent="0.15">
      <c r="A664" s="15">
        <v>663</v>
      </c>
      <c r="B664" s="15" t="s">
        <v>1645</v>
      </c>
      <c r="C664" s="15" t="s">
        <v>1646</v>
      </c>
      <c r="D664" s="3" t="s">
        <v>18</v>
      </c>
      <c r="E664" s="15" t="s">
        <v>88</v>
      </c>
      <c r="F664" s="15" t="s">
        <v>20</v>
      </c>
      <c r="G664" s="15">
        <v>121</v>
      </c>
      <c r="H664" s="15">
        <v>108</v>
      </c>
      <c r="I664" s="15">
        <v>58</v>
      </c>
      <c r="J664" s="15">
        <v>52</v>
      </c>
      <c r="K664" s="15">
        <v>55</v>
      </c>
      <c r="L664" s="15">
        <v>48</v>
      </c>
      <c r="M664" s="15">
        <v>54</v>
      </c>
      <c r="N664" s="15">
        <v>54</v>
      </c>
      <c r="O664" s="15">
        <v>58</v>
      </c>
      <c r="P664" s="15">
        <v>15</v>
      </c>
      <c r="Q664" s="15" t="s">
        <v>407</v>
      </c>
      <c r="R664" s="3" t="str">
        <f>IF(ISERROR(VLOOKUP($Q664,技リスト!$A$1:$F$270,6,FALSE)),"－",VLOOKUP($Q664,技リスト!$A$1:$F$270,6,FALSE))</f>
        <v>CA</v>
      </c>
      <c r="S664" s="3">
        <f>IF(ISERROR(VLOOKUP($Q664,技リスト!$A$1:$F$270,3,FALSE)),"－",VLOOKUP($Q664,技リスト!$A$1:$F$270,3,FALSE))</f>
        <v>69</v>
      </c>
      <c r="T664" s="3" t="str">
        <f>IF($E664=IF(ISERROR(VLOOKUP($Q664,技リスト!$A$1:$F$270,4,FALSE)),"－",VLOOKUP($Q664,技リスト!$A$1:$F$270,4,FALSE)),"一致","")</f>
        <v/>
      </c>
      <c r="U664" s="15" t="s">
        <v>750</v>
      </c>
      <c r="V664" s="3" t="str">
        <f>IF(ISERROR(VLOOKUP($U664,技リスト!$A$1:$F$270,6,FALSE)),"－",VLOOKUP($U664,技リスト!$A$1:$F$270,6,FALSE))</f>
        <v>BL</v>
      </c>
      <c r="W664" s="3">
        <f>IF(ISERROR(VLOOKUP($U664,技リスト!$A$1:$F$270,3,FALSE)),"－",VLOOKUP($U664,技リスト!$A$1:$F$270,3,FALSE))</f>
        <v>62</v>
      </c>
      <c r="X664" s="3" t="str">
        <f>IF($E664=IF(ISERROR(VLOOKUP($U664,技リスト!$A$1:$F$270,4,FALSE)),"－",VLOOKUP($U664,技リスト!$A$1:$F$270,4,FALSE)),"一致","")</f>
        <v/>
      </c>
      <c r="Y664" s="15" t="s">
        <v>128</v>
      </c>
      <c r="Z664" s="3" t="str">
        <f>IF(ISERROR(VLOOKUP($Y664,技リスト!$A$1:$F$270,6,FALSE)),"－",VLOOKUP($Y664,技リスト!$A$1:$F$270,6,FALSE))</f>
        <v>DR</v>
      </c>
      <c r="AA664" s="3">
        <f>IF(ISERROR(VLOOKUP($Y664,技リスト!$A$1:$F$270,3,FALSE)),"－",VLOOKUP($Y664,技リスト!$A$1:$F$270,3,FALSE))</f>
        <v>76</v>
      </c>
      <c r="AB664" s="3" t="str">
        <f>IF($E664=IF(ISERROR(VLOOKUP($Y664,技リスト!$A$1:$F$270,4,FALSE)),"－",VLOOKUP($Y664,技リスト!$A$1:$F$270,4,FALSE)),"一致","")</f>
        <v/>
      </c>
      <c r="AC664" s="15" t="s">
        <v>1255</v>
      </c>
      <c r="AD664" s="3" t="str">
        <f>IF(ISERROR(VLOOKUP($AC664,技リスト!$A$1:$F$270,6,FALSE)),"－",VLOOKUP($AC664,技リスト!$A$1:$F$270,6,FALSE))</f>
        <v>NS</v>
      </c>
      <c r="AE664" s="3">
        <f>IF(ISERROR(VLOOKUP($AC664,技リスト!$A$1:$F$270,3,FALSE)),"－",VLOOKUP($AC664,技リスト!$A$1:$F$270,3,FALSE))</f>
        <v>82</v>
      </c>
      <c r="AF664" s="3" t="str">
        <f>IF($E664=IF(ISERROR(VLOOKUP($AC664,技リスト!$A$1:$F$245,4,FALSE)),"－",VLOOKUP($AC664,技リスト!$A$1:$F$245,4,FALSE)),"一致","")</f>
        <v/>
      </c>
      <c r="AG664" s="16" t="str">
        <f t="shared" si="80"/>
        <v>ドこんじょうキャッチフレイムダンスぶんしんフェイントセキュリティショット</v>
      </c>
      <c r="AH664" s="16" t="str">
        <f t="shared" si="81"/>
        <v>ドこんじょうキャッチフレイムダンスぶんしんフェイントセキュリティショット</v>
      </c>
      <c r="AI664" s="16" t="str">
        <f t="shared" si="82"/>
        <v>ドこんじょうキャッチフレイムダンスぶんしんフェイントセキュリティショット</v>
      </c>
      <c r="AJ664" s="16" t="str">
        <f t="shared" si="83"/>
        <v>ドこんじょうキャッチフレイムダンスぶんしんフェイントセキュリティショット</v>
      </c>
      <c r="AK664" s="15" t="str">
        <f t="shared" si="84"/>
        <v>CABLDRNS</v>
      </c>
      <c r="AL664" s="16" t="str">
        <f t="shared" si="85"/>
        <v>CABLDRNS</v>
      </c>
      <c r="AM664" s="15" t="str">
        <f t="shared" si="86"/>
        <v>CABLDRNS</v>
      </c>
      <c r="AN664" s="15" t="str">
        <f t="shared" si="87"/>
        <v>CABLDRNS</v>
      </c>
    </row>
    <row r="665" spans="1:40" ht="11.25" customHeight="1" x14ac:dyDescent="0.15">
      <c r="A665" s="15">
        <v>664</v>
      </c>
      <c r="B665" s="15" t="s">
        <v>1647</v>
      </c>
      <c r="C665" s="15" t="s">
        <v>1648</v>
      </c>
      <c r="D665" s="3" t="s">
        <v>18</v>
      </c>
      <c r="E665" s="15" t="s">
        <v>19</v>
      </c>
      <c r="F665" s="15" t="s">
        <v>20</v>
      </c>
      <c r="G665" s="15">
        <v>83</v>
      </c>
      <c r="H665" s="15">
        <v>132</v>
      </c>
      <c r="I665" s="15">
        <v>70</v>
      </c>
      <c r="J665" s="15">
        <v>53</v>
      </c>
      <c r="K665" s="15">
        <v>56</v>
      </c>
      <c r="L665" s="15">
        <v>63</v>
      </c>
      <c r="M665" s="15">
        <v>28</v>
      </c>
      <c r="N665" s="15">
        <v>62</v>
      </c>
      <c r="O665" s="15">
        <v>55</v>
      </c>
      <c r="P665" s="15">
        <v>22</v>
      </c>
      <c r="Q665" s="15" t="s">
        <v>270</v>
      </c>
      <c r="R665" s="3" t="str">
        <f>IF(ISERROR(VLOOKUP($Q665,技リスト!$A$1:$F$270,6,FALSE)),"－",VLOOKUP($Q665,技リスト!$A$1:$F$270,6,FALSE))</f>
        <v>CA</v>
      </c>
      <c r="S665" s="3">
        <f>IF(ISERROR(VLOOKUP($Q665,技リスト!$A$1:$F$270,3,FALSE)),"－",VLOOKUP($Q665,技リスト!$A$1:$F$270,3,FALSE))</f>
        <v>15</v>
      </c>
      <c r="T665" s="3" t="str">
        <f>IF($E665=IF(ISERROR(VLOOKUP($Q665,技リスト!$A$1:$F$270,4,FALSE)),"－",VLOOKUP($Q665,技リスト!$A$1:$F$270,4,FALSE)),"一致","")</f>
        <v>一致</v>
      </c>
      <c r="U665" s="15" t="s">
        <v>445</v>
      </c>
      <c r="V665" s="3" t="str">
        <f>IF(ISERROR(VLOOKUP($U665,技リスト!$A$1:$F$270,6,FALSE)),"－",VLOOKUP($U665,技リスト!$A$1:$F$270,6,FALSE))</f>
        <v>CA</v>
      </c>
      <c r="W665" s="3">
        <f>IF(ISERROR(VLOOKUP($U665,技リスト!$A$1:$F$270,3,FALSE)),"－",VLOOKUP($U665,技リスト!$A$1:$F$270,3,FALSE))</f>
        <v>61</v>
      </c>
      <c r="X665" s="3" t="str">
        <f>IF($E665=IF(ISERROR(VLOOKUP($U665,技リスト!$A$1:$F$270,4,FALSE)),"－",VLOOKUP($U665,技リスト!$A$1:$F$270,4,FALSE)),"一致","")</f>
        <v/>
      </c>
      <c r="Y665" s="15" t="s">
        <v>199</v>
      </c>
      <c r="Z665" s="3" t="str">
        <f>IF(ISERROR(VLOOKUP($Y665,技リスト!$A$1:$F$270,6,FALSE)),"－",VLOOKUP($Y665,技リスト!$A$1:$F$270,6,FALSE))</f>
        <v>BB</v>
      </c>
      <c r="AA665" s="3">
        <f>IF(ISERROR(VLOOKUP($Y665,技リスト!$A$1:$F$270,3,FALSE)),"－",VLOOKUP($Y665,技リスト!$A$1:$F$270,3,FALSE))</f>
        <v>58</v>
      </c>
      <c r="AB665" s="3" t="str">
        <f>IF($E665=IF(ISERROR(VLOOKUP($Y665,技リスト!$A$1:$F$270,4,FALSE)),"－",VLOOKUP($Y665,技リスト!$A$1:$F$270,4,FALSE)),"一致","")</f>
        <v/>
      </c>
      <c r="AC665" s="15" t="s">
        <v>1221</v>
      </c>
      <c r="AD665" s="3" t="str">
        <f>IF(ISERROR(VLOOKUP($AC665,技リスト!$A$1:$F$270,6,FALSE)),"－",VLOOKUP($AC665,技リスト!$A$1:$F$270,6,FALSE))</f>
        <v>P1</v>
      </c>
      <c r="AE665" s="3">
        <f>IF(ISERROR(VLOOKUP($AC665,技リスト!$A$1:$F$270,3,FALSE)),"－",VLOOKUP($AC665,技リスト!$A$1:$F$270,3,FALSE))</f>
        <v>83</v>
      </c>
      <c r="AF665" s="3" t="str">
        <f>IF($E665=IF(ISERROR(VLOOKUP($AC665,技リスト!$A$1:$F$245,4,FALSE)),"－",VLOOKUP($AC665,技リスト!$A$1:$F$245,4,FALSE)),"一致","")</f>
        <v/>
      </c>
      <c r="AG665" s="16" t="str">
        <f t="shared" si="80"/>
        <v>ゆがむくうかんつむじスピニングカットセーフティプロテクト</v>
      </c>
      <c r="AH665" s="16" t="str">
        <f t="shared" si="81"/>
        <v>ゆがむくうかんつむじスピニングカットセーフティプロテクト</v>
      </c>
      <c r="AI665" s="16" t="str">
        <f t="shared" si="82"/>
        <v>ゆがむくうかんつむじスピニングカットセーフティプロテクト</v>
      </c>
      <c r="AJ665" s="16" t="str">
        <f t="shared" si="83"/>
        <v>ゆがむくうかんつむじスピニングカットセーフティプロテクト</v>
      </c>
      <c r="AK665" s="15" t="str">
        <f t="shared" si="84"/>
        <v>CACABBP1</v>
      </c>
      <c r="AL665" s="16" t="str">
        <f t="shared" si="85"/>
        <v>CACABBP1</v>
      </c>
      <c r="AM665" s="15" t="str">
        <f t="shared" si="86"/>
        <v>CACABBP1</v>
      </c>
      <c r="AN665" s="15" t="str">
        <f t="shared" si="87"/>
        <v>CACABBP1</v>
      </c>
    </row>
    <row r="666" spans="1:40" ht="11.25" customHeight="1" x14ac:dyDescent="0.15">
      <c r="A666" s="15">
        <v>665</v>
      </c>
      <c r="B666" s="15" t="s">
        <v>1649</v>
      </c>
      <c r="C666" s="15" t="s">
        <v>1650</v>
      </c>
      <c r="D666" s="3" t="s">
        <v>18</v>
      </c>
      <c r="E666" s="15" t="s">
        <v>121</v>
      </c>
      <c r="F666" s="15" t="s">
        <v>20</v>
      </c>
      <c r="G666" s="15">
        <v>169</v>
      </c>
      <c r="H666" s="15">
        <v>150</v>
      </c>
      <c r="I666" s="15">
        <v>54</v>
      </c>
      <c r="J666" s="15">
        <v>60</v>
      </c>
      <c r="K666" s="15">
        <v>52</v>
      </c>
      <c r="L666" s="15">
        <v>54</v>
      </c>
      <c r="M666" s="15">
        <v>61</v>
      </c>
      <c r="N666" s="15">
        <v>63</v>
      </c>
      <c r="O666" s="15">
        <v>53</v>
      </c>
      <c r="P666" s="15">
        <v>27</v>
      </c>
      <c r="Q666" s="15" t="s">
        <v>366</v>
      </c>
      <c r="R666" s="3" t="str">
        <f>IF(ISERROR(VLOOKUP($Q666,技リスト!$A$1:$F$270,6,FALSE)),"－",VLOOKUP($Q666,技リスト!$A$1:$F$270,6,FALSE))</f>
        <v>CA</v>
      </c>
      <c r="S666" s="3">
        <f>IF(ISERROR(VLOOKUP($Q666,技リスト!$A$1:$F$270,3,FALSE)),"－",VLOOKUP($Q666,技リスト!$A$1:$F$270,3,FALSE))</f>
        <v>10</v>
      </c>
      <c r="T666" s="3" t="str">
        <f>IF($E666=IF(ISERROR(VLOOKUP($Q666,技リスト!$A$1:$F$270,4,FALSE)),"－",VLOOKUP($Q666,技リスト!$A$1:$F$270,4,FALSE)),"一致","")</f>
        <v>一致</v>
      </c>
      <c r="U666" s="15" t="s">
        <v>369</v>
      </c>
      <c r="V666" s="3" t="str">
        <f>IF(ISERROR(VLOOKUP($U666,技リスト!$A$1:$F$270,6,FALSE)),"－",VLOOKUP($U666,技リスト!$A$1:$F$270,6,FALSE))</f>
        <v>CA</v>
      </c>
      <c r="W666" s="3">
        <f>IF(ISERROR(VLOOKUP($U666,技リスト!$A$1:$F$270,3,FALSE)),"－",VLOOKUP($U666,技リスト!$A$1:$F$270,3,FALSE))</f>
        <v>44</v>
      </c>
      <c r="X666" s="3" t="str">
        <f>IF($E666=IF(ISERROR(VLOOKUP($U666,技リスト!$A$1:$F$270,4,FALSE)),"－",VLOOKUP($U666,技リスト!$A$1:$F$270,4,FALSE)),"一致","")</f>
        <v/>
      </c>
      <c r="Y666" s="15" t="s">
        <v>562</v>
      </c>
      <c r="Z666" s="3" t="str">
        <f>IF(ISERROR(VLOOKUP($Y666,技リスト!$A$1:$F$270,6,FALSE)),"－",VLOOKUP($Y666,技リスト!$A$1:$F$270,6,FALSE))</f>
        <v>BB</v>
      </c>
      <c r="AA666" s="3">
        <f>IF(ISERROR(VLOOKUP($Y666,技リスト!$A$1:$F$270,3,FALSE)),"－",VLOOKUP($Y666,技リスト!$A$1:$F$270,3,FALSE))</f>
        <v>80</v>
      </c>
      <c r="AB666" s="3" t="str">
        <f>IF($E666=IF(ISERROR(VLOOKUP($Y666,技リスト!$A$1:$F$270,4,FALSE)),"－",VLOOKUP($Y666,技リスト!$A$1:$F$270,4,FALSE)),"一致","")</f>
        <v/>
      </c>
      <c r="AC666" s="15" t="s">
        <v>282</v>
      </c>
      <c r="AD666" s="3" t="str">
        <f>IF(ISERROR(VLOOKUP($AC666,技リスト!$A$1:$F$270,6,FALSE)),"－",VLOOKUP($AC666,技リスト!$A$1:$F$270,6,FALSE))</f>
        <v>P2</v>
      </c>
      <c r="AE666" s="3">
        <f>IF(ISERROR(VLOOKUP($AC666,技リスト!$A$1:$F$270,3,FALSE)),"－",VLOOKUP($AC666,技リスト!$A$1:$F$270,3,FALSE))</f>
        <v>83</v>
      </c>
      <c r="AF666" s="3" t="str">
        <f>IF($E666=IF(ISERROR(VLOOKUP($AC666,技リスト!$A$1:$F$245,4,FALSE)),"－",VLOOKUP($AC666,技リスト!$A$1:$F$245,4,FALSE)),"一致","")</f>
        <v/>
      </c>
      <c r="AG666" s="16" t="str">
        <f t="shared" si="80"/>
        <v>タフネスブロックシュートポケットさばきのてっついカウンターストライク</v>
      </c>
      <c r="AH666" s="16" t="str">
        <f t="shared" si="81"/>
        <v>タフネスブロックシュートポケットさばきのてっついカウンターストライク</v>
      </c>
      <c r="AI666" s="16" t="str">
        <f t="shared" si="82"/>
        <v>タフネスブロックシュートポケットさばきのてっついカウンターストライク</v>
      </c>
      <c r="AJ666" s="16" t="str">
        <f t="shared" si="83"/>
        <v>タフネスブロックシュートポケットさばきのてっついカウンターストライク</v>
      </c>
      <c r="AK666" s="15" t="str">
        <f t="shared" si="84"/>
        <v>CACABBP2</v>
      </c>
      <c r="AL666" s="16" t="str">
        <f t="shared" si="85"/>
        <v>CACABBP2</v>
      </c>
      <c r="AM666" s="15" t="str">
        <f t="shared" si="86"/>
        <v>CACABBP2</v>
      </c>
      <c r="AN666" s="15" t="str">
        <f t="shared" si="87"/>
        <v>CACABBP2</v>
      </c>
    </row>
    <row r="667" spans="1:40" ht="11.25" customHeight="1" x14ac:dyDescent="0.15">
      <c r="A667" s="15">
        <v>666</v>
      </c>
      <c r="B667" s="15" t="s">
        <v>1651</v>
      </c>
      <c r="C667" s="15" t="s">
        <v>1652</v>
      </c>
      <c r="D667" s="3" t="s">
        <v>18</v>
      </c>
      <c r="E667" s="15" t="s">
        <v>19</v>
      </c>
      <c r="F667" s="15" t="s">
        <v>52</v>
      </c>
      <c r="G667" s="15">
        <v>158</v>
      </c>
      <c r="H667" s="15">
        <v>150</v>
      </c>
      <c r="I667" s="15">
        <v>52</v>
      </c>
      <c r="J667" s="15">
        <v>60</v>
      </c>
      <c r="K667" s="15">
        <v>59</v>
      </c>
      <c r="L667" s="15">
        <v>63</v>
      </c>
      <c r="M667" s="15">
        <v>59</v>
      </c>
      <c r="N667" s="15">
        <v>52</v>
      </c>
      <c r="O667" s="15">
        <v>52</v>
      </c>
      <c r="P667" s="15">
        <v>28</v>
      </c>
      <c r="Q667" s="15" t="s">
        <v>449</v>
      </c>
      <c r="R667" s="3" t="str">
        <f>IF(ISERROR(VLOOKUP($Q667,技リスト!$A$1:$F$270,6,FALSE)),"－",VLOOKUP($Q667,技リスト!$A$1:$F$270,6,FALSE))</f>
        <v>NS</v>
      </c>
      <c r="S667" s="3">
        <f>IF(ISERROR(VLOOKUP($Q667,技リスト!$A$1:$F$270,3,FALSE)),"－",VLOOKUP($Q667,技リスト!$A$1:$F$270,3,FALSE))</f>
        <v>58</v>
      </c>
      <c r="T667" s="3" t="str">
        <f>IF($E667=IF(ISERROR(VLOOKUP($Q667,技リスト!$A$1:$F$270,4,FALSE)),"－",VLOOKUP($Q667,技リスト!$A$1:$F$270,4,FALSE)),"一致","")</f>
        <v/>
      </c>
      <c r="U667" s="15" t="s">
        <v>741</v>
      </c>
      <c r="V667" s="3" t="str">
        <f>IF(ISERROR(VLOOKUP($U667,技リスト!$A$1:$F$270,6,FALSE)),"－",VLOOKUP($U667,技リスト!$A$1:$F$270,6,FALSE))</f>
        <v>DR</v>
      </c>
      <c r="W667" s="3">
        <f>IF(ISERROR(VLOOKUP($U667,技リスト!$A$1:$F$270,3,FALSE)),"－",VLOOKUP($U667,技リスト!$A$1:$F$270,3,FALSE))</f>
        <v>67</v>
      </c>
      <c r="X667" s="3" t="str">
        <f>IF($E667=IF(ISERROR(VLOOKUP($U667,技リスト!$A$1:$F$270,4,FALSE)),"－",VLOOKUP($U667,技リスト!$A$1:$F$270,4,FALSE)),"一致","")</f>
        <v/>
      </c>
      <c r="Y667" s="15" t="s">
        <v>154</v>
      </c>
      <c r="Z667" s="3" t="str">
        <f>IF(ISERROR(VLOOKUP($Y667,技リスト!$A$1:$F$270,6,FALSE)),"－",VLOOKUP($Y667,技リスト!$A$1:$F$270,6,FALSE))</f>
        <v>BB</v>
      </c>
      <c r="AA667" s="3">
        <f>IF(ISERROR(VLOOKUP($Y667,技リスト!$A$1:$F$270,3,FALSE)),"－",VLOOKUP($Y667,技リスト!$A$1:$F$270,3,FALSE))</f>
        <v>84</v>
      </c>
      <c r="AB667" s="3" t="str">
        <f>IF($E667=IF(ISERROR(VLOOKUP($Y667,技リスト!$A$1:$F$270,4,FALSE)),"－",VLOOKUP($Y667,技リスト!$A$1:$F$270,4,FALSE)),"一致","")</f>
        <v/>
      </c>
      <c r="AC667" s="15" t="s">
        <v>214</v>
      </c>
      <c r="AD667" s="3" t="str">
        <f>IF(ISERROR(VLOOKUP($AC667,技リスト!$A$1:$F$270,6,FALSE)),"－",VLOOKUP($AC667,技リスト!$A$1:$F$270,6,FALSE))</f>
        <v>NS</v>
      </c>
      <c r="AE667" s="3">
        <f>IF(ISERROR(VLOOKUP($AC667,技リスト!$A$1:$F$270,3,FALSE)),"－",VLOOKUP($AC667,技リスト!$A$1:$F$270,3,FALSE))</f>
        <v>94</v>
      </c>
      <c r="AF667" s="3" t="str">
        <f>IF($E667=IF(ISERROR(VLOOKUP($AC667,技リスト!$A$1:$F$245,4,FALSE)),"－",VLOOKUP($AC667,技リスト!$A$1:$F$245,4,FALSE)),"一致","")</f>
        <v/>
      </c>
      <c r="AG667" s="16" t="str">
        <f t="shared" si="80"/>
        <v>つちだるまオーロラドリブルシューティングスターリフレクトバスター</v>
      </c>
      <c r="AH667" s="16" t="str">
        <f t="shared" si="81"/>
        <v>つちだるまオーロラドリブルシューティングスターリフレクトバスター</v>
      </c>
      <c r="AI667" s="16" t="str">
        <f t="shared" si="82"/>
        <v>つちだるまオーロラドリブルシューティングスターリフレクトバスター</v>
      </c>
      <c r="AJ667" s="16" t="str">
        <f t="shared" si="83"/>
        <v>つちだるまオーロラドリブルシューティングスターリフレクトバスター</v>
      </c>
      <c r="AK667" s="15" t="str">
        <f t="shared" si="84"/>
        <v>NSDRBBNS</v>
      </c>
      <c r="AL667" s="16" t="str">
        <f t="shared" si="85"/>
        <v>NSDRBBNS</v>
      </c>
      <c r="AM667" s="15" t="str">
        <f t="shared" si="86"/>
        <v>NSDRBBNS</v>
      </c>
      <c r="AN667" s="15" t="str">
        <f t="shared" si="87"/>
        <v>NSDRBBNS</v>
      </c>
    </row>
    <row r="668" spans="1:40" ht="11.25" customHeight="1" x14ac:dyDescent="0.15">
      <c r="A668" s="15">
        <v>667</v>
      </c>
      <c r="B668" s="15" t="s">
        <v>1653</v>
      </c>
      <c r="C668" s="15" t="s">
        <v>1654</v>
      </c>
      <c r="D668" s="3" t="s">
        <v>18</v>
      </c>
      <c r="E668" s="15" t="s">
        <v>145</v>
      </c>
      <c r="F668" s="15" t="s">
        <v>20</v>
      </c>
      <c r="G668" s="15">
        <v>158</v>
      </c>
      <c r="H668" s="15">
        <v>136</v>
      </c>
      <c r="I668" s="15">
        <v>48</v>
      </c>
      <c r="J668" s="15">
        <v>59</v>
      </c>
      <c r="K668" s="15">
        <v>76</v>
      </c>
      <c r="L668" s="15">
        <v>46</v>
      </c>
      <c r="M668" s="15">
        <v>62</v>
      </c>
      <c r="N668" s="15">
        <v>59</v>
      </c>
      <c r="O668" s="15">
        <v>59</v>
      </c>
      <c r="P668" s="15">
        <v>16</v>
      </c>
      <c r="Q668" s="15" t="s">
        <v>437</v>
      </c>
      <c r="R668" s="3" t="str">
        <f>IF(ISERROR(VLOOKUP($Q668,技リスト!$A$1:$F$270,6,FALSE)),"－",VLOOKUP($Q668,技リスト!$A$1:$F$270,6,FALSE))</f>
        <v>CA</v>
      </c>
      <c r="S668" s="3">
        <f>IF(ISERROR(VLOOKUP($Q668,技リスト!$A$1:$F$270,3,FALSE)),"－",VLOOKUP($Q668,技リスト!$A$1:$F$270,3,FALSE))</f>
        <v>15</v>
      </c>
      <c r="T668" s="3" t="str">
        <f>IF($E668=IF(ISERROR(VLOOKUP($Q668,技リスト!$A$1:$F$270,4,FALSE)),"－",VLOOKUP($Q668,技リスト!$A$1:$F$270,4,FALSE)),"一致","")</f>
        <v>一致</v>
      </c>
      <c r="U668" s="15" t="s">
        <v>732</v>
      </c>
      <c r="V668" s="3" t="str">
        <f>IF(ISERROR(VLOOKUP($U668,技リスト!$A$1:$F$270,6,FALSE)),"－",VLOOKUP($U668,技リスト!$A$1:$F$270,6,FALSE))</f>
        <v>BL</v>
      </c>
      <c r="W668" s="3">
        <f>IF(ISERROR(VLOOKUP($U668,技リスト!$A$1:$F$270,3,FALSE)),"－",VLOOKUP($U668,技リスト!$A$1:$F$270,3,FALSE))</f>
        <v>56</v>
      </c>
      <c r="X668" s="3" t="str">
        <f>IF($E668=IF(ISERROR(VLOOKUP($U668,技リスト!$A$1:$F$270,4,FALSE)),"－",VLOOKUP($U668,技リスト!$A$1:$F$270,4,FALSE)),"一致","")</f>
        <v>一致</v>
      </c>
      <c r="Y668" s="15" t="s">
        <v>271</v>
      </c>
      <c r="Z668" s="3" t="str">
        <f>IF(ISERROR(VLOOKUP($Y668,技リスト!$A$1:$F$270,6,FALSE)),"－",VLOOKUP($Y668,技リスト!$A$1:$F$270,6,FALSE))</f>
        <v>CA</v>
      </c>
      <c r="AA668" s="3">
        <f>IF(ISERROR(VLOOKUP($Y668,技リスト!$A$1:$F$270,3,FALSE)),"－",VLOOKUP($Y668,技リスト!$A$1:$F$270,3,FALSE))</f>
        <v>76</v>
      </c>
      <c r="AB668" s="3" t="str">
        <f>IF($E668=IF(ISERROR(VLOOKUP($Y668,技リスト!$A$1:$F$270,4,FALSE)),"－",VLOOKUP($Y668,技リスト!$A$1:$F$270,4,FALSE)),"一致","")</f>
        <v>一致</v>
      </c>
      <c r="AC668" s="15" t="s">
        <v>223</v>
      </c>
      <c r="AD668" s="3" t="str">
        <f>IF(ISERROR(VLOOKUP($AC668,技リスト!$A$1:$F$270,6,FALSE)),"－",VLOOKUP($AC668,技リスト!$A$1:$F$270,6,FALSE))</f>
        <v>BL</v>
      </c>
      <c r="AE668" s="3">
        <f>IF(ISERROR(VLOOKUP($AC668,技リスト!$A$1:$F$270,3,FALSE)),"－",VLOOKUP($AC668,技リスト!$A$1:$F$270,3,FALSE))</f>
        <v>8</v>
      </c>
      <c r="AF668" s="3" t="str">
        <f>IF($E668=IF(ISERROR(VLOOKUP($AC668,技リスト!$A$1:$F$245,4,FALSE)),"－",VLOOKUP($AC668,技リスト!$A$1:$F$245,4,FALSE)),"一致","")</f>
        <v/>
      </c>
      <c r="AG668" s="16" t="str">
        <f t="shared" si="80"/>
        <v>プレッシャーパンチフェイクボンバーかえんほうしゃキラースライド</v>
      </c>
      <c r="AH668" s="16" t="str">
        <f t="shared" si="81"/>
        <v>プレッシャーパンチフェイクボンバーかえんほうしゃキラースライド</v>
      </c>
      <c r="AI668" s="16" t="str">
        <f t="shared" si="82"/>
        <v>プレッシャーパンチフェイクボンバーかえんほうしゃキラースライド</v>
      </c>
      <c r="AJ668" s="16" t="str">
        <f t="shared" si="83"/>
        <v>プレッシャーパンチフェイクボンバーかえんほうしゃキラースライド</v>
      </c>
      <c r="AK668" s="15" t="str">
        <f t="shared" si="84"/>
        <v>CABLCABL</v>
      </c>
      <c r="AL668" s="16" t="str">
        <f t="shared" si="85"/>
        <v>CABLCABL</v>
      </c>
      <c r="AM668" s="15" t="str">
        <f t="shared" si="86"/>
        <v>CABLCABL</v>
      </c>
      <c r="AN668" s="15" t="str">
        <f t="shared" si="87"/>
        <v>CABLCABL</v>
      </c>
    </row>
    <row r="669" spans="1:40" ht="11.25" customHeight="1" x14ac:dyDescent="0.15">
      <c r="A669" s="15">
        <v>668</v>
      </c>
      <c r="B669" s="15" t="s">
        <v>1655</v>
      </c>
      <c r="C669" s="15" t="s">
        <v>1656</v>
      </c>
      <c r="D669" s="3" t="s">
        <v>18</v>
      </c>
      <c r="E669" s="15" t="s">
        <v>145</v>
      </c>
      <c r="F669" s="15" t="s">
        <v>52</v>
      </c>
      <c r="G669" s="15">
        <v>169</v>
      </c>
      <c r="H669" s="15">
        <v>154</v>
      </c>
      <c r="I669" s="15">
        <v>61</v>
      </c>
      <c r="J669" s="15">
        <v>61</v>
      </c>
      <c r="K669" s="15">
        <v>62</v>
      </c>
      <c r="L669" s="15">
        <v>62</v>
      </c>
      <c r="M669" s="15">
        <v>52</v>
      </c>
      <c r="N669" s="15">
        <v>61</v>
      </c>
      <c r="O669" s="15">
        <v>54</v>
      </c>
      <c r="P669" s="15">
        <v>16</v>
      </c>
      <c r="Q669" s="15" t="s">
        <v>304</v>
      </c>
      <c r="R669" s="3" t="str">
        <f>IF(ISERROR(VLOOKUP($Q669,技リスト!$A$1:$F$270,6,FALSE)),"－",VLOOKUP($Q669,技リスト!$A$1:$F$270,6,FALSE))</f>
        <v>BL</v>
      </c>
      <c r="S669" s="3">
        <f>IF(ISERROR(VLOOKUP($Q669,技リスト!$A$1:$F$270,3,FALSE)),"－",VLOOKUP($Q669,技リスト!$A$1:$F$270,3,FALSE))</f>
        <v>12</v>
      </c>
      <c r="T669" s="3" t="str">
        <f>IF($E669=IF(ISERROR(VLOOKUP($Q669,技リスト!$A$1:$F$270,4,FALSE)),"－",VLOOKUP($Q669,技リスト!$A$1:$F$270,4,FALSE)),"一致","")</f>
        <v/>
      </c>
      <c r="U669" s="15" t="s">
        <v>187</v>
      </c>
      <c r="V669" s="3" t="str">
        <f>IF(ISERROR(VLOOKUP($U669,技リスト!$A$1:$F$270,6,FALSE)),"－",VLOOKUP($U669,技リスト!$A$1:$F$270,6,FALSE))</f>
        <v>DR</v>
      </c>
      <c r="W669" s="3">
        <f>IF(ISERROR(VLOOKUP($U669,技リスト!$A$1:$F$270,3,FALSE)),"－",VLOOKUP($U669,技リスト!$A$1:$F$270,3,FALSE))</f>
        <v>15</v>
      </c>
      <c r="X669" s="3" t="str">
        <f>IF($E669=IF(ISERROR(VLOOKUP($U669,技リスト!$A$1:$F$270,4,FALSE)),"－",VLOOKUP($U669,技リスト!$A$1:$F$270,4,FALSE)),"一致","")</f>
        <v/>
      </c>
      <c r="Y669" s="15" t="s">
        <v>264</v>
      </c>
      <c r="Z669" s="3" t="str">
        <f>IF(ISERROR(VLOOKUP($Y669,技リスト!$A$1:$F$270,6,FALSE)),"－",VLOOKUP($Y669,技リスト!$A$1:$F$270,6,FALSE))</f>
        <v>BL</v>
      </c>
      <c r="AA669" s="3">
        <f>IF(ISERROR(VLOOKUP($Y669,技リスト!$A$1:$F$270,3,FALSE)),"－",VLOOKUP($Y669,技リスト!$A$1:$F$270,3,FALSE))</f>
        <v>16</v>
      </c>
      <c r="AB669" s="3" t="str">
        <f>IF($E669=IF(ISERROR(VLOOKUP($Y669,技リスト!$A$1:$F$270,4,FALSE)),"－",VLOOKUP($Y669,技リスト!$A$1:$F$270,4,FALSE)),"一致","")</f>
        <v/>
      </c>
      <c r="AC669" s="15" t="s">
        <v>194</v>
      </c>
      <c r="AD669" s="3" t="str">
        <f>IF(ISERROR(VLOOKUP($AC669,技リスト!$A$1:$F$270,6,FALSE)),"－",VLOOKUP($AC669,技リスト!$A$1:$F$270,6,FALSE))</f>
        <v>NS</v>
      </c>
      <c r="AE669" s="3">
        <f>IF(ISERROR(VLOOKUP($AC669,技リスト!$A$1:$F$270,3,FALSE)),"－",VLOOKUP($AC669,技リスト!$A$1:$F$270,3,FALSE))</f>
        <v>43</v>
      </c>
      <c r="AF669" s="3" t="str">
        <f>IF($E669=IF(ISERROR(VLOOKUP($AC669,技リスト!$A$1:$F$245,4,FALSE)),"－",VLOOKUP($AC669,技リスト!$A$1:$F$245,4,FALSE)),"一致","")</f>
        <v/>
      </c>
      <c r="AG669" s="16" t="str">
        <f t="shared" si="80"/>
        <v>しこふみのろいおんりょうファントムシュート</v>
      </c>
      <c r="AH669" s="16" t="str">
        <f t="shared" si="81"/>
        <v>しこふみのろいおんりょうファントムシュート</v>
      </c>
      <c r="AI669" s="16" t="str">
        <f t="shared" si="82"/>
        <v>しこふみのろいおんりょうファントムシュート</v>
      </c>
      <c r="AJ669" s="16" t="str">
        <f t="shared" si="83"/>
        <v>しこふみのろいおんりょうファントムシュート</v>
      </c>
      <c r="AK669" s="15" t="str">
        <f t="shared" si="84"/>
        <v>BLDRBLNS</v>
      </c>
      <c r="AL669" s="16" t="str">
        <f t="shared" si="85"/>
        <v>BLDRBLNS</v>
      </c>
      <c r="AM669" s="15" t="str">
        <f t="shared" si="86"/>
        <v>BLDRBLNS</v>
      </c>
      <c r="AN669" s="15" t="str">
        <f t="shared" si="87"/>
        <v>BLDRBLNS</v>
      </c>
    </row>
    <row r="670" spans="1:40" ht="11.25" customHeight="1" x14ac:dyDescent="0.15">
      <c r="A670" s="15">
        <v>669</v>
      </c>
      <c r="B670" s="15" t="s">
        <v>1657</v>
      </c>
      <c r="C670" s="15" t="s">
        <v>1658</v>
      </c>
      <c r="D670" s="3" t="s">
        <v>18</v>
      </c>
      <c r="E670" s="15" t="s">
        <v>88</v>
      </c>
      <c r="F670" s="15" t="s">
        <v>52</v>
      </c>
      <c r="G670" s="15">
        <v>105</v>
      </c>
      <c r="H670" s="15">
        <v>158</v>
      </c>
      <c r="I670" s="15">
        <v>45</v>
      </c>
      <c r="J670" s="15">
        <v>62</v>
      </c>
      <c r="K670" s="15">
        <v>56</v>
      </c>
      <c r="L670" s="15">
        <v>61</v>
      </c>
      <c r="M670" s="15">
        <v>68</v>
      </c>
      <c r="N670" s="15">
        <v>63</v>
      </c>
      <c r="O670" s="15">
        <v>61</v>
      </c>
      <c r="P670" s="15">
        <v>25</v>
      </c>
      <c r="Q670" s="15" t="s">
        <v>153</v>
      </c>
      <c r="R670" s="3" t="str">
        <f>IF(ISERROR(VLOOKUP($Q670,技リスト!$A$1:$F$270,6,FALSE)),"－",VLOOKUP($Q670,技リスト!$A$1:$F$270,6,FALSE))</f>
        <v>NS</v>
      </c>
      <c r="S670" s="3">
        <f>IF(ISERROR(VLOOKUP($Q670,技リスト!$A$1:$F$270,3,FALSE)),"－",VLOOKUP($Q670,技リスト!$A$1:$F$270,3,FALSE))</f>
        <v>22</v>
      </c>
      <c r="T670" s="3" t="str">
        <f>IF($E670=IF(ISERROR(VLOOKUP($Q670,技リスト!$A$1:$F$270,4,FALSE)),"－",VLOOKUP($Q670,技リスト!$A$1:$F$270,4,FALSE)),"一致","")</f>
        <v/>
      </c>
      <c r="U670" s="15" t="s">
        <v>530</v>
      </c>
      <c r="V670" s="3" t="str">
        <f>IF(ISERROR(VLOOKUP($U670,技リスト!$A$1:$F$270,6,FALSE)),"－",VLOOKUP($U670,技リスト!$A$1:$F$270,6,FALSE))</f>
        <v>BS</v>
      </c>
      <c r="W670" s="3">
        <f>IF(ISERROR(VLOOKUP($U670,技リスト!$A$1:$F$270,3,FALSE)),"－",VLOOKUP($U670,技リスト!$A$1:$F$270,3,FALSE))</f>
        <v>70</v>
      </c>
      <c r="X670" s="3" t="str">
        <f>IF($E670=IF(ISERROR(VLOOKUP($U670,技リスト!$A$1:$F$270,4,FALSE)),"－",VLOOKUP($U670,技リスト!$A$1:$F$270,4,FALSE)),"一致","")</f>
        <v>一致</v>
      </c>
      <c r="Y670" s="15" t="s">
        <v>219</v>
      </c>
      <c r="Z670" s="3" t="str">
        <f>IF(ISERROR(VLOOKUP($Y670,技リスト!$A$1:$F$270,6,FALSE)),"－",VLOOKUP($Y670,技リスト!$A$1:$F$270,6,FALSE))</f>
        <v>BL</v>
      </c>
      <c r="AA670" s="3">
        <f>IF(ISERROR(VLOOKUP($Y670,技リスト!$A$1:$F$270,3,FALSE)),"－",VLOOKUP($Y670,技リスト!$A$1:$F$270,3,FALSE))</f>
        <v>64</v>
      </c>
      <c r="AB670" s="3" t="str">
        <f>IF($E670=IF(ISERROR(VLOOKUP($Y670,技リスト!$A$1:$F$270,4,FALSE)),"－",VLOOKUP($Y670,技リスト!$A$1:$F$270,4,FALSE)),"一致","")</f>
        <v>一致</v>
      </c>
      <c r="AC670" s="15" t="s">
        <v>181</v>
      </c>
      <c r="AD670" s="3" t="str">
        <f>IF(ISERROR(VLOOKUP($AC670,技リスト!$A$1:$F$270,6,FALSE)),"－",VLOOKUP($AC670,技リスト!$A$1:$F$270,6,FALSE))</f>
        <v>NS</v>
      </c>
      <c r="AE670" s="3">
        <f>IF(ISERROR(VLOOKUP($AC670,技リスト!$A$1:$F$270,3,FALSE)),"－",VLOOKUP($AC670,技リスト!$A$1:$F$270,3,FALSE))</f>
        <v>87</v>
      </c>
      <c r="AF670" s="3" t="str">
        <f>IF($E670=IF(ISERROR(VLOOKUP($AC670,技リスト!$A$1:$F$245,4,FALSE)),"－",VLOOKUP($AC670,技リスト!$A$1:$F$245,4,FALSE)),"一致","")</f>
        <v/>
      </c>
      <c r="AG670" s="16" t="str">
        <f t="shared" si="80"/>
        <v>ローリングキックバックトルネードサイクロンドラゴントルネード</v>
      </c>
      <c r="AH670" s="16" t="str">
        <f t="shared" si="81"/>
        <v>ローリングキックバックトルネードサイクロンドラゴントルネード</v>
      </c>
      <c r="AI670" s="16" t="str">
        <f t="shared" si="82"/>
        <v>ローリングキックバックトルネードサイクロンドラゴントルネード</v>
      </c>
      <c r="AJ670" s="16" t="str">
        <f t="shared" si="83"/>
        <v>ローリングキックバックトルネードサイクロンドラゴントルネード</v>
      </c>
      <c r="AK670" s="15" t="str">
        <f t="shared" si="84"/>
        <v>NSBSBLNS</v>
      </c>
      <c r="AL670" s="16" t="str">
        <f t="shared" si="85"/>
        <v>NSBSBLNS</v>
      </c>
      <c r="AM670" s="15" t="str">
        <f t="shared" si="86"/>
        <v>NSBSBLNS</v>
      </c>
      <c r="AN670" s="15" t="str">
        <f t="shared" si="87"/>
        <v>NSBSBLNS</v>
      </c>
    </row>
    <row r="671" spans="1:40" ht="11.25" customHeight="1" x14ac:dyDescent="0.15">
      <c r="A671" s="15">
        <v>670</v>
      </c>
      <c r="B671" s="15" t="s">
        <v>1659</v>
      </c>
      <c r="C671" s="15" t="s">
        <v>1660</v>
      </c>
      <c r="D671" s="3" t="s">
        <v>18</v>
      </c>
      <c r="E671" s="15" t="s">
        <v>145</v>
      </c>
      <c r="F671" s="15" t="s">
        <v>20</v>
      </c>
      <c r="G671" s="15">
        <v>85</v>
      </c>
      <c r="H671" s="15">
        <v>142</v>
      </c>
      <c r="I671" s="15">
        <v>44</v>
      </c>
      <c r="J671" s="15">
        <v>60</v>
      </c>
      <c r="K671" s="15">
        <v>59</v>
      </c>
      <c r="L671" s="15">
        <v>58</v>
      </c>
      <c r="M671" s="15">
        <v>66</v>
      </c>
      <c r="N671" s="15">
        <v>63</v>
      </c>
      <c r="O671" s="15">
        <v>52</v>
      </c>
      <c r="P671" s="15">
        <v>26</v>
      </c>
      <c r="Q671" s="15" t="s">
        <v>301</v>
      </c>
      <c r="R671" s="3" t="str">
        <f>IF(ISERROR(VLOOKUP($Q671,技リスト!$A$1:$F$270,6,FALSE)),"－",VLOOKUP($Q671,技リスト!$A$1:$F$270,6,FALSE))</f>
        <v>－</v>
      </c>
      <c r="S671" s="3" t="str">
        <f>IF(ISERROR(VLOOKUP($Q671,技リスト!$A$1:$F$270,3,FALSE)),"－",VLOOKUP($Q671,技リスト!$A$1:$F$270,3,FALSE))</f>
        <v>－</v>
      </c>
      <c r="T671" s="3" t="str">
        <f>IF($E671=IF(ISERROR(VLOOKUP($Q671,技リスト!$A$1:$F$270,4,FALSE)),"－",VLOOKUP($Q671,技リスト!$A$1:$F$270,4,FALSE)),"一致","")</f>
        <v/>
      </c>
      <c r="U671" s="15" t="s">
        <v>481</v>
      </c>
      <c r="V671" s="3" t="str">
        <f>IF(ISERROR(VLOOKUP($U671,技リスト!$A$1:$F$270,6,FALSE)),"－",VLOOKUP($U671,技リスト!$A$1:$F$270,6,FALSE))</f>
        <v>CA</v>
      </c>
      <c r="W671" s="3">
        <f>IF(ISERROR(VLOOKUP($U671,技リスト!$A$1:$F$270,3,FALSE)),"－",VLOOKUP($U671,技リスト!$A$1:$F$270,3,FALSE))</f>
        <v>41</v>
      </c>
      <c r="X671" s="3" t="str">
        <f>IF($E671=IF(ISERROR(VLOOKUP($U671,技リスト!$A$1:$F$270,4,FALSE)),"－",VLOOKUP($U671,技リスト!$A$1:$F$270,4,FALSE)),"一致","")</f>
        <v/>
      </c>
      <c r="Y671" s="15" t="s">
        <v>140</v>
      </c>
      <c r="Z671" s="3" t="str">
        <f>IF(ISERROR(VLOOKUP($Y671,技リスト!$A$1:$F$270,6,FALSE)),"－",VLOOKUP($Y671,技リスト!$A$1:$F$270,6,FALSE))</f>
        <v>BL</v>
      </c>
      <c r="AA671" s="3">
        <f>IF(ISERROR(VLOOKUP($Y671,技リスト!$A$1:$F$270,3,FALSE)),"－",VLOOKUP($Y671,技リスト!$A$1:$F$270,3,FALSE))</f>
        <v>41</v>
      </c>
      <c r="AB671" s="3" t="str">
        <f>IF($E671=IF(ISERROR(VLOOKUP($Y671,技リスト!$A$1:$F$270,4,FALSE)),"－",VLOOKUP($Y671,技リスト!$A$1:$F$270,4,FALSE)),"一致","")</f>
        <v/>
      </c>
      <c r="AC671" s="15" t="s">
        <v>281</v>
      </c>
      <c r="AD671" s="3" t="str">
        <f>IF(ISERROR(VLOOKUP($AC671,技リスト!$A$1:$F$270,6,FALSE)),"－",VLOOKUP($AC671,技リスト!$A$1:$F$270,6,FALSE))</f>
        <v>P1</v>
      </c>
      <c r="AE671" s="3">
        <f>IF(ISERROR(VLOOKUP($AC671,技リスト!$A$1:$F$270,3,FALSE)),"－",VLOOKUP($AC671,技リスト!$A$1:$F$270,3,FALSE))</f>
        <v>67</v>
      </c>
      <c r="AF671" s="3" t="str">
        <f>IF($E671=IF(ISERROR(VLOOKUP($AC671,技リスト!$A$1:$F$245,4,FALSE)),"－",VLOOKUP($AC671,技リスト!$A$1:$F$245,4,FALSE)),"一致","")</f>
        <v>一致</v>
      </c>
      <c r="AG671" s="16" t="str">
        <f t="shared" si="80"/>
        <v>むぞくせいこがらしうしろのしょうめんばくれつパンチ</v>
      </c>
      <c r="AH671" s="16" t="str">
        <f t="shared" si="81"/>
        <v>むぞくせいこがらしうしろのしょうめんばくれつパンチ</v>
      </c>
      <c r="AI671" s="16" t="str">
        <f t="shared" si="82"/>
        <v>むぞくせいこがらしうしろのしょうめんばくれつパンチ</v>
      </c>
      <c r="AJ671" s="16" t="str">
        <f t="shared" si="83"/>
        <v>むぞくせいこがらしうしろのしょうめんばくれつパンチ</v>
      </c>
      <c r="AK671" s="15" t="str">
        <f t="shared" si="84"/>
        <v>－CABLP1</v>
      </c>
      <c r="AL671" s="16" t="str">
        <f t="shared" si="85"/>
        <v>－CABLP1</v>
      </c>
      <c r="AM671" s="15" t="str">
        <f t="shared" si="86"/>
        <v>－CABLP1</v>
      </c>
      <c r="AN671" s="15" t="str">
        <f t="shared" si="87"/>
        <v>－CABLP1</v>
      </c>
    </row>
    <row r="672" spans="1:40" ht="11.25" customHeight="1" x14ac:dyDescent="0.15">
      <c r="A672" s="15">
        <v>671</v>
      </c>
      <c r="B672" s="15" t="s">
        <v>1661</v>
      </c>
      <c r="C672" s="15" t="s">
        <v>1662</v>
      </c>
      <c r="D672" s="3" t="s">
        <v>18</v>
      </c>
      <c r="E672" s="15" t="s">
        <v>121</v>
      </c>
      <c r="F672" s="15" t="s">
        <v>53</v>
      </c>
      <c r="G672" s="15">
        <v>145</v>
      </c>
      <c r="H672" s="15">
        <v>144</v>
      </c>
      <c r="I672" s="15">
        <v>48</v>
      </c>
      <c r="J672" s="15">
        <v>60</v>
      </c>
      <c r="K672" s="15">
        <v>62</v>
      </c>
      <c r="L672" s="15">
        <v>43</v>
      </c>
      <c r="M672" s="15">
        <v>62</v>
      </c>
      <c r="N672" s="15">
        <v>62</v>
      </c>
      <c r="O672" s="15">
        <v>57</v>
      </c>
      <c r="P672" s="15">
        <v>33</v>
      </c>
      <c r="Q672" s="15" t="s">
        <v>134</v>
      </c>
      <c r="R672" s="3" t="str">
        <f>IF(ISERROR(VLOOKUP($Q672,技リスト!$A$1:$F$270,6,FALSE)),"－",VLOOKUP($Q672,技リスト!$A$1:$F$270,6,FALSE))</f>
        <v>DR</v>
      </c>
      <c r="S672" s="3">
        <f>IF(ISERROR(VLOOKUP($Q672,技リスト!$A$1:$F$270,3,FALSE)),"－",VLOOKUP($Q672,技リスト!$A$1:$F$270,3,FALSE))</f>
        <v>38</v>
      </c>
      <c r="T672" s="3" t="str">
        <f>IF($E672=IF(ISERROR(VLOOKUP($Q672,技リスト!$A$1:$F$270,4,FALSE)),"－",VLOOKUP($Q672,技リスト!$A$1:$F$270,4,FALSE)),"一致","")</f>
        <v>一致</v>
      </c>
      <c r="U672" s="15" t="s">
        <v>164</v>
      </c>
      <c r="V672" s="3" t="str">
        <f>IF(ISERROR(VLOOKUP($U672,技リスト!$A$1:$F$270,6,FALSE)),"－",VLOOKUP($U672,技リスト!$A$1:$F$270,6,FALSE))</f>
        <v>DR</v>
      </c>
      <c r="W672" s="3">
        <f>IF(ISERROR(VLOOKUP($U672,技リスト!$A$1:$F$270,3,FALSE)),"－",VLOOKUP($U672,技リスト!$A$1:$F$270,3,FALSE))</f>
        <v>49</v>
      </c>
      <c r="X672" s="3" t="str">
        <f>IF($E672=IF(ISERROR(VLOOKUP($U672,技リスト!$A$1:$F$270,4,FALSE)),"－",VLOOKUP($U672,技リスト!$A$1:$F$270,4,FALSE)),"一致","")</f>
        <v>一致</v>
      </c>
      <c r="Y672" s="15" t="s">
        <v>738</v>
      </c>
      <c r="Z672" s="3" t="str">
        <f>IF(ISERROR(VLOOKUP($Y672,技リスト!$A$1:$F$270,6,FALSE)),"－",VLOOKUP($Y672,技リスト!$A$1:$F$270,6,FALSE))</f>
        <v>BB</v>
      </c>
      <c r="AA672" s="3">
        <f>IF(ISERROR(VLOOKUP($Y672,技リスト!$A$1:$F$270,3,FALSE)),"－",VLOOKUP($Y672,技リスト!$A$1:$F$270,3,FALSE))</f>
        <v>44</v>
      </c>
      <c r="AB672" s="3" t="str">
        <f>IF($E672=IF(ISERROR(VLOOKUP($Y672,技リスト!$A$1:$F$270,4,FALSE)),"－",VLOOKUP($Y672,技リスト!$A$1:$F$270,4,FALSE)),"一致","")</f>
        <v/>
      </c>
      <c r="AC672" s="15" t="s">
        <v>351</v>
      </c>
      <c r="AD672" s="3" t="str">
        <f>IF(ISERROR(VLOOKUP($AC672,技リスト!$A$1:$F$270,6,FALSE)),"－",VLOOKUP($AC672,技リスト!$A$1:$F$270,6,FALSE))</f>
        <v>NS</v>
      </c>
      <c r="AE672" s="3">
        <f>IF(ISERROR(VLOOKUP($AC672,技リスト!$A$1:$F$270,3,FALSE)),"－",VLOOKUP($AC672,技リスト!$A$1:$F$270,3,FALSE))</f>
        <v>103</v>
      </c>
      <c r="AF672" s="3" t="str">
        <f>IF($E672=IF(ISERROR(VLOOKUP($AC672,技リスト!$A$1:$F$245,4,FALSE)),"－",VLOOKUP($AC672,技リスト!$A$1:$F$245,4,FALSE)),"一致","")</f>
        <v>一致</v>
      </c>
      <c r="AG672" s="16" t="str">
        <f t="shared" si="80"/>
        <v>スーパーアルマジロごりむちゅうスーパーしこふみドラゴングランド</v>
      </c>
      <c r="AH672" s="16" t="str">
        <f t="shared" si="81"/>
        <v>スーパーアルマジロごりむちゅうスーパーしこふみドラゴングランド</v>
      </c>
      <c r="AI672" s="16" t="str">
        <f t="shared" si="82"/>
        <v>スーパーアルマジロごりむちゅうスーパーしこふみドラゴングランド</v>
      </c>
      <c r="AJ672" s="16" t="str">
        <f t="shared" si="83"/>
        <v>スーパーアルマジロごりむちゅうスーパーしこふみドラゴングランド</v>
      </c>
      <c r="AK672" s="15" t="str">
        <f t="shared" si="84"/>
        <v>DRDRBBNS</v>
      </c>
      <c r="AL672" s="16" t="str">
        <f t="shared" si="85"/>
        <v>DRDRBBNS</v>
      </c>
      <c r="AM672" s="15" t="str">
        <f t="shared" si="86"/>
        <v>DRDRBBNS</v>
      </c>
      <c r="AN672" s="15" t="str">
        <f t="shared" si="87"/>
        <v>DRDRBBNS</v>
      </c>
    </row>
    <row r="673" spans="1:40" ht="11.25" customHeight="1" x14ac:dyDescent="0.15">
      <c r="A673" s="15">
        <v>672</v>
      </c>
      <c r="B673" s="15" t="s">
        <v>1663</v>
      </c>
      <c r="C673" s="15" t="s">
        <v>1664</v>
      </c>
      <c r="D673" s="3" t="s">
        <v>18</v>
      </c>
      <c r="E673" s="15" t="s">
        <v>121</v>
      </c>
      <c r="F673" s="15" t="s">
        <v>52</v>
      </c>
      <c r="G673" s="15">
        <v>171</v>
      </c>
      <c r="H673" s="15">
        <v>132</v>
      </c>
      <c r="I673" s="15">
        <v>60</v>
      </c>
      <c r="J673" s="15">
        <v>60</v>
      </c>
      <c r="K673" s="15">
        <v>59</v>
      </c>
      <c r="L673" s="15">
        <v>57</v>
      </c>
      <c r="M673" s="15">
        <v>57</v>
      </c>
      <c r="N673" s="15">
        <v>59</v>
      </c>
      <c r="O673" s="15">
        <v>55</v>
      </c>
      <c r="P673" s="15">
        <v>33</v>
      </c>
      <c r="Q673" s="15" t="s">
        <v>304</v>
      </c>
      <c r="R673" s="3" t="str">
        <f>IF(ISERROR(VLOOKUP($Q673,技リスト!$A$1:$F$270,6,FALSE)),"－",VLOOKUP($Q673,技リスト!$A$1:$F$270,6,FALSE))</f>
        <v>BL</v>
      </c>
      <c r="S673" s="3">
        <f>IF(ISERROR(VLOOKUP($Q673,技リスト!$A$1:$F$270,3,FALSE)),"－",VLOOKUP($Q673,技リスト!$A$1:$F$270,3,FALSE))</f>
        <v>12</v>
      </c>
      <c r="T673" s="3" t="str">
        <f>IF($E673=IF(ISERROR(VLOOKUP($Q673,技リスト!$A$1:$F$270,4,FALSE)),"－",VLOOKUP($Q673,技リスト!$A$1:$F$270,4,FALSE)),"一致","")</f>
        <v>一致</v>
      </c>
      <c r="U673" s="15" t="s">
        <v>449</v>
      </c>
      <c r="V673" s="3" t="str">
        <f>IF(ISERROR(VLOOKUP($U673,技リスト!$A$1:$F$270,6,FALSE)),"－",VLOOKUP($U673,技リスト!$A$1:$F$270,6,FALSE))</f>
        <v>NS</v>
      </c>
      <c r="W673" s="3">
        <f>IF(ISERROR(VLOOKUP($U673,技リスト!$A$1:$F$270,3,FALSE)),"－",VLOOKUP($U673,技リスト!$A$1:$F$270,3,FALSE))</f>
        <v>58</v>
      </c>
      <c r="X673" s="3" t="str">
        <f>IF($E673=IF(ISERROR(VLOOKUP($U673,技リスト!$A$1:$F$270,4,FALSE)),"－",VLOOKUP($U673,技リスト!$A$1:$F$270,4,FALSE)),"一致","")</f>
        <v>一致</v>
      </c>
      <c r="Y673" s="15" t="s">
        <v>135</v>
      </c>
      <c r="Z673" s="3" t="str">
        <f>IF(ISERROR(VLOOKUP($Y673,技リスト!$A$1:$F$270,6,FALSE)),"－",VLOOKUP($Y673,技リスト!$A$1:$F$270,6,FALSE))</f>
        <v>DR</v>
      </c>
      <c r="AA673" s="3">
        <f>IF(ISERROR(VLOOKUP($Y673,技リスト!$A$1:$F$270,3,FALSE)),"－",VLOOKUP($Y673,技リスト!$A$1:$F$270,3,FALSE))</f>
        <v>61</v>
      </c>
      <c r="AB673" s="3" t="str">
        <f>IF($E673=IF(ISERROR(VLOOKUP($Y673,技リスト!$A$1:$F$270,4,FALSE)),"－",VLOOKUP($Y673,技リスト!$A$1:$F$270,4,FALSE)),"一致","")</f>
        <v>一致</v>
      </c>
      <c r="AC673" s="15" t="s">
        <v>392</v>
      </c>
      <c r="AD673" s="3" t="str">
        <f>IF(ISERROR(VLOOKUP($AC673,技リスト!$A$1:$F$270,6,FALSE)),"－",VLOOKUP($AC673,技リスト!$A$1:$F$270,6,FALSE))</f>
        <v>LS</v>
      </c>
      <c r="AE673" s="3">
        <f>IF(ISERROR(VLOOKUP($AC673,技リスト!$A$1:$F$270,3,FALSE)),"－",VLOOKUP($AC673,技リスト!$A$1:$F$270,3,FALSE))</f>
        <v>94</v>
      </c>
      <c r="AF673" s="3" t="str">
        <f>IF($E673=IF(ISERROR(VLOOKUP($AC673,技リスト!$A$1:$F$245,4,FALSE)),"－",VLOOKUP($AC673,技リスト!$A$1:$F$245,4,FALSE)),"一致","")</f>
        <v/>
      </c>
      <c r="AG673" s="16" t="str">
        <f t="shared" si="80"/>
        <v>しこふみつちだるまモグラフェイントアサルトシュート</v>
      </c>
      <c r="AH673" s="16" t="str">
        <f t="shared" si="81"/>
        <v>しこふみつちだるまモグラフェイントアサルトシュート</v>
      </c>
      <c r="AI673" s="16" t="str">
        <f t="shared" si="82"/>
        <v>しこふみつちだるまモグラフェイントアサルトシュート</v>
      </c>
      <c r="AJ673" s="16" t="str">
        <f t="shared" si="83"/>
        <v>しこふみつちだるまモグラフェイントアサルトシュート</v>
      </c>
      <c r="AK673" s="15" t="str">
        <f t="shared" si="84"/>
        <v>BLNSDRLS</v>
      </c>
      <c r="AL673" s="16" t="str">
        <f t="shared" si="85"/>
        <v>BLNSDRLS</v>
      </c>
      <c r="AM673" s="15" t="str">
        <f t="shared" si="86"/>
        <v>BLNSDRLS</v>
      </c>
      <c r="AN673" s="15" t="str">
        <f t="shared" si="87"/>
        <v>BLNSDRLS</v>
      </c>
    </row>
    <row r="674" spans="1:40" ht="11.25" customHeight="1" x14ac:dyDescent="0.15">
      <c r="A674" s="15">
        <v>673</v>
      </c>
      <c r="B674" s="15" t="s">
        <v>1665</v>
      </c>
      <c r="C674" s="15" t="s">
        <v>1666</v>
      </c>
      <c r="D674" s="3" t="s">
        <v>18</v>
      </c>
      <c r="E674" s="15" t="s">
        <v>19</v>
      </c>
      <c r="F674" s="15" t="s">
        <v>17</v>
      </c>
      <c r="G674" s="15">
        <v>149</v>
      </c>
      <c r="H674" s="15">
        <v>178</v>
      </c>
      <c r="I674" s="15">
        <v>76</v>
      </c>
      <c r="J674" s="15">
        <v>58</v>
      </c>
      <c r="K674" s="15">
        <v>64</v>
      </c>
      <c r="L674" s="15">
        <v>41</v>
      </c>
      <c r="M674" s="15">
        <v>57</v>
      </c>
      <c r="N674" s="15">
        <v>62</v>
      </c>
      <c r="O674" s="15">
        <v>56</v>
      </c>
      <c r="P674" s="15">
        <v>19</v>
      </c>
      <c r="Q674" s="15" t="s">
        <v>276</v>
      </c>
      <c r="R674" s="3" t="str">
        <f>IF(ISERROR(VLOOKUP($Q674,技リスト!$A$1:$F$270,6,FALSE)),"－",VLOOKUP($Q674,技リスト!$A$1:$F$270,6,FALSE))</f>
        <v>BL</v>
      </c>
      <c r="S674" s="3">
        <f>IF(ISERROR(VLOOKUP($Q674,技リスト!$A$1:$F$270,3,FALSE)),"－",VLOOKUP($Q674,技リスト!$A$1:$F$270,3,FALSE))</f>
        <v>16</v>
      </c>
      <c r="T674" s="3" t="str">
        <f>IF($E674=IF(ISERROR(VLOOKUP($Q674,技リスト!$A$1:$F$270,4,FALSE)),"－",VLOOKUP($Q674,技リスト!$A$1:$F$270,4,FALSE)),"一致","")</f>
        <v>一致</v>
      </c>
      <c r="U674" s="15" t="s">
        <v>289</v>
      </c>
      <c r="V674" s="3" t="str">
        <f>IF(ISERROR(VLOOKUP($U674,技リスト!$A$1:$F$270,6,FALSE)),"－",VLOOKUP($U674,技リスト!$A$1:$F$270,6,FALSE))</f>
        <v>DR</v>
      </c>
      <c r="W674" s="3">
        <f>IF(ISERROR(VLOOKUP($U674,技リスト!$A$1:$F$270,3,FALSE)),"－",VLOOKUP($U674,技リスト!$A$1:$F$270,3,FALSE))</f>
        <v>24</v>
      </c>
      <c r="X674" s="3" t="str">
        <f>IF($E674=IF(ISERROR(VLOOKUP($U674,技リスト!$A$1:$F$270,4,FALSE)),"－",VLOOKUP($U674,技リスト!$A$1:$F$270,4,FALSE)),"一致","")</f>
        <v/>
      </c>
      <c r="Y674" s="15" t="s">
        <v>571</v>
      </c>
      <c r="Z674" s="3" t="str">
        <f>IF(ISERROR(VLOOKUP($Y674,技リスト!$A$1:$F$270,6,FALSE)),"－",VLOOKUP($Y674,技リスト!$A$1:$F$270,6,FALSE))</f>
        <v>DR</v>
      </c>
      <c r="AA674" s="3">
        <f>IF(ISERROR(VLOOKUP($Y674,技リスト!$A$1:$F$270,3,FALSE)),"－",VLOOKUP($Y674,技リスト!$A$1:$F$270,3,FALSE))</f>
        <v>94</v>
      </c>
      <c r="AB674" s="3" t="str">
        <f>IF($E674=IF(ISERROR(VLOOKUP($Y674,技リスト!$A$1:$F$270,4,FALSE)),"－",VLOOKUP($Y674,技リスト!$A$1:$F$270,4,FALSE)),"一致","")</f>
        <v/>
      </c>
      <c r="AC674" s="15" t="s">
        <v>154</v>
      </c>
      <c r="AD674" s="3" t="str">
        <f>IF(ISERROR(VLOOKUP($AC674,技リスト!$A$1:$F$270,6,FALSE)),"－",VLOOKUP($AC674,技リスト!$A$1:$F$270,6,FALSE))</f>
        <v>BB</v>
      </c>
      <c r="AE674" s="3">
        <f>IF(ISERROR(VLOOKUP($AC674,技リスト!$A$1:$F$270,3,FALSE)),"－",VLOOKUP($AC674,技リスト!$A$1:$F$270,3,FALSE))</f>
        <v>84</v>
      </c>
      <c r="AF674" s="3" t="str">
        <f>IF($E674=IF(ISERROR(VLOOKUP($AC674,技リスト!$A$1:$F$245,4,FALSE)),"－",VLOOKUP($AC674,技リスト!$A$1:$F$245,4,FALSE)),"一致","")</f>
        <v/>
      </c>
      <c r="AG674" s="16" t="str">
        <f t="shared" si="80"/>
        <v>ドッペルゲンガーどくぎりのじゅつヘブンズタイムシューティングスター</v>
      </c>
      <c r="AH674" s="16" t="str">
        <f t="shared" si="81"/>
        <v>ドッペルゲンガーどくぎりのじゅつヘブンズタイムシューティングスター</v>
      </c>
      <c r="AI674" s="16" t="str">
        <f t="shared" si="82"/>
        <v>ドッペルゲンガーどくぎりのじゅつヘブンズタイムシューティングスター</v>
      </c>
      <c r="AJ674" s="16" t="str">
        <f t="shared" si="83"/>
        <v>ドッペルゲンガーどくぎりのじゅつヘブンズタイムシューティングスター</v>
      </c>
      <c r="AK674" s="15" t="str">
        <f t="shared" si="84"/>
        <v>BLDRDRBB</v>
      </c>
      <c r="AL674" s="16" t="str">
        <f t="shared" si="85"/>
        <v>BLDRDRBB</v>
      </c>
      <c r="AM674" s="15" t="str">
        <f t="shared" si="86"/>
        <v>BLDRDRBB</v>
      </c>
      <c r="AN674" s="15" t="str">
        <f t="shared" si="87"/>
        <v>BLDRDRBB</v>
      </c>
    </row>
    <row r="675" spans="1:40" ht="11.25" customHeight="1" x14ac:dyDescent="0.15">
      <c r="A675" s="15">
        <v>674</v>
      </c>
      <c r="B675" s="15" t="s">
        <v>1667</v>
      </c>
      <c r="C675" s="15" t="s">
        <v>1668</v>
      </c>
      <c r="D675" s="3" t="s">
        <v>18</v>
      </c>
      <c r="E675" s="15" t="s">
        <v>145</v>
      </c>
      <c r="F675" s="15" t="s">
        <v>52</v>
      </c>
      <c r="G675" s="15">
        <v>191</v>
      </c>
      <c r="H675" s="15">
        <v>190</v>
      </c>
      <c r="I675" s="15">
        <v>32</v>
      </c>
      <c r="J675" s="15">
        <v>56</v>
      </c>
      <c r="K675" s="15">
        <v>60</v>
      </c>
      <c r="L675" s="15">
        <v>62</v>
      </c>
      <c r="M675" s="15">
        <v>57</v>
      </c>
      <c r="N675" s="15">
        <v>69</v>
      </c>
      <c r="O675" s="15">
        <v>75</v>
      </c>
      <c r="P675" s="15">
        <v>26</v>
      </c>
      <c r="Q675" s="15" t="s">
        <v>163</v>
      </c>
      <c r="R675" s="3" t="str">
        <f>IF(ISERROR(VLOOKUP($Q675,技リスト!$A$1:$F$270,6,FALSE)),"－",VLOOKUP($Q675,技リスト!$A$1:$F$270,6,FALSE))</f>
        <v>NS</v>
      </c>
      <c r="S675" s="3">
        <f>IF(ISERROR(VLOOKUP($Q675,技リスト!$A$1:$F$270,3,FALSE)),"－",VLOOKUP($Q675,技リスト!$A$1:$F$270,3,FALSE))</f>
        <v>24</v>
      </c>
      <c r="T675" s="3" t="str">
        <f>IF($E675=IF(ISERROR(VLOOKUP($Q675,技リスト!$A$1:$F$270,4,FALSE)),"－",VLOOKUP($Q675,技リスト!$A$1:$F$270,4,FALSE)),"一致","")</f>
        <v>一致</v>
      </c>
      <c r="U675" s="15" t="s">
        <v>921</v>
      </c>
      <c r="V675" s="3" t="str">
        <f>IF(ISERROR(VLOOKUP($U675,技リスト!$A$1:$F$270,6,FALSE)),"－",VLOOKUP($U675,技リスト!$A$1:$F$270,6,FALSE))</f>
        <v>DR</v>
      </c>
      <c r="W675" s="3">
        <f>IF(ISERROR(VLOOKUP($U675,技リスト!$A$1:$F$270,3,FALSE)),"－",VLOOKUP($U675,技リスト!$A$1:$F$270,3,FALSE))</f>
        <v>17</v>
      </c>
      <c r="X675" s="3" t="str">
        <f>IF($E675=IF(ISERROR(VLOOKUP($U675,技リスト!$A$1:$F$270,4,FALSE)),"－",VLOOKUP($U675,技リスト!$A$1:$F$270,4,FALSE)),"一致","")</f>
        <v>一致</v>
      </c>
      <c r="Y675" s="15" t="s">
        <v>141</v>
      </c>
      <c r="Z675" s="3" t="str">
        <f>IF(ISERROR(VLOOKUP($Y675,技リスト!$A$1:$F$270,6,FALSE)),"－",VLOOKUP($Y675,技リスト!$A$1:$F$270,6,FALSE))</f>
        <v>BL</v>
      </c>
      <c r="AA675" s="3">
        <f>IF(ISERROR(VLOOKUP($Y675,技リスト!$A$1:$F$270,3,FALSE)),"－",VLOOKUP($Y675,技リスト!$A$1:$F$270,3,FALSE))</f>
        <v>64</v>
      </c>
      <c r="AB675" s="3" t="str">
        <f>IF($E675=IF(ISERROR(VLOOKUP($Y675,技リスト!$A$1:$F$270,4,FALSE)),"－",VLOOKUP($Y675,技リスト!$A$1:$F$270,4,FALSE)),"一致","")</f>
        <v/>
      </c>
      <c r="AC675" s="15" t="s">
        <v>235</v>
      </c>
      <c r="AD675" s="3" t="str">
        <f>IF(ISERROR(VLOOKUP($AC675,技リスト!$A$1:$F$270,6,FALSE)),"－",VLOOKUP($AC675,技リスト!$A$1:$F$270,6,FALSE))</f>
        <v>NS</v>
      </c>
      <c r="AE675" s="3">
        <f>IF(ISERROR(VLOOKUP($AC675,技リスト!$A$1:$F$270,3,FALSE)),"－",VLOOKUP($AC675,技リスト!$A$1:$F$270,3,FALSE))</f>
        <v>58</v>
      </c>
      <c r="AF675" s="3" t="str">
        <f>IF($E675=IF(ISERROR(VLOOKUP($AC675,技リスト!$A$1:$F$245,4,FALSE)),"－",VLOOKUP($AC675,技リスト!$A$1:$F$245,4,FALSE)),"一致","")</f>
        <v/>
      </c>
      <c r="AG675" s="16" t="str">
        <f t="shared" si="80"/>
        <v>グレネードショットひとりワンツーかげぬいひゃくれつショット</v>
      </c>
      <c r="AH675" s="16" t="str">
        <f t="shared" si="81"/>
        <v>グレネードショットひとりワンツーかげぬいひゃくれつショット</v>
      </c>
      <c r="AI675" s="16" t="str">
        <f t="shared" si="82"/>
        <v>グレネードショットひとりワンツーかげぬいひゃくれつショット</v>
      </c>
      <c r="AJ675" s="16" t="str">
        <f t="shared" si="83"/>
        <v>グレネードショットひとりワンツーかげぬいひゃくれつショット</v>
      </c>
      <c r="AK675" s="15" t="str">
        <f t="shared" si="84"/>
        <v>NSDRBLNS</v>
      </c>
      <c r="AL675" s="16" t="str">
        <f t="shared" si="85"/>
        <v>NSDRBLNS</v>
      </c>
      <c r="AM675" s="15" t="str">
        <f t="shared" si="86"/>
        <v>NSDRBLNS</v>
      </c>
      <c r="AN675" s="15" t="str">
        <f t="shared" si="87"/>
        <v>NSDRBLNS</v>
      </c>
    </row>
    <row r="676" spans="1:40" ht="11.25" customHeight="1" x14ac:dyDescent="0.15">
      <c r="A676" s="15">
        <v>675</v>
      </c>
      <c r="B676" s="15" t="s">
        <v>1669</v>
      </c>
      <c r="C676" s="15" t="s">
        <v>1670</v>
      </c>
      <c r="D676" s="3" t="s">
        <v>18</v>
      </c>
      <c r="E676" s="15" t="s">
        <v>121</v>
      </c>
      <c r="F676" s="15" t="s">
        <v>20</v>
      </c>
      <c r="G676" s="15">
        <v>114</v>
      </c>
      <c r="H676" s="15">
        <v>136</v>
      </c>
      <c r="I676" s="15">
        <v>29</v>
      </c>
      <c r="J676" s="15">
        <v>32</v>
      </c>
      <c r="K676" s="15">
        <v>65</v>
      </c>
      <c r="L676" s="15">
        <v>38</v>
      </c>
      <c r="M676" s="15">
        <v>60</v>
      </c>
      <c r="N676" s="15">
        <v>57</v>
      </c>
      <c r="O676" s="15">
        <v>64</v>
      </c>
      <c r="P676" s="15">
        <v>19</v>
      </c>
      <c r="Q676" s="15" t="s">
        <v>436</v>
      </c>
      <c r="R676" s="3" t="str">
        <f>IF(ISERROR(VLOOKUP($Q676,技リスト!$A$1:$F$270,6,FALSE)),"－",VLOOKUP($Q676,技リスト!$A$1:$F$270,6,FALSE))</f>
        <v>CA</v>
      </c>
      <c r="S676" s="3">
        <f>IF(ISERROR(VLOOKUP($Q676,技リスト!$A$1:$F$270,3,FALSE)),"－",VLOOKUP($Q676,技リスト!$A$1:$F$270,3,FALSE))</f>
        <v>10</v>
      </c>
      <c r="T676" s="3" t="str">
        <f>IF($E676=IF(ISERROR(VLOOKUP($Q676,技リスト!$A$1:$F$270,4,FALSE)),"－",VLOOKUP($Q676,技リスト!$A$1:$F$270,4,FALSE)),"一致","")</f>
        <v/>
      </c>
      <c r="U676" s="15" t="s">
        <v>779</v>
      </c>
      <c r="V676" s="3" t="str">
        <f>IF(ISERROR(VLOOKUP($U676,技リスト!$A$1:$F$270,6,FALSE)),"－",VLOOKUP($U676,技リスト!$A$1:$F$270,6,FALSE))</f>
        <v>CA</v>
      </c>
      <c r="W676" s="3">
        <f>IF(ISERROR(VLOOKUP($U676,技リスト!$A$1:$F$270,3,FALSE)),"－",VLOOKUP($U676,技リスト!$A$1:$F$270,3,FALSE))</f>
        <v>65</v>
      </c>
      <c r="X676" s="3" t="str">
        <f>IF($E676=IF(ISERROR(VLOOKUP($U676,技リスト!$A$1:$F$270,4,FALSE)),"－",VLOOKUP($U676,技リスト!$A$1:$F$270,4,FALSE)),"一致","")</f>
        <v/>
      </c>
      <c r="Y676" s="15" t="s">
        <v>219</v>
      </c>
      <c r="Z676" s="3" t="str">
        <f>IF(ISERROR(VLOOKUP($Y676,技リスト!$A$1:$F$270,6,FALSE)),"－",VLOOKUP($Y676,技リスト!$A$1:$F$270,6,FALSE))</f>
        <v>BL</v>
      </c>
      <c r="AA676" s="3">
        <f>IF(ISERROR(VLOOKUP($Y676,技リスト!$A$1:$F$270,3,FALSE)),"－",VLOOKUP($Y676,技リスト!$A$1:$F$270,3,FALSE))</f>
        <v>64</v>
      </c>
      <c r="AB676" s="3" t="str">
        <f>IF($E676=IF(ISERROR(VLOOKUP($Y676,技リスト!$A$1:$F$270,4,FALSE)),"－",VLOOKUP($Y676,技リスト!$A$1:$F$270,4,FALSE)),"一致","")</f>
        <v/>
      </c>
      <c r="AC676" s="15" t="s">
        <v>220</v>
      </c>
      <c r="AD676" s="3" t="str">
        <f>IF(ISERROR(VLOOKUP($AC676,技リスト!$A$1:$F$270,6,FALSE)),"－",VLOOKUP($AC676,技リスト!$A$1:$F$270,6,FALSE))</f>
        <v>BL</v>
      </c>
      <c r="AE676" s="3">
        <f>IF(ISERROR(VLOOKUP($AC676,技リスト!$A$1:$F$270,3,FALSE)),"－",VLOOKUP($AC676,技リスト!$A$1:$F$270,3,FALSE))</f>
        <v>84</v>
      </c>
      <c r="AF676" s="3" t="str">
        <f>IF($E676=IF(ISERROR(VLOOKUP($AC676,技リスト!$A$1:$F$245,4,FALSE)),"－",VLOOKUP($AC676,技リスト!$A$1:$F$245,4,FALSE)),"一致","")</f>
        <v/>
      </c>
      <c r="AG676" s="16" t="str">
        <f t="shared" si="80"/>
        <v>スワンダイブオーロラカーテンサイクロンダブルサイクロン</v>
      </c>
      <c r="AH676" s="16" t="str">
        <f t="shared" si="81"/>
        <v>スワンダイブオーロラカーテンサイクロンダブルサイクロン</v>
      </c>
      <c r="AI676" s="16" t="str">
        <f t="shared" si="82"/>
        <v>スワンダイブオーロラカーテンサイクロンダブルサイクロン</v>
      </c>
      <c r="AJ676" s="16" t="str">
        <f t="shared" si="83"/>
        <v>スワンダイブオーロラカーテンサイクロンダブルサイクロン</v>
      </c>
      <c r="AK676" s="15" t="str">
        <f t="shared" si="84"/>
        <v>CACABLBL</v>
      </c>
      <c r="AL676" s="16" t="str">
        <f t="shared" si="85"/>
        <v>CACABLBL</v>
      </c>
      <c r="AM676" s="15" t="str">
        <f t="shared" si="86"/>
        <v>CACABLBL</v>
      </c>
      <c r="AN676" s="15" t="str">
        <f t="shared" si="87"/>
        <v>CACABLBL</v>
      </c>
    </row>
    <row r="677" spans="1:40" ht="11.25" customHeight="1" x14ac:dyDescent="0.15">
      <c r="A677" s="15">
        <v>676</v>
      </c>
      <c r="B677" s="15" t="s">
        <v>1671</v>
      </c>
      <c r="C677" s="15" t="s">
        <v>1672</v>
      </c>
      <c r="D677" s="3" t="s">
        <v>18</v>
      </c>
      <c r="E677" s="15" t="s">
        <v>145</v>
      </c>
      <c r="F677" s="15" t="s">
        <v>52</v>
      </c>
      <c r="G677" s="15">
        <v>180</v>
      </c>
      <c r="H677" s="15">
        <v>174</v>
      </c>
      <c r="I677" s="15">
        <v>42</v>
      </c>
      <c r="J677" s="15">
        <v>37</v>
      </c>
      <c r="K677" s="15">
        <v>38</v>
      </c>
      <c r="L677" s="15">
        <v>33</v>
      </c>
      <c r="M677" s="15">
        <v>73</v>
      </c>
      <c r="N677" s="15">
        <v>71</v>
      </c>
      <c r="O677" s="15">
        <v>63</v>
      </c>
      <c r="P677" s="15">
        <v>19</v>
      </c>
      <c r="Q677" s="15" t="s">
        <v>153</v>
      </c>
      <c r="R677" s="3" t="str">
        <f>IF(ISERROR(VLOOKUP($Q677,技リスト!$A$1:$F$270,6,FALSE)),"－",VLOOKUP($Q677,技リスト!$A$1:$F$270,6,FALSE))</f>
        <v>NS</v>
      </c>
      <c r="S677" s="3">
        <f>IF(ISERROR(VLOOKUP($Q677,技リスト!$A$1:$F$270,3,FALSE)),"－",VLOOKUP($Q677,技リスト!$A$1:$F$270,3,FALSE))</f>
        <v>22</v>
      </c>
      <c r="T677" s="3" t="str">
        <f>IF($E677=IF(ISERROR(VLOOKUP($Q677,技リスト!$A$1:$F$270,4,FALSE)),"－",VLOOKUP($Q677,技リスト!$A$1:$F$270,4,FALSE)),"一致","")</f>
        <v/>
      </c>
      <c r="U677" s="15" t="s">
        <v>175</v>
      </c>
      <c r="V677" s="3" t="str">
        <f>IF(ISERROR(VLOOKUP($U677,技リスト!$A$1:$F$270,6,FALSE)),"－",VLOOKUP($U677,技リスト!$A$1:$F$270,6,FALSE))</f>
        <v>NS</v>
      </c>
      <c r="W677" s="3">
        <f>IF(ISERROR(VLOOKUP($U677,技リスト!$A$1:$F$270,3,FALSE)),"－",VLOOKUP($U677,技リスト!$A$1:$F$270,3,FALSE))</f>
        <v>65</v>
      </c>
      <c r="X677" s="3" t="str">
        <f>IF($E677=IF(ISERROR(VLOOKUP($U677,技リスト!$A$1:$F$270,4,FALSE)),"－",VLOOKUP($U677,技リスト!$A$1:$F$270,4,FALSE)),"一致","")</f>
        <v>一致</v>
      </c>
      <c r="Y677" s="15" t="s">
        <v>253</v>
      </c>
      <c r="Z677" s="3" t="str">
        <f>IF(ISERROR(VLOOKUP($Y677,技リスト!$A$1:$F$270,6,FALSE)),"－",VLOOKUP($Y677,技リスト!$A$1:$F$270,6,FALSE))</f>
        <v>NS</v>
      </c>
      <c r="AA677" s="3">
        <f>IF(ISERROR(VLOOKUP($Y677,技リスト!$A$1:$F$270,3,FALSE)),"－",VLOOKUP($Y677,技リスト!$A$1:$F$270,3,FALSE))</f>
        <v>84</v>
      </c>
      <c r="AB677" s="3" t="str">
        <f>IF($E677=IF(ISERROR(VLOOKUP($Y677,技リスト!$A$1:$F$270,4,FALSE)),"－",VLOOKUP($Y677,技リスト!$A$1:$F$270,4,FALSE)),"一致","")</f>
        <v>一致</v>
      </c>
      <c r="AC677" s="15" t="s">
        <v>242</v>
      </c>
      <c r="AD677" s="3" t="str">
        <f>IF(ISERROR(VLOOKUP($AC677,技リスト!$A$1:$F$270,6,FALSE)),"－",VLOOKUP($AC677,技リスト!$A$1:$F$270,6,FALSE))</f>
        <v>BS</v>
      </c>
      <c r="AE677" s="3">
        <f>IF(ISERROR(VLOOKUP($AC677,技リスト!$A$1:$F$270,3,FALSE)),"－",VLOOKUP($AC677,技リスト!$A$1:$F$270,3,FALSE))</f>
        <v>87</v>
      </c>
      <c r="AF677" s="3" t="str">
        <f>IF($E677=IF(ISERROR(VLOOKUP($AC677,技リスト!$A$1:$F$245,4,FALSE)),"－",VLOOKUP($AC677,技リスト!$A$1:$F$245,4,FALSE)),"一致","")</f>
        <v/>
      </c>
      <c r="AG677" s="16" t="str">
        <f t="shared" si="80"/>
        <v>ローリングキックファイアトルネードツインブーストにひゃくれつショット</v>
      </c>
      <c r="AH677" s="16" t="str">
        <f t="shared" si="81"/>
        <v>ローリングキックファイアトルネードツインブーストにひゃくれつショット</v>
      </c>
      <c r="AI677" s="16" t="str">
        <f t="shared" si="82"/>
        <v>ローリングキックファイアトルネードツインブーストにひゃくれつショット</v>
      </c>
      <c r="AJ677" s="16" t="str">
        <f t="shared" si="83"/>
        <v>ローリングキックファイアトルネードツインブーストにひゃくれつショット</v>
      </c>
      <c r="AK677" s="15" t="str">
        <f t="shared" si="84"/>
        <v>NSNSNSBS</v>
      </c>
      <c r="AL677" s="16" t="str">
        <f t="shared" si="85"/>
        <v>NSNSNSBS</v>
      </c>
      <c r="AM677" s="15" t="str">
        <f t="shared" si="86"/>
        <v>NSNSNSBS</v>
      </c>
      <c r="AN677" s="15" t="str">
        <f t="shared" si="87"/>
        <v>NSNSNSBS</v>
      </c>
    </row>
    <row r="678" spans="1:40" ht="11.25" customHeight="1" x14ac:dyDescent="0.15">
      <c r="A678" s="15">
        <v>677</v>
      </c>
      <c r="B678" s="15" t="s">
        <v>1673</v>
      </c>
      <c r="C678" s="15" t="s">
        <v>1674</v>
      </c>
      <c r="D678" s="3" t="s">
        <v>18</v>
      </c>
      <c r="E678" s="15" t="s">
        <v>121</v>
      </c>
      <c r="F678" s="15" t="s">
        <v>53</v>
      </c>
      <c r="G678" s="15">
        <v>169</v>
      </c>
      <c r="H678" s="15">
        <v>152</v>
      </c>
      <c r="I678" s="15">
        <v>59</v>
      </c>
      <c r="J678" s="15">
        <v>53</v>
      </c>
      <c r="K678" s="15">
        <v>52</v>
      </c>
      <c r="L678" s="15">
        <v>60</v>
      </c>
      <c r="M678" s="15">
        <v>62</v>
      </c>
      <c r="N678" s="15">
        <v>59</v>
      </c>
      <c r="O678" s="15">
        <v>58</v>
      </c>
      <c r="P678" s="15">
        <v>30</v>
      </c>
      <c r="Q678" s="15" t="s">
        <v>152</v>
      </c>
      <c r="R678" s="3" t="str">
        <f>IF(ISERROR(VLOOKUP($Q678,技リスト!$A$1:$F$270,6,FALSE)),"－",VLOOKUP($Q678,技リスト!$A$1:$F$270,6,FALSE))</f>
        <v>DR</v>
      </c>
      <c r="S678" s="3">
        <f>IF(ISERROR(VLOOKUP($Q678,技リスト!$A$1:$F$270,3,FALSE)),"－",VLOOKUP($Q678,技リスト!$A$1:$F$270,3,FALSE))</f>
        <v>47</v>
      </c>
      <c r="T678" s="3" t="str">
        <f>IF($E678=IF(ISERROR(VLOOKUP($Q678,技リスト!$A$1:$F$270,4,FALSE)),"－",VLOOKUP($Q678,技リスト!$A$1:$F$270,4,FALSE)),"一致","")</f>
        <v/>
      </c>
      <c r="U678" s="15" t="s">
        <v>350</v>
      </c>
      <c r="V678" s="3" t="str">
        <f>IF(ISERROR(VLOOKUP($U678,技リスト!$A$1:$F$270,6,FALSE)),"－",VLOOKUP($U678,技リスト!$A$1:$F$270,6,FALSE))</f>
        <v>NS</v>
      </c>
      <c r="W678" s="3">
        <f>IF(ISERROR(VLOOKUP($U678,技リスト!$A$1:$F$270,3,FALSE)),"－",VLOOKUP($U678,技リスト!$A$1:$F$270,3,FALSE))</f>
        <v>67</v>
      </c>
      <c r="X678" s="3" t="str">
        <f>IF($E678=IF(ISERROR(VLOOKUP($U678,技リスト!$A$1:$F$270,4,FALSE)),"－",VLOOKUP($U678,技リスト!$A$1:$F$270,4,FALSE)),"一致","")</f>
        <v/>
      </c>
      <c r="Y678" s="15" t="s">
        <v>141</v>
      </c>
      <c r="Z678" s="3" t="str">
        <f>IF(ISERROR(VLOOKUP($Y678,技リスト!$A$1:$F$270,6,FALSE)),"－",VLOOKUP($Y678,技リスト!$A$1:$F$270,6,FALSE))</f>
        <v>BL</v>
      </c>
      <c r="AA678" s="3">
        <f>IF(ISERROR(VLOOKUP($Y678,技リスト!$A$1:$F$270,3,FALSE)),"－",VLOOKUP($Y678,技リスト!$A$1:$F$270,3,FALSE))</f>
        <v>64</v>
      </c>
      <c r="AB678" s="3" t="str">
        <f>IF($E678=IF(ISERROR(VLOOKUP($Y678,技リスト!$A$1:$F$270,4,FALSE)),"－",VLOOKUP($Y678,技リスト!$A$1:$F$270,4,FALSE)),"一致","")</f>
        <v/>
      </c>
      <c r="AC678" s="15" t="s">
        <v>541</v>
      </c>
      <c r="AD678" s="3" t="str">
        <f>IF(ISERROR(VLOOKUP($AC678,技リスト!$A$1:$F$270,6,FALSE)),"－",VLOOKUP($AC678,技リスト!$A$1:$F$270,6,FALSE))</f>
        <v>NS</v>
      </c>
      <c r="AE678" s="3">
        <f>IF(ISERROR(VLOOKUP($AC678,技リスト!$A$1:$F$270,3,FALSE)),"－",VLOOKUP($AC678,技リスト!$A$1:$F$270,3,FALSE))</f>
        <v>104</v>
      </c>
      <c r="AF678" s="3" t="str">
        <f>IF($E678=IF(ISERROR(VLOOKUP($AC678,技リスト!$A$1:$F$245,4,FALSE)),"－",VLOOKUP($AC678,技リスト!$A$1:$F$245,4,FALSE)),"一致","")</f>
        <v/>
      </c>
      <c r="AG678" s="16" t="str">
        <f t="shared" si="80"/>
        <v>ジグザグスパーククロスドライブかげぬいトライアングルＺ</v>
      </c>
      <c r="AH678" s="16" t="str">
        <f t="shared" si="81"/>
        <v>ジグザグスパーククロスドライブかげぬいトライアングルＺ</v>
      </c>
      <c r="AI678" s="16" t="str">
        <f t="shared" si="82"/>
        <v>ジグザグスパーククロスドライブかげぬいトライアングルＺ</v>
      </c>
      <c r="AJ678" s="16" t="str">
        <f t="shared" si="83"/>
        <v>ジグザグスパーククロスドライブかげぬいトライアングルＺ</v>
      </c>
      <c r="AK678" s="15" t="str">
        <f t="shared" si="84"/>
        <v>DRNSBLNS</v>
      </c>
      <c r="AL678" s="16" t="str">
        <f t="shared" si="85"/>
        <v>DRNSBLNS</v>
      </c>
      <c r="AM678" s="15" t="str">
        <f t="shared" si="86"/>
        <v>DRNSBLNS</v>
      </c>
      <c r="AN678" s="15" t="str">
        <f t="shared" si="87"/>
        <v>DRNSBLNS</v>
      </c>
    </row>
    <row r="679" spans="1:40" ht="11.25" customHeight="1" x14ac:dyDescent="0.15">
      <c r="A679" s="15">
        <v>678</v>
      </c>
      <c r="B679" s="15" t="s">
        <v>1675</v>
      </c>
      <c r="C679" s="15" t="s">
        <v>1676</v>
      </c>
      <c r="D679" s="3" t="s">
        <v>18</v>
      </c>
      <c r="E679" s="15" t="s">
        <v>88</v>
      </c>
      <c r="F679" s="15" t="s">
        <v>17</v>
      </c>
      <c r="G679" s="15">
        <v>134</v>
      </c>
      <c r="H679" s="15">
        <v>128</v>
      </c>
      <c r="I679" s="15">
        <v>44</v>
      </c>
      <c r="J679" s="15">
        <v>40</v>
      </c>
      <c r="K679" s="15">
        <v>51</v>
      </c>
      <c r="L679" s="15">
        <v>42</v>
      </c>
      <c r="M679" s="15">
        <v>44</v>
      </c>
      <c r="N679" s="15">
        <v>51</v>
      </c>
      <c r="O679" s="15">
        <v>46</v>
      </c>
      <c r="P679" s="15">
        <v>33</v>
      </c>
      <c r="Q679" s="15" t="s">
        <v>141</v>
      </c>
      <c r="R679" s="3" t="str">
        <f>IF(ISERROR(VLOOKUP($Q679,技リスト!$A$1:$F$270,6,FALSE)),"－",VLOOKUP($Q679,技リスト!$A$1:$F$270,6,FALSE))</f>
        <v>BL</v>
      </c>
      <c r="S679" s="3">
        <f>IF(ISERROR(VLOOKUP($Q679,技リスト!$A$1:$F$270,3,FALSE)),"－",VLOOKUP($Q679,技リスト!$A$1:$F$270,3,FALSE))</f>
        <v>64</v>
      </c>
      <c r="T679" s="3" t="str">
        <f>IF($E679=IF(ISERROR(VLOOKUP($Q679,技リスト!$A$1:$F$270,4,FALSE)),"－",VLOOKUP($Q679,技リスト!$A$1:$F$270,4,FALSE)),"一致","")</f>
        <v/>
      </c>
      <c r="U679" s="15" t="s">
        <v>363</v>
      </c>
      <c r="V679" s="3" t="str">
        <f>IF(ISERROR(VLOOKUP($U679,技リスト!$A$1:$F$270,6,FALSE)),"－",VLOOKUP($U679,技リスト!$A$1:$F$270,6,FALSE))</f>
        <v>DR</v>
      </c>
      <c r="W679" s="3">
        <f>IF(ISERROR(VLOOKUP($U679,技リスト!$A$1:$F$270,3,FALSE)),"－",VLOOKUP($U679,技リスト!$A$1:$F$270,3,FALSE))</f>
        <v>52</v>
      </c>
      <c r="X679" s="3" t="str">
        <f>IF($E679=IF(ISERROR(VLOOKUP($U679,技リスト!$A$1:$F$270,4,FALSE)),"－",VLOOKUP($U679,技リスト!$A$1:$F$270,4,FALSE)),"一致","")</f>
        <v/>
      </c>
      <c r="Y679" s="15" t="s">
        <v>128</v>
      </c>
      <c r="Z679" s="3" t="str">
        <f>IF(ISERROR(VLOOKUP($Y679,技リスト!$A$1:$F$270,6,FALSE)),"－",VLOOKUP($Y679,技リスト!$A$1:$F$270,6,FALSE))</f>
        <v>DR</v>
      </c>
      <c r="AA679" s="3">
        <f>IF(ISERROR(VLOOKUP($Y679,技リスト!$A$1:$F$270,3,FALSE)),"－",VLOOKUP($Y679,技リスト!$A$1:$F$270,3,FALSE))</f>
        <v>76</v>
      </c>
      <c r="AB679" s="3" t="str">
        <f>IF($E679=IF(ISERROR(VLOOKUP($Y679,技リスト!$A$1:$F$270,4,FALSE)),"－",VLOOKUP($Y679,技リスト!$A$1:$F$270,4,FALSE)),"一致","")</f>
        <v/>
      </c>
      <c r="AC679" s="15" t="s">
        <v>208</v>
      </c>
      <c r="AD679" s="3" t="str">
        <f>IF(ISERROR(VLOOKUP($AC679,技リスト!$A$1:$F$270,6,FALSE)),"－",VLOOKUP($AC679,技リスト!$A$1:$F$270,6,FALSE))</f>
        <v>P1</v>
      </c>
      <c r="AE679" s="3">
        <f>IF(ISERROR(VLOOKUP($AC679,技リスト!$A$1:$F$270,3,FALSE)),"－",VLOOKUP($AC679,技リスト!$A$1:$F$270,3,FALSE))</f>
        <v>61</v>
      </c>
      <c r="AF679" s="3" t="str">
        <f>IF($E679=IF(ISERROR(VLOOKUP($AC679,技リスト!$A$1:$F$245,4,FALSE)),"－",VLOOKUP($AC679,技リスト!$A$1:$F$245,4,FALSE)),"一致","")</f>
        <v/>
      </c>
      <c r="AG679" s="16" t="str">
        <f t="shared" si="80"/>
        <v>かげぬいざんぞうぶんしんフェイントフルパワーシールド</v>
      </c>
      <c r="AH679" s="16" t="str">
        <f t="shared" si="81"/>
        <v>かげぬいざんぞうぶんしんフェイントフルパワーシールド</v>
      </c>
      <c r="AI679" s="16" t="str">
        <f t="shared" si="82"/>
        <v>かげぬいざんぞうぶんしんフェイントフルパワーシールド</v>
      </c>
      <c r="AJ679" s="16" t="str">
        <f t="shared" si="83"/>
        <v>かげぬいざんぞうぶんしんフェイントフルパワーシールド</v>
      </c>
      <c r="AK679" s="15" t="str">
        <f t="shared" si="84"/>
        <v>BLDRDRP1</v>
      </c>
      <c r="AL679" s="16" t="str">
        <f t="shared" si="85"/>
        <v>BLDRDRP1</v>
      </c>
      <c r="AM679" s="15" t="str">
        <f t="shared" si="86"/>
        <v>BLDRDRP1</v>
      </c>
      <c r="AN679" s="15" t="str">
        <f t="shared" si="87"/>
        <v>BLDRDRP1</v>
      </c>
    </row>
    <row r="680" spans="1:40" ht="11.25" customHeight="1" x14ac:dyDescent="0.15">
      <c r="A680" s="15">
        <v>679</v>
      </c>
      <c r="B680" s="15" t="s">
        <v>1677</v>
      </c>
      <c r="C680" s="15" t="s">
        <v>1678</v>
      </c>
      <c r="D680" s="3" t="s">
        <v>18</v>
      </c>
      <c r="E680" s="15" t="s">
        <v>19</v>
      </c>
      <c r="F680" s="15" t="s">
        <v>17</v>
      </c>
      <c r="G680" s="15">
        <v>147</v>
      </c>
      <c r="H680" s="15">
        <v>144</v>
      </c>
      <c r="I680" s="15">
        <v>54</v>
      </c>
      <c r="J680" s="15">
        <v>52</v>
      </c>
      <c r="K680" s="15">
        <v>56</v>
      </c>
      <c r="L680" s="15">
        <v>60</v>
      </c>
      <c r="M680" s="15">
        <v>55</v>
      </c>
      <c r="N680" s="15">
        <v>60</v>
      </c>
      <c r="O680" s="15">
        <v>63</v>
      </c>
      <c r="P680" s="15">
        <v>23</v>
      </c>
      <c r="Q680" s="15" t="s">
        <v>427</v>
      </c>
      <c r="R680" s="3" t="str">
        <f>IF(ISERROR(VLOOKUP($Q680,技リスト!$A$1:$F$270,6,FALSE)),"－",VLOOKUP($Q680,技リスト!$A$1:$F$270,6,FALSE))</f>
        <v>BL</v>
      </c>
      <c r="S680" s="3">
        <f>IF(ISERROR(VLOOKUP($Q680,技リスト!$A$1:$F$270,3,FALSE)),"－",VLOOKUP($Q680,技リスト!$A$1:$F$270,3,FALSE))</f>
        <v>39</v>
      </c>
      <c r="T680" s="3" t="str">
        <f>IF($E680=IF(ISERROR(VLOOKUP($Q680,技リスト!$A$1:$F$270,4,FALSE)),"－",VLOOKUP($Q680,技リスト!$A$1:$F$270,4,FALSE)),"一致","")</f>
        <v/>
      </c>
      <c r="U680" s="15" t="s">
        <v>140</v>
      </c>
      <c r="V680" s="3" t="str">
        <f>IF(ISERROR(VLOOKUP($U680,技リスト!$A$1:$F$270,6,FALSE)),"－",VLOOKUP($U680,技リスト!$A$1:$F$270,6,FALSE))</f>
        <v>BL</v>
      </c>
      <c r="W680" s="3">
        <f>IF(ISERROR(VLOOKUP($U680,技リスト!$A$1:$F$270,3,FALSE)),"－",VLOOKUP($U680,技リスト!$A$1:$F$270,3,FALSE))</f>
        <v>41</v>
      </c>
      <c r="X680" s="3" t="str">
        <f>IF($E680=IF(ISERROR(VLOOKUP($U680,技リスト!$A$1:$F$270,4,FALSE)),"－",VLOOKUP($U680,技リスト!$A$1:$F$270,4,FALSE)),"一致","")</f>
        <v/>
      </c>
      <c r="Y680" s="15" t="s">
        <v>219</v>
      </c>
      <c r="Z680" s="3" t="str">
        <f>IF(ISERROR(VLOOKUP($Y680,技リスト!$A$1:$F$270,6,FALSE)),"－",VLOOKUP($Y680,技リスト!$A$1:$F$270,6,FALSE))</f>
        <v>BL</v>
      </c>
      <c r="AA680" s="3">
        <f>IF(ISERROR(VLOOKUP($Y680,技リスト!$A$1:$F$270,3,FALSE)),"－",VLOOKUP($Y680,技リスト!$A$1:$F$270,3,FALSE))</f>
        <v>64</v>
      </c>
      <c r="AB680" s="3" t="str">
        <f>IF($E680=IF(ISERROR(VLOOKUP($Y680,技リスト!$A$1:$F$270,4,FALSE)),"－",VLOOKUP($Y680,技リスト!$A$1:$F$270,4,FALSE)),"一致","")</f>
        <v/>
      </c>
      <c r="AC680" s="15" t="s">
        <v>338</v>
      </c>
      <c r="AD680" s="3" t="str">
        <f>IF(ISERROR(VLOOKUP($AC680,技リスト!$A$1:$F$270,6,FALSE)),"－",VLOOKUP($AC680,技リスト!$A$1:$F$270,6,FALSE))</f>
        <v>DR</v>
      </c>
      <c r="AE680" s="3">
        <f>IF(ISERROR(VLOOKUP($AC680,技リスト!$A$1:$F$270,3,FALSE)),"－",VLOOKUP($AC680,技リスト!$A$1:$F$270,3,FALSE))</f>
        <v>76</v>
      </c>
      <c r="AF680" s="3" t="str">
        <f>IF($E680=IF(ISERROR(VLOOKUP($AC680,技リスト!$A$1:$F$245,4,FALSE)),"－",VLOOKUP($AC680,技リスト!$A$1:$F$245,4,FALSE)),"一致","")</f>
        <v/>
      </c>
      <c r="AG680" s="16" t="str">
        <f t="shared" si="80"/>
        <v>ブレードアタックうしろのしょうめんサイクロンとうめいフェイント</v>
      </c>
      <c r="AH680" s="16" t="str">
        <f t="shared" si="81"/>
        <v>ブレードアタックうしろのしょうめんサイクロンとうめいフェイント</v>
      </c>
      <c r="AI680" s="16" t="str">
        <f t="shared" si="82"/>
        <v>ブレードアタックうしろのしょうめんサイクロンとうめいフェイント</v>
      </c>
      <c r="AJ680" s="16" t="str">
        <f t="shared" si="83"/>
        <v>ブレードアタックうしろのしょうめんサイクロンとうめいフェイント</v>
      </c>
      <c r="AK680" s="15" t="str">
        <f t="shared" si="84"/>
        <v>BLBLBLDR</v>
      </c>
      <c r="AL680" s="16" t="str">
        <f t="shared" si="85"/>
        <v>BLBLBLDR</v>
      </c>
      <c r="AM680" s="15" t="str">
        <f t="shared" si="86"/>
        <v>BLBLBLDR</v>
      </c>
      <c r="AN680" s="15" t="str">
        <f t="shared" si="87"/>
        <v>BLBLBLDR</v>
      </c>
    </row>
    <row r="681" spans="1:40" ht="11.25" customHeight="1" x14ac:dyDescent="0.15">
      <c r="A681" s="15">
        <v>680</v>
      </c>
      <c r="B681" s="15" t="s">
        <v>1679</v>
      </c>
      <c r="C681" s="15" t="s">
        <v>1680</v>
      </c>
      <c r="D681" s="3" t="s">
        <v>18</v>
      </c>
      <c r="E681" s="15" t="s">
        <v>121</v>
      </c>
      <c r="F681" s="15" t="s">
        <v>52</v>
      </c>
      <c r="G681" s="15">
        <v>123</v>
      </c>
      <c r="H681" s="15">
        <v>156</v>
      </c>
      <c r="I681" s="15">
        <v>56</v>
      </c>
      <c r="J681" s="15">
        <v>64</v>
      </c>
      <c r="K681" s="15">
        <v>53</v>
      </c>
      <c r="L681" s="15">
        <v>60</v>
      </c>
      <c r="M681" s="15">
        <v>52</v>
      </c>
      <c r="N681" s="15">
        <v>53</v>
      </c>
      <c r="O681" s="15">
        <v>62</v>
      </c>
      <c r="P681" s="15">
        <v>22</v>
      </c>
      <c r="Q681" s="15" t="s">
        <v>313</v>
      </c>
      <c r="R681" s="3" t="str">
        <f>IF(ISERROR(VLOOKUP($Q681,技リスト!$A$1:$F$270,6,FALSE)),"－",VLOOKUP($Q681,技リスト!$A$1:$F$270,6,FALSE))</f>
        <v>NS</v>
      </c>
      <c r="S681" s="3">
        <f>IF(ISERROR(VLOOKUP($Q681,技リスト!$A$1:$F$270,3,FALSE)),"－",VLOOKUP($Q681,技リスト!$A$1:$F$270,3,FALSE))</f>
        <v>31</v>
      </c>
      <c r="T681" s="3" t="str">
        <f>IF($E681=IF(ISERROR(VLOOKUP($Q681,技リスト!$A$1:$F$270,4,FALSE)),"－",VLOOKUP($Q681,技リスト!$A$1:$F$270,4,FALSE)),"一致","")</f>
        <v/>
      </c>
      <c r="U681" s="15" t="s">
        <v>277</v>
      </c>
      <c r="V681" s="3" t="str">
        <f>IF(ISERROR(VLOOKUP($U681,技リスト!$A$1:$F$270,6,FALSE)),"－",VLOOKUP($U681,技リスト!$A$1:$F$270,6,FALSE))</f>
        <v>DR</v>
      </c>
      <c r="W681" s="3">
        <f>IF(ISERROR(VLOOKUP($U681,技リスト!$A$1:$F$270,3,FALSE)),"－",VLOOKUP($U681,技リスト!$A$1:$F$270,3,FALSE))</f>
        <v>22</v>
      </c>
      <c r="X681" s="3" t="str">
        <f>IF($E681=IF(ISERROR(VLOOKUP($U681,技リスト!$A$1:$F$270,4,FALSE)),"－",VLOOKUP($U681,技リスト!$A$1:$F$270,4,FALSE)),"一致","")</f>
        <v/>
      </c>
      <c r="Y681" s="15" t="s">
        <v>698</v>
      </c>
      <c r="Z681" s="3" t="str">
        <f>IF(ISERROR(VLOOKUP($Y681,技リスト!$A$1:$F$270,6,FALSE)),"－",VLOOKUP($Y681,技リスト!$A$1:$F$270,6,FALSE))</f>
        <v>BL</v>
      </c>
      <c r="AA681" s="3">
        <f>IF(ISERROR(VLOOKUP($Y681,技リスト!$A$1:$F$270,3,FALSE)),"－",VLOOKUP($Y681,技リスト!$A$1:$F$270,3,FALSE))</f>
        <v>44</v>
      </c>
      <c r="AB681" s="3" t="str">
        <f>IF($E681=IF(ISERROR(VLOOKUP($Y681,技リスト!$A$1:$F$270,4,FALSE)),"－",VLOOKUP($Y681,技リスト!$A$1:$F$270,4,FALSE)),"一致","")</f>
        <v/>
      </c>
      <c r="AC681" s="15" t="s">
        <v>230</v>
      </c>
      <c r="AD681" s="3" t="str">
        <f>IF(ISERROR(VLOOKUP($AC681,技リスト!$A$1:$F$270,6,FALSE)),"－",VLOOKUP($AC681,技リスト!$A$1:$F$270,6,FALSE))</f>
        <v>NS</v>
      </c>
      <c r="AE681" s="3">
        <f>IF(ISERROR(VLOOKUP($AC681,技リスト!$A$1:$F$270,3,FALSE)),"－",VLOOKUP($AC681,技リスト!$A$1:$F$270,3,FALSE))</f>
        <v>67</v>
      </c>
      <c r="AF681" s="3" t="str">
        <f>IF($E681=IF(ISERROR(VLOOKUP($AC681,技リスト!$A$1:$F$245,4,FALSE)),"－",VLOOKUP($AC681,技リスト!$A$1:$F$245,4,FALSE)),"一致","")</f>
        <v/>
      </c>
      <c r="AG681" s="16" t="str">
        <f t="shared" si="80"/>
        <v>サイコショットマジックアイスグランドフリーズショット</v>
      </c>
      <c r="AH681" s="16" t="str">
        <f t="shared" si="81"/>
        <v>サイコショットマジックアイスグランドフリーズショット</v>
      </c>
      <c r="AI681" s="16" t="str">
        <f t="shared" si="82"/>
        <v>サイコショットマジックアイスグランドフリーズショット</v>
      </c>
      <c r="AJ681" s="16" t="str">
        <f t="shared" si="83"/>
        <v>サイコショットマジックアイスグランドフリーズショット</v>
      </c>
      <c r="AK681" s="15" t="str">
        <f t="shared" si="84"/>
        <v>NSDRBLNS</v>
      </c>
      <c r="AL681" s="16" t="str">
        <f t="shared" si="85"/>
        <v>NSDRBLNS</v>
      </c>
      <c r="AM681" s="15" t="str">
        <f t="shared" si="86"/>
        <v>NSDRBLNS</v>
      </c>
      <c r="AN681" s="15" t="str">
        <f t="shared" si="87"/>
        <v>NSDRBLNS</v>
      </c>
    </row>
    <row r="682" spans="1:40" ht="11.25" customHeight="1" x14ac:dyDescent="0.15">
      <c r="A682" s="15">
        <v>681</v>
      </c>
      <c r="B682" s="15" t="s">
        <v>1681</v>
      </c>
      <c r="C682" s="15" t="s">
        <v>1682</v>
      </c>
      <c r="D682" s="3" t="s">
        <v>18</v>
      </c>
      <c r="E682" s="15" t="s">
        <v>19</v>
      </c>
      <c r="F682" s="15" t="s">
        <v>53</v>
      </c>
      <c r="G682" s="15">
        <v>140</v>
      </c>
      <c r="H682" s="15">
        <v>129</v>
      </c>
      <c r="I682" s="15">
        <v>50</v>
      </c>
      <c r="J682" s="15">
        <v>48</v>
      </c>
      <c r="K682" s="15">
        <v>40</v>
      </c>
      <c r="L682" s="15">
        <v>62</v>
      </c>
      <c r="M682" s="15">
        <v>68</v>
      </c>
      <c r="N682" s="15">
        <v>58</v>
      </c>
      <c r="O682" s="15">
        <v>53</v>
      </c>
      <c r="P682" s="15">
        <v>16</v>
      </c>
      <c r="Q682" s="15" t="s">
        <v>134</v>
      </c>
      <c r="R682" s="3" t="str">
        <f>IF(ISERROR(VLOOKUP($Q682,技リスト!$A$1:$F$270,6,FALSE)),"－",VLOOKUP($Q682,技リスト!$A$1:$F$270,6,FALSE))</f>
        <v>DR</v>
      </c>
      <c r="S682" s="3">
        <f>IF(ISERROR(VLOOKUP($Q682,技リスト!$A$1:$F$270,3,FALSE)),"－",VLOOKUP($Q682,技リスト!$A$1:$F$270,3,FALSE))</f>
        <v>38</v>
      </c>
      <c r="T682" s="3" t="str">
        <f>IF($E682=IF(ISERROR(VLOOKUP($Q682,技リスト!$A$1:$F$270,4,FALSE)),"－",VLOOKUP($Q682,技リスト!$A$1:$F$270,4,FALSE)),"一致","")</f>
        <v/>
      </c>
      <c r="U682" s="15" t="s">
        <v>213</v>
      </c>
      <c r="V682" s="3" t="str">
        <f>IF(ISERROR(VLOOKUP($U682,技リスト!$A$1:$F$270,6,FALSE)),"－",VLOOKUP($U682,技リスト!$A$1:$F$270,6,FALSE))</f>
        <v>BL</v>
      </c>
      <c r="W682" s="3">
        <f>IF(ISERROR(VLOOKUP($U682,技リスト!$A$1:$F$270,3,FALSE)),"－",VLOOKUP($U682,技リスト!$A$1:$F$270,3,FALSE))</f>
        <v>56</v>
      </c>
      <c r="X682" s="3" t="str">
        <f>IF($E682=IF(ISERROR(VLOOKUP($U682,技リスト!$A$1:$F$270,4,FALSE)),"－",VLOOKUP($U682,技リスト!$A$1:$F$270,4,FALSE)),"一致","")</f>
        <v/>
      </c>
      <c r="Y682" s="15" t="s">
        <v>87</v>
      </c>
      <c r="Z682" s="3" t="str">
        <f>IF(ISERROR(VLOOKUP($Y682,技リスト!$A$1:$F$270,6,FALSE)),"－",VLOOKUP($Y682,技リスト!$A$1:$F$270,6,FALSE))</f>
        <v>DR</v>
      </c>
      <c r="AA682" s="3">
        <f>IF(ISERROR(VLOOKUP($Y682,技リスト!$A$1:$F$270,3,FALSE)),"－",VLOOKUP($Y682,技リスト!$A$1:$F$270,3,FALSE))</f>
        <v>78</v>
      </c>
      <c r="AB682" s="3" t="str">
        <f>IF($E682=IF(ISERROR(VLOOKUP($Y682,技リスト!$A$1:$F$270,4,FALSE)),"－",VLOOKUP($Y682,技リスト!$A$1:$F$270,4,FALSE)),"一致","")</f>
        <v/>
      </c>
      <c r="AC682" s="15" t="s">
        <v>142</v>
      </c>
      <c r="AD682" s="3" t="str">
        <f>IF(ISERROR(VLOOKUP($AC682,技リスト!$A$1:$F$270,6,FALSE)),"－",VLOOKUP($AC682,技リスト!$A$1:$F$270,6,FALSE))</f>
        <v>BL</v>
      </c>
      <c r="AE682" s="3">
        <f>IF(ISERROR(VLOOKUP($AC682,技リスト!$A$1:$F$270,3,FALSE)),"－",VLOOKUP($AC682,技リスト!$A$1:$F$270,3,FALSE))</f>
        <v>117</v>
      </c>
      <c r="AF682" s="3" t="str">
        <f>IF($E682=IF(ISERROR(VLOOKUP($AC682,技リスト!$A$1:$F$245,4,FALSE)),"－",VLOOKUP($AC682,技リスト!$A$1:$F$245,4,FALSE)),"一致","")</f>
        <v/>
      </c>
      <c r="AG682" s="16" t="str">
        <f t="shared" si="80"/>
        <v>スーパーアルマジロアースクェイクオオウチワかごめかごめ</v>
      </c>
      <c r="AH682" s="16" t="str">
        <f t="shared" si="81"/>
        <v>スーパーアルマジロアースクェイクオオウチワかごめかごめ</v>
      </c>
      <c r="AI682" s="16" t="str">
        <f t="shared" si="82"/>
        <v>スーパーアルマジロアースクェイクオオウチワかごめかごめ</v>
      </c>
      <c r="AJ682" s="16" t="str">
        <f t="shared" si="83"/>
        <v>スーパーアルマジロアースクェイクオオウチワかごめかごめ</v>
      </c>
      <c r="AK682" s="15" t="str">
        <f t="shared" si="84"/>
        <v>DRBLDRBL</v>
      </c>
      <c r="AL682" s="16" t="str">
        <f t="shared" si="85"/>
        <v>DRBLDRBL</v>
      </c>
      <c r="AM682" s="15" t="str">
        <f t="shared" si="86"/>
        <v>DRBLDRBL</v>
      </c>
      <c r="AN682" s="15" t="str">
        <f t="shared" si="87"/>
        <v>DRBLDRBL</v>
      </c>
    </row>
    <row r="683" spans="1:40" ht="11.25" customHeight="1" x14ac:dyDescent="0.15">
      <c r="A683" s="15">
        <v>682</v>
      </c>
      <c r="B683" s="15" t="s">
        <v>1683</v>
      </c>
      <c r="C683" s="15" t="s">
        <v>1684</v>
      </c>
      <c r="D683" s="3" t="s">
        <v>18</v>
      </c>
      <c r="E683" s="15" t="s">
        <v>19</v>
      </c>
      <c r="F683" s="15" t="s">
        <v>20</v>
      </c>
      <c r="G683" s="15">
        <v>127</v>
      </c>
      <c r="H683" s="15">
        <v>149</v>
      </c>
      <c r="I683" s="15">
        <v>59</v>
      </c>
      <c r="J683" s="15">
        <v>71</v>
      </c>
      <c r="K683" s="15">
        <v>54</v>
      </c>
      <c r="L683" s="15">
        <v>64</v>
      </c>
      <c r="M683" s="15">
        <v>56</v>
      </c>
      <c r="N683" s="15">
        <v>52</v>
      </c>
      <c r="O683" s="15">
        <v>61</v>
      </c>
      <c r="P683" s="15">
        <v>15</v>
      </c>
      <c r="Q683" s="15" t="s">
        <v>269</v>
      </c>
      <c r="R683" s="3" t="str">
        <f>IF(ISERROR(VLOOKUP($Q683,技リスト!$A$1:$F$270,6,FALSE)),"－",VLOOKUP($Q683,技リスト!$A$1:$F$270,6,FALSE))</f>
        <v>CA</v>
      </c>
      <c r="S683" s="3">
        <f>IF(ISERROR(VLOOKUP($Q683,技リスト!$A$1:$F$270,3,FALSE)),"－",VLOOKUP($Q683,技リスト!$A$1:$F$270,3,FALSE))</f>
        <v>12</v>
      </c>
      <c r="T683" s="3" t="str">
        <f>IF($E683=IF(ISERROR(VLOOKUP($Q683,技リスト!$A$1:$F$270,4,FALSE)),"－",VLOOKUP($Q683,技リスト!$A$1:$F$270,4,FALSE)),"一致","")</f>
        <v>一致</v>
      </c>
      <c r="U683" s="15" t="s">
        <v>779</v>
      </c>
      <c r="V683" s="3" t="str">
        <f>IF(ISERROR(VLOOKUP($U683,技リスト!$A$1:$F$270,6,FALSE)),"－",VLOOKUP($U683,技リスト!$A$1:$F$270,6,FALSE))</f>
        <v>CA</v>
      </c>
      <c r="W683" s="3">
        <f>IF(ISERROR(VLOOKUP($U683,技リスト!$A$1:$F$270,3,FALSE)),"－",VLOOKUP($U683,技リスト!$A$1:$F$270,3,FALSE))</f>
        <v>65</v>
      </c>
      <c r="X683" s="3" t="str">
        <f>IF($E683=IF(ISERROR(VLOOKUP($U683,技リスト!$A$1:$F$270,4,FALSE)),"－",VLOOKUP($U683,技リスト!$A$1:$F$270,4,FALSE)),"一致","")</f>
        <v/>
      </c>
      <c r="Y683" s="15" t="s">
        <v>338</v>
      </c>
      <c r="Z683" s="3" t="str">
        <f>IF(ISERROR(VLOOKUP($Y683,技リスト!$A$1:$F$270,6,FALSE)),"－",VLOOKUP($Y683,技リスト!$A$1:$F$270,6,FALSE))</f>
        <v>DR</v>
      </c>
      <c r="AA683" s="3">
        <f>IF(ISERROR(VLOOKUP($Y683,技リスト!$A$1:$F$270,3,FALSE)),"－",VLOOKUP($Y683,技リスト!$A$1:$F$270,3,FALSE))</f>
        <v>76</v>
      </c>
      <c r="AB683" s="3" t="str">
        <f>IF($E683=IF(ISERROR(VLOOKUP($Y683,技リスト!$A$1:$F$270,4,FALSE)),"－",VLOOKUP($Y683,技リスト!$A$1:$F$270,4,FALSE)),"一致","")</f>
        <v/>
      </c>
      <c r="AC683" s="15" t="s">
        <v>129</v>
      </c>
      <c r="AD683" s="3" t="str">
        <f>IF(ISERROR(VLOOKUP($AC683,技リスト!$A$1:$F$270,6,FALSE)),"－",VLOOKUP($AC683,技リスト!$A$1:$F$270,6,FALSE))</f>
        <v>BL</v>
      </c>
      <c r="AE683" s="3">
        <f>IF(ISERROR(VLOOKUP($AC683,技リスト!$A$1:$F$270,3,FALSE)),"－",VLOOKUP($AC683,技リスト!$A$1:$F$270,3,FALSE))</f>
        <v>73</v>
      </c>
      <c r="AF683" s="3" t="str">
        <f>IF($E683=IF(ISERROR(VLOOKUP($AC683,技リスト!$A$1:$F$245,4,FALSE)),"－",VLOOKUP($AC683,技リスト!$A$1:$F$245,4,FALSE)),"一致","")</f>
        <v>一致</v>
      </c>
      <c r="AG683" s="16" t="str">
        <f t="shared" si="80"/>
        <v>キラーブレードオーロラカーテンとうめいフェイントぶんしんディフェンス</v>
      </c>
      <c r="AH683" s="16" t="str">
        <f t="shared" si="81"/>
        <v>キラーブレードオーロラカーテンとうめいフェイントぶんしんディフェンス</v>
      </c>
      <c r="AI683" s="16" t="str">
        <f t="shared" si="82"/>
        <v>キラーブレードオーロラカーテンとうめいフェイントぶんしんディフェンス</v>
      </c>
      <c r="AJ683" s="16" t="str">
        <f t="shared" si="83"/>
        <v>キラーブレードオーロラカーテンとうめいフェイントぶんしんディフェンス</v>
      </c>
      <c r="AK683" s="15" t="str">
        <f t="shared" si="84"/>
        <v>CACADRBL</v>
      </c>
      <c r="AL683" s="16" t="str">
        <f t="shared" si="85"/>
        <v>CACADRBL</v>
      </c>
      <c r="AM683" s="15" t="str">
        <f t="shared" si="86"/>
        <v>CACADRBL</v>
      </c>
      <c r="AN683" s="15" t="str">
        <f t="shared" si="87"/>
        <v>CACADRBL</v>
      </c>
    </row>
    <row r="684" spans="1:40" ht="11.25" customHeight="1" x14ac:dyDescent="0.15">
      <c r="A684" s="15">
        <v>683</v>
      </c>
      <c r="B684" s="15" t="s">
        <v>1685</v>
      </c>
      <c r="C684" s="15" t="s">
        <v>1686</v>
      </c>
      <c r="D684" s="3" t="s">
        <v>18</v>
      </c>
      <c r="E684" s="15" t="s">
        <v>19</v>
      </c>
      <c r="F684" s="15" t="s">
        <v>17</v>
      </c>
      <c r="G684" s="15">
        <v>147</v>
      </c>
      <c r="H684" s="15">
        <v>132</v>
      </c>
      <c r="I684" s="15">
        <v>47</v>
      </c>
      <c r="J684" s="15">
        <v>42</v>
      </c>
      <c r="K684" s="15">
        <v>40</v>
      </c>
      <c r="L684" s="15">
        <v>60</v>
      </c>
      <c r="M684" s="15">
        <v>67</v>
      </c>
      <c r="N684" s="15">
        <v>57</v>
      </c>
      <c r="O684" s="15">
        <v>56</v>
      </c>
      <c r="P684" s="15">
        <v>16</v>
      </c>
      <c r="Q684" s="15" t="s">
        <v>305</v>
      </c>
      <c r="R684" s="3" t="str">
        <f>IF(ISERROR(VLOOKUP($Q684,技リスト!$A$1:$F$270,6,FALSE)),"－",VLOOKUP($Q684,技リスト!$A$1:$F$270,6,FALSE))</f>
        <v>BB</v>
      </c>
      <c r="S684" s="3">
        <f>IF(ISERROR(VLOOKUP($Q684,技リスト!$A$1:$F$270,3,FALSE)),"－",VLOOKUP($Q684,技リスト!$A$1:$F$270,3,FALSE))</f>
        <v>16</v>
      </c>
      <c r="T684" s="3" t="str">
        <f>IF($E684=IF(ISERROR(VLOOKUP($Q684,技リスト!$A$1:$F$270,4,FALSE)),"－",VLOOKUP($Q684,技リスト!$A$1:$F$270,4,FALSE)),"一致","")</f>
        <v/>
      </c>
      <c r="U684" s="15" t="s">
        <v>366</v>
      </c>
      <c r="V684" s="3" t="str">
        <f>IF(ISERROR(VLOOKUP($U684,技リスト!$A$1:$F$270,6,FALSE)),"－",VLOOKUP($U684,技リスト!$A$1:$F$270,6,FALSE))</f>
        <v>CA</v>
      </c>
      <c r="W684" s="3">
        <f>IF(ISERROR(VLOOKUP($U684,技リスト!$A$1:$F$270,3,FALSE)),"－",VLOOKUP($U684,技リスト!$A$1:$F$270,3,FALSE))</f>
        <v>10</v>
      </c>
      <c r="X684" s="3" t="str">
        <f>IF($E684=IF(ISERROR(VLOOKUP($U684,技リスト!$A$1:$F$270,4,FALSE)),"－",VLOOKUP($U684,技リスト!$A$1:$F$270,4,FALSE)),"一致","")</f>
        <v/>
      </c>
      <c r="Y684" s="15" t="s">
        <v>321</v>
      </c>
      <c r="Z684" s="3" t="str">
        <f>IF(ISERROR(VLOOKUP($Y684,技リスト!$A$1:$F$270,6,FALSE)),"－",VLOOKUP($Y684,技リスト!$A$1:$F$270,6,FALSE))</f>
        <v>P1</v>
      </c>
      <c r="AA684" s="3">
        <f>IF(ISERROR(VLOOKUP($Y684,技リスト!$A$1:$F$270,3,FALSE)),"－",VLOOKUP($Y684,技リスト!$A$1:$F$270,3,FALSE))</f>
        <v>76</v>
      </c>
      <c r="AB684" s="3" t="str">
        <f>IF($E684=IF(ISERROR(VLOOKUP($Y684,技リスト!$A$1:$F$270,4,FALSE)),"－",VLOOKUP($Y684,技リスト!$A$1:$F$270,4,FALSE)),"一致","")</f>
        <v/>
      </c>
      <c r="AC684" s="15" t="s">
        <v>1236</v>
      </c>
      <c r="AD684" s="3" t="str">
        <f>IF(ISERROR(VLOOKUP($AC684,技リスト!$A$1:$F$270,6,FALSE)),"－",VLOOKUP($AC684,技リスト!$A$1:$F$270,6,FALSE))</f>
        <v>BL</v>
      </c>
      <c r="AE684" s="3">
        <f>IF(ISERROR(VLOOKUP($AC684,技リスト!$A$1:$F$270,3,FALSE)),"－",VLOOKUP($AC684,技リスト!$A$1:$F$270,3,FALSE))</f>
        <v>115</v>
      </c>
      <c r="AF684" s="3" t="str">
        <f>IF($E684=IF(ISERROR(VLOOKUP($AC684,技リスト!$A$1:$F$245,4,FALSE)),"－",VLOOKUP($AC684,技リスト!$A$1:$F$245,4,FALSE)),"一致","")</f>
        <v/>
      </c>
      <c r="AG684" s="16" t="str">
        <f t="shared" si="80"/>
        <v>ホーントレインタフネスブロックちゃぶだいがえしボディシールド</v>
      </c>
      <c r="AH684" s="16" t="str">
        <f t="shared" si="81"/>
        <v>ホーントレインタフネスブロックちゃぶだいがえしボディシールド</v>
      </c>
      <c r="AI684" s="16" t="str">
        <f t="shared" si="82"/>
        <v>ホーントレインタフネスブロックちゃぶだいがえしボディシールド</v>
      </c>
      <c r="AJ684" s="16" t="str">
        <f t="shared" si="83"/>
        <v>ホーントレインタフネスブロックちゃぶだいがえしボディシールド</v>
      </c>
      <c r="AK684" s="15" t="str">
        <f t="shared" si="84"/>
        <v>BBCAP1BL</v>
      </c>
      <c r="AL684" s="16" t="str">
        <f t="shared" si="85"/>
        <v>BBCAP1BL</v>
      </c>
      <c r="AM684" s="15" t="str">
        <f t="shared" si="86"/>
        <v>BBCAP1BL</v>
      </c>
      <c r="AN684" s="15" t="str">
        <f t="shared" si="87"/>
        <v>BBCAP1BL</v>
      </c>
    </row>
    <row r="685" spans="1:40" ht="11.25" customHeight="1" x14ac:dyDescent="0.15">
      <c r="A685" s="15">
        <v>684</v>
      </c>
      <c r="B685" s="15" t="s">
        <v>1687</v>
      </c>
      <c r="C685" s="15" t="s">
        <v>1688</v>
      </c>
      <c r="D685" s="3" t="s">
        <v>18</v>
      </c>
      <c r="E685" s="15" t="s">
        <v>88</v>
      </c>
      <c r="F685" s="15" t="s">
        <v>17</v>
      </c>
      <c r="G685" s="15">
        <v>165</v>
      </c>
      <c r="H685" s="15">
        <v>190</v>
      </c>
      <c r="I685" s="15">
        <v>46</v>
      </c>
      <c r="J685" s="15">
        <v>56</v>
      </c>
      <c r="K685" s="15">
        <v>71</v>
      </c>
      <c r="L685" s="15">
        <v>44</v>
      </c>
      <c r="M685" s="15">
        <v>63</v>
      </c>
      <c r="N685" s="15">
        <v>55</v>
      </c>
      <c r="O685" s="15">
        <v>54</v>
      </c>
      <c r="P685" s="15">
        <v>20</v>
      </c>
      <c r="Q685" s="15" t="s">
        <v>140</v>
      </c>
      <c r="R685" s="3" t="str">
        <f>IF(ISERROR(VLOOKUP($Q685,技リスト!$A$1:$F$270,6,FALSE)),"－",VLOOKUP($Q685,技リスト!$A$1:$F$270,6,FALSE))</f>
        <v>BL</v>
      </c>
      <c r="S685" s="3">
        <f>IF(ISERROR(VLOOKUP($Q685,技リスト!$A$1:$F$270,3,FALSE)),"－",VLOOKUP($Q685,技リスト!$A$1:$F$270,3,FALSE))</f>
        <v>41</v>
      </c>
      <c r="T685" s="3" t="str">
        <f>IF($E685=IF(ISERROR(VLOOKUP($Q685,技リスト!$A$1:$F$270,4,FALSE)),"－",VLOOKUP($Q685,技リスト!$A$1:$F$270,4,FALSE)),"一致","")</f>
        <v/>
      </c>
      <c r="U685" s="15" t="s">
        <v>128</v>
      </c>
      <c r="V685" s="3" t="str">
        <f>IF(ISERROR(VLOOKUP($U685,技リスト!$A$1:$F$270,6,FALSE)),"－",VLOOKUP($U685,技リスト!$A$1:$F$270,6,FALSE))</f>
        <v>DR</v>
      </c>
      <c r="W685" s="3">
        <f>IF(ISERROR(VLOOKUP($U685,技リスト!$A$1:$F$270,3,FALSE)),"－",VLOOKUP($U685,技リスト!$A$1:$F$270,3,FALSE))</f>
        <v>76</v>
      </c>
      <c r="X685" s="3" t="str">
        <f>IF($E685=IF(ISERROR(VLOOKUP($U685,技リスト!$A$1:$F$270,4,FALSE)),"－",VLOOKUP($U685,技リスト!$A$1:$F$270,4,FALSE)),"一致","")</f>
        <v/>
      </c>
      <c r="Y685" s="15" t="s">
        <v>338</v>
      </c>
      <c r="Z685" s="3" t="str">
        <f>IF(ISERROR(VLOOKUP($Y685,技リスト!$A$1:$F$270,6,FALSE)),"－",VLOOKUP($Y685,技リスト!$A$1:$F$270,6,FALSE))</f>
        <v>DR</v>
      </c>
      <c r="AA685" s="3">
        <f>IF(ISERROR(VLOOKUP($Y685,技リスト!$A$1:$F$270,3,FALSE)),"－",VLOOKUP($Y685,技リスト!$A$1:$F$270,3,FALSE))</f>
        <v>76</v>
      </c>
      <c r="AB685" s="3" t="str">
        <f>IF($E685=IF(ISERROR(VLOOKUP($Y685,技リスト!$A$1:$F$270,4,FALSE)),"－",VLOOKUP($Y685,技リスト!$A$1:$F$270,4,FALSE)),"一致","")</f>
        <v/>
      </c>
      <c r="AC685" s="15" t="s">
        <v>253</v>
      </c>
      <c r="AD685" s="3" t="str">
        <f>IF(ISERROR(VLOOKUP($AC685,技リスト!$A$1:$F$270,6,FALSE)),"－",VLOOKUP($AC685,技リスト!$A$1:$F$270,6,FALSE))</f>
        <v>NS</v>
      </c>
      <c r="AE685" s="3">
        <f>IF(ISERROR(VLOOKUP($AC685,技リスト!$A$1:$F$270,3,FALSE)),"－",VLOOKUP($AC685,技リスト!$A$1:$F$270,3,FALSE))</f>
        <v>84</v>
      </c>
      <c r="AF685" s="3" t="str">
        <f>IF($E685=IF(ISERROR(VLOOKUP($AC685,技リスト!$A$1:$F$245,4,FALSE)),"－",VLOOKUP($AC685,技リスト!$A$1:$F$245,4,FALSE)),"一致","")</f>
        <v/>
      </c>
      <c r="AG685" s="16" t="str">
        <f t="shared" si="80"/>
        <v>うしろのしょうめんぶんしんフェイントとうめいフェイントツインブースト</v>
      </c>
      <c r="AH685" s="16" t="str">
        <f t="shared" si="81"/>
        <v>うしろのしょうめんぶんしんフェイントとうめいフェイントツインブースト</v>
      </c>
      <c r="AI685" s="16" t="str">
        <f t="shared" si="82"/>
        <v>うしろのしょうめんぶんしんフェイントとうめいフェイントツインブースト</v>
      </c>
      <c r="AJ685" s="16" t="str">
        <f t="shared" si="83"/>
        <v>うしろのしょうめんぶんしんフェイントとうめいフェイントツインブースト</v>
      </c>
      <c r="AK685" s="15" t="str">
        <f t="shared" si="84"/>
        <v>BLDRDRNS</v>
      </c>
      <c r="AL685" s="16" t="str">
        <f t="shared" si="85"/>
        <v>BLDRDRNS</v>
      </c>
      <c r="AM685" s="15" t="str">
        <f t="shared" si="86"/>
        <v>BLDRDRNS</v>
      </c>
      <c r="AN685" s="15" t="str">
        <f t="shared" si="87"/>
        <v>BLDRDRNS</v>
      </c>
    </row>
    <row r="686" spans="1:40" ht="11.25" customHeight="1" x14ac:dyDescent="0.15">
      <c r="A686" s="15">
        <v>685</v>
      </c>
      <c r="B686" s="15" t="s">
        <v>1689</v>
      </c>
      <c r="C686" s="15" t="s">
        <v>1690</v>
      </c>
      <c r="D686" s="3" t="s">
        <v>18</v>
      </c>
      <c r="E686" s="15" t="s">
        <v>88</v>
      </c>
      <c r="F686" s="15" t="s">
        <v>53</v>
      </c>
      <c r="G686" s="15">
        <v>127</v>
      </c>
      <c r="H686" s="15">
        <v>116</v>
      </c>
      <c r="I686" s="15">
        <v>56</v>
      </c>
      <c r="J686" s="15">
        <v>48</v>
      </c>
      <c r="K686" s="15">
        <v>48</v>
      </c>
      <c r="L686" s="15">
        <v>60</v>
      </c>
      <c r="M686" s="15">
        <v>40</v>
      </c>
      <c r="N686" s="15">
        <v>54</v>
      </c>
      <c r="O686" s="15">
        <v>52</v>
      </c>
      <c r="P686" s="15">
        <v>10</v>
      </c>
      <c r="Q686" s="15" t="s">
        <v>329</v>
      </c>
      <c r="R686" s="3" t="str">
        <f>IF(ISERROR(VLOOKUP($Q686,技リスト!$A$1:$F$270,6,FALSE)),"－",VLOOKUP($Q686,技リスト!$A$1:$F$270,6,FALSE))</f>
        <v>DR</v>
      </c>
      <c r="S686" s="3">
        <f>IF(ISERROR(VLOOKUP($Q686,技リスト!$A$1:$F$270,3,FALSE)),"－",VLOOKUP($Q686,技リスト!$A$1:$F$270,3,FALSE))</f>
        <v>8</v>
      </c>
      <c r="T686" s="3" t="str">
        <f>IF($E686=IF(ISERROR(VLOOKUP($Q686,技リスト!$A$1:$F$270,4,FALSE)),"－",VLOOKUP($Q686,技リスト!$A$1:$F$270,4,FALSE)),"一致","")</f>
        <v>一致</v>
      </c>
      <c r="U686" s="15" t="s">
        <v>146</v>
      </c>
      <c r="V686" s="3" t="str">
        <f>IF(ISERROR(VLOOKUP($U686,技リスト!$A$1:$F$270,6,FALSE)),"－",VLOOKUP($U686,技リスト!$A$1:$F$270,6,FALSE))</f>
        <v>DR</v>
      </c>
      <c r="W686" s="3">
        <f>IF(ISERROR(VLOOKUP($U686,技リスト!$A$1:$F$270,3,FALSE)),"－",VLOOKUP($U686,技リスト!$A$1:$F$270,3,FALSE))</f>
        <v>15</v>
      </c>
      <c r="X686" s="3" t="str">
        <f>IF($E686=IF(ISERROR(VLOOKUP($U686,技リスト!$A$1:$F$270,4,FALSE)),"－",VLOOKUP($U686,技リスト!$A$1:$F$270,4,FALSE)),"一致","")</f>
        <v/>
      </c>
      <c r="Y686" s="15" t="s">
        <v>256</v>
      </c>
      <c r="Z686" s="3" t="str">
        <f>IF(ISERROR(VLOOKUP($Y686,技リスト!$A$1:$F$270,6,FALSE)),"－",VLOOKUP($Y686,技リスト!$A$1:$F$270,6,FALSE))</f>
        <v>NS</v>
      </c>
      <c r="AA686" s="3">
        <f>IF(ISERROR(VLOOKUP($Y686,技リスト!$A$1:$F$270,3,FALSE)),"－",VLOOKUP($Y686,技リスト!$A$1:$F$270,3,FALSE))</f>
        <v>31</v>
      </c>
      <c r="AB686" s="3" t="str">
        <f>IF($E686=IF(ISERROR(VLOOKUP($Y686,技リスト!$A$1:$F$270,4,FALSE)),"－",VLOOKUP($Y686,技リスト!$A$1:$F$270,4,FALSE)),"一致","")</f>
        <v>一致</v>
      </c>
      <c r="AC686" s="15" t="s">
        <v>139</v>
      </c>
      <c r="AD686" s="3" t="str">
        <f>IF(ISERROR(VLOOKUP($AC686,技リスト!$A$1:$F$270,6,FALSE)),"－",VLOOKUP($AC686,技リスト!$A$1:$F$270,6,FALSE))</f>
        <v>BL</v>
      </c>
      <c r="AE686" s="3">
        <f>IF(ISERROR(VLOOKUP($AC686,技リスト!$A$1:$F$270,3,FALSE)),"－",VLOOKUP($AC686,技リスト!$A$1:$F$270,3,FALSE))</f>
        <v>8</v>
      </c>
      <c r="AF686" s="3" t="str">
        <f>IF($E686=IF(ISERROR(VLOOKUP($AC686,技リスト!$A$1:$F$245,4,FALSE)),"－",VLOOKUP($AC686,技リスト!$A$1:$F$245,4,FALSE)),"一致","")</f>
        <v/>
      </c>
      <c r="AG686" s="16" t="str">
        <f t="shared" si="80"/>
        <v>たまのりピエロモンキーターンスパイラルショットコイルターン</v>
      </c>
      <c r="AH686" s="16" t="str">
        <f t="shared" si="81"/>
        <v>たまのりピエロモンキーターンスパイラルショットコイルターン</v>
      </c>
      <c r="AI686" s="16" t="str">
        <f t="shared" si="82"/>
        <v>たまのりピエロモンキーターンスパイラルショットコイルターン</v>
      </c>
      <c r="AJ686" s="16" t="str">
        <f t="shared" si="83"/>
        <v>たまのりピエロモンキーターンスパイラルショットコイルターン</v>
      </c>
      <c r="AK686" s="15" t="str">
        <f t="shared" si="84"/>
        <v>DRDRNSBL</v>
      </c>
      <c r="AL686" s="16" t="str">
        <f t="shared" si="85"/>
        <v>DRDRNSBL</v>
      </c>
      <c r="AM686" s="15" t="str">
        <f t="shared" si="86"/>
        <v>DRDRNSBL</v>
      </c>
      <c r="AN686" s="15" t="str">
        <f t="shared" si="87"/>
        <v>DRDRNSBL</v>
      </c>
    </row>
    <row r="687" spans="1:40" ht="11.25" customHeight="1" x14ac:dyDescent="0.15">
      <c r="A687" s="15">
        <v>686</v>
      </c>
      <c r="B687" s="15" t="s">
        <v>1691</v>
      </c>
      <c r="C687" s="15" t="s">
        <v>1692</v>
      </c>
      <c r="D687" s="3" t="s">
        <v>18</v>
      </c>
      <c r="E687" s="15" t="s">
        <v>145</v>
      </c>
      <c r="F687" s="15" t="s">
        <v>20</v>
      </c>
      <c r="G687" s="15">
        <v>114</v>
      </c>
      <c r="H687" s="15">
        <v>108</v>
      </c>
      <c r="I687" s="15">
        <v>53</v>
      </c>
      <c r="J687" s="15">
        <v>48</v>
      </c>
      <c r="K687" s="15">
        <v>54</v>
      </c>
      <c r="L687" s="15">
        <v>57</v>
      </c>
      <c r="M687" s="15">
        <v>42</v>
      </c>
      <c r="N687" s="15">
        <v>54</v>
      </c>
      <c r="O687" s="15">
        <v>47</v>
      </c>
      <c r="P687" s="15">
        <v>9</v>
      </c>
      <c r="Q687" s="15" t="s">
        <v>304</v>
      </c>
      <c r="R687" s="3" t="str">
        <f>IF(ISERROR(VLOOKUP($Q687,技リスト!$A$1:$F$270,6,FALSE)),"－",VLOOKUP($Q687,技リスト!$A$1:$F$270,6,FALSE))</f>
        <v>BL</v>
      </c>
      <c r="S687" s="3">
        <f>IF(ISERROR(VLOOKUP($Q687,技リスト!$A$1:$F$270,3,FALSE)),"－",VLOOKUP($Q687,技リスト!$A$1:$F$270,3,FALSE))</f>
        <v>12</v>
      </c>
      <c r="T687" s="3" t="str">
        <f>IF($E687=IF(ISERROR(VLOOKUP($Q687,技リスト!$A$1:$F$270,4,FALSE)),"－",VLOOKUP($Q687,技リスト!$A$1:$F$270,4,FALSE)),"一致","")</f>
        <v/>
      </c>
      <c r="U687" s="15" t="s">
        <v>366</v>
      </c>
      <c r="V687" s="3" t="str">
        <f>IF(ISERROR(VLOOKUP($U687,技リスト!$A$1:$F$270,6,FALSE)),"－",VLOOKUP($U687,技リスト!$A$1:$F$270,6,FALSE))</f>
        <v>CA</v>
      </c>
      <c r="W687" s="3">
        <f>IF(ISERROR(VLOOKUP($U687,技リスト!$A$1:$F$270,3,FALSE)),"－",VLOOKUP($U687,技リスト!$A$1:$F$270,3,FALSE))</f>
        <v>10</v>
      </c>
      <c r="X687" s="3" t="str">
        <f>IF($E687=IF(ISERROR(VLOOKUP($U687,技リスト!$A$1:$F$270,4,FALSE)),"－",VLOOKUP($U687,技リスト!$A$1:$F$270,4,FALSE)),"一致","")</f>
        <v/>
      </c>
      <c r="Y687" s="15" t="s">
        <v>280</v>
      </c>
      <c r="Z687" s="3" t="str">
        <f>IF(ISERROR(VLOOKUP($Y687,技リスト!$A$1:$F$270,6,FALSE)),"－",VLOOKUP($Y687,技リスト!$A$1:$F$270,6,FALSE))</f>
        <v>P1</v>
      </c>
      <c r="AA687" s="3">
        <f>IF(ISERROR(VLOOKUP($Y687,技リスト!$A$1:$F$270,3,FALSE)),"－",VLOOKUP($Y687,技リスト!$A$1:$F$270,3,FALSE))</f>
        <v>41</v>
      </c>
      <c r="AB687" s="3" t="str">
        <f>IF($E687=IF(ISERROR(VLOOKUP($Y687,技リスト!$A$1:$F$270,4,FALSE)),"－",VLOOKUP($Y687,技リスト!$A$1:$F$270,4,FALSE)),"一致","")</f>
        <v>一致</v>
      </c>
      <c r="AC687" s="15" t="s">
        <v>370</v>
      </c>
      <c r="AD687" s="3" t="str">
        <f>IF(ISERROR(VLOOKUP($AC687,技リスト!$A$1:$F$270,6,FALSE)),"－",VLOOKUP($AC687,技リスト!$A$1:$F$270,6,FALSE))</f>
        <v>P1</v>
      </c>
      <c r="AE687" s="3">
        <f>IF(ISERROR(VLOOKUP($AC687,技リスト!$A$1:$F$270,3,FALSE)),"－",VLOOKUP($AC687,技リスト!$A$1:$F$270,3,FALSE))</f>
        <v>90</v>
      </c>
      <c r="AF687" s="3" t="str">
        <f>IF($E687=IF(ISERROR(VLOOKUP($AC687,技リスト!$A$1:$F$245,4,FALSE)),"－",VLOOKUP($AC687,技リスト!$A$1:$F$245,4,FALSE)),"一致","")</f>
        <v>一致</v>
      </c>
      <c r="AG687" s="16" t="str">
        <f t="shared" si="80"/>
        <v>しこふみタフネスブロックロケットこぶしダブルロケット</v>
      </c>
      <c r="AH687" s="16" t="str">
        <f t="shared" si="81"/>
        <v>しこふみタフネスブロックロケットこぶしダブルロケット</v>
      </c>
      <c r="AI687" s="16" t="str">
        <f t="shared" si="82"/>
        <v>しこふみタフネスブロックロケットこぶしダブルロケット</v>
      </c>
      <c r="AJ687" s="16" t="str">
        <f t="shared" si="83"/>
        <v>しこふみタフネスブロックロケットこぶしダブルロケット</v>
      </c>
      <c r="AK687" s="15" t="str">
        <f t="shared" si="84"/>
        <v>BLCAP1P1</v>
      </c>
      <c r="AL687" s="16" t="str">
        <f t="shared" si="85"/>
        <v>BLCAP1P1</v>
      </c>
      <c r="AM687" s="15" t="str">
        <f t="shared" si="86"/>
        <v>BLCAP1P1</v>
      </c>
      <c r="AN687" s="15" t="str">
        <f t="shared" si="87"/>
        <v>BLCAP1P1</v>
      </c>
    </row>
    <row r="688" spans="1:40" ht="11.25" customHeight="1" x14ac:dyDescent="0.15">
      <c r="A688" s="15">
        <v>687</v>
      </c>
      <c r="B688" s="15" t="s">
        <v>1693</v>
      </c>
      <c r="C688" s="15" t="s">
        <v>1694</v>
      </c>
      <c r="D688" s="3" t="s">
        <v>18</v>
      </c>
      <c r="E688" s="15" t="s">
        <v>145</v>
      </c>
      <c r="F688" s="15" t="s">
        <v>53</v>
      </c>
      <c r="G688" s="15">
        <v>112</v>
      </c>
      <c r="H688" s="15">
        <v>101</v>
      </c>
      <c r="I688" s="15">
        <v>51</v>
      </c>
      <c r="J688" s="15">
        <v>44</v>
      </c>
      <c r="K688" s="15">
        <v>45</v>
      </c>
      <c r="L688" s="15">
        <v>55</v>
      </c>
      <c r="M688" s="15">
        <v>57</v>
      </c>
      <c r="N688" s="15">
        <v>63</v>
      </c>
      <c r="O688" s="15">
        <v>52</v>
      </c>
      <c r="P688" s="15">
        <v>16</v>
      </c>
      <c r="Q688" s="15" t="s">
        <v>921</v>
      </c>
      <c r="R688" s="3" t="str">
        <f>IF(ISERROR(VLOOKUP($Q688,技リスト!$A$1:$F$270,6,FALSE)),"－",VLOOKUP($Q688,技リスト!$A$1:$F$270,6,FALSE))</f>
        <v>DR</v>
      </c>
      <c r="S688" s="3">
        <f>IF(ISERROR(VLOOKUP($Q688,技リスト!$A$1:$F$270,3,FALSE)),"－",VLOOKUP($Q688,技リスト!$A$1:$F$270,3,FALSE))</f>
        <v>17</v>
      </c>
      <c r="T688" s="3" t="str">
        <f>IF($E688=IF(ISERROR(VLOOKUP($Q688,技リスト!$A$1:$F$270,4,FALSE)),"－",VLOOKUP($Q688,技リスト!$A$1:$F$270,4,FALSE)),"一致","")</f>
        <v>一致</v>
      </c>
      <c r="U688" s="15" t="s">
        <v>218</v>
      </c>
      <c r="V688" s="3" t="str">
        <f>IF(ISERROR(VLOOKUP($U688,技リスト!$A$1:$F$270,6,FALSE)),"－",VLOOKUP($U688,技リスト!$A$1:$F$270,6,FALSE))</f>
        <v>DR</v>
      </c>
      <c r="W688" s="3">
        <f>IF(ISERROR(VLOOKUP($U688,技リスト!$A$1:$F$270,3,FALSE)),"－",VLOOKUP($U688,技リスト!$A$1:$F$270,3,FALSE))</f>
        <v>63</v>
      </c>
      <c r="X688" s="3" t="str">
        <f>IF($E688=IF(ISERROR(VLOOKUP($U688,技リスト!$A$1:$F$270,4,FALSE)),"－",VLOOKUP($U688,技リスト!$A$1:$F$270,4,FALSE)),"一致","")</f>
        <v>一致</v>
      </c>
      <c r="Y688" s="15" t="s">
        <v>224</v>
      </c>
      <c r="Z688" s="3" t="str">
        <f>IF(ISERROR(VLOOKUP($Y688,技リスト!$A$1:$F$270,6,FALSE)),"－",VLOOKUP($Y688,技リスト!$A$1:$F$270,6,FALSE))</f>
        <v>NS</v>
      </c>
      <c r="AA688" s="3">
        <f>IF(ISERROR(VLOOKUP($Y688,技リスト!$A$1:$F$270,3,FALSE)),"－",VLOOKUP($Y688,技リスト!$A$1:$F$270,3,FALSE))</f>
        <v>70</v>
      </c>
      <c r="AB688" s="3" t="str">
        <f>IF($E688=IF(ISERROR(VLOOKUP($Y688,技リスト!$A$1:$F$270,4,FALSE)),"－",VLOOKUP($Y688,技リスト!$A$1:$F$270,4,FALSE)),"一致","")</f>
        <v>一致</v>
      </c>
      <c r="AC688" s="15" t="s">
        <v>732</v>
      </c>
      <c r="AD688" s="3" t="str">
        <f>IF(ISERROR(VLOOKUP($AC688,技リスト!$A$1:$F$270,6,FALSE)),"－",VLOOKUP($AC688,技リスト!$A$1:$F$270,6,FALSE))</f>
        <v>BL</v>
      </c>
      <c r="AE688" s="3">
        <f>IF(ISERROR(VLOOKUP($AC688,技リスト!$A$1:$F$270,3,FALSE)),"－",VLOOKUP($AC688,技リスト!$A$1:$F$270,3,FALSE))</f>
        <v>56</v>
      </c>
      <c r="AF688" s="3" t="str">
        <f>IF($E688=IF(ISERROR(VLOOKUP($AC688,技リスト!$A$1:$F$245,4,FALSE)),"－",VLOOKUP($AC688,技リスト!$A$1:$F$245,4,FALSE)),"一致","")</f>
        <v>一致</v>
      </c>
      <c r="AG688" s="16" t="str">
        <f t="shared" si="80"/>
        <v>ひとりワンツージャッジスルーダイナマイトシュートフェイクボンバー</v>
      </c>
      <c r="AH688" s="16" t="str">
        <f t="shared" si="81"/>
        <v>ひとりワンツージャッジスルーダイナマイトシュートフェイクボンバー</v>
      </c>
      <c r="AI688" s="16" t="str">
        <f t="shared" si="82"/>
        <v>ひとりワンツージャッジスルーダイナマイトシュートフェイクボンバー</v>
      </c>
      <c r="AJ688" s="16" t="str">
        <f t="shared" si="83"/>
        <v>ひとりワンツージャッジスルーダイナマイトシュートフェイクボンバー</v>
      </c>
      <c r="AK688" s="15" t="str">
        <f t="shared" si="84"/>
        <v>DRDRNSBL</v>
      </c>
      <c r="AL688" s="16" t="str">
        <f t="shared" si="85"/>
        <v>DRDRNSBL</v>
      </c>
      <c r="AM688" s="15" t="str">
        <f t="shared" si="86"/>
        <v>DRDRNSBL</v>
      </c>
      <c r="AN688" s="15" t="str">
        <f t="shared" si="87"/>
        <v>DRDRNSBL</v>
      </c>
    </row>
    <row r="689" spans="1:40" ht="11.25" customHeight="1" x14ac:dyDescent="0.15">
      <c r="A689" s="15">
        <v>688</v>
      </c>
      <c r="B689" s="15" t="s">
        <v>1695</v>
      </c>
      <c r="C689" s="15" t="s">
        <v>1696</v>
      </c>
      <c r="D689" s="3" t="s">
        <v>18</v>
      </c>
      <c r="E689" s="15" t="s">
        <v>121</v>
      </c>
      <c r="F689" s="15" t="s">
        <v>53</v>
      </c>
      <c r="G689" s="15">
        <v>118</v>
      </c>
      <c r="H689" s="15">
        <v>124</v>
      </c>
      <c r="I689" s="15">
        <v>56</v>
      </c>
      <c r="J689" s="15">
        <v>44</v>
      </c>
      <c r="K689" s="15">
        <v>52</v>
      </c>
      <c r="L689" s="15">
        <v>44</v>
      </c>
      <c r="M689" s="15">
        <v>52</v>
      </c>
      <c r="N689" s="15">
        <v>61</v>
      </c>
      <c r="O689" s="15">
        <v>46</v>
      </c>
      <c r="P689" s="15">
        <v>15</v>
      </c>
      <c r="Q689" s="15" t="s">
        <v>146</v>
      </c>
      <c r="R689" s="3" t="str">
        <f>IF(ISERROR(VLOOKUP($Q689,技リスト!$A$1:$F$270,6,FALSE)),"－",VLOOKUP($Q689,技リスト!$A$1:$F$270,6,FALSE))</f>
        <v>DR</v>
      </c>
      <c r="S689" s="3">
        <f>IF(ISERROR(VLOOKUP($Q689,技リスト!$A$1:$F$270,3,FALSE)),"－",VLOOKUP($Q689,技リスト!$A$1:$F$270,3,FALSE))</f>
        <v>15</v>
      </c>
      <c r="T689" s="3" t="str">
        <f>IF($E689=IF(ISERROR(VLOOKUP($Q689,技リスト!$A$1:$F$270,4,FALSE)),"－",VLOOKUP($Q689,技リスト!$A$1:$F$270,4,FALSE)),"一致","")</f>
        <v>一致</v>
      </c>
      <c r="U689" s="15" t="s">
        <v>140</v>
      </c>
      <c r="V689" s="3" t="str">
        <f>IF(ISERROR(VLOOKUP($U689,技リスト!$A$1:$F$270,6,FALSE)),"－",VLOOKUP($U689,技リスト!$A$1:$F$270,6,FALSE))</f>
        <v>BL</v>
      </c>
      <c r="W689" s="3">
        <f>IF(ISERROR(VLOOKUP($U689,技リスト!$A$1:$F$270,3,FALSE)),"－",VLOOKUP($U689,技リスト!$A$1:$F$270,3,FALSE))</f>
        <v>41</v>
      </c>
      <c r="X689" s="3" t="str">
        <f>IF($E689=IF(ISERROR(VLOOKUP($U689,技リスト!$A$1:$F$270,4,FALSE)),"－",VLOOKUP($U689,技リスト!$A$1:$F$270,4,FALSE)),"一致","")</f>
        <v>一致</v>
      </c>
      <c r="Y689" s="15" t="s">
        <v>260</v>
      </c>
      <c r="Z689" s="3" t="str">
        <f>IF(ISERROR(VLOOKUP($Y689,技リスト!$A$1:$F$270,6,FALSE)),"－",VLOOKUP($Y689,技リスト!$A$1:$F$270,6,FALSE))</f>
        <v>NS</v>
      </c>
      <c r="AA689" s="3">
        <f>IF(ISERROR(VLOOKUP($Y689,技リスト!$A$1:$F$270,3,FALSE)),"－",VLOOKUP($Y689,技リスト!$A$1:$F$270,3,FALSE))</f>
        <v>70</v>
      </c>
      <c r="AB689" s="3" t="str">
        <f>IF($E689=IF(ISERROR(VLOOKUP($Y689,技リスト!$A$1:$F$270,4,FALSE)),"－",VLOOKUP($Y689,技リスト!$A$1:$F$270,4,FALSE)),"一致","")</f>
        <v/>
      </c>
      <c r="AC689" s="15" t="s">
        <v>128</v>
      </c>
      <c r="AD689" s="3" t="str">
        <f>IF(ISERROR(VLOOKUP($AC689,技リスト!$A$1:$F$270,6,FALSE)),"－",VLOOKUP($AC689,技リスト!$A$1:$F$270,6,FALSE))</f>
        <v>DR</v>
      </c>
      <c r="AE689" s="3">
        <f>IF(ISERROR(VLOOKUP($AC689,技リスト!$A$1:$F$270,3,FALSE)),"－",VLOOKUP($AC689,技リスト!$A$1:$F$270,3,FALSE))</f>
        <v>76</v>
      </c>
      <c r="AF689" s="3" t="str">
        <f>IF($E689=IF(ISERROR(VLOOKUP($AC689,技リスト!$A$1:$F$245,4,FALSE)),"－",VLOOKUP($AC689,技リスト!$A$1:$F$245,4,FALSE)),"一致","")</f>
        <v/>
      </c>
      <c r="AG689" s="16" t="str">
        <f t="shared" si="80"/>
        <v>モンキーターンうしろのしょうめんクンフーヘッドぶんしんフェイント</v>
      </c>
      <c r="AH689" s="16" t="str">
        <f t="shared" si="81"/>
        <v>モンキーターンうしろのしょうめんクンフーヘッドぶんしんフェイント</v>
      </c>
      <c r="AI689" s="16" t="str">
        <f t="shared" si="82"/>
        <v>モンキーターンうしろのしょうめんクンフーヘッドぶんしんフェイント</v>
      </c>
      <c r="AJ689" s="16" t="str">
        <f t="shared" si="83"/>
        <v>モンキーターンうしろのしょうめんクンフーヘッドぶんしんフェイント</v>
      </c>
      <c r="AK689" s="15" t="str">
        <f t="shared" si="84"/>
        <v>DRBLNSDR</v>
      </c>
      <c r="AL689" s="16" t="str">
        <f t="shared" si="85"/>
        <v>DRBLNSDR</v>
      </c>
      <c r="AM689" s="15" t="str">
        <f t="shared" si="86"/>
        <v>DRBLNSDR</v>
      </c>
      <c r="AN689" s="15" t="str">
        <f t="shared" si="87"/>
        <v>DRBLNSDR</v>
      </c>
    </row>
    <row r="690" spans="1:40" ht="11.25" customHeight="1" x14ac:dyDescent="0.15">
      <c r="A690" s="15">
        <v>689</v>
      </c>
      <c r="B690" s="15" t="s">
        <v>1697</v>
      </c>
      <c r="C690" s="15" t="s">
        <v>1698</v>
      </c>
      <c r="D690" s="3" t="s">
        <v>18</v>
      </c>
      <c r="E690" s="15" t="s">
        <v>145</v>
      </c>
      <c r="F690" s="15" t="s">
        <v>17</v>
      </c>
      <c r="G690" s="15">
        <v>138</v>
      </c>
      <c r="H690" s="15">
        <v>104</v>
      </c>
      <c r="I690" s="15">
        <v>44</v>
      </c>
      <c r="J690" s="15">
        <v>51</v>
      </c>
      <c r="K690" s="15">
        <v>52</v>
      </c>
      <c r="L690" s="15">
        <v>46</v>
      </c>
      <c r="M690" s="15">
        <v>48</v>
      </c>
      <c r="N690" s="15">
        <v>46</v>
      </c>
      <c r="O690" s="15">
        <v>49</v>
      </c>
      <c r="P690" s="15">
        <v>15</v>
      </c>
      <c r="Q690" s="15" t="s">
        <v>169</v>
      </c>
      <c r="R690" s="3" t="str">
        <f>IF(ISERROR(VLOOKUP($Q690,技リスト!$A$1:$F$270,6,FALSE)),"－",VLOOKUP($Q690,技リスト!$A$1:$F$270,6,FALSE))</f>
        <v>BL</v>
      </c>
      <c r="S690" s="3">
        <f>IF(ISERROR(VLOOKUP($Q690,技リスト!$A$1:$F$270,3,FALSE)),"－",VLOOKUP($Q690,技リスト!$A$1:$F$270,3,FALSE))</f>
        <v>8</v>
      </c>
      <c r="T690" s="3" t="str">
        <f>IF($E690=IF(ISERROR(VLOOKUP($Q690,技リスト!$A$1:$F$270,4,FALSE)),"－",VLOOKUP($Q690,技リスト!$A$1:$F$270,4,FALSE)),"一致","")</f>
        <v/>
      </c>
      <c r="U690" s="15" t="s">
        <v>329</v>
      </c>
      <c r="V690" s="3" t="str">
        <f>IF(ISERROR(VLOOKUP($U690,技リスト!$A$1:$F$270,6,FALSE)),"－",VLOOKUP($U690,技リスト!$A$1:$F$270,6,FALSE))</f>
        <v>DR</v>
      </c>
      <c r="W690" s="3">
        <f>IF(ISERROR(VLOOKUP($U690,技リスト!$A$1:$F$270,3,FALSE)),"－",VLOOKUP($U690,技リスト!$A$1:$F$270,3,FALSE))</f>
        <v>8</v>
      </c>
      <c r="X690" s="3" t="str">
        <f>IF($E690=IF(ISERROR(VLOOKUP($U690,技リスト!$A$1:$F$270,4,FALSE)),"－",VLOOKUP($U690,技リスト!$A$1:$F$270,4,FALSE)),"一致","")</f>
        <v/>
      </c>
      <c r="Y690" s="15" t="s">
        <v>921</v>
      </c>
      <c r="Z690" s="3" t="str">
        <f>IF(ISERROR(VLOOKUP($Y690,技リスト!$A$1:$F$270,6,FALSE)),"－",VLOOKUP($Y690,技リスト!$A$1:$F$270,6,FALSE))</f>
        <v>DR</v>
      </c>
      <c r="AA690" s="3">
        <f>IF(ISERROR(VLOOKUP($Y690,技リスト!$A$1:$F$270,3,FALSE)),"－",VLOOKUP($Y690,技リスト!$A$1:$F$270,3,FALSE))</f>
        <v>17</v>
      </c>
      <c r="AB690" s="3" t="str">
        <f>IF($E690=IF(ISERROR(VLOOKUP($Y690,技リスト!$A$1:$F$270,4,FALSE)),"－",VLOOKUP($Y690,技リスト!$A$1:$F$270,4,FALSE)),"一致","")</f>
        <v>一致</v>
      </c>
      <c r="AC690" s="15" t="s">
        <v>530</v>
      </c>
      <c r="AD690" s="3" t="str">
        <f>IF(ISERROR(VLOOKUP($AC690,技リスト!$A$1:$F$270,6,FALSE)),"－",VLOOKUP($AC690,技リスト!$A$1:$F$270,6,FALSE))</f>
        <v>BS</v>
      </c>
      <c r="AE690" s="3">
        <f>IF(ISERROR(VLOOKUP($AC690,技リスト!$A$1:$F$270,3,FALSE)),"－",VLOOKUP($AC690,技リスト!$A$1:$F$270,3,FALSE))</f>
        <v>70</v>
      </c>
      <c r="AF690" s="3" t="str">
        <f>IF($E690=IF(ISERROR(VLOOKUP($AC690,技リスト!$A$1:$F$245,4,FALSE)),"－",VLOOKUP($AC690,技リスト!$A$1:$F$245,4,FALSE)),"一致","")</f>
        <v/>
      </c>
      <c r="AG690" s="16" t="str">
        <f t="shared" si="80"/>
        <v>クイックドロウたまのりピエロひとりワンツーバックトルネード</v>
      </c>
      <c r="AH690" s="16" t="str">
        <f t="shared" si="81"/>
        <v>クイックドロウたまのりピエロひとりワンツーバックトルネード</v>
      </c>
      <c r="AI690" s="16" t="str">
        <f t="shared" si="82"/>
        <v>クイックドロウたまのりピエロひとりワンツーバックトルネード</v>
      </c>
      <c r="AJ690" s="16" t="str">
        <f t="shared" si="83"/>
        <v>クイックドロウたまのりピエロひとりワンツーバックトルネード</v>
      </c>
      <c r="AK690" s="15" t="str">
        <f t="shared" si="84"/>
        <v>BLDRDRBS</v>
      </c>
      <c r="AL690" s="16" t="str">
        <f t="shared" si="85"/>
        <v>BLDRDRBS</v>
      </c>
      <c r="AM690" s="15" t="str">
        <f t="shared" si="86"/>
        <v>BLDRDRBS</v>
      </c>
      <c r="AN690" s="15" t="str">
        <f t="shared" si="87"/>
        <v>BLDRDRBS</v>
      </c>
    </row>
    <row r="691" spans="1:40" ht="11.25" customHeight="1" x14ac:dyDescent="0.15">
      <c r="A691" s="15">
        <v>690</v>
      </c>
      <c r="B691" s="15" t="s">
        <v>1699</v>
      </c>
      <c r="C691" s="15" t="s">
        <v>1700</v>
      </c>
      <c r="D691" s="3" t="s">
        <v>18</v>
      </c>
      <c r="E691" s="15" t="s">
        <v>145</v>
      </c>
      <c r="F691" s="15" t="s">
        <v>53</v>
      </c>
      <c r="G691" s="15">
        <v>149</v>
      </c>
      <c r="H691" s="15">
        <v>132</v>
      </c>
      <c r="I691" s="15">
        <v>44</v>
      </c>
      <c r="J691" s="15">
        <v>47</v>
      </c>
      <c r="K691" s="15">
        <v>52</v>
      </c>
      <c r="L691" s="15">
        <v>43</v>
      </c>
      <c r="M691" s="15">
        <v>53</v>
      </c>
      <c r="N691" s="15">
        <v>52</v>
      </c>
      <c r="O691" s="15">
        <v>48</v>
      </c>
      <c r="P691" s="15">
        <v>15</v>
      </c>
      <c r="Q691" s="15" t="s">
        <v>427</v>
      </c>
      <c r="R691" s="3" t="str">
        <f>IF(ISERROR(VLOOKUP($Q691,技リスト!$A$1:$F$270,6,FALSE)),"－",VLOOKUP($Q691,技リスト!$A$1:$F$270,6,FALSE))</f>
        <v>BL</v>
      </c>
      <c r="S691" s="3">
        <f>IF(ISERROR(VLOOKUP($Q691,技リスト!$A$1:$F$270,3,FALSE)),"－",VLOOKUP($Q691,技リスト!$A$1:$F$270,3,FALSE))</f>
        <v>39</v>
      </c>
      <c r="T691" s="3" t="str">
        <f>IF($E691=IF(ISERROR(VLOOKUP($Q691,技リスト!$A$1:$F$270,4,FALSE)),"－",VLOOKUP($Q691,技リスト!$A$1:$F$270,4,FALSE)),"一致","")</f>
        <v/>
      </c>
      <c r="U691" s="15" t="s">
        <v>188</v>
      </c>
      <c r="V691" s="3" t="str">
        <f>IF(ISERROR(VLOOKUP($U691,技リスト!$A$1:$F$270,6,FALSE)),"－",VLOOKUP($U691,技リスト!$A$1:$F$270,6,FALSE))</f>
        <v>DR</v>
      </c>
      <c r="W691" s="3">
        <f>IF(ISERROR(VLOOKUP($U691,技リスト!$A$1:$F$270,3,FALSE)),"－",VLOOKUP($U691,技リスト!$A$1:$F$270,3,FALSE))</f>
        <v>38</v>
      </c>
      <c r="X691" s="3" t="str">
        <f>IF($E691=IF(ISERROR(VLOOKUP($U691,技リスト!$A$1:$F$270,4,FALSE)),"－",VLOOKUP($U691,技リスト!$A$1:$F$270,4,FALSE)),"一致","")</f>
        <v/>
      </c>
      <c r="Y691" s="15" t="s">
        <v>750</v>
      </c>
      <c r="Z691" s="3" t="str">
        <f>IF(ISERROR(VLOOKUP($Y691,技リスト!$A$1:$F$270,6,FALSE)),"－",VLOOKUP($Y691,技リスト!$A$1:$F$270,6,FALSE))</f>
        <v>BL</v>
      </c>
      <c r="AA691" s="3">
        <f>IF(ISERROR(VLOOKUP($Y691,技リスト!$A$1:$F$270,3,FALSE)),"－",VLOOKUP($Y691,技リスト!$A$1:$F$270,3,FALSE))</f>
        <v>62</v>
      </c>
      <c r="AB691" s="3" t="str">
        <f>IF($E691=IF(ISERROR(VLOOKUP($Y691,技リスト!$A$1:$F$270,4,FALSE)),"－",VLOOKUP($Y691,技リスト!$A$1:$F$270,4,FALSE)),"一致","")</f>
        <v>一致</v>
      </c>
      <c r="AC691" s="15" t="s">
        <v>159</v>
      </c>
      <c r="AD691" s="3" t="str">
        <f>IF(ISERROR(VLOOKUP($AC691,技リスト!$A$1:$F$270,6,FALSE)),"－",VLOOKUP($AC691,技リスト!$A$1:$F$270,6,FALSE))</f>
        <v>NS</v>
      </c>
      <c r="AE691" s="3">
        <f>IF(ISERROR(VLOOKUP($AC691,技リスト!$A$1:$F$270,3,FALSE)),"－",VLOOKUP($AC691,技リスト!$A$1:$F$270,3,FALSE))</f>
        <v>67</v>
      </c>
      <c r="AF691" s="3" t="str">
        <f>IF($E691=IF(ISERROR(VLOOKUP($AC691,技リスト!$A$1:$F$245,4,FALSE)),"－",VLOOKUP($AC691,技リスト!$A$1:$F$245,4,FALSE)),"一致","")</f>
        <v/>
      </c>
      <c r="AG691" s="16" t="str">
        <f t="shared" si="80"/>
        <v>ブレードアタックスーパースキャン（Ｄ）フレイムダンスクルクルヘッド</v>
      </c>
      <c r="AH691" s="16" t="str">
        <f t="shared" si="81"/>
        <v>ブレードアタックスーパースキャン（Ｄ）フレイムダンスクルクルヘッド</v>
      </c>
      <c r="AI691" s="16" t="str">
        <f t="shared" si="82"/>
        <v>ブレードアタックスーパースキャン（Ｄ）フレイムダンスクルクルヘッド</v>
      </c>
      <c r="AJ691" s="16" t="str">
        <f t="shared" si="83"/>
        <v>ブレードアタックスーパースキャン（Ｄ）フレイムダンスクルクルヘッド</v>
      </c>
      <c r="AK691" s="15" t="str">
        <f t="shared" si="84"/>
        <v>BLDRBLNS</v>
      </c>
      <c r="AL691" s="16" t="str">
        <f t="shared" si="85"/>
        <v>BLDRBLNS</v>
      </c>
      <c r="AM691" s="15" t="str">
        <f t="shared" si="86"/>
        <v>BLDRBLNS</v>
      </c>
      <c r="AN691" s="15" t="str">
        <f t="shared" si="87"/>
        <v>BLDRBLNS</v>
      </c>
    </row>
    <row r="692" spans="1:40" ht="11.25" customHeight="1" x14ac:dyDescent="0.15">
      <c r="A692" s="15">
        <v>691</v>
      </c>
      <c r="B692" s="15" t="s">
        <v>1701</v>
      </c>
      <c r="C692" s="15" t="s">
        <v>1702</v>
      </c>
      <c r="D692" s="3" t="s">
        <v>18</v>
      </c>
      <c r="E692" s="15" t="s">
        <v>121</v>
      </c>
      <c r="F692" s="15" t="s">
        <v>17</v>
      </c>
      <c r="G692" s="15">
        <v>129</v>
      </c>
      <c r="H692" s="15">
        <v>101</v>
      </c>
      <c r="I692" s="15">
        <v>52</v>
      </c>
      <c r="J692" s="15">
        <v>53</v>
      </c>
      <c r="K692" s="15">
        <v>51</v>
      </c>
      <c r="L692" s="15">
        <v>52</v>
      </c>
      <c r="M692" s="15">
        <v>53</v>
      </c>
      <c r="N692" s="15">
        <v>46</v>
      </c>
      <c r="O692" s="15">
        <v>52</v>
      </c>
      <c r="P692" s="15">
        <v>17</v>
      </c>
      <c r="Q692" s="15" t="s">
        <v>264</v>
      </c>
      <c r="R692" s="3" t="str">
        <f>IF(ISERROR(VLOOKUP($Q692,技リスト!$A$1:$F$270,6,FALSE)),"－",VLOOKUP($Q692,技リスト!$A$1:$F$270,6,FALSE))</f>
        <v>BL</v>
      </c>
      <c r="S692" s="3">
        <f>IF(ISERROR(VLOOKUP($Q692,技リスト!$A$1:$F$270,3,FALSE)),"－",VLOOKUP($Q692,技リスト!$A$1:$F$270,3,FALSE))</f>
        <v>16</v>
      </c>
      <c r="T692" s="3" t="str">
        <f>IF($E692=IF(ISERROR(VLOOKUP($Q692,技リスト!$A$1:$F$270,4,FALSE)),"－",VLOOKUP($Q692,技リスト!$A$1:$F$270,4,FALSE)),"一致","")</f>
        <v/>
      </c>
      <c r="U692" s="15" t="s">
        <v>165</v>
      </c>
      <c r="V692" s="3" t="str">
        <f>IF(ISERROR(VLOOKUP($U692,技リスト!$A$1:$F$270,6,FALSE)),"－",VLOOKUP($U692,技リスト!$A$1:$F$270,6,FALSE))</f>
        <v>BL</v>
      </c>
      <c r="W692" s="3">
        <f>IF(ISERROR(VLOOKUP($U692,技リスト!$A$1:$F$270,3,FALSE)),"－",VLOOKUP($U692,技リスト!$A$1:$F$270,3,FALSE))</f>
        <v>46</v>
      </c>
      <c r="X692" s="3" t="str">
        <f>IF($E692=IF(ISERROR(VLOOKUP($U692,技リスト!$A$1:$F$270,4,FALSE)),"－",VLOOKUP($U692,技リスト!$A$1:$F$270,4,FALSE)),"一致","")</f>
        <v/>
      </c>
      <c r="Y692" s="15" t="s">
        <v>397</v>
      </c>
      <c r="Z692" s="3" t="str">
        <f>IF(ISERROR(VLOOKUP($Y692,技リスト!$A$1:$F$270,6,FALSE)),"－",VLOOKUP($Y692,技リスト!$A$1:$F$270,6,FALSE))</f>
        <v>NS</v>
      </c>
      <c r="AA692" s="3">
        <f>IF(ISERROR(VLOOKUP($Y692,技リスト!$A$1:$F$270,3,FALSE)),"－",VLOOKUP($Y692,技リスト!$A$1:$F$270,3,FALSE))</f>
        <v>58</v>
      </c>
      <c r="AB692" s="3" t="str">
        <f>IF($E692=IF(ISERROR(VLOOKUP($Y692,技リスト!$A$1:$F$270,4,FALSE)),"－",VLOOKUP($Y692,技リスト!$A$1:$F$270,4,FALSE)),"一致","")</f>
        <v/>
      </c>
      <c r="AC692" s="15" t="s">
        <v>164</v>
      </c>
      <c r="AD692" s="3" t="str">
        <f>IF(ISERROR(VLOOKUP($AC692,技リスト!$A$1:$F$270,6,FALSE)),"－",VLOOKUP($AC692,技リスト!$A$1:$F$270,6,FALSE))</f>
        <v>DR</v>
      </c>
      <c r="AE692" s="3">
        <f>IF(ISERROR(VLOOKUP($AC692,技リスト!$A$1:$F$270,3,FALSE)),"－",VLOOKUP($AC692,技リスト!$A$1:$F$270,3,FALSE))</f>
        <v>49</v>
      </c>
      <c r="AF692" s="3" t="str">
        <f>IF($E692=IF(ISERROR(VLOOKUP($AC692,技リスト!$A$1:$F$245,4,FALSE)),"－",VLOOKUP($AC692,技リスト!$A$1:$F$245,4,FALSE)),"一致","")</f>
        <v>一致</v>
      </c>
      <c r="AG692" s="16" t="str">
        <f t="shared" si="80"/>
        <v>おんりょうフェイクボールメテオアタックごりむちゅう</v>
      </c>
      <c r="AH692" s="16" t="str">
        <f t="shared" si="81"/>
        <v>おんりょうフェイクボールメテオアタックごりむちゅう</v>
      </c>
      <c r="AI692" s="16" t="str">
        <f t="shared" si="82"/>
        <v>おんりょうフェイクボールメテオアタックごりむちゅう</v>
      </c>
      <c r="AJ692" s="16" t="str">
        <f t="shared" si="83"/>
        <v>おんりょうフェイクボールメテオアタックごりむちゅう</v>
      </c>
      <c r="AK692" s="15" t="str">
        <f t="shared" si="84"/>
        <v>BLBLNSDR</v>
      </c>
      <c r="AL692" s="16" t="str">
        <f t="shared" si="85"/>
        <v>BLBLNSDR</v>
      </c>
      <c r="AM692" s="15" t="str">
        <f t="shared" si="86"/>
        <v>BLBLNSDR</v>
      </c>
      <c r="AN692" s="15" t="str">
        <f t="shared" si="87"/>
        <v>BLBLNSDR</v>
      </c>
    </row>
    <row r="693" spans="1:40" ht="11.25" customHeight="1" x14ac:dyDescent="0.15">
      <c r="A693" s="15">
        <v>692</v>
      </c>
      <c r="B693" s="15" t="s">
        <v>1703</v>
      </c>
      <c r="C693" s="15" t="s">
        <v>1704</v>
      </c>
      <c r="D693" s="3" t="s">
        <v>18</v>
      </c>
      <c r="E693" s="15" t="s">
        <v>19</v>
      </c>
      <c r="F693" s="15" t="s">
        <v>53</v>
      </c>
      <c r="G693" s="15">
        <v>116</v>
      </c>
      <c r="H693" s="15">
        <v>84</v>
      </c>
      <c r="I693" s="15">
        <v>45</v>
      </c>
      <c r="J693" s="15">
        <v>48</v>
      </c>
      <c r="K693" s="15">
        <v>47</v>
      </c>
      <c r="L693" s="15">
        <v>51</v>
      </c>
      <c r="M693" s="15">
        <v>41</v>
      </c>
      <c r="N693" s="15">
        <v>43</v>
      </c>
      <c r="O693" s="15">
        <v>42</v>
      </c>
      <c r="P693" s="15">
        <v>16</v>
      </c>
      <c r="Q693" s="15" t="s">
        <v>738</v>
      </c>
      <c r="R693" s="3" t="str">
        <f>IF(ISERROR(VLOOKUP($Q693,技リスト!$A$1:$F$270,6,FALSE)),"－",VLOOKUP($Q693,技リスト!$A$1:$F$270,6,FALSE))</f>
        <v>BB</v>
      </c>
      <c r="S693" s="3">
        <f>IF(ISERROR(VLOOKUP($Q693,技リスト!$A$1:$F$270,3,FALSE)),"－",VLOOKUP($Q693,技リスト!$A$1:$F$270,3,FALSE))</f>
        <v>44</v>
      </c>
      <c r="T693" s="3" t="str">
        <f>IF($E693=IF(ISERROR(VLOOKUP($Q693,技リスト!$A$1:$F$270,4,FALSE)),"－",VLOOKUP($Q693,技リスト!$A$1:$F$270,4,FALSE)),"一致","")</f>
        <v/>
      </c>
      <c r="U693" s="15" t="s">
        <v>344</v>
      </c>
      <c r="V693" s="3" t="str">
        <f>IF(ISERROR(VLOOKUP($U693,技リスト!$A$1:$F$270,6,FALSE)),"－",VLOOKUP($U693,技リスト!$A$1:$F$270,6,FALSE))</f>
        <v>NS</v>
      </c>
      <c r="W693" s="3">
        <f>IF(ISERROR(VLOOKUP($U693,技リスト!$A$1:$F$270,3,FALSE)),"－",VLOOKUP($U693,技リスト!$A$1:$F$270,3,FALSE))</f>
        <v>31</v>
      </c>
      <c r="X693" s="3" t="str">
        <f>IF($E693=IF(ISERROR(VLOOKUP($U693,技リスト!$A$1:$F$270,4,FALSE)),"－",VLOOKUP($U693,技リスト!$A$1:$F$270,4,FALSE)),"一致","")</f>
        <v/>
      </c>
      <c r="Y693" s="15" t="s">
        <v>449</v>
      </c>
      <c r="Z693" s="3" t="str">
        <f>IF(ISERROR(VLOOKUP($Y693,技リスト!$A$1:$F$270,6,FALSE)),"－",VLOOKUP($Y693,技リスト!$A$1:$F$270,6,FALSE))</f>
        <v>NS</v>
      </c>
      <c r="AA693" s="3">
        <f>IF(ISERROR(VLOOKUP($Y693,技リスト!$A$1:$F$270,3,FALSE)),"－",VLOOKUP($Y693,技リスト!$A$1:$F$270,3,FALSE))</f>
        <v>58</v>
      </c>
      <c r="AB693" s="3" t="str">
        <f>IF($E693=IF(ISERROR(VLOOKUP($Y693,技リスト!$A$1:$F$270,4,FALSE)),"－",VLOOKUP($Y693,技リスト!$A$1:$F$270,4,FALSE)),"一致","")</f>
        <v/>
      </c>
      <c r="AC693" s="15" t="s">
        <v>214</v>
      </c>
      <c r="AD693" s="3" t="str">
        <f>IF(ISERROR(VLOOKUP($AC693,技リスト!$A$1:$F$270,6,FALSE)),"－",VLOOKUP($AC693,技リスト!$A$1:$F$270,6,FALSE))</f>
        <v>NS</v>
      </c>
      <c r="AE693" s="3">
        <f>IF(ISERROR(VLOOKUP($AC693,技リスト!$A$1:$F$270,3,FALSE)),"－",VLOOKUP($AC693,技リスト!$A$1:$F$270,3,FALSE))</f>
        <v>94</v>
      </c>
      <c r="AF693" s="3" t="str">
        <f>IF($E693=IF(ISERROR(VLOOKUP($AC693,技リスト!$A$1:$F$245,4,FALSE)),"－",VLOOKUP($AC693,技リスト!$A$1:$F$245,4,FALSE)),"一致","")</f>
        <v/>
      </c>
      <c r="AG693" s="16" t="str">
        <f t="shared" si="80"/>
        <v>スーパーしこふみターザンキックつちだるまリフレクトバスター</v>
      </c>
      <c r="AH693" s="16" t="str">
        <f t="shared" si="81"/>
        <v>スーパーしこふみターザンキックつちだるまリフレクトバスター</v>
      </c>
      <c r="AI693" s="16" t="str">
        <f t="shared" si="82"/>
        <v>スーパーしこふみターザンキックつちだるまリフレクトバスター</v>
      </c>
      <c r="AJ693" s="16" t="str">
        <f t="shared" si="83"/>
        <v>スーパーしこふみターザンキックつちだるまリフレクトバスター</v>
      </c>
      <c r="AK693" s="15" t="str">
        <f t="shared" si="84"/>
        <v>BBNSNSNS</v>
      </c>
      <c r="AL693" s="16" t="str">
        <f t="shared" si="85"/>
        <v>BBNSNSNS</v>
      </c>
      <c r="AM693" s="15" t="str">
        <f t="shared" si="86"/>
        <v>BBNSNSNS</v>
      </c>
      <c r="AN693" s="15" t="str">
        <f t="shared" si="87"/>
        <v>BBNSNSNS</v>
      </c>
    </row>
    <row r="694" spans="1:40" ht="11.25" customHeight="1" x14ac:dyDescent="0.15">
      <c r="A694" s="15">
        <v>693</v>
      </c>
      <c r="B694" s="15" t="s">
        <v>1705</v>
      </c>
      <c r="C694" s="15" t="s">
        <v>1706</v>
      </c>
      <c r="D694" s="3" t="s">
        <v>18</v>
      </c>
      <c r="E694" s="15" t="s">
        <v>19</v>
      </c>
      <c r="F694" s="15" t="s">
        <v>53</v>
      </c>
      <c r="G694" s="15">
        <v>129</v>
      </c>
      <c r="H694" s="15">
        <v>116</v>
      </c>
      <c r="I694" s="15">
        <v>44</v>
      </c>
      <c r="J694" s="15">
        <v>49</v>
      </c>
      <c r="K694" s="15">
        <v>58</v>
      </c>
      <c r="L694" s="15">
        <v>44</v>
      </c>
      <c r="M694" s="15">
        <v>46</v>
      </c>
      <c r="N694" s="15">
        <v>55</v>
      </c>
      <c r="O694" s="15">
        <v>50</v>
      </c>
      <c r="P694" s="15">
        <v>9</v>
      </c>
      <c r="Q694" s="15" t="s">
        <v>256</v>
      </c>
      <c r="R694" s="3" t="str">
        <f>IF(ISERROR(VLOOKUP($Q694,技リスト!$A$1:$F$270,6,FALSE)),"－",VLOOKUP($Q694,技リスト!$A$1:$F$270,6,FALSE))</f>
        <v>NS</v>
      </c>
      <c r="S694" s="3">
        <f>IF(ISERROR(VLOOKUP($Q694,技リスト!$A$1:$F$270,3,FALSE)),"－",VLOOKUP($Q694,技リスト!$A$1:$F$270,3,FALSE))</f>
        <v>31</v>
      </c>
      <c r="T694" s="3" t="str">
        <f>IF($E694=IF(ISERROR(VLOOKUP($Q694,技リスト!$A$1:$F$270,4,FALSE)),"－",VLOOKUP($Q694,技リスト!$A$1:$F$270,4,FALSE)),"一致","")</f>
        <v/>
      </c>
      <c r="U694" s="15" t="s">
        <v>224</v>
      </c>
      <c r="V694" s="3" t="str">
        <f>IF(ISERROR(VLOOKUP($U694,技リスト!$A$1:$F$270,6,FALSE)),"－",VLOOKUP($U694,技リスト!$A$1:$F$270,6,FALSE))</f>
        <v>NS</v>
      </c>
      <c r="W694" s="3">
        <f>IF(ISERROR(VLOOKUP($U694,技リスト!$A$1:$F$270,3,FALSE)),"－",VLOOKUP($U694,技リスト!$A$1:$F$270,3,FALSE))</f>
        <v>70</v>
      </c>
      <c r="X694" s="3" t="str">
        <f>IF($E694=IF(ISERROR(VLOOKUP($U694,技リスト!$A$1:$F$270,4,FALSE)),"－",VLOOKUP($U694,技リスト!$A$1:$F$270,4,FALSE)),"一致","")</f>
        <v/>
      </c>
      <c r="Y694" s="15" t="s">
        <v>715</v>
      </c>
      <c r="Z694" s="3" t="str">
        <f>IF(ISERROR(VLOOKUP($Y694,技リスト!$A$1:$F$270,6,FALSE)),"－",VLOOKUP($Y694,技リスト!$A$1:$F$270,6,FALSE))</f>
        <v>DR</v>
      </c>
      <c r="AA694" s="3">
        <f>IF(ISERROR(VLOOKUP($Y694,技リスト!$A$1:$F$270,3,FALSE)),"－",VLOOKUP($Y694,技リスト!$A$1:$F$270,3,FALSE))</f>
        <v>61</v>
      </c>
      <c r="AB694" s="3" t="str">
        <f>IF($E694=IF(ISERROR(VLOOKUP($Y694,技リスト!$A$1:$F$270,4,FALSE)),"－",VLOOKUP($Y694,技リスト!$A$1:$F$270,4,FALSE)),"一致","")</f>
        <v>一致</v>
      </c>
      <c r="AC694" s="15" t="s">
        <v>241</v>
      </c>
      <c r="AD694" s="3" t="str">
        <f>IF(ISERROR(VLOOKUP($AC694,技リスト!$A$1:$F$270,6,FALSE)),"－",VLOOKUP($AC694,技リスト!$A$1:$F$270,6,FALSE))</f>
        <v>DR</v>
      </c>
      <c r="AE694" s="3">
        <f>IF(ISERROR(VLOOKUP($AC694,技リスト!$A$1:$F$270,3,FALSE)),"－",VLOOKUP($AC694,技リスト!$A$1:$F$270,3,FALSE))</f>
        <v>61</v>
      </c>
      <c r="AF694" s="3" t="str">
        <f>IF($E694=IF(ISERROR(VLOOKUP($AC694,技リスト!$A$1:$F$245,4,FALSE)),"－",VLOOKUP($AC694,技リスト!$A$1:$F$245,4,FALSE)),"一致","")</f>
        <v/>
      </c>
      <c r="AG694" s="16" t="str">
        <f t="shared" si="80"/>
        <v>スパイラルショットダイナマイトシュートたつまきどくぎりカマイタチ</v>
      </c>
      <c r="AH694" s="16" t="str">
        <f t="shared" si="81"/>
        <v>スパイラルショットダイナマイトシュートたつまきどくぎりカマイタチ</v>
      </c>
      <c r="AI694" s="16" t="str">
        <f t="shared" si="82"/>
        <v>スパイラルショットダイナマイトシュートたつまきどくぎりカマイタチ</v>
      </c>
      <c r="AJ694" s="16" t="str">
        <f t="shared" si="83"/>
        <v>スパイラルショットダイナマイトシュートたつまきどくぎりカマイタチ</v>
      </c>
      <c r="AK694" s="15" t="str">
        <f t="shared" si="84"/>
        <v>NSNSDRDR</v>
      </c>
      <c r="AL694" s="16" t="str">
        <f t="shared" si="85"/>
        <v>NSNSDRDR</v>
      </c>
      <c r="AM694" s="15" t="str">
        <f t="shared" si="86"/>
        <v>NSNSDRDR</v>
      </c>
      <c r="AN694" s="15" t="str">
        <f t="shared" si="87"/>
        <v>NSNSDRDR</v>
      </c>
    </row>
    <row r="695" spans="1:40" ht="11.25" customHeight="1" x14ac:dyDescent="0.15">
      <c r="A695" s="15">
        <v>694</v>
      </c>
      <c r="B695" s="15" t="s">
        <v>1707</v>
      </c>
      <c r="C695" s="15" t="s">
        <v>1708</v>
      </c>
      <c r="D695" s="3" t="s">
        <v>18</v>
      </c>
      <c r="E695" s="15" t="s">
        <v>145</v>
      </c>
      <c r="F695" s="15" t="s">
        <v>17</v>
      </c>
      <c r="G695" s="15">
        <v>121</v>
      </c>
      <c r="H695" s="15">
        <v>156</v>
      </c>
      <c r="I695" s="15">
        <v>70</v>
      </c>
      <c r="J695" s="15">
        <v>57</v>
      </c>
      <c r="K695" s="15">
        <v>57</v>
      </c>
      <c r="L695" s="15">
        <v>65</v>
      </c>
      <c r="M695" s="15">
        <v>51</v>
      </c>
      <c r="N695" s="15">
        <v>70</v>
      </c>
      <c r="O695" s="15">
        <v>59</v>
      </c>
      <c r="P695" s="15">
        <v>19</v>
      </c>
      <c r="Q695" s="15" t="s">
        <v>304</v>
      </c>
      <c r="R695" s="3" t="str">
        <f>IF(ISERROR(VLOOKUP($Q695,技リスト!$A$1:$F$270,6,FALSE)),"－",VLOOKUP($Q695,技リスト!$A$1:$F$270,6,FALSE))</f>
        <v>BL</v>
      </c>
      <c r="S695" s="3">
        <f>IF(ISERROR(VLOOKUP($Q695,技リスト!$A$1:$F$270,3,FALSE)),"－",VLOOKUP($Q695,技リスト!$A$1:$F$270,3,FALSE))</f>
        <v>12</v>
      </c>
      <c r="T695" s="3" t="str">
        <f>IF($E695=IF(ISERROR(VLOOKUP($Q695,技リスト!$A$1:$F$270,4,FALSE)),"－",VLOOKUP($Q695,技リスト!$A$1:$F$270,4,FALSE)),"一致","")</f>
        <v/>
      </c>
      <c r="U695" s="15" t="s">
        <v>397</v>
      </c>
      <c r="V695" s="3" t="str">
        <f>IF(ISERROR(VLOOKUP($U695,技リスト!$A$1:$F$270,6,FALSE)),"－",VLOOKUP($U695,技リスト!$A$1:$F$270,6,FALSE))</f>
        <v>NS</v>
      </c>
      <c r="W695" s="3">
        <f>IF(ISERROR(VLOOKUP($U695,技リスト!$A$1:$F$270,3,FALSE)),"－",VLOOKUP($U695,技リスト!$A$1:$F$270,3,FALSE))</f>
        <v>58</v>
      </c>
      <c r="X695" s="3" t="str">
        <f>IF($E695=IF(ISERROR(VLOOKUP($U695,技リスト!$A$1:$F$270,4,FALSE)),"－",VLOOKUP($U695,技リスト!$A$1:$F$270,4,FALSE)),"一致","")</f>
        <v>一致</v>
      </c>
      <c r="Y695" s="15" t="s">
        <v>766</v>
      </c>
      <c r="Z695" s="3" t="str">
        <f>IF(ISERROR(VLOOKUP($Y695,技リスト!$A$1:$F$270,6,FALSE)),"－",VLOOKUP($Y695,技リスト!$A$1:$F$270,6,FALSE))</f>
        <v>NS</v>
      </c>
      <c r="AA695" s="3">
        <f>IF(ISERROR(VLOOKUP($Y695,技リスト!$A$1:$F$270,3,FALSE)),"－",VLOOKUP($Y695,技リスト!$A$1:$F$270,3,FALSE))</f>
        <v>80</v>
      </c>
      <c r="AB695" s="3" t="str">
        <f>IF($E695=IF(ISERROR(VLOOKUP($Y695,技リスト!$A$1:$F$270,4,FALSE)),"－",VLOOKUP($Y695,技リスト!$A$1:$F$270,4,FALSE)),"一致","")</f>
        <v/>
      </c>
      <c r="AC695" s="15" t="s">
        <v>732</v>
      </c>
      <c r="AD695" s="3" t="str">
        <f>IF(ISERROR(VLOOKUP($AC695,技リスト!$A$1:$F$270,6,FALSE)),"－",VLOOKUP($AC695,技リスト!$A$1:$F$270,6,FALSE))</f>
        <v>BL</v>
      </c>
      <c r="AE695" s="3">
        <f>IF(ISERROR(VLOOKUP($AC695,技リスト!$A$1:$F$270,3,FALSE)),"－",VLOOKUP($AC695,技リスト!$A$1:$F$270,3,FALSE))</f>
        <v>56</v>
      </c>
      <c r="AF695" s="3" t="str">
        <f>IF($E695=IF(ISERROR(VLOOKUP($AC695,技リスト!$A$1:$F$245,4,FALSE)),"－",VLOOKUP($AC695,技リスト!$A$1:$F$245,4,FALSE)),"一致","")</f>
        <v>一致</v>
      </c>
      <c r="AG695" s="16" t="str">
        <f t="shared" si="80"/>
        <v>しこふみメテオアタックトカチェフボンバーフェイクボンバー</v>
      </c>
      <c r="AH695" s="16" t="str">
        <f t="shared" si="81"/>
        <v>しこふみメテオアタックトカチェフボンバーフェイクボンバー</v>
      </c>
      <c r="AI695" s="16" t="str">
        <f t="shared" si="82"/>
        <v>しこふみメテオアタックトカチェフボンバーフェイクボンバー</v>
      </c>
      <c r="AJ695" s="16" t="str">
        <f t="shared" si="83"/>
        <v>しこふみメテオアタックトカチェフボンバーフェイクボンバー</v>
      </c>
      <c r="AK695" s="15" t="str">
        <f t="shared" si="84"/>
        <v>BLNSNSBL</v>
      </c>
      <c r="AL695" s="16" t="str">
        <f t="shared" si="85"/>
        <v>BLNSNSBL</v>
      </c>
      <c r="AM695" s="15" t="str">
        <f t="shared" si="86"/>
        <v>BLNSNSBL</v>
      </c>
      <c r="AN695" s="15" t="str">
        <f t="shared" si="87"/>
        <v>BLNSNSBL</v>
      </c>
    </row>
    <row r="696" spans="1:40" ht="11.25" customHeight="1" x14ac:dyDescent="0.15">
      <c r="A696" s="15">
        <v>695</v>
      </c>
      <c r="B696" s="15" t="s">
        <v>1709</v>
      </c>
      <c r="C696" s="15" t="s">
        <v>1710</v>
      </c>
      <c r="D696" s="3" t="s">
        <v>18</v>
      </c>
      <c r="E696" s="15" t="s">
        <v>121</v>
      </c>
      <c r="F696" s="15" t="s">
        <v>17</v>
      </c>
      <c r="G696" s="15">
        <v>136</v>
      </c>
      <c r="H696" s="15">
        <v>112</v>
      </c>
      <c r="I696" s="15">
        <v>61</v>
      </c>
      <c r="J696" s="15">
        <v>59</v>
      </c>
      <c r="K696" s="15">
        <v>46</v>
      </c>
      <c r="L696" s="15">
        <v>46</v>
      </c>
      <c r="M696" s="15">
        <v>45</v>
      </c>
      <c r="N696" s="15">
        <v>54</v>
      </c>
      <c r="O696" s="15">
        <v>61</v>
      </c>
      <c r="P696" s="15">
        <v>20</v>
      </c>
      <c r="Q696" s="15" t="s">
        <v>199</v>
      </c>
      <c r="R696" s="3" t="str">
        <f>IF(ISERROR(VLOOKUP($Q696,技リスト!$A$1:$F$270,6,FALSE)),"－",VLOOKUP($Q696,技リスト!$A$1:$F$270,6,FALSE))</f>
        <v>BB</v>
      </c>
      <c r="S696" s="3">
        <f>IF(ISERROR(VLOOKUP($Q696,技リスト!$A$1:$F$270,3,FALSE)),"－",VLOOKUP($Q696,技リスト!$A$1:$F$270,3,FALSE))</f>
        <v>58</v>
      </c>
      <c r="T696" s="3" t="str">
        <f>IF($E696=IF(ISERROR(VLOOKUP($Q696,技リスト!$A$1:$F$270,4,FALSE)),"－",VLOOKUP($Q696,技リスト!$A$1:$F$270,4,FALSE)),"一致","")</f>
        <v/>
      </c>
      <c r="U696" s="15" t="s">
        <v>363</v>
      </c>
      <c r="V696" s="3" t="str">
        <f>IF(ISERROR(VLOOKUP($U696,技リスト!$A$1:$F$270,6,FALSE)),"－",VLOOKUP($U696,技リスト!$A$1:$F$270,6,FALSE))</f>
        <v>DR</v>
      </c>
      <c r="W696" s="3">
        <f>IF(ISERROR(VLOOKUP($U696,技リスト!$A$1:$F$270,3,FALSE)),"－",VLOOKUP($U696,技リスト!$A$1:$F$270,3,FALSE))</f>
        <v>52</v>
      </c>
      <c r="X696" s="3" t="str">
        <f>IF($E696=IF(ISERROR(VLOOKUP($U696,技リスト!$A$1:$F$270,4,FALSE)),"－",VLOOKUP($U696,技リスト!$A$1:$F$270,4,FALSE)),"一致","")</f>
        <v/>
      </c>
      <c r="Y696" s="15" t="s">
        <v>129</v>
      </c>
      <c r="Z696" s="3" t="str">
        <f>IF(ISERROR(VLOOKUP($Y696,技リスト!$A$1:$F$270,6,FALSE)),"－",VLOOKUP($Y696,技リスト!$A$1:$F$270,6,FALSE))</f>
        <v>BL</v>
      </c>
      <c r="AA696" s="3">
        <f>IF(ISERROR(VLOOKUP($Y696,技リスト!$A$1:$F$270,3,FALSE)),"－",VLOOKUP($Y696,技リスト!$A$1:$F$270,3,FALSE))</f>
        <v>73</v>
      </c>
      <c r="AB696" s="3" t="str">
        <f>IF($E696=IF(ISERROR(VLOOKUP($Y696,技リスト!$A$1:$F$270,4,FALSE)),"－",VLOOKUP($Y696,技リスト!$A$1:$F$270,4,FALSE)),"一致","")</f>
        <v/>
      </c>
      <c r="AC696" s="15" t="s">
        <v>128</v>
      </c>
      <c r="AD696" s="3" t="str">
        <f>IF(ISERROR(VLOOKUP($AC696,技リスト!$A$1:$F$270,6,FALSE)),"－",VLOOKUP($AC696,技リスト!$A$1:$F$270,6,FALSE))</f>
        <v>DR</v>
      </c>
      <c r="AE696" s="3">
        <f>IF(ISERROR(VLOOKUP($AC696,技リスト!$A$1:$F$270,3,FALSE)),"－",VLOOKUP($AC696,技リスト!$A$1:$F$270,3,FALSE))</f>
        <v>76</v>
      </c>
      <c r="AF696" s="3" t="str">
        <f>IF($E696=IF(ISERROR(VLOOKUP($AC696,技リスト!$A$1:$F$245,4,FALSE)),"－",VLOOKUP($AC696,技リスト!$A$1:$F$245,4,FALSE)),"一致","")</f>
        <v/>
      </c>
      <c r="AG696" s="16" t="str">
        <f t="shared" si="80"/>
        <v>スピニングカットざんぞうぶんしんディフェンスぶんしんフェイント</v>
      </c>
      <c r="AH696" s="16" t="str">
        <f t="shared" si="81"/>
        <v>スピニングカットざんぞうぶんしんディフェンスぶんしんフェイント</v>
      </c>
      <c r="AI696" s="16" t="str">
        <f t="shared" si="82"/>
        <v>スピニングカットざんぞうぶんしんディフェンスぶんしんフェイント</v>
      </c>
      <c r="AJ696" s="16" t="str">
        <f t="shared" si="83"/>
        <v>スピニングカットざんぞうぶんしんディフェンスぶんしんフェイント</v>
      </c>
      <c r="AK696" s="15" t="str">
        <f t="shared" si="84"/>
        <v>BBDRBLDR</v>
      </c>
      <c r="AL696" s="16" t="str">
        <f t="shared" si="85"/>
        <v>BBDRBLDR</v>
      </c>
      <c r="AM696" s="15" t="str">
        <f t="shared" si="86"/>
        <v>BBDRBLDR</v>
      </c>
      <c r="AN696" s="15" t="str">
        <f t="shared" si="87"/>
        <v>BBDRBLDR</v>
      </c>
    </row>
    <row r="697" spans="1:40" ht="11.25" customHeight="1" x14ac:dyDescent="0.15">
      <c r="A697" s="15">
        <v>696</v>
      </c>
      <c r="B697" s="15" t="s">
        <v>1711</v>
      </c>
      <c r="C697" s="15" t="s">
        <v>1712</v>
      </c>
      <c r="D697" s="3" t="s">
        <v>18</v>
      </c>
      <c r="E697" s="15" t="s">
        <v>19</v>
      </c>
      <c r="F697" s="15" t="s">
        <v>20</v>
      </c>
      <c r="G697" s="15">
        <v>129</v>
      </c>
      <c r="H697" s="15">
        <v>182</v>
      </c>
      <c r="I697" s="15">
        <v>57</v>
      </c>
      <c r="J697" s="15">
        <v>61</v>
      </c>
      <c r="K697" s="15">
        <v>40</v>
      </c>
      <c r="L697" s="15">
        <v>48</v>
      </c>
      <c r="M697" s="15">
        <v>43</v>
      </c>
      <c r="N697" s="15">
        <v>59</v>
      </c>
      <c r="O697" s="15">
        <v>56</v>
      </c>
      <c r="P697" s="15">
        <v>15</v>
      </c>
      <c r="Q697" s="15" t="s">
        <v>484</v>
      </c>
      <c r="R697" s="3" t="str">
        <f>IF(ISERROR(VLOOKUP($Q697,技リスト!$A$1:$F$270,6,FALSE)),"－",VLOOKUP($Q697,技リスト!$A$1:$F$270,6,FALSE))</f>
        <v>P1</v>
      </c>
      <c r="S697" s="3">
        <f>IF(ISERROR(VLOOKUP($Q697,技リスト!$A$1:$F$270,3,FALSE)),"－",VLOOKUP($Q697,技リスト!$A$1:$F$270,3,FALSE))</f>
        <v>15</v>
      </c>
      <c r="T697" s="3" t="str">
        <f>IF($E697=IF(ISERROR(VLOOKUP($Q697,技リスト!$A$1:$F$270,4,FALSE)),"－",VLOOKUP($Q697,技リスト!$A$1:$F$270,4,FALSE)),"一致","")</f>
        <v/>
      </c>
      <c r="U697" s="15" t="s">
        <v>133</v>
      </c>
      <c r="V697" s="3" t="str">
        <f>IF(ISERROR(VLOOKUP($U697,技リスト!$A$1:$F$270,6,FALSE)),"－",VLOOKUP($U697,技リスト!$A$1:$F$270,6,FALSE))</f>
        <v>BB</v>
      </c>
      <c r="W697" s="3">
        <f>IF(ISERROR(VLOOKUP($U697,技リスト!$A$1:$F$270,3,FALSE)),"－",VLOOKUP($U697,技リスト!$A$1:$F$270,3,FALSE))</f>
        <v>48</v>
      </c>
      <c r="X697" s="3" t="str">
        <f>IF($E697=IF(ISERROR(VLOOKUP($U697,技リスト!$A$1:$F$270,4,FALSE)),"－",VLOOKUP($U697,技リスト!$A$1:$F$270,4,FALSE)),"一致","")</f>
        <v/>
      </c>
      <c r="Y697" s="15" t="s">
        <v>321</v>
      </c>
      <c r="Z697" s="3" t="str">
        <f>IF(ISERROR(VLOOKUP($Y697,技リスト!$A$1:$F$270,6,FALSE)),"－",VLOOKUP($Y697,技リスト!$A$1:$F$270,6,FALSE))</f>
        <v>P1</v>
      </c>
      <c r="AA697" s="3">
        <f>IF(ISERROR(VLOOKUP($Y697,技リスト!$A$1:$F$270,3,FALSE)),"－",VLOOKUP($Y697,技リスト!$A$1:$F$270,3,FALSE))</f>
        <v>76</v>
      </c>
      <c r="AB697" s="3" t="str">
        <f>IF($E697=IF(ISERROR(VLOOKUP($Y697,技リスト!$A$1:$F$270,4,FALSE)),"－",VLOOKUP($Y697,技リスト!$A$1:$F$270,4,FALSE)),"一致","")</f>
        <v/>
      </c>
      <c r="AC697" s="15" t="s">
        <v>719</v>
      </c>
      <c r="AD697" s="3" t="str">
        <f>IF(ISERROR(VLOOKUP($AC697,技リスト!$A$1:$F$270,6,FALSE)),"－",VLOOKUP($AC697,技リスト!$A$1:$F$270,6,FALSE))</f>
        <v>BL</v>
      </c>
      <c r="AE697" s="3">
        <f>IF(ISERROR(VLOOKUP($AC697,技リスト!$A$1:$F$270,3,FALSE)),"－",VLOOKUP($AC697,技リスト!$A$1:$F$270,3,FALSE))</f>
        <v>84</v>
      </c>
      <c r="AF697" s="3" t="str">
        <f>IF($E697=IF(ISERROR(VLOOKUP($AC697,技リスト!$A$1:$F$245,4,FALSE)),"－",VLOOKUP($AC697,技リスト!$A$1:$F$245,4,FALSE)),"一致","")</f>
        <v/>
      </c>
      <c r="AG697" s="16" t="str">
        <f t="shared" si="80"/>
        <v>まきわりチョップザ・ウォールちゃぶだいがえしブロックサーカス</v>
      </c>
      <c r="AH697" s="16" t="str">
        <f t="shared" si="81"/>
        <v>まきわりチョップザ・ウォールちゃぶだいがえしブロックサーカス</v>
      </c>
      <c r="AI697" s="16" t="str">
        <f t="shared" si="82"/>
        <v>まきわりチョップザ・ウォールちゃぶだいがえしブロックサーカス</v>
      </c>
      <c r="AJ697" s="16" t="str">
        <f t="shared" si="83"/>
        <v>まきわりチョップザ・ウォールちゃぶだいがえしブロックサーカス</v>
      </c>
      <c r="AK697" s="15" t="str">
        <f t="shared" si="84"/>
        <v>P1BBP1BL</v>
      </c>
      <c r="AL697" s="16" t="str">
        <f t="shared" si="85"/>
        <v>P1BBP1BL</v>
      </c>
      <c r="AM697" s="15" t="str">
        <f t="shared" si="86"/>
        <v>P1BBP1BL</v>
      </c>
      <c r="AN697" s="15" t="str">
        <f t="shared" si="87"/>
        <v>P1BBP1BL</v>
      </c>
    </row>
    <row r="698" spans="1:40" ht="11.25" customHeight="1" x14ac:dyDescent="0.15">
      <c r="A698" s="15">
        <v>697</v>
      </c>
      <c r="B698" s="15" t="s">
        <v>1713</v>
      </c>
      <c r="C698" s="15" t="s">
        <v>1714</v>
      </c>
      <c r="D698" s="3" t="s">
        <v>18</v>
      </c>
      <c r="E698" s="15" t="s">
        <v>19</v>
      </c>
      <c r="F698" s="15" t="s">
        <v>52</v>
      </c>
      <c r="G698" s="15">
        <v>158</v>
      </c>
      <c r="H698" s="15">
        <v>148</v>
      </c>
      <c r="I698" s="15">
        <v>78</v>
      </c>
      <c r="J698" s="15">
        <v>56</v>
      </c>
      <c r="K698" s="15">
        <v>54</v>
      </c>
      <c r="L698" s="15">
        <v>56</v>
      </c>
      <c r="M698" s="15">
        <v>54</v>
      </c>
      <c r="N698" s="15">
        <v>58</v>
      </c>
      <c r="O698" s="15">
        <v>61</v>
      </c>
      <c r="P698" s="15">
        <v>27</v>
      </c>
      <c r="Q698" s="15" t="s">
        <v>235</v>
      </c>
      <c r="R698" s="3" t="str">
        <f>IF(ISERROR(VLOOKUP($Q698,技リスト!$A$1:$F$270,6,FALSE)),"－",VLOOKUP($Q698,技リスト!$A$1:$F$270,6,FALSE))</f>
        <v>NS</v>
      </c>
      <c r="S698" s="3">
        <f>IF(ISERROR(VLOOKUP($Q698,技リスト!$A$1:$F$270,3,FALSE)),"－",VLOOKUP($Q698,技リスト!$A$1:$F$270,3,FALSE))</f>
        <v>58</v>
      </c>
      <c r="T698" s="3" t="str">
        <f>IF($E698=IF(ISERROR(VLOOKUP($Q698,技リスト!$A$1:$F$270,4,FALSE)),"－",VLOOKUP($Q698,技リスト!$A$1:$F$270,4,FALSE)),"一致","")</f>
        <v>一致</v>
      </c>
      <c r="U698" s="15" t="s">
        <v>522</v>
      </c>
      <c r="V698" s="3" t="str">
        <f>IF(ISERROR(VLOOKUP($U698,技リスト!$A$1:$F$270,6,FALSE)),"－",VLOOKUP($U698,技リスト!$A$1:$F$270,6,FALSE))</f>
        <v>NS</v>
      </c>
      <c r="W698" s="3">
        <f>IF(ISERROR(VLOOKUP($U698,技リスト!$A$1:$F$270,3,FALSE)),"－",VLOOKUP($U698,技リスト!$A$1:$F$270,3,FALSE))</f>
        <v>70</v>
      </c>
      <c r="X698" s="3" t="str">
        <f>IF($E698=IF(ISERROR(VLOOKUP($U698,技リスト!$A$1:$F$270,4,FALSE)),"－",VLOOKUP($U698,技リスト!$A$1:$F$270,4,FALSE)),"一致","")</f>
        <v/>
      </c>
      <c r="Y698" s="15" t="s">
        <v>305</v>
      </c>
      <c r="Z698" s="3" t="str">
        <f>IF(ISERROR(VLOOKUP($Y698,技リスト!$A$1:$F$270,6,FALSE)),"－",VLOOKUP($Y698,技リスト!$A$1:$F$270,6,FALSE))</f>
        <v>BB</v>
      </c>
      <c r="AA698" s="3">
        <f>IF(ISERROR(VLOOKUP($Y698,技リスト!$A$1:$F$270,3,FALSE)),"－",VLOOKUP($Y698,技リスト!$A$1:$F$270,3,FALSE))</f>
        <v>16</v>
      </c>
      <c r="AB698" s="3" t="str">
        <f>IF($E698=IF(ISERROR(VLOOKUP($Y698,技リスト!$A$1:$F$270,4,FALSE)),"－",VLOOKUP($Y698,技リスト!$A$1:$F$270,4,FALSE)),"一致","")</f>
        <v/>
      </c>
      <c r="AC698" s="15" t="s">
        <v>242</v>
      </c>
      <c r="AD698" s="3" t="str">
        <f>IF(ISERROR(VLOOKUP($AC698,技リスト!$A$1:$F$270,6,FALSE)),"－",VLOOKUP($AC698,技リスト!$A$1:$F$270,6,FALSE))</f>
        <v>BS</v>
      </c>
      <c r="AE698" s="3">
        <f>IF(ISERROR(VLOOKUP($AC698,技リスト!$A$1:$F$270,3,FALSE)),"－",VLOOKUP($AC698,技リスト!$A$1:$F$270,3,FALSE))</f>
        <v>87</v>
      </c>
      <c r="AF698" s="3" t="str">
        <f>IF($E698=IF(ISERROR(VLOOKUP($AC698,技リスト!$A$1:$F$245,4,FALSE)),"－",VLOOKUP($AC698,技リスト!$A$1:$F$245,4,FALSE)),"一致","")</f>
        <v>一致</v>
      </c>
      <c r="AG698" s="16" t="str">
        <f t="shared" si="80"/>
        <v>ひゃくれつショットダブルグレネードホーントレインにひゃくれつショット</v>
      </c>
      <c r="AH698" s="16" t="str">
        <f t="shared" si="81"/>
        <v>ひゃくれつショットダブルグレネードホーントレインにひゃくれつショット</v>
      </c>
      <c r="AI698" s="16" t="str">
        <f t="shared" si="82"/>
        <v>ひゃくれつショットダブルグレネードホーントレインにひゃくれつショット</v>
      </c>
      <c r="AJ698" s="16" t="str">
        <f t="shared" si="83"/>
        <v>ひゃくれつショットダブルグレネードホーントレインにひゃくれつショット</v>
      </c>
      <c r="AK698" s="15" t="str">
        <f t="shared" si="84"/>
        <v>NSNSBBBS</v>
      </c>
      <c r="AL698" s="16" t="str">
        <f t="shared" si="85"/>
        <v>NSNSBBBS</v>
      </c>
      <c r="AM698" s="15" t="str">
        <f t="shared" si="86"/>
        <v>NSNSBBBS</v>
      </c>
      <c r="AN698" s="15" t="str">
        <f t="shared" si="87"/>
        <v>NSNSBBBS</v>
      </c>
    </row>
    <row r="699" spans="1:40" ht="11.25" customHeight="1" x14ac:dyDescent="0.15">
      <c r="A699" s="15">
        <v>698</v>
      </c>
      <c r="B699" s="15" t="s">
        <v>1715</v>
      </c>
      <c r="C699" s="15" t="s">
        <v>1716</v>
      </c>
      <c r="D699" s="3" t="s">
        <v>18</v>
      </c>
      <c r="E699" s="15" t="s">
        <v>121</v>
      </c>
      <c r="F699" s="15" t="s">
        <v>52</v>
      </c>
      <c r="G699" s="15">
        <v>138</v>
      </c>
      <c r="H699" s="15">
        <v>152</v>
      </c>
      <c r="I699" s="15">
        <v>53</v>
      </c>
      <c r="J699" s="15">
        <v>60</v>
      </c>
      <c r="K699" s="15">
        <v>74</v>
      </c>
      <c r="L699" s="15">
        <v>61</v>
      </c>
      <c r="M699" s="15">
        <v>60</v>
      </c>
      <c r="N699" s="15">
        <v>56</v>
      </c>
      <c r="O699" s="15">
        <v>55</v>
      </c>
      <c r="P699" s="15">
        <v>22</v>
      </c>
      <c r="Q699" s="15" t="s">
        <v>164</v>
      </c>
      <c r="R699" s="3" t="str">
        <f>IF(ISERROR(VLOOKUP($Q699,技リスト!$A$1:$F$270,6,FALSE)),"－",VLOOKUP($Q699,技リスト!$A$1:$F$270,6,FALSE))</f>
        <v>DR</v>
      </c>
      <c r="S699" s="3">
        <f>IF(ISERROR(VLOOKUP($Q699,技リスト!$A$1:$F$270,3,FALSE)),"－",VLOOKUP($Q699,技リスト!$A$1:$F$270,3,FALSE))</f>
        <v>49</v>
      </c>
      <c r="T699" s="3" t="str">
        <f>IF($E699=IF(ISERROR(VLOOKUP($Q699,技リスト!$A$1:$F$270,4,FALSE)),"－",VLOOKUP($Q699,技リスト!$A$1:$F$270,4,FALSE)),"一致","")</f>
        <v>一致</v>
      </c>
      <c r="U699" s="15" t="s">
        <v>862</v>
      </c>
      <c r="V699" s="3" t="str">
        <f>IF(ISERROR(VLOOKUP($U699,技リスト!$A$1:$F$270,6,FALSE)),"－",VLOOKUP($U699,技リスト!$A$1:$F$270,6,FALSE))</f>
        <v>LS</v>
      </c>
      <c r="W699" s="3">
        <f>IF(ISERROR(VLOOKUP($U699,技リスト!$A$1:$F$270,3,FALSE)),"－",VLOOKUP($U699,技リスト!$A$1:$F$270,3,FALSE))</f>
        <v>70</v>
      </c>
      <c r="X699" s="3" t="str">
        <f>IF($E699=IF(ISERROR(VLOOKUP($U699,技リスト!$A$1:$F$270,4,FALSE)),"－",VLOOKUP($U699,技リスト!$A$1:$F$270,4,FALSE)),"一致","")</f>
        <v>一致</v>
      </c>
      <c r="Y699" s="15" t="s">
        <v>816</v>
      </c>
      <c r="Z699" s="3" t="str">
        <f>IF(ISERROR(VLOOKUP($Y699,技リスト!$A$1:$F$270,6,FALSE)),"－",VLOOKUP($Y699,技リスト!$A$1:$F$270,6,FALSE))</f>
        <v>DR</v>
      </c>
      <c r="AA699" s="3">
        <f>IF(ISERROR(VLOOKUP($Y699,技リスト!$A$1:$F$270,3,FALSE)),"－",VLOOKUP($Y699,技リスト!$A$1:$F$270,3,FALSE))</f>
        <v>83</v>
      </c>
      <c r="AB699" s="3" t="str">
        <f>IF($E699=IF(ISERROR(VLOOKUP($Y699,技リスト!$A$1:$F$270,4,FALSE)),"－",VLOOKUP($Y699,技リスト!$A$1:$F$270,4,FALSE)),"一致","")</f>
        <v>一致</v>
      </c>
      <c r="AC699" s="15" t="s">
        <v>219</v>
      </c>
      <c r="AD699" s="3" t="str">
        <f>IF(ISERROR(VLOOKUP($AC699,技リスト!$A$1:$F$270,6,FALSE)),"－",VLOOKUP($AC699,技リスト!$A$1:$F$270,6,FALSE))</f>
        <v>BL</v>
      </c>
      <c r="AE699" s="3">
        <f>IF(ISERROR(VLOOKUP($AC699,技リスト!$A$1:$F$270,3,FALSE)),"－",VLOOKUP($AC699,技リスト!$A$1:$F$270,3,FALSE))</f>
        <v>64</v>
      </c>
      <c r="AF699" s="3" t="str">
        <f>IF($E699=IF(ISERROR(VLOOKUP($AC699,技リスト!$A$1:$F$245,4,FALSE)),"－",VLOOKUP($AC699,技リスト!$A$1:$F$245,4,FALSE)),"一致","")</f>
        <v/>
      </c>
      <c r="AG699" s="16" t="str">
        <f t="shared" si="80"/>
        <v>ごりむちゅうレインボーループモグラシャッフルサイクロン</v>
      </c>
      <c r="AH699" s="16" t="str">
        <f t="shared" si="81"/>
        <v>ごりむちゅうレインボーループモグラシャッフルサイクロン</v>
      </c>
      <c r="AI699" s="16" t="str">
        <f t="shared" si="82"/>
        <v>ごりむちゅうレインボーループモグラシャッフルサイクロン</v>
      </c>
      <c r="AJ699" s="16" t="str">
        <f t="shared" si="83"/>
        <v>ごりむちゅうレインボーループモグラシャッフルサイクロン</v>
      </c>
      <c r="AK699" s="15" t="str">
        <f t="shared" si="84"/>
        <v>DRLSDRBL</v>
      </c>
      <c r="AL699" s="16" t="str">
        <f t="shared" si="85"/>
        <v>DRLSDRBL</v>
      </c>
      <c r="AM699" s="15" t="str">
        <f t="shared" si="86"/>
        <v>DRLSDRBL</v>
      </c>
      <c r="AN699" s="15" t="str">
        <f t="shared" si="87"/>
        <v>DRLSDRBL</v>
      </c>
    </row>
    <row r="700" spans="1:40" ht="11.25" customHeight="1" x14ac:dyDescent="0.15">
      <c r="A700" s="15">
        <v>699</v>
      </c>
      <c r="B700" s="15" t="s">
        <v>1717</v>
      </c>
      <c r="C700" s="15" t="s">
        <v>1718</v>
      </c>
      <c r="D700" s="3" t="s">
        <v>18</v>
      </c>
      <c r="E700" s="15" t="s">
        <v>88</v>
      </c>
      <c r="F700" s="15" t="s">
        <v>52</v>
      </c>
      <c r="G700" s="15">
        <v>171</v>
      </c>
      <c r="H700" s="15">
        <v>156</v>
      </c>
      <c r="I700" s="15">
        <v>44</v>
      </c>
      <c r="J700" s="15">
        <v>54</v>
      </c>
      <c r="K700" s="15">
        <v>69</v>
      </c>
      <c r="L700" s="15">
        <v>41</v>
      </c>
      <c r="M700" s="15">
        <v>61</v>
      </c>
      <c r="N700" s="15">
        <v>55</v>
      </c>
      <c r="O700" s="15">
        <v>57</v>
      </c>
      <c r="P700" s="15">
        <v>17</v>
      </c>
      <c r="Q700" s="15" t="s">
        <v>533</v>
      </c>
      <c r="R700" s="3" t="str">
        <f>IF(ISERROR(VLOOKUP($Q700,技リスト!$A$1:$F$270,6,FALSE)),"－",VLOOKUP($Q700,技リスト!$A$1:$F$270,6,FALSE))</f>
        <v>NS</v>
      </c>
      <c r="S700" s="3">
        <f>IF(ISERROR(VLOOKUP($Q700,技リスト!$A$1:$F$270,3,FALSE)),"－",VLOOKUP($Q700,技リスト!$A$1:$F$270,3,FALSE))</f>
        <v>24</v>
      </c>
      <c r="T700" s="3" t="str">
        <f>IF($E700=IF(ISERROR(VLOOKUP($Q700,技リスト!$A$1:$F$270,4,FALSE)),"－",VLOOKUP($Q700,技リスト!$A$1:$F$270,4,FALSE)),"一致","")</f>
        <v>一致</v>
      </c>
      <c r="U700" s="15" t="s">
        <v>199</v>
      </c>
      <c r="V700" s="3" t="str">
        <f>IF(ISERROR(VLOOKUP($U700,技リスト!$A$1:$F$270,6,FALSE)),"－",VLOOKUP($U700,技リスト!$A$1:$F$270,6,FALSE))</f>
        <v>BB</v>
      </c>
      <c r="W700" s="3">
        <f>IF(ISERROR(VLOOKUP($U700,技リスト!$A$1:$F$270,3,FALSE)),"－",VLOOKUP($U700,技リスト!$A$1:$F$270,3,FALSE))</f>
        <v>58</v>
      </c>
      <c r="X700" s="3" t="str">
        <f>IF($E700=IF(ISERROR(VLOOKUP($U700,技リスト!$A$1:$F$270,4,FALSE)),"－",VLOOKUP($U700,技リスト!$A$1:$F$270,4,FALSE)),"一致","")</f>
        <v>一致</v>
      </c>
      <c r="Y700" s="15" t="s">
        <v>741</v>
      </c>
      <c r="Z700" s="3" t="str">
        <f>IF(ISERROR(VLOOKUP($Y700,技リスト!$A$1:$F$270,6,FALSE)),"－",VLOOKUP($Y700,技リスト!$A$1:$F$270,6,FALSE))</f>
        <v>DR</v>
      </c>
      <c r="AA700" s="3">
        <f>IF(ISERROR(VLOOKUP($Y700,技リスト!$A$1:$F$270,3,FALSE)),"－",VLOOKUP($Y700,技リスト!$A$1:$F$270,3,FALSE))</f>
        <v>67</v>
      </c>
      <c r="AB700" s="3" t="str">
        <f>IF($E700=IF(ISERROR(VLOOKUP($Y700,技リスト!$A$1:$F$270,4,FALSE)),"－",VLOOKUP($Y700,技リスト!$A$1:$F$270,4,FALSE)),"一致","")</f>
        <v>一致</v>
      </c>
      <c r="AC700" s="15" t="s">
        <v>779</v>
      </c>
      <c r="AD700" s="3" t="str">
        <f>IF(ISERROR(VLOOKUP($AC700,技リスト!$A$1:$F$270,6,FALSE)),"－",VLOOKUP($AC700,技リスト!$A$1:$F$270,6,FALSE))</f>
        <v>CA</v>
      </c>
      <c r="AE700" s="3">
        <f>IF(ISERROR(VLOOKUP($AC700,技リスト!$A$1:$F$270,3,FALSE)),"－",VLOOKUP($AC700,技リスト!$A$1:$F$270,3,FALSE))</f>
        <v>65</v>
      </c>
      <c r="AF700" s="3" t="str">
        <f>IF($E700=IF(ISERROR(VLOOKUP($AC700,技リスト!$A$1:$F$245,4,FALSE)),"－",VLOOKUP($AC700,技リスト!$A$1:$F$245,4,FALSE)),"一致","")</f>
        <v>一致</v>
      </c>
      <c r="AG700" s="16" t="str">
        <f t="shared" si="80"/>
        <v>スピニングシュートスピニングカットオーロラドリブルオーロラカーテン</v>
      </c>
      <c r="AH700" s="16" t="str">
        <f t="shared" si="81"/>
        <v>スピニングシュートスピニングカットオーロラドリブルオーロラカーテン</v>
      </c>
      <c r="AI700" s="16" t="str">
        <f t="shared" si="82"/>
        <v>スピニングシュートスピニングカットオーロラドリブルオーロラカーテン</v>
      </c>
      <c r="AJ700" s="16" t="str">
        <f t="shared" si="83"/>
        <v>スピニングシュートスピニングカットオーロラドリブルオーロラカーテン</v>
      </c>
      <c r="AK700" s="15" t="str">
        <f t="shared" si="84"/>
        <v>NSBBDRCA</v>
      </c>
      <c r="AL700" s="16" t="str">
        <f t="shared" si="85"/>
        <v>NSBBDRCA</v>
      </c>
      <c r="AM700" s="15" t="str">
        <f t="shared" si="86"/>
        <v>NSBBDRCA</v>
      </c>
      <c r="AN700" s="15" t="str">
        <f t="shared" si="87"/>
        <v>NSBBDRCA</v>
      </c>
    </row>
    <row r="701" spans="1:40" ht="11.25" customHeight="1" x14ac:dyDescent="0.15">
      <c r="A701" s="15">
        <v>700</v>
      </c>
      <c r="B701" s="15" t="s">
        <v>1719</v>
      </c>
      <c r="C701" s="15" t="s">
        <v>1720</v>
      </c>
      <c r="D701" s="3" t="s">
        <v>18</v>
      </c>
      <c r="E701" s="15" t="s">
        <v>121</v>
      </c>
      <c r="F701" s="15" t="s">
        <v>53</v>
      </c>
      <c r="G701" s="15">
        <v>116</v>
      </c>
      <c r="H701" s="15">
        <v>122</v>
      </c>
      <c r="I701" s="15">
        <v>45</v>
      </c>
      <c r="J701" s="15">
        <v>73</v>
      </c>
      <c r="K701" s="15">
        <v>40</v>
      </c>
      <c r="L701" s="15">
        <v>43</v>
      </c>
      <c r="M701" s="15">
        <v>42</v>
      </c>
      <c r="N701" s="15">
        <v>41</v>
      </c>
      <c r="O701" s="15">
        <v>46</v>
      </c>
      <c r="P701" s="15">
        <v>34</v>
      </c>
      <c r="Q701" s="15" t="s">
        <v>324</v>
      </c>
      <c r="R701" s="3" t="str">
        <f>IF(ISERROR(VLOOKUP($Q701,技リスト!$A$1:$F$270,6,FALSE)),"－",VLOOKUP($Q701,技リスト!$A$1:$F$270,6,FALSE))</f>
        <v>DR</v>
      </c>
      <c r="S701" s="3">
        <f>IF(ISERROR(VLOOKUP($Q701,技リスト!$A$1:$F$270,3,FALSE)),"－",VLOOKUP($Q701,技リスト!$A$1:$F$270,3,FALSE))</f>
        <v>8</v>
      </c>
      <c r="T701" s="3" t="str">
        <f>IF($E701=IF(ISERROR(VLOOKUP($Q701,技リスト!$A$1:$F$270,4,FALSE)),"－",VLOOKUP($Q701,技リスト!$A$1:$F$270,4,FALSE)),"一致","")</f>
        <v>一致</v>
      </c>
      <c r="U701" s="15" t="s">
        <v>223</v>
      </c>
      <c r="V701" s="3" t="str">
        <f>IF(ISERROR(VLOOKUP($U701,技リスト!$A$1:$F$270,6,FALSE)),"－",VLOOKUP($U701,技リスト!$A$1:$F$270,6,FALSE))</f>
        <v>BL</v>
      </c>
      <c r="W701" s="3">
        <f>IF(ISERROR(VLOOKUP($U701,技リスト!$A$1:$F$270,3,FALSE)),"－",VLOOKUP($U701,技リスト!$A$1:$F$270,3,FALSE))</f>
        <v>8</v>
      </c>
      <c r="X701" s="3" t="str">
        <f>IF($E701=IF(ISERROR(VLOOKUP($U701,技リスト!$A$1:$F$270,4,FALSE)),"－",VLOOKUP($U701,技リスト!$A$1:$F$270,4,FALSE)),"一致","")</f>
        <v/>
      </c>
      <c r="Y701" s="15" t="s">
        <v>298</v>
      </c>
      <c r="Z701" s="3" t="str">
        <f>IF(ISERROR(VLOOKUP($Y701,技リスト!$A$1:$F$270,6,FALSE)),"－",VLOOKUP($Y701,技リスト!$A$1:$F$270,6,FALSE))</f>
        <v>DR</v>
      </c>
      <c r="AA701" s="3">
        <f>IF(ISERROR(VLOOKUP($Y701,技リスト!$A$1:$F$270,3,FALSE)),"－",VLOOKUP($Y701,技リスト!$A$1:$F$270,3,FALSE))</f>
        <v>38</v>
      </c>
      <c r="AB701" s="3" t="str">
        <f>IF($E701=IF(ISERROR(VLOOKUP($Y701,技リスト!$A$1:$F$270,4,FALSE)),"－",VLOOKUP($Y701,技リスト!$A$1:$F$270,4,FALSE)),"一致","")</f>
        <v/>
      </c>
      <c r="AC701" s="15" t="s">
        <v>154</v>
      </c>
      <c r="AD701" s="3" t="str">
        <f>IF(ISERROR(VLOOKUP($AC701,技リスト!$A$1:$F$270,6,FALSE)),"－",VLOOKUP($AC701,技リスト!$A$1:$F$270,6,FALSE))</f>
        <v>BB</v>
      </c>
      <c r="AE701" s="3">
        <f>IF(ISERROR(VLOOKUP($AC701,技リスト!$A$1:$F$270,3,FALSE)),"－",VLOOKUP($AC701,技リスト!$A$1:$F$270,3,FALSE))</f>
        <v>84</v>
      </c>
      <c r="AF701" s="3" t="str">
        <f>IF($E701=IF(ISERROR(VLOOKUP($AC701,技リスト!$A$1:$F$245,4,FALSE)),"－",VLOOKUP($AC701,技リスト!$A$1:$F$245,4,FALSE)),"一致","")</f>
        <v/>
      </c>
      <c r="AG701" s="16" t="str">
        <f t="shared" si="80"/>
        <v>ダッシュアクセルキラースライドムーンサルトシューティングスター</v>
      </c>
      <c r="AH701" s="16" t="str">
        <f t="shared" si="81"/>
        <v>ダッシュアクセルキラースライドムーンサルトシューティングスター</v>
      </c>
      <c r="AI701" s="16" t="str">
        <f t="shared" si="82"/>
        <v>ダッシュアクセルキラースライドムーンサルトシューティングスター</v>
      </c>
      <c r="AJ701" s="16" t="str">
        <f t="shared" si="83"/>
        <v>ダッシュアクセルキラースライドムーンサルトシューティングスター</v>
      </c>
      <c r="AK701" s="15" t="str">
        <f t="shared" si="84"/>
        <v>DRBLDRBB</v>
      </c>
      <c r="AL701" s="16" t="str">
        <f t="shared" si="85"/>
        <v>DRBLDRBB</v>
      </c>
      <c r="AM701" s="15" t="str">
        <f t="shared" si="86"/>
        <v>DRBLDRBB</v>
      </c>
      <c r="AN701" s="15" t="str">
        <f t="shared" si="87"/>
        <v>DRBLDRBB</v>
      </c>
    </row>
    <row r="702" spans="1:40" ht="11.25" customHeight="1" x14ac:dyDescent="0.15">
      <c r="A702" s="15">
        <v>701</v>
      </c>
      <c r="B702" s="15" t="s">
        <v>1721</v>
      </c>
      <c r="C702" s="15" t="s">
        <v>1722</v>
      </c>
      <c r="D702" s="3" t="s">
        <v>18</v>
      </c>
      <c r="E702" s="15" t="s">
        <v>121</v>
      </c>
      <c r="F702" s="15" t="s">
        <v>52</v>
      </c>
      <c r="G702" s="15">
        <v>136</v>
      </c>
      <c r="H702" s="15">
        <v>196</v>
      </c>
      <c r="I702" s="15">
        <v>56</v>
      </c>
      <c r="J702" s="15">
        <v>60</v>
      </c>
      <c r="K702" s="15">
        <v>60</v>
      </c>
      <c r="L702" s="15">
        <v>71</v>
      </c>
      <c r="M702" s="15">
        <v>53</v>
      </c>
      <c r="N702" s="15">
        <v>62</v>
      </c>
      <c r="O702" s="15">
        <v>56</v>
      </c>
      <c r="P702" s="15">
        <v>21</v>
      </c>
      <c r="Q702" s="15" t="s">
        <v>684</v>
      </c>
      <c r="R702" s="3" t="str">
        <f>IF(ISERROR(VLOOKUP($Q702,技リスト!$A$1:$F$270,6,FALSE)),"－",VLOOKUP($Q702,技リスト!$A$1:$F$270,6,FALSE))</f>
        <v>NS</v>
      </c>
      <c r="S702" s="3">
        <f>IF(ISERROR(VLOOKUP($Q702,技リスト!$A$1:$F$270,3,FALSE)),"－",VLOOKUP($Q702,技リスト!$A$1:$F$270,3,FALSE))</f>
        <v>45</v>
      </c>
      <c r="T702" s="3" t="str">
        <f>IF($E702=IF(ISERROR(VLOOKUP($Q702,技リスト!$A$1:$F$270,4,FALSE)),"－",VLOOKUP($Q702,技リスト!$A$1:$F$270,4,FALSE)),"一致","")</f>
        <v/>
      </c>
      <c r="U702" s="15" t="s">
        <v>427</v>
      </c>
      <c r="V702" s="3" t="str">
        <f>IF(ISERROR(VLOOKUP($U702,技リスト!$A$1:$F$270,6,FALSE)),"－",VLOOKUP($U702,技リスト!$A$1:$F$270,6,FALSE))</f>
        <v>BL</v>
      </c>
      <c r="W702" s="3">
        <f>IF(ISERROR(VLOOKUP($U702,技リスト!$A$1:$F$270,3,FALSE)),"－",VLOOKUP($U702,技リスト!$A$1:$F$270,3,FALSE))</f>
        <v>39</v>
      </c>
      <c r="X702" s="3" t="str">
        <f>IF($E702=IF(ISERROR(VLOOKUP($U702,技リスト!$A$1:$F$270,4,FALSE)),"－",VLOOKUP($U702,技リスト!$A$1:$F$270,4,FALSE)),"一致","")</f>
        <v/>
      </c>
      <c r="Y702" s="15" t="s">
        <v>729</v>
      </c>
      <c r="Z702" s="3" t="str">
        <f>IF(ISERROR(VLOOKUP($Y702,技リスト!$A$1:$F$270,6,FALSE)),"－",VLOOKUP($Y702,技リスト!$A$1:$F$270,6,FALSE))</f>
        <v>BB</v>
      </c>
      <c r="AA702" s="3">
        <f>IF(ISERROR(VLOOKUP($Y702,技リスト!$A$1:$F$270,3,FALSE)),"－",VLOOKUP($Y702,技リスト!$A$1:$F$270,3,FALSE))</f>
        <v>73</v>
      </c>
      <c r="AB702" s="3" t="str">
        <f>IF($E702=IF(ISERROR(VLOOKUP($Y702,技リスト!$A$1:$F$270,4,FALSE)),"－",VLOOKUP($Y702,技リスト!$A$1:$F$270,4,FALSE)),"一致","")</f>
        <v/>
      </c>
      <c r="AC702" s="15" t="s">
        <v>316</v>
      </c>
      <c r="AD702" s="3" t="str">
        <f>IF(ISERROR(VLOOKUP($AC702,技リスト!$A$1:$F$270,6,FALSE)),"－",VLOOKUP($AC702,技リスト!$A$1:$F$270,6,FALSE))</f>
        <v>DR</v>
      </c>
      <c r="AE702" s="3">
        <f>IF(ISERROR(VLOOKUP($AC702,技リスト!$A$1:$F$270,3,FALSE)),"－",VLOOKUP($AC702,技リスト!$A$1:$F$270,3,FALSE))</f>
        <v>85</v>
      </c>
      <c r="AF702" s="3" t="str">
        <f>IF($E702=IF(ISERROR(VLOOKUP($AC702,技リスト!$A$1:$F$245,4,FALSE)),"－",VLOOKUP($AC702,技リスト!$A$1:$F$245,4,FALSE)),"一致","")</f>
        <v>一致</v>
      </c>
      <c r="AG702" s="16" t="str">
        <f t="shared" si="80"/>
        <v>あびせげりブレードアタックボルケイノカットじごくぐるま</v>
      </c>
      <c r="AH702" s="16" t="str">
        <f t="shared" si="81"/>
        <v>あびせげりブレードアタックボルケイノカットじごくぐるま</v>
      </c>
      <c r="AI702" s="16" t="str">
        <f t="shared" si="82"/>
        <v>あびせげりブレードアタックボルケイノカットじごくぐるま</v>
      </c>
      <c r="AJ702" s="16" t="str">
        <f t="shared" si="83"/>
        <v>あびせげりブレードアタックボルケイノカットじごくぐるま</v>
      </c>
      <c r="AK702" s="15" t="str">
        <f t="shared" si="84"/>
        <v>NSBLBBDR</v>
      </c>
      <c r="AL702" s="16" t="str">
        <f t="shared" si="85"/>
        <v>NSBLBBDR</v>
      </c>
      <c r="AM702" s="15" t="str">
        <f t="shared" si="86"/>
        <v>NSBLBBDR</v>
      </c>
      <c r="AN702" s="15" t="str">
        <f t="shared" si="87"/>
        <v>NSBLBBDR</v>
      </c>
    </row>
    <row r="703" spans="1:40" ht="11.25" customHeight="1" x14ac:dyDescent="0.15">
      <c r="A703" s="15">
        <v>702</v>
      </c>
      <c r="B703" s="15" t="s">
        <v>1723</v>
      </c>
      <c r="C703" s="15" t="s">
        <v>1724</v>
      </c>
      <c r="D703" s="3" t="s">
        <v>18</v>
      </c>
      <c r="E703" s="15" t="s">
        <v>145</v>
      </c>
      <c r="F703" s="15" t="s">
        <v>17</v>
      </c>
      <c r="G703" s="15">
        <v>127</v>
      </c>
      <c r="H703" s="15">
        <v>152</v>
      </c>
      <c r="I703" s="15">
        <v>70</v>
      </c>
      <c r="J703" s="15">
        <v>77</v>
      </c>
      <c r="K703" s="15">
        <v>58</v>
      </c>
      <c r="L703" s="15">
        <v>79</v>
      </c>
      <c r="M703" s="15">
        <v>68</v>
      </c>
      <c r="N703" s="15">
        <v>68</v>
      </c>
      <c r="O703" s="15">
        <v>65</v>
      </c>
      <c r="P703" s="15">
        <v>26</v>
      </c>
      <c r="Q703" s="15" t="s">
        <v>301</v>
      </c>
      <c r="R703" s="3" t="str">
        <f>IF(ISERROR(VLOOKUP($Q703,技リスト!$A$1:$F$270,6,FALSE)),"－",VLOOKUP($Q703,技リスト!$A$1:$F$270,6,FALSE))</f>
        <v>－</v>
      </c>
      <c r="S703" s="3" t="str">
        <f>IF(ISERROR(VLOOKUP($Q703,技リスト!$A$1:$F$270,3,FALSE)),"－",VLOOKUP($Q703,技リスト!$A$1:$F$270,3,FALSE))</f>
        <v>－</v>
      </c>
      <c r="T703" s="3" t="str">
        <f>IF($E703=IF(ISERROR(VLOOKUP($Q703,技リスト!$A$1:$F$270,4,FALSE)),"－",VLOOKUP($Q703,技リスト!$A$1:$F$270,4,FALSE)),"一致","")</f>
        <v/>
      </c>
      <c r="U703" s="15" t="s">
        <v>305</v>
      </c>
      <c r="V703" s="3" t="str">
        <f>IF(ISERROR(VLOOKUP($U703,技リスト!$A$1:$F$270,6,FALSE)),"－",VLOOKUP($U703,技リスト!$A$1:$F$270,6,FALSE))</f>
        <v>BB</v>
      </c>
      <c r="W703" s="3">
        <f>IF(ISERROR(VLOOKUP($U703,技リスト!$A$1:$F$270,3,FALSE)),"－",VLOOKUP($U703,技リスト!$A$1:$F$270,3,FALSE))</f>
        <v>16</v>
      </c>
      <c r="X703" s="3" t="str">
        <f>IF($E703=IF(ISERROR(VLOOKUP($U703,技リスト!$A$1:$F$270,4,FALSE)),"－",VLOOKUP($U703,技リスト!$A$1:$F$270,4,FALSE)),"一致","")</f>
        <v/>
      </c>
      <c r="Y703" s="15" t="s">
        <v>219</v>
      </c>
      <c r="Z703" s="3" t="str">
        <f>IF(ISERROR(VLOOKUP($Y703,技リスト!$A$1:$F$270,6,FALSE)),"－",VLOOKUP($Y703,技リスト!$A$1:$F$270,6,FALSE))</f>
        <v>BL</v>
      </c>
      <c r="AA703" s="3">
        <f>IF(ISERROR(VLOOKUP($Y703,技リスト!$A$1:$F$270,3,FALSE)),"－",VLOOKUP($Y703,技リスト!$A$1:$F$270,3,FALSE))</f>
        <v>64</v>
      </c>
      <c r="AB703" s="3" t="str">
        <f>IF($E703=IF(ISERROR(VLOOKUP($Y703,技リスト!$A$1:$F$270,4,FALSE)),"－",VLOOKUP($Y703,技リスト!$A$1:$F$270,4,FALSE)),"一致","")</f>
        <v/>
      </c>
      <c r="AC703" s="15" t="s">
        <v>316</v>
      </c>
      <c r="AD703" s="3" t="str">
        <f>IF(ISERROR(VLOOKUP($AC703,技リスト!$A$1:$F$270,6,FALSE)),"－",VLOOKUP($AC703,技リスト!$A$1:$F$270,6,FALSE))</f>
        <v>DR</v>
      </c>
      <c r="AE703" s="3">
        <f>IF(ISERROR(VLOOKUP($AC703,技リスト!$A$1:$F$270,3,FALSE)),"－",VLOOKUP($AC703,技リスト!$A$1:$F$270,3,FALSE))</f>
        <v>85</v>
      </c>
      <c r="AF703" s="3" t="str">
        <f>IF($E703=IF(ISERROR(VLOOKUP($AC703,技リスト!$A$1:$F$245,4,FALSE)),"－",VLOOKUP($AC703,技リスト!$A$1:$F$245,4,FALSE)),"一致","")</f>
        <v/>
      </c>
      <c r="AG703" s="16" t="str">
        <f t="shared" si="80"/>
        <v>むぞくせいホーントレインサイクロンじごくぐるま</v>
      </c>
      <c r="AH703" s="16" t="str">
        <f t="shared" si="81"/>
        <v>むぞくせいホーントレインサイクロンじごくぐるま</v>
      </c>
      <c r="AI703" s="16" t="str">
        <f t="shared" si="82"/>
        <v>むぞくせいホーントレインサイクロンじごくぐるま</v>
      </c>
      <c r="AJ703" s="16" t="str">
        <f t="shared" si="83"/>
        <v>むぞくせいホーントレインサイクロンじごくぐるま</v>
      </c>
      <c r="AK703" s="15" t="str">
        <f t="shared" si="84"/>
        <v>－BBBLDR</v>
      </c>
      <c r="AL703" s="16" t="str">
        <f t="shared" si="85"/>
        <v>－BBBLDR</v>
      </c>
      <c r="AM703" s="15" t="str">
        <f t="shared" si="86"/>
        <v>－BBBLDR</v>
      </c>
      <c r="AN703" s="15" t="str">
        <f t="shared" si="87"/>
        <v>－BBBLDR</v>
      </c>
    </row>
    <row r="704" spans="1:40" ht="11.25" customHeight="1" x14ac:dyDescent="0.15">
      <c r="A704" s="15">
        <v>703</v>
      </c>
      <c r="B704" s="15" t="s">
        <v>1725</v>
      </c>
      <c r="C704" s="15" t="s">
        <v>1726</v>
      </c>
      <c r="D704" s="3" t="s">
        <v>18</v>
      </c>
      <c r="E704" s="15" t="s">
        <v>145</v>
      </c>
      <c r="F704" s="15" t="s">
        <v>20</v>
      </c>
      <c r="G704" s="15">
        <v>187</v>
      </c>
      <c r="H704" s="15">
        <v>156</v>
      </c>
      <c r="I704" s="15">
        <v>62</v>
      </c>
      <c r="J704" s="15">
        <v>62</v>
      </c>
      <c r="K704" s="15">
        <v>40</v>
      </c>
      <c r="L704" s="15">
        <v>71</v>
      </c>
      <c r="M704" s="15">
        <v>28</v>
      </c>
      <c r="N704" s="15">
        <v>60</v>
      </c>
      <c r="O704" s="15">
        <v>56</v>
      </c>
      <c r="P704" s="15">
        <v>17</v>
      </c>
      <c r="Q704" s="15" t="s">
        <v>203</v>
      </c>
      <c r="R704" s="3" t="str">
        <f>IF(ISERROR(VLOOKUP($Q704,技リスト!$A$1:$F$270,6,FALSE)),"－",VLOOKUP($Q704,技リスト!$A$1:$F$270,6,FALSE))</f>
        <v>P1</v>
      </c>
      <c r="S704" s="3">
        <f>IF(ISERROR(VLOOKUP($Q704,技リスト!$A$1:$F$270,3,FALSE)),"－",VLOOKUP($Q704,技リスト!$A$1:$F$270,3,FALSE))</f>
        <v>8</v>
      </c>
      <c r="T704" s="3" t="str">
        <f>IF($E704=IF(ISERROR(VLOOKUP($Q704,技リスト!$A$1:$F$270,4,FALSE)),"－",VLOOKUP($Q704,技リスト!$A$1:$F$270,4,FALSE)),"一致","")</f>
        <v>一致</v>
      </c>
      <c r="U704" s="15" t="s">
        <v>729</v>
      </c>
      <c r="V704" s="3" t="str">
        <f>IF(ISERROR(VLOOKUP($U704,技リスト!$A$1:$F$270,6,FALSE)),"－",VLOOKUP($U704,技リスト!$A$1:$F$270,6,FALSE))</f>
        <v>BB</v>
      </c>
      <c r="W704" s="3">
        <f>IF(ISERROR(VLOOKUP($U704,技リスト!$A$1:$F$270,3,FALSE)),"－",VLOOKUP($U704,技リスト!$A$1:$F$270,3,FALSE))</f>
        <v>73</v>
      </c>
      <c r="X704" s="3" t="str">
        <f>IF($E704=IF(ISERROR(VLOOKUP($U704,技リスト!$A$1:$F$270,4,FALSE)),"－",VLOOKUP($U704,技リスト!$A$1:$F$270,4,FALSE)),"一致","")</f>
        <v>一致</v>
      </c>
      <c r="Y704" s="15" t="s">
        <v>281</v>
      </c>
      <c r="Z704" s="3" t="str">
        <f>IF(ISERROR(VLOOKUP($Y704,技リスト!$A$1:$F$270,6,FALSE)),"－",VLOOKUP($Y704,技リスト!$A$1:$F$270,6,FALSE))</f>
        <v>P1</v>
      </c>
      <c r="AA704" s="3">
        <f>IF(ISERROR(VLOOKUP($Y704,技リスト!$A$1:$F$270,3,FALSE)),"－",VLOOKUP($Y704,技リスト!$A$1:$F$270,3,FALSE))</f>
        <v>67</v>
      </c>
      <c r="AB704" s="3" t="str">
        <f>IF($E704=IF(ISERROR(VLOOKUP($Y704,技リスト!$A$1:$F$270,4,FALSE)),"－",VLOOKUP($Y704,技リスト!$A$1:$F$270,4,FALSE)),"一致","")</f>
        <v>一致</v>
      </c>
      <c r="AC704" s="15" t="s">
        <v>370</v>
      </c>
      <c r="AD704" s="3" t="str">
        <f>IF(ISERROR(VLOOKUP($AC704,技リスト!$A$1:$F$270,6,FALSE)),"－",VLOOKUP($AC704,技リスト!$A$1:$F$270,6,FALSE))</f>
        <v>P1</v>
      </c>
      <c r="AE704" s="3">
        <f>IF(ISERROR(VLOOKUP($AC704,技リスト!$A$1:$F$270,3,FALSE)),"－",VLOOKUP($AC704,技リスト!$A$1:$F$270,3,FALSE))</f>
        <v>90</v>
      </c>
      <c r="AF704" s="3" t="str">
        <f>IF($E704=IF(ISERROR(VLOOKUP($AC704,技リスト!$A$1:$F$245,4,FALSE)),"－",VLOOKUP($AC704,技リスト!$A$1:$F$245,4,FALSE)),"一致","")</f>
        <v>一致</v>
      </c>
      <c r="AG704" s="16" t="str">
        <f t="shared" si="80"/>
        <v>ねっけつパンチボルケイノカットばくれつパンチダブルロケット</v>
      </c>
      <c r="AH704" s="16" t="str">
        <f t="shared" si="81"/>
        <v>ねっけつパンチボルケイノカットばくれつパンチダブルロケット</v>
      </c>
      <c r="AI704" s="16" t="str">
        <f t="shared" si="82"/>
        <v>ねっけつパンチボルケイノカットばくれつパンチダブルロケット</v>
      </c>
      <c r="AJ704" s="16" t="str">
        <f t="shared" si="83"/>
        <v>ねっけつパンチボルケイノカットばくれつパンチダブルロケット</v>
      </c>
      <c r="AK704" s="15" t="str">
        <f t="shared" si="84"/>
        <v>P1BBP1P1</v>
      </c>
      <c r="AL704" s="16" t="str">
        <f t="shared" si="85"/>
        <v>P1BBP1P1</v>
      </c>
      <c r="AM704" s="15" t="str">
        <f t="shared" si="86"/>
        <v>P1BBP1P1</v>
      </c>
      <c r="AN704" s="15" t="str">
        <f t="shared" si="87"/>
        <v>P1BBP1P1</v>
      </c>
    </row>
    <row r="705" spans="1:40" ht="11.25" customHeight="1" x14ac:dyDescent="0.15">
      <c r="A705" s="15">
        <v>704</v>
      </c>
      <c r="B705" s="15" t="s">
        <v>1727</v>
      </c>
      <c r="C705" s="15" t="s">
        <v>1728</v>
      </c>
      <c r="D705" s="3" t="s">
        <v>18</v>
      </c>
      <c r="E705" s="15" t="s">
        <v>88</v>
      </c>
      <c r="F705" s="15" t="s">
        <v>17</v>
      </c>
      <c r="G705" s="15">
        <v>77</v>
      </c>
      <c r="H705" s="15">
        <v>150</v>
      </c>
      <c r="I705" s="15">
        <v>62</v>
      </c>
      <c r="J705" s="15">
        <v>61</v>
      </c>
      <c r="K705" s="15">
        <v>51</v>
      </c>
      <c r="L705" s="15">
        <v>60</v>
      </c>
      <c r="M705" s="15">
        <v>52</v>
      </c>
      <c r="N705" s="15">
        <v>61</v>
      </c>
      <c r="O705" s="15">
        <v>60</v>
      </c>
      <c r="P705" s="15">
        <v>15</v>
      </c>
      <c r="Q705" s="15" t="s">
        <v>698</v>
      </c>
      <c r="R705" s="3" t="str">
        <f>IF(ISERROR(VLOOKUP($Q705,技リスト!$A$1:$F$270,6,FALSE)),"－",VLOOKUP($Q705,技リスト!$A$1:$F$270,6,FALSE))</f>
        <v>BL</v>
      </c>
      <c r="S705" s="3">
        <f>IF(ISERROR(VLOOKUP($Q705,技リスト!$A$1:$F$270,3,FALSE)),"－",VLOOKUP($Q705,技リスト!$A$1:$F$270,3,FALSE))</f>
        <v>44</v>
      </c>
      <c r="T705" s="3" t="str">
        <f>IF($E705=IF(ISERROR(VLOOKUP($Q705,技リスト!$A$1:$F$270,4,FALSE)),"－",VLOOKUP($Q705,技リスト!$A$1:$F$270,4,FALSE)),"一致","")</f>
        <v>一致</v>
      </c>
      <c r="U705" s="15" t="s">
        <v>230</v>
      </c>
      <c r="V705" s="3" t="str">
        <f>IF(ISERROR(VLOOKUP($U705,技リスト!$A$1:$F$270,6,FALSE)),"－",VLOOKUP($U705,技リスト!$A$1:$F$270,6,FALSE))</f>
        <v>NS</v>
      </c>
      <c r="W705" s="3">
        <f>IF(ISERROR(VLOOKUP($U705,技リスト!$A$1:$F$270,3,FALSE)),"－",VLOOKUP($U705,技リスト!$A$1:$F$270,3,FALSE))</f>
        <v>67</v>
      </c>
      <c r="X705" s="3" t="str">
        <f>IF($E705=IF(ISERROR(VLOOKUP($U705,技リスト!$A$1:$F$270,4,FALSE)),"－",VLOOKUP($U705,技リスト!$A$1:$F$270,4,FALSE)),"一致","")</f>
        <v/>
      </c>
      <c r="Y705" s="15" t="s">
        <v>129</v>
      </c>
      <c r="Z705" s="3" t="str">
        <f>IF(ISERROR(VLOOKUP($Y705,技リスト!$A$1:$F$270,6,FALSE)),"－",VLOOKUP($Y705,技リスト!$A$1:$F$270,6,FALSE))</f>
        <v>BL</v>
      </c>
      <c r="AA705" s="3">
        <f>IF(ISERROR(VLOOKUP($Y705,技リスト!$A$1:$F$270,3,FALSE)),"－",VLOOKUP($Y705,技リスト!$A$1:$F$270,3,FALSE))</f>
        <v>73</v>
      </c>
      <c r="AB705" s="3" t="str">
        <f>IF($E705=IF(ISERROR(VLOOKUP($Y705,技リスト!$A$1:$F$270,4,FALSE)),"－",VLOOKUP($Y705,技リスト!$A$1:$F$270,4,FALSE)),"一致","")</f>
        <v/>
      </c>
      <c r="AC705" s="15" t="s">
        <v>128</v>
      </c>
      <c r="AD705" s="3" t="str">
        <f>IF(ISERROR(VLOOKUP($AC705,技リスト!$A$1:$F$270,6,FALSE)),"－",VLOOKUP($AC705,技リスト!$A$1:$F$270,6,FALSE))</f>
        <v>DR</v>
      </c>
      <c r="AE705" s="3">
        <f>IF(ISERROR(VLOOKUP($AC705,技リスト!$A$1:$F$270,3,FALSE)),"－",VLOOKUP($AC705,技リスト!$A$1:$F$270,3,FALSE))</f>
        <v>76</v>
      </c>
      <c r="AF705" s="3" t="str">
        <f>IF($E705=IF(ISERROR(VLOOKUP($AC705,技リスト!$A$1:$F$245,4,FALSE)),"－",VLOOKUP($AC705,技リスト!$A$1:$F$245,4,FALSE)),"一致","")</f>
        <v/>
      </c>
      <c r="AG705" s="16" t="str">
        <f t="shared" si="80"/>
        <v>アイスグランドフリーズショットぶんしんディフェンスぶんしんフェイント</v>
      </c>
      <c r="AH705" s="16" t="str">
        <f t="shared" si="81"/>
        <v>アイスグランドフリーズショットぶんしんディフェンスぶんしんフェイント</v>
      </c>
      <c r="AI705" s="16" t="str">
        <f t="shared" si="82"/>
        <v>アイスグランドフリーズショットぶんしんディフェンスぶんしんフェイント</v>
      </c>
      <c r="AJ705" s="16" t="str">
        <f t="shared" si="83"/>
        <v>アイスグランドフリーズショットぶんしんディフェンスぶんしんフェイント</v>
      </c>
      <c r="AK705" s="15" t="str">
        <f t="shared" si="84"/>
        <v>BLNSBLDR</v>
      </c>
      <c r="AL705" s="16" t="str">
        <f t="shared" si="85"/>
        <v>BLNSBLDR</v>
      </c>
      <c r="AM705" s="15" t="str">
        <f t="shared" si="86"/>
        <v>BLNSBLDR</v>
      </c>
      <c r="AN705" s="15" t="str">
        <f t="shared" si="87"/>
        <v>BLNSBLDR</v>
      </c>
    </row>
    <row r="706" spans="1:40" ht="11.25" customHeight="1" x14ac:dyDescent="0.15">
      <c r="A706" s="15">
        <v>705</v>
      </c>
      <c r="B706" s="15" t="s">
        <v>1729</v>
      </c>
      <c r="C706" s="15" t="s">
        <v>1730</v>
      </c>
      <c r="D706" s="3" t="s">
        <v>18</v>
      </c>
      <c r="E706" s="15" t="s">
        <v>145</v>
      </c>
      <c r="F706" s="15" t="s">
        <v>17</v>
      </c>
      <c r="G706" s="15">
        <v>118</v>
      </c>
      <c r="H706" s="15">
        <v>186</v>
      </c>
      <c r="I706" s="15">
        <v>54</v>
      </c>
      <c r="J706" s="15">
        <v>61</v>
      </c>
      <c r="K706" s="15">
        <v>59</v>
      </c>
      <c r="L706" s="15">
        <v>61</v>
      </c>
      <c r="M706" s="15">
        <v>57</v>
      </c>
      <c r="N706" s="15">
        <v>55</v>
      </c>
      <c r="O706" s="15">
        <v>55</v>
      </c>
      <c r="P706" s="15">
        <v>16</v>
      </c>
      <c r="Q706" s="15" t="s">
        <v>165</v>
      </c>
      <c r="R706" s="3" t="str">
        <f>IF(ISERROR(VLOOKUP($Q706,技リスト!$A$1:$F$270,6,FALSE)),"－",VLOOKUP($Q706,技リスト!$A$1:$F$270,6,FALSE))</f>
        <v>BL</v>
      </c>
      <c r="S706" s="3">
        <f>IF(ISERROR(VLOOKUP($Q706,技リスト!$A$1:$F$270,3,FALSE)),"－",VLOOKUP($Q706,技リスト!$A$1:$F$270,3,FALSE))</f>
        <v>46</v>
      </c>
      <c r="T706" s="3" t="str">
        <f>IF($E706=IF(ISERROR(VLOOKUP($Q706,技リスト!$A$1:$F$270,4,FALSE)),"－",VLOOKUP($Q706,技リスト!$A$1:$F$270,4,FALSE)),"一致","")</f>
        <v/>
      </c>
      <c r="U706" s="15" t="s">
        <v>732</v>
      </c>
      <c r="V706" s="3" t="str">
        <f>IF(ISERROR(VLOOKUP($U706,技リスト!$A$1:$F$270,6,FALSE)),"－",VLOOKUP($U706,技リスト!$A$1:$F$270,6,FALSE))</f>
        <v>BL</v>
      </c>
      <c r="W706" s="3">
        <f>IF(ISERROR(VLOOKUP($U706,技リスト!$A$1:$F$270,3,FALSE)),"－",VLOOKUP($U706,技リスト!$A$1:$F$270,3,FALSE))</f>
        <v>56</v>
      </c>
      <c r="X706" s="3" t="str">
        <f>IF($E706=IF(ISERROR(VLOOKUP($U706,技リスト!$A$1:$F$270,4,FALSE)),"－",VLOOKUP($U706,技リスト!$A$1:$F$270,4,FALSE)),"一致","")</f>
        <v>一致</v>
      </c>
      <c r="Y706" s="15" t="s">
        <v>816</v>
      </c>
      <c r="Z706" s="3" t="str">
        <f>IF(ISERROR(VLOOKUP($Y706,技リスト!$A$1:$F$270,6,FALSE)),"－",VLOOKUP($Y706,技リスト!$A$1:$F$270,6,FALSE))</f>
        <v>DR</v>
      </c>
      <c r="AA706" s="3">
        <f>IF(ISERROR(VLOOKUP($Y706,技リスト!$A$1:$F$270,3,FALSE)),"－",VLOOKUP($Y706,技リスト!$A$1:$F$270,3,FALSE))</f>
        <v>83</v>
      </c>
      <c r="AB706" s="3" t="str">
        <f>IF($E706=IF(ISERROR(VLOOKUP($Y706,技リスト!$A$1:$F$270,4,FALSE)),"－",VLOOKUP($Y706,技リスト!$A$1:$F$270,4,FALSE)),"一致","")</f>
        <v/>
      </c>
      <c r="AC706" s="15" t="s">
        <v>476</v>
      </c>
      <c r="AD706" s="3" t="str">
        <f>IF(ISERROR(VLOOKUP($AC706,技リスト!$A$1:$F$270,6,FALSE)),"－",VLOOKUP($AC706,技リスト!$A$1:$F$270,6,FALSE))</f>
        <v>BL</v>
      </c>
      <c r="AE706" s="3">
        <f>IF(ISERROR(VLOOKUP($AC706,技リスト!$A$1:$F$270,3,FALSE)),"－",VLOOKUP($AC706,技リスト!$A$1:$F$270,3,FALSE))</f>
        <v>93</v>
      </c>
      <c r="AF706" s="3" t="str">
        <f>IF($E706=IF(ISERROR(VLOOKUP($AC706,技リスト!$A$1:$F$245,4,FALSE)),"－",VLOOKUP($AC706,技リスト!$A$1:$F$245,4,FALSE)),"一致","")</f>
        <v/>
      </c>
      <c r="AG706" s="16" t="str">
        <f t="shared" ref="AG706:AG769" si="88">Q706&amp;U706&amp;Y706&amp;AC706</f>
        <v>フェイクボールフェイクボンバーモグラシャッフルハーヴェスト</v>
      </c>
      <c r="AH706" s="16" t="str">
        <f t="shared" ref="AH706:AH769" si="89">Q706&amp;U706&amp;Y706&amp;AC706</f>
        <v>フェイクボールフェイクボンバーモグラシャッフルハーヴェスト</v>
      </c>
      <c r="AI706" s="16" t="str">
        <f t="shared" ref="AI706:AI769" si="90">Q706&amp;U706&amp;Y706&amp;AC706</f>
        <v>フェイクボールフェイクボンバーモグラシャッフルハーヴェスト</v>
      </c>
      <c r="AJ706" s="16" t="str">
        <f t="shared" ref="AJ706:AJ769" si="91">Q706&amp;U706&amp;Y706&amp;AC706</f>
        <v>フェイクボールフェイクボンバーモグラシャッフルハーヴェスト</v>
      </c>
      <c r="AK706" s="15" t="str">
        <f t="shared" ref="AK706:AK769" si="92">R706&amp;V706&amp;Z706&amp;AD706</f>
        <v>BLBLDRBL</v>
      </c>
      <c r="AL706" s="16" t="str">
        <f t="shared" ref="AL706:AL769" si="93">R706&amp;V706&amp;Z706&amp;AD706</f>
        <v>BLBLDRBL</v>
      </c>
      <c r="AM706" s="15" t="str">
        <f t="shared" ref="AM706:AM769" si="94">R706&amp;V706&amp;Z706&amp;AD706</f>
        <v>BLBLDRBL</v>
      </c>
      <c r="AN706" s="15" t="str">
        <f t="shared" ref="AN706:AN769" si="95">R706&amp;V706&amp;Z706&amp;AD706</f>
        <v>BLBLDRBL</v>
      </c>
    </row>
    <row r="707" spans="1:40" ht="11.25" customHeight="1" x14ac:dyDescent="0.15">
      <c r="A707" s="15">
        <v>706</v>
      </c>
      <c r="B707" s="15" t="s">
        <v>1731</v>
      </c>
      <c r="C707" s="15" t="s">
        <v>1732</v>
      </c>
      <c r="D707" s="3" t="s">
        <v>18</v>
      </c>
      <c r="E707" s="15" t="s">
        <v>88</v>
      </c>
      <c r="F707" s="15" t="s">
        <v>53</v>
      </c>
      <c r="G707" s="15">
        <v>217</v>
      </c>
      <c r="H707" s="15">
        <v>150</v>
      </c>
      <c r="I707" s="15">
        <v>56</v>
      </c>
      <c r="J707" s="15">
        <v>63</v>
      </c>
      <c r="K707" s="15">
        <v>44</v>
      </c>
      <c r="L707" s="15">
        <v>70</v>
      </c>
      <c r="M707" s="15">
        <v>57</v>
      </c>
      <c r="N707" s="15">
        <v>67</v>
      </c>
      <c r="O707" s="15">
        <v>54</v>
      </c>
      <c r="P707" s="15">
        <v>19</v>
      </c>
      <c r="Q707" s="15" t="s">
        <v>176</v>
      </c>
      <c r="R707" s="3" t="str">
        <f>IF(ISERROR(VLOOKUP($Q707,技リスト!$A$1:$F$270,6,FALSE)),"－",VLOOKUP($Q707,技リスト!$A$1:$F$270,6,FALSE))</f>
        <v>DR</v>
      </c>
      <c r="S707" s="3">
        <f>IF(ISERROR(VLOOKUP($Q707,技リスト!$A$1:$F$270,3,FALSE)),"－",VLOOKUP($Q707,技リスト!$A$1:$F$270,3,FALSE))</f>
        <v>47</v>
      </c>
      <c r="T707" s="3" t="str">
        <f>IF($E707=IF(ISERROR(VLOOKUP($Q707,技リスト!$A$1:$F$270,4,FALSE)),"－",VLOOKUP($Q707,技リスト!$A$1:$F$270,4,FALSE)),"一致","")</f>
        <v/>
      </c>
      <c r="U707" s="15" t="s">
        <v>750</v>
      </c>
      <c r="V707" s="3" t="str">
        <f>IF(ISERROR(VLOOKUP($U707,技リスト!$A$1:$F$270,6,FALSE)),"－",VLOOKUP($U707,技リスト!$A$1:$F$270,6,FALSE))</f>
        <v>BL</v>
      </c>
      <c r="W707" s="3">
        <f>IF(ISERROR(VLOOKUP($U707,技リスト!$A$1:$F$270,3,FALSE)),"－",VLOOKUP($U707,技リスト!$A$1:$F$270,3,FALSE))</f>
        <v>62</v>
      </c>
      <c r="X707" s="3" t="str">
        <f>IF($E707=IF(ISERROR(VLOOKUP($U707,技リスト!$A$1:$F$270,4,FALSE)),"－",VLOOKUP($U707,技リスト!$A$1:$F$270,4,FALSE)),"一致","")</f>
        <v/>
      </c>
      <c r="Y707" s="15" t="s">
        <v>175</v>
      </c>
      <c r="Z707" s="3" t="str">
        <f>IF(ISERROR(VLOOKUP($Y707,技リスト!$A$1:$F$270,6,FALSE)),"－",VLOOKUP($Y707,技リスト!$A$1:$F$270,6,FALSE))</f>
        <v>NS</v>
      </c>
      <c r="AA707" s="3">
        <f>IF(ISERROR(VLOOKUP($Y707,技リスト!$A$1:$F$270,3,FALSE)),"－",VLOOKUP($Y707,技リスト!$A$1:$F$270,3,FALSE))</f>
        <v>65</v>
      </c>
      <c r="AB707" s="3" t="str">
        <f>IF($E707=IF(ISERROR(VLOOKUP($Y707,技リスト!$A$1:$F$270,4,FALSE)),"－",VLOOKUP($Y707,技リスト!$A$1:$F$270,4,FALSE)),"一致","")</f>
        <v/>
      </c>
      <c r="AC707" s="15" t="s">
        <v>181</v>
      </c>
      <c r="AD707" s="3" t="str">
        <f>IF(ISERROR(VLOOKUP($AC707,技リスト!$A$1:$F$270,6,FALSE)),"－",VLOOKUP($AC707,技リスト!$A$1:$F$270,6,FALSE))</f>
        <v>NS</v>
      </c>
      <c r="AE707" s="3">
        <f>IF(ISERROR(VLOOKUP($AC707,技リスト!$A$1:$F$270,3,FALSE)),"－",VLOOKUP($AC707,技リスト!$A$1:$F$270,3,FALSE))</f>
        <v>87</v>
      </c>
      <c r="AF707" s="3" t="str">
        <f>IF($E707=IF(ISERROR(VLOOKUP($AC707,技リスト!$A$1:$F$245,4,FALSE)),"－",VLOOKUP($AC707,技リスト!$A$1:$F$245,4,FALSE)),"一致","")</f>
        <v/>
      </c>
      <c r="AG707" s="16" t="str">
        <f t="shared" si="88"/>
        <v>ヒートタックルフレイムダンスファイアトルネードドラゴントルネード</v>
      </c>
      <c r="AH707" s="16" t="str">
        <f t="shared" si="89"/>
        <v>ヒートタックルフレイムダンスファイアトルネードドラゴントルネード</v>
      </c>
      <c r="AI707" s="16" t="str">
        <f t="shared" si="90"/>
        <v>ヒートタックルフレイムダンスファイアトルネードドラゴントルネード</v>
      </c>
      <c r="AJ707" s="16" t="str">
        <f t="shared" si="91"/>
        <v>ヒートタックルフレイムダンスファイアトルネードドラゴントルネード</v>
      </c>
      <c r="AK707" s="15" t="str">
        <f t="shared" si="92"/>
        <v>DRBLNSNS</v>
      </c>
      <c r="AL707" s="16" t="str">
        <f t="shared" si="93"/>
        <v>DRBLNSNS</v>
      </c>
      <c r="AM707" s="15" t="str">
        <f t="shared" si="94"/>
        <v>DRBLNSNS</v>
      </c>
      <c r="AN707" s="15" t="str">
        <f t="shared" si="95"/>
        <v>DRBLNSNS</v>
      </c>
    </row>
    <row r="708" spans="1:40" ht="11.25" customHeight="1" x14ac:dyDescent="0.15">
      <c r="A708" s="15">
        <v>707</v>
      </c>
      <c r="B708" s="15" t="s">
        <v>1733</v>
      </c>
      <c r="C708" s="15" t="s">
        <v>1734</v>
      </c>
      <c r="D708" s="3" t="s">
        <v>18</v>
      </c>
      <c r="E708" s="15" t="s">
        <v>19</v>
      </c>
      <c r="F708" s="15" t="s">
        <v>20</v>
      </c>
      <c r="G708" s="15">
        <v>156</v>
      </c>
      <c r="H708" s="15">
        <v>170</v>
      </c>
      <c r="I708" s="15">
        <v>68</v>
      </c>
      <c r="J708" s="15">
        <v>76</v>
      </c>
      <c r="K708" s="15">
        <v>62</v>
      </c>
      <c r="L708" s="15">
        <v>69</v>
      </c>
      <c r="M708" s="15">
        <v>63</v>
      </c>
      <c r="N708" s="15">
        <v>70</v>
      </c>
      <c r="O708" s="15">
        <v>64</v>
      </c>
      <c r="P708" s="15">
        <v>24</v>
      </c>
      <c r="Q708" s="15" t="s">
        <v>738</v>
      </c>
      <c r="R708" s="3" t="str">
        <f>IF(ISERROR(VLOOKUP($Q708,技リスト!$A$1:$F$270,6,FALSE)),"－",VLOOKUP($Q708,技リスト!$A$1:$F$270,6,FALSE))</f>
        <v>BB</v>
      </c>
      <c r="S708" s="3">
        <f>IF(ISERROR(VLOOKUP($Q708,技リスト!$A$1:$F$270,3,FALSE)),"－",VLOOKUP($Q708,技リスト!$A$1:$F$270,3,FALSE))</f>
        <v>44</v>
      </c>
      <c r="T708" s="3" t="str">
        <f>IF($E708=IF(ISERROR(VLOOKUP($Q708,技リスト!$A$1:$F$270,4,FALSE)),"－",VLOOKUP($Q708,技リスト!$A$1:$F$270,4,FALSE)),"一致","")</f>
        <v/>
      </c>
      <c r="U708" s="15" t="s">
        <v>208</v>
      </c>
      <c r="V708" s="3" t="str">
        <f>IF(ISERROR(VLOOKUP($U708,技リスト!$A$1:$F$270,6,FALSE)),"－",VLOOKUP($U708,技リスト!$A$1:$F$270,6,FALSE))</f>
        <v>P1</v>
      </c>
      <c r="W708" s="3">
        <f>IF(ISERROR(VLOOKUP($U708,技リスト!$A$1:$F$270,3,FALSE)),"－",VLOOKUP($U708,技リスト!$A$1:$F$270,3,FALSE))</f>
        <v>61</v>
      </c>
      <c r="X708" s="3" t="str">
        <f>IF($E708=IF(ISERROR(VLOOKUP($U708,技リスト!$A$1:$F$270,4,FALSE)),"－",VLOOKUP($U708,技リスト!$A$1:$F$270,4,FALSE)),"一致","")</f>
        <v/>
      </c>
      <c r="Y708" s="15" t="s">
        <v>1327</v>
      </c>
      <c r="Z708" s="3" t="str">
        <f>IF(ISERROR(VLOOKUP($Y708,技リスト!$A$1:$F$270,6,FALSE)),"－",VLOOKUP($Y708,技リスト!$A$1:$F$270,6,FALSE))</f>
        <v>CA</v>
      </c>
      <c r="AA708" s="3">
        <f>IF(ISERROR(VLOOKUP($Y708,技リスト!$A$1:$F$270,3,FALSE)),"－",VLOOKUP($Y708,技リスト!$A$1:$F$270,3,FALSE))</f>
        <v>97</v>
      </c>
      <c r="AB708" s="3" t="str">
        <f>IF($E708=IF(ISERROR(VLOOKUP($Y708,技リスト!$A$1:$F$270,4,FALSE)),"－",VLOOKUP($Y708,技リスト!$A$1:$F$270,4,FALSE)),"一致","")</f>
        <v/>
      </c>
      <c r="AC708" s="15" t="s">
        <v>885</v>
      </c>
      <c r="AD708" s="3" t="str">
        <f>IF(ISERROR(VLOOKUP($AC708,技リスト!$A$1:$F$270,6,FALSE)),"－",VLOOKUP($AC708,技リスト!$A$1:$F$270,6,FALSE))</f>
        <v>BB</v>
      </c>
      <c r="AE708" s="3">
        <f>IF(ISERROR(VLOOKUP($AC708,技リスト!$A$1:$F$270,3,FALSE)),"－",VLOOKUP($AC708,技リスト!$A$1:$F$270,3,FALSE))</f>
        <v>92</v>
      </c>
      <c r="AF708" s="3" t="str">
        <f>IF($E708=IF(ISERROR(VLOOKUP($AC708,技リスト!$A$1:$F$245,4,FALSE)),"－",VLOOKUP($AC708,技リスト!$A$1:$F$245,4,FALSE)),"一致","")</f>
        <v/>
      </c>
      <c r="AG708" s="16" t="str">
        <f t="shared" si="88"/>
        <v>スーパーしこふみフルパワーシールドトリプルディフェンスロードローラタックル</v>
      </c>
      <c r="AH708" s="16" t="str">
        <f t="shared" si="89"/>
        <v>スーパーしこふみフルパワーシールドトリプルディフェンスロードローラタックル</v>
      </c>
      <c r="AI708" s="16" t="str">
        <f t="shared" si="90"/>
        <v>スーパーしこふみフルパワーシールドトリプルディフェンスロードローラタックル</v>
      </c>
      <c r="AJ708" s="16" t="str">
        <f t="shared" si="91"/>
        <v>スーパーしこふみフルパワーシールドトリプルディフェンスロードローラタックル</v>
      </c>
      <c r="AK708" s="15" t="str">
        <f t="shared" si="92"/>
        <v>BBP1CABB</v>
      </c>
      <c r="AL708" s="16" t="str">
        <f t="shared" si="93"/>
        <v>BBP1CABB</v>
      </c>
      <c r="AM708" s="15" t="str">
        <f t="shared" si="94"/>
        <v>BBP1CABB</v>
      </c>
      <c r="AN708" s="15" t="str">
        <f t="shared" si="95"/>
        <v>BBP1CABB</v>
      </c>
    </row>
    <row r="709" spans="1:40" ht="11.25" customHeight="1" x14ac:dyDescent="0.15">
      <c r="A709" s="15">
        <v>708</v>
      </c>
      <c r="B709" s="15" t="s">
        <v>1735</v>
      </c>
      <c r="C709" s="15" t="s">
        <v>1736</v>
      </c>
      <c r="D709" s="3" t="s">
        <v>18</v>
      </c>
      <c r="E709" s="15" t="s">
        <v>88</v>
      </c>
      <c r="F709" s="15" t="s">
        <v>52</v>
      </c>
      <c r="G709" s="15">
        <v>129</v>
      </c>
      <c r="H709" s="15">
        <v>136</v>
      </c>
      <c r="I709" s="15">
        <v>61</v>
      </c>
      <c r="J709" s="15">
        <v>59</v>
      </c>
      <c r="K709" s="15">
        <v>52</v>
      </c>
      <c r="L709" s="15">
        <v>59</v>
      </c>
      <c r="M709" s="15">
        <v>58</v>
      </c>
      <c r="N709" s="15">
        <v>65</v>
      </c>
      <c r="O709" s="15">
        <v>62</v>
      </c>
      <c r="P709" s="15">
        <v>17</v>
      </c>
      <c r="Q709" s="15" t="s">
        <v>533</v>
      </c>
      <c r="R709" s="3" t="str">
        <f>IF(ISERROR(VLOOKUP($Q709,技リスト!$A$1:$F$270,6,FALSE)),"－",VLOOKUP($Q709,技リスト!$A$1:$F$270,6,FALSE))</f>
        <v>NS</v>
      </c>
      <c r="S709" s="3">
        <f>IF(ISERROR(VLOOKUP($Q709,技リスト!$A$1:$F$270,3,FALSE)),"－",VLOOKUP($Q709,技リスト!$A$1:$F$270,3,FALSE))</f>
        <v>24</v>
      </c>
      <c r="T709" s="3" t="str">
        <f>IF($E709=IF(ISERROR(VLOOKUP($Q709,技リスト!$A$1:$F$270,4,FALSE)),"－",VLOOKUP($Q709,技リスト!$A$1:$F$270,4,FALSE)),"一致","")</f>
        <v>一致</v>
      </c>
      <c r="U709" s="15" t="s">
        <v>180</v>
      </c>
      <c r="V709" s="3" t="str">
        <f>IF(ISERROR(VLOOKUP($U709,技リスト!$A$1:$F$270,6,FALSE)),"－",VLOOKUP($U709,技リスト!$A$1:$F$270,6,FALSE))</f>
        <v>NS</v>
      </c>
      <c r="W709" s="3">
        <f>IF(ISERROR(VLOOKUP($U709,技リスト!$A$1:$F$270,3,FALSE)),"－",VLOOKUP($U709,技リスト!$A$1:$F$270,3,FALSE))</f>
        <v>65</v>
      </c>
      <c r="X709" s="3" t="str">
        <f>IF($E709=IF(ISERROR(VLOOKUP($U709,技リスト!$A$1:$F$270,4,FALSE)),"－",VLOOKUP($U709,技リスト!$A$1:$F$270,4,FALSE)),"一致","")</f>
        <v/>
      </c>
      <c r="Y709" s="15" t="s">
        <v>350</v>
      </c>
      <c r="Z709" s="3" t="str">
        <f>IF(ISERROR(VLOOKUP($Y709,技リスト!$A$1:$F$270,6,FALSE)),"－",VLOOKUP($Y709,技リスト!$A$1:$F$270,6,FALSE))</f>
        <v>NS</v>
      </c>
      <c r="AA709" s="3">
        <f>IF(ISERROR(VLOOKUP($Y709,技リスト!$A$1:$F$270,3,FALSE)),"－",VLOOKUP($Y709,技リスト!$A$1:$F$270,3,FALSE))</f>
        <v>67</v>
      </c>
      <c r="AB709" s="3" t="str">
        <f>IF($E709=IF(ISERROR(VLOOKUP($Y709,技リスト!$A$1:$F$270,4,FALSE)),"－",VLOOKUP($Y709,技リスト!$A$1:$F$270,4,FALSE)),"一致","")</f>
        <v>一致</v>
      </c>
      <c r="AC709" s="15" t="s">
        <v>298</v>
      </c>
      <c r="AD709" s="3" t="str">
        <f>IF(ISERROR(VLOOKUP($AC709,技リスト!$A$1:$F$270,6,FALSE)),"－",VLOOKUP($AC709,技リスト!$A$1:$F$270,6,FALSE))</f>
        <v>DR</v>
      </c>
      <c r="AE709" s="3">
        <f>IF(ISERROR(VLOOKUP($AC709,技リスト!$A$1:$F$270,3,FALSE)),"－",VLOOKUP($AC709,技リスト!$A$1:$F$270,3,FALSE))</f>
        <v>38</v>
      </c>
      <c r="AF709" s="3" t="str">
        <f>IF($E709=IF(ISERROR(VLOOKUP($AC709,技リスト!$A$1:$F$245,4,FALSE)),"－",VLOOKUP($AC709,技リスト!$A$1:$F$245,4,FALSE)),"一致","")</f>
        <v>一致</v>
      </c>
      <c r="AG709" s="16" t="str">
        <f t="shared" si="88"/>
        <v>スピニングシュートドラゴンクラッシュクロスドライブムーンサルト</v>
      </c>
      <c r="AH709" s="16" t="str">
        <f t="shared" si="89"/>
        <v>スピニングシュートドラゴンクラッシュクロスドライブムーンサルト</v>
      </c>
      <c r="AI709" s="16" t="str">
        <f t="shared" si="90"/>
        <v>スピニングシュートドラゴンクラッシュクロスドライブムーンサルト</v>
      </c>
      <c r="AJ709" s="16" t="str">
        <f t="shared" si="91"/>
        <v>スピニングシュートドラゴンクラッシュクロスドライブムーンサルト</v>
      </c>
      <c r="AK709" s="15" t="str">
        <f t="shared" si="92"/>
        <v>NSNSNSDR</v>
      </c>
      <c r="AL709" s="16" t="str">
        <f t="shared" si="93"/>
        <v>NSNSNSDR</v>
      </c>
      <c r="AM709" s="15" t="str">
        <f t="shared" si="94"/>
        <v>NSNSNSDR</v>
      </c>
      <c r="AN709" s="15" t="str">
        <f t="shared" si="95"/>
        <v>NSNSNSDR</v>
      </c>
    </row>
    <row r="710" spans="1:40" ht="11.25" customHeight="1" x14ac:dyDescent="0.15">
      <c r="A710" s="15">
        <v>709</v>
      </c>
      <c r="B710" s="15" t="s">
        <v>1737</v>
      </c>
      <c r="C710" s="15" t="s">
        <v>1738</v>
      </c>
      <c r="D710" s="3" t="s">
        <v>18</v>
      </c>
      <c r="E710" s="15" t="s">
        <v>145</v>
      </c>
      <c r="F710" s="15" t="s">
        <v>52</v>
      </c>
      <c r="G710" s="15">
        <v>209</v>
      </c>
      <c r="H710" s="15">
        <v>154</v>
      </c>
      <c r="I710" s="15">
        <v>71</v>
      </c>
      <c r="J710" s="15">
        <v>53</v>
      </c>
      <c r="K710" s="15">
        <v>61</v>
      </c>
      <c r="L710" s="15">
        <v>52</v>
      </c>
      <c r="M710" s="15">
        <v>62</v>
      </c>
      <c r="N710" s="15">
        <v>60</v>
      </c>
      <c r="O710" s="15">
        <v>54</v>
      </c>
      <c r="P710" s="15">
        <v>17</v>
      </c>
      <c r="Q710" s="15" t="s">
        <v>163</v>
      </c>
      <c r="R710" s="3" t="str">
        <f>IF(ISERROR(VLOOKUP($Q710,技リスト!$A$1:$F$270,6,FALSE)),"－",VLOOKUP($Q710,技リスト!$A$1:$F$270,6,FALSE))</f>
        <v>NS</v>
      </c>
      <c r="S710" s="3">
        <f>IF(ISERROR(VLOOKUP($Q710,技リスト!$A$1:$F$270,3,FALSE)),"－",VLOOKUP($Q710,技リスト!$A$1:$F$270,3,FALSE))</f>
        <v>24</v>
      </c>
      <c r="T710" s="3" t="str">
        <f>IF($E710=IF(ISERROR(VLOOKUP($Q710,技リスト!$A$1:$F$270,4,FALSE)),"－",VLOOKUP($Q710,技リスト!$A$1:$F$270,4,FALSE)),"一致","")</f>
        <v>一致</v>
      </c>
      <c r="U710" s="15" t="s">
        <v>171</v>
      </c>
      <c r="V710" s="3" t="str">
        <f>IF(ISERROR(VLOOKUP($U710,技リスト!$A$1:$F$270,6,FALSE)),"－",VLOOKUP($U710,技リスト!$A$1:$F$270,6,FALSE))</f>
        <v>DR</v>
      </c>
      <c r="W710" s="3">
        <f>IF(ISERROR(VLOOKUP($U710,技リスト!$A$1:$F$270,3,FALSE)),"－",VLOOKUP($U710,技リスト!$A$1:$F$270,3,FALSE))</f>
        <v>47</v>
      </c>
      <c r="X710" s="3" t="str">
        <f>IF($E710=IF(ISERROR(VLOOKUP($U710,技リスト!$A$1:$F$270,4,FALSE)),"－",VLOOKUP($U710,技リスト!$A$1:$F$270,4,FALSE)),"一致","")</f>
        <v/>
      </c>
      <c r="Y710" s="15" t="s">
        <v>698</v>
      </c>
      <c r="Z710" s="3" t="str">
        <f>IF(ISERROR(VLOOKUP($Y710,技リスト!$A$1:$F$270,6,FALSE)),"－",VLOOKUP($Y710,技リスト!$A$1:$F$270,6,FALSE))</f>
        <v>BL</v>
      </c>
      <c r="AA710" s="3">
        <f>IF(ISERROR(VLOOKUP($Y710,技リスト!$A$1:$F$270,3,FALSE)),"－",VLOOKUP($Y710,技リスト!$A$1:$F$270,3,FALSE))</f>
        <v>44</v>
      </c>
      <c r="AB710" s="3" t="str">
        <f>IF($E710=IF(ISERROR(VLOOKUP($Y710,技リスト!$A$1:$F$270,4,FALSE)),"－",VLOOKUP($Y710,技リスト!$A$1:$F$270,4,FALSE)),"一致","")</f>
        <v/>
      </c>
      <c r="AC710" s="15" t="s">
        <v>522</v>
      </c>
      <c r="AD710" s="3" t="str">
        <f>IF(ISERROR(VLOOKUP($AC710,技リスト!$A$1:$F$270,6,FALSE)),"－",VLOOKUP($AC710,技リスト!$A$1:$F$270,6,FALSE))</f>
        <v>NS</v>
      </c>
      <c r="AE710" s="3">
        <f>IF(ISERROR(VLOOKUP($AC710,技リスト!$A$1:$F$270,3,FALSE)),"－",VLOOKUP($AC710,技リスト!$A$1:$F$270,3,FALSE))</f>
        <v>70</v>
      </c>
      <c r="AF710" s="3" t="str">
        <f>IF($E710=IF(ISERROR(VLOOKUP($AC710,技リスト!$A$1:$F$245,4,FALSE)),"－",VLOOKUP($AC710,技リスト!$A$1:$F$245,4,FALSE)),"一致","")</f>
        <v>一致</v>
      </c>
      <c r="AG710" s="16" t="str">
        <f t="shared" si="88"/>
        <v>グレネードショットイリュージョンボールアイスグランドダブルグレネード</v>
      </c>
      <c r="AH710" s="16" t="str">
        <f t="shared" si="89"/>
        <v>グレネードショットイリュージョンボールアイスグランドダブルグレネード</v>
      </c>
      <c r="AI710" s="16" t="str">
        <f t="shared" si="90"/>
        <v>グレネードショットイリュージョンボールアイスグランドダブルグレネード</v>
      </c>
      <c r="AJ710" s="16" t="str">
        <f t="shared" si="91"/>
        <v>グレネードショットイリュージョンボールアイスグランドダブルグレネード</v>
      </c>
      <c r="AK710" s="15" t="str">
        <f t="shared" si="92"/>
        <v>NSDRBLNS</v>
      </c>
      <c r="AL710" s="16" t="str">
        <f t="shared" si="93"/>
        <v>NSDRBLNS</v>
      </c>
      <c r="AM710" s="15" t="str">
        <f t="shared" si="94"/>
        <v>NSDRBLNS</v>
      </c>
      <c r="AN710" s="15" t="str">
        <f t="shared" si="95"/>
        <v>NSDRBLNS</v>
      </c>
    </row>
    <row r="711" spans="1:40" ht="11.25" customHeight="1" x14ac:dyDescent="0.15">
      <c r="A711" s="15">
        <v>710</v>
      </c>
      <c r="B711" s="15" t="s">
        <v>1739</v>
      </c>
      <c r="C711" s="15" t="s">
        <v>1740</v>
      </c>
      <c r="D711" s="3" t="s">
        <v>18</v>
      </c>
      <c r="E711" s="15" t="s">
        <v>88</v>
      </c>
      <c r="F711" s="15" t="s">
        <v>20</v>
      </c>
      <c r="G711" s="15">
        <v>134</v>
      </c>
      <c r="H711" s="15">
        <v>170</v>
      </c>
      <c r="I711" s="15">
        <v>71</v>
      </c>
      <c r="J711" s="15">
        <v>70</v>
      </c>
      <c r="K711" s="15">
        <v>68</v>
      </c>
      <c r="L711" s="15">
        <v>72</v>
      </c>
      <c r="M711" s="15">
        <v>40</v>
      </c>
      <c r="N711" s="15">
        <v>76</v>
      </c>
      <c r="O711" s="15">
        <v>65</v>
      </c>
      <c r="P711" s="15">
        <v>27</v>
      </c>
      <c r="Q711" s="15" t="s">
        <v>436</v>
      </c>
      <c r="R711" s="3" t="str">
        <f>IF(ISERROR(VLOOKUP($Q711,技リスト!$A$1:$F$270,6,FALSE)),"－",VLOOKUP($Q711,技リスト!$A$1:$F$270,6,FALSE))</f>
        <v>CA</v>
      </c>
      <c r="S711" s="3">
        <f>IF(ISERROR(VLOOKUP($Q711,技リスト!$A$1:$F$270,3,FALSE)),"－",VLOOKUP($Q711,技リスト!$A$1:$F$270,3,FALSE))</f>
        <v>10</v>
      </c>
      <c r="T711" s="3" t="str">
        <f>IF($E711=IF(ISERROR(VLOOKUP($Q711,技リスト!$A$1:$F$270,4,FALSE)),"－",VLOOKUP($Q711,技リスト!$A$1:$F$270,4,FALSE)),"一致","")</f>
        <v>一致</v>
      </c>
      <c r="U711" s="15" t="s">
        <v>779</v>
      </c>
      <c r="V711" s="3" t="str">
        <f>IF(ISERROR(VLOOKUP($U711,技リスト!$A$1:$F$270,6,FALSE)),"－",VLOOKUP($U711,技リスト!$A$1:$F$270,6,FALSE))</f>
        <v>CA</v>
      </c>
      <c r="W711" s="3">
        <f>IF(ISERROR(VLOOKUP($U711,技リスト!$A$1:$F$270,3,FALSE)),"－",VLOOKUP($U711,技リスト!$A$1:$F$270,3,FALSE))</f>
        <v>65</v>
      </c>
      <c r="X711" s="3" t="str">
        <f>IF($E711=IF(ISERROR(VLOOKUP($U711,技リスト!$A$1:$F$270,4,FALSE)),"－",VLOOKUP($U711,技リスト!$A$1:$F$270,4,FALSE)),"一致","")</f>
        <v>一致</v>
      </c>
      <c r="Y711" s="15" t="s">
        <v>1221</v>
      </c>
      <c r="Z711" s="3" t="str">
        <f>IF(ISERROR(VLOOKUP($Y711,技リスト!$A$1:$F$270,6,FALSE)),"－",VLOOKUP($Y711,技リスト!$A$1:$F$270,6,FALSE))</f>
        <v>P1</v>
      </c>
      <c r="AA711" s="3">
        <f>IF(ISERROR(VLOOKUP($Y711,技リスト!$A$1:$F$270,3,FALSE)),"－",VLOOKUP($Y711,技リスト!$A$1:$F$270,3,FALSE))</f>
        <v>83</v>
      </c>
      <c r="AB711" s="3" t="str">
        <f>IF($E711=IF(ISERROR(VLOOKUP($Y711,技リスト!$A$1:$F$270,4,FALSE)),"－",VLOOKUP($Y711,技リスト!$A$1:$F$270,4,FALSE)),"一致","")</f>
        <v>一致</v>
      </c>
      <c r="AC711" s="15" t="s">
        <v>220</v>
      </c>
      <c r="AD711" s="3" t="str">
        <f>IF(ISERROR(VLOOKUP($AC711,技リスト!$A$1:$F$270,6,FALSE)),"－",VLOOKUP($AC711,技リスト!$A$1:$F$270,6,FALSE))</f>
        <v>BL</v>
      </c>
      <c r="AE711" s="3">
        <f>IF(ISERROR(VLOOKUP($AC711,技リスト!$A$1:$F$270,3,FALSE)),"－",VLOOKUP($AC711,技リスト!$A$1:$F$270,3,FALSE))</f>
        <v>84</v>
      </c>
      <c r="AF711" s="3" t="str">
        <f>IF($E711=IF(ISERROR(VLOOKUP($AC711,技リスト!$A$1:$F$245,4,FALSE)),"－",VLOOKUP($AC711,技リスト!$A$1:$F$245,4,FALSE)),"一致","")</f>
        <v>一致</v>
      </c>
      <c r="AG711" s="16" t="str">
        <f t="shared" si="88"/>
        <v>スワンダイブオーロラカーテンセーフティプロテクトダブルサイクロン</v>
      </c>
      <c r="AH711" s="16" t="str">
        <f t="shared" si="89"/>
        <v>スワンダイブオーロラカーテンセーフティプロテクトダブルサイクロン</v>
      </c>
      <c r="AI711" s="16" t="str">
        <f t="shared" si="90"/>
        <v>スワンダイブオーロラカーテンセーフティプロテクトダブルサイクロン</v>
      </c>
      <c r="AJ711" s="16" t="str">
        <f t="shared" si="91"/>
        <v>スワンダイブオーロラカーテンセーフティプロテクトダブルサイクロン</v>
      </c>
      <c r="AK711" s="15" t="str">
        <f t="shared" si="92"/>
        <v>CACAP1BL</v>
      </c>
      <c r="AL711" s="16" t="str">
        <f t="shared" si="93"/>
        <v>CACAP1BL</v>
      </c>
      <c r="AM711" s="15" t="str">
        <f t="shared" si="94"/>
        <v>CACAP1BL</v>
      </c>
      <c r="AN711" s="15" t="str">
        <f t="shared" si="95"/>
        <v>CACAP1BL</v>
      </c>
    </row>
    <row r="712" spans="1:40" ht="11.25" customHeight="1" x14ac:dyDescent="0.15">
      <c r="A712" s="15">
        <v>711</v>
      </c>
      <c r="B712" s="15" t="s">
        <v>1741</v>
      </c>
      <c r="C712" s="15" t="s">
        <v>1742</v>
      </c>
      <c r="D712" s="3" t="s">
        <v>18</v>
      </c>
      <c r="E712" s="15" t="s">
        <v>145</v>
      </c>
      <c r="F712" s="15" t="s">
        <v>53</v>
      </c>
      <c r="G712" s="15">
        <v>121</v>
      </c>
      <c r="H712" s="15">
        <v>102</v>
      </c>
      <c r="I712" s="15">
        <v>63</v>
      </c>
      <c r="J712" s="15">
        <v>60</v>
      </c>
      <c r="K712" s="15">
        <v>48</v>
      </c>
      <c r="L712" s="15">
        <v>48</v>
      </c>
      <c r="M712" s="15">
        <v>40</v>
      </c>
      <c r="N712" s="15">
        <v>60</v>
      </c>
      <c r="O712" s="15">
        <v>59</v>
      </c>
      <c r="P712" s="15">
        <v>31</v>
      </c>
      <c r="Q712" s="15" t="s">
        <v>176</v>
      </c>
      <c r="R712" s="3" t="str">
        <f>IF(ISERROR(VLOOKUP($Q712,技リスト!$A$1:$F$270,6,FALSE)),"－",VLOOKUP($Q712,技リスト!$A$1:$F$270,6,FALSE))</f>
        <v>DR</v>
      </c>
      <c r="S712" s="3">
        <f>IF(ISERROR(VLOOKUP($Q712,技リスト!$A$1:$F$270,3,FALSE)),"－",VLOOKUP($Q712,技リスト!$A$1:$F$270,3,FALSE))</f>
        <v>47</v>
      </c>
      <c r="T712" s="3" t="str">
        <f>IF($E712=IF(ISERROR(VLOOKUP($Q712,技リスト!$A$1:$F$270,4,FALSE)),"－",VLOOKUP($Q712,技リスト!$A$1:$F$270,4,FALSE)),"一致","")</f>
        <v>一致</v>
      </c>
      <c r="U712" s="15" t="s">
        <v>290</v>
      </c>
      <c r="V712" s="3" t="str">
        <f>IF(ISERROR(VLOOKUP($U712,技リスト!$A$1:$F$270,6,FALSE)),"－",VLOOKUP($U712,技リスト!$A$1:$F$270,6,FALSE))</f>
        <v>BL</v>
      </c>
      <c r="W712" s="3">
        <f>IF(ISERROR(VLOOKUP($U712,技リスト!$A$1:$F$270,3,FALSE)),"－",VLOOKUP($U712,技リスト!$A$1:$F$270,3,FALSE))</f>
        <v>56</v>
      </c>
      <c r="X712" s="3" t="str">
        <f>IF($E712=IF(ISERROR(VLOOKUP($U712,技リスト!$A$1:$F$270,4,FALSE)),"－",VLOOKUP($U712,技リスト!$A$1:$F$270,4,FALSE)),"一致","")</f>
        <v/>
      </c>
      <c r="Y712" s="15" t="s">
        <v>715</v>
      </c>
      <c r="Z712" s="3" t="str">
        <f>IF(ISERROR(VLOOKUP($Y712,技リスト!$A$1:$F$270,6,FALSE)),"－",VLOOKUP($Y712,技リスト!$A$1:$F$270,6,FALSE))</f>
        <v>DR</v>
      </c>
      <c r="AA712" s="3">
        <f>IF(ISERROR(VLOOKUP($Y712,技リスト!$A$1:$F$270,3,FALSE)),"－",VLOOKUP($Y712,技リスト!$A$1:$F$270,3,FALSE))</f>
        <v>61</v>
      </c>
      <c r="AB712" s="3" t="str">
        <f>IF($E712=IF(ISERROR(VLOOKUP($Y712,技リスト!$A$1:$F$270,4,FALSE)),"－",VLOOKUP($Y712,技リスト!$A$1:$F$270,4,FALSE)),"一致","")</f>
        <v/>
      </c>
      <c r="AC712" s="15" t="s">
        <v>141</v>
      </c>
      <c r="AD712" s="3" t="str">
        <f>IF(ISERROR(VLOOKUP($AC712,技リスト!$A$1:$F$270,6,FALSE)),"－",VLOOKUP($AC712,技リスト!$A$1:$F$270,6,FALSE))</f>
        <v>BL</v>
      </c>
      <c r="AE712" s="3">
        <f>IF(ISERROR(VLOOKUP($AC712,技リスト!$A$1:$F$270,3,FALSE)),"－",VLOOKUP($AC712,技リスト!$A$1:$F$270,3,FALSE))</f>
        <v>64</v>
      </c>
      <c r="AF712" s="3" t="str">
        <f>IF($E712=IF(ISERROR(VLOOKUP($AC712,技リスト!$A$1:$F$245,4,FALSE)),"－",VLOOKUP($AC712,技リスト!$A$1:$F$245,4,FALSE)),"一致","")</f>
        <v/>
      </c>
      <c r="AG712" s="16" t="str">
        <f t="shared" si="88"/>
        <v>ヒートタックルくものいとたつまきどくぎりかげぬい</v>
      </c>
      <c r="AH712" s="16" t="str">
        <f t="shared" si="89"/>
        <v>ヒートタックルくものいとたつまきどくぎりかげぬい</v>
      </c>
      <c r="AI712" s="16" t="str">
        <f t="shared" si="90"/>
        <v>ヒートタックルくものいとたつまきどくぎりかげぬい</v>
      </c>
      <c r="AJ712" s="16" t="str">
        <f t="shared" si="91"/>
        <v>ヒートタックルくものいとたつまきどくぎりかげぬい</v>
      </c>
      <c r="AK712" s="15" t="str">
        <f t="shared" si="92"/>
        <v>DRBLDRBL</v>
      </c>
      <c r="AL712" s="16" t="str">
        <f t="shared" si="93"/>
        <v>DRBLDRBL</v>
      </c>
      <c r="AM712" s="15" t="str">
        <f t="shared" si="94"/>
        <v>DRBLDRBL</v>
      </c>
      <c r="AN712" s="15" t="str">
        <f t="shared" si="95"/>
        <v>DRBLDRBL</v>
      </c>
    </row>
    <row r="713" spans="1:40" ht="11.25" customHeight="1" x14ac:dyDescent="0.15">
      <c r="A713" s="15">
        <v>712</v>
      </c>
      <c r="B713" s="15" t="s">
        <v>1743</v>
      </c>
      <c r="C713" s="15" t="s">
        <v>1744</v>
      </c>
      <c r="D713" s="3" t="s">
        <v>18</v>
      </c>
      <c r="E713" s="15" t="s">
        <v>88</v>
      </c>
      <c r="F713" s="15" t="s">
        <v>20</v>
      </c>
      <c r="G713" s="15">
        <v>127</v>
      </c>
      <c r="H713" s="15">
        <v>198</v>
      </c>
      <c r="I713" s="15">
        <v>62</v>
      </c>
      <c r="J713" s="15">
        <v>62</v>
      </c>
      <c r="K713" s="15">
        <v>40</v>
      </c>
      <c r="L713" s="15">
        <v>40</v>
      </c>
      <c r="M713" s="15">
        <v>40</v>
      </c>
      <c r="N713" s="15">
        <v>52</v>
      </c>
      <c r="O713" s="15">
        <v>52</v>
      </c>
      <c r="P713" s="15">
        <v>34</v>
      </c>
      <c r="Q713" s="15" t="s">
        <v>270</v>
      </c>
      <c r="R713" s="3" t="str">
        <f>IF(ISERROR(VLOOKUP($Q713,技リスト!$A$1:$F$270,6,FALSE)),"－",VLOOKUP($Q713,技リスト!$A$1:$F$270,6,FALSE))</f>
        <v>CA</v>
      </c>
      <c r="S713" s="3">
        <f>IF(ISERROR(VLOOKUP($Q713,技リスト!$A$1:$F$270,3,FALSE)),"－",VLOOKUP($Q713,技リスト!$A$1:$F$270,3,FALSE))</f>
        <v>15</v>
      </c>
      <c r="T713" s="3" t="str">
        <f>IF($E713=IF(ISERROR(VLOOKUP($Q713,技リスト!$A$1:$F$270,4,FALSE)),"－",VLOOKUP($Q713,技リスト!$A$1:$F$270,4,FALSE)),"一致","")</f>
        <v/>
      </c>
      <c r="U713" s="15" t="s">
        <v>264</v>
      </c>
      <c r="V713" s="3" t="str">
        <f>IF(ISERROR(VLOOKUP($U713,技リスト!$A$1:$F$270,6,FALSE)),"－",VLOOKUP($U713,技リスト!$A$1:$F$270,6,FALSE))</f>
        <v>BL</v>
      </c>
      <c r="W713" s="3">
        <f>IF(ISERROR(VLOOKUP($U713,技リスト!$A$1:$F$270,3,FALSE)),"－",VLOOKUP($U713,技リスト!$A$1:$F$270,3,FALSE))</f>
        <v>16</v>
      </c>
      <c r="X713" s="3" t="str">
        <f>IF($E713=IF(ISERROR(VLOOKUP($U713,技リスト!$A$1:$F$270,4,FALSE)),"－",VLOOKUP($U713,技リスト!$A$1:$F$270,4,FALSE)),"一致","")</f>
        <v/>
      </c>
      <c r="Y713" s="15" t="s">
        <v>779</v>
      </c>
      <c r="Z713" s="3" t="str">
        <f>IF(ISERROR(VLOOKUP($Y713,技リスト!$A$1:$F$270,6,FALSE)),"－",VLOOKUP($Y713,技リスト!$A$1:$F$270,6,FALSE))</f>
        <v>CA</v>
      </c>
      <c r="AA713" s="3">
        <f>IF(ISERROR(VLOOKUP($Y713,技リスト!$A$1:$F$270,3,FALSE)),"－",VLOOKUP($Y713,技リスト!$A$1:$F$270,3,FALSE))</f>
        <v>65</v>
      </c>
      <c r="AB713" s="3" t="str">
        <f>IF($E713=IF(ISERROR(VLOOKUP($Y713,技リスト!$A$1:$F$270,4,FALSE)),"－",VLOOKUP($Y713,技リスト!$A$1:$F$270,4,FALSE)),"一致","")</f>
        <v>一致</v>
      </c>
      <c r="AC713" s="15" t="s">
        <v>141</v>
      </c>
      <c r="AD713" s="3" t="str">
        <f>IF(ISERROR(VLOOKUP($AC713,技リスト!$A$1:$F$270,6,FALSE)),"－",VLOOKUP($AC713,技リスト!$A$1:$F$270,6,FALSE))</f>
        <v>BL</v>
      </c>
      <c r="AE713" s="3">
        <f>IF(ISERROR(VLOOKUP($AC713,技リスト!$A$1:$F$270,3,FALSE)),"－",VLOOKUP($AC713,技リスト!$A$1:$F$270,3,FALSE))</f>
        <v>64</v>
      </c>
      <c r="AF713" s="3" t="str">
        <f>IF($E713=IF(ISERROR(VLOOKUP($AC713,技リスト!$A$1:$F$245,4,FALSE)),"－",VLOOKUP($AC713,技リスト!$A$1:$F$245,4,FALSE)),"一致","")</f>
        <v/>
      </c>
      <c r="AG713" s="16" t="str">
        <f t="shared" si="88"/>
        <v>ゆがむくうかんおんりょうオーロラカーテンかげぬい</v>
      </c>
      <c r="AH713" s="16" t="str">
        <f t="shared" si="89"/>
        <v>ゆがむくうかんおんりょうオーロラカーテンかげぬい</v>
      </c>
      <c r="AI713" s="16" t="str">
        <f t="shared" si="90"/>
        <v>ゆがむくうかんおんりょうオーロラカーテンかげぬい</v>
      </c>
      <c r="AJ713" s="16" t="str">
        <f t="shared" si="91"/>
        <v>ゆがむくうかんおんりょうオーロラカーテンかげぬい</v>
      </c>
      <c r="AK713" s="15" t="str">
        <f t="shared" si="92"/>
        <v>CABLCABL</v>
      </c>
      <c r="AL713" s="16" t="str">
        <f t="shared" si="93"/>
        <v>CABLCABL</v>
      </c>
      <c r="AM713" s="15" t="str">
        <f t="shared" si="94"/>
        <v>CABLCABL</v>
      </c>
      <c r="AN713" s="15" t="str">
        <f t="shared" si="95"/>
        <v>CABLCABL</v>
      </c>
    </row>
    <row r="714" spans="1:40" ht="11.25" customHeight="1" x14ac:dyDescent="0.15">
      <c r="A714" s="15">
        <v>713</v>
      </c>
      <c r="B714" s="15" t="s">
        <v>1745</v>
      </c>
      <c r="C714" s="15" t="s">
        <v>1746</v>
      </c>
      <c r="D714" s="3" t="s">
        <v>18</v>
      </c>
      <c r="E714" s="15" t="s">
        <v>19</v>
      </c>
      <c r="F714" s="15" t="s">
        <v>52</v>
      </c>
      <c r="G714" s="15">
        <v>140</v>
      </c>
      <c r="H714" s="15">
        <v>120</v>
      </c>
      <c r="I714" s="15">
        <v>40</v>
      </c>
      <c r="J714" s="15">
        <v>48</v>
      </c>
      <c r="K714" s="15">
        <v>53</v>
      </c>
      <c r="L714" s="15">
        <v>55</v>
      </c>
      <c r="M714" s="15">
        <v>57</v>
      </c>
      <c r="N714" s="15">
        <v>47</v>
      </c>
      <c r="O714" s="15">
        <v>46</v>
      </c>
      <c r="P714" s="15">
        <v>9</v>
      </c>
      <c r="Q714" s="15" t="s">
        <v>153</v>
      </c>
      <c r="R714" s="3" t="str">
        <f>IF(ISERROR(VLOOKUP($Q714,技リスト!$A$1:$F$270,6,FALSE)),"－",VLOOKUP($Q714,技リスト!$A$1:$F$270,6,FALSE))</f>
        <v>NS</v>
      </c>
      <c r="S714" s="3">
        <f>IF(ISERROR(VLOOKUP($Q714,技リスト!$A$1:$F$270,3,FALSE)),"－",VLOOKUP($Q714,技リスト!$A$1:$F$270,3,FALSE))</f>
        <v>22</v>
      </c>
      <c r="T714" s="3" t="str">
        <f>IF($E714=IF(ISERROR(VLOOKUP($Q714,技リスト!$A$1:$F$270,4,FALSE)),"－",VLOOKUP($Q714,技リスト!$A$1:$F$270,4,FALSE)),"一致","")</f>
        <v>一致</v>
      </c>
      <c r="U714" s="15" t="s">
        <v>171</v>
      </c>
      <c r="V714" s="3" t="str">
        <f>IF(ISERROR(VLOOKUP($U714,技リスト!$A$1:$F$270,6,FALSE)),"－",VLOOKUP($U714,技リスト!$A$1:$F$270,6,FALSE))</f>
        <v>DR</v>
      </c>
      <c r="W714" s="3">
        <f>IF(ISERROR(VLOOKUP($U714,技リスト!$A$1:$F$270,3,FALSE)),"－",VLOOKUP($U714,技リスト!$A$1:$F$270,3,FALSE))</f>
        <v>47</v>
      </c>
      <c r="X714" s="3" t="str">
        <f>IF($E714=IF(ISERROR(VLOOKUP($U714,技リスト!$A$1:$F$270,4,FALSE)),"－",VLOOKUP($U714,技リスト!$A$1:$F$270,4,FALSE)),"一致","")</f>
        <v>一致</v>
      </c>
      <c r="Y714" s="15" t="s">
        <v>129</v>
      </c>
      <c r="Z714" s="3" t="str">
        <f>IF(ISERROR(VLOOKUP($Y714,技リスト!$A$1:$F$270,6,FALSE)),"－",VLOOKUP($Y714,技リスト!$A$1:$F$270,6,FALSE))</f>
        <v>BL</v>
      </c>
      <c r="AA714" s="3">
        <f>IF(ISERROR(VLOOKUP($Y714,技リスト!$A$1:$F$270,3,FALSE)),"－",VLOOKUP($Y714,技リスト!$A$1:$F$270,3,FALSE))</f>
        <v>73</v>
      </c>
      <c r="AB714" s="3" t="str">
        <f>IF($E714=IF(ISERROR(VLOOKUP($Y714,技リスト!$A$1:$F$270,4,FALSE)),"－",VLOOKUP($Y714,技リスト!$A$1:$F$270,4,FALSE)),"一致","")</f>
        <v>一致</v>
      </c>
      <c r="AC714" s="15" t="s">
        <v>424</v>
      </c>
      <c r="AD714" s="3" t="str">
        <f>IF(ISERROR(VLOOKUP($AC714,技リスト!$A$1:$F$270,6,FALSE)),"－",VLOOKUP($AC714,技リスト!$A$1:$F$270,6,FALSE))</f>
        <v>NS</v>
      </c>
      <c r="AE714" s="3">
        <f>IF(ISERROR(VLOOKUP($AC714,技リスト!$A$1:$F$270,3,FALSE)),"－",VLOOKUP($AC714,技リスト!$A$1:$F$270,3,FALSE))</f>
        <v>78</v>
      </c>
      <c r="AF714" s="3" t="str">
        <f>IF($E714=IF(ISERROR(VLOOKUP($AC714,技リスト!$A$1:$F$245,4,FALSE)),"－",VLOOKUP($AC714,技リスト!$A$1:$F$245,4,FALSE)),"一致","")</f>
        <v/>
      </c>
      <c r="AG714" s="16" t="str">
        <f t="shared" si="88"/>
        <v>ローリングキックイリュージョンボールぶんしんディフェンスシャインドライブ</v>
      </c>
      <c r="AH714" s="16" t="str">
        <f t="shared" si="89"/>
        <v>ローリングキックイリュージョンボールぶんしんディフェンスシャインドライブ</v>
      </c>
      <c r="AI714" s="16" t="str">
        <f t="shared" si="90"/>
        <v>ローリングキックイリュージョンボールぶんしんディフェンスシャインドライブ</v>
      </c>
      <c r="AJ714" s="16" t="str">
        <f t="shared" si="91"/>
        <v>ローリングキックイリュージョンボールぶんしんディフェンスシャインドライブ</v>
      </c>
      <c r="AK714" s="15" t="str">
        <f t="shared" si="92"/>
        <v>NSDRBLNS</v>
      </c>
      <c r="AL714" s="16" t="str">
        <f t="shared" si="93"/>
        <v>NSDRBLNS</v>
      </c>
      <c r="AM714" s="15" t="str">
        <f t="shared" si="94"/>
        <v>NSDRBLNS</v>
      </c>
      <c r="AN714" s="15" t="str">
        <f t="shared" si="95"/>
        <v>NSDRBLNS</v>
      </c>
    </row>
    <row r="715" spans="1:40" ht="11.25" customHeight="1" x14ac:dyDescent="0.15">
      <c r="A715" s="15">
        <v>714</v>
      </c>
      <c r="B715" s="15" t="s">
        <v>1747</v>
      </c>
      <c r="C715" s="15" t="s">
        <v>1748</v>
      </c>
      <c r="D715" s="3" t="s">
        <v>18</v>
      </c>
      <c r="E715" s="15" t="s">
        <v>121</v>
      </c>
      <c r="F715" s="15" t="s">
        <v>52</v>
      </c>
      <c r="G715" s="15">
        <v>94</v>
      </c>
      <c r="H715" s="15">
        <v>118</v>
      </c>
      <c r="I715" s="15">
        <v>36</v>
      </c>
      <c r="J715" s="15">
        <v>49</v>
      </c>
      <c r="K715" s="15">
        <v>44</v>
      </c>
      <c r="L715" s="15">
        <v>40</v>
      </c>
      <c r="M715" s="15">
        <v>53</v>
      </c>
      <c r="N715" s="15">
        <v>54</v>
      </c>
      <c r="O715" s="15">
        <v>41</v>
      </c>
      <c r="P715" s="15">
        <v>42</v>
      </c>
      <c r="Q715" s="15" t="s">
        <v>304</v>
      </c>
      <c r="R715" s="3" t="str">
        <f>IF(ISERROR(VLOOKUP($Q715,技リスト!$A$1:$F$270,6,FALSE)),"－",VLOOKUP($Q715,技リスト!$A$1:$F$270,6,FALSE))</f>
        <v>BL</v>
      </c>
      <c r="S715" s="3">
        <f>IF(ISERROR(VLOOKUP($Q715,技リスト!$A$1:$F$270,3,FALSE)),"－",VLOOKUP($Q715,技リスト!$A$1:$F$270,3,FALSE))</f>
        <v>12</v>
      </c>
      <c r="T715" s="3" t="str">
        <f>IF($E715=IF(ISERROR(VLOOKUP($Q715,技リスト!$A$1:$F$270,4,FALSE)),"－",VLOOKUP($Q715,技リスト!$A$1:$F$270,4,FALSE)),"一致","")</f>
        <v>一致</v>
      </c>
      <c r="U715" s="15" t="s">
        <v>164</v>
      </c>
      <c r="V715" s="3" t="str">
        <f>IF(ISERROR(VLOOKUP($U715,技リスト!$A$1:$F$270,6,FALSE)),"－",VLOOKUP($U715,技リスト!$A$1:$F$270,6,FALSE))</f>
        <v>DR</v>
      </c>
      <c r="W715" s="3">
        <f>IF(ISERROR(VLOOKUP($U715,技リスト!$A$1:$F$270,3,FALSE)),"－",VLOOKUP($U715,技リスト!$A$1:$F$270,3,FALSE))</f>
        <v>49</v>
      </c>
      <c r="X715" s="3" t="str">
        <f>IF($E715=IF(ISERROR(VLOOKUP($U715,技リスト!$A$1:$F$270,4,FALSE)),"－",VLOOKUP($U715,技リスト!$A$1:$F$270,4,FALSE)),"一致","")</f>
        <v>一致</v>
      </c>
      <c r="Y715" s="15" t="s">
        <v>290</v>
      </c>
      <c r="Z715" s="3" t="str">
        <f>IF(ISERROR(VLOOKUP($Y715,技リスト!$A$1:$F$270,6,FALSE)),"－",VLOOKUP($Y715,技リスト!$A$1:$F$270,6,FALSE))</f>
        <v>BL</v>
      </c>
      <c r="AA715" s="3">
        <f>IF(ISERROR(VLOOKUP($Y715,技リスト!$A$1:$F$270,3,FALSE)),"－",VLOOKUP($Y715,技リスト!$A$1:$F$270,3,FALSE))</f>
        <v>56</v>
      </c>
      <c r="AB715" s="3" t="str">
        <f>IF($E715=IF(ISERROR(VLOOKUP($Y715,技リスト!$A$1:$F$270,4,FALSE)),"－",VLOOKUP($Y715,技リスト!$A$1:$F$270,4,FALSE)),"一致","")</f>
        <v/>
      </c>
      <c r="AC715" s="15" t="s">
        <v>715</v>
      </c>
      <c r="AD715" s="3" t="str">
        <f>IF(ISERROR(VLOOKUP($AC715,技リスト!$A$1:$F$270,6,FALSE)),"－",VLOOKUP($AC715,技リスト!$A$1:$F$270,6,FALSE))</f>
        <v>DR</v>
      </c>
      <c r="AE715" s="3">
        <f>IF(ISERROR(VLOOKUP($AC715,技リスト!$A$1:$F$270,3,FALSE)),"－",VLOOKUP($AC715,技リスト!$A$1:$F$270,3,FALSE))</f>
        <v>61</v>
      </c>
      <c r="AF715" s="3" t="str">
        <f>IF($E715=IF(ISERROR(VLOOKUP($AC715,技リスト!$A$1:$F$245,4,FALSE)),"－",VLOOKUP($AC715,技リスト!$A$1:$F$245,4,FALSE)),"一致","")</f>
        <v/>
      </c>
      <c r="AG715" s="16" t="str">
        <f t="shared" si="88"/>
        <v>しこふみごりむちゅうくものいとたつまきどくぎり</v>
      </c>
      <c r="AH715" s="16" t="str">
        <f t="shared" si="89"/>
        <v>しこふみごりむちゅうくものいとたつまきどくぎり</v>
      </c>
      <c r="AI715" s="16" t="str">
        <f t="shared" si="90"/>
        <v>しこふみごりむちゅうくものいとたつまきどくぎり</v>
      </c>
      <c r="AJ715" s="16" t="str">
        <f t="shared" si="91"/>
        <v>しこふみごりむちゅうくものいとたつまきどくぎり</v>
      </c>
      <c r="AK715" s="15" t="str">
        <f t="shared" si="92"/>
        <v>BLDRBLDR</v>
      </c>
      <c r="AL715" s="16" t="str">
        <f t="shared" si="93"/>
        <v>BLDRBLDR</v>
      </c>
      <c r="AM715" s="15" t="str">
        <f t="shared" si="94"/>
        <v>BLDRBLDR</v>
      </c>
      <c r="AN715" s="15" t="str">
        <f t="shared" si="95"/>
        <v>BLDRBLDR</v>
      </c>
    </row>
    <row r="716" spans="1:40" ht="11.25" customHeight="1" x14ac:dyDescent="0.15">
      <c r="A716" s="15">
        <v>715</v>
      </c>
      <c r="B716" s="15" t="s">
        <v>1749</v>
      </c>
      <c r="C716" s="15" t="s">
        <v>1750</v>
      </c>
      <c r="D716" s="3" t="s">
        <v>18</v>
      </c>
      <c r="E716" s="15" t="s">
        <v>121</v>
      </c>
      <c r="F716" s="15" t="s">
        <v>53</v>
      </c>
      <c r="G716" s="15">
        <v>81</v>
      </c>
      <c r="H716" s="15">
        <v>150</v>
      </c>
      <c r="I716" s="15">
        <v>52</v>
      </c>
      <c r="J716" s="15">
        <v>60</v>
      </c>
      <c r="K716" s="15">
        <v>43</v>
      </c>
      <c r="L716" s="15">
        <v>62</v>
      </c>
      <c r="M716" s="15">
        <v>61</v>
      </c>
      <c r="N716" s="15">
        <v>69</v>
      </c>
      <c r="O716" s="15">
        <v>63</v>
      </c>
      <c r="P716" s="15">
        <v>17</v>
      </c>
      <c r="Q716" s="15" t="s">
        <v>146</v>
      </c>
      <c r="R716" s="3" t="str">
        <f>IF(ISERROR(VLOOKUP($Q716,技リスト!$A$1:$F$270,6,FALSE)),"－",VLOOKUP($Q716,技リスト!$A$1:$F$270,6,FALSE))</f>
        <v>DR</v>
      </c>
      <c r="S716" s="3">
        <f>IF(ISERROR(VLOOKUP($Q716,技リスト!$A$1:$F$270,3,FALSE)),"－",VLOOKUP($Q716,技リスト!$A$1:$F$270,3,FALSE))</f>
        <v>15</v>
      </c>
      <c r="T716" s="3" t="str">
        <f>IF($E716=IF(ISERROR(VLOOKUP($Q716,技リスト!$A$1:$F$270,4,FALSE)),"－",VLOOKUP($Q716,技リスト!$A$1:$F$270,4,FALSE)),"一致","")</f>
        <v>一致</v>
      </c>
      <c r="U716" s="15" t="s">
        <v>338</v>
      </c>
      <c r="V716" s="3" t="str">
        <f>IF(ISERROR(VLOOKUP($U716,技リスト!$A$1:$F$270,6,FALSE)),"－",VLOOKUP($U716,技リスト!$A$1:$F$270,6,FALSE))</f>
        <v>DR</v>
      </c>
      <c r="W716" s="3">
        <f>IF(ISERROR(VLOOKUP($U716,技リスト!$A$1:$F$270,3,FALSE)),"－",VLOOKUP($U716,技リスト!$A$1:$F$270,3,FALSE))</f>
        <v>76</v>
      </c>
      <c r="X716" s="3" t="str">
        <f>IF($E716=IF(ISERROR(VLOOKUP($U716,技リスト!$A$1:$F$270,4,FALSE)),"－",VLOOKUP($U716,技リスト!$A$1:$F$270,4,FALSE)),"一致","")</f>
        <v>一致</v>
      </c>
      <c r="Y716" s="15" t="s">
        <v>219</v>
      </c>
      <c r="Z716" s="3" t="str">
        <f>IF(ISERROR(VLOOKUP($Y716,技リスト!$A$1:$F$270,6,FALSE)),"－",VLOOKUP($Y716,技リスト!$A$1:$F$270,6,FALSE))</f>
        <v>BL</v>
      </c>
      <c r="AA716" s="3">
        <f>IF(ISERROR(VLOOKUP($Y716,技リスト!$A$1:$F$270,3,FALSE)),"－",VLOOKUP($Y716,技リスト!$A$1:$F$270,3,FALSE))</f>
        <v>64</v>
      </c>
      <c r="AB716" s="3" t="str">
        <f>IF($E716=IF(ISERROR(VLOOKUP($Y716,技リスト!$A$1:$F$270,4,FALSE)),"－",VLOOKUP($Y716,技リスト!$A$1:$F$270,4,FALSE)),"一致","")</f>
        <v/>
      </c>
      <c r="AC716" s="15" t="s">
        <v>950</v>
      </c>
      <c r="AD716" s="3" t="str">
        <f>IF(ISERROR(VLOOKUP($AC716,技リスト!$A$1:$F$270,6,FALSE)),"－",VLOOKUP($AC716,技リスト!$A$1:$F$270,6,FALSE))</f>
        <v>DR</v>
      </c>
      <c r="AE716" s="3">
        <f>IF(ISERROR(VLOOKUP($AC716,技リスト!$A$1:$F$270,3,FALSE)),"－",VLOOKUP($AC716,技リスト!$A$1:$F$270,3,FALSE))</f>
        <v>94</v>
      </c>
      <c r="AF716" s="3" t="str">
        <f>IF($E716=IF(ISERROR(VLOOKUP($AC716,技リスト!$A$1:$F$245,4,FALSE)),"－",VLOOKUP($AC716,技リスト!$A$1:$F$245,4,FALSE)),"一致","")</f>
        <v>一致</v>
      </c>
      <c r="AG716" s="16" t="str">
        <f t="shared" si="88"/>
        <v>モンキーターンとうめいフェイントサイクロンニニンサンキャク</v>
      </c>
      <c r="AH716" s="16" t="str">
        <f t="shared" si="89"/>
        <v>モンキーターンとうめいフェイントサイクロンニニンサンキャク</v>
      </c>
      <c r="AI716" s="16" t="str">
        <f t="shared" si="90"/>
        <v>モンキーターンとうめいフェイントサイクロンニニンサンキャク</v>
      </c>
      <c r="AJ716" s="16" t="str">
        <f t="shared" si="91"/>
        <v>モンキーターンとうめいフェイントサイクロンニニンサンキャク</v>
      </c>
      <c r="AK716" s="15" t="str">
        <f t="shared" si="92"/>
        <v>DRDRBLDR</v>
      </c>
      <c r="AL716" s="16" t="str">
        <f t="shared" si="93"/>
        <v>DRDRBLDR</v>
      </c>
      <c r="AM716" s="15" t="str">
        <f t="shared" si="94"/>
        <v>DRDRBLDR</v>
      </c>
      <c r="AN716" s="15" t="str">
        <f t="shared" si="95"/>
        <v>DRDRBLDR</v>
      </c>
    </row>
    <row r="717" spans="1:40" ht="11.25" customHeight="1" x14ac:dyDescent="0.15">
      <c r="A717" s="15">
        <v>716</v>
      </c>
      <c r="B717" s="15" t="s">
        <v>1751</v>
      </c>
      <c r="C717" s="15" t="s">
        <v>1752</v>
      </c>
      <c r="D717" s="3" t="s">
        <v>18</v>
      </c>
      <c r="E717" s="15" t="s">
        <v>121</v>
      </c>
      <c r="F717" s="15" t="s">
        <v>20</v>
      </c>
      <c r="G717" s="15">
        <v>143</v>
      </c>
      <c r="H717" s="15">
        <v>156</v>
      </c>
      <c r="I717" s="15">
        <v>53</v>
      </c>
      <c r="J717" s="15">
        <v>59</v>
      </c>
      <c r="K717" s="15">
        <v>57</v>
      </c>
      <c r="L717" s="15">
        <v>59</v>
      </c>
      <c r="M717" s="15">
        <v>60</v>
      </c>
      <c r="N717" s="15">
        <v>61</v>
      </c>
      <c r="O717" s="15">
        <v>52</v>
      </c>
      <c r="P717" s="15">
        <v>33</v>
      </c>
      <c r="Q717" s="15" t="s">
        <v>219</v>
      </c>
      <c r="R717" s="3" t="str">
        <f>IF(ISERROR(VLOOKUP($Q717,技リスト!$A$1:$F$270,6,FALSE)),"－",VLOOKUP($Q717,技リスト!$A$1:$F$270,6,FALSE))</f>
        <v>BL</v>
      </c>
      <c r="S717" s="3">
        <f>IF(ISERROR(VLOOKUP($Q717,技リスト!$A$1:$F$270,3,FALSE)),"－",VLOOKUP($Q717,技リスト!$A$1:$F$270,3,FALSE))</f>
        <v>64</v>
      </c>
      <c r="T717" s="3" t="str">
        <f>IF($E717=IF(ISERROR(VLOOKUP($Q717,技リスト!$A$1:$F$270,4,FALSE)),"－",VLOOKUP($Q717,技リスト!$A$1:$F$270,4,FALSE)),"一致","")</f>
        <v/>
      </c>
      <c r="U717" s="15" t="s">
        <v>779</v>
      </c>
      <c r="V717" s="3" t="str">
        <f>IF(ISERROR(VLOOKUP($U717,技リスト!$A$1:$F$270,6,FALSE)),"－",VLOOKUP($U717,技リスト!$A$1:$F$270,6,FALSE))</f>
        <v>CA</v>
      </c>
      <c r="W717" s="3">
        <f>IF(ISERROR(VLOOKUP($U717,技リスト!$A$1:$F$270,3,FALSE)),"－",VLOOKUP($U717,技リスト!$A$1:$F$270,3,FALSE))</f>
        <v>65</v>
      </c>
      <c r="X717" s="3" t="str">
        <f>IF($E717=IF(ISERROR(VLOOKUP($U717,技リスト!$A$1:$F$270,4,FALSE)),"－",VLOOKUP($U717,技リスト!$A$1:$F$270,4,FALSE)),"一致","")</f>
        <v/>
      </c>
      <c r="Y717" s="15" t="s">
        <v>199</v>
      </c>
      <c r="Z717" s="3" t="str">
        <f>IF(ISERROR(VLOOKUP($Y717,技リスト!$A$1:$F$270,6,FALSE)),"－",VLOOKUP($Y717,技リスト!$A$1:$F$270,6,FALSE))</f>
        <v>BB</v>
      </c>
      <c r="AA717" s="3">
        <f>IF(ISERROR(VLOOKUP($Y717,技リスト!$A$1:$F$270,3,FALSE)),"－",VLOOKUP($Y717,技リスト!$A$1:$F$270,3,FALSE))</f>
        <v>58</v>
      </c>
      <c r="AB717" s="3" t="str">
        <f>IF($E717=IF(ISERROR(VLOOKUP($Y717,技リスト!$A$1:$F$270,4,FALSE)),"－",VLOOKUP($Y717,技リスト!$A$1:$F$270,4,FALSE)),"一致","")</f>
        <v/>
      </c>
      <c r="AC717" s="15" t="s">
        <v>862</v>
      </c>
      <c r="AD717" s="3" t="str">
        <f>IF(ISERROR(VLOOKUP($AC717,技リスト!$A$1:$F$270,6,FALSE)),"－",VLOOKUP($AC717,技リスト!$A$1:$F$270,6,FALSE))</f>
        <v>LS</v>
      </c>
      <c r="AE717" s="3">
        <f>IF(ISERROR(VLOOKUP($AC717,技リスト!$A$1:$F$270,3,FALSE)),"－",VLOOKUP($AC717,技リスト!$A$1:$F$270,3,FALSE))</f>
        <v>70</v>
      </c>
      <c r="AF717" s="3" t="str">
        <f>IF($E717=IF(ISERROR(VLOOKUP($AC717,技リスト!$A$1:$F$245,4,FALSE)),"－",VLOOKUP($AC717,技リスト!$A$1:$F$245,4,FALSE)),"一致","")</f>
        <v>一致</v>
      </c>
      <c r="AG717" s="16" t="str">
        <f t="shared" si="88"/>
        <v>サイクロンオーロラカーテンスピニングカットレインボーループ</v>
      </c>
      <c r="AH717" s="16" t="str">
        <f t="shared" si="89"/>
        <v>サイクロンオーロラカーテンスピニングカットレインボーループ</v>
      </c>
      <c r="AI717" s="16" t="str">
        <f t="shared" si="90"/>
        <v>サイクロンオーロラカーテンスピニングカットレインボーループ</v>
      </c>
      <c r="AJ717" s="16" t="str">
        <f t="shared" si="91"/>
        <v>サイクロンオーロラカーテンスピニングカットレインボーループ</v>
      </c>
      <c r="AK717" s="15" t="str">
        <f t="shared" si="92"/>
        <v>BLCABBLS</v>
      </c>
      <c r="AL717" s="16" t="str">
        <f t="shared" si="93"/>
        <v>BLCABBLS</v>
      </c>
      <c r="AM717" s="15" t="str">
        <f t="shared" si="94"/>
        <v>BLCABBLS</v>
      </c>
      <c r="AN717" s="15" t="str">
        <f t="shared" si="95"/>
        <v>BLCABBLS</v>
      </c>
    </row>
    <row r="718" spans="1:40" ht="11.25" customHeight="1" x14ac:dyDescent="0.15">
      <c r="A718" s="15">
        <v>717</v>
      </c>
      <c r="B718" s="15" t="s">
        <v>1753</v>
      </c>
      <c r="C718" s="15" t="s">
        <v>1754</v>
      </c>
      <c r="D718" s="3" t="s">
        <v>18</v>
      </c>
      <c r="E718" s="15" t="s">
        <v>19</v>
      </c>
      <c r="F718" s="15" t="s">
        <v>17</v>
      </c>
      <c r="G718" s="15">
        <v>213</v>
      </c>
      <c r="H718" s="15">
        <v>80</v>
      </c>
      <c r="I718" s="15">
        <v>32</v>
      </c>
      <c r="J718" s="15">
        <v>71</v>
      </c>
      <c r="K718" s="15">
        <v>31</v>
      </c>
      <c r="L718" s="15">
        <v>78</v>
      </c>
      <c r="M718" s="15">
        <v>36</v>
      </c>
      <c r="N718" s="15">
        <v>79</v>
      </c>
      <c r="O718" s="15">
        <v>30</v>
      </c>
      <c r="P718" s="15">
        <v>16</v>
      </c>
      <c r="Q718" s="15" t="s">
        <v>264</v>
      </c>
      <c r="R718" s="3" t="str">
        <f>IF(ISERROR(VLOOKUP($Q718,技リスト!$A$1:$F$270,6,FALSE)),"－",VLOOKUP($Q718,技リスト!$A$1:$F$270,6,FALSE))</f>
        <v>BL</v>
      </c>
      <c r="S718" s="3">
        <f>IF(ISERROR(VLOOKUP($Q718,技リスト!$A$1:$F$270,3,FALSE)),"－",VLOOKUP($Q718,技リスト!$A$1:$F$270,3,FALSE))</f>
        <v>16</v>
      </c>
      <c r="T718" s="3" t="str">
        <f>IF($E718=IF(ISERROR(VLOOKUP($Q718,技リスト!$A$1:$F$270,4,FALSE)),"－",VLOOKUP($Q718,技リスト!$A$1:$F$270,4,FALSE)),"一致","")</f>
        <v>一致</v>
      </c>
      <c r="U718" s="15" t="s">
        <v>290</v>
      </c>
      <c r="V718" s="3" t="str">
        <f>IF(ISERROR(VLOOKUP($U718,技リスト!$A$1:$F$270,6,FALSE)),"－",VLOOKUP($U718,技リスト!$A$1:$F$270,6,FALSE))</f>
        <v>BL</v>
      </c>
      <c r="W718" s="3">
        <f>IF(ISERROR(VLOOKUP($U718,技リスト!$A$1:$F$270,3,FALSE)),"－",VLOOKUP($U718,技リスト!$A$1:$F$270,3,FALSE))</f>
        <v>56</v>
      </c>
      <c r="X718" s="3" t="str">
        <f>IF($E718=IF(ISERROR(VLOOKUP($U718,技リスト!$A$1:$F$270,4,FALSE)),"－",VLOOKUP($U718,技リスト!$A$1:$F$270,4,FALSE)),"一致","")</f>
        <v>一致</v>
      </c>
      <c r="Y718" s="15" t="s">
        <v>187</v>
      </c>
      <c r="Z718" s="3" t="str">
        <f>IF(ISERROR(VLOOKUP($Y718,技リスト!$A$1:$F$270,6,FALSE)),"－",VLOOKUP($Y718,技リスト!$A$1:$F$270,6,FALSE))</f>
        <v>DR</v>
      </c>
      <c r="AA718" s="3">
        <f>IF(ISERROR(VLOOKUP($Y718,技リスト!$A$1:$F$270,3,FALSE)),"－",VLOOKUP($Y718,技リスト!$A$1:$F$270,3,FALSE))</f>
        <v>15</v>
      </c>
      <c r="AB718" s="3" t="str">
        <f>IF($E718=IF(ISERROR(VLOOKUP($Y718,技リスト!$A$1:$F$270,4,FALSE)),"－",VLOOKUP($Y718,技リスト!$A$1:$F$270,4,FALSE)),"一致","")</f>
        <v>一致</v>
      </c>
      <c r="AC718" s="15" t="s">
        <v>715</v>
      </c>
      <c r="AD718" s="3" t="str">
        <f>IF(ISERROR(VLOOKUP($AC718,技リスト!$A$1:$F$270,6,FALSE)),"－",VLOOKUP($AC718,技リスト!$A$1:$F$270,6,FALSE))</f>
        <v>DR</v>
      </c>
      <c r="AE718" s="3">
        <f>IF(ISERROR(VLOOKUP($AC718,技リスト!$A$1:$F$270,3,FALSE)),"－",VLOOKUP($AC718,技リスト!$A$1:$F$270,3,FALSE))</f>
        <v>61</v>
      </c>
      <c r="AF718" s="3" t="str">
        <f>IF($E718=IF(ISERROR(VLOOKUP($AC718,技リスト!$A$1:$F$245,4,FALSE)),"－",VLOOKUP($AC718,技リスト!$A$1:$F$245,4,FALSE)),"一致","")</f>
        <v>一致</v>
      </c>
      <c r="AG718" s="16" t="str">
        <f t="shared" si="88"/>
        <v>おんりょうくものいとのろいたつまきどくぎり</v>
      </c>
      <c r="AH718" s="16" t="str">
        <f t="shared" si="89"/>
        <v>おんりょうくものいとのろいたつまきどくぎり</v>
      </c>
      <c r="AI718" s="16" t="str">
        <f t="shared" si="90"/>
        <v>おんりょうくものいとのろいたつまきどくぎり</v>
      </c>
      <c r="AJ718" s="16" t="str">
        <f t="shared" si="91"/>
        <v>おんりょうくものいとのろいたつまきどくぎり</v>
      </c>
      <c r="AK718" s="15" t="str">
        <f t="shared" si="92"/>
        <v>BLBLDRDR</v>
      </c>
      <c r="AL718" s="16" t="str">
        <f t="shared" si="93"/>
        <v>BLBLDRDR</v>
      </c>
      <c r="AM718" s="15" t="str">
        <f t="shared" si="94"/>
        <v>BLBLDRDR</v>
      </c>
      <c r="AN718" s="15" t="str">
        <f t="shared" si="95"/>
        <v>BLBLDRDR</v>
      </c>
    </row>
    <row r="719" spans="1:40" ht="11.25" customHeight="1" x14ac:dyDescent="0.15">
      <c r="A719" s="15">
        <v>718</v>
      </c>
      <c r="B719" s="15" t="s">
        <v>1755</v>
      </c>
      <c r="C719" s="15" t="s">
        <v>1756</v>
      </c>
      <c r="D719" s="3" t="s">
        <v>18</v>
      </c>
      <c r="E719" s="15" t="s">
        <v>121</v>
      </c>
      <c r="F719" s="15" t="s">
        <v>20</v>
      </c>
      <c r="G719" s="15">
        <v>114</v>
      </c>
      <c r="H719" s="15">
        <v>104</v>
      </c>
      <c r="I719" s="15">
        <v>60</v>
      </c>
      <c r="J719" s="15">
        <v>57</v>
      </c>
      <c r="K719" s="15">
        <v>44</v>
      </c>
      <c r="L719" s="15">
        <v>44</v>
      </c>
      <c r="M719" s="15">
        <v>68</v>
      </c>
      <c r="N719" s="15">
        <v>57</v>
      </c>
      <c r="O719" s="15">
        <v>52</v>
      </c>
      <c r="P719" s="15">
        <v>19</v>
      </c>
      <c r="Q719" s="15" t="s">
        <v>366</v>
      </c>
      <c r="R719" s="3" t="str">
        <f>IF(ISERROR(VLOOKUP($Q719,技リスト!$A$1:$F$270,6,FALSE)),"－",VLOOKUP($Q719,技リスト!$A$1:$F$270,6,FALSE))</f>
        <v>CA</v>
      </c>
      <c r="S719" s="3">
        <f>IF(ISERROR(VLOOKUP($Q719,技リスト!$A$1:$F$270,3,FALSE)),"－",VLOOKUP($Q719,技リスト!$A$1:$F$270,3,FALSE))</f>
        <v>10</v>
      </c>
      <c r="T719" s="3" t="str">
        <f>IF($E719=IF(ISERROR(VLOOKUP($Q719,技リスト!$A$1:$F$270,4,FALSE)),"－",VLOOKUP($Q719,技リスト!$A$1:$F$270,4,FALSE)),"一致","")</f>
        <v>一致</v>
      </c>
      <c r="U719" s="15" t="s">
        <v>165</v>
      </c>
      <c r="V719" s="3" t="str">
        <f>IF(ISERROR(VLOOKUP($U719,技リスト!$A$1:$F$270,6,FALSE)),"－",VLOOKUP($U719,技リスト!$A$1:$F$270,6,FALSE))</f>
        <v>BL</v>
      </c>
      <c r="W719" s="3">
        <f>IF(ISERROR(VLOOKUP($U719,技リスト!$A$1:$F$270,3,FALSE)),"－",VLOOKUP($U719,技リスト!$A$1:$F$270,3,FALSE))</f>
        <v>46</v>
      </c>
      <c r="X719" s="3" t="str">
        <f>IF($E719=IF(ISERROR(VLOOKUP($U719,技リスト!$A$1:$F$270,4,FALSE)),"－",VLOOKUP($U719,技リスト!$A$1:$F$270,4,FALSE)),"一致","")</f>
        <v/>
      </c>
      <c r="Y719" s="15" t="s">
        <v>559</v>
      </c>
      <c r="Z719" s="3" t="str">
        <f>IF(ISERROR(VLOOKUP($Y719,技リスト!$A$1:$F$270,6,FALSE)),"－",VLOOKUP($Y719,技リスト!$A$1:$F$270,6,FALSE))</f>
        <v>P2</v>
      </c>
      <c r="AA719" s="3">
        <f>IF(ISERROR(VLOOKUP($Y719,技リスト!$A$1:$F$270,3,FALSE)),"－",VLOOKUP($Y719,技リスト!$A$1:$F$270,3,FALSE))</f>
        <v>76</v>
      </c>
      <c r="AB719" s="3" t="str">
        <f>IF($E719=IF(ISERROR(VLOOKUP($Y719,技リスト!$A$1:$F$270,4,FALSE)),"－",VLOOKUP($Y719,技リスト!$A$1:$F$270,4,FALSE)),"一致","")</f>
        <v/>
      </c>
      <c r="AC719" s="15" t="s">
        <v>562</v>
      </c>
      <c r="AD719" s="3" t="str">
        <f>IF(ISERROR(VLOOKUP($AC719,技リスト!$A$1:$F$270,6,FALSE)),"－",VLOOKUP($AC719,技リスト!$A$1:$F$270,6,FALSE))</f>
        <v>BB</v>
      </c>
      <c r="AE719" s="3">
        <f>IF(ISERROR(VLOOKUP($AC719,技リスト!$A$1:$F$270,3,FALSE)),"－",VLOOKUP($AC719,技リスト!$A$1:$F$270,3,FALSE))</f>
        <v>80</v>
      </c>
      <c r="AF719" s="3" t="str">
        <f>IF($E719=IF(ISERROR(VLOOKUP($AC719,技リスト!$A$1:$F$245,4,FALSE)),"－",VLOOKUP($AC719,技リスト!$A$1:$F$245,4,FALSE)),"一致","")</f>
        <v/>
      </c>
      <c r="AG719" s="16" t="str">
        <f t="shared" si="88"/>
        <v>タフネスブロックフェイクボールつなみウォールさばきのてっつい</v>
      </c>
      <c r="AH719" s="16" t="str">
        <f t="shared" si="89"/>
        <v>タフネスブロックフェイクボールつなみウォールさばきのてっつい</v>
      </c>
      <c r="AI719" s="16" t="str">
        <f t="shared" si="90"/>
        <v>タフネスブロックフェイクボールつなみウォールさばきのてっつい</v>
      </c>
      <c r="AJ719" s="16" t="str">
        <f t="shared" si="91"/>
        <v>タフネスブロックフェイクボールつなみウォールさばきのてっつい</v>
      </c>
      <c r="AK719" s="15" t="str">
        <f t="shared" si="92"/>
        <v>CABLP2BB</v>
      </c>
      <c r="AL719" s="16" t="str">
        <f t="shared" si="93"/>
        <v>CABLP2BB</v>
      </c>
      <c r="AM719" s="15" t="str">
        <f t="shared" si="94"/>
        <v>CABLP2BB</v>
      </c>
      <c r="AN719" s="15" t="str">
        <f t="shared" si="95"/>
        <v>CABLP2BB</v>
      </c>
    </row>
    <row r="720" spans="1:40" ht="11.25" customHeight="1" x14ac:dyDescent="0.15">
      <c r="A720" s="15">
        <v>719</v>
      </c>
      <c r="B720" s="15" t="s">
        <v>1757</v>
      </c>
      <c r="C720" s="15" t="s">
        <v>1758</v>
      </c>
      <c r="D720" s="3" t="s">
        <v>18</v>
      </c>
      <c r="E720" s="15" t="s">
        <v>88</v>
      </c>
      <c r="F720" s="15" t="s">
        <v>20</v>
      </c>
      <c r="G720" s="15">
        <v>156</v>
      </c>
      <c r="H720" s="15">
        <v>158</v>
      </c>
      <c r="I720" s="15">
        <v>40</v>
      </c>
      <c r="J720" s="15">
        <v>60</v>
      </c>
      <c r="K720" s="15">
        <v>74</v>
      </c>
      <c r="L720" s="15">
        <v>46</v>
      </c>
      <c r="M720" s="15">
        <v>60</v>
      </c>
      <c r="N720" s="15">
        <v>56</v>
      </c>
      <c r="O720" s="15">
        <v>61</v>
      </c>
      <c r="P720" s="15">
        <v>19</v>
      </c>
      <c r="Q720" s="15" t="s">
        <v>630</v>
      </c>
      <c r="R720" s="3" t="str">
        <f>IF(ISERROR(VLOOKUP($Q720,技リスト!$A$1:$F$270,6,FALSE)),"－",VLOOKUP($Q720,技リスト!$A$1:$F$270,6,FALSE))</f>
        <v>CA</v>
      </c>
      <c r="S720" s="3">
        <f>IF(ISERROR(VLOOKUP($Q720,技リスト!$A$1:$F$270,3,FALSE)),"－",VLOOKUP($Q720,技リスト!$A$1:$F$270,3,FALSE))</f>
        <v>13</v>
      </c>
      <c r="T720" s="3" t="str">
        <f>IF($E720=IF(ISERROR(VLOOKUP($Q720,技リスト!$A$1:$F$270,4,FALSE)),"－",VLOOKUP($Q720,技リスト!$A$1:$F$270,4,FALSE)),"一致","")</f>
        <v>一致</v>
      </c>
      <c r="U720" s="15" t="s">
        <v>445</v>
      </c>
      <c r="V720" s="3" t="str">
        <f>IF(ISERROR(VLOOKUP($U720,技リスト!$A$1:$F$270,6,FALSE)),"－",VLOOKUP($U720,技リスト!$A$1:$F$270,6,FALSE))</f>
        <v>CA</v>
      </c>
      <c r="W720" s="3">
        <f>IF(ISERROR(VLOOKUP($U720,技リスト!$A$1:$F$270,3,FALSE)),"－",VLOOKUP($U720,技リスト!$A$1:$F$270,3,FALSE))</f>
        <v>61</v>
      </c>
      <c r="X720" s="3" t="str">
        <f>IF($E720=IF(ISERROR(VLOOKUP($U720,技リスト!$A$1:$F$270,4,FALSE)),"－",VLOOKUP($U720,技リスト!$A$1:$F$270,4,FALSE)),"一致","")</f>
        <v>一致</v>
      </c>
      <c r="Y720" s="15" t="s">
        <v>219</v>
      </c>
      <c r="Z720" s="3" t="str">
        <f>IF(ISERROR(VLOOKUP($Y720,技リスト!$A$1:$F$270,6,FALSE)),"－",VLOOKUP($Y720,技リスト!$A$1:$F$270,6,FALSE))</f>
        <v>BL</v>
      </c>
      <c r="AA720" s="3">
        <f>IF(ISERROR(VLOOKUP($Y720,技リスト!$A$1:$F$270,3,FALSE)),"－",VLOOKUP($Y720,技リスト!$A$1:$F$270,3,FALSE))</f>
        <v>64</v>
      </c>
      <c r="AB720" s="3" t="str">
        <f>IF($E720=IF(ISERROR(VLOOKUP($Y720,技リスト!$A$1:$F$270,4,FALSE)),"－",VLOOKUP($Y720,技リスト!$A$1:$F$270,4,FALSE)),"一致","")</f>
        <v>一致</v>
      </c>
      <c r="AC720" s="15" t="s">
        <v>220</v>
      </c>
      <c r="AD720" s="3" t="str">
        <f>IF(ISERROR(VLOOKUP($AC720,技リスト!$A$1:$F$270,6,FALSE)),"－",VLOOKUP($AC720,技リスト!$A$1:$F$270,6,FALSE))</f>
        <v>BL</v>
      </c>
      <c r="AE720" s="3">
        <f>IF(ISERROR(VLOOKUP($AC720,技リスト!$A$1:$F$270,3,FALSE)),"－",VLOOKUP($AC720,技リスト!$A$1:$F$270,3,FALSE))</f>
        <v>84</v>
      </c>
      <c r="AF720" s="3" t="str">
        <f>IF($E720=IF(ISERROR(VLOOKUP($AC720,技リスト!$A$1:$F$245,4,FALSE)),"－",VLOOKUP($AC720,技リスト!$A$1:$F$245,4,FALSE)),"一致","")</f>
        <v>一致</v>
      </c>
      <c r="AG720" s="16" t="str">
        <f t="shared" si="88"/>
        <v>トルネードキャッチつむじサイクロンダブルサイクロン</v>
      </c>
      <c r="AH720" s="16" t="str">
        <f t="shared" si="89"/>
        <v>トルネードキャッチつむじサイクロンダブルサイクロン</v>
      </c>
      <c r="AI720" s="16" t="str">
        <f t="shared" si="90"/>
        <v>トルネードキャッチつむじサイクロンダブルサイクロン</v>
      </c>
      <c r="AJ720" s="16" t="str">
        <f t="shared" si="91"/>
        <v>トルネードキャッチつむじサイクロンダブルサイクロン</v>
      </c>
      <c r="AK720" s="15" t="str">
        <f t="shared" si="92"/>
        <v>CACABLBL</v>
      </c>
      <c r="AL720" s="16" t="str">
        <f t="shared" si="93"/>
        <v>CACABLBL</v>
      </c>
      <c r="AM720" s="15" t="str">
        <f t="shared" si="94"/>
        <v>CACABLBL</v>
      </c>
      <c r="AN720" s="15" t="str">
        <f t="shared" si="95"/>
        <v>CACABLBL</v>
      </c>
    </row>
    <row r="721" spans="1:40" ht="11.25" customHeight="1" x14ac:dyDescent="0.15">
      <c r="A721" s="15">
        <v>720</v>
      </c>
      <c r="B721" s="15" t="s">
        <v>1759</v>
      </c>
      <c r="C721" s="15" t="s">
        <v>1760</v>
      </c>
      <c r="D721" s="3" t="s">
        <v>18</v>
      </c>
      <c r="E721" s="15" t="s">
        <v>121</v>
      </c>
      <c r="F721" s="15" t="s">
        <v>17</v>
      </c>
      <c r="G721" s="15">
        <v>121</v>
      </c>
      <c r="H721" s="15">
        <v>101</v>
      </c>
      <c r="I721" s="15">
        <v>60</v>
      </c>
      <c r="J721" s="15">
        <v>55</v>
      </c>
      <c r="K721" s="15">
        <v>49</v>
      </c>
      <c r="L721" s="15">
        <v>44</v>
      </c>
      <c r="M721" s="15">
        <v>48</v>
      </c>
      <c r="N721" s="15">
        <v>56</v>
      </c>
      <c r="O721" s="15">
        <v>49</v>
      </c>
      <c r="P721" s="15">
        <v>11</v>
      </c>
      <c r="Q721" s="15" t="s">
        <v>127</v>
      </c>
      <c r="R721" s="3" t="str">
        <f>IF(ISERROR(VLOOKUP($Q721,技リスト!$A$1:$F$270,6,FALSE)),"－",VLOOKUP($Q721,技リスト!$A$1:$F$270,6,FALSE))</f>
        <v>DR</v>
      </c>
      <c r="S721" s="3">
        <f>IF(ISERROR(VLOOKUP($Q721,技リスト!$A$1:$F$270,3,FALSE)),"－",VLOOKUP($Q721,技リスト!$A$1:$F$270,3,FALSE))</f>
        <v>8</v>
      </c>
      <c r="T721" s="3" t="str">
        <f>IF($E721=IF(ISERROR(VLOOKUP($Q721,技リスト!$A$1:$F$270,4,FALSE)),"－",VLOOKUP($Q721,技リスト!$A$1:$F$270,4,FALSE)),"一致","")</f>
        <v/>
      </c>
      <c r="U721" s="15" t="s">
        <v>165</v>
      </c>
      <c r="V721" s="3" t="str">
        <f>IF(ISERROR(VLOOKUP($U721,技リスト!$A$1:$F$270,6,FALSE)),"－",VLOOKUP($U721,技リスト!$A$1:$F$270,6,FALSE))</f>
        <v>BL</v>
      </c>
      <c r="W721" s="3">
        <f>IF(ISERROR(VLOOKUP($U721,技リスト!$A$1:$F$270,3,FALSE)),"－",VLOOKUP($U721,技リスト!$A$1:$F$270,3,FALSE))</f>
        <v>46</v>
      </c>
      <c r="X721" s="3" t="str">
        <f>IF($E721=IF(ISERROR(VLOOKUP($U721,技リスト!$A$1:$F$270,4,FALSE)),"－",VLOOKUP($U721,技リスト!$A$1:$F$270,4,FALSE)),"一致","")</f>
        <v/>
      </c>
      <c r="Y721" s="15" t="s">
        <v>698</v>
      </c>
      <c r="Z721" s="3" t="str">
        <f>IF(ISERROR(VLOOKUP($Y721,技リスト!$A$1:$F$270,6,FALSE)),"－",VLOOKUP($Y721,技リスト!$A$1:$F$270,6,FALSE))</f>
        <v>BL</v>
      </c>
      <c r="AA721" s="3">
        <f>IF(ISERROR(VLOOKUP($Y721,技リスト!$A$1:$F$270,3,FALSE)),"－",VLOOKUP($Y721,技リスト!$A$1:$F$270,3,FALSE))</f>
        <v>44</v>
      </c>
      <c r="AB721" s="3" t="str">
        <f>IF($E721=IF(ISERROR(VLOOKUP($Y721,技リスト!$A$1:$F$270,4,FALSE)),"－",VLOOKUP($Y721,技リスト!$A$1:$F$270,4,FALSE)),"一致","")</f>
        <v/>
      </c>
      <c r="AC721" s="15" t="s">
        <v>219</v>
      </c>
      <c r="AD721" s="3" t="str">
        <f>IF(ISERROR(VLOOKUP($AC721,技リスト!$A$1:$F$270,6,FALSE)),"－",VLOOKUP($AC721,技リスト!$A$1:$F$270,6,FALSE))</f>
        <v>BL</v>
      </c>
      <c r="AE721" s="3">
        <f>IF(ISERROR(VLOOKUP($AC721,技リスト!$A$1:$F$270,3,FALSE)),"－",VLOOKUP($AC721,技リスト!$A$1:$F$270,3,FALSE))</f>
        <v>64</v>
      </c>
      <c r="AF721" s="3" t="str">
        <f>IF($E721=IF(ISERROR(VLOOKUP($AC721,技リスト!$A$1:$F$245,4,FALSE)),"－",VLOOKUP($AC721,技リスト!$A$1:$F$245,4,FALSE)),"一致","")</f>
        <v/>
      </c>
      <c r="AG721" s="16" t="str">
        <f t="shared" si="88"/>
        <v>しっぷうダッシュフェイクボールアイスグランドサイクロン</v>
      </c>
      <c r="AH721" s="16" t="str">
        <f t="shared" si="89"/>
        <v>しっぷうダッシュフェイクボールアイスグランドサイクロン</v>
      </c>
      <c r="AI721" s="16" t="str">
        <f t="shared" si="90"/>
        <v>しっぷうダッシュフェイクボールアイスグランドサイクロン</v>
      </c>
      <c r="AJ721" s="16" t="str">
        <f t="shared" si="91"/>
        <v>しっぷうダッシュフェイクボールアイスグランドサイクロン</v>
      </c>
      <c r="AK721" s="15" t="str">
        <f t="shared" si="92"/>
        <v>DRBLBLBL</v>
      </c>
      <c r="AL721" s="16" t="str">
        <f t="shared" si="93"/>
        <v>DRBLBLBL</v>
      </c>
      <c r="AM721" s="15" t="str">
        <f t="shared" si="94"/>
        <v>DRBLBLBL</v>
      </c>
      <c r="AN721" s="15" t="str">
        <f t="shared" si="95"/>
        <v>DRBLBLBL</v>
      </c>
    </row>
    <row r="722" spans="1:40" ht="11.25" customHeight="1" x14ac:dyDescent="0.15">
      <c r="A722" s="15">
        <v>721</v>
      </c>
      <c r="B722" s="15" t="s">
        <v>1761</v>
      </c>
      <c r="C722" s="15" t="s">
        <v>1762</v>
      </c>
      <c r="D722" s="3" t="s">
        <v>18</v>
      </c>
      <c r="E722" s="15" t="s">
        <v>145</v>
      </c>
      <c r="F722" s="15" t="s">
        <v>17</v>
      </c>
      <c r="G722" s="15">
        <v>96</v>
      </c>
      <c r="H722" s="15">
        <v>150</v>
      </c>
      <c r="I722" s="15">
        <v>41</v>
      </c>
      <c r="J722" s="15">
        <v>59</v>
      </c>
      <c r="K722" s="15">
        <v>58</v>
      </c>
      <c r="L722" s="15">
        <v>52</v>
      </c>
      <c r="M722" s="15">
        <v>62</v>
      </c>
      <c r="N722" s="15">
        <v>68</v>
      </c>
      <c r="O722" s="15">
        <v>54</v>
      </c>
      <c r="P722" s="15">
        <v>23</v>
      </c>
      <c r="Q722" s="15" t="s">
        <v>427</v>
      </c>
      <c r="R722" s="3" t="str">
        <f>IF(ISERROR(VLOOKUP($Q722,技リスト!$A$1:$F$270,6,FALSE)),"－",VLOOKUP($Q722,技リスト!$A$1:$F$270,6,FALSE))</f>
        <v>BL</v>
      </c>
      <c r="S722" s="3">
        <f>IF(ISERROR(VLOOKUP($Q722,技リスト!$A$1:$F$270,3,FALSE)),"－",VLOOKUP($Q722,技リスト!$A$1:$F$270,3,FALSE))</f>
        <v>39</v>
      </c>
      <c r="T722" s="3" t="str">
        <f>IF($E722=IF(ISERROR(VLOOKUP($Q722,技リスト!$A$1:$F$270,4,FALSE)),"－",VLOOKUP($Q722,技リスト!$A$1:$F$270,4,FALSE)),"一致","")</f>
        <v/>
      </c>
      <c r="U722" s="15" t="s">
        <v>324</v>
      </c>
      <c r="V722" s="3" t="str">
        <f>IF(ISERROR(VLOOKUP($U722,技リスト!$A$1:$F$270,6,FALSE)),"－",VLOOKUP($U722,技リスト!$A$1:$F$270,6,FALSE))</f>
        <v>DR</v>
      </c>
      <c r="W722" s="3">
        <f>IF(ISERROR(VLOOKUP($U722,技リスト!$A$1:$F$270,3,FALSE)),"－",VLOOKUP($U722,技リスト!$A$1:$F$270,3,FALSE))</f>
        <v>8</v>
      </c>
      <c r="X722" s="3" t="str">
        <f>IF($E722=IF(ISERROR(VLOOKUP($U722,技リスト!$A$1:$F$270,4,FALSE)),"－",VLOOKUP($U722,技リスト!$A$1:$F$270,4,FALSE)),"一致","")</f>
        <v/>
      </c>
      <c r="Y722" s="15" t="s">
        <v>171</v>
      </c>
      <c r="Z722" s="3" t="str">
        <f>IF(ISERROR(VLOOKUP($Y722,技リスト!$A$1:$F$270,6,FALSE)),"－",VLOOKUP($Y722,技リスト!$A$1:$F$270,6,FALSE))</f>
        <v>DR</v>
      </c>
      <c r="AA722" s="3">
        <f>IF(ISERROR(VLOOKUP($Y722,技リスト!$A$1:$F$270,3,FALSE)),"－",VLOOKUP($Y722,技リスト!$A$1:$F$270,3,FALSE))</f>
        <v>47</v>
      </c>
      <c r="AB722" s="3" t="str">
        <f>IF($E722=IF(ISERROR(VLOOKUP($Y722,技リスト!$A$1:$F$270,4,FALSE)),"－",VLOOKUP($Y722,技リスト!$A$1:$F$270,4,FALSE)),"一致","")</f>
        <v/>
      </c>
      <c r="AC722" s="15" t="s">
        <v>129</v>
      </c>
      <c r="AD722" s="3" t="str">
        <f>IF(ISERROR(VLOOKUP($AC722,技リスト!$A$1:$F$270,6,FALSE)),"－",VLOOKUP($AC722,技リスト!$A$1:$F$270,6,FALSE))</f>
        <v>BL</v>
      </c>
      <c r="AE722" s="3">
        <f>IF(ISERROR(VLOOKUP($AC722,技リスト!$A$1:$F$270,3,FALSE)),"－",VLOOKUP($AC722,技リスト!$A$1:$F$270,3,FALSE))</f>
        <v>73</v>
      </c>
      <c r="AF722" s="3" t="str">
        <f>IF($E722=IF(ISERROR(VLOOKUP($AC722,技リスト!$A$1:$F$245,4,FALSE)),"－",VLOOKUP($AC722,技リスト!$A$1:$F$245,4,FALSE)),"一致","")</f>
        <v/>
      </c>
      <c r="AG722" s="16" t="str">
        <f t="shared" si="88"/>
        <v>ブレードアタックダッシュアクセルイリュージョンボールぶんしんディフェンス</v>
      </c>
      <c r="AH722" s="16" t="str">
        <f t="shared" si="89"/>
        <v>ブレードアタックダッシュアクセルイリュージョンボールぶんしんディフェンス</v>
      </c>
      <c r="AI722" s="16" t="str">
        <f t="shared" si="90"/>
        <v>ブレードアタックダッシュアクセルイリュージョンボールぶんしんディフェンス</v>
      </c>
      <c r="AJ722" s="16" t="str">
        <f t="shared" si="91"/>
        <v>ブレードアタックダッシュアクセルイリュージョンボールぶんしんディフェンス</v>
      </c>
      <c r="AK722" s="15" t="str">
        <f t="shared" si="92"/>
        <v>BLDRDRBL</v>
      </c>
      <c r="AL722" s="16" t="str">
        <f t="shared" si="93"/>
        <v>BLDRDRBL</v>
      </c>
      <c r="AM722" s="15" t="str">
        <f t="shared" si="94"/>
        <v>BLDRDRBL</v>
      </c>
      <c r="AN722" s="15" t="str">
        <f t="shared" si="95"/>
        <v>BLDRDRBL</v>
      </c>
    </row>
    <row r="723" spans="1:40" ht="11.25" customHeight="1" x14ac:dyDescent="0.15">
      <c r="A723" s="15">
        <v>722</v>
      </c>
      <c r="B723" s="15" t="s">
        <v>1763</v>
      </c>
      <c r="C723" s="15" t="s">
        <v>1764</v>
      </c>
      <c r="D723" s="3" t="s">
        <v>18</v>
      </c>
      <c r="E723" s="15" t="s">
        <v>19</v>
      </c>
      <c r="F723" s="15" t="s">
        <v>17</v>
      </c>
      <c r="G723" s="15">
        <v>151</v>
      </c>
      <c r="H723" s="15">
        <v>142</v>
      </c>
      <c r="I723" s="15">
        <v>41</v>
      </c>
      <c r="J723" s="15">
        <v>57</v>
      </c>
      <c r="K723" s="15">
        <v>64</v>
      </c>
      <c r="L723" s="15">
        <v>45</v>
      </c>
      <c r="M723" s="15">
        <v>57</v>
      </c>
      <c r="N723" s="15">
        <v>55</v>
      </c>
      <c r="O723" s="15">
        <v>60</v>
      </c>
      <c r="P723" s="15">
        <v>20</v>
      </c>
      <c r="Q723" s="15" t="s">
        <v>223</v>
      </c>
      <c r="R723" s="3" t="str">
        <f>IF(ISERROR(VLOOKUP($Q723,技リスト!$A$1:$F$270,6,FALSE)),"－",VLOOKUP($Q723,技リスト!$A$1:$F$270,6,FALSE))</f>
        <v>BL</v>
      </c>
      <c r="S723" s="3">
        <f>IF(ISERROR(VLOOKUP($Q723,技リスト!$A$1:$F$270,3,FALSE)),"－",VLOOKUP($Q723,技リスト!$A$1:$F$270,3,FALSE))</f>
        <v>8</v>
      </c>
      <c r="T723" s="3" t="str">
        <f>IF($E723=IF(ISERROR(VLOOKUP($Q723,技リスト!$A$1:$F$270,4,FALSE)),"－",VLOOKUP($Q723,技リスト!$A$1:$F$270,4,FALSE)),"一致","")</f>
        <v>一致</v>
      </c>
      <c r="U723" s="15" t="s">
        <v>732</v>
      </c>
      <c r="V723" s="3" t="str">
        <f>IF(ISERROR(VLOOKUP($U723,技リスト!$A$1:$F$270,6,FALSE)),"－",VLOOKUP($U723,技リスト!$A$1:$F$270,6,FALSE))</f>
        <v>BL</v>
      </c>
      <c r="W723" s="3">
        <f>IF(ISERROR(VLOOKUP($U723,技リスト!$A$1:$F$270,3,FALSE)),"－",VLOOKUP($U723,技リスト!$A$1:$F$270,3,FALSE))</f>
        <v>56</v>
      </c>
      <c r="X723" s="3" t="str">
        <f>IF($E723=IF(ISERROR(VLOOKUP($U723,技リスト!$A$1:$F$270,4,FALSE)),"－",VLOOKUP($U723,技リスト!$A$1:$F$270,4,FALSE)),"一致","")</f>
        <v/>
      </c>
      <c r="Y723" s="15" t="s">
        <v>715</v>
      </c>
      <c r="Z723" s="3" t="str">
        <f>IF(ISERROR(VLOOKUP($Y723,技リスト!$A$1:$F$270,6,FALSE)),"－",VLOOKUP($Y723,技リスト!$A$1:$F$270,6,FALSE))</f>
        <v>DR</v>
      </c>
      <c r="AA723" s="3">
        <f>IF(ISERROR(VLOOKUP($Y723,技リスト!$A$1:$F$270,3,FALSE)),"－",VLOOKUP($Y723,技リスト!$A$1:$F$270,3,FALSE))</f>
        <v>61</v>
      </c>
      <c r="AB723" s="3" t="str">
        <f>IF($E723=IF(ISERROR(VLOOKUP($Y723,技リスト!$A$1:$F$270,4,FALSE)),"－",VLOOKUP($Y723,技リスト!$A$1:$F$270,4,FALSE)),"一致","")</f>
        <v>一致</v>
      </c>
      <c r="AC723" s="15" t="s">
        <v>741</v>
      </c>
      <c r="AD723" s="3" t="str">
        <f>IF(ISERROR(VLOOKUP($AC723,技リスト!$A$1:$F$270,6,FALSE)),"－",VLOOKUP($AC723,技リスト!$A$1:$F$270,6,FALSE))</f>
        <v>DR</v>
      </c>
      <c r="AE723" s="3">
        <f>IF(ISERROR(VLOOKUP($AC723,技リスト!$A$1:$F$270,3,FALSE)),"－",VLOOKUP($AC723,技リスト!$A$1:$F$270,3,FALSE))</f>
        <v>67</v>
      </c>
      <c r="AF723" s="3" t="str">
        <f>IF($E723=IF(ISERROR(VLOOKUP($AC723,技リスト!$A$1:$F$245,4,FALSE)),"－",VLOOKUP($AC723,技リスト!$A$1:$F$245,4,FALSE)),"一致","")</f>
        <v/>
      </c>
      <c r="AG723" s="16" t="str">
        <f t="shared" si="88"/>
        <v>キラースライドフェイクボンバーたつまきどくぎりオーロラドリブル</v>
      </c>
      <c r="AH723" s="16" t="str">
        <f t="shared" si="89"/>
        <v>キラースライドフェイクボンバーたつまきどくぎりオーロラドリブル</v>
      </c>
      <c r="AI723" s="16" t="str">
        <f t="shared" si="90"/>
        <v>キラースライドフェイクボンバーたつまきどくぎりオーロラドリブル</v>
      </c>
      <c r="AJ723" s="16" t="str">
        <f t="shared" si="91"/>
        <v>キラースライドフェイクボンバーたつまきどくぎりオーロラドリブル</v>
      </c>
      <c r="AK723" s="15" t="str">
        <f t="shared" si="92"/>
        <v>BLBLDRDR</v>
      </c>
      <c r="AL723" s="16" t="str">
        <f t="shared" si="93"/>
        <v>BLBLDRDR</v>
      </c>
      <c r="AM723" s="15" t="str">
        <f t="shared" si="94"/>
        <v>BLBLDRDR</v>
      </c>
      <c r="AN723" s="15" t="str">
        <f t="shared" si="95"/>
        <v>BLBLDRDR</v>
      </c>
    </row>
    <row r="724" spans="1:40" ht="11.25" customHeight="1" x14ac:dyDescent="0.15">
      <c r="A724" s="15">
        <v>723</v>
      </c>
      <c r="B724" s="15" t="s">
        <v>1765</v>
      </c>
      <c r="C724" s="15" t="s">
        <v>1766</v>
      </c>
      <c r="D724" s="3" t="s">
        <v>18</v>
      </c>
      <c r="E724" s="15" t="s">
        <v>145</v>
      </c>
      <c r="F724" s="15" t="s">
        <v>53</v>
      </c>
      <c r="G724" s="15">
        <v>151</v>
      </c>
      <c r="H724" s="15">
        <v>158</v>
      </c>
      <c r="I724" s="15">
        <v>41</v>
      </c>
      <c r="J724" s="15">
        <v>56</v>
      </c>
      <c r="K724" s="15">
        <v>62</v>
      </c>
      <c r="L724" s="15">
        <v>43</v>
      </c>
      <c r="M724" s="15">
        <v>58</v>
      </c>
      <c r="N724" s="15">
        <v>62</v>
      </c>
      <c r="O724" s="15">
        <v>57</v>
      </c>
      <c r="P724" s="15">
        <v>17</v>
      </c>
      <c r="Q724" s="15" t="s">
        <v>921</v>
      </c>
      <c r="R724" s="3" t="str">
        <f>IF(ISERROR(VLOOKUP($Q724,技リスト!$A$1:$F$270,6,FALSE)),"－",VLOOKUP($Q724,技リスト!$A$1:$F$270,6,FALSE))</f>
        <v>DR</v>
      </c>
      <c r="S724" s="3">
        <f>IF(ISERROR(VLOOKUP($Q724,技リスト!$A$1:$F$270,3,FALSE)),"－",VLOOKUP($Q724,技リスト!$A$1:$F$270,3,FALSE))</f>
        <v>17</v>
      </c>
      <c r="T724" s="3" t="str">
        <f>IF($E724=IF(ISERROR(VLOOKUP($Q724,技リスト!$A$1:$F$270,4,FALSE)),"－",VLOOKUP($Q724,技リスト!$A$1:$F$270,4,FALSE)),"一致","")</f>
        <v>一致</v>
      </c>
      <c r="U724" s="15" t="s">
        <v>140</v>
      </c>
      <c r="V724" s="3" t="str">
        <f>IF(ISERROR(VLOOKUP($U724,技リスト!$A$1:$F$270,6,FALSE)),"－",VLOOKUP($U724,技リスト!$A$1:$F$270,6,FALSE))</f>
        <v>BL</v>
      </c>
      <c r="W724" s="3">
        <f>IF(ISERROR(VLOOKUP($U724,技リスト!$A$1:$F$270,3,FALSE)),"－",VLOOKUP($U724,技リスト!$A$1:$F$270,3,FALSE))</f>
        <v>41</v>
      </c>
      <c r="X724" s="3" t="str">
        <f>IF($E724=IF(ISERROR(VLOOKUP($U724,技リスト!$A$1:$F$270,4,FALSE)),"－",VLOOKUP($U724,技リスト!$A$1:$F$270,4,FALSE)),"一致","")</f>
        <v/>
      </c>
      <c r="Y724" s="15" t="s">
        <v>199</v>
      </c>
      <c r="Z724" s="3" t="str">
        <f>IF(ISERROR(VLOOKUP($Y724,技リスト!$A$1:$F$270,6,FALSE)),"－",VLOOKUP($Y724,技リスト!$A$1:$F$270,6,FALSE))</f>
        <v>BB</v>
      </c>
      <c r="AA724" s="3">
        <f>IF(ISERROR(VLOOKUP($Y724,技リスト!$A$1:$F$270,3,FALSE)),"－",VLOOKUP($Y724,技リスト!$A$1:$F$270,3,FALSE))</f>
        <v>58</v>
      </c>
      <c r="AB724" s="3" t="str">
        <f>IF($E724=IF(ISERROR(VLOOKUP($Y724,技リスト!$A$1:$F$270,4,FALSE)),"－",VLOOKUP($Y724,技リスト!$A$1:$F$270,4,FALSE)),"一致","")</f>
        <v/>
      </c>
      <c r="AC724" s="15" t="s">
        <v>154</v>
      </c>
      <c r="AD724" s="3" t="str">
        <f>IF(ISERROR(VLOOKUP($AC724,技リスト!$A$1:$F$270,6,FALSE)),"－",VLOOKUP($AC724,技リスト!$A$1:$F$270,6,FALSE))</f>
        <v>BB</v>
      </c>
      <c r="AE724" s="3">
        <f>IF(ISERROR(VLOOKUP($AC724,技リスト!$A$1:$F$270,3,FALSE)),"－",VLOOKUP($AC724,技リスト!$A$1:$F$270,3,FALSE))</f>
        <v>84</v>
      </c>
      <c r="AF724" s="3" t="str">
        <f>IF($E724=IF(ISERROR(VLOOKUP($AC724,技リスト!$A$1:$F$245,4,FALSE)),"－",VLOOKUP($AC724,技リスト!$A$1:$F$245,4,FALSE)),"一致","")</f>
        <v>一致</v>
      </c>
      <c r="AG724" s="16" t="str">
        <f t="shared" si="88"/>
        <v>ひとりワンツーうしろのしょうめんスピニングカットシューティングスター</v>
      </c>
      <c r="AH724" s="16" t="str">
        <f t="shared" si="89"/>
        <v>ひとりワンツーうしろのしょうめんスピニングカットシューティングスター</v>
      </c>
      <c r="AI724" s="16" t="str">
        <f t="shared" si="90"/>
        <v>ひとりワンツーうしろのしょうめんスピニングカットシューティングスター</v>
      </c>
      <c r="AJ724" s="16" t="str">
        <f t="shared" si="91"/>
        <v>ひとりワンツーうしろのしょうめんスピニングカットシューティングスター</v>
      </c>
      <c r="AK724" s="15" t="str">
        <f t="shared" si="92"/>
        <v>DRBLBBBB</v>
      </c>
      <c r="AL724" s="16" t="str">
        <f t="shared" si="93"/>
        <v>DRBLBBBB</v>
      </c>
      <c r="AM724" s="15" t="str">
        <f t="shared" si="94"/>
        <v>DRBLBBBB</v>
      </c>
      <c r="AN724" s="15" t="str">
        <f t="shared" si="95"/>
        <v>DRBLBBBB</v>
      </c>
    </row>
    <row r="725" spans="1:40" ht="11.25" customHeight="1" x14ac:dyDescent="0.15">
      <c r="A725" s="15">
        <v>724</v>
      </c>
      <c r="B725" s="15" t="s">
        <v>1767</v>
      </c>
      <c r="C725" s="15" t="s">
        <v>1768</v>
      </c>
      <c r="D725" s="3" t="s">
        <v>18</v>
      </c>
      <c r="E725" s="15" t="s">
        <v>88</v>
      </c>
      <c r="F725" s="15" t="s">
        <v>17</v>
      </c>
      <c r="G725" s="15">
        <v>160</v>
      </c>
      <c r="H725" s="15">
        <v>146</v>
      </c>
      <c r="I725" s="15">
        <v>54</v>
      </c>
      <c r="J725" s="15">
        <v>62</v>
      </c>
      <c r="K725" s="15">
        <v>59</v>
      </c>
      <c r="L725" s="15">
        <v>60</v>
      </c>
      <c r="M725" s="15">
        <v>57</v>
      </c>
      <c r="N725" s="15">
        <v>58</v>
      </c>
      <c r="O725" s="15">
        <v>52</v>
      </c>
      <c r="P725" s="15">
        <v>8</v>
      </c>
      <c r="Q725" s="15" t="s">
        <v>427</v>
      </c>
      <c r="R725" s="3" t="str">
        <f>IF(ISERROR(VLOOKUP($Q725,技リスト!$A$1:$F$270,6,FALSE)),"－",VLOOKUP($Q725,技リスト!$A$1:$F$270,6,FALSE))</f>
        <v>BL</v>
      </c>
      <c r="S725" s="3">
        <f>IF(ISERROR(VLOOKUP($Q725,技リスト!$A$1:$F$270,3,FALSE)),"－",VLOOKUP($Q725,技リスト!$A$1:$F$270,3,FALSE))</f>
        <v>39</v>
      </c>
      <c r="T725" s="3" t="str">
        <f>IF($E725=IF(ISERROR(VLOOKUP($Q725,技リスト!$A$1:$F$270,4,FALSE)),"－",VLOOKUP($Q725,技リスト!$A$1:$F$270,4,FALSE)),"一致","")</f>
        <v>一致</v>
      </c>
      <c r="U725" s="15" t="s">
        <v>290</v>
      </c>
      <c r="V725" s="3" t="str">
        <f>IF(ISERROR(VLOOKUP($U725,技リスト!$A$1:$F$270,6,FALSE)),"－",VLOOKUP($U725,技リスト!$A$1:$F$270,6,FALSE))</f>
        <v>BL</v>
      </c>
      <c r="W725" s="3">
        <f>IF(ISERROR(VLOOKUP($U725,技リスト!$A$1:$F$270,3,FALSE)),"－",VLOOKUP($U725,技リスト!$A$1:$F$270,3,FALSE))</f>
        <v>56</v>
      </c>
      <c r="X725" s="3" t="str">
        <f>IF($E725=IF(ISERROR(VLOOKUP($U725,技リスト!$A$1:$F$270,4,FALSE)),"－",VLOOKUP($U725,技リスト!$A$1:$F$270,4,FALSE)),"一致","")</f>
        <v/>
      </c>
      <c r="Y725" s="15" t="s">
        <v>548</v>
      </c>
      <c r="Z725" s="3" t="str">
        <f>IF(ISERROR(VLOOKUP($Y725,技リスト!$A$1:$F$270,6,FALSE)),"－",VLOOKUP($Y725,技リスト!$A$1:$F$270,6,FALSE))</f>
        <v>DR</v>
      </c>
      <c r="AA725" s="3">
        <f>IF(ISERROR(VLOOKUP($Y725,技リスト!$A$1:$F$270,3,FALSE)),"－",VLOOKUP($Y725,技リスト!$A$1:$F$270,3,FALSE))</f>
        <v>74</v>
      </c>
      <c r="AB725" s="3" t="str">
        <f>IF($E725=IF(ISERROR(VLOOKUP($Y725,技リスト!$A$1:$F$270,4,FALSE)),"－",VLOOKUP($Y725,技リスト!$A$1:$F$270,4,FALSE)),"一致","")</f>
        <v/>
      </c>
      <c r="AC725" s="15" t="s">
        <v>729</v>
      </c>
      <c r="AD725" s="3" t="str">
        <f>IF(ISERROR(VLOOKUP($AC725,技リスト!$A$1:$F$270,6,FALSE)),"－",VLOOKUP($AC725,技リスト!$A$1:$F$270,6,FALSE))</f>
        <v>BB</v>
      </c>
      <c r="AE725" s="3">
        <f>IF(ISERROR(VLOOKUP($AC725,技リスト!$A$1:$F$270,3,FALSE)),"－",VLOOKUP($AC725,技リスト!$A$1:$F$270,3,FALSE))</f>
        <v>73</v>
      </c>
      <c r="AF725" s="3" t="str">
        <f>IF($E725=IF(ISERROR(VLOOKUP($AC725,技リスト!$A$1:$F$245,4,FALSE)),"－",VLOOKUP($AC725,技リスト!$A$1:$F$245,4,FALSE)),"一致","")</f>
        <v/>
      </c>
      <c r="AG725" s="16" t="str">
        <f t="shared" si="88"/>
        <v>ブレードアタックくものいとれっぷうダッシュボルケイノカット</v>
      </c>
      <c r="AH725" s="16" t="str">
        <f t="shared" si="89"/>
        <v>ブレードアタックくものいとれっぷうダッシュボルケイノカット</v>
      </c>
      <c r="AI725" s="16" t="str">
        <f t="shared" si="90"/>
        <v>ブレードアタックくものいとれっぷうダッシュボルケイノカット</v>
      </c>
      <c r="AJ725" s="16" t="str">
        <f t="shared" si="91"/>
        <v>ブレードアタックくものいとれっぷうダッシュボルケイノカット</v>
      </c>
      <c r="AK725" s="15" t="str">
        <f t="shared" si="92"/>
        <v>BLBLDRBB</v>
      </c>
      <c r="AL725" s="16" t="str">
        <f t="shared" si="93"/>
        <v>BLBLDRBB</v>
      </c>
      <c r="AM725" s="15" t="str">
        <f t="shared" si="94"/>
        <v>BLBLDRBB</v>
      </c>
      <c r="AN725" s="15" t="str">
        <f t="shared" si="95"/>
        <v>BLBLDRBB</v>
      </c>
    </row>
    <row r="726" spans="1:40" ht="11.25" customHeight="1" x14ac:dyDescent="0.15">
      <c r="A726" s="15">
        <v>725</v>
      </c>
      <c r="B726" s="15" t="s">
        <v>1769</v>
      </c>
      <c r="C726" s="15" t="s">
        <v>1770</v>
      </c>
      <c r="D726" s="3" t="s">
        <v>18</v>
      </c>
      <c r="E726" s="15" t="s">
        <v>88</v>
      </c>
      <c r="F726" s="15" t="s">
        <v>53</v>
      </c>
      <c r="G726" s="15">
        <v>83</v>
      </c>
      <c r="H726" s="15">
        <v>158</v>
      </c>
      <c r="I726" s="15">
        <v>67</v>
      </c>
      <c r="J726" s="15">
        <v>63</v>
      </c>
      <c r="K726" s="15">
        <v>61</v>
      </c>
      <c r="L726" s="15">
        <v>58</v>
      </c>
      <c r="M726" s="15">
        <v>53</v>
      </c>
      <c r="N726" s="15">
        <v>60</v>
      </c>
      <c r="O726" s="15">
        <v>62</v>
      </c>
      <c r="P726" s="15">
        <v>16</v>
      </c>
      <c r="Q726" s="15" t="s">
        <v>304</v>
      </c>
      <c r="R726" s="3" t="str">
        <f>IF(ISERROR(VLOOKUP($Q726,技リスト!$A$1:$F$270,6,FALSE)),"－",VLOOKUP($Q726,技リスト!$A$1:$F$270,6,FALSE))</f>
        <v>BL</v>
      </c>
      <c r="S726" s="3">
        <f>IF(ISERROR(VLOOKUP($Q726,技リスト!$A$1:$F$270,3,FALSE)),"－",VLOOKUP($Q726,技リスト!$A$1:$F$270,3,FALSE))</f>
        <v>12</v>
      </c>
      <c r="T726" s="3" t="str">
        <f>IF($E726=IF(ISERROR(VLOOKUP($Q726,技リスト!$A$1:$F$270,4,FALSE)),"－",VLOOKUP($Q726,技リスト!$A$1:$F$270,4,FALSE)),"一致","")</f>
        <v/>
      </c>
      <c r="U726" s="15" t="s">
        <v>738</v>
      </c>
      <c r="V726" s="3" t="str">
        <f>IF(ISERROR(VLOOKUP($U726,技リスト!$A$1:$F$270,6,FALSE)),"－",VLOOKUP($U726,技リスト!$A$1:$F$270,6,FALSE))</f>
        <v>BB</v>
      </c>
      <c r="W726" s="3">
        <f>IF(ISERROR(VLOOKUP($U726,技リスト!$A$1:$F$270,3,FALSE)),"－",VLOOKUP($U726,技リスト!$A$1:$F$270,3,FALSE))</f>
        <v>44</v>
      </c>
      <c r="X726" s="3" t="str">
        <f>IF($E726=IF(ISERROR(VLOOKUP($U726,技リスト!$A$1:$F$270,4,FALSE)),"－",VLOOKUP($U726,技リスト!$A$1:$F$270,4,FALSE)),"一致","")</f>
        <v/>
      </c>
      <c r="Y726" s="15" t="s">
        <v>885</v>
      </c>
      <c r="Z726" s="3" t="str">
        <f>IF(ISERROR(VLOOKUP($Y726,技リスト!$A$1:$F$270,6,FALSE)),"－",VLOOKUP($Y726,技リスト!$A$1:$F$270,6,FALSE))</f>
        <v>BB</v>
      </c>
      <c r="AA726" s="3">
        <f>IF(ISERROR(VLOOKUP($Y726,技リスト!$A$1:$F$270,3,FALSE)),"－",VLOOKUP($Y726,技リスト!$A$1:$F$270,3,FALSE))</f>
        <v>92</v>
      </c>
      <c r="AB726" s="3" t="str">
        <f>IF($E726=IF(ISERROR(VLOOKUP($Y726,技リスト!$A$1:$F$270,4,FALSE)),"－",VLOOKUP($Y726,技リスト!$A$1:$F$270,4,FALSE)),"一致","")</f>
        <v/>
      </c>
      <c r="AC726" s="15" t="s">
        <v>134</v>
      </c>
      <c r="AD726" s="3" t="str">
        <f>IF(ISERROR(VLOOKUP($AC726,技リスト!$A$1:$F$270,6,FALSE)),"－",VLOOKUP($AC726,技リスト!$A$1:$F$270,6,FALSE))</f>
        <v>DR</v>
      </c>
      <c r="AE726" s="3">
        <f>IF(ISERROR(VLOOKUP($AC726,技リスト!$A$1:$F$270,3,FALSE)),"－",VLOOKUP($AC726,技リスト!$A$1:$F$270,3,FALSE))</f>
        <v>38</v>
      </c>
      <c r="AF726" s="3" t="str">
        <f>IF($E726=IF(ISERROR(VLOOKUP($AC726,技リスト!$A$1:$F$245,4,FALSE)),"－",VLOOKUP($AC726,技リスト!$A$1:$F$245,4,FALSE)),"一致","")</f>
        <v/>
      </c>
      <c r="AG726" s="16" t="str">
        <f t="shared" si="88"/>
        <v>しこふみスーパーしこふみロードローラタックルスーパーアルマジロ</v>
      </c>
      <c r="AH726" s="16" t="str">
        <f t="shared" si="89"/>
        <v>しこふみスーパーしこふみロードローラタックルスーパーアルマジロ</v>
      </c>
      <c r="AI726" s="16" t="str">
        <f t="shared" si="90"/>
        <v>しこふみスーパーしこふみロードローラタックルスーパーアルマジロ</v>
      </c>
      <c r="AJ726" s="16" t="str">
        <f t="shared" si="91"/>
        <v>しこふみスーパーしこふみロードローラタックルスーパーアルマジロ</v>
      </c>
      <c r="AK726" s="15" t="str">
        <f t="shared" si="92"/>
        <v>BLBBBBDR</v>
      </c>
      <c r="AL726" s="16" t="str">
        <f t="shared" si="93"/>
        <v>BLBBBBDR</v>
      </c>
      <c r="AM726" s="15" t="str">
        <f t="shared" si="94"/>
        <v>BLBBBBDR</v>
      </c>
      <c r="AN726" s="15" t="str">
        <f t="shared" si="95"/>
        <v>BLBBBBDR</v>
      </c>
    </row>
    <row r="727" spans="1:40" ht="11.25" customHeight="1" x14ac:dyDescent="0.15">
      <c r="A727" s="15">
        <v>726</v>
      </c>
      <c r="B727" s="15" t="s">
        <v>1771</v>
      </c>
      <c r="C727" s="15" t="s">
        <v>1772</v>
      </c>
      <c r="D727" s="3" t="s">
        <v>18</v>
      </c>
      <c r="E727" s="15" t="s">
        <v>19</v>
      </c>
      <c r="F727" s="15" t="s">
        <v>20</v>
      </c>
      <c r="G727" s="15">
        <v>81</v>
      </c>
      <c r="H727" s="15">
        <v>150</v>
      </c>
      <c r="I727" s="15">
        <v>60</v>
      </c>
      <c r="J727" s="15">
        <v>56</v>
      </c>
      <c r="K727" s="15">
        <v>59</v>
      </c>
      <c r="L727" s="15">
        <v>58</v>
      </c>
      <c r="M727" s="15">
        <v>63</v>
      </c>
      <c r="N727" s="15">
        <v>60</v>
      </c>
      <c r="O727" s="15">
        <v>52</v>
      </c>
      <c r="P727" s="15">
        <v>19</v>
      </c>
      <c r="Q727" s="15" t="s">
        <v>437</v>
      </c>
      <c r="R727" s="3" t="str">
        <f>IF(ISERROR(VLOOKUP($Q727,技リスト!$A$1:$F$270,6,FALSE)),"－",VLOOKUP($Q727,技リスト!$A$1:$F$270,6,FALSE))</f>
        <v>CA</v>
      </c>
      <c r="S727" s="3">
        <f>IF(ISERROR(VLOOKUP($Q727,技リスト!$A$1:$F$270,3,FALSE)),"－",VLOOKUP($Q727,技リスト!$A$1:$F$270,3,FALSE))</f>
        <v>15</v>
      </c>
      <c r="T727" s="3" t="str">
        <f>IF($E727=IF(ISERROR(VLOOKUP($Q727,技リスト!$A$1:$F$270,4,FALSE)),"－",VLOOKUP($Q727,技リスト!$A$1:$F$270,4,FALSE)),"一致","")</f>
        <v/>
      </c>
      <c r="U727" s="15" t="s">
        <v>281</v>
      </c>
      <c r="V727" s="3" t="str">
        <f>IF(ISERROR(VLOOKUP($U727,技リスト!$A$1:$F$270,6,FALSE)),"－",VLOOKUP($U727,技リスト!$A$1:$F$270,6,FALSE))</f>
        <v>P1</v>
      </c>
      <c r="W727" s="3">
        <f>IF(ISERROR(VLOOKUP($U727,技リスト!$A$1:$F$270,3,FALSE)),"－",VLOOKUP($U727,技リスト!$A$1:$F$270,3,FALSE))</f>
        <v>67</v>
      </c>
      <c r="X727" s="3" t="str">
        <f>IF($E727=IF(ISERROR(VLOOKUP($U727,技リスト!$A$1:$F$270,4,FALSE)),"－",VLOOKUP($U727,技リスト!$A$1:$F$270,4,FALSE)),"一致","")</f>
        <v/>
      </c>
      <c r="Y727" s="15" t="s">
        <v>829</v>
      </c>
      <c r="Z727" s="3" t="str">
        <f>IF(ISERROR(VLOOKUP($Y727,技リスト!$A$1:$F$270,6,FALSE)),"－",VLOOKUP($Y727,技リスト!$A$1:$F$270,6,FALSE))</f>
        <v>CA</v>
      </c>
      <c r="AA727" s="3">
        <f>IF(ISERROR(VLOOKUP($Y727,技リスト!$A$1:$F$270,3,FALSE)),"－",VLOOKUP($Y727,技リスト!$A$1:$F$270,3,FALSE))</f>
        <v>90</v>
      </c>
      <c r="AB727" s="3" t="str">
        <f>IF($E727=IF(ISERROR(VLOOKUP($Y727,技リスト!$A$1:$F$270,4,FALSE)),"－",VLOOKUP($Y727,技リスト!$A$1:$F$270,4,FALSE)),"一致","")</f>
        <v>一致</v>
      </c>
      <c r="AC727" s="15" t="s">
        <v>738</v>
      </c>
      <c r="AD727" s="3" t="str">
        <f>IF(ISERROR(VLOOKUP($AC727,技リスト!$A$1:$F$270,6,FALSE)),"－",VLOOKUP($AC727,技リスト!$A$1:$F$270,6,FALSE))</f>
        <v>BB</v>
      </c>
      <c r="AE727" s="3">
        <f>IF(ISERROR(VLOOKUP($AC727,技リスト!$A$1:$F$270,3,FALSE)),"－",VLOOKUP($AC727,技リスト!$A$1:$F$270,3,FALSE))</f>
        <v>44</v>
      </c>
      <c r="AF727" s="3" t="str">
        <f>IF($E727=IF(ISERROR(VLOOKUP($AC727,技リスト!$A$1:$F$245,4,FALSE)),"－",VLOOKUP($AC727,技リスト!$A$1:$F$245,4,FALSE)),"一致","")</f>
        <v/>
      </c>
      <c r="AG727" s="16" t="str">
        <f t="shared" si="88"/>
        <v>プレッシャーパンチばくれつパンチデュアルスマッシュスーパーしこふみ</v>
      </c>
      <c r="AH727" s="16" t="str">
        <f t="shared" si="89"/>
        <v>プレッシャーパンチばくれつパンチデュアルスマッシュスーパーしこふみ</v>
      </c>
      <c r="AI727" s="16" t="str">
        <f t="shared" si="90"/>
        <v>プレッシャーパンチばくれつパンチデュアルスマッシュスーパーしこふみ</v>
      </c>
      <c r="AJ727" s="16" t="str">
        <f t="shared" si="91"/>
        <v>プレッシャーパンチばくれつパンチデュアルスマッシュスーパーしこふみ</v>
      </c>
      <c r="AK727" s="15" t="str">
        <f t="shared" si="92"/>
        <v>CAP1CABB</v>
      </c>
      <c r="AL727" s="16" t="str">
        <f t="shared" si="93"/>
        <v>CAP1CABB</v>
      </c>
      <c r="AM727" s="15" t="str">
        <f t="shared" si="94"/>
        <v>CAP1CABB</v>
      </c>
      <c r="AN727" s="15" t="str">
        <f t="shared" si="95"/>
        <v>CAP1CABB</v>
      </c>
    </row>
    <row r="728" spans="1:40" ht="11.25" customHeight="1" x14ac:dyDescent="0.15">
      <c r="A728" s="15">
        <v>727</v>
      </c>
      <c r="B728" s="15" t="s">
        <v>1773</v>
      </c>
      <c r="C728" s="15" t="s">
        <v>1774</v>
      </c>
      <c r="D728" s="3" t="s">
        <v>18</v>
      </c>
      <c r="E728" s="15" t="s">
        <v>121</v>
      </c>
      <c r="F728" s="15" t="s">
        <v>53</v>
      </c>
      <c r="G728" s="15">
        <v>103</v>
      </c>
      <c r="H728" s="15">
        <v>136</v>
      </c>
      <c r="I728" s="15">
        <v>49</v>
      </c>
      <c r="J728" s="15">
        <v>55</v>
      </c>
      <c r="K728" s="15">
        <v>57</v>
      </c>
      <c r="L728" s="15">
        <v>59</v>
      </c>
      <c r="M728" s="15">
        <v>77</v>
      </c>
      <c r="N728" s="15">
        <v>54</v>
      </c>
      <c r="O728" s="15">
        <v>52</v>
      </c>
      <c r="P728" s="15">
        <v>16</v>
      </c>
      <c r="Q728" s="15" t="s">
        <v>164</v>
      </c>
      <c r="R728" s="3" t="str">
        <f>IF(ISERROR(VLOOKUP($Q728,技リスト!$A$1:$F$270,6,FALSE)),"－",VLOOKUP($Q728,技リスト!$A$1:$F$270,6,FALSE))</f>
        <v>DR</v>
      </c>
      <c r="S728" s="3">
        <f>IF(ISERROR(VLOOKUP($Q728,技リスト!$A$1:$F$270,3,FALSE)),"－",VLOOKUP($Q728,技リスト!$A$1:$F$270,3,FALSE))</f>
        <v>49</v>
      </c>
      <c r="T728" s="3" t="str">
        <f>IF($E728=IF(ISERROR(VLOOKUP($Q728,技リスト!$A$1:$F$270,4,FALSE)),"－",VLOOKUP($Q728,技リスト!$A$1:$F$270,4,FALSE)),"一致","")</f>
        <v>一致</v>
      </c>
      <c r="U728" s="15" t="s">
        <v>715</v>
      </c>
      <c r="V728" s="3" t="str">
        <f>IF(ISERROR(VLOOKUP($U728,技リスト!$A$1:$F$270,6,FALSE)),"－",VLOOKUP($U728,技リスト!$A$1:$F$270,6,FALSE))</f>
        <v>DR</v>
      </c>
      <c r="W728" s="3">
        <f>IF(ISERROR(VLOOKUP($U728,技リスト!$A$1:$F$270,3,FALSE)),"－",VLOOKUP($U728,技リスト!$A$1:$F$270,3,FALSE))</f>
        <v>61</v>
      </c>
      <c r="X728" s="3" t="str">
        <f>IF($E728=IF(ISERROR(VLOOKUP($U728,技リスト!$A$1:$F$270,4,FALSE)),"－",VLOOKUP($U728,技リスト!$A$1:$F$270,4,FALSE)),"一致","")</f>
        <v/>
      </c>
      <c r="Y728" s="15" t="s">
        <v>172</v>
      </c>
      <c r="Z728" s="3" t="str">
        <f>IF(ISERROR(VLOOKUP($Y728,技リスト!$A$1:$F$270,6,FALSE)),"－",VLOOKUP($Y728,技リスト!$A$1:$F$270,6,FALSE))</f>
        <v>DR</v>
      </c>
      <c r="AA728" s="3">
        <f>IF(ISERROR(VLOOKUP($Y728,技リスト!$A$1:$F$270,3,FALSE)),"－",VLOOKUP($Y728,技リスト!$A$1:$F$270,3,FALSE))</f>
        <v>83</v>
      </c>
      <c r="AB728" s="3" t="str">
        <f>IF($E728=IF(ISERROR(VLOOKUP($Y728,技リスト!$A$1:$F$270,4,FALSE)),"－",VLOOKUP($Y728,技リスト!$A$1:$F$270,4,FALSE)),"一致","")</f>
        <v/>
      </c>
      <c r="AC728" s="15" t="s">
        <v>476</v>
      </c>
      <c r="AD728" s="3" t="str">
        <f>IF(ISERROR(VLOOKUP($AC728,技リスト!$A$1:$F$270,6,FALSE)),"－",VLOOKUP($AC728,技リスト!$A$1:$F$270,6,FALSE))</f>
        <v>BL</v>
      </c>
      <c r="AE728" s="3">
        <f>IF(ISERROR(VLOOKUP($AC728,技リスト!$A$1:$F$270,3,FALSE)),"－",VLOOKUP($AC728,技リスト!$A$1:$F$270,3,FALSE))</f>
        <v>93</v>
      </c>
      <c r="AF728" s="3" t="str">
        <f>IF($E728=IF(ISERROR(VLOOKUP($AC728,技リスト!$A$1:$F$245,4,FALSE)),"－",VLOOKUP($AC728,技リスト!$A$1:$F$245,4,FALSE)),"一致","")</f>
        <v/>
      </c>
      <c r="AG728" s="16" t="str">
        <f t="shared" si="88"/>
        <v>ごりむちゅうたつまきどくぎりダッシュストームハーヴェスト</v>
      </c>
      <c r="AH728" s="16" t="str">
        <f t="shared" si="89"/>
        <v>ごりむちゅうたつまきどくぎりダッシュストームハーヴェスト</v>
      </c>
      <c r="AI728" s="16" t="str">
        <f t="shared" si="90"/>
        <v>ごりむちゅうたつまきどくぎりダッシュストームハーヴェスト</v>
      </c>
      <c r="AJ728" s="16" t="str">
        <f t="shared" si="91"/>
        <v>ごりむちゅうたつまきどくぎりダッシュストームハーヴェスト</v>
      </c>
      <c r="AK728" s="15" t="str">
        <f t="shared" si="92"/>
        <v>DRDRDRBL</v>
      </c>
      <c r="AL728" s="16" t="str">
        <f t="shared" si="93"/>
        <v>DRDRDRBL</v>
      </c>
      <c r="AM728" s="15" t="str">
        <f t="shared" si="94"/>
        <v>DRDRDRBL</v>
      </c>
      <c r="AN728" s="15" t="str">
        <f t="shared" si="95"/>
        <v>DRDRDRBL</v>
      </c>
    </row>
    <row r="729" spans="1:40" ht="11.25" customHeight="1" x14ac:dyDescent="0.15">
      <c r="A729" s="15">
        <v>728</v>
      </c>
      <c r="B729" s="15" t="s">
        <v>1775</v>
      </c>
      <c r="C729" s="15" t="s">
        <v>1776</v>
      </c>
      <c r="D729" s="3" t="s">
        <v>18</v>
      </c>
      <c r="E729" s="15" t="s">
        <v>88</v>
      </c>
      <c r="F729" s="15" t="s">
        <v>52</v>
      </c>
      <c r="G729" s="15">
        <v>96</v>
      </c>
      <c r="H729" s="15">
        <v>146</v>
      </c>
      <c r="I729" s="15">
        <v>42</v>
      </c>
      <c r="J729" s="15">
        <v>58</v>
      </c>
      <c r="K729" s="15">
        <v>59</v>
      </c>
      <c r="L729" s="15">
        <v>54</v>
      </c>
      <c r="M729" s="15">
        <v>64</v>
      </c>
      <c r="N729" s="15">
        <v>67</v>
      </c>
      <c r="O729" s="15">
        <v>62</v>
      </c>
      <c r="P729" s="15">
        <v>39</v>
      </c>
      <c r="Q729" s="15" t="s">
        <v>533</v>
      </c>
      <c r="R729" s="3" t="str">
        <f>IF(ISERROR(VLOOKUP($Q729,技リスト!$A$1:$F$270,6,FALSE)),"－",VLOOKUP($Q729,技リスト!$A$1:$F$270,6,FALSE))</f>
        <v>NS</v>
      </c>
      <c r="S729" s="3">
        <f>IF(ISERROR(VLOOKUP($Q729,技リスト!$A$1:$F$270,3,FALSE)),"－",VLOOKUP($Q729,技リスト!$A$1:$F$270,3,FALSE))</f>
        <v>24</v>
      </c>
      <c r="T729" s="3" t="str">
        <f>IF($E729=IF(ISERROR(VLOOKUP($Q729,技リスト!$A$1:$F$270,4,FALSE)),"－",VLOOKUP($Q729,技リスト!$A$1:$F$270,4,FALSE)),"一致","")</f>
        <v>一致</v>
      </c>
      <c r="U729" s="15" t="s">
        <v>139</v>
      </c>
      <c r="V729" s="3" t="str">
        <f>IF(ISERROR(VLOOKUP($U729,技リスト!$A$1:$F$270,6,FALSE)),"－",VLOOKUP($U729,技リスト!$A$1:$F$270,6,FALSE))</f>
        <v>BL</v>
      </c>
      <c r="W729" s="3">
        <f>IF(ISERROR(VLOOKUP($U729,技リスト!$A$1:$F$270,3,FALSE)),"－",VLOOKUP($U729,技リスト!$A$1:$F$270,3,FALSE))</f>
        <v>8</v>
      </c>
      <c r="X729" s="3" t="str">
        <f>IF($E729=IF(ISERROR(VLOOKUP($U729,技リスト!$A$1:$F$270,4,FALSE)),"－",VLOOKUP($U729,技リスト!$A$1:$F$270,4,FALSE)),"一致","")</f>
        <v>一致</v>
      </c>
      <c r="Y729" s="15" t="s">
        <v>158</v>
      </c>
      <c r="Z729" s="3" t="str">
        <f>IF(ISERROR(VLOOKUP($Y729,技リスト!$A$1:$F$270,6,FALSE)),"－",VLOOKUP($Y729,技リスト!$A$1:$F$270,6,FALSE))</f>
        <v>DR</v>
      </c>
      <c r="AA729" s="3">
        <f>IF(ISERROR(VLOOKUP($Y729,技リスト!$A$1:$F$270,3,FALSE)),"－",VLOOKUP($Y729,技リスト!$A$1:$F$270,3,FALSE))</f>
        <v>17</v>
      </c>
      <c r="AB729" s="3" t="str">
        <f>IF($E729=IF(ISERROR(VLOOKUP($Y729,技リスト!$A$1:$F$270,4,FALSE)),"－",VLOOKUP($Y729,技リスト!$A$1:$F$270,4,FALSE)),"一致","")</f>
        <v>一致</v>
      </c>
      <c r="AC729" s="15" t="s">
        <v>253</v>
      </c>
      <c r="AD729" s="3" t="str">
        <f>IF(ISERROR(VLOOKUP($AC729,技リスト!$A$1:$F$270,6,FALSE)),"－",VLOOKUP($AC729,技リスト!$A$1:$F$270,6,FALSE))</f>
        <v>NS</v>
      </c>
      <c r="AE729" s="3">
        <f>IF(ISERROR(VLOOKUP($AC729,技リスト!$A$1:$F$270,3,FALSE)),"－",VLOOKUP($AC729,技リスト!$A$1:$F$270,3,FALSE))</f>
        <v>84</v>
      </c>
      <c r="AF729" s="3" t="str">
        <f>IF($E729=IF(ISERROR(VLOOKUP($AC729,技リスト!$A$1:$F$245,4,FALSE)),"－",VLOOKUP($AC729,技リスト!$A$1:$F$245,4,FALSE)),"一致","")</f>
        <v/>
      </c>
      <c r="AG729" s="16" t="str">
        <f t="shared" si="88"/>
        <v>スピニングシュートコイルターンたつまきせんぷうツインブースト</v>
      </c>
      <c r="AH729" s="16" t="str">
        <f t="shared" si="89"/>
        <v>スピニングシュートコイルターンたつまきせんぷうツインブースト</v>
      </c>
      <c r="AI729" s="16" t="str">
        <f t="shared" si="90"/>
        <v>スピニングシュートコイルターンたつまきせんぷうツインブースト</v>
      </c>
      <c r="AJ729" s="16" t="str">
        <f t="shared" si="91"/>
        <v>スピニングシュートコイルターンたつまきせんぷうツインブースト</v>
      </c>
      <c r="AK729" s="15" t="str">
        <f t="shared" si="92"/>
        <v>NSBLDRNS</v>
      </c>
      <c r="AL729" s="16" t="str">
        <f t="shared" si="93"/>
        <v>NSBLDRNS</v>
      </c>
      <c r="AM729" s="15" t="str">
        <f t="shared" si="94"/>
        <v>NSBLDRNS</v>
      </c>
      <c r="AN729" s="15" t="str">
        <f t="shared" si="95"/>
        <v>NSBLDRNS</v>
      </c>
    </row>
    <row r="730" spans="1:40" ht="11.25" customHeight="1" x14ac:dyDescent="0.15">
      <c r="A730" s="15">
        <v>729</v>
      </c>
      <c r="B730" s="15" t="s">
        <v>1777</v>
      </c>
      <c r="C730" s="15" t="s">
        <v>1778</v>
      </c>
      <c r="D730" s="3" t="s">
        <v>18</v>
      </c>
      <c r="E730" s="15" t="s">
        <v>121</v>
      </c>
      <c r="F730" s="15" t="s">
        <v>20</v>
      </c>
      <c r="G730" s="15">
        <v>94</v>
      </c>
      <c r="H730" s="15">
        <v>144</v>
      </c>
      <c r="I730" s="15">
        <v>56</v>
      </c>
      <c r="J730" s="15">
        <v>67</v>
      </c>
      <c r="K730" s="15">
        <v>40</v>
      </c>
      <c r="L730" s="15">
        <v>70</v>
      </c>
      <c r="M730" s="15">
        <v>62</v>
      </c>
      <c r="N730" s="15">
        <v>67</v>
      </c>
      <c r="O730" s="15">
        <v>58</v>
      </c>
      <c r="P730" s="15">
        <v>16</v>
      </c>
      <c r="Q730" s="15" t="s">
        <v>484</v>
      </c>
      <c r="R730" s="3" t="str">
        <f>IF(ISERROR(VLOOKUP($Q730,技リスト!$A$1:$F$270,6,FALSE)),"－",VLOOKUP($Q730,技リスト!$A$1:$F$270,6,FALSE))</f>
        <v>P1</v>
      </c>
      <c r="S730" s="3">
        <f>IF(ISERROR(VLOOKUP($Q730,技リスト!$A$1:$F$270,3,FALSE)),"－",VLOOKUP($Q730,技リスト!$A$1:$F$270,3,FALSE))</f>
        <v>15</v>
      </c>
      <c r="T730" s="3" t="str">
        <f>IF($E730=IF(ISERROR(VLOOKUP($Q730,技リスト!$A$1:$F$270,4,FALSE)),"－",VLOOKUP($Q730,技リスト!$A$1:$F$270,4,FALSE)),"一致","")</f>
        <v>一致</v>
      </c>
      <c r="U730" s="15" t="s">
        <v>407</v>
      </c>
      <c r="V730" s="3" t="str">
        <f>IF(ISERROR(VLOOKUP($U730,技リスト!$A$1:$F$270,6,FALSE)),"－",VLOOKUP($U730,技リスト!$A$1:$F$270,6,FALSE))</f>
        <v>CA</v>
      </c>
      <c r="W730" s="3">
        <f>IF(ISERROR(VLOOKUP($U730,技リスト!$A$1:$F$270,3,FALSE)),"－",VLOOKUP($U730,技リスト!$A$1:$F$270,3,FALSE))</f>
        <v>69</v>
      </c>
      <c r="X730" s="3" t="str">
        <f>IF($E730=IF(ISERROR(VLOOKUP($U730,技リスト!$A$1:$F$270,4,FALSE)),"－",VLOOKUP($U730,技リスト!$A$1:$F$270,4,FALSE)),"一致","")</f>
        <v>一致</v>
      </c>
      <c r="Y730" s="15" t="s">
        <v>282</v>
      </c>
      <c r="Z730" s="3" t="str">
        <f>IF(ISERROR(VLOOKUP($Y730,技リスト!$A$1:$F$270,6,FALSE)),"－",VLOOKUP($Y730,技リスト!$A$1:$F$270,6,FALSE))</f>
        <v>P2</v>
      </c>
      <c r="AA730" s="3">
        <f>IF(ISERROR(VLOOKUP($Y730,技リスト!$A$1:$F$270,3,FALSE)),"－",VLOOKUP($Y730,技リスト!$A$1:$F$270,3,FALSE))</f>
        <v>83</v>
      </c>
      <c r="AB730" s="3" t="str">
        <f>IF($E730=IF(ISERROR(VLOOKUP($Y730,技リスト!$A$1:$F$270,4,FALSE)),"－",VLOOKUP($Y730,技リスト!$A$1:$F$270,4,FALSE)),"一致","")</f>
        <v/>
      </c>
      <c r="AC730" s="15" t="s">
        <v>219</v>
      </c>
      <c r="AD730" s="3" t="str">
        <f>IF(ISERROR(VLOOKUP($AC730,技リスト!$A$1:$F$270,6,FALSE)),"－",VLOOKUP($AC730,技リスト!$A$1:$F$270,6,FALSE))</f>
        <v>BL</v>
      </c>
      <c r="AE730" s="3">
        <f>IF(ISERROR(VLOOKUP($AC730,技リスト!$A$1:$F$270,3,FALSE)),"－",VLOOKUP($AC730,技リスト!$A$1:$F$270,3,FALSE))</f>
        <v>64</v>
      </c>
      <c r="AF730" s="3" t="str">
        <f>IF($E730=IF(ISERROR(VLOOKUP($AC730,技リスト!$A$1:$F$245,4,FALSE)),"－",VLOOKUP($AC730,技リスト!$A$1:$F$245,4,FALSE)),"一致","")</f>
        <v/>
      </c>
      <c r="AG730" s="16" t="str">
        <f t="shared" si="88"/>
        <v>まきわりチョップドこんじょうキャッチカウンターストライクサイクロン</v>
      </c>
      <c r="AH730" s="16" t="str">
        <f t="shared" si="89"/>
        <v>まきわりチョップドこんじょうキャッチカウンターストライクサイクロン</v>
      </c>
      <c r="AI730" s="16" t="str">
        <f t="shared" si="90"/>
        <v>まきわりチョップドこんじょうキャッチカウンターストライクサイクロン</v>
      </c>
      <c r="AJ730" s="16" t="str">
        <f t="shared" si="91"/>
        <v>まきわりチョップドこんじょうキャッチカウンターストライクサイクロン</v>
      </c>
      <c r="AK730" s="15" t="str">
        <f t="shared" si="92"/>
        <v>P1CAP2BL</v>
      </c>
      <c r="AL730" s="16" t="str">
        <f t="shared" si="93"/>
        <v>P1CAP2BL</v>
      </c>
      <c r="AM730" s="15" t="str">
        <f t="shared" si="94"/>
        <v>P1CAP2BL</v>
      </c>
      <c r="AN730" s="15" t="str">
        <f t="shared" si="95"/>
        <v>P1CAP2BL</v>
      </c>
    </row>
    <row r="731" spans="1:40" ht="11.25" customHeight="1" x14ac:dyDescent="0.15">
      <c r="A731" s="15">
        <v>730</v>
      </c>
      <c r="B731" s="15" t="s">
        <v>1779</v>
      </c>
      <c r="C731" s="15" t="s">
        <v>1780</v>
      </c>
      <c r="D731" s="3" t="s">
        <v>18</v>
      </c>
      <c r="E731" s="15" t="s">
        <v>19</v>
      </c>
      <c r="F731" s="15" t="s">
        <v>52</v>
      </c>
      <c r="G731" s="15">
        <v>156</v>
      </c>
      <c r="H731" s="15">
        <v>150</v>
      </c>
      <c r="I731" s="15">
        <v>52</v>
      </c>
      <c r="J731" s="15">
        <v>60</v>
      </c>
      <c r="K731" s="15">
        <v>62</v>
      </c>
      <c r="L731" s="15">
        <v>53</v>
      </c>
      <c r="M731" s="15">
        <v>56</v>
      </c>
      <c r="N731" s="15">
        <v>62</v>
      </c>
      <c r="O731" s="15">
        <v>57</v>
      </c>
      <c r="P731" s="15">
        <v>16</v>
      </c>
      <c r="Q731" s="15" t="s">
        <v>153</v>
      </c>
      <c r="R731" s="3" t="str">
        <f>IF(ISERROR(VLOOKUP($Q731,技リスト!$A$1:$F$270,6,FALSE)),"－",VLOOKUP($Q731,技リスト!$A$1:$F$270,6,FALSE))</f>
        <v>NS</v>
      </c>
      <c r="S731" s="3">
        <f>IF(ISERROR(VLOOKUP($Q731,技リスト!$A$1:$F$270,3,FALSE)),"－",VLOOKUP($Q731,技リスト!$A$1:$F$270,3,FALSE))</f>
        <v>22</v>
      </c>
      <c r="T731" s="3" t="str">
        <f>IF($E731=IF(ISERROR(VLOOKUP($Q731,技リスト!$A$1:$F$270,4,FALSE)),"－",VLOOKUP($Q731,技リスト!$A$1:$F$270,4,FALSE)),"一致","")</f>
        <v>一致</v>
      </c>
      <c r="U731" s="15" t="s">
        <v>235</v>
      </c>
      <c r="V731" s="3" t="str">
        <f>IF(ISERROR(VLOOKUP($U731,技リスト!$A$1:$F$270,6,FALSE)),"－",VLOOKUP($U731,技リスト!$A$1:$F$270,6,FALSE))</f>
        <v>NS</v>
      </c>
      <c r="W731" s="3">
        <f>IF(ISERROR(VLOOKUP($U731,技リスト!$A$1:$F$270,3,FALSE)),"－",VLOOKUP($U731,技リスト!$A$1:$F$270,3,FALSE))</f>
        <v>58</v>
      </c>
      <c r="X731" s="3" t="str">
        <f>IF($E731=IF(ISERROR(VLOOKUP($U731,技リスト!$A$1:$F$270,4,FALSE)),"－",VLOOKUP($U731,技リスト!$A$1:$F$270,4,FALSE)),"一致","")</f>
        <v>一致</v>
      </c>
      <c r="Y731" s="15" t="s">
        <v>295</v>
      </c>
      <c r="Z731" s="3" t="str">
        <f>IF(ISERROR(VLOOKUP($Y731,技リスト!$A$1:$F$270,6,FALSE)),"－",VLOOKUP($Y731,技リスト!$A$1:$F$270,6,FALSE))</f>
        <v>NS</v>
      </c>
      <c r="AA731" s="3">
        <f>IF(ISERROR(VLOOKUP($Y731,技リスト!$A$1:$F$270,3,FALSE)),"－",VLOOKUP($Y731,技リスト!$A$1:$F$270,3,FALSE))</f>
        <v>103</v>
      </c>
      <c r="AB731" s="3" t="str">
        <f>IF($E731=IF(ISERROR(VLOOKUP($Y731,技リスト!$A$1:$F$270,4,FALSE)),"－",VLOOKUP($Y731,技リスト!$A$1:$F$270,4,FALSE)),"一致","")</f>
        <v/>
      </c>
      <c r="AC731" s="15" t="s">
        <v>476</v>
      </c>
      <c r="AD731" s="3" t="str">
        <f>IF(ISERROR(VLOOKUP($AC731,技リスト!$A$1:$F$270,6,FALSE)),"－",VLOOKUP($AC731,技リスト!$A$1:$F$270,6,FALSE))</f>
        <v>BL</v>
      </c>
      <c r="AE731" s="3">
        <f>IF(ISERROR(VLOOKUP($AC731,技リスト!$A$1:$F$270,3,FALSE)),"－",VLOOKUP($AC731,技リスト!$A$1:$F$270,3,FALSE))</f>
        <v>93</v>
      </c>
      <c r="AF731" s="3" t="str">
        <f>IF($E731=IF(ISERROR(VLOOKUP($AC731,技リスト!$A$1:$F$245,4,FALSE)),"－",VLOOKUP($AC731,技リスト!$A$1:$F$245,4,FALSE)),"一致","")</f>
        <v>一致</v>
      </c>
      <c r="AG731" s="16" t="str">
        <f t="shared" si="88"/>
        <v>ローリングキックひゃくれつショットディバインアローハーヴェスト</v>
      </c>
      <c r="AH731" s="16" t="str">
        <f t="shared" si="89"/>
        <v>ローリングキックひゃくれつショットディバインアローハーヴェスト</v>
      </c>
      <c r="AI731" s="16" t="str">
        <f t="shared" si="90"/>
        <v>ローリングキックひゃくれつショットディバインアローハーヴェスト</v>
      </c>
      <c r="AJ731" s="16" t="str">
        <f t="shared" si="91"/>
        <v>ローリングキックひゃくれつショットディバインアローハーヴェスト</v>
      </c>
      <c r="AK731" s="15" t="str">
        <f t="shared" si="92"/>
        <v>NSNSNSBL</v>
      </c>
      <c r="AL731" s="16" t="str">
        <f t="shared" si="93"/>
        <v>NSNSNSBL</v>
      </c>
      <c r="AM731" s="15" t="str">
        <f t="shared" si="94"/>
        <v>NSNSNSBL</v>
      </c>
      <c r="AN731" s="15" t="str">
        <f t="shared" si="95"/>
        <v>NSNSNSBL</v>
      </c>
    </row>
    <row r="732" spans="1:40" ht="11.25" customHeight="1" x14ac:dyDescent="0.15">
      <c r="A732" s="15">
        <v>731</v>
      </c>
      <c r="B732" s="15" t="s">
        <v>1781</v>
      </c>
      <c r="C732" s="15" t="s">
        <v>1782</v>
      </c>
      <c r="D732" s="3" t="s">
        <v>18</v>
      </c>
      <c r="E732" s="15" t="s">
        <v>121</v>
      </c>
      <c r="F732" s="15" t="s">
        <v>52</v>
      </c>
      <c r="G732" s="15">
        <v>158</v>
      </c>
      <c r="H732" s="15">
        <v>146</v>
      </c>
      <c r="I732" s="15">
        <v>60</v>
      </c>
      <c r="J732" s="15">
        <v>61</v>
      </c>
      <c r="K732" s="15">
        <v>56</v>
      </c>
      <c r="L732" s="15">
        <v>52</v>
      </c>
      <c r="M732" s="15">
        <v>60</v>
      </c>
      <c r="N732" s="15">
        <v>60</v>
      </c>
      <c r="O732" s="15">
        <v>62</v>
      </c>
      <c r="P732" s="15">
        <v>26</v>
      </c>
      <c r="Q732" s="15" t="s">
        <v>449</v>
      </c>
      <c r="R732" s="3" t="str">
        <f>IF(ISERROR(VLOOKUP($Q732,技リスト!$A$1:$F$270,6,FALSE)),"－",VLOOKUP($Q732,技リスト!$A$1:$F$270,6,FALSE))</f>
        <v>NS</v>
      </c>
      <c r="S732" s="3">
        <f>IF(ISERROR(VLOOKUP($Q732,技リスト!$A$1:$F$270,3,FALSE)),"－",VLOOKUP($Q732,技リスト!$A$1:$F$270,3,FALSE))</f>
        <v>58</v>
      </c>
      <c r="T732" s="3" t="str">
        <f>IF($E732=IF(ISERROR(VLOOKUP($Q732,技リスト!$A$1:$F$270,4,FALSE)),"－",VLOOKUP($Q732,技リスト!$A$1:$F$270,4,FALSE)),"一致","")</f>
        <v>一致</v>
      </c>
      <c r="U732" s="15" t="s">
        <v>180</v>
      </c>
      <c r="V732" s="3" t="str">
        <f>IF(ISERROR(VLOOKUP($U732,技リスト!$A$1:$F$270,6,FALSE)),"－",VLOOKUP($U732,技リスト!$A$1:$F$270,6,FALSE))</f>
        <v>NS</v>
      </c>
      <c r="W732" s="3">
        <f>IF(ISERROR(VLOOKUP($U732,技リスト!$A$1:$F$270,3,FALSE)),"－",VLOOKUP($U732,技リスト!$A$1:$F$270,3,FALSE))</f>
        <v>65</v>
      </c>
      <c r="X732" s="3" t="str">
        <f>IF($E732=IF(ISERROR(VLOOKUP($U732,技リスト!$A$1:$F$270,4,FALSE)),"－",VLOOKUP($U732,技リスト!$A$1:$F$270,4,FALSE)),"一致","")</f>
        <v/>
      </c>
      <c r="Y732" s="15" t="s">
        <v>164</v>
      </c>
      <c r="Z732" s="3" t="str">
        <f>IF(ISERROR(VLOOKUP($Y732,技リスト!$A$1:$F$270,6,FALSE)),"－",VLOOKUP($Y732,技リスト!$A$1:$F$270,6,FALSE))</f>
        <v>DR</v>
      </c>
      <c r="AA732" s="3">
        <f>IF(ISERROR(VLOOKUP($Y732,技リスト!$A$1:$F$270,3,FALSE)),"－",VLOOKUP($Y732,技リスト!$A$1:$F$270,3,FALSE))</f>
        <v>49</v>
      </c>
      <c r="AB732" s="3" t="str">
        <f>IF($E732=IF(ISERROR(VLOOKUP($Y732,技リスト!$A$1:$F$270,4,FALSE)),"－",VLOOKUP($Y732,技リスト!$A$1:$F$270,4,FALSE)),"一致","")</f>
        <v>一致</v>
      </c>
      <c r="AC732" s="15" t="s">
        <v>253</v>
      </c>
      <c r="AD732" s="3" t="str">
        <f>IF(ISERROR(VLOOKUP($AC732,技リスト!$A$1:$F$270,6,FALSE)),"－",VLOOKUP($AC732,技リスト!$A$1:$F$270,6,FALSE))</f>
        <v>NS</v>
      </c>
      <c r="AE732" s="3">
        <f>IF(ISERROR(VLOOKUP($AC732,技リスト!$A$1:$F$270,3,FALSE)),"－",VLOOKUP($AC732,技リスト!$A$1:$F$270,3,FALSE))</f>
        <v>84</v>
      </c>
      <c r="AF732" s="3" t="str">
        <f>IF($E732=IF(ISERROR(VLOOKUP($AC732,技リスト!$A$1:$F$245,4,FALSE)),"－",VLOOKUP($AC732,技リスト!$A$1:$F$245,4,FALSE)),"一致","")</f>
        <v/>
      </c>
      <c r="AG732" s="16" t="str">
        <f t="shared" si="88"/>
        <v>つちだるまドラゴンクラッシュごりむちゅうツインブースト</v>
      </c>
      <c r="AH732" s="16" t="str">
        <f t="shared" si="89"/>
        <v>つちだるまドラゴンクラッシュごりむちゅうツインブースト</v>
      </c>
      <c r="AI732" s="16" t="str">
        <f t="shared" si="90"/>
        <v>つちだるまドラゴンクラッシュごりむちゅうツインブースト</v>
      </c>
      <c r="AJ732" s="16" t="str">
        <f t="shared" si="91"/>
        <v>つちだるまドラゴンクラッシュごりむちゅうツインブースト</v>
      </c>
      <c r="AK732" s="15" t="str">
        <f t="shared" si="92"/>
        <v>NSNSDRNS</v>
      </c>
      <c r="AL732" s="16" t="str">
        <f t="shared" si="93"/>
        <v>NSNSDRNS</v>
      </c>
      <c r="AM732" s="15" t="str">
        <f t="shared" si="94"/>
        <v>NSNSDRNS</v>
      </c>
      <c r="AN732" s="15" t="str">
        <f t="shared" si="95"/>
        <v>NSNSDRNS</v>
      </c>
    </row>
    <row r="733" spans="1:40" ht="11.25" customHeight="1" x14ac:dyDescent="0.15">
      <c r="A733" s="15">
        <v>732</v>
      </c>
      <c r="B733" s="15" t="s">
        <v>1783</v>
      </c>
      <c r="C733" s="15" t="s">
        <v>1784</v>
      </c>
      <c r="D733" s="3" t="s">
        <v>18</v>
      </c>
      <c r="E733" s="15" t="s">
        <v>88</v>
      </c>
      <c r="F733" s="15" t="s">
        <v>53</v>
      </c>
      <c r="G733" s="15">
        <v>145</v>
      </c>
      <c r="H733" s="15">
        <v>157</v>
      </c>
      <c r="I733" s="15">
        <v>60</v>
      </c>
      <c r="J733" s="15">
        <v>64</v>
      </c>
      <c r="K733" s="15">
        <v>60</v>
      </c>
      <c r="L733" s="15">
        <v>68</v>
      </c>
      <c r="M733" s="15">
        <v>56</v>
      </c>
      <c r="N733" s="15">
        <v>52</v>
      </c>
      <c r="O733" s="15">
        <v>61</v>
      </c>
      <c r="P733" s="15">
        <v>18</v>
      </c>
      <c r="Q733" s="15" t="s">
        <v>164</v>
      </c>
      <c r="R733" s="3" t="str">
        <f>IF(ISERROR(VLOOKUP($Q733,技リスト!$A$1:$F$270,6,FALSE)),"－",VLOOKUP($Q733,技リスト!$A$1:$F$270,6,FALSE))</f>
        <v>DR</v>
      </c>
      <c r="S733" s="3">
        <f>IF(ISERROR(VLOOKUP($Q733,技リスト!$A$1:$F$270,3,FALSE)),"－",VLOOKUP($Q733,技リスト!$A$1:$F$270,3,FALSE))</f>
        <v>49</v>
      </c>
      <c r="T733" s="3" t="str">
        <f>IF($E733=IF(ISERROR(VLOOKUP($Q733,技リスト!$A$1:$F$270,4,FALSE)),"－",VLOOKUP($Q733,技リスト!$A$1:$F$270,4,FALSE)),"一致","")</f>
        <v/>
      </c>
      <c r="U733" s="15" t="s">
        <v>152</v>
      </c>
      <c r="V733" s="3" t="str">
        <f>IF(ISERROR(VLOOKUP($U733,技リスト!$A$1:$F$270,6,FALSE)),"－",VLOOKUP($U733,技リスト!$A$1:$F$270,6,FALSE))</f>
        <v>DR</v>
      </c>
      <c r="W733" s="3">
        <f>IF(ISERROR(VLOOKUP($U733,技リスト!$A$1:$F$270,3,FALSE)),"－",VLOOKUP($U733,技リスト!$A$1:$F$270,3,FALSE))</f>
        <v>47</v>
      </c>
      <c r="X733" s="3" t="str">
        <f>IF($E733=IF(ISERROR(VLOOKUP($U733,技リスト!$A$1:$F$270,4,FALSE)),"－",VLOOKUP($U733,技リスト!$A$1:$F$270,4,FALSE)),"一致","")</f>
        <v>一致</v>
      </c>
      <c r="Y733" s="15" t="s">
        <v>350</v>
      </c>
      <c r="Z733" s="3" t="str">
        <f>IF(ISERROR(VLOOKUP($Y733,技リスト!$A$1:$F$270,6,FALSE)),"－",VLOOKUP($Y733,技リスト!$A$1:$F$270,6,FALSE))</f>
        <v>NS</v>
      </c>
      <c r="AA733" s="3">
        <f>IF(ISERROR(VLOOKUP($Y733,技リスト!$A$1:$F$270,3,FALSE)),"－",VLOOKUP($Y733,技リスト!$A$1:$F$270,3,FALSE))</f>
        <v>67</v>
      </c>
      <c r="AB733" s="3" t="str">
        <f>IF($E733=IF(ISERROR(VLOOKUP($Y733,技リスト!$A$1:$F$270,4,FALSE)),"－",VLOOKUP($Y733,技リスト!$A$1:$F$270,4,FALSE)),"一致","")</f>
        <v>一致</v>
      </c>
      <c r="AC733" s="15" t="s">
        <v>219</v>
      </c>
      <c r="AD733" s="3" t="str">
        <f>IF(ISERROR(VLOOKUP($AC733,技リスト!$A$1:$F$270,6,FALSE)),"－",VLOOKUP($AC733,技リスト!$A$1:$F$270,6,FALSE))</f>
        <v>BL</v>
      </c>
      <c r="AE733" s="3">
        <f>IF(ISERROR(VLOOKUP($AC733,技リスト!$A$1:$F$270,3,FALSE)),"－",VLOOKUP($AC733,技リスト!$A$1:$F$270,3,FALSE))</f>
        <v>64</v>
      </c>
      <c r="AF733" s="3" t="str">
        <f>IF($E733=IF(ISERROR(VLOOKUP($AC733,技リスト!$A$1:$F$245,4,FALSE)),"－",VLOOKUP($AC733,技リスト!$A$1:$F$245,4,FALSE)),"一致","")</f>
        <v>一致</v>
      </c>
      <c r="AG733" s="16" t="str">
        <f t="shared" si="88"/>
        <v>ごりむちゅうジグザグスパーククロスドライブサイクロン</v>
      </c>
      <c r="AH733" s="16" t="str">
        <f t="shared" si="89"/>
        <v>ごりむちゅうジグザグスパーククロスドライブサイクロン</v>
      </c>
      <c r="AI733" s="16" t="str">
        <f t="shared" si="90"/>
        <v>ごりむちゅうジグザグスパーククロスドライブサイクロン</v>
      </c>
      <c r="AJ733" s="16" t="str">
        <f t="shared" si="91"/>
        <v>ごりむちゅうジグザグスパーククロスドライブサイクロン</v>
      </c>
      <c r="AK733" s="15" t="str">
        <f t="shared" si="92"/>
        <v>DRDRNSBL</v>
      </c>
      <c r="AL733" s="16" t="str">
        <f t="shared" si="93"/>
        <v>DRDRNSBL</v>
      </c>
      <c r="AM733" s="15" t="str">
        <f t="shared" si="94"/>
        <v>DRDRNSBL</v>
      </c>
      <c r="AN733" s="15" t="str">
        <f t="shared" si="95"/>
        <v>DRDRNSBL</v>
      </c>
    </row>
    <row r="734" spans="1:40" ht="11.25" customHeight="1" x14ac:dyDescent="0.15">
      <c r="A734" s="15">
        <v>733</v>
      </c>
      <c r="B734" s="15" t="s">
        <v>1785</v>
      </c>
      <c r="C734" s="15" t="s">
        <v>1786</v>
      </c>
      <c r="D734" s="3" t="s">
        <v>18</v>
      </c>
      <c r="E734" s="15" t="s">
        <v>121</v>
      </c>
      <c r="F734" s="15" t="s">
        <v>17</v>
      </c>
      <c r="G734" s="15">
        <v>101</v>
      </c>
      <c r="H734" s="15">
        <v>146</v>
      </c>
      <c r="I734" s="15">
        <v>70</v>
      </c>
      <c r="J734" s="15">
        <v>55</v>
      </c>
      <c r="K734" s="15">
        <v>52</v>
      </c>
      <c r="L734" s="15">
        <v>66</v>
      </c>
      <c r="M734" s="15">
        <v>37</v>
      </c>
      <c r="N734" s="15">
        <v>67</v>
      </c>
      <c r="O734" s="15">
        <v>61</v>
      </c>
      <c r="P734" s="15">
        <v>30</v>
      </c>
      <c r="Q734" s="15" t="s">
        <v>139</v>
      </c>
      <c r="R734" s="3" t="str">
        <f>IF(ISERROR(VLOOKUP($Q734,技リスト!$A$1:$F$270,6,FALSE)),"－",VLOOKUP($Q734,技リスト!$A$1:$F$270,6,FALSE))</f>
        <v>BL</v>
      </c>
      <c r="S734" s="3">
        <f>IF(ISERROR(VLOOKUP($Q734,技リスト!$A$1:$F$270,3,FALSE)),"－",VLOOKUP($Q734,技リスト!$A$1:$F$270,3,FALSE))</f>
        <v>8</v>
      </c>
      <c r="T734" s="3" t="str">
        <f>IF($E734=IF(ISERROR(VLOOKUP($Q734,技リスト!$A$1:$F$270,4,FALSE)),"－",VLOOKUP($Q734,技リスト!$A$1:$F$270,4,FALSE)),"一致","")</f>
        <v/>
      </c>
      <c r="U734" s="15" t="s">
        <v>199</v>
      </c>
      <c r="V734" s="3" t="str">
        <f>IF(ISERROR(VLOOKUP($U734,技リスト!$A$1:$F$270,6,FALSE)),"－",VLOOKUP($U734,技リスト!$A$1:$F$270,6,FALSE))</f>
        <v>BB</v>
      </c>
      <c r="W734" s="3">
        <f>IF(ISERROR(VLOOKUP($U734,技リスト!$A$1:$F$270,3,FALSE)),"－",VLOOKUP($U734,技リスト!$A$1:$F$270,3,FALSE))</f>
        <v>58</v>
      </c>
      <c r="X734" s="3" t="str">
        <f>IF($E734=IF(ISERROR(VLOOKUP($U734,技リスト!$A$1:$F$270,4,FALSE)),"－",VLOOKUP($U734,技リスト!$A$1:$F$270,4,FALSE)),"一致","")</f>
        <v/>
      </c>
      <c r="Y734" s="15" t="s">
        <v>715</v>
      </c>
      <c r="Z734" s="3" t="str">
        <f>IF(ISERROR(VLOOKUP($Y734,技リスト!$A$1:$F$270,6,FALSE)),"－",VLOOKUP($Y734,技リスト!$A$1:$F$270,6,FALSE))</f>
        <v>DR</v>
      </c>
      <c r="AA734" s="3">
        <f>IF(ISERROR(VLOOKUP($Y734,技リスト!$A$1:$F$270,3,FALSE)),"－",VLOOKUP($Y734,技リスト!$A$1:$F$270,3,FALSE))</f>
        <v>61</v>
      </c>
      <c r="AB734" s="3" t="str">
        <f>IF($E734=IF(ISERROR(VLOOKUP($Y734,技リスト!$A$1:$F$270,4,FALSE)),"－",VLOOKUP($Y734,技リスト!$A$1:$F$270,4,FALSE)),"一致","")</f>
        <v/>
      </c>
      <c r="AC734" s="15" t="s">
        <v>316</v>
      </c>
      <c r="AD734" s="3" t="str">
        <f>IF(ISERROR(VLOOKUP($AC734,技リスト!$A$1:$F$270,6,FALSE)),"－",VLOOKUP($AC734,技リスト!$A$1:$F$270,6,FALSE))</f>
        <v>DR</v>
      </c>
      <c r="AE734" s="3">
        <f>IF(ISERROR(VLOOKUP($AC734,技リスト!$A$1:$F$270,3,FALSE)),"－",VLOOKUP($AC734,技リスト!$A$1:$F$270,3,FALSE))</f>
        <v>85</v>
      </c>
      <c r="AF734" s="3" t="str">
        <f>IF($E734=IF(ISERROR(VLOOKUP($AC734,技リスト!$A$1:$F$245,4,FALSE)),"－",VLOOKUP($AC734,技リスト!$A$1:$F$245,4,FALSE)),"一致","")</f>
        <v>一致</v>
      </c>
      <c r="AG734" s="16" t="str">
        <f t="shared" si="88"/>
        <v>コイルターンスピニングカットたつまきどくぎりじごくぐるま</v>
      </c>
      <c r="AH734" s="16" t="str">
        <f t="shared" si="89"/>
        <v>コイルターンスピニングカットたつまきどくぎりじごくぐるま</v>
      </c>
      <c r="AI734" s="16" t="str">
        <f t="shared" si="90"/>
        <v>コイルターンスピニングカットたつまきどくぎりじごくぐるま</v>
      </c>
      <c r="AJ734" s="16" t="str">
        <f t="shared" si="91"/>
        <v>コイルターンスピニングカットたつまきどくぎりじごくぐるま</v>
      </c>
      <c r="AK734" s="15" t="str">
        <f t="shared" si="92"/>
        <v>BLBBDRDR</v>
      </c>
      <c r="AL734" s="16" t="str">
        <f t="shared" si="93"/>
        <v>BLBBDRDR</v>
      </c>
      <c r="AM734" s="15" t="str">
        <f t="shared" si="94"/>
        <v>BLBBDRDR</v>
      </c>
      <c r="AN734" s="15" t="str">
        <f t="shared" si="95"/>
        <v>BLBBDRDR</v>
      </c>
    </row>
    <row r="735" spans="1:40" ht="11.25" customHeight="1" x14ac:dyDescent="0.15">
      <c r="A735" s="15">
        <v>734</v>
      </c>
      <c r="B735" s="15" t="s">
        <v>1787</v>
      </c>
      <c r="C735" s="15" t="s">
        <v>1788</v>
      </c>
      <c r="D735" s="3" t="s">
        <v>18</v>
      </c>
      <c r="E735" s="15" t="s">
        <v>19</v>
      </c>
      <c r="F735" s="15" t="s">
        <v>17</v>
      </c>
      <c r="G735" s="15">
        <v>167</v>
      </c>
      <c r="H735" s="15">
        <v>150</v>
      </c>
      <c r="I735" s="15">
        <v>51</v>
      </c>
      <c r="J735" s="15">
        <v>31</v>
      </c>
      <c r="K735" s="15">
        <v>30</v>
      </c>
      <c r="L735" s="15">
        <v>53</v>
      </c>
      <c r="M735" s="15">
        <v>68</v>
      </c>
      <c r="N735" s="15">
        <v>60</v>
      </c>
      <c r="O735" s="15">
        <v>62</v>
      </c>
      <c r="P735" s="15">
        <v>19</v>
      </c>
      <c r="Q735" s="15" t="s">
        <v>169</v>
      </c>
      <c r="R735" s="3" t="str">
        <f>IF(ISERROR(VLOOKUP($Q735,技リスト!$A$1:$F$270,6,FALSE)),"－",VLOOKUP($Q735,技リスト!$A$1:$F$270,6,FALSE))</f>
        <v>BL</v>
      </c>
      <c r="S735" s="3">
        <f>IF(ISERROR(VLOOKUP($Q735,技リスト!$A$1:$F$270,3,FALSE)),"－",VLOOKUP($Q735,技リスト!$A$1:$F$270,3,FALSE))</f>
        <v>8</v>
      </c>
      <c r="T735" s="3" t="str">
        <f>IF($E735=IF(ISERROR(VLOOKUP($Q735,技リスト!$A$1:$F$270,4,FALSE)),"－",VLOOKUP($Q735,技リスト!$A$1:$F$270,4,FALSE)),"一致","")</f>
        <v>一致</v>
      </c>
      <c r="U735" s="15" t="s">
        <v>698</v>
      </c>
      <c r="V735" s="3" t="str">
        <f>IF(ISERROR(VLOOKUP($U735,技リスト!$A$1:$F$270,6,FALSE)),"－",VLOOKUP($U735,技リスト!$A$1:$F$270,6,FALSE))</f>
        <v>BL</v>
      </c>
      <c r="W735" s="3">
        <f>IF(ISERROR(VLOOKUP($U735,技リスト!$A$1:$F$270,3,FALSE)),"－",VLOOKUP($U735,技リスト!$A$1:$F$270,3,FALSE))</f>
        <v>44</v>
      </c>
      <c r="X735" s="3" t="str">
        <f>IF($E735=IF(ISERROR(VLOOKUP($U735,技リスト!$A$1:$F$270,4,FALSE)),"－",VLOOKUP($U735,技リスト!$A$1:$F$270,4,FALSE)),"一致","")</f>
        <v/>
      </c>
      <c r="Y735" s="15" t="s">
        <v>152</v>
      </c>
      <c r="Z735" s="3" t="str">
        <f>IF(ISERROR(VLOOKUP($Y735,技リスト!$A$1:$F$270,6,FALSE)),"－",VLOOKUP($Y735,技リスト!$A$1:$F$270,6,FALSE))</f>
        <v>DR</v>
      </c>
      <c r="AA735" s="3">
        <f>IF(ISERROR(VLOOKUP($Y735,技リスト!$A$1:$F$270,3,FALSE)),"－",VLOOKUP($Y735,技リスト!$A$1:$F$270,3,FALSE))</f>
        <v>47</v>
      </c>
      <c r="AB735" s="3" t="str">
        <f>IF($E735=IF(ISERROR(VLOOKUP($Y735,技リスト!$A$1:$F$270,4,FALSE)),"－",VLOOKUP($Y735,技リスト!$A$1:$F$270,4,FALSE)),"一致","")</f>
        <v/>
      </c>
      <c r="AC735" s="15" t="s">
        <v>172</v>
      </c>
      <c r="AD735" s="3" t="str">
        <f>IF(ISERROR(VLOOKUP($AC735,技リスト!$A$1:$F$270,6,FALSE)),"－",VLOOKUP($AC735,技リスト!$A$1:$F$270,6,FALSE))</f>
        <v>DR</v>
      </c>
      <c r="AE735" s="3">
        <f>IF(ISERROR(VLOOKUP($AC735,技リスト!$A$1:$F$270,3,FALSE)),"－",VLOOKUP($AC735,技リスト!$A$1:$F$270,3,FALSE))</f>
        <v>83</v>
      </c>
      <c r="AF735" s="3" t="str">
        <f>IF($E735=IF(ISERROR(VLOOKUP($AC735,技リスト!$A$1:$F$245,4,FALSE)),"－",VLOOKUP($AC735,技リスト!$A$1:$F$245,4,FALSE)),"一致","")</f>
        <v/>
      </c>
      <c r="AG735" s="16" t="str">
        <f t="shared" si="88"/>
        <v>クイックドロウアイスグランドジグザグスパークダッシュストーム</v>
      </c>
      <c r="AH735" s="16" t="str">
        <f t="shared" si="89"/>
        <v>クイックドロウアイスグランドジグザグスパークダッシュストーム</v>
      </c>
      <c r="AI735" s="16" t="str">
        <f t="shared" si="90"/>
        <v>クイックドロウアイスグランドジグザグスパークダッシュストーム</v>
      </c>
      <c r="AJ735" s="16" t="str">
        <f t="shared" si="91"/>
        <v>クイックドロウアイスグランドジグザグスパークダッシュストーム</v>
      </c>
      <c r="AK735" s="15" t="str">
        <f t="shared" si="92"/>
        <v>BLBLDRDR</v>
      </c>
      <c r="AL735" s="16" t="str">
        <f t="shared" si="93"/>
        <v>BLBLDRDR</v>
      </c>
      <c r="AM735" s="15" t="str">
        <f t="shared" si="94"/>
        <v>BLBLDRDR</v>
      </c>
      <c r="AN735" s="15" t="str">
        <f t="shared" si="95"/>
        <v>BLBLDRDR</v>
      </c>
    </row>
    <row r="736" spans="1:40" ht="11.25" customHeight="1" x14ac:dyDescent="0.15">
      <c r="A736" s="15">
        <v>735</v>
      </c>
      <c r="B736" s="15" t="s">
        <v>1789</v>
      </c>
      <c r="C736" s="15" t="s">
        <v>1790</v>
      </c>
      <c r="D736" s="3" t="s">
        <v>18</v>
      </c>
      <c r="E736" s="15" t="s">
        <v>121</v>
      </c>
      <c r="F736" s="15" t="s">
        <v>20</v>
      </c>
      <c r="G736" s="15">
        <v>140</v>
      </c>
      <c r="H736" s="15">
        <v>132</v>
      </c>
      <c r="I736" s="15">
        <v>47</v>
      </c>
      <c r="J736" s="15">
        <v>35</v>
      </c>
      <c r="K736" s="15">
        <v>32</v>
      </c>
      <c r="L736" s="15">
        <v>61</v>
      </c>
      <c r="M736" s="15">
        <v>68</v>
      </c>
      <c r="N736" s="15">
        <v>61</v>
      </c>
      <c r="O736" s="15">
        <v>52</v>
      </c>
      <c r="P736" s="15">
        <v>15</v>
      </c>
      <c r="Q736" s="15" t="s">
        <v>329</v>
      </c>
      <c r="R736" s="3" t="str">
        <f>IF(ISERROR(VLOOKUP($Q736,技リスト!$A$1:$F$270,6,FALSE)),"－",VLOOKUP($Q736,技リスト!$A$1:$F$270,6,FALSE))</f>
        <v>DR</v>
      </c>
      <c r="S736" s="3">
        <f>IF(ISERROR(VLOOKUP($Q736,技リスト!$A$1:$F$270,3,FALSE)),"－",VLOOKUP($Q736,技リスト!$A$1:$F$270,3,FALSE))</f>
        <v>8</v>
      </c>
      <c r="T736" s="3" t="str">
        <f>IF($E736=IF(ISERROR(VLOOKUP($Q736,技リスト!$A$1:$F$270,4,FALSE)),"－",VLOOKUP($Q736,技リスト!$A$1:$F$270,4,FALSE)),"一致","")</f>
        <v/>
      </c>
      <c r="U736" s="15" t="s">
        <v>298</v>
      </c>
      <c r="V736" s="3" t="str">
        <f>IF(ISERROR(VLOOKUP($U736,技リスト!$A$1:$F$270,6,FALSE)),"－",VLOOKUP($U736,技リスト!$A$1:$F$270,6,FALSE))</f>
        <v>DR</v>
      </c>
      <c r="W736" s="3">
        <f>IF(ISERROR(VLOOKUP($U736,技リスト!$A$1:$F$270,3,FALSE)),"－",VLOOKUP($U736,技リスト!$A$1:$F$270,3,FALSE))</f>
        <v>38</v>
      </c>
      <c r="X736" s="3" t="str">
        <f>IF($E736=IF(ISERROR(VLOOKUP($U736,技リスト!$A$1:$F$270,4,FALSE)),"－",VLOOKUP($U736,技リスト!$A$1:$F$270,4,FALSE)),"一致","")</f>
        <v/>
      </c>
      <c r="Y736" s="15" t="s">
        <v>320</v>
      </c>
      <c r="Z736" s="3" t="str">
        <f>IF(ISERROR(VLOOKUP($Y736,技リスト!$A$1:$F$270,6,FALSE)),"－",VLOOKUP($Y736,技リスト!$A$1:$F$270,6,FALSE))</f>
        <v>CA</v>
      </c>
      <c r="AA736" s="3">
        <f>IF(ISERROR(VLOOKUP($Y736,技リスト!$A$1:$F$270,3,FALSE)),"－",VLOOKUP($Y736,技リスト!$A$1:$F$270,3,FALSE))</f>
        <v>41</v>
      </c>
      <c r="AB736" s="3" t="str">
        <f>IF($E736=IF(ISERROR(VLOOKUP($Y736,技リスト!$A$1:$F$270,4,FALSE)),"－",VLOOKUP($Y736,技リスト!$A$1:$F$270,4,FALSE)),"一致","")</f>
        <v>一致</v>
      </c>
      <c r="AC736" s="15" t="s">
        <v>271</v>
      </c>
      <c r="AD736" s="3" t="str">
        <f>IF(ISERROR(VLOOKUP($AC736,技リスト!$A$1:$F$270,6,FALSE)),"－",VLOOKUP($AC736,技リスト!$A$1:$F$270,6,FALSE))</f>
        <v>CA</v>
      </c>
      <c r="AE736" s="3">
        <f>IF(ISERROR(VLOOKUP($AC736,技リスト!$A$1:$F$270,3,FALSE)),"－",VLOOKUP($AC736,技リスト!$A$1:$F$270,3,FALSE))</f>
        <v>76</v>
      </c>
      <c r="AF736" s="3" t="str">
        <f>IF($E736=IF(ISERROR(VLOOKUP($AC736,技リスト!$A$1:$F$245,4,FALSE)),"－",VLOOKUP($AC736,技リスト!$A$1:$F$245,4,FALSE)),"一致","")</f>
        <v/>
      </c>
      <c r="AG736" s="16" t="str">
        <f t="shared" si="88"/>
        <v>たまのりピエロムーンサルトワイルドクローかえんほうしゃ</v>
      </c>
      <c r="AH736" s="16" t="str">
        <f t="shared" si="89"/>
        <v>たまのりピエロムーンサルトワイルドクローかえんほうしゃ</v>
      </c>
      <c r="AI736" s="16" t="str">
        <f t="shared" si="90"/>
        <v>たまのりピエロムーンサルトワイルドクローかえんほうしゃ</v>
      </c>
      <c r="AJ736" s="16" t="str">
        <f t="shared" si="91"/>
        <v>たまのりピエロムーンサルトワイルドクローかえんほうしゃ</v>
      </c>
      <c r="AK736" s="15" t="str">
        <f t="shared" si="92"/>
        <v>DRDRCACA</v>
      </c>
      <c r="AL736" s="16" t="str">
        <f t="shared" si="93"/>
        <v>DRDRCACA</v>
      </c>
      <c r="AM736" s="15" t="str">
        <f t="shared" si="94"/>
        <v>DRDRCACA</v>
      </c>
      <c r="AN736" s="15" t="str">
        <f t="shared" si="95"/>
        <v>DRDRCACA</v>
      </c>
    </row>
    <row r="737" spans="1:40" ht="11.25" customHeight="1" x14ac:dyDescent="0.15">
      <c r="A737" s="15">
        <v>736</v>
      </c>
      <c r="B737" s="15" t="s">
        <v>1791</v>
      </c>
      <c r="C737" s="15" t="s">
        <v>1792</v>
      </c>
      <c r="D737" s="3" t="s">
        <v>18</v>
      </c>
      <c r="E737" s="15" t="s">
        <v>145</v>
      </c>
      <c r="F737" s="15" t="s">
        <v>52</v>
      </c>
      <c r="G737" s="15">
        <v>200</v>
      </c>
      <c r="H737" s="15">
        <v>138</v>
      </c>
      <c r="I737" s="15">
        <v>44</v>
      </c>
      <c r="J737" s="15">
        <v>54</v>
      </c>
      <c r="K737" s="15">
        <v>52</v>
      </c>
      <c r="L737" s="15">
        <v>56</v>
      </c>
      <c r="M737" s="15">
        <v>62</v>
      </c>
      <c r="N737" s="15">
        <v>37</v>
      </c>
      <c r="O737" s="15">
        <v>57</v>
      </c>
      <c r="P737" s="15">
        <v>21</v>
      </c>
      <c r="Q737" s="15" t="s">
        <v>163</v>
      </c>
      <c r="R737" s="3" t="str">
        <f>IF(ISERROR(VLOOKUP($Q737,技リスト!$A$1:$F$270,6,FALSE)),"－",VLOOKUP($Q737,技リスト!$A$1:$F$270,6,FALSE))</f>
        <v>NS</v>
      </c>
      <c r="S737" s="3">
        <f>IF(ISERROR(VLOOKUP($Q737,技リスト!$A$1:$F$270,3,FALSE)),"－",VLOOKUP($Q737,技リスト!$A$1:$F$270,3,FALSE))</f>
        <v>24</v>
      </c>
      <c r="T737" s="3" t="str">
        <f>IF($E737=IF(ISERROR(VLOOKUP($Q737,技リスト!$A$1:$F$270,4,FALSE)),"－",VLOOKUP($Q737,技リスト!$A$1:$F$270,4,FALSE)),"一致","")</f>
        <v>一致</v>
      </c>
      <c r="U737" s="15" t="s">
        <v>522</v>
      </c>
      <c r="V737" s="3" t="str">
        <f>IF(ISERROR(VLOOKUP($U737,技リスト!$A$1:$F$270,6,FALSE)),"－",VLOOKUP($U737,技リスト!$A$1:$F$270,6,FALSE))</f>
        <v>NS</v>
      </c>
      <c r="W737" s="3">
        <f>IF(ISERROR(VLOOKUP($U737,技リスト!$A$1:$F$270,3,FALSE)),"－",VLOOKUP($U737,技リスト!$A$1:$F$270,3,FALSE))</f>
        <v>70</v>
      </c>
      <c r="X737" s="3" t="str">
        <f>IF($E737=IF(ISERROR(VLOOKUP($U737,技リスト!$A$1:$F$270,4,FALSE)),"－",VLOOKUP($U737,技リスト!$A$1:$F$270,4,FALSE)),"一致","")</f>
        <v>一致</v>
      </c>
      <c r="Y737" s="15" t="s">
        <v>735</v>
      </c>
      <c r="Z737" s="3" t="str">
        <f>IF(ISERROR(VLOOKUP($Y737,技リスト!$A$1:$F$270,6,FALSE)),"－",VLOOKUP($Y737,技リスト!$A$1:$F$270,6,FALSE))</f>
        <v>BS</v>
      </c>
      <c r="AA737" s="3">
        <f>IF(ISERROR(VLOOKUP($Y737,技リスト!$A$1:$F$270,3,FALSE)),"－",VLOOKUP($Y737,技リスト!$A$1:$F$270,3,FALSE))</f>
        <v>89</v>
      </c>
      <c r="AB737" s="3" t="str">
        <f>IF($E737=IF(ISERROR(VLOOKUP($Y737,技リスト!$A$1:$F$270,4,FALSE)),"－",VLOOKUP($Y737,技リスト!$A$1:$F$270,4,FALSE)),"一致","")</f>
        <v>一致</v>
      </c>
      <c r="AC737" s="15" t="s">
        <v>541</v>
      </c>
      <c r="AD737" s="3" t="str">
        <f>IF(ISERROR(VLOOKUP($AC737,技リスト!$A$1:$F$270,6,FALSE)),"－",VLOOKUP($AC737,技リスト!$A$1:$F$270,6,FALSE))</f>
        <v>NS</v>
      </c>
      <c r="AE737" s="3">
        <f>IF(ISERROR(VLOOKUP($AC737,技リスト!$A$1:$F$270,3,FALSE)),"－",VLOOKUP($AC737,技リスト!$A$1:$F$270,3,FALSE))</f>
        <v>104</v>
      </c>
      <c r="AF737" s="3" t="str">
        <f>IF($E737=IF(ISERROR(VLOOKUP($AC737,技リスト!$A$1:$F$245,4,FALSE)),"－",VLOOKUP($AC737,技リスト!$A$1:$F$245,4,FALSE)),"一致","")</f>
        <v>一致</v>
      </c>
      <c r="AG737" s="16" t="str">
        <f t="shared" si="88"/>
        <v>グレネードショットダブルグレネードドラゴンキャノントライアングルＺ</v>
      </c>
      <c r="AH737" s="16" t="str">
        <f t="shared" si="89"/>
        <v>グレネードショットダブルグレネードドラゴンキャノントライアングルＺ</v>
      </c>
      <c r="AI737" s="16" t="str">
        <f t="shared" si="90"/>
        <v>グレネードショットダブルグレネードドラゴンキャノントライアングルＺ</v>
      </c>
      <c r="AJ737" s="16" t="str">
        <f t="shared" si="91"/>
        <v>グレネードショットダブルグレネードドラゴンキャノントライアングルＺ</v>
      </c>
      <c r="AK737" s="15" t="str">
        <f t="shared" si="92"/>
        <v>NSNSBSNS</v>
      </c>
      <c r="AL737" s="16" t="str">
        <f t="shared" si="93"/>
        <v>NSNSBSNS</v>
      </c>
      <c r="AM737" s="15" t="str">
        <f t="shared" si="94"/>
        <v>NSNSBSNS</v>
      </c>
      <c r="AN737" s="15" t="str">
        <f t="shared" si="95"/>
        <v>NSNSBSNS</v>
      </c>
    </row>
    <row r="738" spans="1:40" ht="11.25" customHeight="1" x14ac:dyDescent="0.15">
      <c r="A738" s="15">
        <v>737</v>
      </c>
      <c r="B738" s="15" t="s">
        <v>1793</v>
      </c>
      <c r="C738" s="15" t="s">
        <v>1794</v>
      </c>
      <c r="D738" s="3" t="s">
        <v>18</v>
      </c>
      <c r="E738" s="15" t="s">
        <v>121</v>
      </c>
      <c r="F738" s="15" t="s">
        <v>52</v>
      </c>
      <c r="G738" s="15">
        <v>145</v>
      </c>
      <c r="H738" s="15">
        <v>132</v>
      </c>
      <c r="I738" s="15">
        <v>59</v>
      </c>
      <c r="J738" s="15">
        <v>56</v>
      </c>
      <c r="K738" s="15">
        <v>56</v>
      </c>
      <c r="L738" s="15">
        <v>56</v>
      </c>
      <c r="M738" s="15">
        <v>52</v>
      </c>
      <c r="N738" s="15">
        <v>60</v>
      </c>
      <c r="O738" s="15">
        <v>63</v>
      </c>
      <c r="P738" s="15">
        <v>38</v>
      </c>
      <c r="Q738" s="15" t="s">
        <v>263</v>
      </c>
      <c r="R738" s="3" t="str">
        <f>IF(ISERROR(VLOOKUP($Q738,技リスト!$A$1:$F$270,6,FALSE)),"－",VLOOKUP($Q738,技リスト!$A$1:$F$270,6,FALSE))</f>
        <v>NS</v>
      </c>
      <c r="S738" s="3">
        <f>IF(ISERROR(VLOOKUP($Q738,技リスト!$A$1:$F$270,3,FALSE)),"－",VLOOKUP($Q738,技リスト!$A$1:$F$270,3,FALSE))</f>
        <v>43</v>
      </c>
      <c r="T738" s="3" t="str">
        <f>IF($E738=IF(ISERROR(VLOOKUP($Q738,技リスト!$A$1:$F$270,4,FALSE)),"－",VLOOKUP($Q738,技リスト!$A$1:$F$270,4,FALSE)),"一致","")</f>
        <v>一致</v>
      </c>
      <c r="U738" s="15" t="s">
        <v>338</v>
      </c>
      <c r="V738" s="3" t="str">
        <f>IF(ISERROR(VLOOKUP($U738,技リスト!$A$1:$F$270,6,FALSE)),"－",VLOOKUP($U738,技リスト!$A$1:$F$270,6,FALSE))</f>
        <v>DR</v>
      </c>
      <c r="W738" s="3">
        <f>IF(ISERROR(VLOOKUP($U738,技リスト!$A$1:$F$270,3,FALSE)),"－",VLOOKUP($U738,技リスト!$A$1:$F$270,3,FALSE))</f>
        <v>76</v>
      </c>
      <c r="X738" s="3" t="str">
        <f>IF($E738=IF(ISERROR(VLOOKUP($U738,技リスト!$A$1:$F$270,4,FALSE)),"－",VLOOKUP($U738,技リスト!$A$1:$F$270,4,FALSE)),"一致","")</f>
        <v>一致</v>
      </c>
      <c r="Y738" s="15" t="s">
        <v>427</v>
      </c>
      <c r="Z738" s="3" t="str">
        <f>IF(ISERROR(VLOOKUP($Y738,技リスト!$A$1:$F$270,6,FALSE)),"－",VLOOKUP($Y738,技リスト!$A$1:$F$270,6,FALSE))</f>
        <v>BL</v>
      </c>
      <c r="AA738" s="3">
        <f>IF(ISERROR(VLOOKUP($Y738,技リスト!$A$1:$F$270,3,FALSE)),"－",VLOOKUP($Y738,技リスト!$A$1:$F$270,3,FALSE))</f>
        <v>39</v>
      </c>
      <c r="AB738" s="3" t="str">
        <f>IF($E738=IF(ISERROR(VLOOKUP($Y738,技リスト!$A$1:$F$270,4,FALSE)),"－",VLOOKUP($Y738,技リスト!$A$1:$F$270,4,FALSE)),"一致","")</f>
        <v/>
      </c>
      <c r="AC738" s="15" t="s">
        <v>691</v>
      </c>
      <c r="AD738" s="3" t="str">
        <f>IF(ISERROR(VLOOKUP($AC738,技リスト!$A$1:$F$270,6,FALSE)),"－",VLOOKUP($AC738,技リスト!$A$1:$F$270,6,FALSE))</f>
        <v>LS</v>
      </c>
      <c r="AE738" s="3">
        <f>IF(ISERROR(VLOOKUP($AC738,技リスト!$A$1:$F$270,3,FALSE)),"－",VLOOKUP($AC738,技リスト!$A$1:$F$270,3,FALSE))</f>
        <v>87</v>
      </c>
      <c r="AF738" s="3" t="str">
        <f>IF($E738=IF(ISERROR(VLOOKUP($AC738,技リスト!$A$1:$F$245,4,FALSE)),"－",VLOOKUP($AC738,技リスト!$A$1:$F$245,4,FALSE)),"一致","")</f>
        <v>一致</v>
      </c>
      <c r="AG738" s="16" t="str">
        <f t="shared" si="88"/>
        <v>かみかくしとうめいフェイントブレードアタックドこんじょうクラブ</v>
      </c>
      <c r="AH738" s="16" t="str">
        <f t="shared" si="89"/>
        <v>かみかくしとうめいフェイントブレードアタックドこんじょうクラブ</v>
      </c>
      <c r="AI738" s="16" t="str">
        <f t="shared" si="90"/>
        <v>かみかくしとうめいフェイントブレードアタックドこんじょうクラブ</v>
      </c>
      <c r="AJ738" s="16" t="str">
        <f t="shared" si="91"/>
        <v>かみかくしとうめいフェイントブレードアタックドこんじょうクラブ</v>
      </c>
      <c r="AK738" s="15" t="str">
        <f t="shared" si="92"/>
        <v>NSDRBLLS</v>
      </c>
      <c r="AL738" s="16" t="str">
        <f t="shared" si="93"/>
        <v>NSDRBLLS</v>
      </c>
      <c r="AM738" s="15" t="str">
        <f t="shared" si="94"/>
        <v>NSDRBLLS</v>
      </c>
      <c r="AN738" s="15" t="str">
        <f t="shared" si="95"/>
        <v>NSDRBLLS</v>
      </c>
    </row>
    <row r="739" spans="1:40" ht="11.25" customHeight="1" x14ac:dyDescent="0.15">
      <c r="A739" s="15">
        <v>738</v>
      </c>
      <c r="B739" s="15" t="s">
        <v>1795</v>
      </c>
      <c r="C739" s="15" t="s">
        <v>1796</v>
      </c>
      <c r="D739" s="3" t="s">
        <v>18</v>
      </c>
      <c r="E739" s="15" t="s">
        <v>145</v>
      </c>
      <c r="F739" s="15" t="s">
        <v>20</v>
      </c>
      <c r="G739" s="15">
        <v>123</v>
      </c>
      <c r="H739" s="15">
        <v>158</v>
      </c>
      <c r="I739" s="15">
        <v>51</v>
      </c>
      <c r="J739" s="15">
        <v>36</v>
      </c>
      <c r="K739" s="15">
        <v>33</v>
      </c>
      <c r="L739" s="15">
        <v>60</v>
      </c>
      <c r="M739" s="15">
        <v>68</v>
      </c>
      <c r="N739" s="15">
        <v>56</v>
      </c>
      <c r="O739" s="15">
        <v>60</v>
      </c>
      <c r="P739" s="15">
        <v>20</v>
      </c>
      <c r="Q739" s="15" t="s">
        <v>203</v>
      </c>
      <c r="R739" s="3" t="str">
        <f>IF(ISERROR(VLOOKUP($Q739,技リスト!$A$1:$F$270,6,FALSE)),"－",VLOOKUP($Q739,技リスト!$A$1:$F$270,6,FALSE))</f>
        <v>P1</v>
      </c>
      <c r="S739" s="3">
        <f>IF(ISERROR(VLOOKUP($Q739,技リスト!$A$1:$F$270,3,FALSE)),"－",VLOOKUP($Q739,技リスト!$A$1:$F$270,3,FALSE))</f>
        <v>8</v>
      </c>
      <c r="T739" s="3" t="str">
        <f>IF($E739=IF(ISERROR(VLOOKUP($Q739,技リスト!$A$1:$F$270,4,FALSE)),"－",VLOOKUP($Q739,技リスト!$A$1:$F$270,4,FALSE)),"一致","")</f>
        <v>一致</v>
      </c>
      <c r="U739" s="15" t="s">
        <v>280</v>
      </c>
      <c r="V739" s="3" t="str">
        <f>IF(ISERROR(VLOOKUP($U739,技リスト!$A$1:$F$270,6,FALSE)),"－",VLOOKUP($U739,技リスト!$A$1:$F$270,6,FALSE))</f>
        <v>P1</v>
      </c>
      <c r="W739" s="3">
        <f>IF(ISERROR(VLOOKUP($U739,技リスト!$A$1:$F$270,3,FALSE)),"－",VLOOKUP($U739,技リスト!$A$1:$F$270,3,FALSE))</f>
        <v>41</v>
      </c>
      <c r="X739" s="3" t="str">
        <f>IF($E739=IF(ISERROR(VLOOKUP($U739,技リスト!$A$1:$F$270,4,FALSE)),"－",VLOOKUP($U739,技リスト!$A$1:$F$270,4,FALSE)),"一致","")</f>
        <v>一致</v>
      </c>
      <c r="Y739" s="15" t="s">
        <v>918</v>
      </c>
      <c r="Z739" s="3" t="str">
        <f>IF(ISERROR(VLOOKUP($Y739,技リスト!$A$1:$F$270,6,FALSE)),"－",VLOOKUP($Y739,技リスト!$A$1:$F$270,6,FALSE))</f>
        <v>BL</v>
      </c>
      <c r="AA739" s="3">
        <f>IF(ISERROR(VLOOKUP($Y739,技リスト!$A$1:$F$270,3,FALSE)),"－",VLOOKUP($Y739,技リスト!$A$1:$F$270,3,FALSE))</f>
        <v>73</v>
      </c>
      <c r="AB739" s="3" t="str">
        <f>IF($E739=IF(ISERROR(VLOOKUP($Y739,技リスト!$A$1:$F$270,4,FALSE)),"－",VLOOKUP($Y739,技リスト!$A$1:$F$270,4,FALSE)),"一致","")</f>
        <v/>
      </c>
      <c r="AC739" s="15" t="s">
        <v>370</v>
      </c>
      <c r="AD739" s="3" t="str">
        <f>IF(ISERROR(VLOOKUP($AC739,技リスト!$A$1:$F$270,6,FALSE)),"－",VLOOKUP($AC739,技リスト!$A$1:$F$270,6,FALSE))</f>
        <v>P1</v>
      </c>
      <c r="AE739" s="3">
        <f>IF(ISERROR(VLOOKUP($AC739,技リスト!$A$1:$F$270,3,FALSE)),"－",VLOOKUP($AC739,技リスト!$A$1:$F$270,3,FALSE))</f>
        <v>90</v>
      </c>
      <c r="AF739" s="3" t="str">
        <f>IF($E739=IF(ISERROR(VLOOKUP($AC739,技リスト!$A$1:$F$245,4,FALSE)),"－",VLOOKUP($AC739,技リスト!$A$1:$F$245,4,FALSE)),"一致","")</f>
        <v>一致</v>
      </c>
      <c r="AG739" s="16" t="str">
        <f t="shared" si="88"/>
        <v>ねっけつパンチロケットこぶしプロファイルゾーンダブルロケット</v>
      </c>
      <c r="AH739" s="16" t="str">
        <f t="shared" si="89"/>
        <v>ねっけつパンチロケットこぶしプロファイルゾーンダブルロケット</v>
      </c>
      <c r="AI739" s="16" t="str">
        <f t="shared" si="90"/>
        <v>ねっけつパンチロケットこぶしプロファイルゾーンダブルロケット</v>
      </c>
      <c r="AJ739" s="16" t="str">
        <f t="shared" si="91"/>
        <v>ねっけつパンチロケットこぶしプロファイルゾーンダブルロケット</v>
      </c>
      <c r="AK739" s="15" t="str">
        <f t="shared" si="92"/>
        <v>P1P1BLP1</v>
      </c>
      <c r="AL739" s="16" t="str">
        <f t="shared" si="93"/>
        <v>P1P1BLP1</v>
      </c>
      <c r="AM739" s="15" t="str">
        <f t="shared" si="94"/>
        <v>P1P1BLP1</v>
      </c>
      <c r="AN739" s="15" t="str">
        <f t="shared" si="95"/>
        <v>P1P1BLP1</v>
      </c>
    </row>
    <row r="740" spans="1:40" ht="11.25" customHeight="1" x14ac:dyDescent="0.15">
      <c r="A740" s="15">
        <v>739</v>
      </c>
      <c r="B740" s="15" t="s">
        <v>1797</v>
      </c>
      <c r="C740" s="15" t="s">
        <v>1798</v>
      </c>
      <c r="D740" s="3" t="s">
        <v>18</v>
      </c>
      <c r="E740" s="15" t="s">
        <v>145</v>
      </c>
      <c r="F740" s="15" t="s">
        <v>53</v>
      </c>
      <c r="G740" s="15">
        <v>143</v>
      </c>
      <c r="H740" s="15">
        <v>140</v>
      </c>
      <c r="I740" s="15">
        <v>52</v>
      </c>
      <c r="J740" s="15">
        <v>54</v>
      </c>
      <c r="K740" s="15">
        <v>63</v>
      </c>
      <c r="L740" s="15">
        <v>53</v>
      </c>
      <c r="M740" s="15">
        <v>59</v>
      </c>
      <c r="N740" s="15">
        <v>56</v>
      </c>
      <c r="O740" s="15">
        <v>62</v>
      </c>
      <c r="P740" s="15">
        <v>11</v>
      </c>
      <c r="Q740" s="15" t="s">
        <v>133</v>
      </c>
      <c r="R740" s="3" t="str">
        <f>IF(ISERROR(VLOOKUP($Q740,技リスト!$A$1:$F$270,6,FALSE)),"－",VLOOKUP($Q740,技リスト!$A$1:$F$270,6,FALSE))</f>
        <v>BB</v>
      </c>
      <c r="S740" s="3">
        <f>IF(ISERROR(VLOOKUP($Q740,技リスト!$A$1:$F$270,3,FALSE)),"－",VLOOKUP($Q740,技リスト!$A$1:$F$270,3,FALSE))</f>
        <v>48</v>
      </c>
      <c r="T740" s="3" t="str">
        <f>IF($E740=IF(ISERROR(VLOOKUP($Q740,技リスト!$A$1:$F$270,4,FALSE)),"－",VLOOKUP($Q740,技リスト!$A$1:$F$270,4,FALSE)),"一致","")</f>
        <v/>
      </c>
      <c r="U740" s="15" t="s">
        <v>738</v>
      </c>
      <c r="V740" s="3" t="str">
        <f>IF(ISERROR(VLOOKUP($U740,技リスト!$A$1:$F$270,6,FALSE)),"－",VLOOKUP($U740,技リスト!$A$1:$F$270,6,FALSE))</f>
        <v>BB</v>
      </c>
      <c r="W740" s="3">
        <f>IF(ISERROR(VLOOKUP($U740,技リスト!$A$1:$F$270,3,FALSE)),"－",VLOOKUP($U740,技リスト!$A$1:$F$270,3,FALSE))</f>
        <v>44</v>
      </c>
      <c r="X740" s="3" t="str">
        <f>IF($E740=IF(ISERROR(VLOOKUP($U740,技リスト!$A$1:$F$270,4,FALSE)),"－",VLOOKUP($U740,技リスト!$A$1:$F$270,4,FALSE)),"一致","")</f>
        <v>一致</v>
      </c>
      <c r="Y740" s="15" t="s">
        <v>816</v>
      </c>
      <c r="Z740" s="3" t="str">
        <f>IF(ISERROR(VLOOKUP($Y740,技リスト!$A$1:$F$270,6,FALSE)),"－",VLOOKUP($Y740,技リスト!$A$1:$F$270,6,FALSE))</f>
        <v>DR</v>
      </c>
      <c r="AA740" s="3">
        <f>IF(ISERROR(VLOOKUP($Y740,技リスト!$A$1:$F$270,3,FALSE)),"－",VLOOKUP($Y740,技リスト!$A$1:$F$270,3,FALSE))</f>
        <v>83</v>
      </c>
      <c r="AB740" s="3" t="str">
        <f>IF($E740=IF(ISERROR(VLOOKUP($Y740,技リスト!$A$1:$F$270,4,FALSE)),"－",VLOOKUP($Y740,技リスト!$A$1:$F$270,4,FALSE)),"一致","")</f>
        <v/>
      </c>
      <c r="AC740" s="15" t="s">
        <v>1520</v>
      </c>
      <c r="AD740" s="3" t="str">
        <f>IF(ISERROR(VLOOKUP($AC740,技リスト!$A$1:$F$270,6,FALSE)),"－",VLOOKUP($AC740,技リスト!$A$1:$F$270,6,FALSE))</f>
        <v>BB</v>
      </c>
      <c r="AE740" s="3">
        <f>IF(ISERROR(VLOOKUP($AC740,技リスト!$A$1:$F$270,3,FALSE)),"－",VLOOKUP($AC740,技リスト!$A$1:$F$270,3,FALSE))</f>
        <v>95</v>
      </c>
      <c r="AF740" s="3" t="str">
        <f>IF($E740=IF(ISERROR(VLOOKUP($AC740,技リスト!$A$1:$F$245,4,FALSE)),"－",VLOOKUP($AC740,技リスト!$A$1:$F$245,4,FALSE)),"一致","")</f>
        <v/>
      </c>
      <c r="AG740" s="16" t="str">
        <f t="shared" si="88"/>
        <v>ザ・ウォールスーパーしこふみモグラシャッフルメガウォール</v>
      </c>
      <c r="AH740" s="16" t="str">
        <f t="shared" si="89"/>
        <v>ザ・ウォールスーパーしこふみモグラシャッフルメガウォール</v>
      </c>
      <c r="AI740" s="16" t="str">
        <f t="shared" si="90"/>
        <v>ザ・ウォールスーパーしこふみモグラシャッフルメガウォール</v>
      </c>
      <c r="AJ740" s="16" t="str">
        <f t="shared" si="91"/>
        <v>ザ・ウォールスーパーしこふみモグラシャッフルメガウォール</v>
      </c>
      <c r="AK740" s="15" t="str">
        <f t="shared" si="92"/>
        <v>BBBBDRBB</v>
      </c>
      <c r="AL740" s="16" t="str">
        <f t="shared" si="93"/>
        <v>BBBBDRBB</v>
      </c>
      <c r="AM740" s="15" t="str">
        <f t="shared" si="94"/>
        <v>BBBBDRBB</v>
      </c>
      <c r="AN740" s="15" t="str">
        <f t="shared" si="95"/>
        <v>BBBBDRBB</v>
      </c>
    </row>
    <row r="741" spans="1:40" ht="11.25" customHeight="1" x14ac:dyDescent="0.15">
      <c r="A741" s="15">
        <v>740</v>
      </c>
      <c r="B741" s="15" t="s">
        <v>1799</v>
      </c>
      <c r="C741" s="15" t="s">
        <v>1800</v>
      </c>
      <c r="D741" s="3" t="s">
        <v>18</v>
      </c>
      <c r="E741" s="15" t="s">
        <v>88</v>
      </c>
      <c r="F741" s="15" t="s">
        <v>52</v>
      </c>
      <c r="G741" s="15">
        <v>132</v>
      </c>
      <c r="H741" s="15">
        <v>115</v>
      </c>
      <c r="I741" s="15">
        <v>58</v>
      </c>
      <c r="J741" s="15">
        <v>53</v>
      </c>
      <c r="K741" s="15">
        <v>40</v>
      </c>
      <c r="L741" s="15">
        <v>51</v>
      </c>
      <c r="M741" s="15">
        <v>47</v>
      </c>
      <c r="N741" s="15">
        <v>53</v>
      </c>
      <c r="O741" s="15">
        <v>58</v>
      </c>
      <c r="P741" s="15">
        <v>26</v>
      </c>
      <c r="Q741" s="15" t="s">
        <v>533</v>
      </c>
      <c r="R741" s="3" t="str">
        <f>IF(ISERROR(VLOOKUP($Q741,技リスト!$A$1:$F$270,6,FALSE)),"－",VLOOKUP($Q741,技リスト!$A$1:$F$270,6,FALSE))</f>
        <v>NS</v>
      </c>
      <c r="S741" s="3">
        <f>IF(ISERROR(VLOOKUP($Q741,技リスト!$A$1:$F$270,3,FALSE)),"－",VLOOKUP($Q741,技リスト!$A$1:$F$270,3,FALSE))</f>
        <v>24</v>
      </c>
      <c r="T741" s="3" t="str">
        <f>IF($E741=IF(ISERROR(VLOOKUP($Q741,技リスト!$A$1:$F$270,4,FALSE)),"－",VLOOKUP($Q741,技リスト!$A$1:$F$270,4,FALSE)),"一致","")</f>
        <v>一致</v>
      </c>
      <c r="U741" s="15" t="s">
        <v>199</v>
      </c>
      <c r="V741" s="3" t="str">
        <f>IF(ISERROR(VLOOKUP($U741,技リスト!$A$1:$F$270,6,FALSE)),"－",VLOOKUP($U741,技リスト!$A$1:$F$270,6,FALSE))</f>
        <v>BB</v>
      </c>
      <c r="W741" s="3">
        <f>IF(ISERROR(VLOOKUP($U741,技リスト!$A$1:$F$270,3,FALSE)),"－",VLOOKUP($U741,技リスト!$A$1:$F$270,3,FALSE))</f>
        <v>58</v>
      </c>
      <c r="X741" s="3" t="str">
        <f>IF($E741=IF(ISERROR(VLOOKUP($U741,技リスト!$A$1:$F$270,4,FALSE)),"－",VLOOKUP($U741,技リスト!$A$1:$F$270,4,FALSE)),"一致","")</f>
        <v>一致</v>
      </c>
      <c r="Y741" s="15" t="s">
        <v>350</v>
      </c>
      <c r="Z741" s="3" t="str">
        <f>IF(ISERROR(VLOOKUP($Y741,技リスト!$A$1:$F$270,6,FALSE)),"－",VLOOKUP($Y741,技リスト!$A$1:$F$270,6,FALSE))</f>
        <v>NS</v>
      </c>
      <c r="AA741" s="3">
        <f>IF(ISERROR(VLOOKUP($Y741,技リスト!$A$1:$F$270,3,FALSE)),"－",VLOOKUP($Y741,技リスト!$A$1:$F$270,3,FALSE))</f>
        <v>67</v>
      </c>
      <c r="AB741" s="3" t="str">
        <f>IF($E741=IF(ISERROR(VLOOKUP($Y741,技リスト!$A$1:$F$270,4,FALSE)),"－",VLOOKUP($Y741,技リスト!$A$1:$F$270,4,FALSE)),"一致","")</f>
        <v>一致</v>
      </c>
      <c r="AC741" s="15" t="s">
        <v>716</v>
      </c>
      <c r="AD741" s="3" t="str">
        <f>IF(ISERROR(VLOOKUP($AC741,技リスト!$A$1:$F$270,6,FALSE)),"－",VLOOKUP($AC741,技リスト!$A$1:$F$270,6,FALSE))</f>
        <v>BL</v>
      </c>
      <c r="AE741" s="3">
        <f>IF(ISERROR(VLOOKUP($AC741,技リスト!$A$1:$F$270,3,FALSE)),"－",VLOOKUP($AC741,技リスト!$A$1:$F$270,3,FALSE))</f>
        <v>84</v>
      </c>
      <c r="AF741" s="3" t="str">
        <f>IF($E741=IF(ISERROR(VLOOKUP($AC741,技リスト!$A$1:$F$245,4,FALSE)),"－",VLOOKUP($AC741,技リスト!$A$1:$F$245,4,FALSE)),"一致","")</f>
        <v/>
      </c>
      <c r="AG741" s="16" t="str">
        <f t="shared" si="88"/>
        <v>スピニングシュートスピニングカットクロスドライブデュアルストーム</v>
      </c>
      <c r="AH741" s="16" t="str">
        <f t="shared" si="89"/>
        <v>スピニングシュートスピニングカットクロスドライブデュアルストーム</v>
      </c>
      <c r="AI741" s="16" t="str">
        <f t="shared" si="90"/>
        <v>スピニングシュートスピニングカットクロスドライブデュアルストーム</v>
      </c>
      <c r="AJ741" s="16" t="str">
        <f t="shared" si="91"/>
        <v>スピニングシュートスピニングカットクロスドライブデュアルストーム</v>
      </c>
      <c r="AK741" s="15" t="str">
        <f t="shared" si="92"/>
        <v>NSBBNSBL</v>
      </c>
      <c r="AL741" s="16" t="str">
        <f t="shared" si="93"/>
        <v>NSBBNSBL</v>
      </c>
      <c r="AM741" s="15" t="str">
        <f t="shared" si="94"/>
        <v>NSBBNSBL</v>
      </c>
      <c r="AN741" s="15" t="str">
        <f t="shared" si="95"/>
        <v>NSBBNSBL</v>
      </c>
    </row>
    <row r="742" spans="1:40" ht="11.25" customHeight="1" x14ac:dyDescent="0.15">
      <c r="A742" s="15">
        <v>741</v>
      </c>
      <c r="B742" s="15" t="s">
        <v>1801</v>
      </c>
      <c r="C742" s="15" t="s">
        <v>1802</v>
      </c>
      <c r="D742" s="3" t="s">
        <v>18</v>
      </c>
      <c r="E742" s="15" t="s">
        <v>121</v>
      </c>
      <c r="F742" s="15" t="s">
        <v>53</v>
      </c>
      <c r="G742" s="15">
        <v>107</v>
      </c>
      <c r="H742" s="15">
        <v>140</v>
      </c>
      <c r="I742" s="15">
        <v>46</v>
      </c>
      <c r="J742" s="15">
        <v>56</v>
      </c>
      <c r="K742" s="15">
        <v>59</v>
      </c>
      <c r="L742" s="15">
        <v>60</v>
      </c>
      <c r="M742" s="15">
        <v>60</v>
      </c>
      <c r="N742" s="15">
        <v>63</v>
      </c>
      <c r="O742" s="15">
        <v>59</v>
      </c>
      <c r="P742" s="15">
        <v>26</v>
      </c>
      <c r="Q742" s="15" t="s">
        <v>304</v>
      </c>
      <c r="R742" s="3" t="str">
        <f>IF(ISERROR(VLOOKUP($Q742,技リスト!$A$1:$F$270,6,FALSE)),"－",VLOOKUP($Q742,技リスト!$A$1:$F$270,6,FALSE))</f>
        <v>BL</v>
      </c>
      <c r="S742" s="3">
        <f>IF(ISERROR(VLOOKUP($Q742,技リスト!$A$1:$F$270,3,FALSE)),"－",VLOOKUP($Q742,技リスト!$A$1:$F$270,3,FALSE))</f>
        <v>12</v>
      </c>
      <c r="T742" s="3" t="str">
        <f>IF($E742=IF(ISERROR(VLOOKUP($Q742,技リスト!$A$1:$F$270,4,FALSE)),"－",VLOOKUP($Q742,技リスト!$A$1:$F$270,4,FALSE)),"一致","")</f>
        <v>一致</v>
      </c>
      <c r="U742" s="15" t="s">
        <v>134</v>
      </c>
      <c r="V742" s="3" t="str">
        <f>IF(ISERROR(VLOOKUP($U742,技リスト!$A$1:$F$270,6,FALSE)),"－",VLOOKUP($U742,技リスト!$A$1:$F$270,6,FALSE))</f>
        <v>DR</v>
      </c>
      <c r="W742" s="3">
        <f>IF(ISERROR(VLOOKUP($U742,技リスト!$A$1:$F$270,3,FALSE)),"－",VLOOKUP($U742,技リスト!$A$1:$F$270,3,FALSE))</f>
        <v>38</v>
      </c>
      <c r="X742" s="3" t="str">
        <f>IF($E742=IF(ISERROR(VLOOKUP($U742,技リスト!$A$1:$F$270,4,FALSE)),"－",VLOOKUP($U742,技リスト!$A$1:$F$270,4,FALSE)),"一致","")</f>
        <v>一致</v>
      </c>
      <c r="Y742" s="15" t="s">
        <v>213</v>
      </c>
      <c r="Z742" s="3" t="str">
        <f>IF(ISERROR(VLOOKUP($Y742,技リスト!$A$1:$F$270,6,FALSE)),"－",VLOOKUP($Y742,技リスト!$A$1:$F$270,6,FALSE))</f>
        <v>BL</v>
      </c>
      <c r="AA742" s="3">
        <f>IF(ISERROR(VLOOKUP($Y742,技リスト!$A$1:$F$270,3,FALSE)),"－",VLOOKUP($Y742,技リスト!$A$1:$F$270,3,FALSE))</f>
        <v>56</v>
      </c>
      <c r="AB742" s="3" t="str">
        <f>IF($E742=IF(ISERROR(VLOOKUP($Y742,技リスト!$A$1:$F$270,4,FALSE)),"－",VLOOKUP($Y742,技リスト!$A$1:$F$270,4,FALSE)),"一致","")</f>
        <v>一致</v>
      </c>
      <c r="AC742" s="15" t="s">
        <v>610</v>
      </c>
      <c r="AD742" s="3" t="str">
        <f>IF(ISERROR(VLOOKUP($AC742,技リスト!$A$1:$F$270,6,FALSE)),"－",VLOOKUP($AC742,技リスト!$A$1:$F$270,6,FALSE))</f>
        <v>DR</v>
      </c>
      <c r="AE742" s="3">
        <f>IF(ISERROR(VLOOKUP($AC742,技リスト!$A$1:$F$270,3,FALSE)),"－",VLOOKUP($AC742,技リスト!$A$1:$F$270,3,FALSE))</f>
        <v>38</v>
      </c>
      <c r="AF742" s="3" t="str">
        <f>IF($E742=IF(ISERROR(VLOOKUP($AC742,技リスト!$A$1:$F$245,4,FALSE)),"－",VLOOKUP($AC742,技リスト!$A$1:$F$245,4,FALSE)),"一致","")</f>
        <v/>
      </c>
      <c r="AG742" s="16" t="str">
        <f t="shared" si="88"/>
        <v>しこふみスーパーアルマジロアースクェイクフーセンガム</v>
      </c>
      <c r="AH742" s="16" t="str">
        <f t="shared" si="89"/>
        <v>しこふみスーパーアルマジロアースクェイクフーセンガム</v>
      </c>
      <c r="AI742" s="16" t="str">
        <f t="shared" si="90"/>
        <v>しこふみスーパーアルマジロアースクェイクフーセンガム</v>
      </c>
      <c r="AJ742" s="16" t="str">
        <f t="shared" si="91"/>
        <v>しこふみスーパーアルマジロアースクェイクフーセンガム</v>
      </c>
      <c r="AK742" s="15" t="str">
        <f t="shared" si="92"/>
        <v>BLDRBLDR</v>
      </c>
      <c r="AL742" s="16" t="str">
        <f t="shared" si="93"/>
        <v>BLDRBLDR</v>
      </c>
      <c r="AM742" s="15" t="str">
        <f t="shared" si="94"/>
        <v>BLDRBLDR</v>
      </c>
      <c r="AN742" s="15" t="str">
        <f t="shared" si="95"/>
        <v>BLDRBLDR</v>
      </c>
    </row>
    <row r="743" spans="1:40" ht="11.25" customHeight="1" x14ac:dyDescent="0.15">
      <c r="A743" s="15">
        <v>742</v>
      </c>
      <c r="B743" s="15" t="s">
        <v>1803</v>
      </c>
      <c r="C743" s="15" t="s">
        <v>1804</v>
      </c>
      <c r="D743" s="3" t="s">
        <v>18</v>
      </c>
      <c r="E743" s="15" t="s">
        <v>121</v>
      </c>
      <c r="F743" s="15" t="s">
        <v>20</v>
      </c>
      <c r="G743" s="15">
        <v>77</v>
      </c>
      <c r="H743" s="15">
        <v>136</v>
      </c>
      <c r="I743" s="15">
        <v>48</v>
      </c>
      <c r="J743" s="15">
        <v>56</v>
      </c>
      <c r="K743" s="15">
        <v>61</v>
      </c>
      <c r="L743" s="15">
        <v>52</v>
      </c>
      <c r="M743" s="15">
        <v>70</v>
      </c>
      <c r="N743" s="15">
        <v>71</v>
      </c>
      <c r="O743" s="15">
        <v>60</v>
      </c>
      <c r="P743" s="15">
        <v>20</v>
      </c>
      <c r="Q743" s="15" t="s">
        <v>219</v>
      </c>
      <c r="R743" s="3" t="str">
        <f>IF(ISERROR(VLOOKUP($Q743,技リスト!$A$1:$F$270,6,FALSE)),"－",VLOOKUP($Q743,技リスト!$A$1:$F$270,6,FALSE))</f>
        <v>BL</v>
      </c>
      <c r="S743" s="3">
        <f>IF(ISERROR(VLOOKUP($Q743,技リスト!$A$1:$F$270,3,FALSE)),"－",VLOOKUP($Q743,技リスト!$A$1:$F$270,3,FALSE))</f>
        <v>64</v>
      </c>
      <c r="T743" s="3" t="str">
        <f>IF($E743=IF(ISERROR(VLOOKUP($Q743,技リスト!$A$1:$F$270,4,FALSE)),"－",VLOOKUP($Q743,技リスト!$A$1:$F$270,4,FALSE)),"一致","")</f>
        <v/>
      </c>
      <c r="U743" s="15" t="s">
        <v>481</v>
      </c>
      <c r="V743" s="3" t="str">
        <f>IF(ISERROR(VLOOKUP($U743,技リスト!$A$1:$F$270,6,FALSE)),"－",VLOOKUP($U743,技リスト!$A$1:$F$270,6,FALSE))</f>
        <v>CA</v>
      </c>
      <c r="W743" s="3">
        <f>IF(ISERROR(VLOOKUP($U743,技リスト!$A$1:$F$270,3,FALSE)),"－",VLOOKUP($U743,技リスト!$A$1:$F$270,3,FALSE))</f>
        <v>41</v>
      </c>
      <c r="X743" s="3" t="str">
        <f>IF($E743=IF(ISERROR(VLOOKUP($U743,技リスト!$A$1:$F$270,4,FALSE)),"－",VLOOKUP($U743,技リスト!$A$1:$F$270,4,FALSE)),"一致","")</f>
        <v/>
      </c>
      <c r="Y743" s="15" t="s">
        <v>445</v>
      </c>
      <c r="Z743" s="3" t="str">
        <f>IF(ISERROR(VLOOKUP($Y743,技リスト!$A$1:$F$270,6,FALSE)),"－",VLOOKUP($Y743,技リスト!$A$1:$F$270,6,FALSE))</f>
        <v>CA</v>
      </c>
      <c r="AA743" s="3">
        <f>IF(ISERROR(VLOOKUP($Y743,技リスト!$A$1:$F$270,3,FALSE)),"－",VLOOKUP($Y743,技リスト!$A$1:$F$270,3,FALSE))</f>
        <v>61</v>
      </c>
      <c r="AB743" s="3" t="str">
        <f>IF($E743=IF(ISERROR(VLOOKUP($Y743,技リスト!$A$1:$F$270,4,FALSE)),"－",VLOOKUP($Y743,技リスト!$A$1:$F$270,4,FALSE)),"一致","")</f>
        <v/>
      </c>
      <c r="AC743" s="15" t="s">
        <v>427</v>
      </c>
      <c r="AD743" s="3" t="str">
        <f>IF(ISERROR(VLOOKUP($AC743,技リスト!$A$1:$F$270,6,FALSE)),"－",VLOOKUP($AC743,技リスト!$A$1:$F$270,6,FALSE))</f>
        <v>BL</v>
      </c>
      <c r="AE743" s="3">
        <f>IF(ISERROR(VLOOKUP($AC743,技リスト!$A$1:$F$270,3,FALSE)),"－",VLOOKUP($AC743,技リスト!$A$1:$F$270,3,FALSE))</f>
        <v>39</v>
      </c>
      <c r="AF743" s="3" t="str">
        <f>IF($E743=IF(ISERROR(VLOOKUP($AC743,技リスト!$A$1:$F$245,4,FALSE)),"－",VLOOKUP($AC743,技リスト!$A$1:$F$245,4,FALSE)),"一致","")</f>
        <v/>
      </c>
      <c r="AG743" s="16" t="str">
        <f t="shared" si="88"/>
        <v>サイクロンこがらしつむじブレードアタック</v>
      </c>
      <c r="AH743" s="16" t="str">
        <f t="shared" si="89"/>
        <v>サイクロンこがらしつむじブレードアタック</v>
      </c>
      <c r="AI743" s="16" t="str">
        <f t="shared" si="90"/>
        <v>サイクロンこがらしつむじブレードアタック</v>
      </c>
      <c r="AJ743" s="16" t="str">
        <f t="shared" si="91"/>
        <v>サイクロンこがらしつむじブレードアタック</v>
      </c>
      <c r="AK743" s="15" t="str">
        <f t="shared" si="92"/>
        <v>BLCACABL</v>
      </c>
      <c r="AL743" s="16" t="str">
        <f t="shared" si="93"/>
        <v>BLCACABL</v>
      </c>
      <c r="AM743" s="15" t="str">
        <f t="shared" si="94"/>
        <v>BLCACABL</v>
      </c>
      <c r="AN743" s="15" t="str">
        <f t="shared" si="95"/>
        <v>BLCACABL</v>
      </c>
    </row>
    <row r="744" spans="1:40" ht="11.25" customHeight="1" x14ac:dyDescent="0.15">
      <c r="A744" s="15">
        <v>743</v>
      </c>
      <c r="B744" s="15" t="s">
        <v>1805</v>
      </c>
      <c r="C744" s="15" t="s">
        <v>1806</v>
      </c>
      <c r="D744" s="3" t="s">
        <v>18</v>
      </c>
      <c r="E744" s="15" t="s">
        <v>121</v>
      </c>
      <c r="F744" s="15" t="s">
        <v>52</v>
      </c>
      <c r="G744" s="15">
        <v>96</v>
      </c>
      <c r="H744" s="15">
        <v>140</v>
      </c>
      <c r="I744" s="15">
        <v>66</v>
      </c>
      <c r="J744" s="15">
        <v>53</v>
      </c>
      <c r="K744" s="15">
        <v>54</v>
      </c>
      <c r="L744" s="15">
        <v>52</v>
      </c>
      <c r="M744" s="15">
        <v>59</v>
      </c>
      <c r="N744" s="15">
        <v>73</v>
      </c>
      <c r="O744" s="15">
        <v>58</v>
      </c>
      <c r="P744" s="15">
        <v>14</v>
      </c>
      <c r="Q744" s="15" t="s">
        <v>344</v>
      </c>
      <c r="R744" s="3" t="str">
        <f>IF(ISERROR(VLOOKUP($Q744,技リスト!$A$1:$F$270,6,FALSE)),"－",VLOOKUP($Q744,技リスト!$A$1:$F$270,6,FALSE))</f>
        <v>NS</v>
      </c>
      <c r="S744" s="3">
        <f>IF(ISERROR(VLOOKUP($Q744,技リスト!$A$1:$F$270,3,FALSE)),"－",VLOOKUP($Q744,技リスト!$A$1:$F$270,3,FALSE))</f>
        <v>31</v>
      </c>
      <c r="T744" s="3" t="str">
        <f>IF($E744=IF(ISERROR(VLOOKUP($Q744,技リスト!$A$1:$F$270,4,FALSE)),"－",VLOOKUP($Q744,技リスト!$A$1:$F$270,4,FALSE)),"一致","")</f>
        <v>一致</v>
      </c>
      <c r="U744" s="15" t="s">
        <v>449</v>
      </c>
      <c r="V744" s="3" t="str">
        <f>IF(ISERROR(VLOOKUP($U744,技リスト!$A$1:$F$270,6,FALSE)),"－",VLOOKUP($U744,技リスト!$A$1:$F$270,6,FALSE))</f>
        <v>NS</v>
      </c>
      <c r="W744" s="3">
        <f>IF(ISERROR(VLOOKUP($U744,技リスト!$A$1:$F$270,3,FALSE)),"－",VLOOKUP($U744,技リスト!$A$1:$F$270,3,FALSE))</f>
        <v>58</v>
      </c>
      <c r="X744" s="3" t="str">
        <f>IF($E744=IF(ISERROR(VLOOKUP($U744,技リスト!$A$1:$F$270,4,FALSE)),"－",VLOOKUP($U744,技リスト!$A$1:$F$270,4,FALSE)),"一致","")</f>
        <v>一致</v>
      </c>
      <c r="Y744" s="15" t="s">
        <v>160</v>
      </c>
      <c r="Z744" s="3" t="str">
        <f>IF(ISERROR(VLOOKUP($Y744,技リスト!$A$1:$F$270,6,FALSE)),"－",VLOOKUP($Y744,技リスト!$A$1:$F$270,6,FALSE))</f>
        <v>BS</v>
      </c>
      <c r="AA744" s="3">
        <f>IF(ISERROR(VLOOKUP($Y744,技リスト!$A$1:$F$270,3,FALSE)),"－",VLOOKUP($Y744,技リスト!$A$1:$F$270,3,FALSE))</f>
        <v>78</v>
      </c>
      <c r="AB744" s="3" t="str">
        <f>IF($E744=IF(ISERROR(VLOOKUP($Y744,技リスト!$A$1:$F$270,4,FALSE)),"－",VLOOKUP($Y744,技リスト!$A$1:$F$270,4,FALSE)),"一致","")</f>
        <v>一致</v>
      </c>
      <c r="AC744" s="15" t="s">
        <v>214</v>
      </c>
      <c r="AD744" s="3" t="str">
        <f>IF(ISERROR(VLOOKUP($AC744,技リスト!$A$1:$F$270,6,FALSE)),"－",VLOOKUP($AC744,技リスト!$A$1:$F$270,6,FALSE))</f>
        <v>NS</v>
      </c>
      <c r="AE744" s="3">
        <f>IF(ISERROR(VLOOKUP($AC744,技リスト!$A$1:$F$270,3,FALSE)),"－",VLOOKUP($AC744,技リスト!$A$1:$F$270,3,FALSE))</f>
        <v>94</v>
      </c>
      <c r="AF744" s="3" t="str">
        <f>IF($E744=IF(ISERROR(VLOOKUP($AC744,技リスト!$A$1:$F$245,4,FALSE)),"－",VLOOKUP($AC744,技リスト!$A$1:$F$245,4,FALSE)),"一致","")</f>
        <v>一致</v>
      </c>
      <c r="AG744" s="16" t="str">
        <f t="shared" si="88"/>
        <v>ターザンキックつちだるまクンフーアタックリフレクトバスター</v>
      </c>
      <c r="AH744" s="16" t="str">
        <f t="shared" si="89"/>
        <v>ターザンキックつちだるまクンフーアタックリフレクトバスター</v>
      </c>
      <c r="AI744" s="16" t="str">
        <f t="shared" si="90"/>
        <v>ターザンキックつちだるまクンフーアタックリフレクトバスター</v>
      </c>
      <c r="AJ744" s="16" t="str">
        <f t="shared" si="91"/>
        <v>ターザンキックつちだるまクンフーアタックリフレクトバスター</v>
      </c>
      <c r="AK744" s="15" t="str">
        <f t="shared" si="92"/>
        <v>NSNSBSNS</v>
      </c>
      <c r="AL744" s="16" t="str">
        <f t="shared" si="93"/>
        <v>NSNSBSNS</v>
      </c>
      <c r="AM744" s="15" t="str">
        <f t="shared" si="94"/>
        <v>NSNSBSNS</v>
      </c>
      <c r="AN744" s="15" t="str">
        <f t="shared" si="95"/>
        <v>NSNSBSNS</v>
      </c>
    </row>
    <row r="745" spans="1:40" ht="11.25" customHeight="1" x14ac:dyDescent="0.15">
      <c r="A745" s="15">
        <v>744</v>
      </c>
      <c r="B745" s="15" t="s">
        <v>1807</v>
      </c>
      <c r="C745" s="15" t="s">
        <v>1808</v>
      </c>
      <c r="D745" s="3" t="s">
        <v>18</v>
      </c>
      <c r="E745" s="15" t="s">
        <v>121</v>
      </c>
      <c r="F745" s="15" t="s">
        <v>52</v>
      </c>
      <c r="G745" s="15">
        <v>165</v>
      </c>
      <c r="H745" s="15">
        <v>133</v>
      </c>
      <c r="I745" s="15">
        <v>60</v>
      </c>
      <c r="J745" s="15">
        <v>60</v>
      </c>
      <c r="K745" s="15">
        <v>63</v>
      </c>
      <c r="L745" s="15">
        <v>56</v>
      </c>
      <c r="M745" s="15">
        <v>56</v>
      </c>
      <c r="N745" s="15">
        <v>57</v>
      </c>
      <c r="O745" s="15">
        <v>54</v>
      </c>
      <c r="P745" s="15">
        <v>26</v>
      </c>
      <c r="Q745" s="15" t="s">
        <v>164</v>
      </c>
      <c r="R745" s="3" t="str">
        <f>IF(ISERROR(VLOOKUP($Q745,技リスト!$A$1:$F$270,6,FALSE)),"－",VLOOKUP($Q745,技リスト!$A$1:$F$270,6,FALSE))</f>
        <v>DR</v>
      </c>
      <c r="S745" s="3">
        <f>IF(ISERROR(VLOOKUP($Q745,技リスト!$A$1:$F$270,3,FALSE)),"－",VLOOKUP($Q745,技リスト!$A$1:$F$270,3,FALSE))</f>
        <v>49</v>
      </c>
      <c r="T745" s="3" t="str">
        <f>IF($E745=IF(ISERROR(VLOOKUP($Q745,技リスト!$A$1:$F$270,4,FALSE)),"－",VLOOKUP($Q745,技リスト!$A$1:$F$270,4,FALSE)),"一致","")</f>
        <v>一致</v>
      </c>
      <c r="U745" s="15" t="s">
        <v>159</v>
      </c>
      <c r="V745" s="3" t="str">
        <f>IF(ISERROR(VLOOKUP($U745,技リスト!$A$1:$F$270,6,FALSE)),"－",VLOOKUP($U745,技リスト!$A$1:$F$270,6,FALSE))</f>
        <v>NS</v>
      </c>
      <c r="W745" s="3">
        <f>IF(ISERROR(VLOOKUP($U745,技リスト!$A$1:$F$270,3,FALSE)),"－",VLOOKUP($U745,技リスト!$A$1:$F$270,3,FALSE))</f>
        <v>67</v>
      </c>
      <c r="X745" s="3" t="str">
        <f>IF($E745=IF(ISERROR(VLOOKUP($U745,技リスト!$A$1:$F$270,4,FALSE)),"－",VLOOKUP($U745,技リスト!$A$1:$F$270,4,FALSE)),"一致","")</f>
        <v>一致</v>
      </c>
      <c r="Y745" s="15" t="s">
        <v>148</v>
      </c>
      <c r="Z745" s="3" t="str">
        <f>IF(ISERROR(VLOOKUP($Y745,技リスト!$A$1:$F$270,6,FALSE)),"－",VLOOKUP($Y745,技リスト!$A$1:$F$270,6,FALSE))</f>
        <v>BS</v>
      </c>
      <c r="AA745" s="3">
        <f>IF(ISERROR(VLOOKUP($Y745,技リスト!$A$1:$F$270,3,FALSE)),"－",VLOOKUP($Y745,技リスト!$A$1:$F$270,3,FALSE))</f>
        <v>80</v>
      </c>
      <c r="AB745" s="3" t="str">
        <f>IF($E745=IF(ISERROR(VLOOKUP($Y745,技リスト!$A$1:$F$270,4,FALSE)),"－",VLOOKUP($Y745,技リスト!$A$1:$F$270,4,FALSE)),"一致","")</f>
        <v/>
      </c>
      <c r="AC745" s="15" t="s">
        <v>691</v>
      </c>
      <c r="AD745" s="3" t="str">
        <f>IF(ISERROR(VLOOKUP($AC745,技リスト!$A$1:$F$270,6,FALSE)),"－",VLOOKUP($AC745,技リスト!$A$1:$F$270,6,FALSE))</f>
        <v>LS</v>
      </c>
      <c r="AE745" s="3">
        <f>IF(ISERROR(VLOOKUP($AC745,技リスト!$A$1:$F$270,3,FALSE)),"－",VLOOKUP($AC745,技リスト!$A$1:$F$270,3,FALSE))</f>
        <v>87</v>
      </c>
      <c r="AF745" s="3" t="str">
        <f>IF($E745=IF(ISERROR(VLOOKUP($AC745,技リスト!$A$1:$F$245,4,FALSE)),"－",VLOOKUP($AC745,技リスト!$A$1:$F$245,4,FALSE)),"一致","")</f>
        <v>一致</v>
      </c>
      <c r="AG745" s="16" t="str">
        <f t="shared" si="88"/>
        <v>ごりむちゅうクルクルヘッドドこんじょうバットドこんじょうクラブ</v>
      </c>
      <c r="AH745" s="16" t="str">
        <f t="shared" si="89"/>
        <v>ごりむちゅうクルクルヘッドドこんじょうバットドこんじょうクラブ</v>
      </c>
      <c r="AI745" s="16" t="str">
        <f t="shared" si="90"/>
        <v>ごりむちゅうクルクルヘッドドこんじょうバットドこんじょうクラブ</v>
      </c>
      <c r="AJ745" s="16" t="str">
        <f t="shared" si="91"/>
        <v>ごりむちゅうクルクルヘッドドこんじょうバットドこんじょうクラブ</v>
      </c>
      <c r="AK745" s="15" t="str">
        <f t="shared" si="92"/>
        <v>DRNSBSLS</v>
      </c>
      <c r="AL745" s="16" t="str">
        <f t="shared" si="93"/>
        <v>DRNSBSLS</v>
      </c>
      <c r="AM745" s="15" t="str">
        <f t="shared" si="94"/>
        <v>DRNSBSLS</v>
      </c>
      <c r="AN745" s="15" t="str">
        <f t="shared" si="95"/>
        <v>DRNSBSLS</v>
      </c>
    </row>
    <row r="746" spans="1:40" ht="11.25" customHeight="1" x14ac:dyDescent="0.15">
      <c r="A746" s="15">
        <v>745</v>
      </c>
      <c r="B746" s="15" t="s">
        <v>1809</v>
      </c>
      <c r="C746" s="15" t="s">
        <v>1810</v>
      </c>
      <c r="D746" s="3" t="s">
        <v>18</v>
      </c>
      <c r="E746" s="15" t="s">
        <v>121</v>
      </c>
      <c r="F746" s="15" t="s">
        <v>52</v>
      </c>
      <c r="G746" s="15">
        <v>167</v>
      </c>
      <c r="H746" s="15">
        <v>148</v>
      </c>
      <c r="I746" s="15">
        <v>40</v>
      </c>
      <c r="J746" s="15">
        <v>32</v>
      </c>
      <c r="K746" s="15">
        <v>34</v>
      </c>
      <c r="L746" s="15">
        <v>58</v>
      </c>
      <c r="M746" s="15">
        <v>64</v>
      </c>
      <c r="N746" s="15">
        <v>60</v>
      </c>
      <c r="O746" s="15">
        <v>58</v>
      </c>
      <c r="P746" s="15">
        <v>19</v>
      </c>
      <c r="Q746" s="15" t="s">
        <v>349</v>
      </c>
      <c r="R746" s="3" t="str">
        <f>IF(ISERROR(VLOOKUP($Q746,技リスト!$A$1:$F$270,6,FALSE)),"－",VLOOKUP($Q746,技リスト!$A$1:$F$270,6,FALSE))</f>
        <v>NS</v>
      </c>
      <c r="S746" s="3">
        <f>IF(ISERROR(VLOOKUP($Q746,技リスト!$A$1:$F$270,3,FALSE)),"－",VLOOKUP($Q746,技リスト!$A$1:$F$270,3,FALSE))</f>
        <v>22</v>
      </c>
      <c r="T746" s="3" t="str">
        <f>IF($E746=IF(ISERROR(VLOOKUP($Q746,技リスト!$A$1:$F$270,4,FALSE)),"－",VLOOKUP($Q746,技リスト!$A$1:$F$270,4,FALSE)),"一致","")</f>
        <v>一致</v>
      </c>
      <c r="U746" s="15" t="s">
        <v>139</v>
      </c>
      <c r="V746" s="3" t="str">
        <f>IF(ISERROR(VLOOKUP($U746,技リスト!$A$1:$F$270,6,FALSE)),"－",VLOOKUP($U746,技リスト!$A$1:$F$270,6,FALSE))</f>
        <v>BL</v>
      </c>
      <c r="W746" s="3">
        <f>IF(ISERROR(VLOOKUP($U746,技リスト!$A$1:$F$270,3,FALSE)),"－",VLOOKUP($U746,技リスト!$A$1:$F$270,3,FALSE))</f>
        <v>8</v>
      </c>
      <c r="X746" s="3" t="str">
        <f>IF($E746=IF(ISERROR(VLOOKUP($U746,技リスト!$A$1:$F$270,4,FALSE)),"－",VLOOKUP($U746,技リスト!$A$1:$F$270,4,FALSE)),"一致","")</f>
        <v/>
      </c>
      <c r="Y746" s="15" t="s">
        <v>298</v>
      </c>
      <c r="Z746" s="3" t="str">
        <f>IF(ISERROR(VLOOKUP($Y746,技リスト!$A$1:$F$270,6,FALSE)),"－",VLOOKUP($Y746,技リスト!$A$1:$F$270,6,FALSE))</f>
        <v>DR</v>
      </c>
      <c r="AA746" s="3">
        <f>IF(ISERROR(VLOOKUP($Y746,技リスト!$A$1:$F$270,3,FALSE)),"－",VLOOKUP($Y746,技リスト!$A$1:$F$270,3,FALSE))</f>
        <v>38</v>
      </c>
      <c r="AB746" s="3" t="str">
        <f>IF($E746=IF(ISERROR(VLOOKUP($Y746,技リスト!$A$1:$F$270,4,FALSE)),"－",VLOOKUP($Y746,技リスト!$A$1:$F$270,4,FALSE)),"一致","")</f>
        <v/>
      </c>
      <c r="AC746" s="15" t="s">
        <v>351</v>
      </c>
      <c r="AD746" s="3" t="str">
        <f>IF(ISERROR(VLOOKUP($AC746,技リスト!$A$1:$F$270,6,FALSE)),"－",VLOOKUP($AC746,技リスト!$A$1:$F$270,6,FALSE))</f>
        <v>NS</v>
      </c>
      <c r="AE746" s="3">
        <f>IF(ISERROR(VLOOKUP($AC746,技リスト!$A$1:$F$270,3,FALSE)),"－",VLOOKUP($AC746,技リスト!$A$1:$F$270,3,FALSE))</f>
        <v>103</v>
      </c>
      <c r="AF746" s="3" t="str">
        <f>IF($E746=IF(ISERROR(VLOOKUP($AC746,技リスト!$A$1:$F$245,4,FALSE)),"－",VLOOKUP($AC746,技リスト!$A$1:$F$245,4,FALSE)),"一致","")</f>
        <v>一致</v>
      </c>
      <c r="AG746" s="16" t="str">
        <f t="shared" si="88"/>
        <v>スネークショットコイルターンムーンサルトドラゴングランド</v>
      </c>
      <c r="AH746" s="16" t="str">
        <f t="shared" si="89"/>
        <v>スネークショットコイルターンムーンサルトドラゴングランド</v>
      </c>
      <c r="AI746" s="16" t="str">
        <f t="shared" si="90"/>
        <v>スネークショットコイルターンムーンサルトドラゴングランド</v>
      </c>
      <c r="AJ746" s="16" t="str">
        <f t="shared" si="91"/>
        <v>スネークショットコイルターンムーンサルトドラゴングランド</v>
      </c>
      <c r="AK746" s="15" t="str">
        <f t="shared" si="92"/>
        <v>NSBLDRNS</v>
      </c>
      <c r="AL746" s="16" t="str">
        <f t="shared" si="93"/>
        <v>NSBLDRNS</v>
      </c>
      <c r="AM746" s="15" t="str">
        <f t="shared" si="94"/>
        <v>NSBLDRNS</v>
      </c>
      <c r="AN746" s="15" t="str">
        <f t="shared" si="95"/>
        <v>NSBLDRNS</v>
      </c>
    </row>
    <row r="747" spans="1:40" ht="11.25" customHeight="1" x14ac:dyDescent="0.15">
      <c r="A747" s="15">
        <v>746</v>
      </c>
      <c r="B747" s="15" t="s">
        <v>1811</v>
      </c>
      <c r="C747" s="15" t="s">
        <v>1812</v>
      </c>
      <c r="D747" s="3" t="s">
        <v>18</v>
      </c>
      <c r="E747" s="15" t="s">
        <v>121</v>
      </c>
      <c r="F747" s="15" t="s">
        <v>20</v>
      </c>
      <c r="G747" s="15">
        <v>154</v>
      </c>
      <c r="H747" s="15">
        <v>136</v>
      </c>
      <c r="I747" s="15">
        <v>54</v>
      </c>
      <c r="J747" s="15">
        <v>57</v>
      </c>
      <c r="K747" s="15">
        <v>52</v>
      </c>
      <c r="L747" s="15">
        <v>56</v>
      </c>
      <c r="M747" s="15">
        <v>54</v>
      </c>
      <c r="N747" s="15">
        <v>52</v>
      </c>
      <c r="O747" s="15">
        <v>59</v>
      </c>
      <c r="P747" s="15">
        <v>16</v>
      </c>
      <c r="Q747" s="15" t="s">
        <v>366</v>
      </c>
      <c r="R747" s="3" t="str">
        <f>IF(ISERROR(VLOOKUP($Q747,技リスト!$A$1:$F$270,6,FALSE)),"－",VLOOKUP($Q747,技リスト!$A$1:$F$270,6,FALSE))</f>
        <v>CA</v>
      </c>
      <c r="S747" s="3">
        <f>IF(ISERROR(VLOOKUP($Q747,技リスト!$A$1:$F$270,3,FALSE)),"－",VLOOKUP($Q747,技リスト!$A$1:$F$270,3,FALSE))</f>
        <v>10</v>
      </c>
      <c r="T747" s="3" t="str">
        <f>IF($E747=IF(ISERROR(VLOOKUP($Q747,技リスト!$A$1:$F$270,4,FALSE)),"－",VLOOKUP($Q747,技リスト!$A$1:$F$270,4,FALSE)),"一致","")</f>
        <v>一致</v>
      </c>
      <c r="U747" s="15" t="s">
        <v>369</v>
      </c>
      <c r="V747" s="3" t="str">
        <f>IF(ISERROR(VLOOKUP($U747,技リスト!$A$1:$F$270,6,FALSE)),"－",VLOOKUP($U747,技リスト!$A$1:$F$270,6,FALSE))</f>
        <v>CA</v>
      </c>
      <c r="W747" s="3">
        <f>IF(ISERROR(VLOOKUP($U747,技リスト!$A$1:$F$270,3,FALSE)),"－",VLOOKUP($U747,技リスト!$A$1:$F$270,3,FALSE))</f>
        <v>44</v>
      </c>
      <c r="X747" s="3" t="str">
        <f>IF($E747=IF(ISERROR(VLOOKUP($U747,技リスト!$A$1:$F$270,4,FALSE)),"－",VLOOKUP($U747,技リスト!$A$1:$F$270,4,FALSE)),"一致","")</f>
        <v/>
      </c>
      <c r="Y747" s="15" t="s">
        <v>304</v>
      </c>
      <c r="Z747" s="3" t="str">
        <f>IF(ISERROR(VLOOKUP($Y747,技リスト!$A$1:$F$270,6,FALSE)),"－",VLOOKUP($Y747,技リスト!$A$1:$F$270,6,FALSE))</f>
        <v>BL</v>
      </c>
      <c r="AA747" s="3">
        <f>IF(ISERROR(VLOOKUP($Y747,技リスト!$A$1:$F$270,3,FALSE)),"－",VLOOKUP($Y747,技リスト!$A$1:$F$270,3,FALSE))</f>
        <v>12</v>
      </c>
      <c r="AB747" s="3" t="str">
        <f>IF($E747=IF(ISERROR(VLOOKUP($Y747,技リスト!$A$1:$F$270,4,FALSE)),"－",VLOOKUP($Y747,技リスト!$A$1:$F$270,4,FALSE)),"一致","")</f>
        <v>一致</v>
      </c>
      <c r="AC747" s="15" t="s">
        <v>282</v>
      </c>
      <c r="AD747" s="3" t="str">
        <f>IF(ISERROR(VLOOKUP($AC747,技リスト!$A$1:$F$270,6,FALSE)),"－",VLOOKUP($AC747,技リスト!$A$1:$F$270,6,FALSE))</f>
        <v>P2</v>
      </c>
      <c r="AE747" s="3">
        <f>IF(ISERROR(VLOOKUP($AC747,技リスト!$A$1:$F$270,3,FALSE)),"－",VLOOKUP($AC747,技リスト!$A$1:$F$270,3,FALSE))</f>
        <v>83</v>
      </c>
      <c r="AF747" s="3" t="str">
        <f>IF($E747=IF(ISERROR(VLOOKUP($AC747,技リスト!$A$1:$F$245,4,FALSE)),"－",VLOOKUP($AC747,技リスト!$A$1:$F$245,4,FALSE)),"一致","")</f>
        <v/>
      </c>
      <c r="AG747" s="16" t="str">
        <f t="shared" si="88"/>
        <v>タフネスブロックシュートポケットしこふみカウンターストライク</v>
      </c>
      <c r="AH747" s="16" t="str">
        <f t="shared" si="89"/>
        <v>タフネスブロックシュートポケットしこふみカウンターストライク</v>
      </c>
      <c r="AI747" s="16" t="str">
        <f t="shared" si="90"/>
        <v>タフネスブロックシュートポケットしこふみカウンターストライク</v>
      </c>
      <c r="AJ747" s="16" t="str">
        <f t="shared" si="91"/>
        <v>タフネスブロックシュートポケットしこふみカウンターストライク</v>
      </c>
      <c r="AK747" s="15" t="str">
        <f t="shared" si="92"/>
        <v>CACABLP2</v>
      </c>
      <c r="AL747" s="16" t="str">
        <f t="shared" si="93"/>
        <v>CACABLP2</v>
      </c>
      <c r="AM747" s="15" t="str">
        <f t="shared" si="94"/>
        <v>CACABLP2</v>
      </c>
      <c r="AN747" s="15" t="str">
        <f t="shared" si="95"/>
        <v>CACABLP2</v>
      </c>
    </row>
    <row r="748" spans="1:40" ht="11.25" customHeight="1" x14ac:dyDescent="0.15">
      <c r="A748" s="15">
        <v>747</v>
      </c>
      <c r="B748" s="15" t="s">
        <v>1813</v>
      </c>
      <c r="C748" s="15" t="s">
        <v>1814</v>
      </c>
      <c r="D748" s="3" t="s">
        <v>18</v>
      </c>
      <c r="E748" s="15" t="s">
        <v>145</v>
      </c>
      <c r="F748" s="15" t="s">
        <v>20</v>
      </c>
      <c r="G748" s="15">
        <v>154</v>
      </c>
      <c r="H748" s="15">
        <v>142</v>
      </c>
      <c r="I748" s="15">
        <v>56</v>
      </c>
      <c r="J748" s="15">
        <v>61</v>
      </c>
      <c r="K748" s="15">
        <v>54</v>
      </c>
      <c r="L748" s="15">
        <v>56</v>
      </c>
      <c r="M748" s="15">
        <v>58</v>
      </c>
      <c r="N748" s="15">
        <v>63</v>
      </c>
      <c r="O748" s="15">
        <v>58</v>
      </c>
      <c r="P748" s="15">
        <v>8</v>
      </c>
      <c r="Q748" s="15" t="s">
        <v>203</v>
      </c>
      <c r="R748" s="3" t="str">
        <f>IF(ISERROR(VLOOKUP($Q748,技リスト!$A$1:$F$270,6,FALSE)),"－",VLOOKUP($Q748,技リスト!$A$1:$F$270,6,FALSE))</f>
        <v>P1</v>
      </c>
      <c r="S748" s="3">
        <f>IF(ISERROR(VLOOKUP($Q748,技リスト!$A$1:$F$270,3,FALSE)),"－",VLOOKUP($Q748,技リスト!$A$1:$F$270,3,FALSE))</f>
        <v>8</v>
      </c>
      <c r="T748" s="3" t="str">
        <f>IF($E748=IF(ISERROR(VLOOKUP($Q748,技リスト!$A$1:$F$270,4,FALSE)),"－",VLOOKUP($Q748,技リスト!$A$1:$F$270,4,FALSE)),"一致","")</f>
        <v>一致</v>
      </c>
      <c r="U748" s="15" t="s">
        <v>281</v>
      </c>
      <c r="V748" s="3" t="str">
        <f>IF(ISERROR(VLOOKUP($U748,技リスト!$A$1:$F$270,6,FALSE)),"－",VLOOKUP($U748,技リスト!$A$1:$F$270,6,FALSE))</f>
        <v>P1</v>
      </c>
      <c r="W748" s="3">
        <f>IF(ISERROR(VLOOKUP($U748,技リスト!$A$1:$F$270,3,FALSE)),"－",VLOOKUP($U748,技リスト!$A$1:$F$270,3,FALSE))</f>
        <v>67</v>
      </c>
      <c r="X748" s="3" t="str">
        <f>IF($E748=IF(ISERROR(VLOOKUP($U748,技リスト!$A$1:$F$270,4,FALSE)),"－",VLOOKUP($U748,技リスト!$A$1:$F$270,4,FALSE)),"一致","")</f>
        <v>一致</v>
      </c>
      <c r="Y748" s="15" t="s">
        <v>729</v>
      </c>
      <c r="Z748" s="3" t="str">
        <f>IF(ISERROR(VLOOKUP($Y748,技リスト!$A$1:$F$270,6,FALSE)),"－",VLOOKUP($Y748,技リスト!$A$1:$F$270,6,FALSE))</f>
        <v>BB</v>
      </c>
      <c r="AA748" s="3">
        <f>IF(ISERROR(VLOOKUP($Y748,技リスト!$A$1:$F$270,3,FALSE)),"－",VLOOKUP($Y748,技リスト!$A$1:$F$270,3,FALSE))</f>
        <v>73</v>
      </c>
      <c r="AB748" s="3" t="str">
        <f>IF($E748=IF(ISERROR(VLOOKUP($Y748,技リスト!$A$1:$F$270,4,FALSE)),"－",VLOOKUP($Y748,技リスト!$A$1:$F$270,4,FALSE)),"一致","")</f>
        <v>一致</v>
      </c>
      <c r="AC748" s="15" t="s">
        <v>548</v>
      </c>
      <c r="AD748" s="3" t="str">
        <f>IF(ISERROR(VLOOKUP($AC748,技リスト!$A$1:$F$270,6,FALSE)),"－",VLOOKUP($AC748,技リスト!$A$1:$F$270,6,FALSE))</f>
        <v>DR</v>
      </c>
      <c r="AE748" s="3">
        <f>IF(ISERROR(VLOOKUP($AC748,技リスト!$A$1:$F$270,3,FALSE)),"－",VLOOKUP($AC748,技リスト!$A$1:$F$270,3,FALSE))</f>
        <v>74</v>
      </c>
      <c r="AF748" s="3" t="str">
        <f>IF($E748=IF(ISERROR(VLOOKUP($AC748,技リスト!$A$1:$F$245,4,FALSE)),"－",VLOOKUP($AC748,技リスト!$A$1:$F$245,4,FALSE)),"一致","")</f>
        <v>一致</v>
      </c>
      <c r="AG748" s="16" t="str">
        <f t="shared" si="88"/>
        <v>ねっけつパンチばくれつパンチボルケイノカットれっぷうダッシュ</v>
      </c>
      <c r="AH748" s="16" t="str">
        <f t="shared" si="89"/>
        <v>ねっけつパンチばくれつパンチボルケイノカットれっぷうダッシュ</v>
      </c>
      <c r="AI748" s="16" t="str">
        <f t="shared" si="90"/>
        <v>ねっけつパンチばくれつパンチボルケイノカットれっぷうダッシュ</v>
      </c>
      <c r="AJ748" s="16" t="str">
        <f t="shared" si="91"/>
        <v>ねっけつパンチばくれつパンチボルケイノカットれっぷうダッシュ</v>
      </c>
      <c r="AK748" s="15" t="str">
        <f t="shared" si="92"/>
        <v>P1P1BBDR</v>
      </c>
      <c r="AL748" s="16" t="str">
        <f t="shared" si="93"/>
        <v>P1P1BBDR</v>
      </c>
      <c r="AM748" s="15" t="str">
        <f t="shared" si="94"/>
        <v>P1P1BBDR</v>
      </c>
      <c r="AN748" s="15" t="str">
        <f t="shared" si="95"/>
        <v>P1P1BBDR</v>
      </c>
    </row>
    <row r="749" spans="1:40" ht="11.25" customHeight="1" x14ac:dyDescent="0.15">
      <c r="A749" s="15">
        <v>748</v>
      </c>
      <c r="B749" s="15" t="s">
        <v>1815</v>
      </c>
      <c r="C749" s="15" t="s">
        <v>1816</v>
      </c>
      <c r="D749" s="3" t="s">
        <v>18</v>
      </c>
      <c r="E749" s="15" t="s">
        <v>145</v>
      </c>
      <c r="F749" s="15" t="s">
        <v>53</v>
      </c>
      <c r="G749" s="15">
        <v>171</v>
      </c>
      <c r="H749" s="15">
        <v>194</v>
      </c>
      <c r="I749" s="15">
        <v>44</v>
      </c>
      <c r="J749" s="15">
        <v>52</v>
      </c>
      <c r="K749" s="15">
        <v>70</v>
      </c>
      <c r="L749" s="15">
        <v>45</v>
      </c>
      <c r="M749" s="15">
        <v>62</v>
      </c>
      <c r="N749" s="15">
        <v>52</v>
      </c>
      <c r="O749" s="15">
        <v>53</v>
      </c>
      <c r="P749" s="15">
        <v>14</v>
      </c>
      <c r="Q749" s="15" t="s">
        <v>921</v>
      </c>
      <c r="R749" s="3" t="str">
        <f>IF(ISERROR(VLOOKUP($Q749,技リスト!$A$1:$F$270,6,FALSE)),"－",VLOOKUP($Q749,技リスト!$A$1:$F$270,6,FALSE))</f>
        <v>DR</v>
      </c>
      <c r="S749" s="3">
        <f>IF(ISERROR(VLOOKUP($Q749,技リスト!$A$1:$F$270,3,FALSE)),"－",VLOOKUP($Q749,技リスト!$A$1:$F$270,3,FALSE))</f>
        <v>17</v>
      </c>
      <c r="T749" s="3" t="str">
        <f>IF($E749=IF(ISERROR(VLOOKUP($Q749,技リスト!$A$1:$F$270,4,FALSE)),"－",VLOOKUP($Q749,技リスト!$A$1:$F$270,4,FALSE)),"一致","")</f>
        <v>一致</v>
      </c>
      <c r="U749" s="15" t="s">
        <v>305</v>
      </c>
      <c r="V749" s="3" t="str">
        <f>IF(ISERROR(VLOOKUP($U749,技リスト!$A$1:$F$270,6,FALSE)),"－",VLOOKUP($U749,技リスト!$A$1:$F$270,6,FALSE))</f>
        <v>BB</v>
      </c>
      <c r="W749" s="3">
        <f>IF(ISERROR(VLOOKUP($U749,技リスト!$A$1:$F$270,3,FALSE)),"－",VLOOKUP($U749,技リスト!$A$1:$F$270,3,FALSE))</f>
        <v>16</v>
      </c>
      <c r="X749" s="3" t="str">
        <f>IF($E749=IF(ISERROR(VLOOKUP($U749,技リスト!$A$1:$F$270,4,FALSE)),"－",VLOOKUP($U749,技リスト!$A$1:$F$270,4,FALSE)),"一致","")</f>
        <v/>
      </c>
      <c r="Y749" s="15" t="s">
        <v>218</v>
      </c>
      <c r="Z749" s="3" t="str">
        <f>IF(ISERROR(VLOOKUP($Y749,技リスト!$A$1:$F$270,6,FALSE)),"－",VLOOKUP($Y749,技リスト!$A$1:$F$270,6,FALSE))</f>
        <v>DR</v>
      </c>
      <c r="AA749" s="3">
        <f>IF(ISERROR(VLOOKUP($Y749,技リスト!$A$1:$F$270,3,FALSE)),"－",VLOOKUP($Y749,技リスト!$A$1:$F$270,3,FALSE))</f>
        <v>63</v>
      </c>
      <c r="AB749" s="3" t="str">
        <f>IF($E749=IF(ISERROR(VLOOKUP($Y749,技リスト!$A$1:$F$270,4,FALSE)),"－",VLOOKUP($Y749,技リスト!$A$1:$F$270,4,FALSE)),"一致","")</f>
        <v>一致</v>
      </c>
      <c r="AC749" s="15" t="s">
        <v>236</v>
      </c>
      <c r="AD749" s="3" t="str">
        <f>IF(ISERROR(VLOOKUP($AC749,技リスト!$A$1:$F$270,6,FALSE)),"－",VLOOKUP($AC749,技リスト!$A$1:$F$270,6,FALSE))</f>
        <v>DR</v>
      </c>
      <c r="AE749" s="3">
        <f>IF(ISERROR(VLOOKUP($AC749,技リスト!$A$1:$F$270,3,FALSE)),"－",VLOOKUP($AC749,技リスト!$A$1:$F$270,3,FALSE))</f>
        <v>96</v>
      </c>
      <c r="AF749" s="3" t="str">
        <f>IF($E749=IF(ISERROR(VLOOKUP($AC749,技リスト!$A$1:$F$245,4,FALSE)),"－",VLOOKUP($AC749,技リスト!$A$1:$F$245,4,FALSE)),"一致","")</f>
        <v>一致</v>
      </c>
      <c r="AG749" s="16" t="str">
        <f t="shared" si="88"/>
        <v>ひとりワンツーホーントレインジャッジスルージャッジスルー２</v>
      </c>
      <c r="AH749" s="16" t="str">
        <f t="shared" si="89"/>
        <v>ひとりワンツーホーントレインジャッジスルージャッジスルー２</v>
      </c>
      <c r="AI749" s="16" t="str">
        <f t="shared" si="90"/>
        <v>ひとりワンツーホーントレインジャッジスルージャッジスルー２</v>
      </c>
      <c r="AJ749" s="16" t="str">
        <f t="shared" si="91"/>
        <v>ひとりワンツーホーントレインジャッジスルージャッジスルー２</v>
      </c>
      <c r="AK749" s="15" t="str">
        <f t="shared" si="92"/>
        <v>DRBBDRDR</v>
      </c>
      <c r="AL749" s="16" t="str">
        <f t="shared" si="93"/>
        <v>DRBBDRDR</v>
      </c>
      <c r="AM749" s="15" t="str">
        <f t="shared" si="94"/>
        <v>DRBBDRDR</v>
      </c>
      <c r="AN749" s="15" t="str">
        <f t="shared" si="95"/>
        <v>DRBBDRDR</v>
      </c>
    </row>
    <row r="750" spans="1:40" ht="11.25" customHeight="1" x14ac:dyDescent="0.15">
      <c r="A750" s="15">
        <v>749</v>
      </c>
      <c r="B750" s="15" t="s">
        <v>1817</v>
      </c>
      <c r="C750" s="15" t="s">
        <v>1818</v>
      </c>
      <c r="D750" s="3" t="s">
        <v>18</v>
      </c>
      <c r="E750" s="15" t="s">
        <v>19</v>
      </c>
      <c r="F750" s="15" t="s">
        <v>53</v>
      </c>
      <c r="G750" s="15">
        <v>92</v>
      </c>
      <c r="H750" s="15">
        <v>158</v>
      </c>
      <c r="I750" s="15">
        <v>49</v>
      </c>
      <c r="J750" s="15">
        <v>59</v>
      </c>
      <c r="K750" s="15">
        <v>62</v>
      </c>
      <c r="L750" s="15">
        <v>60</v>
      </c>
      <c r="M750" s="15">
        <v>70</v>
      </c>
      <c r="N750" s="15">
        <v>62</v>
      </c>
      <c r="O750" s="15">
        <v>58</v>
      </c>
      <c r="P750" s="15">
        <v>14</v>
      </c>
      <c r="Q750" s="15" t="s">
        <v>164</v>
      </c>
      <c r="R750" s="3" t="str">
        <f>IF(ISERROR(VLOOKUP($Q750,技リスト!$A$1:$F$270,6,FALSE)),"－",VLOOKUP($Q750,技リスト!$A$1:$F$270,6,FALSE))</f>
        <v>DR</v>
      </c>
      <c r="S750" s="3">
        <f>IF(ISERROR(VLOOKUP($Q750,技リスト!$A$1:$F$270,3,FALSE)),"－",VLOOKUP($Q750,技リスト!$A$1:$F$270,3,FALSE))</f>
        <v>49</v>
      </c>
      <c r="T750" s="3" t="str">
        <f>IF($E750=IF(ISERROR(VLOOKUP($Q750,技リスト!$A$1:$F$270,4,FALSE)),"－",VLOOKUP($Q750,技リスト!$A$1:$F$270,4,FALSE)),"一致","")</f>
        <v/>
      </c>
      <c r="U750" s="15" t="s">
        <v>750</v>
      </c>
      <c r="V750" s="3" t="str">
        <f>IF(ISERROR(VLOOKUP($U750,技リスト!$A$1:$F$270,6,FALSE)),"－",VLOOKUP($U750,技リスト!$A$1:$F$270,6,FALSE))</f>
        <v>BL</v>
      </c>
      <c r="W750" s="3">
        <f>IF(ISERROR(VLOOKUP($U750,技リスト!$A$1:$F$270,3,FALSE)),"－",VLOOKUP($U750,技リスト!$A$1:$F$270,3,FALSE))</f>
        <v>62</v>
      </c>
      <c r="X750" s="3" t="str">
        <f>IF($E750=IF(ISERROR(VLOOKUP($U750,技リスト!$A$1:$F$270,4,FALSE)),"－",VLOOKUP($U750,技リスト!$A$1:$F$270,4,FALSE)),"一致","")</f>
        <v/>
      </c>
      <c r="Y750" s="15" t="s">
        <v>253</v>
      </c>
      <c r="Z750" s="3" t="str">
        <f>IF(ISERROR(VLOOKUP($Y750,技リスト!$A$1:$F$270,6,FALSE)),"－",VLOOKUP($Y750,技リスト!$A$1:$F$270,6,FALSE))</f>
        <v>NS</v>
      </c>
      <c r="AA750" s="3">
        <f>IF(ISERROR(VLOOKUP($Y750,技リスト!$A$1:$F$270,3,FALSE)),"－",VLOOKUP($Y750,技リスト!$A$1:$F$270,3,FALSE))</f>
        <v>84</v>
      </c>
      <c r="AB750" s="3" t="str">
        <f>IF($E750=IF(ISERROR(VLOOKUP($Y750,技リスト!$A$1:$F$270,4,FALSE)),"－",VLOOKUP($Y750,技リスト!$A$1:$F$270,4,FALSE)),"一致","")</f>
        <v/>
      </c>
      <c r="AC750" s="15" t="s">
        <v>87</v>
      </c>
      <c r="AD750" s="3" t="str">
        <f>IF(ISERROR(VLOOKUP($AC750,技リスト!$A$1:$F$270,6,FALSE)),"－",VLOOKUP($AC750,技リスト!$A$1:$F$270,6,FALSE))</f>
        <v>DR</v>
      </c>
      <c r="AE750" s="3">
        <f>IF(ISERROR(VLOOKUP($AC750,技リスト!$A$1:$F$270,3,FALSE)),"－",VLOOKUP($AC750,技リスト!$A$1:$F$270,3,FALSE))</f>
        <v>78</v>
      </c>
      <c r="AF750" s="3" t="str">
        <f>IF($E750=IF(ISERROR(VLOOKUP($AC750,技リスト!$A$1:$F$245,4,FALSE)),"－",VLOOKUP($AC750,技リスト!$A$1:$F$245,4,FALSE)),"一致","")</f>
        <v/>
      </c>
      <c r="AG750" s="16" t="str">
        <f t="shared" si="88"/>
        <v>ごりむちゅうフレイムダンスツインブーストオオウチワ</v>
      </c>
      <c r="AH750" s="16" t="str">
        <f t="shared" si="89"/>
        <v>ごりむちゅうフレイムダンスツインブーストオオウチワ</v>
      </c>
      <c r="AI750" s="16" t="str">
        <f t="shared" si="90"/>
        <v>ごりむちゅうフレイムダンスツインブーストオオウチワ</v>
      </c>
      <c r="AJ750" s="16" t="str">
        <f t="shared" si="91"/>
        <v>ごりむちゅうフレイムダンスツインブーストオオウチワ</v>
      </c>
      <c r="AK750" s="15" t="str">
        <f t="shared" si="92"/>
        <v>DRBLNSDR</v>
      </c>
      <c r="AL750" s="16" t="str">
        <f t="shared" si="93"/>
        <v>DRBLNSDR</v>
      </c>
      <c r="AM750" s="15" t="str">
        <f t="shared" si="94"/>
        <v>DRBLNSDR</v>
      </c>
      <c r="AN750" s="15" t="str">
        <f t="shared" si="95"/>
        <v>DRBLNSDR</v>
      </c>
    </row>
    <row r="751" spans="1:40" ht="11.25" customHeight="1" x14ac:dyDescent="0.15">
      <c r="A751" s="15">
        <v>750</v>
      </c>
      <c r="B751" s="15" t="s">
        <v>1819</v>
      </c>
      <c r="C751" s="15" t="s">
        <v>1820</v>
      </c>
      <c r="D751" s="3" t="s">
        <v>18</v>
      </c>
      <c r="E751" s="15" t="s">
        <v>145</v>
      </c>
      <c r="F751" s="15" t="s">
        <v>53</v>
      </c>
      <c r="G751" s="15">
        <v>217</v>
      </c>
      <c r="H751" s="15">
        <v>142</v>
      </c>
      <c r="I751" s="15">
        <v>66</v>
      </c>
      <c r="J751" s="15">
        <v>54</v>
      </c>
      <c r="K751" s="15">
        <v>53</v>
      </c>
      <c r="L751" s="15">
        <v>54</v>
      </c>
      <c r="M751" s="15">
        <v>60</v>
      </c>
      <c r="N751" s="15">
        <v>57</v>
      </c>
      <c r="O751" s="15">
        <v>57</v>
      </c>
      <c r="P751" s="15">
        <v>17</v>
      </c>
      <c r="Q751" s="15" t="s">
        <v>298</v>
      </c>
      <c r="R751" s="3" t="str">
        <f>IF(ISERROR(VLOOKUP($Q751,技リスト!$A$1:$F$270,6,FALSE)),"－",VLOOKUP($Q751,技リスト!$A$1:$F$270,6,FALSE))</f>
        <v>DR</v>
      </c>
      <c r="S751" s="3">
        <f>IF(ISERROR(VLOOKUP($Q751,技リスト!$A$1:$F$270,3,FALSE)),"－",VLOOKUP($Q751,技リスト!$A$1:$F$270,3,FALSE))</f>
        <v>38</v>
      </c>
      <c r="T751" s="3" t="str">
        <f>IF($E751=IF(ISERROR(VLOOKUP($Q751,技リスト!$A$1:$F$270,4,FALSE)),"－",VLOOKUP($Q751,技リスト!$A$1:$F$270,4,FALSE)),"一致","")</f>
        <v/>
      </c>
      <c r="U751" s="15" t="s">
        <v>141</v>
      </c>
      <c r="V751" s="3" t="str">
        <f>IF(ISERROR(VLOOKUP($U751,技リスト!$A$1:$F$270,6,FALSE)),"－",VLOOKUP($U751,技リスト!$A$1:$F$270,6,FALSE))</f>
        <v>BL</v>
      </c>
      <c r="W751" s="3">
        <f>IF(ISERROR(VLOOKUP($U751,技リスト!$A$1:$F$270,3,FALSE)),"－",VLOOKUP($U751,技リスト!$A$1:$F$270,3,FALSE))</f>
        <v>64</v>
      </c>
      <c r="X751" s="3" t="str">
        <f>IF($E751=IF(ISERROR(VLOOKUP($U751,技リスト!$A$1:$F$270,4,FALSE)),"－",VLOOKUP($U751,技リスト!$A$1:$F$270,4,FALSE)),"一致","")</f>
        <v/>
      </c>
      <c r="Y751" s="15" t="s">
        <v>128</v>
      </c>
      <c r="Z751" s="3" t="str">
        <f>IF(ISERROR(VLOOKUP($Y751,技リスト!$A$1:$F$270,6,FALSE)),"－",VLOOKUP($Y751,技リスト!$A$1:$F$270,6,FALSE))</f>
        <v>DR</v>
      </c>
      <c r="AA751" s="3">
        <f>IF(ISERROR(VLOOKUP($Y751,技リスト!$A$1:$F$270,3,FALSE)),"－",VLOOKUP($Y751,技リスト!$A$1:$F$270,3,FALSE))</f>
        <v>76</v>
      </c>
      <c r="AB751" s="3" t="str">
        <f>IF($E751=IF(ISERROR(VLOOKUP($Y751,技リスト!$A$1:$F$270,4,FALSE)),"－",VLOOKUP($Y751,技リスト!$A$1:$F$270,4,FALSE)),"一致","")</f>
        <v/>
      </c>
      <c r="AC751" s="15" t="s">
        <v>154</v>
      </c>
      <c r="AD751" s="3" t="str">
        <f>IF(ISERROR(VLOOKUP($AC751,技リスト!$A$1:$F$270,6,FALSE)),"－",VLOOKUP($AC751,技リスト!$A$1:$F$270,6,FALSE))</f>
        <v>BB</v>
      </c>
      <c r="AE751" s="3">
        <f>IF(ISERROR(VLOOKUP($AC751,技リスト!$A$1:$F$270,3,FALSE)),"－",VLOOKUP($AC751,技リスト!$A$1:$F$270,3,FALSE))</f>
        <v>84</v>
      </c>
      <c r="AF751" s="3" t="str">
        <f>IF($E751=IF(ISERROR(VLOOKUP($AC751,技リスト!$A$1:$F$245,4,FALSE)),"－",VLOOKUP($AC751,技リスト!$A$1:$F$245,4,FALSE)),"一致","")</f>
        <v>一致</v>
      </c>
      <c r="AG751" s="16" t="str">
        <f t="shared" si="88"/>
        <v>ムーンサルトかげぬいぶんしんフェイントシューティングスター</v>
      </c>
      <c r="AH751" s="16" t="str">
        <f t="shared" si="89"/>
        <v>ムーンサルトかげぬいぶんしんフェイントシューティングスター</v>
      </c>
      <c r="AI751" s="16" t="str">
        <f t="shared" si="90"/>
        <v>ムーンサルトかげぬいぶんしんフェイントシューティングスター</v>
      </c>
      <c r="AJ751" s="16" t="str">
        <f t="shared" si="91"/>
        <v>ムーンサルトかげぬいぶんしんフェイントシューティングスター</v>
      </c>
      <c r="AK751" s="15" t="str">
        <f t="shared" si="92"/>
        <v>DRBLDRBB</v>
      </c>
      <c r="AL751" s="16" t="str">
        <f t="shared" si="93"/>
        <v>DRBLDRBB</v>
      </c>
      <c r="AM751" s="15" t="str">
        <f t="shared" si="94"/>
        <v>DRBLDRBB</v>
      </c>
      <c r="AN751" s="15" t="str">
        <f t="shared" si="95"/>
        <v>DRBLDRBB</v>
      </c>
    </row>
    <row r="752" spans="1:40" ht="11.25" customHeight="1" x14ac:dyDescent="0.15">
      <c r="A752" s="15">
        <v>751</v>
      </c>
      <c r="B752" s="15" t="s">
        <v>1821</v>
      </c>
      <c r="C752" s="15" t="s">
        <v>1822</v>
      </c>
      <c r="D752" s="3" t="s">
        <v>18</v>
      </c>
      <c r="E752" s="15" t="s">
        <v>145</v>
      </c>
      <c r="F752" s="15" t="s">
        <v>20</v>
      </c>
      <c r="G752" s="15">
        <v>149</v>
      </c>
      <c r="H752" s="15">
        <v>138</v>
      </c>
      <c r="I752" s="15">
        <v>61</v>
      </c>
      <c r="J752" s="15">
        <v>54</v>
      </c>
      <c r="K752" s="15">
        <v>52</v>
      </c>
      <c r="L752" s="15">
        <v>57</v>
      </c>
      <c r="M752" s="15">
        <v>52</v>
      </c>
      <c r="N752" s="15">
        <v>58</v>
      </c>
      <c r="O752" s="15">
        <v>60</v>
      </c>
      <c r="P752" s="15">
        <v>34</v>
      </c>
      <c r="Q752" s="15" t="s">
        <v>203</v>
      </c>
      <c r="R752" s="3" t="str">
        <f>IF(ISERROR(VLOOKUP($Q752,技リスト!$A$1:$F$270,6,FALSE)),"－",VLOOKUP($Q752,技リスト!$A$1:$F$270,6,FALSE))</f>
        <v>P1</v>
      </c>
      <c r="S752" s="3">
        <f>IF(ISERROR(VLOOKUP($Q752,技リスト!$A$1:$F$270,3,FALSE)),"－",VLOOKUP($Q752,技リスト!$A$1:$F$270,3,FALSE))</f>
        <v>8</v>
      </c>
      <c r="T752" s="3" t="str">
        <f>IF($E752=IF(ISERROR(VLOOKUP($Q752,技リスト!$A$1:$F$270,4,FALSE)),"－",VLOOKUP($Q752,技リスト!$A$1:$F$270,4,FALSE)),"一致","")</f>
        <v>一致</v>
      </c>
      <c r="U752" s="15" t="s">
        <v>208</v>
      </c>
      <c r="V752" s="3" t="str">
        <f>IF(ISERROR(VLOOKUP($U752,技リスト!$A$1:$F$270,6,FALSE)),"－",VLOOKUP($U752,技リスト!$A$1:$F$270,6,FALSE))</f>
        <v>P1</v>
      </c>
      <c r="W752" s="3">
        <f>IF(ISERROR(VLOOKUP($U752,技リスト!$A$1:$F$270,3,FALSE)),"－",VLOOKUP($U752,技リスト!$A$1:$F$270,3,FALSE))</f>
        <v>61</v>
      </c>
      <c r="X752" s="3" t="str">
        <f>IF($E752=IF(ISERROR(VLOOKUP($U752,技リスト!$A$1:$F$270,4,FALSE)),"－",VLOOKUP($U752,技リスト!$A$1:$F$270,4,FALSE)),"一致","")</f>
        <v>一致</v>
      </c>
      <c r="Y752" s="15" t="s">
        <v>152</v>
      </c>
      <c r="Z752" s="3" t="str">
        <f>IF(ISERROR(VLOOKUP($Y752,技リスト!$A$1:$F$270,6,FALSE)),"－",VLOOKUP($Y752,技リスト!$A$1:$F$270,6,FALSE))</f>
        <v>DR</v>
      </c>
      <c r="AA752" s="3">
        <f>IF(ISERROR(VLOOKUP($Y752,技リスト!$A$1:$F$270,3,FALSE)),"－",VLOOKUP($Y752,技リスト!$A$1:$F$270,3,FALSE))</f>
        <v>47</v>
      </c>
      <c r="AB752" s="3" t="str">
        <f>IF($E752=IF(ISERROR(VLOOKUP($Y752,技リスト!$A$1:$F$270,4,FALSE)),"－",VLOOKUP($Y752,技リスト!$A$1:$F$270,4,FALSE)),"一致","")</f>
        <v/>
      </c>
      <c r="AC752" s="15" t="s">
        <v>918</v>
      </c>
      <c r="AD752" s="3" t="str">
        <f>IF(ISERROR(VLOOKUP($AC752,技リスト!$A$1:$F$270,6,FALSE)),"－",VLOOKUP($AC752,技リスト!$A$1:$F$270,6,FALSE))</f>
        <v>BL</v>
      </c>
      <c r="AE752" s="3">
        <f>IF(ISERROR(VLOOKUP($AC752,技リスト!$A$1:$F$270,3,FALSE)),"－",VLOOKUP($AC752,技リスト!$A$1:$F$270,3,FALSE))</f>
        <v>73</v>
      </c>
      <c r="AF752" s="3" t="str">
        <f>IF($E752=IF(ISERROR(VLOOKUP($AC752,技リスト!$A$1:$F$245,4,FALSE)),"－",VLOOKUP($AC752,技リスト!$A$1:$F$245,4,FALSE)),"一致","")</f>
        <v/>
      </c>
      <c r="AG752" s="16" t="str">
        <f t="shared" si="88"/>
        <v>ねっけつパンチフルパワーシールドジグザグスパークプロファイルゾーン</v>
      </c>
      <c r="AH752" s="16" t="str">
        <f t="shared" si="89"/>
        <v>ねっけつパンチフルパワーシールドジグザグスパークプロファイルゾーン</v>
      </c>
      <c r="AI752" s="16" t="str">
        <f t="shared" si="90"/>
        <v>ねっけつパンチフルパワーシールドジグザグスパークプロファイルゾーン</v>
      </c>
      <c r="AJ752" s="16" t="str">
        <f t="shared" si="91"/>
        <v>ねっけつパンチフルパワーシールドジグザグスパークプロファイルゾーン</v>
      </c>
      <c r="AK752" s="15" t="str">
        <f t="shared" si="92"/>
        <v>P1P1DRBL</v>
      </c>
      <c r="AL752" s="16" t="str">
        <f t="shared" si="93"/>
        <v>P1P1DRBL</v>
      </c>
      <c r="AM752" s="15" t="str">
        <f t="shared" si="94"/>
        <v>P1P1DRBL</v>
      </c>
      <c r="AN752" s="15" t="str">
        <f t="shared" si="95"/>
        <v>P1P1DRBL</v>
      </c>
    </row>
    <row r="753" spans="1:40" ht="11.25" customHeight="1" x14ac:dyDescent="0.15">
      <c r="A753" s="15">
        <v>752</v>
      </c>
      <c r="B753" s="15" t="s">
        <v>1823</v>
      </c>
      <c r="C753" s="15" t="s">
        <v>1824</v>
      </c>
      <c r="D753" s="3" t="s">
        <v>18</v>
      </c>
      <c r="E753" s="15" t="s">
        <v>121</v>
      </c>
      <c r="F753" s="15" t="s">
        <v>17</v>
      </c>
      <c r="G753" s="15">
        <v>134</v>
      </c>
      <c r="H753" s="15">
        <v>157</v>
      </c>
      <c r="I753" s="15">
        <v>63</v>
      </c>
      <c r="J753" s="15">
        <v>66</v>
      </c>
      <c r="K753" s="15">
        <v>60</v>
      </c>
      <c r="L753" s="15">
        <v>67</v>
      </c>
      <c r="M753" s="15">
        <v>59</v>
      </c>
      <c r="N753" s="15">
        <v>59</v>
      </c>
      <c r="O753" s="15">
        <v>52</v>
      </c>
      <c r="P753" s="15">
        <v>20</v>
      </c>
      <c r="Q753" s="15" t="s">
        <v>264</v>
      </c>
      <c r="R753" s="3" t="str">
        <f>IF(ISERROR(VLOOKUP($Q753,技リスト!$A$1:$F$270,6,FALSE)),"－",VLOOKUP($Q753,技リスト!$A$1:$F$270,6,FALSE))</f>
        <v>BL</v>
      </c>
      <c r="S753" s="3">
        <f>IF(ISERROR(VLOOKUP($Q753,技リスト!$A$1:$F$270,3,FALSE)),"－",VLOOKUP($Q753,技リスト!$A$1:$F$270,3,FALSE))</f>
        <v>16</v>
      </c>
      <c r="T753" s="3" t="str">
        <f>IF($E753=IF(ISERROR(VLOOKUP($Q753,技リスト!$A$1:$F$270,4,FALSE)),"－",VLOOKUP($Q753,技リスト!$A$1:$F$270,4,FALSE)),"一致","")</f>
        <v/>
      </c>
      <c r="U753" s="15" t="s">
        <v>165</v>
      </c>
      <c r="V753" s="3" t="str">
        <f>IF(ISERROR(VLOOKUP($U753,技リスト!$A$1:$F$270,6,FALSE)),"－",VLOOKUP($U753,技リスト!$A$1:$F$270,6,FALSE))</f>
        <v>BL</v>
      </c>
      <c r="W753" s="3">
        <f>IF(ISERROR(VLOOKUP($U753,技リスト!$A$1:$F$270,3,FALSE)),"－",VLOOKUP($U753,技リスト!$A$1:$F$270,3,FALSE))</f>
        <v>46</v>
      </c>
      <c r="X753" s="3" t="str">
        <f>IF($E753=IF(ISERROR(VLOOKUP($U753,技リスト!$A$1:$F$270,4,FALSE)),"－",VLOOKUP($U753,技リスト!$A$1:$F$270,4,FALSE)),"一致","")</f>
        <v/>
      </c>
      <c r="Y753" s="15" t="s">
        <v>164</v>
      </c>
      <c r="Z753" s="3" t="str">
        <f>IF(ISERROR(VLOOKUP($Y753,技リスト!$A$1:$F$270,6,FALSE)),"－",VLOOKUP($Y753,技リスト!$A$1:$F$270,6,FALSE))</f>
        <v>DR</v>
      </c>
      <c r="AA753" s="3">
        <f>IF(ISERROR(VLOOKUP($Y753,技リスト!$A$1:$F$270,3,FALSE)),"－",VLOOKUP($Y753,技リスト!$A$1:$F$270,3,FALSE))</f>
        <v>49</v>
      </c>
      <c r="AB753" s="3" t="str">
        <f>IF($E753=IF(ISERROR(VLOOKUP($Y753,技リスト!$A$1:$F$270,4,FALSE)),"－",VLOOKUP($Y753,技リスト!$A$1:$F$270,4,FALSE)),"一致","")</f>
        <v>一致</v>
      </c>
      <c r="AC753" s="15" t="s">
        <v>281</v>
      </c>
      <c r="AD753" s="3" t="str">
        <f>IF(ISERROR(VLOOKUP($AC753,技リスト!$A$1:$F$270,6,FALSE)),"－",VLOOKUP($AC753,技リスト!$A$1:$F$270,6,FALSE))</f>
        <v>P1</v>
      </c>
      <c r="AE753" s="3">
        <f>IF(ISERROR(VLOOKUP($AC753,技リスト!$A$1:$F$270,3,FALSE)),"－",VLOOKUP($AC753,技リスト!$A$1:$F$270,3,FALSE))</f>
        <v>67</v>
      </c>
      <c r="AF753" s="3" t="str">
        <f>IF($E753=IF(ISERROR(VLOOKUP($AC753,技リスト!$A$1:$F$245,4,FALSE)),"－",VLOOKUP($AC753,技リスト!$A$1:$F$245,4,FALSE)),"一致","")</f>
        <v/>
      </c>
      <c r="AG753" s="16" t="str">
        <f t="shared" si="88"/>
        <v>おんりょうフェイクボールごりむちゅうばくれつパンチ</v>
      </c>
      <c r="AH753" s="16" t="str">
        <f t="shared" si="89"/>
        <v>おんりょうフェイクボールごりむちゅうばくれつパンチ</v>
      </c>
      <c r="AI753" s="16" t="str">
        <f t="shared" si="90"/>
        <v>おんりょうフェイクボールごりむちゅうばくれつパンチ</v>
      </c>
      <c r="AJ753" s="16" t="str">
        <f t="shared" si="91"/>
        <v>おんりょうフェイクボールごりむちゅうばくれつパンチ</v>
      </c>
      <c r="AK753" s="15" t="str">
        <f t="shared" si="92"/>
        <v>BLBLDRP1</v>
      </c>
      <c r="AL753" s="16" t="str">
        <f t="shared" si="93"/>
        <v>BLBLDRP1</v>
      </c>
      <c r="AM753" s="15" t="str">
        <f t="shared" si="94"/>
        <v>BLBLDRP1</v>
      </c>
      <c r="AN753" s="15" t="str">
        <f t="shared" si="95"/>
        <v>BLBLDRP1</v>
      </c>
    </row>
    <row r="754" spans="1:40" ht="11.25" customHeight="1" x14ac:dyDescent="0.15">
      <c r="A754" s="15">
        <v>753</v>
      </c>
      <c r="B754" s="15" t="s">
        <v>1825</v>
      </c>
      <c r="C754" s="15" t="s">
        <v>1826</v>
      </c>
      <c r="D754" s="3" t="s">
        <v>18</v>
      </c>
      <c r="E754" s="15" t="s">
        <v>145</v>
      </c>
      <c r="F754" s="15" t="s">
        <v>53</v>
      </c>
      <c r="G754" s="15">
        <v>160</v>
      </c>
      <c r="H754" s="15">
        <v>142</v>
      </c>
      <c r="I754" s="15">
        <v>65</v>
      </c>
      <c r="J754" s="15">
        <v>58</v>
      </c>
      <c r="K754" s="15">
        <v>60</v>
      </c>
      <c r="L754" s="15">
        <v>67</v>
      </c>
      <c r="M754" s="15">
        <v>30</v>
      </c>
      <c r="N754" s="15">
        <v>52</v>
      </c>
      <c r="O754" s="15">
        <v>61</v>
      </c>
      <c r="P754" s="15">
        <v>16</v>
      </c>
      <c r="Q754" s="15" t="s">
        <v>610</v>
      </c>
      <c r="R754" s="3" t="str">
        <f>IF(ISERROR(VLOOKUP($Q754,技リスト!$A$1:$F$270,6,FALSE)),"－",VLOOKUP($Q754,技リスト!$A$1:$F$270,6,FALSE))</f>
        <v>DR</v>
      </c>
      <c r="S754" s="3">
        <f>IF(ISERROR(VLOOKUP($Q754,技リスト!$A$1:$F$270,3,FALSE)),"－",VLOOKUP($Q754,技リスト!$A$1:$F$270,3,FALSE))</f>
        <v>38</v>
      </c>
      <c r="T754" s="3" t="str">
        <f>IF($E754=IF(ISERROR(VLOOKUP($Q754,技リスト!$A$1:$F$270,4,FALSE)),"－",VLOOKUP($Q754,技リスト!$A$1:$F$270,4,FALSE)),"一致","")</f>
        <v>一致</v>
      </c>
      <c r="U754" s="15" t="s">
        <v>757</v>
      </c>
      <c r="V754" s="3" t="str">
        <f>IF(ISERROR(VLOOKUP($U754,技リスト!$A$1:$F$270,6,FALSE)),"－",VLOOKUP($U754,技リスト!$A$1:$F$270,6,FALSE))</f>
        <v>DR</v>
      </c>
      <c r="W754" s="3">
        <f>IF(ISERROR(VLOOKUP($U754,技リスト!$A$1:$F$270,3,FALSE)),"－",VLOOKUP($U754,技リスト!$A$1:$F$270,3,FALSE))</f>
        <v>65</v>
      </c>
      <c r="X754" s="3" t="str">
        <f>IF($E754=IF(ISERROR(VLOOKUP($U754,技リスト!$A$1:$F$270,4,FALSE)),"－",VLOOKUP($U754,技リスト!$A$1:$F$270,4,FALSE)),"一致","")</f>
        <v/>
      </c>
      <c r="Y754" s="15" t="s">
        <v>129</v>
      </c>
      <c r="Z754" s="3" t="str">
        <f>IF(ISERROR(VLOOKUP($Y754,技リスト!$A$1:$F$270,6,FALSE)),"－",VLOOKUP($Y754,技リスト!$A$1:$F$270,6,FALSE))</f>
        <v>BL</v>
      </c>
      <c r="AA754" s="3">
        <f>IF(ISERROR(VLOOKUP($Y754,技リスト!$A$1:$F$270,3,FALSE)),"－",VLOOKUP($Y754,技リスト!$A$1:$F$270,3,FALSE))</f>
        <v>73</v>
      </c>
      <c r="AB754" s="3" t="str">
        <f>IF($E754=IF(ISERROR(VLOOKUP($Y754,技リスト!$A$1:$F$270,4,FALSE)),"－",VLOOKUP($Y754,技リスト!$A$1:$F$270,4,FALSE)),"一致","")</f>
        <v/>
      </c>
      <c r="AC754" s="15" t="s">
        <v>458</v>
      </c>
      <c r="AD754" s="3" t="str">
        <f>IF(ISERROR(VLOOKUP($AC754,技リスト!$A$1:$F$270,6,FALSE)),"－",VLOOKUP($AC754,技リスト!$A$1:$F$270,6,FALSE))</f>
        <v>BL</v>
      </c>
      <c r="AE754" s="3">
        <f>IF(ISERROR(VLOOKUP($AC754,技リスト!$A$1:$F$270,3,FALSE)),"－",VLOOKUP($AC754,技リスト!$A$1:$F$270,3,FALSE))</f>
        <v>117</v>
      </c>
      <c r="AF754" s="3" t="str">
        <f>IF($E754=IF(ISERROR(VLOOKUP($AC754,技リスト!$A$1:$F$245,4,FALSE)),"－",VLOOKUP($AC754,技リスト!$A$1:$F$245,4,FALSE)),"一致","")</f>
        <v/>
      </c>
      <c r="AG754" s="16" t="str">
        <f t="shared" si="88"/>
        <v>フーセンガムまぼろしドリブルぶんしんディフェンスハリケーンアロー</v>
      </c>
      <c r="AH754" s="16" t="str">
        <f t="shared" si="89"/>
        <v>フーセンガムまぼろしドリブルぶんしんディフェンスハリケーンアロー</v>
      </c>
      <c r="AI754" s="16" t="str">
        <f t="shared" si="90"/>
        <v>フーセンガムまぼろしドリブルぶんしんディフェンスハリケーンアロー</v>
      </c>
      <c r="AJ754" s="16" t="str">
        <f t="shared" si="91"/>
        <v>フーセンガムまぼろしドリブルぶんしんディフェンスハリケーンアロー</v>
      </c>
      <c r="AK754" s="15" t="str">
        <f t="shared" si="92"/>
        <v>DRDRBLBL</v>
      </c>
      <c r="AL754" s="16" t="str">
        <f t="shared" si="93"/>
        <v>DRDRBLBL</v>
      </c>
      <c r="AM754" s="15" t="str">
        <f t="shared" si="94"/>
        <v>DRDRBLBL</v>
      </c>
      <c r="AN754" s="15" t="str">
        <f t="shared" si="95"/>
        <v>DRDRBLBL</v>
      </c>
    </row>
    <row r="755" spans="1:40" ht="11.25" customHeight="1" x14ac:dyDescent="0.15">
      <c r="A755" s="15">
        <v>754</v>
      </c>
      <c r="B755" s="15" t="s">
        <v>1827</v>
      </c>
      <c r="C755" s="15" t="s">
        <v>1828</v>
      </c>
      <c r="D755" s="3" t="s">
        <v>18</v>
      </c>
      <c r="E755" s="15" t="s">
        <v>88</v>
      </c>
      <c r="F755" s="15" t="s">
        <v>20</v>
      </c>
      <c r="G755" s="15">
        <v>105</v>
      </c>
      <c r="H755" s="15">
        <v>130</v>
      </c>
      <c r="I755" s="15">
        <v>47</v>
      </c>
      <c r="J755" s="15">
        <v>52</v>
      </c>
      <c r="K755" s="15">
        <v>56</v>
      </c>
      <c r="L755" s="15">
        <v>55</v>
      </c>
      <c r="M755" s="15">
        <v>69</v>
      </c>
      <c r="N755" s="15">
        <v>58</v>
      </c>
      <c r="O755" s="15">
        <v>57</v>
      </c>
      <c r="P755" s="15">
        <v>16</v>
      </c>
      <c r="Q755" s="15" t="s">
        <v>369</v>
      </c>
      <c r="R755" s="3" t="str">
        <f>IF(ISERROR(VLOOKUP($Q755,技リスト!$A$1:$F$270,6,FALSE)),"－",VLOOKUP($Q755,技リスト!$A$1:$F$270,6,FALSE))</f>
        <v>CA</v>
      </c>
      <c r="S755" s="3">
        <f>IF(ISERROR(VLOOKUP($Q755,技リスト!$A$1:$F$270,3,FALSE)),"－",VLOOKUP($Q755,技リスト!$A$1:$F$270,3,FALSE))</f>
        <v>44</v>
      </c>
      <c r="T755" s="3" t="str">
        <f>IF($E755=IF(ISERROR(VLOOKUP($Q755,技リスト!$A$1:$F$270,4,FALSE)),"－",VLOOKUP($Q755,技リスト!$A$1:$F$270,4,FALSE)),"一致","")</f>
        <v/>
      </c>
      <c r="U755" s="15" t="s">
        <v>304</v>
      </c>
      <c r="V755" s="3" t="str">
        <f>IF(ISERROR(VLOOKUP($U755,技リスト!$A$1:$F$270,6,FALSE)),"－",VLOOKUP($U755,技リスト!$A$1:$F$270,6,FALSE))</f>
        <v>BL</v>
      </c>
      <c r="W755" s="3">
        <f>IF(ISERROR(VLOOKUP($U755,技リスト!$A$1:$F$270,3,FALSE)),"－",VLOOKUP($U755,技リスト!$A$1:$F$270,3,FALSE))</f>
        <v>12</v>
      </c>
      <c r="X755" s="3" t="str">
        <f>IF($E755=IF(ISERROR(VLOOKUP($U755,技リスト!$A$1:$F$270,4,FALSE)),"－",VLOOKUP($U755,技リスト!$A$1:$F$270,4,FALSE)),"一致","")</f>
        <v/>
      </c>
      <c r="Y755" s="15" t="s">
        <v>738</v>
      </c>
      <c r="Z755" s="3" t="str">
        <f>IF(ISERROR(VLOOKUP($Y755,技リスト!$A$1:$F$270,6,FALSE)),"－",VLOOKUP($Y755,技リスト!$A$1:$F$270,6,FALSE))</f>
        <v>BB</v>
      </c>
      <c r="AA755" s="3">
        <f>IF(ISERROR(VLOOKUP($Y755,技リスト!$A$1:$F$270,3,FALSE)),"－",VLOOKUP($Y755,技リスト!$A$1:$F$270,3,FALSE))</f>
        <v>44</v>
      </c>
      <c r="AB755" s="3" t="str">
        <f>IF($E755=IF(ISERROR(VLOOKUP($Y755,技リスト!$A$1:$F$270,4,FALSE)),"－",VLOOKUP($Y755,技リスト!$A$1:$F$270,4,FALSE)),"一致","")</f>
        <v/>
      </c>
      <c r="AC755" s="15" t="s">
        <v>407</v>
      </c>
      <c r="AD755" s="3" t="str">
        <f>IF(ISERROR(VLOOKUP($AC755,技リスト!$A$1:$F$270,6,FALSE)),"－",VLOOKUP($AC755,技リスト!$A$1:$F$270,6,FALSE))</f>
        <v>CA</v>
      </c>
      <c r="AE755" s="3">
        <f>IF(ISERROR(VLOOKUP($AC755,技リスト!$A$1:$F$270,3,FALSE)),"－",VLOOKUP($AC755,技リスト!$A$1:$F$270,3,FALSE))</f>
        <v>69</v>
      </c>
      <c r="AF755" s="3" t="str">
        <f>IF($E755=IF(ISERROR(VLOOKUP($AC755,技リスト!$A$1:$F$245,4,FALSE)),"－",VLOOKUP($AC755,技リスト!$A$1:$F$245,4,FALSE)),"一致","")</f>
        <v/>
      </c>
      <c r="AG755" s="16" t="str">
        <f t="shared" si="88"/>
        <v>シュートポケットしこふみスーパーしこふみドこんじょうキャッチ</v>
      </c>
      <c r="AH755" s="16" t="str">
        <f t="shared" si="89"/>
        <v>シュートポケットしこふみスーパーしこふみドこんじょうキャッチ</v>
      </c>
      <c r="AI755" s="16" t="str">
        <f t="shared" si="90"/>
        <v>シュートポケットしこふみスーパーしこふみドこんじょうキャッチ</v>
      </c>
      <c r="AJ755" s="16" t="str">
        <f t="shared" si="91"/>
        <v>シュートポケットしこふみスーパーしこふみドこんじょうキャッチ</v>
      </c>
      <c r="AK755" s="15" t="str">
        <f t="shared" si="92"/>
        <v>CABLBBCA</v>
      </c>
      <c r="AL755" s="16" t="str">
        <f t="shared" si="93"/>
        <v>CABLBBCA</v>
      </c>
      <c r="AM755" s="15" t="str">
        <f t="shared" si="94"/>
        <v>CABLBBCA</v>
      </c>
      <c r="AN755" s="15" t="str">
        <f t="shared" si="95"/>
        <v>CABLBBCA</v>
      </c>
    </row>
    <row r="756" spans="1:40" ht="11.25" customHeight="1" x14ac:dyDescent="0.15">
      <c r="A756" s="15">
        <v>755</v>
      </c>
      <c r="B756" s="15" t="s">
        <v>1829</v>
      </c>
      <c r="C756" s="15" t="s">
        <v>1830</v>
      </c>
      <c r="D756" s="3" t="s">
        <v>18</v>
      </c>
      <c r="E756" s="15" t="s">
        <v>19</v>
      </c>
      <c r="F756" s="15" t="s">
        <v>20</v>
      </c>
      <c r="G756" s="15">
        <v>88</v>
      </c>
      <c r="H756" s="15">
        <v>138</v>
      </c>
      <c r="I756" s="15">
        <v>46</v>
      </c>
      <c r="J756" s="15">
        <v>57</v>
      </c>
      <c r="K756" s="15">
        <v>63</v>
      </c>
      <c r="L756" s="15">
        <v>55</v>
      </c>
      <c r="M756" s="15">
        <v>61</v>
      </c>
      <c r="N756" s="15">
        <v>64</v>
      </c>
      <c r="O756" s="15">
        <v>56</v>
      </c>
      <c r="P756" s="15">
        <v>20</v>
      </c>
      <c r="Q756" s="15" t="s">
        <v>219</v>
      </c>
      <c r="R756" s="3" t="str">
        <f>IF(ISERROR(VLOOKUP($Q756,技リスト!$A$1:$F$270,6,FALSE)),"－",VLOOKUP($Q756,技リスト!$A$1:$F$270,6,FALSE))</f>
        <v>BL</v>
      </c>
      <c r="S756" s="3">
        <f>IF(ISERROR(VLOOKUP($Q756,技リスト!$A$1:$F$270,3,FALSE)),"－",VLOOKUP($Q756,技リスト!$A$1:$F$270,3,FALSE))</f>
        <v>64</v>
      </c>
      <c r="T756" s="3" t="str">
        <f>IF($E756=IF(ISERROR(VLOOKUP($Q756,技リスト!$A$1:$F$270,4,FALSE)),"－",VLOOKUP($Q756,技リスト!$A$1:$F$270,4,FALSE)),"一致","")</f>
        <v/>
      </c>
      <c r="U756" s="15" t="s">
        <v>750</v>
      </c>
      <c r="V756" s="3" t="str">
        <f>IF(ISERROR(VLOOKUP($U756,技リスト!$A$1:$F$270,6,FALSE)),"－",VLOOKUP($U756,技リスト!$A$1:$F$270,6,FALSE))</f>
        <v>BL</v>
      </c>
      <c r="W756" s="3">
        <f>IF(ISERROR(VLOOKUP($U756,技リスト!$A$1:$F$270,3,FALSE)),"－",VLOOKUP($U756,技リスト!$A$1:$F$270,3,FALSE))</f>
        <v>62</v>
      </c>
      <c r="X756" s="3" t="str">
        <f>IF($E756=IF(ISERROR(VLOOKUP($U756,技リスト!$A$1:$F$270,4,FALSE)),"－",VLOOKUP($U756,技リスト!$A$1:$F$270,4,FALSE)),"一致","")</f>
        <v/>
      </c>
      <c r="Y756" s="15" t="s">
        <v>208</v>
      </c>
      <c r="Z756" s="3" t="str">
        <f>IF(ISERROR(VLOOKUP($Y756,技リスト!$A$1:$F$270,6,FALSE)),"－",VLOOKUP($Y756,技リスト!$A$1:$F$270,6,FALSE))</f>
        <v>P1</v>
      </c>
      <c r="AA756" s="3">
        <f>IF(ISERROR(VLOOKUP($Y756,技リスト!$A$1:$F$270,3,FALSE)),"－",VLOOKUP($Y756,技リスト!$A$1:$F$270,3,FALSE))</f>
        <v>61</v>
      </c>
      <c r="AB756" s="3" t="str">
        <f>IF($E756=IF(ISERROR(VLOOKUP($Y756,技リスト!$A$1:$F$270,4,FALSE)),"－",VLOOKUP($Y756,技リスト!$A$1:$F$270,4,FALSE)),"一致","")</f>
        <v/>
      </c>
      <c r="AC756" s="15" t="s">
        <v>446</v>
      </c>
      <c r="AD756" s="3" t="str">
        <f>IF(ISERROR(VLOOKUP($AC756,技リスト!$A$1:$F$270,6,FALSE)),"－",VLOOKUP($AC756,技リスト!$A$1:$F$270,6,FALSE))</f>
        <v>CA</v>
      </c>
      <c r="AE756" s="3">
        <f>IF(ISERROR(VLOOKUP($AC756,技リスト!$A$1:$F$270,3,FALSE)),"－",VLOOKUP($AC756,技リスト!$A$1:$F$270,3,FALSE))</f>
        <v>90</v>
      </c>
      <c r="AF756" s="3" t="str">
        <f>IF($E756=IF(ISERROR(VLOOKUP($AC756,技リスト!$A$1:$F$245,4,FALSE)),"－",VLOOKUP($AC756,技リスト!$A$1:$F$245,4,FALSE)),"一致","")</f>
        <v>一致</v>
      </c>
      <c r="AG756" s="16" t="str">
        <f t="shared" si="88"/>
        <v>サイクロンフレイムダンスフルパワーシールドぶんしんブロック</v>
      </c>
      <c r="AH756" s="16" t="str">
        <f t="shared" si="89"/>
        <v>サイクロンフレイムダンスフルパワーシールドぶんしんブロック</v>
      </c>
      <c r="AI756" s="16" t="str">
        <f t="shared" si="90"/>
        <v>サイクロンフレイムダンスフルパワーシールドぶんしんブロック</v>
      </c>
      <c r="AJ756" s="16" t="str">
        <f t="shared" si="91"/>
        <v>サイクロンフレイムダンスフルパワーシールドぶんしんブロック</v>
      </c>
      <c r="AK756" s="15" t="str">
        <f t="shared" si="92"/>
        <v>BLBLP1CA</v>
      </c>
      <c r="AL756" s="16" t="str">
        <f t="shared" si="93"/>
        <v>BLBLP1CA</v>
      </c>
      <c r="AM756" s="15" t="str">
        <f t="shared" si="94"/>
        <v>BLBLP1CA</v>
      </c>
      <c r="AN756" s="15" t="str">
        <f t="shared" si="95"/>
        <v>BLBLP1CA</v>
      </c>
    </row>
    <row r="757" spans="1:40" ht="11.25" customHeight="1" x14ac:dyDescent="0.15">
      <c r="A757" s="15">
        <v>756</v>
      </c>
      <c r="B757" s="15" t="s">
        <v>1831</v>
      </c>
      <c r="C757" s="15" t="s">
        <v>1832</v>
      </c>
      <c r="D757" s="3" t="s">
        <v>18</v>
      </c>
      <c r="E757" s="15" t="s">
        <v>88</v>
      </c>
      <c r="F757" s="15" t="s">
        <v>53</v>
      </c>
      <c r="G757" s="15">
        <v>110</v>
      </c>
      <c r="H757" s="15">
        <v>150</v>
      </c>
      <c r="I757" s="15">
        <v>58</v>
      </c>
      <c r="J757" s="15">
        <v>67</v>
      </c>
      <c r="K757" s="15">
        <v>58</v>
      </c>
      <c r="L757" s="15">
        <v>67</v>
      </c>
      <c r="M757" s="15">
        <v>54</v>
      </c>
      <c r="N757" s="15">
        <v>60</v>
      </c>
      <c r="O757" s="15">
        <v>63</v>
      </c>
      <c r="P757" s="15">
        <v>16</v>
      </c>
      <c r="Q757" s="15" t="s">
        <v>324</v>
      </c>
      <c r="R757" s="3" t="str">
        <f>IF(ISERROR(VLOOKUP($Q757,技リスト!$A$1:$F$270,6,FALSE)),"－",VLOOKUP($Q757,技リスト!$A$1:$F$270,6,FALSE))</f>
        <v>DR</v>
      </c>
      <c r="S757" s="3">
        <f>IF(ISERROR(VLOOKUP($Q757,技リスト!$A$1:$F$270,3,FALSE)),"－",VLOOKUP($Q757,技リスト!$A$1:$F$270,3,FALSE))</f>
        <v>8</v>
      </c>
      <c r="T757" s="3" t="str">
        <f>IF($E757=IF(ISERROR(VLOOKUP($Q757,技リスト!$A$1:$F$270,4,FALSE)),"－",VLOOKUP($Q757,技リスト!$A$1:$F$270,4,FALSE)),"一致","")</f>
        <v/>
      </c>
      <c r="U757" s="15" t="s">
        <v>530</v>
      </c>
      <c r="V757" s="3" t="str">
        <f>IF(ISERROR(VLOOKUP($U757,技リスト!$A$1:$F$270,6,FALSE)),"－",VLOOKUP($U757,技リスト!$A$1:$F$270,6,FALSE))</f>
        <v>BS</v>
      </c>
      <c r="W757" s="3">
        <f>IF(ISERROR(VLOOKUP($U757,技リスト!$A$1:$F$270,3,FALSE)),"－",VLOOKUP($U757,技リスト!$A$1:$F$270,3,FALSE))</f>
        <v>70</v>
      </c>
      <c r="X757" s="3" t="str">
        <f>IF($E757=IF(ISERROR(VLOOKUP($U757,技リスト!$A$1:$F$270,4,FALSE)),"－",VLOOKUP($U757,技リスト!$A$1:$F$270,4,FALSE)),"一致","")</f>
        <v>一致</v>
      </c>
      <c r="Y757" s="15" t="s">
        <v>87</v>
      </c>
      <c r="Z757" s="3" t="str">
        <f>IF(ISERROR(VLOOKUP($Y757,技リスト!$A$1:$F$270,6,FALSE)),"－",VLOOKUP($Y757,技リスト!$A$1:$F$270,6,FALSE))</f>
        <v>DR</v>
      </c>
      <c r="AA757" s="3">
        <f>IF(ISERROR(VLOOKUP($Y757,技リスト!$A$1:$F$270,3,FALSE)),"－",VLOOKUP($Y757,技リスト!$A$1:$F$270,3,FALSE))</f>
        <v>78</v>
      </c>
      <c r="AB757" s="3" t="str">
        <f>IF($E757=IF(ISERROR(VLOOKUP($Y757,技リスト!$A$1:$F$270,4,FALSE)),"－",VLOOKUP($Y757,技リスト!$A$1:$F$270,4,FALSE)),"一致","")</f>
        <v>一致</v>
      </c>
      <c r="AC757" s="15" t="s">
        <v>181</v>
      </c>
      <c r="AD757" s="3" t="str">
        <f>IF(ISERROR(VLOOKUP($AC757,技リスト!$A$1:$F$270,6,FALSE)),"－",VLOOKUP($AC757,技リスト!$A$1:$F$270,6,FALSE))</f>
        <v>NS</v>
      </c>
      <c r="AE757" s="3">
        <f>IF(ISERROR(VLOOKUP($AC757,技リスト!$A$1:$F$270,3,FALSE)),"－",VLOOKUP($AC757,技リスト!$A$1:$F$270,3,FALSE))</f>
        <v>87</v>
      </c>
      <c r="AF757" s="3" t="str">
        <f>IF($E757=IF(ISERROR(VLOOKUP($AC757,技リスト!$A$1:$F$245,4,FALSE)),"－",VLOOKUP($AC757,技リスト!$A$1:$F$245,4,FALSE)),"一致","")</f>
        <v/>
      </c>
      <c r="AG757" s="16" t="str">
        <f t="shared" si="88"/>
        <v>ダッシュアクセルバックトルネードオオウチワドラゴントルネード</v>
      </c>
      <c r="AH757" s="16" t="str">
        <f t="shared" si="89"/>
        <v>ダッシュアクセルバックトルネードオオウチワドラゴントルネード</v>
      </c>
      <c r="AI757" s="16" t="str">
        <f t="shared" si="90"/>
        <v>ダッシュアクセルバックトルネードオオウチワドラゴントルネード</v>
      </c>
      <c r="AJ757" s="16" t="str">
        <f t="shared" si="91"/>
        <v>ダッシュアクセルバックトルネードオオウチワドラゴントルネード</v>
      </c>
      <c r="AK757" s="15" t="str">
        <f t="shared" si="92"/>
        <v>DRBSDRNS</v>
      </c>
      <c r="AL757" s="16" t="str">
        <f t="shared" si="93"/>
        <v>DRBSDRNS</v>
      </c>
      <c r="AM757" s="15" t="str">
        <f t="shared" si="94"/>
        <v>DRBSDRNS</v>
      </c>
      <c r="AN757" s="15" t="str">
        <f t="shared" si="95"/>
        <v>DRBSDRNS</v>
      </c>
    </row>
    <row r="758" spans="1:40" ht="11.25" customHeight="1" x14ac:dyDescent="0.15">
      <c r="A758" s="15">
        <v>757</v>
      </c>
      <c r="B758" s="15" t="s">
        <v>1833</v>
      </c>
      <c r="C758" s="15" t="s">
        <v>1834</v>
      </c>
      <c r="D758" s="3" t="s">
        <v>18</v>
      </c>
      <c r="E758" s="15" t="s">
        <v>145</v>
      </c>
      <c r="F758" s="15" t="s">
        <v>17</v>
      </c>
      <c r="G758" s="15">
        <v>191</v>
      </c>
      <c r="H758" s="15">
        <v>142</v>
      </c>
      <c r="I758" s="15">
        <v>61</v>
      </c>
      <c r="J758" s="15">
        <v>69</v>
      </c>
      <c r="K758" s="15">
        <v>57</v>
      </c>
      <c r="L758" s="15">
        <v>68</v>
      </c>
      <c r="M758" s="15">
        <v>35</v>
      </c>
      <c r="N758" s="15">
        <v>75</v>
      </c>
      <c r="O758" s="15">
        <v>52</v>
      </c>
      <c r="P758" s="15">
        <v>16</v>
      </c>
      <c r="Q758" s="15" t="s">
        <v>139</v>
      </c>
      <c r="R758" s="3" t="str">
        <f>IF(ISERROR(VLOOKUP($Q758,技リスト!$A$1:$F$270,6,FALSE)),"－",VLOOKUP($Q758,技リスト!$A$1:$F$270,6,FALSE))</f>
        <v>BL</v>
      </c>
      <c r="S758" s="3">
        <f>IF(ISERROR(VLOOKUP($Q758,技リスト!$A$1:$F$270,3,FALSE)),"－",VLOOKUP($Q758,技リスト!$A$1:$F$270,3,FALSE))</f>
        <v>8</v>
      </c>
      <c r="T758" s="3" t="str">
        <f>IF($E758=IF(ISERROR(VLOOKUP($Q758,技リスト!$A$1:$F$270,4,FALSE)),"－",VLOOKUP($Q758,技リスト!$A$1:$F$270,4,FALSE)),"一致","")</f>
        <v/>
      </c>
      <c r="U758" s="15" t="s">
        <v>862</v>
      </c>
      <c r="V758" s="3" t="str">
        <f>IF(ISERROR(VLOOKUP($U758,技リスト!$A$1:$F$270,6,FALSE)),"－",VLOOKUP($U758,技リスト!$A$1:$F$270,6,FALSE))</f>
        <v>LS</v>
      </c>
      <c r="W758" s="3">
        <f>IF(ISERROR(VLOOKUP($U758,技リスト!$A$1:$F$270,3,FALSE)),"－",VLOOKUP($U758,技リスト!$A$1:$F$270,3,FALSE))</f>
        <v>70</v>
      </c>
      <c r="X758" s="3" t="str">
        <f>IF($E758=IF(ISERROR(VLOOKUP($U758,技リスト!$A$1:$F$270,4,FALSE)),"－",VLOOKUP($U758,技リスト!$A$1:$F$270,4,FALSE)),"一致","")</f>
        <v/>
      </c>
      <c r="Y758" s="15" t="s">
        <v>548</v>
      </c>
      <c r="Z758" s="3" t="str">
        <f>IF(ISERROR(VLOOKUP($Y758,技リスト!$A$1:$F$270,6,FALSE)),"－",VLOOKUP($Y758,技リスト!$A$1:$F$270,6,FALSE))</f>
        <v>DR</v>
      </c>
      <c r="AA758" s="3">
        <f>IF(ISERROR(VLOOKUP($Y758,技リスト!$A$1:$F$270,3,FALSE)),"－",VLOOKUP($Y758,技リスト!$A$1:$F$270,3,FALSE))</f>
        <v>74</v>
      </c>
      <c r="AB758" s="3" t="str">
        <f>IF($E758=IF(ISERROR(VLOOKUP($Y758,技リスト!$A$1:$F$270,4,FALSE)),"－",VLOOKUP($Y758,技リスト!$A$1:$F$270,4,FALSE)),"一致","")</f>
        <v>一致</v>
      </c>
      <c r="AC758" s="15" t="s">
        <v>562</v>
      </c>
      <c r="AD758" s="3" t="str">
        <f>IF(ISERROR(VLOOKUP($AC758,技リスト!$A$1:$F$270,6,FALSE)),"－",VLOOKUP($AC758,技リスト!$A$1:$F$270,6,FALSE))</f>
        <v>BB</v>
      </c>
      <c r="AE758" s="3">
        <f>IF(ISERROR(VLOOKUP($AC758,技リスト!$A$1:$F$270,3,FALSE)),"－",VLOOKUP($AC758,技リスト!$A$1:$F$270,3,FALSE))</f>
        <v>80</v>
      </c>
      <c r="AF758" s="3" t="str">
        <f>IF($E758=IF(ISERROR(VLOOKUP($AC758,技リスト!$A$1:$F$245,4,FALSE)),"－",VLOOKUP($AC758,技リスト!$A$1:$F$245,4,FALSE)),"一致","")</f>
        <v>一致</v>
      </c>
      <c r="AG758" s="16" t="str">
        <f t="shared" si="88"/>
        <v>コイルターンレインボーループれっぷうダッシュさばきのてっつい</v>
      </c>
      <c r="AH758" s="16" t="str">
        <f t="shared" si="89"/>
        <v>コイルターンレインボーループれっぷうダッシュさばきのてっつい</v>
      </c>
      <c r="AI758" s="16" t="str">
        <f t="shared" si="90"/>
        <v>コイルターンレインボーループれっぷうダッシュさばきのてっつい</v>
      </c>
      <c r="AJ758" s="16" t="str">
        <f t="shared" si="91"/>
        <v>コイルターンレインボーループれっぷうダッシュさばきのてっつい</v>
      </c>
      <c r="AK758" s="15" t="str">
        <f t="shared" si="92"/>
        <v>BLLSDRBB</v>
      </c>
      <c r="AL758" s="16" t="str">
        <f t="shared" si="93"/>
        <v>BLLSDRBB</v>
      </c>
      <c r="AM758" s="15" t="str">
        <f t="shared" si="94"/>
        <v>BLLSDRBB</v>
      </c>
      <c r="AN758" s="15" t="str">
        <f t="shared" si="95"/>
        <v>BLLSDRBB</v>
      </c>
    </row>
    <row r="759" spans="1:40" ht="11.25" customHeight="1" x14ac:dyDescent="0.15">
      <c r="A759" s="15">
        <v>758</v>
      </c>
      <c r="B759" s="15" t="s">
        <v>1835</v>
      </c>
      <c r="C759" s="15" t="s">
        <v>1836</v>
      </c>
      <c r="D759" s="3" t="s">
        <v>18</v>
      </c>
      <c r="E759" s="15" t="s">
        <v>121</v>
      </c>
      <c r="F759" s="15" t="s">
        <v>52</v>
      </c>
      <c r="G759" s="15">
        <v>149</v>
      </c>
      <c r="H759" s="15">
        <v>140</v>
      </c>
      <c r="I759" s="15">
        <v>49</v>
      </c>
      <c r="J759" s="15">
        <v>63</v>
      </c>
      <c r="K759" s="15">
        <v>76</v>
      </c>
      <c r="L759" s="15">
        <v>69</v>
      </c>
      <c r="M759" s="15">
        <v>53</v>
      </c>
      <c r="N759" s="15">
        <v>56</v>
      </c>
      <c r="O759" s="15">
        <v>62</v>
      </c>
      <c r="P759" s="15">
        <v>16</v>
      </c>
      <c r="Q759" s="15" t="s">
        <v>344</v>
      </c>
      <c r="R759" s="3" t="str">
        <f>IF(ISERROR(VLOOKUP($Q759,技リスト!$A$1:$F$270,6,FALSE)),"－",VLOOKUP($Q759,技リスト!$A$1:$F$270,6,FALSE))</f>
        <v>NS</v>
      </c>
      <c r="S759" s="3">
        <f>IF(ISERROR(VLOOKUP($Q759,技リスト!$A$1:$F$270,3,FALSE)),"－",VLOOKUP($Q759,技リスト!$A$1:$F$270,3,FALSE))</f>
        <v>31</v>
      </c>
      <c r="T759" s="3" t="str">
        <f>IF($E759=IF(ISERROR(VLOOKUP($Q759,技リスト!$A$1:$F$270,4,FALSE)),"－",VLOOKUP($Q759,技リスト!$A$1:$F$270,4,FALSE)),"一致","")</f>
        <v>一致</v>
      </c>
      <c r="U759" s="15" t="s">
        <v>304</v>
      </c>
      <c r="V759" s="3" t="str">
        <f>IF(ISERROR(VLOOKUP($U759,技リスト!$A$1:$F$270,6,FALSE)),"－",VLOOKUP($U759,技リスト!$A$1:$F$270,6,FALSE))</f>
        <v>BL</v>
      </c>
      <c r="W759" s="3">
        <f>IF(ISERROR(VLOOKUP($U759,技リスト!$A$1:$F$270,3,FALSE)),"－",VLOOKUP($U759,技リスト!$A$1:$F$270,3,FALSE))</f>
        <v>12</v>
      </c>
      <c r="X759" s="3" t="str">
        <f>IF($E759=IF(ISERROR(VLOOKUP($U759,技リスト!$A$1:$F$270,4,FALSE)),"－",VLOOKUP($U759,技リスト!$A$1:$F$270,4,FALSE)),"一致","")</f>
        <v>一致</v>
      </c>
      <c r="Y759" s="15" t="s">
        <v>146</v>
      </c>
      <c r="Z759" s="3" t="str">
        <f>IF(ISERROR(VLOOKUP($Y759,技リスト!$A$1:$F$270,6,FALSE)),"－",VLOOKUP($Y759,技リスト!$A$1:$F$270,6,FALSE))</f>
        <v>DR</v>
      </c>
      <c r="AA759" s="3">
        <f>IF(ISERROR(VLOOKUP($Y759,技リスト!$A$1:$F$270,3,FALSE)),"－",VLOOKUP($Y759,技リスト!$A$1:$F$270,3,FALSE))</f>
        <v>15</v>
      </c>
      <c r="AB759" s="3" t="str">
        <f>IF($E759=IF(ISERROR(VLOOKUP($Y759,技リスト!$A$1:$F$270,4,FALSE)),"－",VLOOKUP($Y759,技リスト!$A$1:$F$270,4,FALSE)),"一致","")</f>
        <v>一致</v>
      </c>
      <c r="AC759" s="15" t="s">
        <v>149</v>
      </c>
      <c r="AD759" s="3" t="str">
        <f>IF(ISERROR(VLOOKUP($AC759,技リスト!$A$1:$F$270,6,FALSE)),"－",VLOOKUP($AC759,技リスト!$A$1:$F$270,6,FALSE))</f>
        <v>DR</v>
      </c>
      <c r="AE759" s="3">
        <f>IF(ISERROR(VLOOKUP($AC759,技リスト!$A$1:$F$270,3,FALSE)),"－",VLOOKUP($AC759,技リスト!$A$1:$F$270,3,FALSE))</f>
        <v>83</v>
      </c>
      <c r="AF759" s="3" t="str">
        <f>IF($E759=IF(ISERROR(VLOOKUP($AC759,技リスト!$A$1:$F$245,4,FALSE)),"－",VLOOKUP($AC759,技リスト!$A$1:$F$245,4,FALSE)),"一致","")</f>
        <v/>
      </c>
      <c r="AG759" s="16" t="str">
        <f t="shared" si="88"/>
        <v>ターザンキックしこふみモンキーターンアルマジロサーカス</v>
      </c>
      <c r="AH759" s="16" t="str">
        <f t="shared" si="89"/>
        <v>ターザンキックしこふみモンキーターンアルマジロサーカス</v>
      </c>
      <c r="AI759" s="16" t="str">
        <f t="shared" si="90"/>
        <v>ターザンキックしこふみモンキーターンアルマジロサーカス</v>
      </c>
      <c r="AJ759" s="16" t="str">
        <f t="shared" si="91"/>
        <v>ターザンキックしこふみモンキーターンアルマジロサーカス</v>
      </c>
      <c r="AK759" s="15" t="str">
        <f t="shared" si="92"/>
        <v>NSBLDRDR</v>
      </c>
      <c r="AL759" s="16" t="str">
        <f t="shared" si="93"/>
        <v>NSBLDRDR</v>
      </c>
      <c r="AM759" s="15" t="str">
        <f t="shared" si="94"/>
        <v>NSBLDRDR</v>
      </c>
      <c r="AN759" s="15" t="str">
        <f t="shared" si="95"/>
        <v>NSBLDRDR</v>
      </c>
    </row>
    <row r="760" spans="1:40" ht="11.25" customHeight="1" x14ac:dyDescent="0.15">
      <c r="A760" s="15">
        <v>759</v>
      </c>
      <c r="B760" s="15" t="s">
        <v>1837</v>
      </c>
      <c r="C760" s="15" t="s">
        <v>1838</v>
      </c>
      <c r="D760" s="3" t="s">
        <v>18</v>
      </c>
      <c r="E760" s="15" t="s">
        <v>19</v>
      </c>
      <c r="F760" s="15" t="s">
        <v>17</v>
      </c>
      <c r="G760" s="15">
        <v>132</v>
      </c>
      <c r="H760" s="15">
        <v>146</v>
      </c>
      <c r="I760" s="15">
        <v>48</v>
      </c>
      <c r="J760" s="15">
        <v>28</v>
      </c>
      <c r="K760" s="15">
        <v>30</v>
      </c>
      <c r="L760" s="15">
        <v>62</v>
      </c>
      <c r="M760" s="15">
        <v>70</v>
      </c>
      <c r="N760" s="15">
        <v>59</v>
      </c>
      <c r="O760" s="15">
        <v>56</v>
      </c>
      <c r="P760" s="15">
        <v>15</v>
      </c>
      <c r="Q760" s="15" t="s">
        <v>223</v>
      </c>
      <c r="R760" s="3" t="str">
        <f>IF(ISERROR(VLOOKUP($Q760,技リスト!$A$1:$F$270,6,FALSE)),"－",VLOOKUP($Q760,技リスト!$A$1:$F$270,6,FALSE))</f>
        <v>BL</v>
      </c>
      <c r="S760" s="3">
        <f>IF(ISERROR(VLOOKUP($Q760,技リスト!$A$1:$F$270,3,FALSE)),"－",VLOOKUP($Q760,技リスト!$A$1:$F$270,3,FALSE))</f>
        <v>8</v>
      </c>
      <c r="T760" s="3" t="str">
        <f>IF($E760=IF(ISERROR(VLOOKUP($Q760,技リスト!$A$1:$F$270,4,FALSE)),"－",VLOOKUP($Q760,技リスト!$A$1:$F$270,4,FALSE)),"一致","")</f>
        <v>一致</v>
      </c>
      <c r="U760" s="15" t="s">
        <v>363</v>
      </c>
      <c r="V760" s="3" t="str">
        <f>IF(ISERROR(VLOOKUP($U760,技リスト!$A$1:$F$270,6,FALSE)),"－",VLOOKUP($U760,技リスト!$A$1:$F$270,6,FALSE))</f>
        <v>DR</v>
      </c>
      <c r="W760" s="3">
        <f>IF(ISERROR(VLOOKUP($U760,技リスト!$A$1:$F$270,3,FALSE)),"－",VLOOKUP($U760,技リスト!$A$1:$F$270,3,FALSE))</f>
        <v>52</v>
      </c>
      <c r="X760" s="3" t="str">
        <f>IF($E760=IF(ISERROR(VLOOKUP($U760,技リスト!$A$1:$F$270,4,FALSE)),"－",VLOOKUP($U760,技リスト!$A$1:$F$270,4,FALSE)),"一致","")</f>
        <v>一致</v>
      </c>
      <c r="Y760" s="15" t="s">
        <v>128</v>
      </c>
      <c r="Z760" s="3" t="str">
        <f>IF(ISERROR(VLOOKUP($Y760,技リスト!$A$1:$F$270,6,FALSE)),"－",VLOOKUP($Y760,技リスト!$A$1:$F$270,6,FALSE))</f>
        <v>DR</v>
      </c>
      <c r="AA760" s="3">
        <f>IF(ISERROR(VLOOKUP($Y760,技リスト!$A$1:$F$270,3,FALSE)),"－",VLOOKUP($Y760,技リスト!$A$1:$F$270,3,FALSE))</f>
        <v>76</v>
      </c>
      <c r="AB760" s="3" t="str">
        <f>IF($E760=IF(ISERROR(VLOOKUP($Y760,技リスト!$A$1:$F$270,4,FALSE)),"－",VLOOKUP($Y760,技リスト!$A$1:$F$270,4,FALSE)),"一致","")</f>
        <v>一致</v>
      </c>
      <c r="AC760" s="15" t="s">
        <v>129</v>
      </c>
      <c r="AD760" s="3" t="str">
        <f>IF(ISERROR(VLOOKUP($AC760,技リスト!$A$1:$F$270,6,FALSE)),"－",VLOOKUP($AC760,技リスト!$A$1:$F$270,6,FALSE))</f>
        <v>BL</v>
      </c>
      <c r="AE760" s="3">
        <f>IF(ISERROR(VLOOKUP($AC760,技リスト!$A$1:$F$270,3,FALSE)),"－",VLOOKUP($AC760,技リスト!$A$1:$F$270,3,FALSE))</f>
        <v>73</v>
      </c>
      <c r="AF760" s="3" t="str">
        <f>IF($E760=IF(ISERROR(VLOOKUP($AC760,技リスト!$A$1:$F$245,4,FALSE)),"－",VLOOKUP($AC760,技リスト!$A$1:$F$245,4,FALSE)),"一致","")</f>
        <v>一致</v>
      </c>
      <c r="AG760" s="16" t="str">
        <f t="shared" si="88"/>
        <v>キラースライドざんぞうぶんしんフェイントぶんしんディフェンス</v>
      </c>
      <c r="AH760" s="16" t="str">
        <f t="shared" si="89"/>
        <v>キラースライドざんぞうぶんしんフェイントぶんしんディフェンス</v>
      </c>
      <c r="AI760" s="16" t="str">
        <f t="shared" si="90"/>
        <v>キラースライドざんぞうぶんしんフェイントぶんしんディフェンス</v>
      </c>
      <c r="AJ760" s="16" t="str">
        <f t="shared" si="91"/>
        <v>キラースライドざんぞうぶんしんフェイントぶんしんディフェンス</v>
      </c>
      <c r="AK760" s="15" t="str">
        <f t="shared" si="92"/>
        <v>BLDRDRBL</v>
      </c>
      <c r="AL760" s="16" t="str">
        <f t="shared" si="93"/>
        <v>BLDRDRBL</v>
      </c>
      <c r="AM760" s="15" t="str">
        <f t="shared" si="94"/>
        <v>BLDRDRBL</v>
      </c>
      <c r="AN760" s="15" t="str">
        <f t="shared" si="95"/>
        <v>BLDRDRBL</v>
      </c>
    </row>
    <row r="761" spans="1:40" ht="11.25" customHeight="1" x14ac:dyDescent="0.15">
      <c r="A761" s="15">
        <v>760</v>
      </c>
      <c r="B761" s="15" t="s">
        <v>1839</v>
      </c>
      <c r="C761" s="15" t="s">
        <v>1840</v>
      </c>
      <c r="D761" s="3" t="s">
        <v>18</v>
      </c>
      <c r="E761" s="15" t="s">
        <v>145</v>
      </c>
      <c r="F761" s="15" t="s">
        <v>52</v>
      </c>
      <c r="G761" s="15">
        <v>151</v>
      </c>
      <c r="H761" s="15">
        <v>153</v>
      </c>
      <c r="I761" s="15">
        <v>45</v>
      </c>
      <c r="J761" s="15">
        <v>58</v>
      </c>
      <c r="K761" s="15">
        <v>67</v>
      </c>
      <c r="L761" s="15">
        <v>47</v>
      </c>
      <c r="M761" s="15">
        <v>55</v>
      </c>
      <c r="N761" s="15">
        <v>59</v>
      </c>
      <c r="O761" s="15">
        <v>52</v>
      </c>
      <c r="P761" s="15">
        <v>22</v>
      </c>
      <c r="Q761" s="15" t="s">
        <v>163</v>
      </c>
      <c r="R761" s="3" t="str">
        <f>IF(ISERROR(VLOOKUP($Q761,技リスト!$A$1:$F$270,6,FALSE)),"－",VLOOKUP($Q761,技リスト!$A$1:$F$270,6,FALSE))</f>
        <v>NS</v>
      </c>
      <c r="S761" s="3">
        <f>IF(ISERROR(VLOOKUP($Q761,技リスト!$A$1:$F$270,3,FALSE)),"－",VLOOKUP($Q761,技リスト!$A$1:$F$270,3,FALSE))</f>
        <v>24</v>
      </c>
      <c r="T761" s="3" t="str">
        <f>IF($E761=IF(ISERROR(VLOOKUP($Q761,技リスト!$A$1:$F$270,4,FALSE)),"－",VLOOKUP($Q761,技リスト!$A$1:$F$270,4,FALSE)),"一致","")</f>
        <v>一致</v>
      </c>
      <c r="U761" s="15" t="s">
        <v>684</v>
      </c>
      <c r="V761" s="3" t="str">
        <f>IF(ISERROR(VLOOKUP($U761,技リスト!$A$1:$F$270,6,FALSE)),"－",VLOOKUP($U761,技リスト!$A$1:$F$270,6,FALSE))</f>
        <v>NS</v>
      </c>
      <c r="W761" s="3">
        <f>IF(ISERROR(VLOOKUP($U761,技リスト!$A$1:$F$270,3,FALSE)),"－",VLOOKUP($U761,技リスト!$A$1:$F$270,3,FALSE))</f>
        <v>45</v>
      </c>
      <c r="X761" s="3" t="str">
        <f>IF($E761=IF(ISERROR(VLOOKUP($U761,技リスト!$A$1:$F$270,4,FALSE)),"－",VLOOKUP($U761,技リスト!$A$1:$F$270,4,FALSE)),"一致","")</f>
        <v>一致</v>
      </c>
      <c r="Y761" s="15" t="s">
        <v>735</v>
      </c>
      <c r="Z761" s="3" t="str">
        <f>IF(ISERROR(VLOOKUP($Y761,技リスト!$A$1:$F$270,6,FALSE)),"－",VLOOKUP($Y761,技リスト!$A$1:$F$270,6,FALSE))</f>
        <v>BS</v>
      </c>
      <c r="AA761" s="3">
        <f>IF(ISERROR(VLOOKUP($Y761,技リスト!$A$1:$F$270,3,FALSE)),"－",VLOOKUP($Y761,技リスト!$A$1:$F$270,3,FALSE))</f>
        <v>89</v>
      </c>
      <c r="AB761" s="3" t="str">
        <f>IF($E761=IF(ISERROR(VLOOKUP($Y761,技リスト!$A$1:$F$270,4,FALSE)),"－",VLOOKUP($Y761,技リスト!$A$1:$F$270,4,FALSE)),"一致","")</f>
        <v>一致</v>
      </c>
      <c r="AC761" s="15" t="s">
        <v>729</v>
      </c>
      <c r="AD761" s="3" t="str">
        <f>IF(ISERROR(VLOOKUP($AC761,技リスト!$A$1:$F$270,6,FALSE)),"－",VLOOKUP($AC761,技リスト!$A$1:$F$270,6,FALSE))</f>
        <v>BB</v>
      </c>
      <c r="AE761" s="3">
        <f>IF(ISERROR(VLOOKUP($AC761,技リスト!$A$1:$F$270,3,FALSE)),"－",VLOOKUP($AC761,技リスト!$A$1:$F$270,3,FALSE))</f>
        <v>73</v>
      </c>
      <c r="AF761" s="3" t="str">
        <f>IF($E761=IF(ISERROR(VLOOKUP($AC761,技リスト!$A$1:$F$245,4,FALSE)),"－",VLOOKUP($AC761,技リスト!$A$1:$F$245,4,FALSE)),"一致","")</f>
        <v>一致</v>
      </c>
      <c r="AG761" s="16" t="str">
        <f t="shared" si="88"/>
        <v>グレネードショットあびせげりドラゴンキャノンボルケイノカット</v>
      </c>
      <c r="AH761" s="16" t="str">
        <f t="shared" si="89"/>
        <v>グレネードショットあびせげりドラゴンキャノンボルケイノカット</v>
      </c>
      <c r="AI761" s="16" t="str">
        <f t="shared" si="90"/>
        <v>グレネードショットあびせげりドラゴンキャノンボルケイノカット</v>
      </c>
      <c r="AJ761" s="16" t="str">
        <f t="shared" si="91"/>
        <v>グレネードショットあびせげりドラゴンキャノンボルケイノカット</v>
      </c>
      <c r="AK761" s="15" t="str">
        <f t="shared" si="92"/>
        <v>NSNSBSBB</v>
      </c>
      <c r="AL761" s="16" t="str">
        <f t="shared" si="93"/>
        <v>NSNSBSBB</v>
      </c>
      <c r="AM761" s="15" t="str">
        <f t="shared" si="94"/>
        <v>NSNSBSBB</v>
      </c>
      <c r="AN761" s="15" t="str">
        <f t="shared" si="95"/>
        <v>NSNSBSBB</v>
      </c>
    </row>
    <row r="762" spans="1:40" ht="11.25" customHeight="1" x14ac:dyDescent="0.15">
      <c r="A762" s="15">
        <v>761</v>
      </c>
      <c r="B762" s="15" t="s">
        <v>1841</v>
      </c>
      <c r="C762" s="15" t="s">
        <v>1842</v>
      </c>
      <c r="D762" s="3" t="s">
        <v>18</v>
      </c>
      <c r="E762" s="15" t="s">
        <v>145</v>
      </c>
      <c r="F762" s="15" t="s">
        <v>52</v>
      </c>
      <c r="G762" s="15">
        <v>123</v>
      </c>
      <c r="H762" s="15">
        <v>124</v>
      </c>
      <c r="I762" s="15">
        <v>71</v>
      </c>
      <c r="J762" s="15">
        <v>58</v>
      </c>
      <c r="K762" s="15">
        <v>40</v>
      </c>
      <c r="L762" s="15">
        <v>42</v>
      </c>
      <c r="M762" s="15">
        <v>48</v>
      </c>
      <c r="N762" s="15">
        <v>60</v>
      </c>
      <c r="O762" s="15">
        <v>56</v>
      </c>
      <c r="P762" s="15">
        <v>18</v>
      </c>
      <c r="Q762" s="15" t="s">
        <v>153</v>
      </c>
      <c r="R762" s="3" t="str">
        <f>IF(ISERROR(VLOOKUP($Q762,技リスト!$A$1:$F$270,6,FALSE)),"－",VLOOKUP($Q762,技リスト!$A$1:$F$270,6,FALSE))</f>
        <v>NS</v>
      </c>
      <c r="S762" s="3">
        <f>IF(ISERROR(VLOOKUP($Q762,技リスト!$A$1:$F$270,3,FALSE)),"－",VLOOKUP($Q762,技リスト!$A$1:$F$270,3,FALSE))</f>
        <v>22</v>
      </c>
      <c r="T762" s="3" t="str">
        <f>IF($E762=IF(ISERROR(VLOOKUP($Q762,技リスト!$A$1:$F$270,4,FALSE)),"－",VLOOKUP($Q762,技リスト!$A$1:$F$270,4,FALSE)),"一致","")</f>
        <v/>
      </c>
      <c r="U762" s="15" t="s">
        <v>750</v>
      </c>
      <c r="V762" s="3" t="str">
        <f>IF(ISERROR(VLOOKUP($U762,技リスト!$A$1:$F$270,6,FALSE)),"－",VLOOKUP($U762,技リスト!$A$1:$F$270,6,FALSE))</f>
        <v>BL</v>
      </c>
      <c r="W762" s="3">
        <f>IF(ISERROR(VLOOKUP($U762,技リスト!$A$1:$F$270,3,FALSE)),"－",VLOOKUP($U762,技リスト!$A$1:$F$270,3,FALSE))</f>
        <v>62</v>
      </c>
      <c r="X762" s="3" t="str">
        <f>IF($E762=IF(ISERROR(VLOOKUP($U762,技リスト!$A$1:$F$270,4,FALSE)),"－",VLOOKUP($U762,技リスト!$A$1:$F$270,4,FALSE)),"一致","")</f>
        <v>一致</v>
      </c>
      <c r="Y762" s="15" t="s">
        <v>548</v>
      </c>
      <c r="Z762" s="3" t="str">
        <f>IF(ISERROR(VLOOKUP($Y762,技リスト!$A$1:$F$270,6,FALSE)),"－",VLOOKUP($Y762,技リスト!$A$1:$F$270,6,FALSE))</f>
        <v>DR</v>
      </c>
      <c r="AA762" s="3">
        <f>IF(ISERROR(VLOOKUP($Y762,技リスト!$A$1:$F$270,3,FALSE)),"－",VLOOKUP($Y762,技リスト!$A$1:$F$270,3,FALSE))</f>
        <v>74</v>
      </c>
      <c r="AB762" s="3" t="str">
        <f>IF($E762=IF(ISERROR(VLOOKUP($Y762,技リスト!$A$1:$F$270,4,FALSE)),"－",VLOOKUP($Y762,技リスト!$A$1:$F$270,4,FALSE)),"一致","")</f>
        <v>一致</v>
      </c>
      <c r="AC762" s="15" t="s">
        <v>181</v>
      </c>
      <c r="AD762" s="3" t="str">
        <f>IF(ISERROR(VLOOKUP($AC762,技リスト!$A$1:$F$270,6,FALSE)),"－",VLOOKUP($AC762,技リスト!$A$1:$F$270,6,FALSE))</f>
        <v>NS</v>
      </c>
      <c r="AE762" s="3">
        <f>IF(ISERROR(VLOOKUP($AC762,技リスト!$A$1:$F$270,3,FALSE)),"－",VLOOKUP($AC762,技リスト!$A$1:$F$270,3,FALSE))</f>
        <v>87</v>
      </c>
      <c r="AF762" s="3" t="str">
        <f>IF($E762=IF(ISERROR(VLOOKUP($AC762,技リスト!$A$1:$F$245,4,FALSE)),"－",VLOOKUP($AC762,技リスト!$A$1:$F$245,4,FALSE)),"一致","")</f>
        <v>一致</v>
      </c>
      <c r="AG762" s="16" t="str">
        <f t="shared" si="88"/>
        <v>ローリングキックフレイムダンスれっぷうダッシュドラゴントルネード</v>
      </c>
      <c r="AH762" s="16" t="str">
        <f t="shared" si="89"/>
        <v>ローリングキックフレイムダンスれっぷうダッシュドラゴントルネード</v>
      </c>
      <c r="AI762" s="16" t="str">
        <f t="shared" si="90"/>
        <v>ローリングキックフレイムダンスれっぷうダッシュドラゴントルネード</v>
      </c>
      <c r="AJ762" s="16" t="str">
        <f t="shared" si="91"/>
        <v>ローリングキックフレイムダンスれっぷうダッシュドラゴントルネード</v>
      </c>
      <c r="AK762" s="15" t="str">
        <f t="shared" si="92"/>
        <v>NSBLDRNS</v>
      </c>
      <c r="AL762" s="16" t="str">
        <f t="shared" si="93"/>
        <v>NSBLDRNS</v>
      </c>
      <c r="AM762" s="15" t="str">
        <f t="shared" si="94"/>
        <v>NSBLDRNS</v>
      </c>
      <c r="AN762" s="15" t="str">
        <f t="shared" si="95"/>
        <v>NSBLDRNS</v>
      </c>
    </row>
    <row r="763" spans="1:40" ht="11.25" customHeight="1" x14ac:dyDescent="0.15">
      <c r="A763" s="15">
        <v>762</v>
      </c>
      <c r="B763" s="15" t="s">
        <v>1843</v>
      </c>
      <c r="C763" s="15" t="s">
        <v>1844</v>
      </c>
      <c r="D763" s="3" t="s">
        <v>18</v>
      </c>
      <c r="E763" s="15" t="s">
        <v>19</v>
      </c>
      <c r="F763" s="15" t="s">
        <v>20</v>
      </c>
      <c r="G763" s="15">
        <v>167</v>
      </c>
      <c r="H763" s="15">
        <v>142</v>
      </c>
      <c r="I763" s="15">
        <v>41</v>
      </c>
      <c r="J763" s="15">
        <v>52</v>
      </c>
      <c r="K763" s="15">
        <v>65</v>
      </c>
      <c r="L763" s="15">
        <v>46</v>
      </c>
      <c r="M763" s="15">
        <v>56</v>
      </c>
      <c r="N763" s="15">
        <v>57</v>
      </c>
      <c r="O763" s="15">
        <v>53</v>
      </c>
      <c r="P763" s="15">
        <v>20</v>
      </c>
      <c r="Q763" s="15" t="s">
        <v>250</v>
      </c>
      <c r="R763" s="3" t="str">
        <f>IF(ISERROR(VLOOKUP($Q763,技リスト!$A$1:$F$270,6,FALSE)),"－",VLOOKUP($Q763,技リスト!$A$1:$F$270,6,FALSE))</f>
        <v>P1</v>
      </c>
      <c r="S763" s="3">
        <f>IF(ISERROR(VLOOKUP($Q763,技リスト!$A$1:$F$270,3,FALSE)),"－",VLOOKUP($Q763,技リスト!$A$1:$F$270,3,FALSE))</f>
        <v>46</v>
      </c>
      <c r="T763" s="3" t="str">
        <f>IF($E763=IF(ISERROR(VLOOKUP($Q763,技リスト!$A$1:$F$270,4,FALSE)),"－",VLOOKUP($Q763,技リスト!$A$1:$F$270,4,FALSE)),"一致","")</f>
        <v/>
      </c>
      <c r="U763" s="15" t="s">
        <v>164</v>
      </c>
      <c r="V763" s="3" t="str">
        <f>IF(ISERROR(VLOOKUP($U763,技リスト!$A$1:$F$270,6,FALSE)),"－",VLOOKUP($U763,技リスト!$A$1:$F$270,6,FALSE))</f>
        <v>DR</v>
      </c>
      <c r="W763" s="3">
        <f>IF(ISERROR(VLOOKUP($U763,技リスト!$A$1:$F$270,3,FALSE)),"－",VLOOKUP($U763,技リスト!$A$1:$F$270,3,FALSE))</f>
        <v>49</v>
      </c>
      <c r="X763" s="3" t="str">
        <f>IF($E763=IF(ISERROR(VLOOKUP($U763,技リスト!$A$1:$F$270,4,FALSE)),"－",VLOOKUP($U763,技リスト!$A$1:$F$270,4,FALSE)),"一致","")</f>
        <v/>
      </c>
      <c r="Y763" s="15" t="s">
        <v>141</v>
      </c>
      <c r="Z763" s="3" t="str">
        <f>IF(ISERROR(VLOOKUP($Y763,技リスト!$A$1:$F$270,6,FALSE)),"－",VLOOKUP($Y763,技リスト!$A$1:$F$270,6,FALSE))</f>
        <v>BL</v>
      </c>
      <c r="AA763" s="3">
        <f>IF(ISERROR(VLOOKUP($Y763,技リスト!$A$1:$F$270,3,FALSE)),"－",VLOOKUP($Y763,技リスト!$A$1:$F$270,3,FALSE))</f>
        <v>64</v>
      </c>
      <c r="AB763" s="3" t="str">
        <f>IF($E763=IF(ISERROR(VLOOKUP($Y763,技リスト!$A$1:$F$270,4,FALSE)),"－",VLOOKUP($Y763,技リスト!$A$1:$F$270,4,FALSE)),"一致","")</f>
        <v>一致</v>
      </c>
      <c r="AC763" s="15" t="s">
        <v>271</v>
      </c>
      <c r="AD763" s="3" t="str">
        <f>IF(ISERROR(VLOOKUP($AC763,技リスト!$A$1:$F$270,6,FALSE)),"－",VLOOKUP($AC763,技リスト!$A$1:$F$270,6,FALSE))</f>
        <v>CA</v>
      </c>
      <c r="AE763" s="3">
        <f>IF(ISERROR(VLOOKUP($AC763,技リスト!$A$1:$F$270,3,FALSE)),"－",VLOOKUP($AC763,技リスト!$A$1:$F$270,3,FALSE))</f>
        <v>76</v>
      </c>
      <c r="AF763" s="3" t="str">
        <f>IF($E763=IF(ISERROR(VLOOKUP($AC763,技リスト!$A$1:$F$245,4,FALSE)),"－",VLOOKUP($AC763,技リスト!$A$1:$F$245,4,FALSE)),"一致","")</f>
        <v/>
      </c>
      <c r="AG763" s="16" t="str">
        <f t="shared" si="88"/>
        <v>ねっけつヘッドごりむちゅうかげぬいかえんほうしゃ</v>
      </c>
      <c r="AH763" s="16" t="str">
        <f t="shared" si="89"/>
        <v>ねっけつヘッドごりむちゅうかげぬいかえんほうしゃ</v>
      </c>
      <c r="AI763" s="16" t="str">
        <f t="shared" si="90"/>
        <v>ねっけつヘッドごりむちゅうかげぬいかえんほうしゃ</v>
      </c>
      <c r="AJ763" s="16" t="str">
        <f t="shared" si="91"/>
        <v>ねっけつヘッドごりむちゅうかげぬいかえんほうしゃ</v>
      </c>
      <c r="AK763" s="15" t="str">
        <f t="shared" si="92"/>
        <v>P1DRBLCA</v>
      </c>
      <c r="AL763" s="16" t="str">
        <f t="shared" si="93"/>
        <v>P1DRBLCA</v>
      </c>
      <c r="AM763" s="15" t="str">
        <f t="shared" si="94"/>
        <v>P1DRBLCA</v>
      </c>
      <c r="AN763" s="15" t="str">
        <f t="shared" si="95"/>
        <v>P1DRBLCA</v>
      </c>
    </row>
    <row r="764" spans="1:40" ht="11.25" customHeight="1" x14ac:dyDescent="0.15">
      <c r="A764" s="15">
        <v>763</v>
      </c>
      <c r="B764" s="15" t="s">
        <v>1845</v>
      </c>
      <c r="C764" s="15" t="s">
        <v>1846</v>
      </c>
      <c r="D764" s="3" t="s">
        <v>18</v>
      </c>
      <c r="E764" s="15" t="s">
        <v>19</v>
      </c>
      <c r="F764" s="15" t="s">
        <v>17</v>
      </c>
      <c r="G764" s="15">
        <v>167</v>
      </c>
      <c r="H764" s="15">
        <v>154</v>
      </c>
      <c r="I764" s="15">
        <v>66</v>
      </c>
      <c r="J764" s="15">
        <v>64</v>
      </c>
      <c r="K764" s="15">
        <v>62</v>
      </c>
      <c r="L764" s="15">
        <v>60</v>
      </c>
      <c r="M764" s="15">
        <v>64</v>
      </c>
      <c r="N764" s="15">
        <v>62</v>
      </c>
      <c r="O764" s="15">
        <v>68</v>
      </c>
      <c r="P764" s="15">
        <v>12</v>
      </c>
      <c r="Q764" s="15" t="s">
        <v>139</v>
      </c>
      <c r="R764" s="3" t="str">
        <f>IF(ISERROR(VLOOKUP($Q764,技リスト!$A$1:$F$270,6,FALSE)),"－",VLOOKUP($Q764,技リスト!$A$1:$F$270,6,FALSE))</f>
        <v>BL</v>
      </c>
      <c r="S764" s="3">
        <f>IF(ISERROR(VLOOKUP($Q764,技リスト!$A$1:$F$270,3,FALSE)),"－",VLOOKUP($Q764,技リスト!$A$1:$F$270,3,FALSE))</f>
        <v>8</v>
      </c>
      <c r="T764" s="3" t="str">
        <f>IF($E764=IF(ISERROR(VLOOKUP($Q764,技リスト!$A$1:$F$270,4,FALSE)),"－",VLOOKUP($Q764,技リスト!$A$1:$F$270,4,FALSE)),"一致","")</f>
        <v/>
      </c>
      <c r="U764" s="15" t="s">
        <v>921</v>
      </c>
      <c r="V764" s="3" t="str">
        <f>IF(ISERROR(VLOOKUP($U764,技リスト!$A$1:$F$270,6,FALSE)),"－",VLOOKUP($U764,技リスト!$A$1:$F$270,6,FALSE))</f>
        <v>DR</v>
      </c>
      <c r="W764" s="3">
        <f>IF(ISERROR(VLOOKUP($U764,技リスト!$A$1:$F$270,3,FALSE)),"－",VLOOKUP($U764,技リスト!$A$1:$F$270,3,FALSE))</f>
        <v>17</v>
      </c>
      <c r="X764" s="3" t="str">
        <f>IF($E764=IF(ISERROR(VLOOKUP($U764,技リスト!$A$1:$F$270,4,FALSE)),"－",VLOOKUP($U764,技リスト!$A$1:$F$270,4,FALSE)),"一致","")</f>
        <v/>
      </c>
      <c r="Y764" s="15" t="s">
        <v>750</v>
      </c>
      <c r="Z764" s="3" t="str">
        <f>IF(ISERROR(VLOOKUP($Y764,技リスト!$A$1:$F$270,6,FALSE)),"－",VLOOKUP($Y764,技リスト!$A$1:$F$270,6,FALSE))</f>
        <v>BL</v>
      </c>
      <c r="AA764" s="3">
        <f>IF(ISERROR(VLOOKUP($Y764,技リスト!$A$1:$F$270,3,FALSE)),"－",VLOOKUP($Y764,技リスト!$A$1:$F$270,3,FALSE))</f>
        <v>62</v>
      </c>
      <c r="AB764" s="3" t="str">
        <f>IF($E764=IF(ISERROR(VLOOKUP($Y764,技リスト!$A$1:$F$270,4,FALSE)),"－",VLOOKUP($Y764,技リスト!$A$1:$F$270,4,FALSE)),"一致","")</f>
        <v/>
      </c>
      <c r="AC764" s="15" t="s">
        <v>316</v>
      </c>
      <c r="AD764" s="3" t="str">
        <f>IF(ISERROR(VLOOKUP($AC764,技リスト!$A$1:$F$270,6,FALSE)),"－",VLOOKUP($AC764,技リスト!$A$1:$F$270,6,FALSE))</f>
        <v>DR</v>
      </c>
      <c r="AE764" s="3">
        <f>IF(ISERROR(VLOOKUP($AC764,技リスト!$A$1:$F$270,3,FALSE)),"－",VLOOKUP($AC764,技リスト!$A$1:$F$270,3,FALSE))</f>
        <v>85</v>
      </c>
      <c r="AF764" s="3" t="str">
        <f>IF($E764=IF(ISERROR(VLOOKUP($AC764,技リスト!$A$1:$F$245,4,FALSE)),"－",VLOOKUP($AC764,技リスト!$A$1:$F$245,4,FALSE)),"一致","")</f>
        <v/>
      </c>
      <c r="AG764" s="16" t="str">
        <f t="shared" si="88"/>
        <v>コイルターンひとりワンツーフレイムダンスじごくぐるま</v>
      </c>
      <c r="AH764" s="16" t="str">
        <f t="shared" si="89"/>
        <v>コイルターンひとりワンツーフレイムダンスじごくぐるま</v>
      </c>
      <c r="AI764" s="16" t="str">
        <f t="shared" si="90"/>
        <v>コイルターンひとりワンツーフレイムダンスじごくぐるま</v>
      </c>
      <c r="AJ764" s="16" t="str">
        <f t="shared" si="91"/>
        <v>コイルターンひとりワンツーフレイムダンスじごくぐるま</v>
      </c>
      <c r="AK764" s="15" t="str">
        <f t="shared" si="92"/>
        <v>BLDRBLDR</v>
      </c>
      <c r="AL764" s="16" t="str">
        <f t="shared" si="93"/>
        <v>BLDRBLDR</v>
      </c>
      <c r="AM764" s="15" t="str">
        <f t="shared" si="94"/>
        <v>BLDRBLDR</v>
      </c>
      <c r="AN764" s="15" t="str">
        <f t="shared" si="95"/>
        <v>BLDRBLDR</v>
      </c>
    </row>
    <row r="765" spans="1:40" ht="11.25" customHeight="1" x14ac:dyDescent="0.15">
      <c r="A765" s="15">
        <v>764</v>
      </c>
      <c r="B765" s="15" t="s">
        <v>1847</v>
      </c>
      <c r="C765" s="15" t="s">
        <v>1848</v>
      </c>
      <c r="D765" s="3" t="s">
        <v>18</v>
      </c>
      <c r="E765" s="15" t="s">
        <v>121</v>
      </c>
      <c r="F765" s="15" t="s">
        <v>52</v>
      </c>
      <c r="G765" s="15">
        <v>77</v>
      </c>
      <c r="H765" s="15">
        <v>148</v>
      </c>
      <c r="I765" s="15">
        <v>55</v>
      </c>
      <c r="J765" s="15">
        <v>63</v>
      </c>
      <c r="K765" s="15">
        <v>46</v>
      </c>
      <c r="L765" s="15">
        <v>68</v>
      </c>
      <c r="M765" s="15">
        <v>56</v>
      </c>
      <c r="N765" s="15">
        <v>60</v>
      </c>
      <c r="O765" s="15">
        <v>57</v>
      </c>
      <c r="P765" s="15">
        <v>19</v>
      </c>
      <c r="Q765" s="15" t="s">
        <v>344</v>
      </c>
      <c r="R765" s="3" t="str">
        <f>IF(ISERROR(VLOOKUP($Q765,技リスト!$A$1:$F$270,6,FALSE)),"－",VLOOKUP($Q765,技リスト!$A$1:$F$270,6,FALSE))</f>
        <v>NS</v>
      </c>
      <c r="S765" s="3">
        <f>IF(ISERROR(VLOOKUP($Q765,技リスト!$A$1:$F$270,3,FALSE)),"－",VLOOKUP($Q765,技リスト!$A$1:$F$270,3,FALSE))</f>
        <v>31</v>
      </c>
      <c r="T765" s="3" t="str">
        <f>IF($E765=IF(ISERROR(VLOOKUP($Q765,技リスト!$A$1:$F$270,4,FALSE)),"－",VLOOKUP($Q765,技リスト!$A$1:$F$270,4,FALSE)),"一致","")</f>
        <v>一致</v>
      </c>
      <c r="U765" s="15" t="s">
        <v>171</v>
      </c>
      <c r="V765" s="3" t="str">
        <f>IF(ISERROR(VLOOKUP($U765,技リスト!$A$1:$F$270,6,FALSE)),"－",VLOOKUP($U765,技リスト!$A$1:$F$270,6,FALSE))</f>
        <v>DR</v>
      </c>
      <c r="W765" s="3">
        <f>IF(ISERROR(VLOOKUP($U765,技リスト!$A$1:$F$270,3,FALSE)),"－",VLOOKUP($U765,技リスト!$A$1:$F$270,3,FALSE))</f>
        <v>47</v>
      </c>
      <c r="X765" s="3" t="str">
        <f>IF($E765=IF(ISERROR(VLOOKUP($U765,技リスト!$A$1:$F$270,4,FALSE)),"－",VLOOKUP($U765,技リスト!$A$1:$F$270,4,FALSE)),"一致","")</f>
        <v/>
      </c>
      <c r="Y765" s="15" t="s">
        <v>129</v>
      </c>
      <c r="Z765" s="3" t="str">
        <f>IF(ISERROR(VLOOKUP($Y765,技リスト!$A$1:$F$270,6,FALSE)),"－",VLOOKUP($Y765,技リスト!$A$1:$F$270,6,FALSE))</f>
        <v>BL</v>
      </c>
      <c r="AA765" s="3">
        <f>IF(ISERROR(VLOOKUP($Y765,技リスト!$A$1:$F$270,3,FALSE)),"－",VLOOKUP($Y765,技リスト!$A$1:$F$270,3,FALSE))</f>
        <v>73</v>
      </c>
      <c r="AB765" s="3" t="str">
        <f>IF($E765=IF(ISERROR(VLOOKUP($Y765,技リスト!$A$1:$F$270,4,FALSE)),"－",VLOOKUP($Y765,技リスト!$A$1:$F$270,4,FALSE)),"一致","")</f>
        <v/>
      </c>
      <c r="AC765" s="15" t="s">
        <v>160</v>
      </c>
      <c r="AD765" s="3" t="str">
        <f>IF(ISERROR(VLOOKUP($AC765,技リスト!$A$1:$F$270,6,FALSE)),"－",VLOOKUP($AC765,技リスト!$A$1:$F$270,6,FALSE))</f>
        <v>BS</v>
      </c>
      <c r="AE765" s="3">
        <f>IF(ISERROR(VLOOKUP($AC765,技リスト!$A$1:$F$270,3,FALSE)),"－",VLOOKUP($AC765,技リスト!$A$1:$F$270,3,FALSE))</f>
        <v>78</v>
      </c>
      <c r="AF765" s="3" t="str">
        <f>IF($E765=IF(ISERROR(VLOOKUP($AC765,技リスト!$A$1:$F$245,4,FALSE)),"－",VLOOKUP($AC765,技リスト!$A$1:$F$245,4,FALSE)),"一致","")</f>
        <v>一致</v>
      </c>
      <c r="AG765" s="16" t="str">
        <f t="shared" si="88"/>
        <v>ターザンキックイリュージョンボールぶんしんディフェンスクンフーアタック</v>
      </c>
      <c r="AH765" s="16" t="str">
        <f t="shared" si="89"/>
        <v>ターザンキックイリュージョンボールぶんしんディフェンスクンフーアタック</v>
      </c>
      <c r="AI765" s="16" t="str">
        <f t="shared" si="90"/>
        <v>ターザンキックイリュージョンボールぶんしんディフェンスクンフーアタック</v>
      </c>
      <c r="AJ765" s="16" t="str">
        <f t="shared" si="91"/>
        <v>ターザンキックイリュージョンボールぶんしんディフェンスクンフーアタック</v>
      </c>
      <c r="AK765" s="15" t="str">
        <f t="shared" si="92"/>
        <v>NSDRBLBS</v>
      </c>
      <c r="AL765" s="16" t="str">
        <f t="shared" si="93"/>
        <v>NSDRBLBS</v>
      </c>
      <c r="AM765" s="15" t="str">
        <f t="shared" si="94"/>
        <v>NSDRBLBS</v>
      </c>
      <c r="AN765" s="15" t="str">
        <f t="shared" si="95"/>
        <v>NSDRBLBS</v>
      </c>
    </row>
    <row r="766" spans="1:40" ht="11.25" customHeight="1" x14ac:dyDescent="0.15">
      <c r="A766" s="15">
        <v>765</v>
      </c>
      <c r="B766" s="15" t="s">
        <v>1849</v>
      </c>
      <c r="C766" s="15" t="s">
        <v>1850</v>
      </c>
      <c r="D766" s="3" t="s">
        <v>18</v>
      </c>
      <c r="E766" s="15" t="s">
        <v>145</v>
      </c>
      <c r="F766" s="15" t="s">
        <v>52</v>
      </c>
      <c r="G766" s="15">
        <v>110</v>
      </c>
      <c r="H766" s="15">
        <v>152</v>
      </c>
      <c r="I766" s="15">
        <v>52</v>
      </c>
      <c r="J766" s="15">
        <v>62</v>
      </c>
      <c r="K766" s="15">
        <v>56</v>
      </c>
      <c r="L766" s="15">
        <v>69</v>
      </c>
      <c r="M766" s="15">
        <v>63</v>
      </c>
      <c r="N766" s="15">
        <v>56</v>
      </c>
      <c r="O766" s="15">
        <v>55</v>
      </c>
      <c r="P766" s="15">
        <v>17</v>
      </c>
      <c r="Q766" s="15" t="s">
        <v>684</v>
      </c>
      <c r="R766" s="3" t="str">
        <f>IF(ISERROR(VLOOKUP($Q766,技リスト!$A$1:$F$270,6,FALSE)),"－",VLOOKUP($Q766,技リスト!$A$1:$F$270,6,FALSE))</f>
        <v>NS</v>
      </c>
      <c r="S766" s="3">
        <f>IF(ISERROR(VLOOKUP($Q766,技リスト!$A$1:$F$270,3,FALSE)),"－",VLOOKUP($Q766,技リスト!$A$1:$F$270,3,FALSE))</f>
        <v>45</v>
      </c>
      <c r="T766" s="3" t="str">
        <f>IF($E766=IF(ISERROR(VLOOKUP($Q766,技リスト!$A$1:$F$270,4,FALSE)),"－",VLOOKUP($Q766,技リスト!$A$1:$F$270,4,FALSE)),"一致","")</f>
        <v>一致</v>
      </c>
      <c r="U766" s="15" t="s">
        <v>152</v>
      </c>
      <c r="V766" s="3" t="str">
        <f>IF(ISERROR(VLOOKUP($U766,技リスト!$A$1:$F$270,6,FALSE)),"－",VLOOKUP($U766,技リスト!$A$1:$F$270,6,FALSE))</f>
        <v>DR</v>
      </c>
      <c r="W766" s="3">
        <f>IF(ISERROR(VLOOKUP($U766,技リスト!$A$1:$F$270,3,FALSE)),"－",VLOOKUP($U766,技リスト!$A$1:$F$270,3,FALSE))</f>
        <v>47</v>
      </c>
      <c r="X766" s="3" t="str">
        <f>IF($E766=IF(ISERROR(VLOOKUP($U766,技リスト!$A$1:$F$270,4,FALSE)),"－",VLOOKUP($U766,技リスト!$A$1:$F$270,4,FALSE)),"一致","")</f>
        <v/>
      </c>
      <c r="Y766" s="15" t="s">
        <v>199</v>
      </c>
      <c r="Z766" s="3" t="str">
        <f>IF(ISERROR(VLOOKUP($Y766,技リスト!$A$1:$F$270,6,FALSE)),"－",VLOOKUP($Y766,技リスト!$A$1:$F$270,6,FALSE))</f>
        <v>BB</v>
      </c>
      <c r="AA766" s="3">
        <f>IF(ISERROR(VLOOKUP($Y766,技リスト!$A$1:$F$270,3,FALSE)),"－",VLOOKUP($Y766,技リスト!$A$1:$F$270,3,FALSE))</f>
        <v>58</v>
      </c>
      <c r="AB766" s="3" t="str">
        <f>IF($E766=IF(ISERROR(VLOOKUP($Y766,技リスト!$A$1:$F$270,4,FALSE)),"－",VLOOKUP($Y766,技リスト!$A$1:$F$270,4,FALSE)),"一致","")</f>
        <v/>
      </c>
      <c r="AC766" s="15" t="s">
        <v>816</v>
      </c>
      <c r="AD766" s="3" t="str">
        <f>IF(ISERROR(VLOOKUP($AC766,技リスト!$A$1:$F$270,6,FALSE)),"－",VLOOKUP($AC766,技リスト!$A$1:$F$270,6,FALSE))</f>
        <v>DR</v>
      </c>
      <c r="AE766" s="3">
        <f>IF(ISERROR(VLOOKUP($AC766,技リスト!$A$1:$F$270,3,FALSE)),"－",VLOOKUP($AC766,技リスト!$A$1:$F$270,3,FALSE))</f>
        <v>83</v>
      </c>
      <c r="AF766" s="3" t="str">
        <f>IF($E766=IF(ISERROR(VLOOKUP($AC766,技リスト!$A$1:$F$245,4,FALSE)),"－",VLOOKUP($AC766,技リスト!$A$1:$F$245,4,FALSE)),"一致","")</f>
        <v/>
      </c>
      <c r="AG766" s="16" t="str">
        <f t="shared" si="88"/>
        <v>あびせげりジグザグスパークスピニングカットモグラシャッフル</v>
      </c>
      <c r="AH766" s="16" t="str">
        <f t="shared" si="89"/>
        <v>あびせげりジグザグスパークスピニングカットモグラシャッフル</v>
      </c>
      <c r="AI766" s="16" t="str">
        <f t="shared" si="90"/>
        <v>あびせげりジグザグスパークスピニングカットモグラシャッフル</v>
      </c>
      <c r="AJ766" s="16" t="str">
        <f t="shared" si="91"/>
        <v>あびせげりジグザグスパークスピニングカットモグラシャッフル</v>
      </c>
      <c r="AK766" s="15" t="str">
        <f t="shared" si="92"/>
        <v>NSDRBBDR</v>
      </c>
      <c r="AL766" s="16" t="str">
        <f t="shared" si="93"/>
        <v>NSDRBBDR</v>
      </c>
      <c r="AM766" s="15" t="str">
        <f t="shared" si="94"/>
        <v>NSDRBBDR</v>
      </c>
      <c r="AN766" s="15" t="str">
        <f t="shared" si="95"/>
        <v>NSDRBBDR</v>
      </c>
    </row>
    <row r="767" spans="1:40" ht="11.25" customHeight="1" x14ac:dyDescent="0.15">
      <c r="A767" s="15">
        <v>766</v>
      </c>
      <c r="B767" s="15" t="s">
        <v>1851</v>
      </c>
      <c r="C767" s="15" t="s">
        <v>1852</v>
      </c>
      <c r="D767" s="3" t="s">
        <v>18</v>
      </c>
      <c r="E767" s="15" t="s">
        <v>121</v>
      </c>
      <c r="F767" s="15" t="s">
        <v>53</v>
      </c>
      <c r="G767" s="15">
        <v>103</v>
      </c>
      <c r="H767" s="15">
        <v>150</v>
      </c>
      <c r="I767" s="15">
        <v>60</v>
      </c>
      <c r="J767" s="15">
        <v>76</v>
      </c>
      <c r="K767" s="15">
        <v>61</v>
      </c>
      <c r="L767" s="15">
        <v>56</v>
      </c>
      <c r="M767" s="15">
        <v>56</v>
      </c>
      <c r="N767" s="15">
        <v>69</v>
      </c>
      <c r="O767" s="15">
        <v>61</v>
      </c>
      <c r="P767" s="15">
        <v>15</v>
      </c>
      <c r="Q767" s="15" t="s">
        <v>329</v>
      </c>
      <c r="R767" s="3" t="str">
        <f>IF(ISERROR(VLOOKUP($Q767,技リスト!$A$1:$F$270,6,FALSE)),"－",VLOOKUP($Q767,技リスト!$A$1:$F$270,6,FALSE))</f>
        <v>DR</v>
      </c>
      <c r="S767" s="3">
        <f>IF(ISERROR(VLOOKUP($Q767,技リスト!$A$1:$F$270,3,FALSE)),"－",VLOOKUP($Q767,技リスト!$A$1:$F$270,3,FALSE))</f>
        <v>8</v>
      </c>
      <c r="T767" s="3" t="str">
        <f>IF($E767=IF(ISERROR(VLOOKUP($Q767,技リスト!$A$1:$F$270,4,FALSE)),"－",VLOOKUP($Q767,技リスト!$A$1:$F$270,4,FALSE)),"一致","")</f>
        <v/>
      </c>
      <c r="U767" s="15" t="s">
        <v>250</v>
      </c>
      <c r="V767" s="3" t="str">
        <f>IF(ISERROR(VLOOKUP($U767,技リスト!$A$1:$F$270,6,FALSE)),"－",VLOOKUP($U767,技リスト!$A$1:$F$270,6,FALSE))</f>
        <v>P1</v>
      </c>
      <c r="W767" s="3">
        <f>IF(ISERROR(VLOOKUP($U767,技リスト!$A$1:$F$270,3,FALSE)),"－",VLOOKUP($U767,技リスト!$A$1:$F$270,3,FALSE))</f>
        <v>46</v>
      </c>
      <c r="X767" s="3" t="str">
        <f>IF($E767=IF(ISERROR(VLOOKUP($U767,技リスト!$A$1:$F$270,4,FALSE)),"－",VLOOKUP($U767,技リスト!$A$1:$F$270,4,FALSE)),"一致","")</f>
        <v/>
      </c>
      <c r="Y767" s="15" t="s">
        <v>159</v>
      </c>
      <c r="Z767" s="3" t="str">
        <f>IF(ISERROR(VLOOKUP($Y767,技リスト!$A$1:$F$270,6,FALSE)),"－",VLOOKUP($Y767,技リスト!$A$1:$F$270,6,FALSE))</f>
        <v>NS</v>
      </c>
      <c r="AA767" s="3">
        <f>IF(ISERROR(VLOOKUP($Y767,技リスト!$A$1:$F$270,3,FALSE)),"－",VLOOKUP($Y767,技リスト!$A$1:$F$270,3,FALSE))</f>
        <v>67</v>
      </c>
      <c r="AB767" s="3" t="str">
        <f>IF($E767=IF(ISERROR(VLOOKUP($Y767,技リスト!$A$1:$F$270,4,FALSE)),"－",VLOOKUP($Y767,技リスト!$A$1:$F$270,4,FALSE)),"一致","")</f>
        <v>一致</v>
      </c>
      <c r="AC767" s="15" t="s">
        <v>548</v>
      </c>
      <c r="AD767" s="3" t="str">
        <f>IF(ISERROR(VLOOKUP($AC767,技リスト!$A$1:$F$270,6,FALSE)),"－",VLOOKUP($AC767,技リスト!$A$1:$F$270,6,FALSE))</f>
        <v>DR</v>
      </c>
      <c r="AE767" s="3">
        <f>IF(ISERROR(VLOOKUP($AC767,技リスト!$A$1:$F$270,3,FALSE)),"－",VLOOKUP($AC767,技リスト!$A$1:$F$270,3,FALSE))</f>
        <v>74</v>
      </c>
      <c r="AF767" s="3" t="str">
        <f>IF($E767=IF(ISERROR(VLOOKUP($AC767,技リスト!$A$1:$F$245,4,FALSE)),"－",VLOOKUP($AC767,技リスト!$A$1:$F$245,4,FALSE)),"一致","")</f>
        <v/>
      </c>
      <c r="AG767" s="16" t="str">
        <f t="shared" si="88"/>
        <v>たまのりピエロねっけつヘッドクルクルヘッドれっぷうダッシュ</v>
      </c>
      <c r="AH767" s="16" t="str">
        <f t="shared" si="89"/>
        <v>たまのりピエロねっけつヘッドクルクルヘッドれっぷうダッシュ</v>
      </c>
      <c r="AI767" s="16" t="str">
        <f t="shared" si="90"/>
        <v>たまのりピエロねっけつヘッドクルクルヘッドれっぷうダッシュ</v>
      </c>
      <c r="AJ767" s="16" t="str">
        <f t="shared" si="91"/>
        <v>たまのりピエロねっけつヘッドクルクルヘッドれっぷうダッシュ</v>
      </c>
      <c r="AK767" s="15" t="str">
        <f t="shared" si="92"/>
        <v>DRP1NSDR</v>
      </c>
      <c r="AL767" s="16" t="str">
        <f t="shared" si="93"/>
        <v>DRP1NSDR</v>
      </c>
      <c r="AM767" s="15" t="str">
        <f t="shared" si="94"/>
        <v>DRP1NSDR</v>
      </c>
      <c r="AN767" s="15" t="str">
        <f t="shared" si="95"/>
        <v>DRP1NSDR</v>
      </c>
    </row>
    <row r="768" spans="1:40" ht="11.25" customHeight="1" x14ac:dyDescent="0.15">
      <c r="A768" s="15">
        <v>767</v>
      </c>
      <c r="B768" s="15" t="s">
        <v>1853</v>
      </c>
      <c r="C768" s="15" t="s">
        <v>1854</v>
      </c>
      <c r="D768" s="3" t="s">
        <v>18</v>
      </c>
      <c r="E768" s="15" t="s">
        <v>121</v>
      </c>
      <c r="F768" s="15" t="s">
        <v>20</v>
      </c>
      <c r="G768" s="15">
        <v>132</v>
      </c>
      <c r="H768" s="15">
        <v>188</v>
      </c>
      <c r="I768" s="15">
        <v>57</v>
      </c>
      <c r="J768" s="15">
        <v>65</v>
      </c>
      <c r="K768" s="15">
        <v>52</v>
      </c>
      <c r="L768" s="15">
        <v>60</v>
      </c>
      <c r="M768" s="15">
        <v>60</v>
      </c>
      <c r="N768" s="15">
        <v>58</v>
      </c>
      <c r="O768" s="15">
        <v>56</v>
      </c>
      <c r="P768" s="15">
        <v>35</v>
      </c>
      <c r="Q768" s="15" t="s">
        <v>366</v>
      </c>
      <c r="R768" s="3" t="str">
        <f>IF(ISERROR(VLOOKUP($Q768,技リスト!$A$1:$F$270,6,FALSE)),"－",VLOOKUP($Q768,技リスト!$A$1:$F$270,6,FALSE))</f>
        <v>CA</v>
      </c>
      <c r="S768" s="3">
        <f>IF(ISERROR(VLOOKUP($Q768,技リスト!$A$1:$F$270,3,FALSE)),"－",VLOOKUP($Q768,技リスト!$A$1:$F$270,3,FALSE))</f>
        <v>10</v>
      </c>
      <c r="T768" s="3" t="str">
        <f>IF($E768=IF(ISERROR(VLOOKUP($Q768,技リスト!$A$1:$F$270,4,FALSE)),"－",VLOOKUP($Q768,技リスト!$A$1:$F$270,4,FALSE)),"一致","")</f>
        <v>一致</v>
      </c>
      <c r="U768" s="15" t="s">
        <v>406</v>
      </c>
      <c r="V768" s="3" t="str">
        <f>IF(ISERROR(VLOOKUP($U768,技リスト!$A$1:$F$270,6,FALSE)),"－",VLOOKUP($U768,技リスト!$A$1:$F$270,6,FALSE))</f>
        <v>CA</v>
      </c>
      <c r="W768" s="3">
        <f>IF(ISERROR(VLOOKUP($U768,技リスト!$A$1:$F$270,3,FALSE)),"－",VLOOKUP($U768,技リスト!$A$1:$F$270,3,FALSE))</f>
        <v>63</v>
      </c>
      <c r="X768" s="3" t="str">
        <f>IF($E768=IF(ISERROR(VLOOKUP($U768,技リスト!$A$1:$F$270,4,FALSE)),"－",VLOOKUP($U768,技リスト!$A$1:$F$270,4,FALSE)),"一致","")</f>
        <v>一致</v>
      </c>
      <c r="Y768" s="15" t="s">
        <v>1221</v>
      </c>
      <c r="Z768" s="3" t="str">
        <f>IF(ISERROR(VLOOKUP($Y768,技リスト!$A$1:$F$270,6,FALSE)),"－",VLOOKUP($Y768,技リスト!$A$1:$F$270,6,FALSE))</f>
        <v>P1</v>
      </c>
      <c r="AA768" s="3">
        <f>IF(ISERROR(VLOOKUP($Y768,技リスト!$A$1:$F$270,3,FALSE)),"－",VLOOKUP($Y768,技リスト!$A$1:$F$270,3,FALSE))</f>
        <v>83</v>
      </c>
      <c r="AB768" s="3" t="str">
        <f>IF($E768=IF(ISERROR(VLOOKUP($Y768,技リスト!$A$1:$F$270,4,FALSE)),"－",VLOOKUP($Y768,技リスト!$A$1:$F$270,4,FALSE)),"一致","")</f>
        <v/>
      </c>
      <c r="AC768" s="15" t="s">
        <v>750</v>
      </c>
      <c r="AD768" s="3" t="str">
        <f>IF(ISERROR(VLOOKUP($AC768,技リスト!$A$1:$F$270,6,FALSE)),"－",VLOOKUP($AC768,技リスト!$A$1:$F$270,6,FALSE))</f>
        <v>BL</v>
      </c>
      <c r="AE768" s="3">
        <f>IF(ISERROR(VLOOKUP($AC768,技リスト!$A$1:$F$270,3,FALSE)),"－",VLOOKUP($AC768,技リスト!$A$1:$F$270,3,FALSE))</f>
        <v>62</v>
      </c>
      <c r="AF768" s="3" t="str">
        <f>IF($E768=IF(ISERROR(VLOOKUP($AC768,技リスト!$A$1:$F$245,4,FALSE)),"－",VLOOKUP($AC768,技リスト!$A$1:$F$245,4,FALSE)),"一致","")</f>
        <v/>
      </c>
      <c r="AG768" s="16" t="str">
        <f t="shared" si="88"/>
        <v>タフネスブロックゴールずらしセーフティプロテクトフレイムダンス</v>
      </c>
      <c r="AH768" s="16" t="str">
        <f t="shared" si="89"/>
        <v>タフネスブロックゴールずらしセーフティプロテクトフレイムダンス</v>
      </c>
      <c r="AI768" s="16" t="str">
        <f t="shared" si="90"/>
        <v>タフネスブロックゴールずらしセーフティプロテクトフレイムダンス</v>
      </c>
      <c r="AJ768" s="16" t="str">
        <f t="shared" si="91"/>
        <v>タフネスブロックゴールずらしセーフティプロテクトフレイムダンス</v>
      </c>
      <c r="AK768" s="15" t="str">
        <f t="shared" si="92"/>
        <v>CACAP1BL</v>
      </c>
      <c r="AL768" s="16" t="str">
        <f t="shared" si="93"/>
        <v>CACAP1BL</v>
      </c>
      <c r="AM768" s="15" t="str">
        <f t="shared" si="94"/>
        <v>CACAP1BL</v>
      </c>
      <c r="AN768" s="15" t="str">
        <f t="shared" si="95"/>
        <v>CACAP1BL</v>
      </c>
    </row>
    <row r="769" spans="1:40" ht="11.25" customHeight="1" x14ac:dyDescent="0.15">
      <c r="A769" s="15">
        <v>768</v>
      </c>
      <c r="B769" s="15" t="s">
        <v>1855</v>
      </c>
      <c r="C769" s="15" t="s">
        <v>1856</v>
      </c>
      <c r="D769" s="3" t="s">
        <v>18</v>
      </c>
      <c r="E769" s="15" t="s">
        <v>19</v>
      </c>
      <c r="F769" s="15" t="s">
        <v>53</v>
      </c>
      <c r="G769" s="15">
        <v>162</v>
      </c>
      <c r="H769" s="15">
        <v>176</v>
      </c>
      <c r="I769" s="15">
        <v>42</v>
      </c>
      <c r="J769" s="15">
        <v>63</v>
      </c>
      <c r="K769" s="15">
        <v>77</v>
      </c>
      <c r="L769" s="15">
        <v>40</v>
      </c>
      <c r="M769" s="15">
        <v>61</v>
      </c>
      <c r="N769" s="15">
        <v>61</v>
      </c>
      <c r="O769" s="15">
        <v>59</v>
      </c>
      <c r="P769" s="15">
        <v>14</v>
      </c>
      <c r="Q769" s="15" t="s">
        <v>304</v>
      </c>
      <c r="R769" s="3" t="str">
        <f>IF(ISERROR(VLOOKUP($Q769,技リスト!$A$1:$F$270,6,FALSE)),"－",VLOOKUP($Q769,技リスト!$A$1:$F$270,6,FALSE))</f>
        <v>BL</v>
      </c>
      <c r="S769" s="3">
        <f>IF(ISERROR(VLOOKUP($Q769,技リスト!$A$1:$F$270,3,FALSE)),"－",VLOOKUP($Q769,技リスト!$A$1:$F$270,3,FALSE))</f>
        <v>12</v>
      </c>
      <c r="T769" s="3" t="str">
        <f>IF($E769=IF(ISERROR(VLOOKUP($Q769,技リスト!$A$1:$F$270,4,FALSE)),"－",VLOOKUP($Q769,技リスト!$A$1:$F$270,4,FALSE)),"一致","")</f>
        <v/>
      </c>
      <c r="U769" s="15" t="s">
        <v>610</v>
      </c>
      <c r="V769" s="3" t="str">
        <f>IF(ISERROR(VLOOKUP($U769,技リスト!$A$1:$F$270,6,FALSE)),"－",VLOOKUP($U769,技リスト!$A$1:$F$270,6,FALSE))</f>
        <v>DR</v>
      </c>
      <c r="W769" s="3">
        <f>IF(ISERROR(VLOOKUP($U769,技リスト!$A$1:$F$270,3,FALSE)),"－",VLOOKUP($U769,技リスト!$A$1:$F$270,3,FALSE))</f>
        <v>38</v>
      </c>
      <c r="X769" s="3" t="str">
        <f>IF($E769=IF(ISERROR(VLOOKUP($U769,技リスト!$A$1:$F$270,4,FALSE)),"－",VLOOKUP($U769,技リスト!$A$1:$F$270,4,FALSE)),"一致","")</f>
        <v/>
      </c>
      <c r="Y769" s="15" t="s">
        <v>290</v>
      </c>
      <c r="Z769" s="3" t="str">
        <f>IF(ISERROR(VLOOKUP($Y769,技リスト!$A$1:$F$270,6,FALSE)),"－",VLOOKUP($Y769,技リスト!$A$1:$F$270,6,FALSE))</f>
        <v>BL</v>
      </c>
      <c r="AA769" s="3">
        <f>IF(ISERROR(VLOOKUP($Y769,技リスト!$A$1:$F$270,3,FALSE)),"－",VLOOKUP($Y769,技リスト!$A$1:$F$270,3,FALSE))</f>
        <v>56</v>
      </c>
      <c r="AB769" s="3" t="str">
        <f>IF($E769=IF(ISERROR(VLOOKUP($Y769,技リスト!$A$1:$F$270,4,FALSE)),"－",VLOOKUP($Y769,技リスト!$A$1:$F$270,4,FALSE)),"一致","")</f>
        <v>一致</v>
      </c>
      <c r="AC769" s="15" t="s">
        <v>715</v>
      </c>
      <c r="AD769" s="3" t="str">
        <f>IF(ISERROR(VLOOKUP($AC769,技リスト!$A$1:$F$270,6,FALSE)),"－",VLOOKUP($AC769,技リスト!$A$1:$F$270,6,FALSE))</f>
        <v>DR</v>
      </c>
      <c r="AE769" s="3">
        <f>IF(ISERROR(VLOOKUP($AC769,技リスト!$A$1:$F$270,3,FALSE)),"－",VLOOKUP($AC769,技リスト!$A$1:$F$270,3,FALSE))</f>
        <v>61</v>
      </c>
      <c r="AF769" s="3" t="str">
        <f>IF($E769=IF(ISERROR(VLOOKUP($AC769,技リスト!$A$1:$F$245,4,FALSE)),"－",VLOOKUP($AC769,技リスト!$A$1:$F$245,4,FALSE)),"一致","")</f>
        <v>一致</v>
      </c>
      <c r="AG769" s="16" t="str">
        <f t="shared" si="88"/>
        <v>しこふみフーセンガムくものいとたつまきどくぎり</v>
      </c>
      <c r="AH769" s="16" t="str">
        <f t="shared" si="89"/>
        <v>しこふみフーセンガムくものいとたつまきどくぎり</v>
      </c>
      <c r="AI769" s="16" t="str">
        <f t="shared" si="90"/>
        <v>しこふみフーセンガムくものいとたつまきどくぎり</v>
      </c>
      <c r="AJ769" s="16" t="str">
        <f t="shared" si="91"/>
        <v>しこふみフーセンガムくものいとたつまきどくぎり</v>
      </c>
      <c r="AK769" s="15" t="str">
        <f t="shared" si="92"/>
        <v>BLDRBLDR</v>
      </c>
      <c r="AL769" s="16" t="str">
        <f t="shared" si="93"/>
        <v>BLDRBLDR</v>
      </c>
      <c r="AM769" s="15" t="str">
        <f t="shared" si="94"/>
        <v>BLDRBLDR</v>
      </c>
      <c r="AN769" s="15" t="str">
        <f t="shared" si="95"/>
        <v>BLDRBLDR</v>
      </c>
    </row>
    <row r="770" spans="1:40" ht="11.25" customHeight="1" x14ac:dyDescent="0.15">
      <c r="A770" s="15">
        <v>769</v>
      </c>
      <c r="B770" s="15" t="s">
        <v>1857</v>
      </c>
      <c r="C770" s="15" t="s">
        <v>1858</v>
      </c>
      <c r="D770" s="3" t="s">
        <v>18</v>
      </c>
      <c r="E770" s="15" t="s">
        <v>88</v>
      </c>
      <c r="F770" s="15" t="s">
        <v>53</v>
      </c>
      <c r="G770" s="15">
        <v>198</v>
      </c>
      <c r="H770" s="15">
        <v>134</v>
      </c>
      <c r="I770" s="15">
        <v>51</v>
      </c>
      <c r="J770" s="15">
        <v>52</v>
      </c>
      <c r="K770" s="15">
        <v>62</v>
      </c>
      <c r="L770" s="15">
        <v>52</v>
      </c>
      <c r="M770" s="15">
        <v>78</v>
      </c>
      <c r="N770" s="15">
        <v>39</v>
      </c>
      <c r="O770" s="15">
        <v>62</v>
      </c>
      <c r="P770" s="15">
        <v>23</v>
      </c>
      <c r="Q770" s="15" t="s">
        <v>127</v>
      </c>
      <c r="R770" s="3" t="str">
        <f>IF(ISERROR(VLOOKUP($Q770,技リスト!$A$1:$F$270,6,FALSE)),"－",VLOOKUP($Q770,技リスト!$A$1:$F$270,6,FALSE))</f>
        <v>DR</v>
      </c>
      <c r="S770" s="3">
        <f>IF(ISERROR(VLOOKUP($Q770,技リスト!$A$1:$F$270,3,FALSE)),"－",VLOOKUP($Q770,技リスト!$A$1:$F$270,3,FALSE))</f>
        <v>8</v>
      </c>
      <c r="T770" s="3" t="str">
        <f>IF($E770=IF(ISERROR(VLOOKUP($Q770,技リスト!$A$1:$F$270,4,FALSE)),"－",VLOOKUP($Q770,技リスト!$A$1:$F$270,4,FALSE)),"一致","")</f>
        <v>一致</v>
      </c>
      <c r="U770" s="15" t="s">
        <v>698</v>
      </c>
      <c r="V770" s="3" t="str">
        <f>IF(ISERROR(VLOOKUP($U770,技リスト!$A$1:$F$270,6,FALSE)),"－",VLOOKUP($U770,技リスト!$A$1:$F$270,6,FALSE))</f>
        <v>BL</v>
      </c>
      <c r="W770" s="3">
        <f>IF(ISERROR(VLOOKUP($U770,技リスト!$A$1:$F$270,3,FALSE)),"－",VLOOKUP($U770,技リスト!$A$1:$F$270,3,FALSE))</f>
        <v>44</v>
      </c>
      <c r="X770" s="3" t="str">
        <f>IF($E770=IF(ISERROR(VLOOKUP($U770,技リスト!$A$1:$F$270,4,FALSE)),"－",VLOOKUP($U770,技リスト!$A$1:$F$270,4,FALSE)),"一致","")</f>
        <v>一致</v>
      </c>
      <c r="Y770" s="15" t="s">
        <v>230</v>
      </c>
      <c r="Z770" s="3" t="str">
        <f>IF(ISERROR(VLOOKUP($Y770,技リスト!$A$1:$F$270,6,FALSE)),"－",VLOOKUP($Y770,技リスト!$A$1:$F$270,6,FALSE))</f>
        <v>NS</v>
      </c>
      <c r="AA770" s="3">
        <f>IF(ISERROR(VLOOKUP($Y770,技リスト!$A$1:$F$270,3,FALSE)),"－",VLOOKUP($Y770,技リスト!$A$1:$F$270,3,FALSE))</f>
        <v>67</v>
      </c>
      <c r="AB770" s="3" t="str">
        <f>IF($E770=IF(ISERROR(VLOOKUP($Y770,技リスト!$A$1:$F$270,4,FALSE)),"－",VLOOKUP($Y770,技リスト!$A$1:$F$270,4,FALSE)),"一致","")</f>
        <v/>
      </c>
      <c r="AC770" s="15" t="s">
        <v>220</v>
      </c>
      <c r="AD770" s="3" t="str">
        <f>IF(ISERROR(VLOOKUP($AC770,技リスト!$A$1:$F$270,6,FALSE)),"－",VLOOKUP($AC770,技リスト!$A$1:$F$270,6,FALSE))</f>
        <v>BL</v>
      </c>
      <c r="AE770" s="3">
        <f>IF(ISERROR(VLOOKUP($AC770,技リスト!$A$1:$F$270,3,FALSE)),"－",VLOOKUP($AC770,技リスト!$A$1:$F$270,3,FALSE))</f>
        <v>84</v>
      </c>
      <c r="AF770" s="3" t="str">
        <f>IF($E770=IF(ISERROR(VLOOKUP($AC770,技リスト!$A$1:$F$245,4,FALSE)),"－",VLOOKUP($AC770,技リスト!$A$1:$F$245,4,FALSE)),"一致","")</f>
        <v>一致</v>
      </c>
      <c r="AG770" s="16" t="str">
        <f t="shared" ref="AG770:AG833" si="96">Q770&amp;U770&amp;Y770&amp;AC770</f>
        <v>しっぷうダッシュアイスグランドフリーズショットダブルサイクロン</v>
      </c>
      <c r="AH770" s="16" t="str">
        <f t="shared" ref="AH770:AH833" si="97">Q770&amp;U770&amp;Y770&amp;AC770</f>
        <v>しっぷうダッシュアイスグランドフリーズショットダブルサイクロン</v>
      </c>
      <c r="AI770" s="16" t="str">
        <f t="shared" ref="AI770:AI833" si="98">Q770&amp;U770&amp;Y770&amp;AC770</f>
        <v>しっぷうダッシュアイスグランドフリーズショットダブルサイクロン</v>
      </c>
      <c r="AJ770" s="16" t="str">
        <f t="shared" ref="AJ770:AJ833" si="99">Q770&amp;U770&amp;Y770&amp;AC770</f>
        <v>しっぷうダッシュアイスグランドフリーズショットダブルサイクロン</v>
      </c>
      <c r="AK770" s="15" t="str">
        <f t="shared" ref="AK770:AK833" si="100">R770&amp;V770&amp;Z770&amp;AD770</f>
        <v>DRBLNSBL</v>
      </c>
      <c r="AL770" s="16" t="str">
        <f t="shared" ref="AL770:AL833" si="101">R770&amp;V770&amp;Z770&amp;AD770</f>
        <v>DRBLNSBL</v>
      </c>
      <c r="AM770" s="15" t="str">
        <f t="shared" ref="AM770:AM833" si="102">R770&amp;V770&amp;Z770&amp;AD770</f>
        <v>DRBLNSBL</v>
      </c>
      <c r="AN770" s="15" t="str">
        <f t="shared" ref="AN770:AN833" si="103">R770&amp;V770&amp;Z770&amp;AD770</f>
        <v>DRBLNSBL</v>
      </c>
    </row>
    <row r="771" spans="1:40" ht="11.25" customHeight="1" x14ac:dyDescent="0.15">
      <c r="A771" s="15">
        <v>770</v>
      </c>
      <c r="B771" s="15" t="s">
        <v>1859</v>
      </c>
      <c r="C771" s="15" t="s">
        <v>1860</v>
      </c>
      <c r="D771" s="3" t="s">
        <v>18</v>
      </c>
      <c r="E771" s="15" t="s">
        <v>145</v>
      </c>
      <c r="F771" s="15" t="s">
        <v>20</v>
      </c>
      <c r="G771" s="15">
        <v>81</v>
      </c>
      <c r="H771" s="15">
        <v>158</v>
      </c>
      <c r="I771" s="15">
        <v>40</v>
      </c>
      <c r="J771" s="15">
        <v>59</v>
      </c>
      <c r="K771" s="15">
        <v>52</v>
      </c>
      <c r="L771" s="15">
        <v>60</v>
      </c>
      <c r="M771" s="15">
        <v>63</v>
      </c>
      <c r="N771" s="15">
        <v>61</v>
      </c>
      <c r="O771" s="15">
        <v>54</v>
      </c>
      <c r="P771" s="15">
        <v>27</v>
      </c>
      <c r="Q771" s="15" t="s">
        <v>203</v>
      </c>
      <c r="R771" s="3" t="str">
        <f>IF(ISERROR(VLOOKUP($Q771,技リスト!$A$1:$F$270,6,FALSE)),"－",VLOOKUP($Q771,技リスト!$A$1:$F$270,6,FALSE))</f>
        <v>P1</v>
      </c>
      <c r="S771" s="3">
        <f>IF(ISERROR(VLOOKUP($Q771,技リスト!$A$1:$F$270,3,FALSE)),"－",VLOOKUP($Q771,技リスト!$A$1:$F$270,3,FALSE))</f>
        <v>8</v>
      </c>
      <c r="T771" s="3" t="str">
        <f>IF($E771=IF(ISERROR(VLOOKUP($Q771,技リスト!$A$1:$F$270,4,FALSE)),"－",VLOOKUP($Q771,技リスト!$A$1:$F$270,4,FALSE)),"一致","")</f>
        <v>一致</v>
      </c>
      <c r="U771" s="15" t="s">
        <v>165</v>
      </c>
      <c r="V771" s="3" t="str">
        <f>IF(ISERROR(VLOOKUP($U771,技リスト!$A$1:$F$270,6,FALSE)),"－",VLOOKUP($U771,技リスト!$A$1:$F$270,6,FALSE))</f>
        <v>BL</v>
      </c>
      <c r="W771" s="3">
        <f>IF(ISERROR(VLOOKUP($U771,技リスト!$A$1:$F$270,3,FALSE)),"－",VLOOKUP($U771,技リスト!$A$1:$F$270,3,FALSE))</f>
        <v>46</v>
      </c>
      <c r="X771" s="3" t="str">
        <f>IF($E771=IF(ISERROR(VLOOKUP($U771,技リスト!$A$1:$F$270,4,FALSE)),"－",VLOOKUP($U771,技リスト!$A$1:$F$270,4,FALSE)),"一致","")</f>
        <v/>
      </c>
      <c r="Y771" s="15" t="s">
        <v>281</v>
      </c>
      <c r="Z771" s="3" t="str">
        <f>IF(ISERROR(VLOOKUP($Y771,技リスト!$A$1:$F$270,6,FALSE)),"－",VLOOKUP($Y771,技リスト!$A$1:$F$270,6,FALSE))</f>
        <v>P1</v>
      </c>
      <c r="AA771" s="3">
        <f>IF(ISERROR(VLOOKUP($Y771,技リスト!$A$1:$F$270,3,FALSE)),"－",VLOOKUP($Y771,技リスト!$A$1:$F$270,3,FALSE))</f>
        <v>67</v>
      </c>
      <c r="AB771" s="3" t="str">
        <f>IF($E771=IF(ISERROR(VLOOKUP($Y771,技リスト!$A$1:$F$270,4,FALSE)),"－",VLOOKUP($Y771,技リスト!$A$1:$F$270,4,FALSE)),"一致","")</f>
        <v>一致</v>
      </c>
      <c r="AC771" s="15" t="s">
        <v>141</v>
      </c>
      <c r="AD771" s="3" t="str">
        <f>IF(ISERROR(VLOOKUP($AC771,技リスト!$A$1:$F$270,6,FALSE)),"－",VLOOKUP($AC771,技リスト!$A$1:$F$270,6,FALSE))</f>
        <v>BL</v>
      </c>
      <c r="AE771" s="3">
        <f>IF(ISERROR(VLOOKUP($AC771,技リスト!$A$1:$F$270,3,FALSE)),"－",VLOOKUP($AC771,技リスト!$A$1:$F$270,3,FALSE))</f>
        <v>64</v>
      </c>
      <c r="AF771" s="3" t="str">
        <f>IF($E771=IF(ISERROR(VLOOKUP($AC771,技リスト!$A$1:$F$245,4,FALSE)),"－",VLOOKUP($AC771,技リスト!$A$1:$F$245,4,FALSE)),"一致","")</f>
        <v/>
      </c>
      <c r="AG771" s="16" t="str">
        <f t="shared" si="96"/>
        <v>ねっけつパンチフェイクボールばくれつパンチかげぬい</v>
      </c>
      <c r="AH771" s="16" t="str">
        <f t="shared" si="97"/>
        <v>ねっけつパンチフェイクボールばくれつパンチかげぬい</v>
      </c>
      <c r="AI771" s="16" t="str">
        <f t="shared" si="98"/>
        <v>ねっけつパンチフェイクボールばくれつパンチかげぬい</v>
      </c>
      <c r="AJ771" s="16" t="str">
        <f t="shared" si="99"/>
        <v>ねっけつパンチフェイクボールばくれつパンチかげぬい</v>
      </c>
      <c r="AK771" s="15" t="str">
        <f t="shared" si="100"/>
        <v>P1BLP1BL</v>
      </c>
      <c r="AL771" s="16" t="str">
        <f t="shared" si="101"/>
        <v>P1BLP1BL</v>
      </c>
      <c r="AM771" s="15" t="str">
        <f t="shared" si="102"/>
        <v>P1BLP1BL</v>
      </c>
      <c r="AN771" s="15" t="str">
        <f t="shared" si="103"/>
        <v>P1BLP1BL</v>
      </c>
    </row>
    <row r="772" spans="1:40" ht="11.25" customHeight="1" x14ac:dyDescent="0.15">
      <c r="A772" s="15">
        <v>771</v>
      </c>
      <c r="B772" s="15" t="s">
        <v>1861</v>
      </c>
      <c r="C772" s="15" t="s">
        <v>1862</v>
      </c>
      <c r="D772" s="3" t="s">
        <v>18</v>
      </c>
      <c r="E772" s="15" t="s">
        <v>145</v>
      </c>
      <c r="F772" s="15" t="s">
        <v>53</v>
      </c>
      <c r="G772" s="15">
        <v>125</v>
      </c>
      <c r="H772" s="15">
        <v>134</v>
      </c>
      <c r="I772" s="15">
        <v>51</v>
      </c>
      <c r="J772" s="15">
        <v>32</v>
      </c>
      <c r="K772" s="15">
        <v>28</v>
      </c>
      <c r="L772" s="15">
        <v>56</v>
      </c>
      <c r="M772" s="15">
        <v>68</v>
      </c>
      <c r="N772" s="15">
        <v>52</v>
      </c>
      <c r="O772" s="15">
        <v>56</v>
      </c>
      <c r="P772" s="15">
        <v>17</v>
      </c>
      <c r="Q772" s="15" t="s">
        <v>610</v>
      </c>
      <c r="R772" s="3" t="str">
        <f>IF(ISERROR(VLOOKUP($Q772,技リスト!$A$1:$F$270,6,FALSE)),"－",VLOOKUP($Q772,技リスト!$A$1:$F$270,6,FALSE))</f>
        <v>DR</v>
      </c>
      <c r="S772" s="3">
        <f>IF(ISERROR(VLOOKUP($Q772,技リスト!$A$1:$F$270,3,FALSE)),"－",VLOOKUP($Q772,技リスト!$A$1:$F$270,3,FALSE))</f>
        <v>38</v>
      </c>
      <c r="T772" s="3" t="str">
        <f>IF($E772=IF(ISERROR(VLOOKUP($Q772,技リスト!$A$1:$F$270,4,FALSE)),"－",VLOOKUP($Q772,技リスト!$A$1:$F$270,4,FALSE)),"一致","")</f>
        <v>一致</v>
      </c>
      <c r="U772" s="15" t="s">
        <v>548</v>
      </c>
      <c r="V772" s="3" t="str">
        <f>IF(ISERROR(VLOOKUP($U772,技リスト!$A$1:$F$270,6,FALSE)),"－",VLOOKUP($U772,技リスト!$A$1:$F$270,6,FALSE))</f>
        <v>DR</v>
      </c>
      <c r="W772" s="3">
        <f>IF(ISERROR(VLOOKUP($U772,技リスト!$A$1:$F$270,3,FALSE)),"－",VLOOKUP($U772,技リスト!$A$1:$F$270,3,FALSE))</f>
        <v>74</v>
      </c>
      <c r="X772" s="3" t="str">
        <f>IF($E772=IF(ISERROR(VLOOKUP($U772,技リスト!$A$1:$F$270,4,FALSE)),"－",VLOOKUP($U772,技リスト!$A$1:$F$270,4,FALSE)),"一致","")</f>
        <v>一致</v>
      </c>
      <c r="Y772" s="15" t="s">
        <v>424</v>
      </c>
      <c r="Z772" s="3" t="str">
        <f>IF(ISERROR(VLOOKUP($Y772,技リスト!$A$1:$F$270,6,FALSE)),"－",VLOOKUP($Y772,技リスト!$A$1:$F$270,6,FALSE))</f>
        <v>NS</v>
      </c>
      <c r="AA772" s="3">
        <f>IF(ISERROR(VLOOKUP($Y772,技リスト!$A$1:$F$270,3,FALSE)),"－",VLOOKUP($Y772,技リスト!$A$1:$F$270,3,FALSE))</f>
        <v>78</v>
      </c>
      <c r="AB772" s="3" t="str">
        <f>IF($E772=IF(ISERROR(VLOOKUP($Y772,技リスト!$A$1:$F$270,4,FALSE)),"－",VLOOKUP($Y772,技リスト!$A$1:$F$270,4,FALSE)),"一致","")</f>
        <v>一致</v>
      </c>
      <c r="AC772" s="15" t="s">
        <v>729</v>
      </c>
      <c r="AD772" s="3" t="str">
        <f>IF(ISERROR(VLOOKUP($AC772,技リスト!$A$1:$F$270,6,FALSE)),"－",VLOOKUP($AC772,技リスト!$A$1:$F$270,6,FALSE))</f>
        <v>BB</v>
      </c>
      <c r="AE772" s="3">
        <f>IF(ISERROR(VLOOKUP($AC772,技リスト!$A$1:$F$270,3,FALSE)),"－",VLOOKUP($AC772,技リスト!$A$1:$F$270,3,FALSE))</f>
        <v>73</v>
      </c>
      <c r="AF772" s="3" t="str">
        <f>IF($E772=IF(ISERROR(VLOOKUP($AC772,技リスト!$A$1:$F$245,4,FALSE)),"－",VLOOKUP($AC772,技リスト!$A$1:$F$245,4,FALSE)),"一致","")</f>
        <v>一致</v>
      </c>
      <c r="AG772" s="16" t="str">
        <f t="shared" si="96"/>
        <v>フーセンガムれっぷうダッシュシャインドライブボルケイノカット</v>
      </c>
      <c r="AH772" s="16" t="str">
        <f t="shared" si="97"/>
        <v>フーセンガムれっぷうダッシュシャインドライブボルケイノカット</v>
      </c>
      <c r="AI772" s="16" t="str">
        <f t="shared" si="98"/>
        <v>フーセンガムれっぷうダッシュシャインドライブボルケイノカット</v>
      </c>
      <c r="AJ772" s="16" t="str">
        <f t="shared" si="99"/>
        <v>フーセンガムれっぷうダッシュシャインドライブボルケイノカット</v>
      </c>
      <c r="AK772" s="15" t="str">
        <f t="shared" si="100"/>
        <v>DRDRNSBB</v>
      </c>
      <c r="AL772" s="16" t="str">
        <f t="shared" si="101"/>
        <v>DRDRNSBB</v>
      </c>
      <c r="AM772" s="15" t="str">
        <f t="shared" si="102"/>
        <v>DRDRNSBB</v>
      </c>
      <c r="AN772" s="15" t="str">
        <f t="shared" si="103"/>
        <v>DRDRNSBB</v>
      </c>
    </row>
    <row r="773" spans="1:40" ht="11.25" customHeight="1" x14ac:dyDescent="0.15">
      <c r="A773" s="15">
        <v>772</v>
      </c>
      <c r="B773" s="15" t="s">
        <v>1863</v>
      </c>
      <c r="C773" s="15" t="s">
        <v>1864</v>
      </c>
      <c r="D773" s="3" t="s">
        <v>18</v>
      </c>
      <c r="E773" s="15" t="s">
        <v>145</v>
      </c>
      <c r="F773" s="15" t="s">
        <v>17</v>
      </c>
      <c r="G773" s="15">
        <v>107</v>
      </c>
      <c r="H773" s="15">
        <v>104</v>
      </c>
      <c r="I773" s="15">
        <v>38</v>
      </c>
      <c r="J773" s="15">
        <v>34</v>
      </c>
      <c r="K773" s="15">
        <v>34</v>
      </c>
      <c r="L773" s="15">
        <v>68</v>
      </c>
      <c r="M773" s="15">
        <v>60</v>
      </c>
      <c r="N773" s="15">
        <v>64</v>
      </c>
      <c r="O773" s="15">
        <v>68</v>
      </c>
      <c r="P773" s="15">
        <v>16</v>
      </c>
      <c r="Q773" s="15" t="s">
        <v>304</v>
      </c>
      <c r="R773" s="3" t="str">
        <f>IF(ISERROR(VLOOKUP($Q773,技リスト!$A$1:$F$270,6,FALSE)),"－",VLOOKUP($Q773,技リスト!$A$1:$F$270,6,FALSE))</f>
        <v>BL</v>
      </c>
      <c r="S773" s="3">
        <f>IF(ISERROR(VLOOKUP($Q773,技リスト!$A$1:$F$270,3,FALSE)),"－",VLOOKUP($Q773,技リスト!$A$1:$F$270,3,FALSE))</f>
        <v>12</v>
      </c>
      <c r="T773" s="3" t="str">
        <f>IF($E773=IF(ISERROR(VLOOKUP($Q773,技リスト!$A$1:$F$270,4,FALSE)),"－",VLOOKUP($Q773,技リスト!$A$1:$F$270,4,FALSE)),"一致","")</f>
        <v/>
      </c>
      <c r="U773" s="15" t="s">
        <v>921</v>
      </c>
      <c r="V773" s="3" t="str">
        <f>IF(ISERROR(VLOOKUP($U773,技リスト!$A$1:$F$270,6,FALSE)),"－",VLOOKUP($U773,技リスト!$A$1:$F$270,6,FALSE))</f>
        <v>DR</v>
      </c>
      <c r="W773" s="3">
        <f>IF(ISERROR(VLOOKUP($U773,技リスト!$A$1:$F$270,3,FALSE)),"－",VLOOKUP($U773,技リスト!$A$1:$F$270,3,FALSE))</f>
        <v>17</v>
      </c>
      <c r="X773" s="3" t="str">
        <f>IF($E773=IF(ISERROR(VLOOKUP($U773,技リスト!$A$1:$F$270,4,FALSE)),"－",VLOOKUP($U773,技リスト!$A$1:$F$270,4,FALSE)),"一致","")</f>
        <v>一致</v>
      </c>
      <c r="Y773" s="15" t="s">
        <v>738</v>
      </c>
      <c r="Z773" s="3" t="str">
        <f>IF(ISERROR(VLOOKUP($Y773,技リスト!$A$1:$F$270,6,FALSE)),"－",VLOOKUP($Y773,技リスト!$A$1:$F$270,6,FALSE))</f>
        <v>BB</v>
      </c>
      <c r="AA773" s="3">
        <f>IF(ISERROR(VLOOKUP($Y773,技リスト!$A$1:$F$270,3,FALSE)),"－",VLOOKUP($Y773,技リスト!$A$1:$F$270,3,FALSE))</f>
        <v>44</v>
      </c>
      <c r="AB773" s="3" t="str">
        <f>IF($E773=IF(ISERROR(VLOOKUP($Y773,技リスト!$A$1:$F$270,4,FALSE)),"－",VLOOKUP($Y773,技リスト!$A$1:$F$270,4,FALSE)),"一致","")</f>
        <v>一致</v>
      </c>
      <c r="AC773" s="15" t="s">
        <v>366</v>
      </c>
      <c r="AD773" s="3" t="str">
        <f>IF(ISERROR(VLOOKUP($AC773,技リスト!$A$1:$F$270,6,FALSE)),"－",VLOOKUP($AC773,技リスト!$A$1:$F$270,6,FALSE))</f>
        <v>CA</v>
      </c>
      <c r="AE773" s="3">
        <f>IF(ISERROR(VLOOKUP($AC773,技リスト!$A$1:$F$270,3,FALSE)),"－",VLOOKUP($AC773,技リスト!$A$1:$F$270,3,FALSE))</f>
        <v>10</v>
      </c>
      <c r="AF773" s="3" t="str">
        <f>IF($E773=IF(ISERROR(VLOOKUP($AC773,技リスト!$A$1:$F$245,4,FALSE)),"－",VLOOKUP($AC773,技リスト!$A$1:$F$245,4,FALSE)),"一致","")</f>
        <v/>
      </c>
      <c r="AG773" s="16" t="str">
        <f t="shared" si="96"/>
        <v>しこふみひとりワンツースーパーしこふみタフネスブロック</v>
      </c>
      <c r="AH773" s="16" t="str">
        <f t="shared" si="97"/>
        <v>しこふみひとりワンツースーパーしこふみタフネスブロック</v>
      </c>
      <c r="AI773" s="16" t="str">
        <f t="shared" si="98"/>
        <v>しこふみひとりワンツースーパーしこふみタフネスブロック</v>
      </c>
      <c r="AJ773" s="16" t="str">
        <f t="shared" si="99"/>
        <v>しこふみひとりワンツースーパーしこふみタフネスブロック</v>
      </c>
      <c r="AK773" s="15" t="str">
        <f t="shared" si="100"/>
        <v>BLDRBBCA</v>
      </c>
      <c r="AL773" s="16" t="str">
        <f t="shared" si="101"/>
        <v>BLDRBBCA</v>
      </c>
      <c r="AM773" s="15" t="str">
        <f t="shared" si="102"/>
        <v>BLDRBBCA</v>
      </c>
      <c r="AN773" s="15" t="str">
        <f t="shared" si="103"/>
        <v>BLDRBBCA</v>
      </c>
    </row>
    <row r="774" spans="1:40" ht="11.25" customHeight="1" x14ac:dyDescent="0.15">
      <c r="A774" s="15">
        <v>773</v>
      </c>
      <c r="B774" s="15" t="s">
        <v>1865</v>
      </c>
      <c r="C774" s="15" t="s">
        <v>1866</v>
      </c>
      <c r="D774" s="3" t="s">
        <v>18</v>
      </c>
      <c r="E774" s="15" t="s">
        <v>145</v>
      </c>
      <c r="F774" s="15" t="s">
        <v>53</v>
      </c>
      <c r="G774" s="15">
        <v>129</v>
      </c>
      <c r="H774" s="15">
        <v>117</v>
      </c>
      <c r="I774" s="15">
        <v>55</v>
      </c>
      <c r="J774" s="15">
        <v>60</v>
      </c>
      <c r="K774" s="15">
        <v>52</v>
      </c>
      <c r="L774" s="15">
        <v>47</v>
      </c>
      <c r="M774" s="15">
        <v>52</v>
      </c>
      <c r="N774" s="15">
        <v>53</v>
      </c>
      <c r="O774" s="15">
        <v>52</v>
      </c>
      <c r="P774" s="15">
        <v>14</v>
      </c>
      <c r="Q774" s="15" t="s">
        <v>264</v>
      </c>
      <c r="R774" s="3" t="str">
        <f>IF(ISERROR(VLOOKUP($Q774,技リスト!$A$1:$F$270,6,FALSE)),"－",VLOOKUP($Q774,技リスト!$A$1:$F$270,6,FALSE))</f>
        <v>BL</v>
      </c>
      <c r="S774" s="3">
        <f>IF(ISERROR(VLOOKUP($Q774,技リスト!$A$1:$F$270,3,FALSE)),"－",VLOOKUP($Q774,技リスト!$A$1:$F$270,3,FALSE))</f>
        <v>16</v>
      </c>
      <c r="T774" s="3" t="str">
        <f>IF($E774=IF(ISERROR(VLOOKUP($Q774,技リスト!$A$1:$F$270,4,FALSE)),"－",VLOOKUP($Q774,技リスト!$A$1:$F$270,4,FALSE)),"一致","")</f>
        <v/>
      </c>
      <c r="U774" s="15" t="s">
        <v>187</v>
      </c>
      <c r="V774" s="3" t="str">
        <f>IF(ISERROR(VLOOKUP($U774,技リスト!$A$1:$F$270,6,FALSE)),"－",VLOOKUP($U774,技リスト!$A$1:$F$270,6,FALSE))</f>
        <v>DR</v>
      </c>
      <c r="W774" s="3">
        <f>IF(ISERROR(VLOOKUP($U774,技リスト!$A$1:$F$270,3,FALSE)),"－",VLOOKUP($U774,技リスト!$A$1:$F$270,3,FALSE))</f>
        <v>15</v>
      </c>
      <c r="X774" s="3" t="str">
        <f>IF($E774=IF(ISERROR(VLOOKUP($U774,技リスト!$A$1:$F$270,4,FALSE)),"－",VLOOKUP($U774,技リスト!$A$1:$F$270,4,FALSE)),"一致","")</f>
        <v/>
      </c>
      <c r="Y774" s="15" t="s">
        <v>194</v>
      </c>
      <c r="Z774" s="3" t="str">
        <f>IF(ISERROR(VLOOKUP($Y774,技リスト!$A$1:$F$270,6,FALSE)),"－",VLOOKUP($Y774,技リスト!$A$1:$F$270,6,FALSE))</f>
        <v>NS</v>
      </c>
      <c r="AA774" s="3">
        <f>IF(ISERROR(VLOOKUP($Y774,技リスト!$A$1:$F$270,3,FALSE)),"－",VLOOKUP($Y774,技リスト!$A$1:$F$270,3,FALSE))</f>
        <v>43</v>
      </c>
      <c r="AB774" s="3" t="str">
        <f>IF($E774=IF(ISERROR(VLOOKUP($Y774,技リスト!$A$1:$F$270,4,FALSE)),"－",VLOOKUP($Y774,技リスト!$A$1:$F$270,4,FALSE)),"一致","")</f>
        <v/>
      </c>
      <c r="AC774" s="15" t="s">
        <v>757</v>
      </c>
      <c r="AD774" s="3" t="str">
        <f>IF(ISERROR(VLOOKUP($AC774,技リスト!$A$1:$F$270,6,FALSE)),"－",VLOOKUP($AC774,技リスト!$A$1:$F$270,6,FALSE))</f>
        <v>DR</v>
      </c>
      <c r="AE774" s="3">
        <f>IF(ISERROR(VLOOKUP($AC774,技リスト!$A$1:$F$270,3,FALSE)),"－",VLOOKUP($AC774,技リスト!$A$1:$F$270,3,FALSE))</f>
        <v>65</v>
      </c>
      <c r="AF774" s="3" t="str">
        <f>IF($E774=IF(ISERROR(VLOOKUP($AC774,技リスト!$A$1:$F$245,4,FALSE)),"－",VLOOKUP($AC774,技リスト!$A$1:$F$245,4,FALSE)),"一致","")</f>
        <v/>
      </c>
      <c r="AG774" s="16" t="str">
        <f t="shared" si="96"/>
        <v>おんりょうのろいファントムシュートまぼろしドリブル</v>
      </c>
      <c r="AH774" s="16" t="str">
        <f t="shared" si="97"/>
        <v>おんりょうのろいファントムシュートまぼろしドリブル</v>
      </c>
      <c r="AI774" s="16" t="str">
        <f t="shared" si="98"/>
        <v>おんりょうのろいファントムシュートまぼろしドリブル</v>
      </c>
      <c r="AJ774" s="16" t="str">
        <f t="shared" si="99"/>
        <v>おんりょうのろいファントムシュートまぼろしドリブル</v>
      </c>
      <c r="AK774" s="15" t="str">
        <f t="shared" si="100"/>
        <v>BLDRNSDR</v>
      </c>
      <c r="AL774" s="16" t="str">
        <f t="shared" si="101"/>
        <v>BLDRNSDR</v>
      </c>
      <c r="AM774" s="15" t="str">
        <f t="shared" si="102"/>
        <v>BLDRNSDR</v>
      </c>
      <c r="AN774" s="15" t="str">
        <f t="shared" si="103"/>
        <v>BLDRNSDR</v>
      </c>
    </row>
    <row r="775" spans="1:40" ht="11.25" customHeight="1" x14ac:dyDescent="0.15">
      <c r="A775" s="15">
        <v>774</v>
      </c>
      <c r="B775" s="15" t="s">
        <v>1867</v>
      </c>
      <c r="C775" s="15" t="s">
        <v>1868</v>
      </c>
      <c r="D775" s="3" t="s">
        <v>18</v>
      </c>
      <c r="E775" s="15" t="s">
        <v>88</v>
      </c>
      <c r="F775" s="15" t="s">
        <v>17</v>
      </c>
      <c r="G775" s="15">
        <v>145</v>
      </c>
      <c r="H775" s="15">
        <v>148</v>
      </c>
      <c r="I775" s="15">
        <v>62</v>
      </c>
      <c r="J775" s="15">
        <v>63</v>
      </c>
      <c r="K775" s="15">
        <v>56</v>
      </c>
      <c r="L775" s="15">
        <v>56</v>
      </c>
      <c r="M775" s="15">
        <v>54</v>
      </c>
      <c r="N775" s="15">
        <v>54</v>
      </c>
      <c r="O775" s="15">
        <v>60</v>
      </c>
      <c r="P775" s="15">
        <v>28</v>
      </c>
      <c r="Q775" s="15" t="s">
        <v>127</v>
      </c>
      <c r="R775" s="3" t="str">
        <f>IF(ISERROR(VLOOKUP($Q775,技リスト!$A$1:$F$270,6,FALSE)),"－",VLOOKUP($Q775,技リスト!$A$1:$F$270,6,FALSE))</f>
        <v>DR</v>
      </c>
      <c r="S775" s="3">
        <f>IF(ISERROR(VLOOKUP($Q775,技リスト!$A$1:$F$270,3,FALSE)),"－",VLOOKUP($Q775,技リスト!$A$1:$F$270,3,FALSE))</f>
        <v>8</v>
      </c>
      <c r="T775" s="3" t="str">
        <f>IF($E775=IF(ISERROR(VLOOKUP($Q775,技リスト!$A$1:$F$270,4,FALSE)),"－",VLOOKUP($Q775,技リスト!$A$1:$F$270,4,FALSE)),"一致","")</f>
        <v>一致</v>
      </c>
      <c r="U775" s="15" t="s">
        <v>548</v>
      </c>
      <c r="V775" s="3" t="str">
        <f>IF(ISERROR(VLOOKUP($U775,技リスト!$A$1:$F$270,6,FALSE)),"－",VLOOKUP($U775,技リスト!$A$1:$F$270,6,FALSE))</f>
        <v>DR</v>
      </c>
      <c r="W775" s="3">
        <f>IF(ISERROR(VLOOKUP($U775,技リスト!$A$1:$F$270,3,FALSE)),"－",VLOOKUP($U775,技リスト!$A$1:$F$270,3,FALSE))</f>
        <v>74</v>
      </c>
      <c r="X775" s="3" t="str">
        <f>IF($E775=IF(ISERROR(VLOOKUP($U775,技リスト!$A$1:$F$270,4,FALSE)),"－",VLOOKUP($U775,技リスト!$A$1:$F$270,4,FALSE)),"一致","")</f>
        <v/>
      </c>
      <c r="Y775" s="15" t="s">
        <v>350</v>
      </c>
      <c r="Z775" s="3" t="str">
        <f>IF(ISERROR(VLOOKUP($Y775,技リスト!$A$1:$F$270,6,FALSE)),"－",VLOOKUP($Y775,技リスト!$A$1:$F$270,6,FALSE))</f>
        <v>NS</v>
      </c>
      <c r="AA775" s="3">
        <f>IF(ISERROR(VLOOKUP($Y775,技リスト!$A$1:$F$270,3,FALSE)),"－",VLOOKUP($Y775,技リスト!$A$1:$F$270,3,FALSE))</f>
        <v>67</v>
      </c>
      <c r="AB775" s="3" t="str">
        <f>IF($E775=IF(ISERROR(VLOOKUP($Y775,技リスト!$A$1:$F$270,4,FALSE)),"－",VLOOKUP($Y775,技リスト!$A$1:$F$270,4,FALSE)),"一致","")</f>
        <v>一致</v>
      </c>
      <c r="AC775" s="15" t="s">
        <v>219</v>
      </c>
      <c r="AD775" s="3" t="str">
        <f>IF(ISERROR(VLOOKUP($AC775,技リスト!$A$1:$F$270,6,FALSE)),"－",VLOOKUP($AC775,技リスト!$A$1:$F$270,6,FALSE))</f>
        <v>BL</v>
      </c>
      <c r="AE775" s="3">
        <f>IF(ISERROR(VLOOKUP($AC775,技リスト!$A$1:$F$270,3,FALSE)),"－",VLOOKUP($AC775,技リスト!$A$1:$F$270,3,FALSE))</f>
        <v>64</v>
      </c>
      <c r="AF775" s="3" t="str">
        <f>IF($E775=IF(ISERROR(VLOOKUP($AC775,技リスト!$A$1:$F$245,4,FALSE)),"－",VLOOKUP($AC775,技リスト!$A$1:$F$245,4,FALSE)),"一致","")</f>
        <v>一致</v>
      </c>
      <c r="AG775" s="16" t="str">
        <f t="shared" si="96"/>
        <v>しっぷうダッシュれっぷうダッシュクロスドライブサイクロン</v>
      </c>
      <c r="AH775" s="16" t="str">
        <f t="shared" si="97"/>
        <v>しっぷうダッシュれっぷうダッシュクロスドライブサイクロン</v>
      </c>
      <c r="AI775" s="16" t="str">
        <f t="shared" si="98"/>
        <v>しっぷうダッシュれっぷうダッシュクロスドライブサイクロン</v>
      </c>
      <c r="AJ775" s="16" t="str">
        <f t="shared" si="99"/>
        <v>しっぷうダッシュれっぷうダッシュクロスドライブサイクロン</v>
      </c>
      <c r="AK775" s="15" t="str">
        <f t="shared" si="100"/>
        <v>DRDRNSBL</v>
      </c>
      <c r="AL775" s="16" t="str">
        <f t="shared" si="101"/>
        <v>DRDRNSBL</v>
      </c>
      <c r="AM775" s="15" t="str">
        <f t="shared" si="102"/>
        <v>DRDRNSBL</v>
      </c>
      <c r="AN775" s="15" t="str">
        <f t="shared" si="103"/>
        <v>DRDRNSBL</v>
      </c>
    </row>
    <row r="776" spans="1:40" ht="11.25" customHeight="1" x14ac:dyDescent="0.15">
      <c r="A776" s="15">
        <v>775</v>
      </c>
      <c r="B776" s="15" t="s">
        <v>1869</v>
      </c>
      <c r="C776" s="15" t="s">
        <v>1870</v>
      </c>
      <c r="D776" s="3" t="s">
        <v>18</v>
      </c>
      <c r="E776" s="15" t="s">
        <v>121</v>
      </c>
      <c r="F776" s="15" t="s">
        <v>17</v>
      </c>
      <c r="G776" s="15">
        <v>134</v>
      </c>
      <c r="H776" s="15">
        <v>164</v>
      </c>
      <c r="I776" s="15">
        <v>54</v>
      </c>
      <c r="J776" s="15">
        <v>60</v>
      </c>
      <c r="K776" s="15">
        <v>54</v>
      </c>
      <c r="L776" s="15">
        <v>60</v>
      </c>
      <c r="M776" s="15">
        <v>60</v>
      </c>
      <c r="N776" s="15">
        <v>52</v>
      </c>
      <c r="O776" s="15">
        <v>56</v>
      </c>
      <c r="P776" s="15">
        <v>15</v>
      </c>
      <c r="Q776" s="15" t="s">
        <v>140</v>
      </c>
      <c r="R776" s="3" t="str">
        <f>IF(ISERROR(VLOOKUP($Q776,技リスト!$A$1:$F$270,6,FALSE)),"－",VLOOKUP($Q776,技リスト!$A$1:$F$270,6,FALSE))</f>
        <v>BL</v>
      </c>
      <c r="S776" s="3">
        <f>IF(ISERROR(VLOOKUP($Q776,技リスト!$A$1:$F$270,3,FALSE)),"－",VLOOKUP($Q776,技リスト!$A$1:$F$270,3,FALSE))</f>
        <v>41</v>
      </c>
      <c r="T776" s="3" t="str">
        <f>IF($E776=IF(ISERROR(VLOOKUP($Q776,技リスト!$A$1:$F$270,4,FALSE)),"－",VLOOKUP($Q776,技リスト!$A$1:$F$270,4,FALSE)),"一致","")</f>
        <v>一致</v>
      </c>
      <c r="U776" s="15" t="s">
        <v>152</v>
      </c>
      <c r="V776" s="3" t="str">
        <f>IF(ISERROR(VLOOKUP($U776,技リスト!$A$1:$F$270,6,FALSE)),"－",VLOOKUP($U776,技リスト!$A$1:$F$270,6,FALSE))</f>
        <v>DR</v>
      </c>
      <c r="W776" s="3">
        <f>IF(ISERROR(VLOOKUP($U776,技リスト!$A$1:$F$270,3,FALSE)),"－",VLOOKUP($U776,技リスト!$A$1:$F$270,3,FALSE))</f>
        <v>47</v>
      </c>
      <c r="X776" s="3" t="str">
        <f>IF($E776=IF(ISERROR(VLOOKUP($U776,技リスト!$A$1:$F$270,4,FALSE)),"－",VLOOKUP($U776,技リスト!$A$1:$F$270,4,FALSE)),"一致","")</f>
        <v/>
      </c>
      <c r="Y776" s="15" t="s">
        <v>741</v>
      </c>
      <c r="Z776" s="3" t="str">
        <f>IF(ISERROR(VLOOKUP($Y776,技リスト!$A$1:$F$270,6,FALSE)),"－",VLOOKUP($Y776,技リスト!$A$1:$F$270,6,FALSE))</f>
        <v>DR</v>
      </c>
      <c r="AA776" s="3">
        <f>IF(ISERROR(VLOOKUP($Y776,技リスト!$A$1:$F$270,3,FALSE)),"－",VLOOKUP($Y776,技リスト!$A$1:$F$270,3,FALSE))</f>
        <v>67</v>
      </c>
      <c r="AB776" s="3" t="str">
        <f>IF($E776=IF(ISERROR(VLOOKUP($Y776,技リスト!$A$1:$F$270,4,FALSE)),"－",VLOOKUP($Y776,技リスト!$A$1:$F$270,4,FALSE)),"一致","")</f>
        <v/>
      </c>
      <c r="AC776" s="15" t="s">
        <v>129</v>
      </c>
      <c r="AD776" s="3" t="str">
        <f>IF(ISERROR(VLOOKUP($AC776,技リスト!$A$1:$F$270,6,FALSE)),"－",VLOOKUP($AC776,技リスト!$A$1:$F$270,6,FALSE))</f>
        <v>BL</v>
      </c>
      <c r="AE776" s="3">
        <f>IF(ISERROR(VLOOKUP($AC776,技リスト!$A$1:$F$270,3,FALSE)),"－",VLOOKUP($AC776,技リスト!$A$1:$F$270,3,FALSE))</f>
        <v>73</v>
      </c>
      <c r="AF776" s="3" t="str">
        <f>IF($E776=IF(ISERROR(VLOOKUP($AC776,技リスト!$A$1:$F$245,4,FALSE)),"－",VLOOKUP($AC776,技リスト!$A$1:$F$245,4,FALSE)),"一致","")</f>
        <v/>
      </c>
      <c r="AG776" s="16" t="str">
        <f t="shared" si="96"/>
        <v>うしろのしょうめんジグザグスパークオーロラドリブルぶんしんディフェンス</v>
      </c>
      <c r="AH776" s="16" t="str">
        <f t="shared" si="97"/>
        <v>うしろのしょうめんジグザグスパークオーロラドリブルぶんしんディフェンス</v>
      </c>
      <c r="AI776" s="16" t="str">
        <f t="shared" si="98"/>
        <v>うしろのしょうめんジグザグスパークオーロラドリブルぶんしんディフェンス</v>
      </c>
      <c r="AJ776" s="16" t="str">
        <f t="shared" si="99"/>
        <v>うしろのしょうめんジグザグスパークオーロラドリブルぶんしんディフェンス</v>
      </c>
      <c r="AK776" s="15" t="str">
        <f t="shared" si="100"/>
        <v>BLDRDRBL</v>
      </c>
      <c r="AL776" s="16" t="str">
        <f t="shared" si="101"/>
        <v>BLDRDRBL</v>
      </c>
      <c r="AM776" s="15" t="str">
        <f t="shared" si="102"/>
        <v>BLDRDRBL</v>
      </c>
      <c r="AN776" s="15" t="str">
        <f t="shared" si="103"/>
        <v>BLDRDRBL</v>
      </c>
    </row>
    <row r="777" spans="1:40" ht="11.25" customHeight="1" x14ac:dyDescent="0.15">
      <c r="A777" s="15">
        <v>776</v>
      </c>
      <c r="B777" s="15" t="s">
        <v>1871</v>
      </c>
      <c r="C777" s="15" t="s">
        <v>1872</v>
      </c>
      <c r="D777" s="3" t="s">
        <v>18</v>
      </c>
      <c r="E777" s="15" t="s">
        <v>19</v>
      </c>
      <c r="F777" s="15" t="s">
        <v>53</v>
      </c>
      <c r="G777" s="15">
        <v>165</v>
      </c>
      <c r="H777" s="15">
        <v>145</v>
      </c>
      <c r="I777" s="15">
        <v>55</v>
      </c>
      <c r="J777" s="15">
        <v>54</v>
      </c>
      <c r="K777" s="15">
        <v>55</v>
      </c>
      <c r="L777" s="15">
        <v>60</v>
      </c>
      <c r="M777" s="15">
        <v>57</v>
      </c>
      <c r="N777" s="15">
        <v>61</v>
      </c>
      <c r="O777" s="15">
        <v>58</v>
      </c>
      <c r="P777" s="15">
        <v>16</v>
      </c>
      <c r="Q777" s="15" t="s">
        <v>188</v>
      </c>
      <c r="R777" s="3" t="str">
        <f>IF(ISERROR(VLOOKUP($Q777,技リスト!$A$1:$F$270,6,FALSE)),"－",VLOOKUP($Q777,技リスト!$A$1:$F$270,6,FALSE))</f>
        <v>DR</v>
      </c>
      <c r="S777" s="3">
        <f>IF(ISERROR(VLOOKUP($Q777,技リスト!$A$1:$F$270,3,FALSE)),"－",VLOOKUP($Q777,技リスト!$A$1:$F$270,3,FALSE))</f>
        <v>38</v>
      </c>
      <c r="T777" s="3" t="str">
        <f>IF($E777=IF(ISERROR(VLOOKUP($Q777,技リスト!$A$1:$F$270,4,FALSE)),"－",VLOOKUP($Q777,技リスト!$A$1:$F$270,4,FALSE)),"一致","")</f>
        <v>一致</v>
      </c>
      <c r="U777" s="15" t="s">
        <v>227</v>
      </c>
      <c r="V777" s="3" t="str">
        <f>IF(ISERROR(VLOOKUP($U777,技リスト!$A$1:$F$270,6,FALSE)),"－",VLOOKUP($U777,技リスト!$A$1:$F$270,6,FALSE))</f>
        <v>BL</v>
      </c>
      <c r="W777" s="3">
        <f>IF(ISERROR(VLOOKUP($U777,技リスト!$A$1:$F$270,3,FALSE)),"－",VLOOKUP($U777,技リスト!$A$1:$F$270,3,FALSE))</f>
        <v>39</v>
      </c>
      <c r="X777" s="3" t="str">
        <f>IF($E777=IF(ISERROR(VLOOKUP($U777,技リスト!$A$1:$F$270,4,FALSE)),"－",VLOOKUP($U777,技リスト!$A$1:$F$270,4,FALSE)),"一致","")</f>
        <v>一致</v>
      </c>
      <c r="Y777" s="15" t="s">
        <v>338</v>
      </c>
      <c r="Z777" s="3" t="str">
        <f>IF(ISERROR(VLOOKUP($Y777,技リスト!$A$1:$F$270,6,FALSE)),"－",VLOOKUP($Y777,技リスト!$A$1:$F$270,6,FALSE))</f>
        <v>DR</v>
      </c>
      <c r="AA777" s="3">
        <f>IF(ISERROR(VLOOKUP($Y777,技リスト!$A$1:$F$270,3,FALSE)),"－",VLOOKUP($Y777,技リスト!$A$1:$F$270,3,FALSE))</f>
        <v>76</v>
      </c>
      <c r="AB777" s="3" t="str">
        <f>IF($E777=IF(ISERROR(VLOOKUP($Y777,技リスト!$A$1:$F$270,4,FALSE)),"－",VLOOKUP($Y777,技リスト!$A$1:$F$270,4,FALSE)),"一致","")</f>
        <v/>
      </c>
      <c r="AC777" s="15" t="s">
        <v>1236</v>
      </c>
      <c r="AD777" s="3" t="str">
        <f>IF(ISERROR(VLOOKUP($AC777,技リスト!$A$1:$F$270,6,FALSE)),"－",VLOOKUP($AC777,技リスト!$A$1:$F$270,6,FALSE))</f>
        <v>BL</v>
      </c>
      <c r="AE777" s="3">
        <f>IF(ISERROR(VLOOKUP($AC777,技リスト!$A$1:$F$270,3,FALSE)),"－",VLOOKUP($AC777,技リスト!$A$1:$F$270,3,FALSE))</f>
        <v>115</v>
      </c>
      <c r="AF777" s="3" t="str">
        <f>IF($E777=IF(ISERROR(VLOOKUP($AC777,技リスト!$A$1:$F$245,4,FALSE)),"－",VLOOKUP($AC777,技リスト!$A$1:$F$245,4,FALSE)),"一致","")</f>
        <v/>
      </c>
      <c r="AG777" s="16" t="str">
        <f t="shared" si="96"/>
        <v>スーパースキャン（Ｄ）スーパースキャン（Ｂ）とうめいフェイントボディシールド</v>
      </c>
      <c r="AH777" s="16" t="str">
        <f t="shared" si="97"/>
        <v>スーパースキャン（Ｄ）スーパースキャン（Ｂ）とうめいフェイントボディシールド</v>
      </c>
      <c r="AI777" s="16" t="str">
        <f t="shared" si="98"/>
        <v>スーパースキャン（Ｄ）スーパースキャン（Ｂ）とうめいフェイントボディシールド</v>
      </c>
      <c r="AJ777" s="16" t="str">
        <f t="shared" si="99"/>
        <v>スーパースキャン（Ｄ）スーパースキャン（Ｂ）とうめいフェイントボディシールド</v>
      </c>
      <c r="AK777" s="15" t="str">
        <f t="shared" si="100"/>
        <v>DRBLDRBL</v>
      </c>
      <c r="AL777" s="16" t="str">
        <f t="shared" si="101"/>
        <v>DRBLDRBL</v>
      </c>
      <c r="AM777" s="15" t="str">
        <f t="shared" si="102"/>
        <v>DRBLDRBL</v>
      </c>
      <c r="AN777" s="15" t="str">
        <f t="shared" si="103"/>
        <v>DRBLDRBL</v>
      </c>
    </row>
    <row r="778" spans="1:40" ht="11.25" customHeight="1" x14ac:dyDescent="0.15">
      <c r="A778" s="15">
        <v>777</v>
      </c>
      <c r="B778" s="15" t="s">
        <v>1873</v>
      </c>
      <c r="C778" s="15" t="s">
        <v>1874</v>
      </c>
      <c r="D778" s="3" t="s">
        <v>18</v>
      </c>
      <c r="E778" s="15" t="s">
        <v>145</v>
      </c>
      <c r="F778" s="15" t="s">
        <v>53</v>
      </c>
      <c r="G778" s="15">
        <v>112</v>
      </c>
      <c r="H778" s="15">
        <v>118</v>
      </c>
      <c r="I778" s="15">
        <v>53</v>
      </c>
      <c r="J778" s="15">
        <v>56</v>
      </c>
      <c r="K778" s="15">
        <v>44</v>
      </c>
      <c r="L778" s="15">
        <v>41</v>
      </c>
      <c r="M778" s="15">
        <v>46</v>
      </c>
      <c r="N778" s="15">
        <v>58</v>
      </c>
      <c r="O778" s="15">
        <v>63</v>
      </c>
      <c r="P778" s="15">
        <v>15</v>
      </c>
      <c r="Q778" s="15" t="s">
        <v>921</v>
      </c>
      <c r="R778" s="3" t="str">
        <f>IF(ISERROR(VLOOKUP($Q778,技リスト!$A$1:$F$270,6,FALSE)),"－",VLOOKUP($Q778,技リスト!$A$1:$F$270,6,FALSE))</f>
        <v>DR</v>
      </c>
      <c r="S778" s="3">
        <f>IF(ISERROR(VLOOKUP($Q778,技リスト!$A$1:$F$270,3,FALSE)),"－",VLOOKUP($Q778,技リスト!$A$1:$F$270,3,FALSE))</f>
        <v>17</v>
      </c>
      <c r="T778" s="3" t="str">
        <f>IF($E778=IF(ISERROR(VLOOKUP($Q778,技リスト!$A$1:$F$270,4,FALSE)),"－",VLOOKUP($Q778,技リスト!$A$1:$F$270,4,FALSE)),"一致","")</f>
        <v>一致</v>
      </c>
      <c r="U778" s="15" t="s">
        <v>139</v>
      </c>
      <c r="V778" s="3" t="str">
        <f>IF(ISERROR(VLOOKUP($U778,技リスト!$A$1:$F$270,6,FALSE)),"－",VLOOKUP($U778,技リスト!$A$1:$F$270,6,FALSE))</f>
        <v>BL</v>
      </c>
      <c r="W778" s="3">
        <f>IF(ISERROR(VLOOKUP($U778,技リスト!$A$1:$F$270,3,FALSE)),"－",VLOOKUP($U778,技リスト!$A$1:$F$270,3,FALSE))</f>
        <v>8</v>
      </c>
      <c r="X778" s="3" t="str">
        <f>IF($E778=IF(ISERROR(VLOOKUP($U778,技リスト!$A$1:$F$270,4,FALSE)),"－",VLOOKUP($U778,技リスト!$A$1:$F$270,4,FALSE)),"一致","")</f>
        <v/>
      </c>
      <c r="Y778" s="15" t="s">
        <v>548</v>
      </c>
      <c r="Z778" s="3" t="str">
        <f>IF(ISERROR(VLOOKUP($Y778,技リスト!$A$1:$F$270,6,FALSE)),"－",VLOOKUP($Y778,技リスト!$A$1:$F$270,6,FALSE))</f>
        <v>DR</v>
      </c>
      <c r="AA778" s="3">
        <f>IF(ISERROR(VLOOKUP($Y778,技リスト!$A$1:$F$270,3,FALSE)),"－",VLOOKUP($Y778,技リスト!$A$1:$F$270,3,FALSE))</f>
        <v>74</v>
      </c>
      <c r="AB778" s="3" t="str">
        <f>IF($E778=IF(ISERROR(VLOOKUP($Y778,技リスト!$A$1:$F$270,4,FALSE)),"－",VLOOKUP($Y778,技リスト!$A$1:$F$270,4,FALSE)),"一致","")</f>
        <v>一致</v>
      </c>
      <c r="AC778" s="15" t="s">
        <v>141</v>
      </c>
      <c r="AD778" s="3" t="str">
        <f>IF(ISERROR(VLOOKUP($AC778,技リスト!$A$1:$F$270,6,FALSE)),"－",VLOOKUP($AC778,技リスト!$A$1:$F$270,6,FALSE))</f>
        <v>BL</v>
      </c>
      <c r="AE778" s="3">
        <f>IF(ISERROR(VLOOKUP($AC778,技リスト!$A$1:$F$270,3,FALSE)),"－",VLOOKUP($AC778,技リスト!$A$1:$F$270,3,FALSE))</f>
        <v>64</v>
      </c>
      <c r="AF778" s="3" t="str">
        <f>IF($E778=IF(ISERROR(VLOOKUP($AC778,技リスト!$A$1:$F$245,4,FALSE)),"－",VLOOKUP($AC778,技リスト!$A$1:$F$245,4,FALSE)),"一致","")</f>
        <v/>
      </c>
      <c r="AG778" s="16" t="str">
        <f t="shared" si="96"/>
        <v>ひとりワンツーコイルターンれっぷうダッシュかげぬい</v>
      </c>
      <c r="AH778" s="16" t="str">
        <f t="shared" si="97"/>
        <v>ひとりワンツーコイルターンれっぷうダッシュかげぬい</v>
      </c>
      <c r="AI778" s="16" t="str">
        <f t="shared" si="98"/>
        <v>ひとりワンツーコイルターンれっぷうダッシュかげぬい</v>
      </c>
      <c r="AJ778" s="16" t="str">
        <f t="shared" si="99"/>
        <v>ひとりワンツーコイルターンれっぷうダッシュかげぬい</v>
      </c>
      <c r="AK778" s="15" t="str">
        <f t="shared" si="100"/>
        <v>DRBLDRBL</v>
      </c>
      <c r="AL778" s="16" t="str">
        <f t="shared" si="101"/>
        <v>DRBLDRBL</v>
      </c>
      <c r="AM778" s="15" t="str">
        <f t="shared" si="102"/>
        <v>DRBLDRBL</v>
      </c>
      <c r="AN778" s="15" t="str">
        <f t="shared" si="103"/>
        <v>DRBLDRBL</v>
      </c>
    </row>
    <row r="779" spans="1:40" ht="11.25" customHeight="1" x14ac:dyDescent="0.15">
      <c r="A779" s="15">
        <v>778</v>
      </c>
      <c r="B779" s="15" t="s">
        <v>1875</v>
      </c>
      <c r="C779" s="15" t="s">
        <v>1876</v>
      </c>
      <c r="D779" s="3" t="s">
        <v>18</v>
      </c>
      <c r="E779" s="15" t="s">
        <v>121</v>
      </c>
      <c r="F779" s="15" t="s">
        <v>52</v>
      </c>
      <c r="G779" s="15">
        <v>138</v>
      </c>
      <c r="H779" s="15">
        <v>136</v>
      </c>
      <c r="I779" s="15">
        <v>46</v>
      </c>
      <c r="J779" s="15">
        <v>57</v>
      </c>
      <c r="K779" s="15">
        <v>52</v>
      </c>
      <c r="L779" s="15">
        <v>56</v>
      </c>
      <c r="M779" s="15">
        <v>68</v>
      </c>
      <c r="N779" s="15">
        <v>66</v>
      </c>
      <c r="O779" s="15">
        <v>62</v>
      </c>
      <c r="P779" s="15">
        <v>23</v>
      </c>
      <c r="Q779" s="15" t="s">
        <v>329</v>
      </c>
      <c r="R779" s="3" t="str">
        <f>IF(ISERROR(VLOOKUP($Q779,技リスト!$A$1:$F$270,6,FALSE)),"－",VLOOKUP($Q779,技リスト!$A$1:$F$270,6,FALSE))</f>
        <v>DR</v>
      </c>
      <c r="S779" s="3">
        <f>IF(ISERROR(VLOOKUP($Q779,技リスト!$A$1:$F$270,3,FALSE)),"－",VLOOKUP($Q779,技リスト!$A$1:$F$270,3,FALSE))</f>
        <v>8</v>
      </c>
      <c r="T779" s="3" t="str">
        <f>IF($E779=IF(ISERROR(VLOOKUP($Q779,技リスト!$A$1:$F$270,4,FALSE)),"－",VLOOKUP($Q779,技リスト!$A$1:$F$270,4,FALSE)),"一致","")</f>
        <v/>
      </c>
      <c r="U779" s="15" t="s">
        <v>330</v>
      </c>
      <c r="V779" s="3" t="str">
        <f>IF(ISERROR(VLOOKUP($U779,技リスト!$A$1:$F$270,6,FALSE)),"－",VLOOKUP($U779,技リスト!$A$1:$F$270,6,FALSE))</f>
        <v>NS</v>
      </c>
      <c r="W779" s="3">
        <f>IF(ISERROR(VLOOKUP($U779,技リスト!$A$1:$F$270,3,FALSE)),"－",VLOOKUP($U779,技リスト!$A$1:$F$270,3,FALSE))</f>
        <v>65</v>
      </c>
      <c r="X779" s="3" t="str">
        <f>IF($E779=IF(ISERROR(VLOOKUP($U779,技リスト!$A$1:$F$270,4,FALSE)),"－",VLOOKUP($U779,技リスト!$A$1:$F$270,4,FALSE)),"一致","")</f>
        <v/>
      </c>
      <c r="Y779" s="15" t="s">
        <v>164</v>
      </c>
      <c r="Z779" s="3" t="str">
        <f>IF(ISERROR(VLOOKUP($Y779,技リスト!$A$1:$F$270,6,FALSE)),"－",VLOOKUP($Y779,技リスト!$A$1:$F$270,6,FALSE))</f>
        <v>DR</v>
      </c>
      <c r="AA779" s="3">
        <f>IF(ISERROR(VLOOKUP($Y779,技リスト!$A$1:$F$270,3,FALSE)),"－",VLOOKUP($Y779,技リスト!$A$1:$F$270,3,FALSE))</f>
        <v>49</v>
      </c>
      <c r="AB779" s="3" t="str">
        <f>IF($E779=IF(ISERROR(VLOOKUP($Y779,技リスト!$A$1:$F$270,4,FALSE)),"－",VLOOKUP($Y779,技リスト!$A$1:$F$270,4,FALSE)),"一致","")</f>
        <v>一致</v>
      </c>
      <c r="AC779" s="15" t="s">
        <v>424</v>
      </c>
      <c r="AD779" s="3" t="str">
        <f>IF(ISERROR(VLOOKUP($AC779,技リスト!$A$1:$F$270,6,FALSE)),"－",VLOOKUP($AC779,技リスト!$A$1:$F$270,6,FALSE))</f>
        <v>NS</v>
      </c>
      <c r="AE779" s="3">
        <f>IF(ISERROR(VLOOKUP($AC779,技リスト!$A$1:$F$270,3,FALSE)),"－",VLOOKUP($AC779,技リスト!$A$1:$F$270,3,FALSE))</f>
        <v>78</v>
      </c>
      <c r="AF779" s="3" t="str">
        <f>IF($E779=IF(ISERROR(VLOOKUP($AC779,技リスト!$A$1:$F$245,4,FALSE)),"－",VLOOKUP($AC779,技リスト!$A$1:$F$245,4,FALSE)),"一致","")</f>
        <v/>
      </c>
      <c r="AG779" s="16" t="str">
        <f t="shared" si="96"/>
        <v>たまのりピエロラン・ボール・ランごりむちゅうシャインドライブ</v>
      </c>
      <c r="AH779" s="16" t="str">
        <f t="shared" si="97"/>
        <v>たまのりピエロラン・ボール・ランごりむちゅうシャインドライブ</v>
      </c>
      <c r="AI779" s="16" t="str">
        <f t="shared" si="98"/>
        <v>たまのりピエロラン・ボール・ランごりむちゅうシャインドライブ</v>
      </c>
      <c r="AJ779" s="16" t="str">
        <f t="shared" si="99"/>
        <v>たまのりピエロラン・ボール・ランごりむちゅうシャインドライブ</v>
      </c>
      <c r="AK779" s="15" t="str">
        <f t="shared" si="100"/>
        <v>DRNSDRNS</v>
      </c>
      <c r="AL779" s="16" t="str">
        <f t="shared" si="101"/>
        <v>DRNSDRNS</v>
      </c>
      <c r="AM779" s="15" t="str">
        <f t="shared" si="102"/>
        <v>DRNSDRNS</v>
      </c>
      <c r="AN779" s="15" t="str">
        <f t="shared" si="103"/>
        <v>DRNSDRNS</v>
      </c>
    </row>
    <row r="780" spans="1:40" ht="11.25" customHeight="1" x14ac:dyDescent="0.15">
      <c r="A780" s="15">
        <v>779</v>
      </c>
      <c r="B780" s="15" t="s">
        <v>1877</v>
      </c>
      <c r="C780" s="15" t="s">
        <v>1878</v>
      </c>
      <c r="D780" s="3" t="s">
        <v>18</v>
      </c>
      <c r="E780" s="15" t="s">
        <v>145</v>
      </c>
      <c r="F780" s="15" t="s">
        <v>53</v>
      </c>
      <c r="G780" s="15">
        <v>125</v>
      </c>
      <c r="H780" s="15">
        <v>161</v>
      </c>
      <c r="I780" s="15">
        <v>60</v>
      </c>
      <c r="J780" s="15">
        <v>60</v>
      </c>
      <c r="K780" s="15">
        <v>58</v>
      </c>
      <c r="L780" s="15">
        <v>64</v>
      </c>
      <c r="M780" s="15">
        <v>60</v>
      </c>
      <c r="N780" s="15">
        <v>56</v>
      </c>
      <c r="O780" s="15">
        <v>54</v>
      </c>
      <c r="P780" s="15">
        <v>16</v>
      </c>
      <c r="Q780" s="15" t="s">
        <v>304</v>
      </c>
      <c r="R780" s="3" t="str">
        <f>IF(ISERROR(VLOOKUP($Q780,技リスト!$A$1:$F$270,6,FALSE)),"－",VLOOKUP($Q780,技リスト!$A$1:$F$270,6,FALSE))</f>
        <v>BL</v>
      </c>
      <c r="S780" s="3">
        <f>IF(ISERROR(VLOOKUP($Q780,技リスト!$A$1:$F$270,3,FALSE)),"－",VLOOKUP($Q780,技リスト!$A$1:$F$270,3,FALSE))</f>
        <v>12</v>
      </c>
      <c r="T780" s="3" t="str">
        <f>IF($E780=IF(ISERROR(VLOOKUP($Q780,技リスト!$A$1:$F$270,4,FALSE)),"－",VLOOKUP($Q780,技リスト!$A$1:$F$270,4,FALSE)),"一致","")</f>
        <v/>
      </c>
      <c r="U780" s="15" t="s">
        <v>134</v>
      </c>
      <c r="V780" s="3" t="str">
        <f>IF(ISERROR(VLOOKUP($U780,技リスト!$A$1:$F$270,6,FALSE)),"－",VLOOKUP($U780,技リスト!$A$1:$F$270,6,FALSE))</f>
        <v>DR</v>
      </c>
      <c r="W780" s="3">
        <f>IF(ISERROR(VLOOKUP($U780,技リスト!$A$1:$F$270,3,FALSE)),"－",VLOOKUP($U780,技リスト!$A$1:$F$270,3,FALSE))</f>
        <v>38</v>
      </c>
      <c r="X780" s="3" t="str">
        <f>IF($E780=IF(ISERROR(VLOOKUP($U780,技リスト!$A$1:$F$270,4,FALSE)),"－",VLOOKUP($U780,技リスト!$A$1:$F$270,4,FALSE)),"一致","")</f>
        <v/>
      </c>
      <c r="Y780" s="15" t="s">
        <v>522</v>
      </c>
      <c r="Z780" s="3" t="str">
        <f>IF(ISERROR(VLOOKUP($Y780,技リスト!$A$1:$F$270,6,FALSE)),"－",VLOOKUP($Y780,技リスト!$A$1:$F$270,6,FALSE))</f>
        <v>NS</v>
      </c>
      <c r="AA780" s="3">
        <f>IF(ISERROR(VLOOKUP($Y780,技リスト!$A$1:$F$270,3,FALSE)),"－",VLOOKUP($Y780,技リスト!$A$1:$F$270,3,FALSE))</f>
        <v>70</v>
      </c>
      <c r="AB780" s="3" t="str">
        <f>IF($E780=IF(ISERROR(VLOOKUP($Y780,技リスト!$A$1:$F$270,4,FALSE)),"－",VLOOKUP($Y780,技リスト!$A$1:$F$270,4,FALSE)),"一致","")</f>
        <v>一致</v>
      </c>
      <c r="AC780" s="15" t="s">
        <v>729</v>
      </c>
      <c r="AD780" s="3" t="str">
        <f>IF(ISERROR(VLOOKUP($AC780,技リスト!$A$1:$F$270,6,FALSE)),"－",VLOOKUP($AC780,技リスト!$A$1:$F$270,6,FALSE))</f>
        <v>BB</v>
      </c>
      <c r="AE780" s="3">
        <f>IF(ISERROR(VLOOKUP($AC780,技リスト!$A$1:$F$270,3,FALSE)),"－",VLOOKUP($AC780,技リスト!$A$1:$F$270,3,FALSE))</f>
        <v>73</v>
      </c>
      <c r="AF780" s="3" t="str">
        <f>IF($E780=IF(ISERROR(VLOOKUP($AC780,技リスト!$A$1:$F$245,4,FALSE)),"－",VLOOKUP($AC780,技リスト!$A$1:$F$245,4,FALSE)),"一致","")</f>
        <v>一致</v>
      </c>
      <c r="AG780" s="16" t="str">
        <f t="shared" si="96"/>
        <v>しこふみスーパーアルマジロダブルグレネードボルケイノカット</v>
      </c>
      <c r="AH780" s="16" t="str">
        <f t="shared" si="97"/>
        <v>しこふみスーパーアルマジロダブルグレネードボルケイノカット</v>
      </c>
      <c r="AI780" s="16" t="str">
        <f t="shared" si="98"/>
        <v>しこふみスーパーアルマジロダブルグレネードボルケイノカット</v>
      </c>
      <c r="AJ780" s="16" t="str">
        <f t="shared" si="99"/>
        <v>しこふみスーパーアルマジロダブルグレネードボルケイノカット</v>
      </c>
      <c r="AK780" s="15" t="str">
        <f t="shared" si="100"/>
        <v>BLDRNSBB</v>
      </c>
      <c r="AL780" s="16" t="str">
        <f t="shared" si="101"/>
        <v>BLDRNSBB</v>
      </c>
      <c r="AM780" s="15" t="str">
        <f t="shared" si="102"/>
        <v>BLDRNSBB</v>
      </c>
      <c r="AN780" s="15" t="str">
        <f t="shared" si="103"/>
        <v>BLDRNSBB</v>
      </c>
    </row>
    <row r="781" spans="1:40" ht="11.25" customHeight="1" x14ac:dyDescent="0.15">
      <c r="A781" s="15">
        <v>780</v>
      </c>
      <c r="B781" s="15" t="s">
        <v>1879</v>
      </c>
      <c r="C781" s="15" t="s">
        <v>1880</v>
      </c>
      <c r="D781" s="3" t="s">
        <v>18</v>
      </c>
      <c r="E781" s="15" t="s">
        <v>19</v>
      </c>
      <c r="F781" s="15" t="s">
        <v>17</v>
      </c>
      <c r="G781" s="15">
        <v>169</v>
      </c>
      <c r="H781" s="15">
        <v>132</v>
      </c>
      <c r="I781" s="15">
        <v>59</v>
      </c>
      <c r="J781" s="15">
        <v>60</v>
      </c>
      <c r="K781" s="15">
        <v>52</v>
      </c>
      <c r="L781" s="15">
        <v>60</v>
      </c>
      <c r="M781" s="15">
        <v>56</v>
      </c>
      <c r="N781" s="15">
        <v>53</v>
      </c>
      <c r="O781" s="15">
        <v>60</v>
      </c>
      <c r="P781" s="15">
        <v>30</v>
      </c>
      <c r="Q781" s="15" t="s">
        <v>187</v>
      </c>
      <c r="R781" s="3" t="str">
        <f>IF(ISERROR(VLOOKUP($Q781,技リスト!$A$1:$F$270,6,FALSE)),"－",VLOOKUP($Q781,技リスト!$A$1:$F$270,6,FALSE))</f>
        <v>DR</v>
      </c>
      <c r="S781" s="3">
        <f>IF(ISERROR(VLOOKUP($Q781,技リスト!$A$1:$F$270,3,FALSE)),"－",VLOOKUP($Q781,技リスト!$A$1:$F$270,3,FALSE))</f>
        <v>15</v>
      </c>
      <c r="T781" s="3" t="str">
        <f>IF($E781=IF(ISERROR(VLOOKUP($Q781,技リスト!$A$1:$F$270,4,FALSE)),"－",VLOOKUP($Q781,技リスト!$A$1:$F$270,4,FALSE)),"一致","")</f>
        <v>一致</v>
      </c>
      <c r="U781" s="15" t="s">
        <v>270</v>
      </c>
      <c r="V781" s="3" t="str">
        <f>IF(ISERROR(VLOOKUP($U781,技リスト!$A$1:$F$270,6,FALSE)),"－",VLOOKUP($U781,技リスト!$A$1:$F$270,6,FALSE))</f>
        <v>CA</v>
      </c>
      <c r="W781" s="3">
        <f>IF(ISERROR(VLOOKUP($U781,技リスト!$A$1:$F$270,3,FALSE)),"－",VLOOKUP($U781,技リスト!$A$1:$F$270,3,FALSE))</f>
        <v>15</v>
      </c>
      <c r="X781" s="3" t="str">
        <f>IF($E781=IF(ISERROR(VLOOKUP($U781,技リスト!$A$1:$F$270,4,FALSE)),"－",VLOOKUP($U781,技リスト!$A$1:$F$270,4,FALSE)),"一致","")</f>
        <v>一致</v>
      </c>
      <c r="Y781" s="15" t="s">
        <v>369</v>
      </c>
      <c r="Z781" s="3" t="str">
        <f>IF(ISERROR(VLOOKUP($Y781,技リスト!$A$1:$F$270,6,FALSE)),"－",VLOOKUP($Y781,技リスト!$A$1:$F$270,6,FALSE))</f>
        <v>CA</v>
      </c>
      <c r="AA781" s="3">
        <f>IF(ISERROR(VLOOKUP($Y781,技リスト!$A$1:$F$270,3,FALSE)),"－",VLOOKUP($Y781,技リスト!$A$1:$F$270,3,FALSE))</f>
        <v>44</v>
      </c>
      <c r="AB781" s="3" t="str">
        <f>IF($E781=IF(ISERROR(VLOOKUP($Y781,技リスト!$A$1:$F$270,4,FALSE)),"－",VLOOKUP($Y781,技リスト!$A$1:$F$270,4,FALSE)),"一致","")</f>
        <v>一致</v>
      </c>
      <c r="AC781" s="15" t="s">
        <v>715</v>
      </c>
      <c r="AD781" s="3" t="str">
        <f>IF(ISERROR(VLOOKUP($AC781,技リスト!$A$1:$F$270,6,FALSE)),"－",VLOOKUP($AC781,技リスト!$A$1:$F$270,6,FALSE))</f>
        <v>DR</v>
      </c>
      <c r="AE781" s="3">
        <f>IF(ISERROR(VLOOKUP($AC781,技リスト!$A$1:$F$270,3,FALSE)),"－",VLOOKUP($AC781,技リスト!$A$1:$F$270,3,FALSE))</f>
        <v>61</v>
      </c>
      <c r="AF781" s="3" t="str">
        <f>IF($E781=IF(ISERROR(VLOOKUP($AC781,技リスト!$A$1:$F$245,4,FALSE)),"－",VLOOKUP($AC781,技リスト!$A$1:$F$245,4,FALSE)),"一致","")</f>
        <v>一致</v>
      </c>
      <c r="AG781" s="16" t="str">
        <f t="shared" si="96"/>
        <v>のろいゆがむくうかんシュートポケットたつまきどくぎり</v>
      </c>
      <c r="AH781" s="16" t="str">
        <f t="shared" si="97"/>
        <v>のろいゆがむくうかんシュートポケットたつまきどくぎり</v>
      </c>
      <c r="AI781" s="16" t="str">
        <f t="shared" si="98"/>
        <v>のろいゆがむくうかんシュートポケットたつまきどくぎり</v>
      </c>
      <c r="AJ781" s="16" t="str">
        <f t="shared" si="99"/>
        <v>のろいゆがむくうかんシュートポケットたつまきどくぎり</v>
      </c>
      <c r="AK781" s="15" t="str">
        <f t="shared" si="100"/>
        <v>DRCACADR</v>
      </c>
      <c r="AL781" s="16" t="str">
        <f t="shared" si="101"/>
        <v>DRCACADR</v>
      </c>
      <c r="AM781" s="15" t="str">
        <f t="shared" si="102"/>
        <v>DRCACADR</v>
      </c>
      <c r="AN781" s="15" t="str">
        <f t="shared" si="103"/>
        <v>DRCACADR</v>
      </c>
    </row>
    <row r="782" spans="1:40" ht="11.25" customHeight="1" x14ac:dyDescent="0.15">
      <c r="A782" s="15">
        <v>781</v>
      </c>
      <c r="B782" s="15" t="s">
        <v>1881</v>
      </c>
      <c r="C782" s="15" t="s">
        <v>1882</v>
      </c>
      <c r="D782" s="3" t="s">
        <v>18</v>
      </c>
      <c r="E782" s="15" t="s">
        <v>19</v>
      </c>
      <c r="F782" s="15" t="s">
        <v>52</v>
      </c>
      <c r="G782" s="15">
        <v>165</v>
      </c>
      <c r="H782" s="15">
        <v>180</v>
      </c>
      <c r="I782" s="15">
        <v>55</v>
      </c>
      <c r="J782" s="15">
        <v>56</v>
      </c>
      <c r="K782" s="15">
        <v>58</v>
      </c>
      <c r="L782" s="15">
        <v>53</v>
      </c>
      <c r="M782" s="15">
        <v>56</v>
      </c>
      <c r="N782" s="15">
        <v>60</v>
      </c>
      <c r="O782" s="15">
        <v>53</v>
      </c>
      <c r="P782" s="15">
        <v>21</v>
      </c>
      <c r="Q782" s="15" t="s">
        <v>329</v>
      </c>
      <c r="R782" s="3" t="str">
        <f>IF(ISERROR(VLOOKUP($Q782,技リスト!$A$1:$F$270,6,FALSE)),"－",VLOOKUP($Q782,技リスト!$A$1:$F$270,6,FALSE))</f>
        <v>DR</v>
      </c>
      <c r="S782" s="3">
        <f>IF(ISERROR(VLOOKUP($Q782,技リスト!$A$1:$F$270,3,FALSE)),"－",VLOOKUP($Q782,技リスト!$A$1:$F$270,3,FALSE))</f>
        <v>8</v>
      </c>
      <c r="T782" s="3" t="str">
        <f>IF($E782=IF(ISERROR(VLOOKUP($Q782,技リスト!$A$1:$F$270,4,FALSE)),"－",VLOOKUP($Q782,技リスト!$A$1:$F$270,4,FALSE)),"一致","")</f>
        <v/>
      </c>
      <c r="U782" s="15" t="s">
        <v>263</v>
      </c>
      <c r="V782" s="3" t="str">
        <f>IF(ISERROR(VLOOKUP($U782,技リスト!$A$1:$F$270,6,FALSE)),"－",VLOOKUP($U782,技リスト!$A$1:$F$270,6,FALSE))</f>
        <v>NS</v>
      </c>
      <c r="W782" s="3">
        <f>IF(ISERROR(VLOOKUP($U782,技リスト!$A$1:$F$270,3,FALSE)),"－",VLOOKUP($U782,技リスト!$A$1:$F$270,3,FALSE))</f>
        <v>43</v>
      </c>
      <c r="X782" s="3" t="str">
        <f>IF($E782=IF(ISERROR(VLOOKUP($U782,技リスト!$A$1:$F$270,4,FALSE)),"－",VLOOKUP($U782,技リスト!$A$1:$F$270,4,FALSE)),"一致","")</f>
        <v/>
      </c>
      <c r="Y782" s="15" t="s">
        <v>159</v>
      </c>
      <c r="Z782" s="3" t="str">
        <f>IF(ISERROR(VLOOKUP($Y782,技リスト!$A$1:$F$270,6,FALSE)),"－",VLOOKUP($Y782,技リスト!$A$1:$F$270,6,FALSE))</f>
        <v>NS</v>
      </c>
      <c r="AA782" s="3">
        <f>IF(ISERROR(VLOOKUP($Y782,技リスト!$A$1:$F$270,3,FALSE)),"－",VLOOKUP($Y782,技リスト!$A$1:$F$270,3,FALSE))</f>
        <v>67</v>
      </c>
      <c r="AB782" s="3" t="str">
        <f>IF($E782=IF(ISERROR(VLOOKUP($Y782,技リスト!$A$1:$F$270,4,FALSE)),"－",VLOOKUP($Y782,技リスト!$A$1:$F$270,4,FALSE)),"一致","")</f>
        <v/>
      </c>
      <c r="AC782" s="15" t="s">
        <v>424</v>
      </c>
      <c r="AD782" s="3" t="str">
        <f>IF(ISERROR(VLOOKUP($AC782,技リスト!$A$1:$F$270,6,FALSE)),"－",VLOOKUP($AC782,技リスト!$A$1:$F$270,6,FALSE))</f>
        <v>NS</v>
      </c>
      <c r="AE782" s="3">
        <f>IF(ISERROR(VLOOKUP($AC782,技リスト!$A$1:$F$270,3,FALSE)),"－",VLOOKUP($AC782,技リスト!$A$1:$F$270,3,FALSE))</f>
        <v>78</v>
      </c>
      <c r="AF782" s="3" t="str">
        <f>IF($E782=IF(ISERROR(VLOOKUP($AC782,技リスト!$A$1:$F$245,4,FALSE)),"－",VLOOKUP($AC782,技リスト!$A$1:$F$245,4,FALSE)),"一致","")</f>
        <v/>
      </c>
      <c r="AG782" s="16" t="str">
        <f t="shared" si="96"/>
        <v>たまのりピエロかみかくしクルクルヘッドシャインドライブ</v>
      </c>
      <c r="AH782" s="16" t="str">
        <f t="shared" si="97"/>
        <v>たまのりピエロかみかくしクルクルヘッドシャインドライブ</v>
      </c>
      <c r="AI782" s="16" t="str">
        <f t="shared" si="98"/>
        <v>たまのりピエロかみかくしクルクルヘッドシャインドライブ</v>
      </c>
      <c r="AJ782" s="16" t="str">
        <f t="shared" si="99"/>
        <v>たまのりピエロかみかくしクルクルヘッドシャインドライブ</v>
      </c>
      <c r="AK782" s="15" t="str">
        <f t="shared" si="100"/>
        <v>DRNSNSNS</v>
      </c>
      <c r="AL782" s="16" t="str">
        <f t="shared" si="101"/>
        <v>DRNSNSNS</v>
      </c>
      <c r="AM782" s="15" t="str">
        <f t="shared" si="102"/>
        <v>DRNSNSNS</v>
      </c>
      <c r="AN782" s="15" t="str">
        <f t="shared" si="103"/>
        <v>DRNSNSNS</v>
      </c>
    </row>
    <row r="783" spans="1:40" ht="11.25" customHeight="1" x14ac:dyDescent="0.15">
      <c r="A783" s="15">
        <v>782</v>
      </c>
      <c r="B783" s="15" t="s">
        <v>1883</v>
      </c>
      <c r="C783" s="15" t="s">
        <v>1884</v>
      </c>
      <c r="D783" s="3" t="s">
        <v>18</v>
      </c>
      <c r="E783" s="15" t="s">
        <v>88</v>
      </c>
      <c r="F783" s="15" t="s">
        <v>17</v>
      </c>
      <c r="G783" s="15">
        <v>114</v>
      </c>
      <c r="H783" s="15">
        <v>137</v>
      </c>
      <c r="I783" s="15">
        <v>60</v>
      </c>
      <c r="J783" s="15">
        <v>56</v>
      </c>
      <c r="K783" s="15">
        <v>53</v>
      </c>
      <c r="L783" s="15">
        <v>61</v>
      </c>
      <c r="M783" s="15">
        <v>55</v>
      </c>
      <c r="N783" s="15">
        <v>64</v>
      </c>
      <c r="O783" s="15">
        <v>56</v>
      </c>
      <c r="P783" s="15">
        <v>15</v>
      </c>
      <c r="Q783" s="15" t="s">
        <v>276</v>
      </c>
      <c r="R783" s="3" t="str">
        <f>IF(ISERROR(VLOOKUP($Q783,技リスト!$A$1:$F$270,6,FALSE)),"－",VLOOKUP($Q783,技リスト!$A$1:$F$270,6,FALSE))</f>
        <v>BL</v>
      </c>
      <c r="S783" s="3">
        <f>IF(ISERROR(VLOOKUP($Q783,技リスト!$A$1:$F$270,3,FALSE)),"－",VLOOKUP($Q783,技リスト!$A$1:$F$270,3,FALSE))</f>
        <v>16</v>
      </c>
      <c r="T783" s="3" t="str">
        <f>IF($E783=IF(ISERROR(VLOOKUP($Q783,技リスト!$A$1:$F$270,4,FALSE)),"－",VLOOKUP($Q783,技リスト!$A$1:$F$270,4,FALSE)),"一致","")</f>
        <v/>
      </c>
      <c r="U783" s="15" t="s">
        <v>921</v>
      </c>
      <c r="V783" s="3" t="str">
        <f>IF(ISERROR(VLOOKUP($U783,技リスト!$A$1:$F$270,6,FALSE)),"－",VLOOKUP($U783,技リスト!$A$1:$F$270,6,FALSE))</f>
        <v>DR</v>
      </c>
      <c r="W783" s="3">
        <f>IF(ISERROR(VLOOKUP($U783,技リスト!$A$1:$F$270,3,FALSE)),"－",VLOOKUP($U783,技リスト!$A$1:$F$270,3,FALSE))</f>
        <v>17</v>
      </c>
      <c r="X783" s="3" t="str">
        <f>IF($E783=IF(ISERROR(VLOOKUP($U783,技リスト!$A$1:$F$270,4,FALSE)),"－",VLOOKUP($U783,技リスト!$A$1:$F$270,4,FALSE)),"一致","")</f>
        <v/>
      </c>
      <c r="Y783" s="15" t="s">
        <v>165</v>
      </c>
      <c r="Z783" s="3" t="str">
        <f>IF(ISERROR(VLOOKUP($Y783,技リスト!$A$1:$F$270,6,FALSE)),"－",VLOOKUP($Y783,技リスト!$A$1:$F$270,6,FALSE))</f>
        <v>BL</v>
      </c>
      <c r="AA783" s="3">
        <f>IF(ISERROR(VLOOKUP($Y783,技リスト!$A$1:$F$270,3,FALSE)),"－",VLOOKUP($Y783,技リスト!$A$1:$F$270,3,FALSE))</f>
        <v>46</v>
      </c>
      <c r="AB783" s="3" t="str">
        <f>IF($E783=IF(ISERROR(VLOOKUP($Y783,技リスト!$A$1:$F$270,4,FALSE)),"－",VLOOKUP($Y783,技リスト!$A$1:$F$270,4,FALSE)),"一致","")</f>
        <v/>
      </c>
      <c r="AC783" s="15" t="s">
        <v>199</v>
      </c>
      <c r="AD783" s="3" t="str">
        <f>IF(ISERROR(VLOOKUP($AC783,技リスト!$A$1:$F$270,6,FALSE)),"－",VLOOKUP($AC783,技リスト!$A$1:$F$270,6,FALSE))</f>
        <v>BB</v>
      </c>
      <c r="AE783" s="3">
        <f>IF(ISERROR(VLOOKUP($AC783,技リスト!$A$1:$F$270,3,FALSE)),"－",VLOOKUP($AC783,技リスト!$A$1:$F$270,3,FALSE))</f>
        <v>58</v>
      </c>
      <c r="AF783" s="3" t="str">
        <f>IF($E783=IF(ISERROR(VLOOKUP($AC783,技リスト!$A$1:$F$245,4,FALSE)),"－",VLOOKUP($AC783,技リスト!$A$1:$F$245,4,FALSE)),"一致","")</f>
        <v>一致</v>
      </c>
      <c r="AG783" s="16" t="str">
        <f t="shared" si="96"/>
        <v>ドッペルゲンガーひとりワンツーフェイクボールスピニングカット</v>
      </c>
      <c r="AH783" s="16" t="str">
        <f t="shared" si="97"/>
        <v>ドッペルゲンガーひとりワンツーフェイクボールスピニングカット</v>
      </c>
      <c r="AI783" s="16" t="str">
        <f t="shared" si="98"/>
        <v>ドッペルゲンガーひとりワンツーフェイクボールスピニングカット</v>
      </c>
      <c r="AJ783" s="16" t="str">
        <f t="shared" si="99"/>
        <v>ドッペルゲンガーひとりワンツーフェイクボールスピニングカット</v>
      </c>
      <c r="AK783" s="15" t="str">
        <f t="shared" si="100"/>
        <v>BLDRBLBB</v>
      </c>
      <c r="AL783" s="16" t="str">
        <f t="shared" si="101"/>
        <v>BLDRBLBB</v>
      </c>
      <c r="AM783" s="15" t="str">
        <f t="shared" si="102"/>
        <v>BLDRBLBB</v>
      </c>
      <c r="AN783" s="15" t="str">
        <f t="shared" si="103"/>
        <v>BLDRBLBB</v>
      </c>
    </row>
    <row r="784" spans="1:40" ht="11.25" customHeight="1" x14ac:dyDescent="0.15">
      <c r="A784" s="15">
        <v>783</v>
      </c>
      <c r="B784" s="15" t="s">
        <v>1885</v>
      </c>
      <c r="C784" s="15" t="s">
        <v>1886</v>
      </c>
      <c r="D784" s="3" t="s">
        <v>18</v>
      </c>
      <c r="E784" s="15" t="s">
        <v>19</v>
      </c>
      <c r="F784" s="15" t="s">
        <v>53</v>
      </c>
      <c r="G784" s="15">
        <v>151</v>
      </c>
      <c r="H784" s="15">
        <v>158</v>
      </c>
      <c r="I784" s="15">
        <v>53</v>
      </c>
      <c r="J784" s="15">
        <v>62</v>
      </c>
      <c r="K784" s="15">
        <v>53</v>
      </c>
      <c r="L784" s="15">
        <v>61</v>
      </c>
      <c r="M784" s="15">
        <v>58</v>
      </c>
      <c r="N784" s="15">
        <v>56</v>
      </c>
      <c r="O784" s="15">
        <v>53</v>
      </c>
      <c r="P784" s="15">
        <v>28</v>
      </c>
      <c r="Q784" s="15" t="s">
        <v>330</v>
      </c>
      <c r="R784" s="3" t="str">
        <f>IF(ISERROR(VLOOKUP($Q784,技リスト!$A$1:$F$270,6,FALSE)),"－",VLOOKUP($Q784,技リスト!$A$1:$F$270,6,FALSE))</f>
        <v>NS</v>
      </c>
      <c r="S784" s="3">
        <f>IF(ISERROR(VLOOKUP($Q784,技リスト!$A$1:$F$270,3,FALSE)),"－",VLOOKUP($Q784,技リスト!$A$1:$F$270,3,FALSE))</f>
        <v>65</v>
      </c>
      <c r="T784" s="3" t="str">
        <f>IF($E784=IF(ISERROR(VLOOKUP($Q784,技リスト!$A$1:$F$270,4,FALSE)),"－",VLOOKUP($Q784,技リスト!$A$1:$F$270,4,FALSE)),"一致","")</f>
        <v>一致</v>
      </c>
      <c r="U784" s="15" t="s">
        <v>548</v>
      </c>
      <c r="V784" s="3" t="str">
        <f>IF(ISERROR(VLOOKUP($U784,技リスト!$A$1:$F$270,6,FALSE)),"－",VLOOKUP($U784,技リスト!$A$1:$F$270,6,FALSE))</f>
        <v>DR</v>
      </c>
      <c r="W784" s="3">
        <f>IF(ISERROR(VLOOKUP($U784,技リスト!$A$1:$F$270,3,FALSE)),"－",VLOOKUP($U784,技リスト!$A$1:$F$270,3,FALSE))</f>
        <v>74</v>
      </c>
      <c r="X784" s="3" t="str">
        <f>IF($E784=IF(ISERROR(VLOOKUP($U784,技リスト!$A$1:$F$270,4,FALSE)),"－",VLOOKUP($U784,技リスト!$A$1:$F$270,4,FALSE)),"一致","")</f>
        <v/>
      </c>
      <c r="Y784" s="15" t="s">
        <v>427</v>
      </c>
      <c r="Z784" s="3" t="str">
        <f>IF(ISERROR(VLOOKUP($Y784,技リスト!$A$1:$F$270,6,FALSE)),"－",VLOOKUP($Y784,技リスト!$A$1:$F$270,6,FALSE))</f>
        <v>BL</v>
      </c>
      <c r="AA784" s="3">
        <f>IF(ISERROR(VLOOKUP($Y784,技リスト!$A$1:$F$270,3,FALSE)),"－",VLOOKUP($Y784,技リスト!$A$1:$F$270,3,FALSE))</f>
        <v>39</v>
      </c>
      <c r="AB784" s="3" t="str">
        <f>IF($E784=IF(ISERROR(VLOOKUP($Y784,技リスト!$A$1:$F$270,4,FALSE)),"－",VLOOKUP($Y784,技リスト!$A$1:$F$270,4,FALSE)),"一致","")</f>
        <v/>
      </c>
      <c r="AC784" s="15" t="s">
        <v>530</v>
      </c>
      <c r="AD784" s="3" t="str">
        <f>IF(ISERROR(VLOOKUP($AC784,技リスト!$A$1:$F$270,6,FALSE)),"－",VLOOKUP($AC784,技リスト!$A$1:$F$270,6,FALSE))</f>
        <v>BS</v>
      </c>
      <c r="AE784" s="3">
        <f>IF(ISERROR(VLOOKUP($AC784,技リスト!$A$1:$F$270,3,FALSE)),"－",VLOOKUP($AC784,技リスト!$A$1:$F$270,3,FALSE))</f>
        <v>70</v>
      </c>
      <c r="AF784" s="3" t="str">
        <f>IF($E784=IF(ISERROR(VLOOKUP($AC784,技リスト!$A$1:$F$245,4,FALSE)),"－",VLOOKUP($AC784,技リスト!$A$1:$F$245,4,FALSE)),"一致","")</f>
        <v/>
      </c>
      <c r="AG784" s="16" t="str">
        <f t="shared" si="96"/>
        <v>ラン・ボール・ランれっぷうダッシュブレードアタックバックトルネード</v>
      </c>
      <c r="AH784" s="16" t="str">
        <f t="shared" si="97"/>
        <v>ラン・ボール・ランれっぷうダッシュブレードアタックバックトルネード</v>
      </c>
      <c r="AI784" s="16" t="str">
        <f t="shared" si="98"/>
        <v>ラン・ボール・ランれっぷうダッシュブレードアタックバックトルネード</v>
      </c>
      <c r="AJ784" s="16" t="str">
        <f t="shared" si="99"/>
        <v>ラン・ボール・ランれっぷうダッシュブレードアタックバックトルネード</v>
      </c>
      <c r="AK784" s="15" t="str">
        <f t="shared" si="100"/>
        <v>NSDRBLBS</v>
      </c>
      <c r="AL784" s="16" t="str">
        <f t="shared" si="101"/>
        <v>NSDRBLBS</v>
      </c>
      <c r="AM784" s="15" t="str">
        <f t="shared" si="102"/>
        <v>NSDRBLBS</v>
      </c>
      <c r="AN784" s="15" t="str">
        <f t="shared" si="103"/>
        <v>NSDRBLBS</v>
      </c>
    </row>
    <row r="785" spans="1:40" ht="11.25" customHeight="1" x14ac:dyDescent="0.15">
      <c r="A785" s="15">
        <v>784</v>
      </c>
      <c r="B785" s="15" t="s">
        <v>1887</v>
      </c>
      <c r="C785" s="15" t="s">
        <v>1888</v>
      </c>
      <c r="D785" s="3" t="s">
        <v>18</v>
      </c>
      <c r="E785" s="15" t="s">
        <v>19</v>
      </c>
      <c r="F785" s="15" t="s">
        <v>17</v>
      </c>
      <c r="G785" s="15">
        <v>85</v>
      </c>
      <c r="H785" s="15">
        <v>152</v>
      </c>
      <c r="I785" s="15">
        <v>45</v>
      </c>
      <c r="J785" s="15">
        <v>56</v>
      </c>
      <c r="K785" s="15">
        <v>56</v>
      </c>
      <c r="L785" s="15">
        <v>53</v>
      </c>
      <c r="M785" s="15">
        <v>62</v>
      </c>
      <c r="N785" s="15">
        <v>68</v>
      </c>
      <c r="O785" s="15">
        <v>52</v>
      </c>
      <c r="P785" s="15">
        <v>20</v>
      </c>
      <c r="Q785" s="15" t="s">
        <v>324</v>
      </c>
      <c r="R785" s="3" t="str">
        <f>IF(ISERROR(VLOOKUP($Q785,技リスト!$A$1:$F$270,6,FALSE)),"－",VLOOKUP($Q785,技リスト!$A$1:$F$270,6,FALSE))</f>
        <v>DR</v>
      </c>
      <c r="S785" s="3">
        <f>IF(ISERROR(VLOOKUP($Q785,技リスト!$A$1:$F$270,3,FALSE)),"－",VLOOKUP($Q785,技リスト!$A$1:$F$270,3,FALSE))</f>
        <v>8</v>
      </c>
      <c r="T785" s="3" t="str">
        <f>IF($E785=IF(ISERROR(VLOOKUP($Q785,技リスト!$A$1:$F$270,4,FALSE)),"－",VLOOKUP($Q785,技リスト!$A$1:$F$270,4,FALSE)),"一致","")</f>
        <v/>
      </c>
      <c r="U785" s="15" t="s">
        <v>147</v>
      </c>
      <c r="V785" s="3" t="str">
        <f>IF(ISERROR(VLOOKUP($U785,技リスト!$A$1:$F$270,6,FALSE)),"－",VLOOKUP($U785,技リスト!$A$1:$F$270,6,FALSE))</f>
        <v>LS</v>
      </c>
      <c r="W785" s="3">
        <f>IF(ISERROR(VLOOKUP($U785,技リスト!$A$1:$F$270,3,FALSE)),"－",VLOOKUP($U785,技リスト!$A$1:$F$270,3,FALSE))</f>
        <v>45</v>
      </c>
      <c r="X785" s="3" t="str">
        <f>IF($E785=IF(ISERROR(VLOOKUP($U785,技リスト!$A$1:$F$270,4,FALSE)),"－",VLOOKUP($U785,技リスト!$A$1:$F$270,4,FALSE)),"一致","")</f>
        <v/>
      </c>
      <c r="Y785" s="15" t="s">
        <v>610</v>
      </c>
      <c r="Z785" s="3" t="str">
        <f>IF(ISERROR(VLOOKUP($Y785,技リスト!$A$1:$F$270,6,FALSE)),"－",VLOOKUP($Y785,技リスト!$A$1:$F$270,6,FALSE))</f>
        <v>DR</v>
      </c>
      <c r="AA785" s="3">
        <f>IF(ISERROR(VLOOKUP($Y785,技リスト!$A$1:$F$270,3,FALSE)),"－",VLOOKUP($Y785,技リスト!$A$1:$F$270,3,FALSE))</f>
        <v>38</v>
      </c>
      <c r="AB785" s="3" t="str">
        <f>IF($E785=IF(ISERROR(VLOOKUP($Y785,技リスト!$A$1:$F$270,4,FALSE)),"－",VLOOKUP($Y785,技リスト!$A$1:$F$270,4,FALSE)),"一致","")</f>
        <v/>
      </c>
      <c r="AC785" s="15" t="s">
        <v>298</v>
      </c>
      <c r="AD785" s="3" t="str">
        <f>IF(ISERROR(VLOOKUP($AC785,技リスト!$A$1:$F$270,6,FALSE)),"－",VLOOKUP($AC785,技リスト!$A$1:$F$270,6,FALSE))</f>
        <v>DR</v>
      </c>
      <c r="AE785" s="3">
        <f>IF(ISERROR(VLOOKUP($AC785,技リスト!$A$1:$F$270,3,FALSE)),"－",VLOOKUP($AC785,技リスト!$A$1:$F$270,3,FALSE))</f>
        <v>38</v>
      </c>
      <c r="AF785" s="3" t="str">
        <f>IF($E785=IF(ISERROR(VLOOKUP($AC785,技リスト!$A$1:$F$245,4,FALSE)),"－",VLOOKUP($AC785,技リスト!$A$1:$F$245,4,FALSE)),"一致","")</f>
        <v/>
      </c>
      <c r="AG785" s="16" t="str">
        <f t="shared" si="96"/>
        <v>ダッシュアクセルすいせいシュートフーセンガムムーンサルト</v>
      </c>
      <c r="AH785" s="16" t="str">
        <f t="shared" si="97"/>
        <v>ダッシュアクセルすいせいシュートフーセンガムムーンサルト</v>
      </c>
      <c r="AI785" s="16" t="str">
        <f t="shared" si="98"/>
        <v>ダッシュアクセルすいせいシュートフーセンガムムーンサルト</v>
      </c>
      <c r="AJ785" s="16" t="str">
        <f t="shared" si="99"/>
        <v>ダッシュアクセルすいせいシュートフーセンガムムーンサルト</v>
      </c>
      <c r="AK785" s="15" t="str">
        <f t="shared" si="100"/>
        <v>DRLSDRDR</v>
      </c>
      <c r="AL785" s="16" t="str">
        <f t="shared" si="101"/>
        <v>DRLSDRDR</v>
      </c>
      <c r="AM785" s="15" t="str">
        <f t="shared" si="102"/>
        <v>DRLSDRDR</v>
      </c>
      <c r="AN785" s="15" t="str">
        <f t="shared" si="103"/>
        <v>DRLSDRDR</v>
      </c>
    </row>
    <row r="786" spans="1:40" ht="11.25" customHeight="1" x14ac:dyDescent="0.15">
      <c r="A786" s="15">
        <v>785</v>
      </c>
      <c r="B786" s="15" t="s">
        <v>1889</v>
      </c>
      <c r="C786" s="15" t="s">
        <v>1890</v>
      </c>
      <c r="D786" s="3" t="s">
        <v>18</v>
      </c>
      <c r="E786" s="15" t="s">
        <v>145</v>
      </c>
      <c r="F786" s="15" t="s">
        <v>52</v>
      </c>
      <c r="G786" s="15">
        <v>114</v>
      </c>
      <c r="H786" s="15">
        <v>128</v>
      </c>
      <c r="I786" s="15">
        <v>52</v>
      </c>
      <c r="J786" s="15">
        <v>48</v>
      </c>
      <c r="K786" s="15">
        <v>61</v>
      </c>
      <c r="L786" s="15">
        <v>55</v>
      </c>
      <c r="M786" s="15">
        <v>53</v>
      </c>
      <c r="N786" s="15">
        <v>58</v>
      </c>
      <c r="O786" s="15">
        <v>52</v>
      </c>
      <c r="P786" s="15">
        <v>34</v>
      </c>
      <c r="Q786" s="15" t="s">
        <v>163</v>
      </c>
      <c r="R786" s="3" t="str">
        <f>IF(ISERROR(VLOOKUP($Q786,技リスト!$A$1:$F$270,6,FALSE)),"－",VLOOKUP($Q786,技リスト!$A$1:$F$270,6,FALSE))</f>
        <v>NS</v>
      </c>
      <c r="S786" s="3">
        <f>IF(ISERROR(VLOOKUP($Q786,技リスト!$A$1:$F$270,3,FALSE)),"－",VLOOKUP($Q786,技リスト!$A$1:$F$270,3,FALSE))</f>
        <v>24</v>
      </c>
      <c r="T786" s="3" t="str">
        <f>IF($E786=IF(ISERROR(VLOOKUP($Q786,技リスト!$A$1:$F$270,4,FALSE)),"－",VLOOKUP($Q786,技リスト!$A$1:$F$270,4,FALSE)),"一致","")</f>
        <v>一致</v>
      </c>
      <c r="U786" s="15" t="s">
        <v>684</v>
      </c>
      <c r="V786" s="3" t="str">
        <f>IF(ISERROR(VLOOKUP($U786,技リスト!$A$1:$F$270,6,FALSE)),"－",VLOOKUP($U786,技リスト!$A$1:$F$270,6,FALSE))</f>
        <v>NS</v>
      </c>
      <c r="W786" s="3">
        <f>IF(ISERROR(VLOOKUP($U786,技リスト!$A$1:$F$270,3,FALSE)),"－",VLOOKUP($U786,技リスト!$A$1:$F$270,3,FALSE))</f>
        <v>45</v>
      </c>
      <c r="X786" s="3" t="str">
        <f>IF($E786=IF(ISERROR(VLOOKUP($U786,技リスト!$A$1:$F$270,4,FALSE)),"－",VLOOKUP($U786,技リスト!$A$1:$F$270,4,FALSE)),"一致","")</f>
        <v>一致</v>
      </c>
      <c r="Y786" s="15" t="s">
        <v>235</v>
      </c>
      <c r="Z786" s="3" t="str">
        <f>IF(ISERROR(VLOOKUP($Y786,技リスト!$A$1:$F$270,6,FALSE)),"－",VLOOKUP($Y786,技リスト!$A$1:$F$270,6,FALSE))</f>
        <v>NS</v>
      </c>
      <c r="AA786" s="3">
        <f>IF(ISERROR(VLOOKUP($Y786,技リスト!$A$1:$F$270,3,FALSE)),"－",VLOOKUP($Y786,技リスト!$A$1:$F$270,3,FALSE))</f>
        <v>58</v>
      </c>
      <c r="AB786" s="3" t="str">
        <f>IF($E786=IF(ISERROR(VLOOKUP($Y786,技リスト!$A$1:$F$270,4,FALSE)),"－",VLOOKUP($Y786,技リスト!$A$1:$F$270,4,FALSE)),"一致","")</f>
        <v/>
      </c>
      <c r="AC786" s="15" t="s">
        <v>522</v>
      </c>
      <c r="AD786" s="3" t="str">
        <f>IF(ISERROR(VLOOKUP($AC786,技リスト!$A$1:$F$270,6,FALSE)),"－",VLOOKUP($AC786,技リスト!$A$1:$F$270,6,FALSE))</f>
        <v>NS</v>
      </c>
      <c r="AE786" s="3">
        <f>IF(ISERROR(VLOOKUP($AC786,技リスト!$A$1:$F$270,3,FALSE)),"－",VLOOKUP($AC786,技リスト!$A$1:$F$270,3,FALSE))</f>
        <v>70</v>
      </c>
      <c r="AF786" s="3" t="str">
        <f>IF($E786=IF(ISERROR(VLOOKUP($AC786,技リスト!$A$1:$F$245,4,FALSE)),"－",VLOOKUP($AC786,技リスト!$A$1:$F$245,4,FALSE)),"一致","")</f>
        <v>一致</v>
      </c>
      <c r="AG786" s="16" t="str">
        <f t="shared" si="96"/>
        <v>グレネードショットあびせげりひゃくれつショットダブルグレネード</v>
      </c>
      <c r="AH786" s="16" t="str">
        <f t="shared" si="97"/>
        <v>グレネードショットあびせげりひゃくれつショットダブルグレネード</v>
      </c>
      <c r="AI786" s="16" t="str">
        <f t="shared" si="98"/>
        <v>グレネードショットあびせげりひゃくれつショットダブルグレネード</v>
      </c>
      <c r="AJ786" s="16" t="str">
        <f t="shared" si="99"/>
        <v>グレネードショットあびせげりひゃくれつショットダブルグレネード</v>
      </c>
      <c r="AK786" s="15" t="str">
        <f t="shared" si="100"/>
        <v>NSNSNSNS</v>
      </c>
      <c r="AL786" s="16" t="str">
        <f t="shared" si="101"/>
        <v>NSNSNSNS</v>
      </c>
      <c r="AM786" s="15" t="str">
        <f t="shared" si="102"/>
        <v>NSNSNSNS</v>
      </c>
      <c r="AN786" s="15" t="str">
        <f t="shared" si="103"/>
        <v>NSNSNSNS</v>
      </c>
    </row>
    <row r="787" spans="1:40" ht="11.25" customHeight="1" x14ac:dyDescent="0.15">
      <c r="A787" s="15">
        <v>786</v>
      </c>
      <c r="B787" s="15" t="s">
        <v>1891</v>
      </c>
      <c r="C787" s="15" t="s">
        <v>1892</v>
      </c>
      <c r="D787" s="3" t="s">
        <v>18</v>
      </c>
      <c r="E787" s="15" t="s">
        <v>19</v>
      </c>
      <c r="F787" s="15" t="s">
        <v>20</v>
      </c>
      <c r="G787" s="15">
        <v>127</v>
      </c>
      <c r="H787" s="15">
        <v>126</v>
      </c>
      <c r="I787" s="15">
        <v>58</v>
      </c>
      <c r="J787" s="15">
        <v>61</v>
      </c>
      <c r="K787" s="15">
        <v>47</v>
      </c>
      <c r="L787" s="15">
        <v>43</v>
      </c>
      <c r="M787" s="15">
        <v>41</v>
      </c>
      <c r="N787" s="15">
        <v>58</v>
      </c>
      <c r="O787" s="15">
        <v>55</v>
      </c>
      <c r="P787" s="15">
        <v>42</v>
      </c>
      <c r="Q787" s="15" t="s">
        <v>436</v>
      </c>
      <c r="R787" s="3" t="str">
        <f>IF(ISERROR(VLOOKUP($Q787,技リスト!$A$1:$F$270,6,FALSE)),"－",VLOOKUP($Q787,技リスト!$A$1:$F$270,6,FALSE))</f>
        <v>CA</v>
      </c>
      <c r="S787" s="3">
        <f>IF(ISERROR(VLOOKUP($Q787,技リスト!$A$1:$F$270,3,FALSE)),"－",VLOOKUP($Q787,技リスト!$A$1:$F$270,3,FALSE))</f>
        <v>10</v>
      </c>
      <c r="T787" s="3" t="str">
        <f>IF($E787=IF(ISERROR(VLOOKUP($Q787,技リスト!$A$1:$F$270,4,FALSE)),"－",VLOOKUP($Q787,技リスト!$A$1:$F$270,4,FALSE)),"一致","")</f>
        <v/>
      </c>
      <c r="U787" s="15" t="s">
        <v>264</v>
      </c>
      <c r="V787" s="3" t="str">
        <f>IF(ISERROR(VLOOKUP($U787,技リスト!$A$1:$F$270,6,FALSE)),"－",VLOOKUP($U787,技リスト!$A$1:$F$270,6,FALSE))</f>
        <v>BL</v>
      </c>
      <c r="W787" s="3">
        <f>IF(ISERROR(VLOOKUP($U787,技リスト!$A$1:$F$270,3,FALSE)),"－",VLOOKUP($U787,技リスト!$A$1:$F$270,3,FALSE))</f>
        <v>16</v>
      </c>
      <c r="X787" s="3" t="str">
        <f>IF($E787=IF(ISERROR(VLOOKUP($U787,技リスト!$A$1:$F$270,4,FALSE)),"－",VLOOKUP($U787,技リスト!$A$1:$F$270,4,FALSE)),"一致","")</f>
        <v>一致</v>
      </c>
      <c r="Y787" s="15" t="s">
        <v>369</v>
      </c>
      <c r="Z787" s="3" t="str">
        <f>IF(ISERROR(VLOOKUP($Y787,技リスト!$A$1:$F$270,6,FALSE)),"－",VLOOKUP($Y787,技リスト!$A$1:$F$270,6,FALSE))</f>
        <v>CA</v>
      </c>
      <c r="AA787" s="3">
        <f>IF(ISERROR(VLOOKUP($Y787,技リスト!$A$1:$F$270,3,FALSE)),"－",VLOOKUP($Y787,技リスト!$A$1:$F$270,3,FALSE))</f>
        <v>44</v>
      </c>
      <c r="AB787" s="3" t="str">
        <f>IF($E787=IF(ISERROR(VLOOKUP($Y787,技リスト!$A$1:$F$270,4,FALSE)),"－",VLOOKUP($Y787,技リスト!$A$1:$F$270,4,FALSE)),"一致","")</f>
        <v>一致</v>
      </c>
      <c r="AC787" s="15" t="s">
        <v>407</v>
      </c>
      <c r="AD787" s="3" t="str">
        <f>IF(ISERROR(VLOOKUP($AC787,技リスト!$A$1:$F$270,6,FALSE)),"－",VLOOKUP($AC787,技リスト!$A$1:$F$270,6,FALSE))</f>
        <v>CA</v>
      </c>
      <c r="AE787" s="3">
        <f>IF(ISERROR(VLOOKUP($AC787,技リスト!$A$1:$F$270,3,FALSE)),"－",VLOOKUP($AC787,技リスト!$A$1:$F$270,3,FALSE))</f>
        <v>69</v>
      </c>
      <c r="AF787" s="3" t="str">
        <f>IF($E787=IF(ISERROR(VLOOKUP($AC787,技リスト!$A$1:$F$245,4,FALSE)),"－",VLOOKUP($AC787,技リスト!$A$1:$F$245,4,FALSE)),"一致","")</f>
        <v/>
      </c>
      <c r="AG787" s="16" t="str">
        <f t="shared" si="96"/>
        <v>スワンダイブおんりょうシュートポケットドこんじょうキャッチ</v>
      </c>
      <c r="AH787" s="16" t="str">
        <f t="shared" si="97"/>
        <v>スワンダイブおんりょうシュートポケットドこんじょうキャッチ</v>
      </c>
      <c r="AI787" s="16" t="str">
        <f t="shared" si="98"/>
        <v>スワンダイブおんりょうシュートポケットドこんじょうキャッチ</v>
      </c>
      <c r="AJ787" s="16" t="str">
        <f t="shared" si="99"/>
        <v>スワンダイブおんりょうシュートポケットドこんじょうキャッチ</v>
      </c>
      <c r="AK787" s="15" t="str">
        <f t="shared" si="100"/>
        <v>CABLCACA</v>
      </c>
      <c r="AL787" s="16" t="str">
        <f t="shared" si="101"/>
        <v>CABLCACA</v>
      </c>
      <c r="AM787" s="15" t="str">
        <f t="shared" si="102"/>
        <v>CABLCACA</v>
      </c>
      <c r="AN787" s="15" t="str">
        <f t="shared" si="103"/>
        <v>CABLCACA</v>
      </c>
    </row>
    <row r="788" spans="1:40" ht="11.25" customHeight="1" x14ac:dyDescent="0.15">
      <c r="A788" s="15">
        <v>787</v>
      </c>
      <c r="B788" s="15" t="s">
        <v>1893</v>
      </c>
      <c r="C788" s="15" t="s">
        <v>1894</v>
      </c>
      <c r="D788" s="3" t="s">
        <v>18</v>
      </c>
      <c r="E788" s="15" t="s">
        <v>19</v>
      </c>
      <c r="F788" s="15" t="s">
        <v>17</v>
      </c>
      <c r="G788" s="15">
        <v>118</v>
      </c>
      <c r="H788" s="15">
        <v>162</v>
      </c>
      <c r="I788" s="15">
        <v>58</v>
      </c>
      <c r="J788" s="15">
        <v>60</v>
      </c>
      <c r="K788" s="15">
        <v>56</v>
      </c>
      <c r="L788" s="15">
        <v>58</v>
      </c>
      <c r="M788" s="15">
        <v>57</v>
      </c>
      <c r="N788" s="15">
        <v>60</v>
      </c>
      <c r="O788" s="15">
        <v>66</v>
      </c>
      <c r="P788" s="15">
        <v>16</v>
      </c>
      <c r="Q788" s="15" t="s">
        <v>324</v>
      </c>
      <c r="R788" s="3" t="str">
        <f>IF(ISERROR(VLOOKUP($Q788,技リスト!$A$1:$F$270,6,FALSE)),"－",VLOOKUP($Q788,技リスト!$A$1:$F$270,6,FALSE))</f>
        <v>DR</v>
      </c>
      <c r="S788" s="3">
        <f>IF(ISERROR(VLOOKUP($Q788,技リスト!$A$1:$F$270,3,FALSE)),"－",VLOOKUP($Q788,技リスト!$A$1:$F$270,3,FALSE))</f>
        <v>8</v>
      </c>
      <c r="T788" s="3" t="str">
        <f>IF($E788=IF(ISERROR(VLOOKUP($Q788,技リスト!$A$1:$F$270,4,FALSE)),"－",VLOOKUP($Q788,技リスト!$A$1:$F$270,4,FALSE)),"一致","")</f>
        <v/>
      </c>
      <c r="U788" s="15" t="s">
        <v>223</v>
      </c>
      <c r="V788" s="3" t="str">
        <f>IF(ISERROR(VLOOKUP($U788,技リスト!$A$1:$F$270,6,FALSE)),"－",VLOOKUP($U788,技リスト!$A$1:$F$270,6,FALSE))</f>
        <v>BL</v>
      </c>
      <c r="W788" s="3">
        <f>IF(ISERROR(VLOOKUP($U788,技リスト!$A$1:$F$270,3,FALSE)),"－",VLOOKUP($U788,技リスト!$A$1:$F$270,3,FALSE))</f>
        <v>8</v>
      </c>
      <c r="X788" s="3" t="str">
        <f>IF($E788=IF(ISERROR(VLOOKUP($U788,技リスト!$A$1:$F$270,4,FALSE)),"－",VLOOKUP($U788,技リスト!$A$1:$F$270,4,FALSE)),"一致","")</f>
        <v>一致</v>
      </c>
      <c r="Y788" s="15" t="s">
        <v>164</v>
      </c>
      <c r="Z788" s="3" t="str">
        <f>IF(ISERROR(VLOOKUP($Y788,技リスト!$A$1:$F$270,6,FALSE)),"－",VLOOKUP($Y788,技リスト!$A$1:$F$270,6,FALSE))</f>
        <v>DR</v>
      </c>
      <c r="AA788" s="3">
        <f>IF(ISERROR(VLOOKUP($Y788,技リスト!$A$1:$F$270,3,FALSE)),"－",VLOOKUP($Y788,技リスト!$A$1:$F$270,3,FALSE))</f>
        <v>49</v>
      </c>
      <c r="AB788" s="3" t="str">
        <f>IF($E788=IF(ISERROR(VLOOKUP($Y788,技リスト!$A$1:$F$270,4,FALSE)),"－",VLOOKUP($Y788,技リスト!$A$1:$F$270,4,FALSE)),"一致","")</f>
        <v/>
      </c>
      <c r="AC788" s="15" t="s">
        <v>427</v>
      </c>
      <c r="AD788" s="3" t="str">
        <f>IF(ISERROR(VLOOKUP($AC788,技リスト!$A$1:$F$270,6,FALSE)),"－",VLOOKUP($AC788,技リスト!$A$1:$F$270,6,FALSE))</f>
        <v>BL</v>
      </c>
      <c r="AE788" s="3">
        <f>IF(ISERROR(VLOOKUP($AC788,技リスト!$A$1:$F$270,3,FALSE)),"－",VLOOKUP($AC788,技リスト!$A$1:$F$270,3,FALSE))</f>
        <v>39</v>
      </c>
      <c r="AF788" s="3" t="str">
        <f>IF($E788=IF(ISERROR(VLOOKUP($AC788,技リスト!$A$1:$F$245,4,FALSE)),"－",VLOOKUP($AC788,技リスト!$A$1:$F$245,4,FALSE)),"一致","")</f>
        <v/>
      </c>
      <c r="AG788" s="16" t="str">
        <f t="shared" si="96"/>
        <v>ダッシュアクセルキラースライドごりむちゅうブレードアタック</v>
      </c>
      <c r="AH788" s="16" t="str">
        <f t="shared" si="97"/>
        <v>ダッシュアクセルキラースライドごりむちゅうブレードアタック</v>
      </c>
      <c r="AI788" s="16" t="str">
        <f t="shared" si="98"/>
        <v>ダッシュアクセルキラースライドごりむちゅうブレードアタック</v>
      </c>
      <c r="AJ788" s="16" t="str">
        <f t="shared" si="99"/>
        <v>ダッシュアクセルキラースライドごりむちゅうブレードアタック</v>
      </c>
      <c r="AK788" s="15" t="str">
        <f t="shared" si="100"/>
        <v>DRBLDRBL</v>
      </c>
      <c r="AL788" s="16" t="str">
        <f t="shared" si="101"/>
        <v>DRBLDRBL</v>
      </c>
      <c r="AM788" s="15" t="str">
        <f t="shared" si="102"/>
        <v>DRBLDRBL</v>
      </c>
      <c r="AN788" s="15" t="str">
        <f t="shared" si="103"/>
        <v>DRBLDRBL</v>
      </c>
    </row>
    <row r="789" spans="1:40" ht="11.25" customHeight="1" x14ac:dyDescent="0.15">
      <c r="A789" s="15">
        <v>788</v>
      </c>
      <c r="B789" s="15" t="s">
        <v>1895</v>
      </c>
      <c r="C789" s="15" t="s">
        <v>1896</v>
      </c>
      <c r="D789" s="3" t="s">
        <v>18</v>
      </c>
      <c r="E789" s="15" t="s">
        <v>19</v>
      </c>
      <c r="F789" s="15" t="s">
        <v>17</v>
      </c>
      <c r="G789" s="15">
        <v>169</v>
      </c>
      <c r="H789" s="15">
        <v>150</v>
      </c>
      <c r="I789" s="15">
        <v>64</v>
      </c>
      <c r="J789" s="15">
        <v>65</v>
      </c>
      <c r="K789" s="15">
        <v>60</v>
      </c>
      <c r="L789" s="15">
        <v>71</v>
      </c>
      <c r="M789" s="15">
        <v>67</v>
      </c>
      <c r="N789" s="15">
        <v>64</v>
      </c>
      <c r="O789" s="15">
        <v>60</v>
      </c>
      <c r="P789" s="15">
        <v>16</v>
      </c>
      <c r="Q789" s="15" t="s">
        <v>427</v>
      </c>
      <c r="R789" s="3" t="str">
        <f>IF(ISERROR(VLOOKUP($Q789,技リスト!$A$1:$F$270,6,FALSE)),"－",VLOOKUP($Q789,技リスト!$A$1:$F$270,6,FALSE))</f>
        <v>BL</v>
      </c>
      <c r="S789" s="3">
        <f>IF(ISERROR(VLOOKUP($Q789,技リスト!$A$1:$F$270,3,FALSE)),"－",VLOOKUP($Q789,技リスト!$A$1:$F$270,3,FALSE))</f>
        <v>39</v>
      </c>
      <c r="T789" s="3" t="str">
        <f>IF($E789=IF(ISERROR(VLOOKUP($Q789,技リスト!$A$1:$F$270,4,FALSE)),"－",VLOOKUP($Q789,技リスト!$A$1:$F$270,4,FALSE)),"一致","")</f>
        <v/>
      </c>
      <c r="U789" s="15" t="s">
        <v>219</v>
      </c>
      <c r="V789" s="3" t="str">
        <f>IF(ISERROR(VLOOKUP($U789,技リスト!$A$1:$F$270,6,FALSE)),"－",VLOOKUP($U789,技リスト!$A$1:$F$270,6,FALSE))</f>
        <v>BL</v>
      </c>
      <c r="W789" s="3">
        <f>IF(ISERROR(VLOOKUP($U789,技リスト!$A$1:$F$270,3,FALSE)),"－",VLOOKUP($U789,技リスト!$A$1:$F$270,3,FALSE))</f>
        <v>64</v>
      </c>
      <c r="X789" s="3" t="str">
        <f>IF($E789=IF(ISERROR(VLOOKUP($U789,技リスト!$A$1:$F$270,4,FALSE)),"－",VLOOKUP($U789,技リスト!$A$1:$F$270,4,FALSE)),"一致","")</f>
        <v/>
      </c>
      <c r="Y789" s="15" t="s">
        <v>128</v>
      </c>
      <c r="Z789" s="3" t="str">
        <f>IF(ISERROR(VLOOKUP($Y789,技リスト!$A$1:$F$270,6,FALSE)),"－",VLOOKUP($Y789,技リスト!$A$1:$F$270,6,FALSE))</f>
        <v>DR</v>
      </c>
      <c r="AA789" s="3">
        <f>IF(ISERROR(VLOOKUP($Y789,技リスト!$A$1:$F$270,3,FALSE)),"－",VLOOKUP($Y789,技リスト!$A$1:$F$270,3,FALSE))</f>
        <v>76</v>
      </c>
      <c r="AB789" s="3" t="str">
        <f>IF($E789=IF(ISERROR(VLOOKUP($Y789,技リスト!$A$1:$F$270,4,FALSE)),"－",VLOOKUP($Y789,技リスト!$A$1:$F$270,4,FALSE)),"一致","")</f>
        <v>一致</v>
      </c>
      <c r="AC789" s="15" t="s">
        <v>129</v>
      </c>
      <c r="AD789" s="3" t="str">
        <f>IF(ISERROR(VLOOKUP($AC789,技リスト!$A$1:$F$270,6,FALSE)),"－",VLOOKUP($AC789,技リスト!$A$1:$F$270,6,FALSE))</f>
        <v>BL</v>
      </c>
      <c r="AE789" s="3">
        <f>IF(ISERROR(VLOOKUP($AC789,技リスト!$A$1:$F$270,3,FALSE)),"－",VLOOKUP($AC789,技リスト!$A$1:$F$270,3,FALSE))</f>
        <v>73</v>
      </c>
      <c r="AF789" s="3" t="str">
        <f>IF($E789=IF(ISERROR(VLOOKUP($AC789,技リスト!$A$1:$F$245,4,FALSE)),"－",VLOOKUP($AC789,技リスト!$A$1:$F$245,4,FALSE)),"一致","")</f>
        <v>一致</v>
      </c>
      <c r="AG789" s="16" t="str">
        <f t="shared" si="96"/>
        <v>ブレードアタックサイクロンぶんしんフェイントぶんしんディフェンス</v>
      </c>
      <c r="AH789" s="16" t="str">
        <f t="shared" si="97"/>
        <v>ブレードアタックサイクロンぶんしんフェイントぶんしんディフェンス</v>
      </c>
      <c r="AI789" s="16" t="str">
        <f t="shared" si="98"/>
        <v>ブレードアタックサイクロンぶんしんフェイントぶんしんディフェンス</v>
      </c>
      <c r="AJ789" s="16" t="str">
        <f t="shared" si="99"/>
        <v>ブレードアタックサイクロンぶんしんフェイントぶんしんディフェンス</v>
      </c>
      <c r="AK789" s="15" t="str">
        <f t="shared" si="100"/>
        <v>BLBLDRBL</v>
      </c>
      <c r="AL789" s="16" t="str">
        <f t="shared" si="101"/>
        <v>BLBLDRBL</v>
      </c>
      <c r="AM789" s="15" t="str">
        <f t="shared" si="102"/>
        <v>BLBLDRBL</v>
      </c>
      <c r="AN789" s="15" t="str">
        <f t="shared" si="103"/>
        <v>BLBLDRBL</v>
      </c>
    </row>
    <row r="790" spans="1:40" ht="11.25" customHeight="1" x14ac:dyDescent="0.15">
      <c r="A790" s="15">
        <v>789</v>
      </c>
      <c r="B790" s="15" t="s">
        <v>1897</v>
      </c>
      <c r="C790" s="15" t="s">
        <v>1898</v>
      </c>
      <c r="D790" s="3" t="s">
        <v>18</v>
      </c>
      <c r="E790" s="15" t="s">
        <v>121</v>
      </c>
      <c r="F790" s="15" t="s">
        <v>17</v>
      </c>
      <c r="G790" s="15">
        <v>125</v>
      </c>
      <c r="H790" s="15">
        <v>156</v>
      </c>
      <c r="I790" s="15">
        <v>61</v>
      </c>
      <c r="J790" s="15">
        <v>67</v>
      </c>
      <c r="K790" s="15">
        <v>61</v>
      </c>
      <c r="L790" s="15">
        <v>70</v>
      </c>
      <c r="M790" s="15">
        <v>59</v>
      </c>
      <c r="N790" s="15">
        <v>55</v>
      </c>
      <c r="O790" s="15">
        <v>57</v>
      </c>
      <c r="P790" s="15">
        <v>16</v>
      </c>
      <c r="Q790" s="15" t="s">
        <v>223</v>
      </c>
      <c r="R790" s="3" t="str">
        <f>IF(ISERROR(VLOOKUP($Q790,技リスト!$A$1:$F$270,6,FALSE)),"－",VLOOKUP($Q790,技リスト!$A$1:$F$270,6,FALSE))</f>
        <v>BL</v>
      </c>
      <c r="S790" s="3">
        <f>IF(ISERROR(VLOOKUP($Q790,技リスト!$A$1:$F$270,3,FALSE)),"－",VLOOKUP($Q790,技リスト!$A$1:$F$270,3,FALSE))</f>
        <v>8</v>
      </c>
      <c r="T790" s="3" t="str">
        <f>IF($E790=IF(ISERROR(VLOOKUP($Q790,技リスト!$A$1:$F$270,4,FALSE)),"－",VLOOKUP($Q790,技リスト!$A$1:$F$270,4,FALSE)),"一致","")</f>
        <v/>
      </c>
      <c r="U790" s="15" t="s">
        <v>218</v>
      </c>
      <c r="V790" s="3" t="str">
        <f>IF(ISERROR(VLOOKUP($U790,技リスト!$A$1:$F$270,6,FALSE)),"－",VLOOKUP($U790,技リスト!$A$1:$F$270,6,FALSE))</f>
        <v>DR</v>
      </c>
      <c r="W790" s="3">
        <f>IF(ISERROR(VLOOKUP($U790,技リスト!$A$1:$F$270,3,FALSE)),"－",VLOOKUP($U790,技リスト!$A$1:$F$270,3,FALSE))</f>
        <v>63</v>
      </c>
      <c r="X790" s="3" t="str">
        <f>IF($E790=IF(ISERROR(VLOOKUP($U790,技リスト!$A$1:$F$270,4,FALSE)),"－",VLOOKUP($U790,技リスト!$A$1:$F$270,4,FALSE)),"一致","")</f>
        <v/>
      </c>
      <c r="Y790" s="15" t="s">
        <v>199</v>
      </c>
      <c r="Z790" s="3" t="str">
        <f>IF(ISERROR(VLOOKUP($Y790,技リスト!$A$1:$F$270,6,FALSE)),"－",VLOOKUP($Y790,技リスト!$A$1:$F$270,6,FALSE))</f>
        <v>BB</v>
      </c>
      <c r="AA790" s="3">
        <f>IF(ISERROR(VLOOKUP($Y790,技リスト!$A$1:$F$270,3,FALSE)),"－",VLOOKUP($Y790,技リスト!$A$1:$F$270,3,FALSE))</f>
        <v>58</v>
      </c>
      <c r="AB790" s="3" t="str">
        <f>IF($E790=IF(ISERROR(VLOOKUP($Y790,技リスト!$A$1:$F$270,4,FALSE)),"－",VLOOKUP($Y790,技リスト!$A$1:$F$270,4,FALSE)),"一致","")</f>
        <v/>
      </c>
      <c r="AC790" s="15" t="s">
        <v>719</v>
      </c>
      <c r="AD790" s="3" t="str">
        <f>IF(ISERROR(VLOOKUP($AC790,技リスト!$A$1:$F$270,6,FALSE)),"－",VLOOKUP($AC790,技リスト!$A$1:$F$270,6,FALSE))</f>
        <v>BL</v>
      </c>
      <c r="AE790" s="3">
        <f>IF(ISERROR(VLOOKUP($AC790,技リスト!$A$1:$F$270,3,FALSE)),"－",VLOOKUP($AC790,技リスト!$A$1:$F$270,3,FALSE))</f>
        <v>84</v>
      </c>
      <c r="AF790" s="3" t="str">
        <f>IF($E790=IF(ISERROR(VLOOKUP($AC790,技リスト!$A$1:$F$245,4,FALSE)),"－",VLOOKUP($AC790,技リスト!$A$1:$F$245,4,FALSE)),"一致","")</f>
        <v>一致</v>
      </c>
      <c r="AG790" s="16" t="str">
        <f t="shared" si="96"/>
        <v>キラースライドジャッジスルースピニングカットブロックサーカス</v>
      </c>
      <c r="AH790" s="16" t="str">
        <f t="shared" si="97"/>
        <v>キラースライドジャッジスルースピニングカットブロックサーカス</v>
      </c>
      <c r="AI790" s="16" t="str">
        <f t="shared" si="98"/>
        <v>キラースライドジャッジスルースピニングカットブロックサーカス</v>
      </c>
      <c r="AJ790" s="16" t="str">
        <f t="shared" si="99"/>
        <v>キラースライドジャッジスルースピニングカットブロックサーカス</v>
      </c>
      <c r="AK790" s="15" t="str">
        <f t="shared" si="100"/>
        <v>BLDRBBBL</v>
      </c>
      <c r="AL790" s="16" t="str">
        <f t="shared" si="101"/>
        <v>BLDRBBBL</v>
      </c>
      <c r="AM790" s="15" t="str">
        <f t="shared" si="102"/>
        <v>BLDRBBBL</v>
      </c>
      <c r="AN790" s="15" t="str">
        <f t="shared" si="103"/>
        <v>BLDRBBBL</v>
      </c>
    </row>
    <row r="791" spans="1:40" ht="11.25" customHeight="1" x14ac:dyDescent="0.15">
      <c r="A791" s="15">
        <v>790</v>
      </c>
      <c r="B791" s="15" t="s">
        <v>1899</v>
      </c>
      <c r="C791" s="15" t="s">
        <v>1900</v>
      </c>
      <c r="D791" s="3" t="s">
        <v>18</v>
      </c>
      <c r="E791" s="15" t="s">
        <v>145</v>
      </c>
      <c r="F791" s="15" t="s">
        <v>20</v>
      </c>
      <c r="G791" s="15">
        <v>138</v>
      </c>
      <c r="H791" s="15">
        <v>194</v>
      </c>
      <c r="I791" s="15">
        <v>57</v>
      </c>
      <c r="J791" s="15">
        <v>65</v>
      </c>
      <c r="K791" s="15">
        <v>59</v>
      </c>
      <c r="L791" s="15">
        <v>70</v>
      </c>
      <c r="M791" s="15">
        <v>52</v>
      </c>
      <c r="N791" s="15">
        <v>62</v>
      </c>
      <c r="O791" s="15">
        <v>54</v>
      </c>
      <c r="P791" s="15">
        <v>19</v>
      </c>
      <c r="Q791" s="15" t="s">
        <v>203</v>
      </c>
      <c r="R791" s="3" t="str">
        <f>IF(ISERROR(VLOOKUP($Q791,技リスト!$A$1:$F$270,6,FALSE)),"－",VLOOKUP($Q791,技リスト!$A$1:$F$270,6,FALSE))</f>
        <v>P1</v>
      </c>
      <c r="S791" s="3">
        <f>IF(ISERROR(VLOOKUP($Q791,技リスト!$A$1:$F$270,3,FALSE)),"－",VLOOKUP($Q791,技リスト!$A$1:$F$270,3,FALSE))</f>
        <v>8</v>
      </c>
      <c r="T791" s="3" t="str">
        <f>IF($E791=IF(ISERROR(VLOOKUP($Q791,技リスト!$A$1:$F$270,4,FALSE)),"－",VLOOKUP($Q791,技リスト!$A$1:$F$270,4,FALSE)),"一致","")</f>
        <v>一致</v>
      </c>
      <c r="U791" s="15" t="s">
        <v>219</v>
      </c>
      <c r="V791" s="3" t="str">
        <f>IF(ISERROR(VLOOKUP($U791,技リスト!$A$1:$F$270,6,FALSE)),"－",VLOOKUP($U791,技リスト!$A$1:$F$270,6,FALSE))</f>
        <v>BL</v>
      </c>
      <c r="W791" s="3">
        <f>IF(ISERROR(VLOOKUP($U791,技リスト!$A$1:$F$270,3,FALSE)),"－",VLOOKUP($U791,技リスト!$A$1:$F$270,3,FALSE))</f>
        <v>64</v>
      </c>
      <c r="X791" s="3" t="str">
        <f>IF($E791=IF(ISERROR(VLOOKUP($U791,技リスト!$A$1:$F$270,4,FALSE)),"－",VLOOKUP($U791,技リスト!$A$1:$F$270,4,FALSE)),"一致","")</f>
        <v/>
      </c>
      <c r="Y791" s="15" t="s">
        <v>921</v>
      </c>
      <c r="Z791" s="3" t="str">
        <f>IF(ISERROR(VLOOKUP($Y791,技リスト!$A$1:$F$270,6,FALSE)),"－",VLOOKUP($Y791,技リスト!$A$1:$F$270,6,FALSE))</f>
        <v>DR</v>
      </c>
      <c r="AA791" s="3">
        <f>IF(ISERROR(VLOOKUP($Y791,技リスト!$A$1:$F$270,3,FALSE)),"－",VLOOKUP($Y791,技リスト!$A$1:$F$270,3,FALSE))</f>
        <v>17</v>
      </c>
      <c r="AB791" s="3" t="str">
        <f>IF($E791=IF(ISERROR(VLOOKUP($Y791,技リスト!$A$1:$F$270,4,FALSE)),"－",VLOOKUP($Y791,技リスト!$A$1:$F$270,4,FALSE)),"一致","")</f>
        <v>一致</v>
      </c>
      <c r="AC791" s="15" t="s">
        <v>250</v>
      </c>
      <c r="AD791" s="3" t="str">
        <f>IF(ISERROR(VLOOKUP($AC791,技リスト!$A$1:$F$270,6,FALSE)),"－",VLOOKUP($AC791,技リスト!$A$1:$F$270,6,FALSE))</f>
        <v>P1</v>
      </c>
      <c r="AE791" s="3">
        <f>IF(ISERROR(VLOOKUP($AC791,技リスト!$A$1:$F$270,3,FALSE)),"－",VLOOKUP($AC791,技リスト!$A$1:$F$270,3,FALSE))</f>
        <v>46</v>
      </c>
      <c r="AF791" s="3" t="str">
        <f>IF($E791=IF(ISERROR(VLOOKUP($AC791,技リスト!$A$1:$F$245,4,FALSE)),"－",VLOOKUP($AC791,技リスト!$A$1:$F$245,4,FALSE)),"一致","")</f>
        <v>一致</v>
      </c>
      <c r="AG791" s="16" t="str">
        <f t="shared" si="96"/>
        <v>ねっけつパンチサイクロンひとりワンツーねっけつヘッド</v>
      </c>
      <c r="AH791" s="16" t="str">
        <f t="shared" si="97"/>
        <v>ねっけつパンチサイクロンひとりワンツーねっけつヘッド</v>
      </c>
      <c r="AI791" s="16" t="str">
        <f t="shared" si="98"/>
        <v>ねっけつパンチサイクロンひとりワンツーねっけつヘッド</v>
      </c>
      <c r="AJ791" s="16" t="str">
        <f t="shared" si="99"/>
        <v>ねっけつパンチサイクロンひとりワンツーねっけつヘッド</v>
      </c>
      <c r="AK791" s="15" t="str">
        <f t="shared" si="100"/>
        <v>P1BLDRP1</v>
      </c>
      <c r="AL791" s="16" t="str">
        <f t="shared" si="101"/>
        <v>P1BLDRP1</v>
      </c>
      <c r="AM791" s="15" t="str">
        <f t="shared" si="102"/>
        <v>P1BLDRP1</v>
      </c>
      <c r="AN791" s="15" t="str">
        <f t="shared" si="103"/>
        <v>P1BLDRP1</v>
      </c>
    </row>
    <row r="792" spans="1:40" ht="11.25" customHeight="1" x14ac:dyDescent="0.15">
      <c r="A792" s="15">
        <v>791</v>
      </c>
      <c r="B792" s="15" t="s">
        <v>1901</v>
      </c>
      <c r="C792" s="15" t="s">
        <v>1902</v>
      </c>
      <c r="D792" s="3" t="s">
        <v>18</v>
      </c>
      <c r="E792" s="15" t="s">
        <v>19</v>
      </c>
      <c r="F792" s="15" t="s">
        <v>52</v>
      </c>
      <c r="G792" s="15">
        <v>206</v>
      </c>
      <c r="H792" s="15">
        <v>150</v>
      </c>
      <c r="I792" s="15">
        <v>68</v>
      </c>
      <c r="J792" s="15">
        <v>62</v>
      </c>
      <c r="K792" s="15">
        <v>56</v>
      </c>
      <c r="L792" s="15">
        <v>53</v>
      </c>
      <c r="M792" s="15">
        <v>54</v>
      </c>
      <c r="N792" s="15">
        <v>63</v>
      </c>
      <c r="O792" s="15">
        <v>54</v>
      </c>
      <c r="P792" s="15">
        <v>20</v>
      </c>
      <c r="Q792" s="15" t="s">
        <v>397</v>
      </c>
      <c r="R792" s="3" t="str">
        <f>IF(ISERROR(VLOOKUP($Q792,技リスト!$A$1:$F$270,6,FALSE)),"－",VLOOKUP($Q792,技リスト!$A$1:$F$270,6,FALSE))</f>
        <v>NS</v>
      </c>
      <c r="S792" s="3">
        <f>IF(ISERROR(VLOOKUP($Q792,技リスト!$A$1:$F$270,3,FALSE)),"－",VLOOKUP($Q792,技リスト!$A$1:$F$270,3,FALSE))</f>
        <v>58</v>
      </c>
      <c r="T792" s="3" t="str">
        <f>IF($E792=IF(ISERROR(VLOOKUP($Q792,技リスト!$A$1:$F$270,4,FALSE)),"－",VLOOKUP($Q792,技リスト!$A$1:$F$270,4,FALSE)),"一致","")</f>
        <v/>
      </c>
      <c r="U792" s="15" t="s">
        <v>235</v>
      </c>
      <c r="V792" s="3" t="str">
        <f>IF(ISERROR(VLOOKUP($U792,技リスト!$A$1:$F$270,6,FALSE)),"－",VLOOKUP($U792,技リスト!$A$1:$F$270,6,FALSE))</f>
        <v>NS</v>
      </c>
      <c r="W792" s="3">
        <f>IF(ISERROR(VLOOKUP($U792,技リスト!$A$1:$F$270,3,FALSE)),"－",VLOOKUP($U792,技リスト!$A$1:$F$270,3,FALSE))</f>
        <v>58</v>
      </c>
      <c r="X792" s="3" t="str">
        <f>IF($E792=IF(ISERROR(VLOOKUP($U792,技リスト!$A$1:$F$270,4,FALSE)),"－",VLOOKUP($U792,技リスト!$A$1:$F$270,4,FALSE)),"一致","")</f>
        <v>一致</v>
      </c>
      <c r="Y792" s="15" t="s">
        <v>260</v>
      </c>
      <c r="Z792" s="3" t="str">
        <f>IF(ISERROR(VLOOKUP($Y792,技リスト!$A$1:$F$270,6,FALSE)),"－",VLOOKUP($Y792,技リスト!$A$1:$F$270,6,FALSE))</f>
        <v>NS</v>
      </c>
      <c r="AA792" s="3">
        <f>IF(ISERROR(VLOOKUP($Y792,技リスト!$A$1:$F$270,3,FALSE)),"－",VLOOKUP($Y792,技リスト!$A$1:$F$270,3,FALSE))</f>
        <v>70</v>
      </c>
      <c r="AB792" s="3" t="str">
        <f>IF($E792=IF(ISERROR(VLOOKUP($Y792,技リスト!$A$1:$F$270,4,FALSE)),"－",VLOOKUP($Y792,技リスト!$A$1:$F$270,4,FALSE)),"一致","")</f>
        <v>一致</v>
      </c>
      <c r="AC792" s="15" t="s">
        <v>875</v>
      </c>
      <c r="AD792" s="3" t="str">
        <f>IF(ISERROR(VLOOKUP($AC792,技リスト!$A$1:$F$270,6,FALSE)),"－",VLOOKUP($AC792,技リスト!$A$1:$F$270,6,FALSE))</f>
        <v>BS</v>
      </c>
      <c r="AE792" s="3">
        <f>IF(ISERROR(VLOOKUP($AC792,技リスト!$A$1:$F$270,3,FALSE)),"－",VLOOKUP($AC792,技リスト!$A$1:$F$270,3,FALSE))</f>
        <v>78</v>
      </c>
      <c r="AF792" s="3" t="str">
        <f>IF($E792=IF(ISERROR(VLOOKUP($AC792,技リスト!$A$1:$F$245,4,FALSE)),"－",VLOOKUP($AC792,技リスト!$A$1:$F$245,4,FALSE)),"一致","")</f>
        <v>一致</v>
      </c>
      <c r="AG792" s="16" t="str">
        <f t="shared" si="96"/>
        <v>メテオアタックひゃくれつショットクンフーヘッドダークトルネード</v>
      </c>
      <c r="AH792" s="16" t="str">
        <f t="shared" si="97"/>
        <v>メテオアタックひゃくれつショットクンフーヘッドダークトルネード</v>
      </c>
      <c r="AI792" s="16" t="str">
        <f t="shared" si="98"/>
        <v>メテオアタックひゃくれつショットクンフーヘッドダークトルネード</v>
      </c>
      <c r="AJ792" s="16" t="str">
        <f t="shared" si="99"/>
        <v>メテオアタックひゃくれつショットクンフーヘッドダークトルネード</v>
      </c>
      <c r="AK792" s="15" t="str">
        <f t="shared" si="100"/>
        <v>NSNSNSBS</v>
      </c>
      <c r="AL792" s="16" t="str">
        <f t="shared" si="101"/>
        <v>NSNSNSBS</v>
      </c>
      <c r="AM792" s="15" t="str">
        <f t="shared" si="102"/>
        <v>NSNSNSBS</v>
      </c>
      <c r="AN792" s="15" t="str">
        <f t="shared" si="103"/>
        <v>NSNSNSBS</v>
      </c>
    </row>
    <row r="793" spans="1:40" ht="11.25" customHeight="1" x14ac:dyDescent="0.15">
      <c r="A793" s="15">
        <v>792</v>
      </c>
      <c r="B793" s="15" t="s">
        <v>1903</v>
      </c>
      <c r="C793" s="15" t="s">
        <v>1904</v>
      </c>
      <c r="D793" s="3" t="s">
        <v>18</v>
      </c>
      <c r="E793" s="15" t="s">
        <v>19</v>
      </c>
      <c r="F793" s="15" t="s">
        <v>17</v>
      </c>
      <c r="G793" s="15">
        <v>114</v>
      </c>
      <c r="H793" s="15">
        <v>172</v>
      </c>
      <c r="I793" s="15">
        <v>52</v>
      </c>
      <c r="J793" s="15">
        <v>61</v>
      </c>
      <c r="K793" s="15">
        <v>72</v>
      </c>
      <c r="L793" s="15">
        <v>63</v>
      </c>
      <c r="M793" s="15">
        <v>61</v>
      </c>
      <c r="N793" s="15">
        <v>53</v>
      </c>
      <c r="O793" s="15">
        <v>52</v>
      </c>
      <c r="P793" s="15">
        <v>17</v>
      </c>
      <c r="Q793" s="15" t="s">
        <v>223</v>
      </c>
      <c r="R793" s="3" t="str">
        <f>IF(ISERROR(VLOOKUP($Q793,技リスト!$A$1:$F$270,6,FALSE)),"－",VLOOKUP($Q793,技リスト!$A$1:$F$270,6,FALSE))</f>
        <v>BL</v>
      </c>
      <c r="S793" s="3">
        <f>IF(ISERROR(VLOOKUP($Q793,技リスト!$A$1:$F$270,3,FALSE)),"－",VLOOKUP($Q793,技リスト!$A$1:$F$270,3,FALSE))</f>
        <v>8</v>
      </c>
      <c r="T793" s="3" t="str">
        <f>IF($E793=IF(ISERROR(VLOOKUP($Q793,技リスト!$A$1:$F$270,4,FALSE)),"－",VLOOKUP($Q793,技リスト!$A$1:$F$270,4,FALSE)),"一致","")</f>
        <v>一致</v>
      </c>
      <c r="U793" s="15" t="s">
        <v>305</v>
      </c>
      <c r="V793" s="3" t="str">
        <f>IF(ISERROR(VLOOKUP($U793,技リスト!$A$1:$F$270,6,FALSE)),"－",VLOOKUP($U793,技リスト!$A$1:$F$270,6,FALSE))</f>
        <v>BB</v>
      </c>
      <c r="W793" s="3">
        <f>IF(ISERROR(VLOOKUP($U793,技リスト!$A$1:$F$270,3,FALSE)),"－",VLOOKUP($U793,技リスト!$A$1:$F$270,3,FALSE))</f>
        <v>16</v>
      </c>
      <c r="X793" s="3" t="str">
        <f>IF($E793=IF(ISERROR(VLOOKUP($U793,技リスト!$A$1:$F$270,4,FALSE)),"－",VLOOKUP($U793,技リスト!$A$1:$F$270,4,FALSE)),"一致","")</f>
        <v/>
      </c>
      <c r="Y793" s="15" t="s">
        <v>146</v>
      </c>
      <c r="Z793" s="3" t="str">
        <f>IF(ISERROR(VLOOKUP($Y793,技リスト!$A$1:$F$270,6,FALSE)),"－",VLOOKUP($Y793,技リスト!$A$1:$F$270,6,FALSE))</f>
        <v>DR</v>
      </c>
      <c r="AA793" s="3">
        <f>IF(ISERROR(VLOOKUP($Y793,技リスト!$A$1:$F$270,3,FALSE)),"－",VLOOKUP($Y793,技リスト!$A$1:$F$270,3,FALSE))</f>
        <v>15</v>
      </c>
      <c r="AB793" s="3" t="str">
        <f>IF($E793=IF(ISERROR(VLOOKUP($Y793,技リスト!$A$1:$F$270,4,FALSE)),"－",VLOOKUP($Y793,技リスト!$A$1:$F$270,4,FALSE)),"一致","")</f>
        <v/>
      </c>
      <c r="AC793" s="15" t="s">
        <v>738</v>
      </c>
      <c r="AD793" s="3" t="str">
        <f>IF(ISERROR(VLOOKUP($AC793,技リスト!$A$1:$F$270,6,FALSE)),"－",VLOOKUP($AC793,技リスト!$A$1:$F$270,6,FALSE))</f>
        <v>BB</v>
      </c>
      <c r="AE793" s="3">
        <f>IF(ISERROR(VLOOKUP($AC793,技リスト!$A$1:$F$270,3,FALSE)),"－",VLOOKUP($AC793,技リスト!$A$1:$F$270,3,FALSE))</f>
        <v>44</v>
      </c>
      <c r="AF793" s="3" t="str">
        <f>IF($E793=IF(ISERROR(VLOOKUP($AC793,技リスト!$A$1:$F$245,4,FALSE)),"－",VLOOKUP($AC793,技リスト!$A$1:$F$245,4,FALSE)),"一致","")</f>
        <v/>
      </c>
      <c r="AG793" s="16" t="str">
        <f t="shared" si="96"/>
        <v>キラースライドホーントレインモンキーターンスーパーしこふみ</v>
      </c>
      <c r="AH793" s="16" t="str">
        <f t="shared" si="97"/>
        <v>キラースライドホーントレインモンキーターンスーパーしこふみ</v>
      </c>
      <c r="AI793" s="16" t="str">
        <f t="shared" si="98"/>
        <v>キラースライドホーントレインモンキーターンスーパーしこふみ</v>
      </c>
      <c r="AJ793" s="16" t="str">
        <f t="shared" si="99"/>
        <v>キラースライドホーントレインモンキーターンスーパーしこふみ</v>
      </c>
      <c r="AK793" s="15" t="str">
        <f t="shared" si="100"/>
        <v>BLBBDRBB</v>
      </c>
      <c r="AL793" s="16" t="str">
        <f t="shared" si="101"/>
        <v>BLBBDRBB</v>
      </c>
      <c r="AM793" s="15" t="str">
        <f t="shared" si="102"/>
        <v>BLBBDRBB</v>
      </c>
      <c r="AN793" s="15" t="str">
        <f t="shared" si="103"/>
        <v>BLBBDRBB</v>
      </c>
    </row>
    <row r="794" spans="1:40" ht="11.25" customHeight="1" x14ac:dyDescent="0.15">
      <c r="A794" s="15">
        <v>793</v>
      </c>
      <c r="B794" s="15" t="s">
        <v>1905</v>
      </c>
      <c r="C794" s="15" t="s">
        <v>1906</v>
      </c>
      <c r="D794" s="3" t="s">
        <v>18</v>
      </c>
      <c r="E794" s="15" t="s">
        <v>19</v>
      </c>
      <c r="F794" s="15" t="s">
        <v>20</v>
      </c>
      <c r="G794" s="15">
        <v>189</v>
      </c>
      <c r="H794" s="15">
        <v>136</v>
      </c>
      <c r="I794" s="15">
        <v>62</v>
      </c>
      <c r="J794" s="15">
        <v>60</v>
      </c>
      <c r="K794" s="15">
        <v>58</v>
      </c>
      <c r="L794" s="15">
        <v>60</v>
      </c>
      <c r="M794" s="15">
        <v>61</v>
      </c>
      <c r="N794" s="15">
        <v>38</v>
      </c>
      <c r="O794" s="15">
        <v>53</v>
      </c>
      <c r="P794" s="15">
        <v>15</v>
      </c>
      <c r="Q794" s="15" t="s">
        <v>320</v>
      </c>
      <c r="R794" s="3" t="str">
        <f>IF(ISERROR(VLOOKUP($Q794,技リスト!$A$1:$F$270,6,FALSE)),"－",VLOOKUP($Q794,技リスト!$A$1:$F$270,6,FALSE))</f>
        <v>CA</v>
      </c>
      <c r="S794" s="3">
        <f>IF(ISERROR(VLOOKUP($Q794,技リスト!$A$1:$F$270,3,FALSE)),"－",VLOOKUP($Q794,技リスト!$A$1:$F$270,3,FALSE))</f>
        <v>41</v>
      </c>
      <c r="T794" s="3" t="str">
        <f>IF($E794=IF(ISERROR(VLOOKUP($Q794,技リスト!$A$1:$F$270,4,FALSE)),"－",VLOOKUP($Q794,技リスト!$A$1:$F$270,4,FALSE)),"一致","")</f>
        <v/>
      </c>
      <c r="U794" s="15" t="s">
        <v>304</v>
      </c>
      <c r="V794" s="3" t="str">
        <f>IF(ISERROR(VLOOKUP($U794,技リスト!$A$1:$F$270,6,FALSE)),"－",VLOOKUP($U794,技リスト!$A$1:$F$270,6,FALSE))</f>
        <v>BL</v>
      </c>
      <c r="W794" s="3">
        <f>IF(ISERROR(VLOOKUP($U794,技リスト!$A$1:$F$270,3,FALSE)),"－",VLOOKUP($U794,技リスト!$A$1:$F$270,3,FALSE))</f>
        <v>12</v>
      </c>
      <c r="X794" s="3" t="str">
        <f>IF($E794=IF(ISERROR(VLOOKUP($U794,技リスト!$A$1:$F$270,4,FALSE)),"－",VLOOKUP($U794,技リスト!$A$1:$F$270,4,FALSE)),"一致","")</f>
        <v/>
      </c>
      <c r="Y794" s="15" t="s">
        <v>369</v>
      </c>
      <c r="Z794" s="3" t="str">
        <f>IF(ISERROR(VLOOKUP($Y794,技リスト!$A$1:$F$270,6,FALSE)),"－",VLOOKUP($Y794,技リスト!$A$1:$F$270,6,FALSE))</f>
        <v>CA</v>
      </c>
      <c r="AA794" s="3">
        <f>IF(ISERROR(VLOOKUP($Y794,技リスト!$A$1:$F$270,3,FALSE)),"－",VLOOKUP($Y794,技リスト!$A$1:$F$270,3,FALSE))</f>
        <v>44</v>
      </c>
      <c r="AB794" s="3" t="str">
        <f>IF($E794=IF(ISERROR(VLOOKUP($Y794,技リスト!$A$1:$F$270,4,FALSE)),"－",VLOOKUP($Y794,技リスト!$A$1:$F$270,4,FALSE)),"一致","")</f>
        <v>一致</v>
      </c>
      <c r="AC794" s="15" t="s">
        <v>281</v>
      </c>
      <c r="AD794" s="3" t="str">
        <f>IF(ISERROR(VLOOKUP($AC794,技リスト!$A$1:$F$270,6,FALSE)),"－",VLOOKUP($AC794,技リスト!$A$1:$F$270,6,FALSE))</f>
        <v>P1</v>
      </c>
      <c r="AE794" s="3">
        <f>IF(ISERROR(VLOOKUP($AC794,技リスト!$A$1:$F$270,3,FALSE)),"－",VLOOKUP($AC794,技リスト!$A$1:$F$270,3,FALSE))</f>
        <v>67</v>
      </c>
      <c r="AF794" s="3" t="str">
        <f>IF($E794=IF(ISERROR(VLOOKUP($AC794,技リスト!$A$1:$F$245,4,FALSE)),"－",VLOOKUP($AC794,技リスト!$A$1:$F$245,4,FALSE)),"一致","")</f>
        <v/>
      </c>
      <c r="AG794" s="16" t="str">
        <f t="shared" si="96"/>
        <v>ワイルドクローしこふみシュートポケットばくれつパンチ</v>
      </c>
      <c r="AH794" s="16" t="str">
        <f t="shared" si="97"/>
        <v>ワイルドクローしこふみシュートポケットばくれつパンチ</v>
      </c>
      <c r="AI794" s="16" t="str">
        <f t="shared" si="98"/>
        <v>ワイルドクローしこふみシュートポケットばくれつパンチ</v>
      </c>
      <c r="AJ794" s="16" t="str">
        <f t="shared" si="99"/>
        <v>ワイルドクローしこふみシュートポケットばくれつパンチ</v>
      </c>
      <c r="AK794" s="15" t="str">
        <f t="shared" si="100"/>
        <v>CABLCAP1</v>
      </c>
      <c r="AL794" s="16" t="str">
        <f t="shared" si="101"/>
        <v>CABLCAP1</v>
      </c>
      <c r="AM794" s="15" t="str">
        <f t="shared" si="102"/>
        <v>CABLCAP1</v>
      </c>
      <c r="AN794" s="15" t="str">
        <f t="shared" si="103"/>
        <v>CABLCAP1</v>
      </c>
    </row>
    <row r="795" spans="1:40" ht="11.25" customHeight="1" x14ac:dyDescent="0.15">
      <c r="A795" s="15">
        <v>794</v>
      </c>
      <c r="B795" s="15" t="s">
        <v>1907</v>
      </c>
      <c r="C795" s="15" t="s">
        <v>1908</v>
      </c>
      <c r="D795" s="3" t="s">
        <v>18</v>
      </c>
      <c r="E795" s="15" t="s">
        <v>121</v>
      </c>
      <c r="F795" s="15" t="s">
        <v>17</v>
      </c>
      <c r="G795" s="15">
        <v>83</v>
      </c>
      <c r="H795" s="15">
        <v>142</v>
      </c>
      <c r="I795" s="15">
        <v>45</v>
      </c>
      <c r="J795" s="15">
        <v>56</v>
      </c>
      <c r="K795" s="15">
        <v>56</v>
      </c>
      <c r="L795" s="15">
        <v>63</v>
      </c>
      <c r="M795" s="15">
        <v>69</v>
      </c>
      <c r="N795" s="15">
        <v>60</v>
      </c>
      <c r="O795" s="15">
        <v>55</v>
      </c>
      <c r="P795" s="15">
        <v>16</v>
      </c>
      <c r="Q795" s="15" t="s">
        <v>427</v>
      </c>
      <c r="R795" s="3" t="str">
        <f>IF(ISERROR(VLOOKUP($Q795,技リスト!$A$1:$F$270,6,FALSE)),"－",VLOOKUP($Q795,技リスト!$A$1:$F$270,6,FALSE))</f>
        <v>BL</v>
      </c>
      <c r="S795" s="3">
        <f>IF(ISERROR(VLOOKUP($Q795,技リスト!$A$1:$F$270,3,FALSE)),"－",VLOOKUP($Q795,技リスト!$A$1:$F$270,3,FALSE))</f>
        <v>39</v>
      </c>
      <c r="T795" s="3" t="str">
        <f>IF($E795=IF(ISERROR(VLOOKUP($Q795,技リスト!$A$1:$F$270,4,FALSE)),"－",VLOOKUP($Q795,技リスト!$A$1:$F$270,4,FALSE)),"一致","")</f>
        <v/>
      </c>
      <c r="U795" s="15" t="s">
        <v>199</v>
      </c>
      <c r="V795" s="3" t="str">
        <f>IF(ISERROR(VLOOKUP($U795,技リスト!$A$1:$F$270,6,FALSE)),"－",VLOOKUP($U795,技リスト!$A$1:$F$270,6,FALSE))</f>
        <v>BB</v>
      </c>
      <c r="W795" s="3">
        <f>IF(ISERROR(VLOOKUP($U795,技リスト!$A$1:$F$270,3,FALSE)),"－",VLOOKUP($U795,技リスト!$A$1:$F$270,3,FALSE))</f>
        <v>58</v>
      </c>
      <c r="X795" s="3" t="str">
        <f>IF($E795=IF(ISERROR(VLOOKUP($U795,技リスト!$A$1:$F$270,4,FALSE)),"－",VLOOKUP($U795,技リスト!$A$1:$F$270,4,FALSE)),"一致","")</f>
        <v/>
      </c>
      <c r="Y795" s="15" t="s">
        <v>164</v>
      </c>
      <c r="Z795" s="3" t="str">
        <f>IF(ISERROR(VLOOKUP($Y795,技リスト!$A$1:$F$270,6,FALSE)),"－",VLOOKUP($Y795,技リスト!$A$1:$F$270,6,FALSE))</f>
        <v>DR</v>
      </c>
      <c r="AA795" s="3">
        <f>IF(ISERROR(VLOOKUP($Y795,技リスト!$A$1:$F$270,3,FALSE)),"－",VLOOKUP($Y795,技リスト!$A$1:$F$270,3,FALSE))</f>
        <v>49</v>
      </c>
      <c r="AB795" s="3" t="str">
        <f>IF($E795=IF(ISERROR(VLOOKUP($Y795,技リスト!$A$1:$F$270,4,FALSE)),"－",VLOOKUP($Y795,技リスト!$A$1:$F$270,4,FALSE)),"一致","")</f>
        <v>一致</v>
      </c>
      <c r="AC795" s="15" t="s">
        <v>719</v>
      </c>
      <c r="AD795" s="3" t="str">
        <f>IF(ISERROR(VLOOKUP($AC795,技リスト!$A$1:$F$270,6,FALSE)),"－",VLOOKUP($AC795,技リスト!$A$1:$F$270,6,FALSE))</f>
        <v>BL</v>
      </c>
      <c r="AE795" s="3">
        <f>IF(ISERROR(VLOOKUP($AC795,技リスト!$A$1:$F$270,3,FALSE)),"－",VLOOKUP($AC795,技リスト!$A$1:$F$270,3,FALSE))</f>
        <v>84</v>
      </c>
      <c r="AF795" s="3" t="str">
        <f>IF($E795=IF(ISERROR(VLOOKUP($AC795,技リスト!$A$1:$F$245,4,FALSE)),"－",VLOOKUP($AC795,技リスト!$A$1:$F$245,4,FALSE)),"一致","")</f>
        <v>一致</v>
      </c>
      <c r="AG795" s="16" t="str">
        <f t="shared" si="96"/>
        <v>ブレードアタックスピニングカットごりむちゅうブロックサーカス</v>
      </c>
      <c r="AH795" s="16" t="str">
        <f t="shared" si="97"/>
        <v>ブレードアタックスピニングカットごりむちゅうブロックサーカス</v>
      </c>
      <c r="AI795" s="16" t="str">
        <f t="shared" si="98"/>
        <v>ブレードアタックスピニングカットごりむちゅうブロックサーカス</v>
      </c>
      <c r="AJ795" s="16" t="str">
        <f t="shared" si="99"/>
        <v>ブレードアタックスピニングカットごりむちゅうブロックサーカス</v>
      </c>
      <c r="AK795" s="15" t="str">
        <f t="shared" si="100"/>
        <v>BLBBDRBL</v>
      </c>
      <c r="AL795" s="16" t="str">
        <f t="shared" si="101"/>
        <v>BLBBDRBL</v>
      </c>
      <c r="AM795" s="15" t="str">
        <f t="shared" si="102"/>
        <v>BLBBDRBL</v>
      </c>
      <c r="AN795" s="15" t="str">
        <f t="shared" si="103"/>
        <v>BLBBDRBL</v>
      </c>
    </row>
    <row r="796" spans="1:40" ht="11.25" customHeight="1" x14ac:dyDescent="0.15">
      <c r="A796" s="15">
        <v>795</v>
      </c>
      <c r="B796" s="15" t="s">
        <v>1909</v>
      </c>
      <c r="C796" s="15" t="s">
        <v>1910</v>
      </c>
      <c r="D796" s="3" t="s">
        <v>18</v>
      </c>
      <c r="E796" s="15" t="s">
        <v>19</v>
      </c>
      <c r="F796" s="15" t="s">
        <v>17</v>
      </c>
      <c r="G796" s="15">
        <v>83</v>
      </c>
      <c r="H796" s="15">
        <v>136</v>
      </c>
      <c r="I796" s="15">
        <v>48</v>
      </c>
      <c r="J796" s="15">
        <v>58</v>
      </c>
      <c r="K796" s="15">
        <v>57</v>
      </c>
      <c r="L796" s="15">
        <v>57</v>
      </c>
      <c r="M796" s="15">
        <v>69</v>
      </c>
      <c r="N796" s="15">
        <v>60</v>
      </c>
      <c r="O796" s="15">
        <v>58</v>
      </c>
      <c r="P796" s="15">
        <v>26</v>
      </c>
      <c r="Q796" s="15" t="s">
        <v>305</v>
      </c>
      <c r="R796" s="3" t="str">
        <f>IF(ISERROR(VLOOKUP($Q796,技リスト!$A$1:$F$270,6,FALSE)),"－",VLOOKUP($Q796,技リスト!$A$1:$F$270,6,FALSE))</f>
        <v>BB</v>
      </c>
      <c r="S796" s="3">
        <f>IF(ISERROR(VLOOKUP($Q796,技リスト!$A$1:$F$270,3,FALSE)),"－",VLOOKUP($Q796,技リスト!$A$1:$F$270,3,FALSE))</f>
        <v>16</v>
      </c>
      <c r="T796" s="3" t="str">
        <f>IF($E796=IF(ISERROR(VLOOKUP($Q796,技リスト!$A$1:$F$270,4,FALSE)),"－",VLOOKUP($Q796,技リスト!$A$1:$F$270,4,FALSE)),"一致","")</f>
        <v/>
      </c>
      <c r="U796" s="15" t="s">
        <v>146</v>
      </c>
      <c r="V796" s="3" t="str">
        <f>IF(ISERROR(VLOOKUP($U796,技リスト!$A$1:$F$270,6,FALSE)),"－",VLOOKUP($U796,技リスト!$A$1:$F$270,6,FALSE))</f>
        <v>DR</v>
      </c>
      <c r="W796" s="3">
        <f>IF(ISERROR(VLOOKUP($U796,技リスト!$A$1:$F$270,3,FALSE)),"－",VLOOKUP($U796,技リスト!$A$1:$F$270,3,FALSE))</f>
        <v>15</v>
      </c>
      <c r="X796" s="3" t="str">
        <f>IF($E796=IF(ISERROR(VLOOKUP($U796,技リスト!$A$1:$F$270,4,FALSE)),"－",VLOOKUP($U796,技リスト!$A$1:$F$270,4,FALSE)),"一致","")</f>
        <v/>
      </c>
      <c r="Y796" s="15" t="s">
        <v>165</v>
      </c>
      <c r="Z796" s="3" t="str">
        <f>IF(ISERROR(VLOOKUP($Y796,技リスト!$A$1:$F$270,6,FALSE)),"－",VLOOKUP($Y796,技リスト!$A$1:$F$270,6,FALSE))</f>
        <v>BL</v>
      </c>
      <c r="AA796" s="3">
        <f>IF(ISERROR(VLOOKUP($Y796,技リスト!$A$1:$F$270,3,FALSE)),"－",VLOOKUP($Y796,技リスト!$A$1:$F$270,3,FALSE))</f>
        <v>46</v>
      </c>
      <c r="AB796" s="3" t="str">
        <f>IF($E796=IF(ISERROR(VLOOKUP($Y796,技リスト!$A$1:$F$270,4,FALSE)),"－",VLOOKUP($Y796,技リスト!$A$1:$F$270,4,FALSE)),"一致","")</f>
        <v>一致</v>
      </c>
      <c r="AC796" s="15" t="s">
        <v>152</v>
      </c>
      <c r="AD796" s="3" t="str">
        <f>IF(ISERROR(VLOOKUP($AC796,技リスト!$A$1:$F$270,6,FALSE)),"－",VLOOKUP($AC796,技リスト!$A$1:$F$270,6,FALSE))</f>
        <v>DR</v>
      </c>
      <c r="AE796" s="3">
        <f>IF(ISERROR(VLOOKUP($AC796,技リスト!$A$1:$F$270,3,FALSE)),"－",VLOOKUP($AC796,技リスト!$A$1:$F$270,3,FALSE))</f>
        <v>47</v>
      </c>
      <c r="AF796" s="3" t="str">
        <f>IF($E796=IF(ISERROR(VLOOKUP($AC796,技リスト!$A$1:$F$245,4,FALSE)),"－",VLOOKUP($AC796,技リスト!$A$1:$F$245,4,FALSE)),"一致","")</f>
        <v/>
      </c>
      <c r="AG796" s="16" t="str">
        <f t="shared" si="96"/>
        <v>ホーントレインモンキーターンフェイクボールジグザグスパーク</v>
      </c>
      <c r="AH796" s="16" t="str">
        <f t="shared" si="97"/>
        <v>ホーントレインモンキーターンフェイクボールジグザグスパーク</v>
      </c>
      <c r="AI796" s="16" t="str">
        <f t="shared" si="98"/>
        <v>ホーントレインモンキーターンフェイクボールジグザグスパーク</v>
      </c>
      <c r="AJ796" s="16" t="str">
        <f t="shared" si="99"/>
        <v>ホーントレインモンキーターンフェイクボールジグザグスパーク</v>
      </c>
      <c r="AK796" s="15" t="str">
        <f t="shared" si="100"/>
        <v>BBDRBLDR</v>
      </c>
      <c r="AL796" s="16" t="str">
        <f t="shared" si="101"/>
        <v>BBDRBLDR</v>
      </c>
      <c r="AM796" s="15" t="str">
        <f t="shared" si="102"/>
        <v>BBDRBLDR</v>
      </c>
      <c r="AN796" s="15" t="str">
        <f t="shared" si="103"/>
        <v>BBDRBLDR</v>
      </c>
    </row>
    <row r="797" spans="1:40" ht="11.25" customHeight="1" x14ac:dyDescent="0.15">
      <c r="A797" s="15">
        <v>796</v>
      </c>
      <c r="B797" s="15" t="s">
        <v>1911</v>
      </c>
      <c r="C797" s="15" t="s">
        <v>1912</v>
      </c>
      <c r="D797" s="3" t="s">
        <v>18</v>
      </c>
      <c r="E797" s="15" t="s">
        <v>19</v>
      </c>
      <c r="F797" s="15" t="s">
        <v>53</v>
      </c>
      <c r="G797" s="15">
        <v>125</v>
      </c>
      <c r="H797" s="15">
        <v>100</v>
      </c>
      <c r="I797" s="15">
        <v>52</v>
      </c>
      <c r="J797" s="15">
        <v>61</v>
      </c>
      <c r="K797" s="15">
        <v>47</v>
      </c>
      <c r="L797" s="15">
        <v>47</v>
      </c>
      <c r="M797" s="15">
        <v>49</v>
      </c>
      <c r="N797" s="15">
        <v>57</v>
      </c>
      <c r="O797" s="15">
        <v>62</v>
      </c>
      <c r="P797" s="15">
        <v>37</v>
      </c>
      <c r="Q797" s="15" t="s">
        <v>187</v>
      </c>
      <c r="R797" s="3" t="str">
        <f>IF(ISERROR(VLOOKUP($Q797,技リスト!$A$1:$F$270,6,FALSE)),"－",VLOOKUP($Q797,技リスト!$A$1:$F$270,6,FALSE))</f>
        <v>DR</v>
      </c>
      <c r="S797" s="3">
        <f>IF(ISERROR(VLOOKUP($Q797,技リスト!$A$1:$F$270,3,FALSE)),"－",VLOOKUP($Q797,技リスト!$A$1:$F$270,3,FALSE))</f>
        <v>15</v>
      </c>
      <c r="T797" s="3" t="str">
        <f>IF($E797=IF(ISERROR(VLOOKUP($Q797,技リスト!$A$1:$F$270,4,FALSE)),"－",VLOOKUP($Q797,技リスト!$A$1:$F$270,4,FALSE)),"一致","")</f>
        <v>一致</v>
      </c>
      <c r="U797" s="15" t="s">
        <v>305</v>
      </c>
      <c r="V797" s="3" t="str">
        <f>IF(ISERROR(VLOOKUP($U797,技リスト!$A$1:$F$270,6,FALSE)),"－",VLOOKUP($U797,技リスト!$A$1:$F$270,6,FALSE))</f>
        <v>BB</v>
      </c>
      <c r="W797" s="3">
        <f>IF(ISERROR(VLOOKUP($U797,技リスト!$A$1:$F$270,3,FALSE)),"－",VLOOKUP($U797,技リスト!$A$1:$F$270,3,FALSE))</f>
        <v>16</v>
      </c>
      <c r="X797" s="3" t="str">
        <f>IF($E797=IF(ISERROR(VLOOKUP($U797,技リスト!$A$1:$F$270,4,FALSE)),"－",VLOOKUP($U797,技リスト!$A$1:$F$270,4,FALSE)),"一致","")</f>
        <v/>
      </c>
      <c r="Y797" s="15" t="s">
        <v>738</v>
      </c>
      <c r="Z797" s="3" t="str">
        <f>IF(ISERROR(VLOOKUP($Y797,技リスト!$A$1:$F$270,6,FALSE)),"－",VLOOKUP($Y797,技リスト!$A$1:$F$270,6,FALSE))</f>
        <v>BB</v>
      </c>
      <c r="AA797" s="3">
        <f>IF(ISERROR(VLOOKUP($Y797,技リスト!$A$1:$F$270,3,FALSE)),"－",VLOOKUP($Y797,技リスト!$A$1:$F$270,3,FALSE))</f>
        <v>44</v>
      </c>
      <c r="AB797" s="3" t="str">
        <f>IF($E797=IF(ISERROR(VLOOKUP($Y797,技リスト!$A$1:$F$270,4,FALSE)),"－",VLOOKUP($Y797,技リスト!$A$1:$F$270,4,FALSE)),"一致","")</f>
        <v/>
      </c>
      <c r="AC797" s="15" t="s">
        <v>135</v>
      </c>
      <c r="AD797" s="3" t="str">
        <f>IF(ISERROR(VLOOKUP($AC797,技リスト!$A$1:$F$270,6,FALSE)),"－",VLOOKUP($AC797,技リスト!$A$1:$F$270,6,FALSE))</f>
        <v>DR</v>
      </c>
      <c r="AE797" s="3">
        <f>IF(ISERROR(VLOOKUP($AC797,技リスト!$A$1:$F$270,3,FALSE)),"－",VLOOKUP($AC797,技リスト!$A$1:$F$270,3,FALSE))</f>
        <v>61</v>
      </c>
      <c r="AF797" s="3" t="str">
        <f>IF($E797=IF(ISERROR(VLOOKUP($AC797,技リスト!$A$1:$F$245,4,FALSE)),"－",VLOOKUP($AC797,技リスト!$A$1:$F$245,4,FALSE)),"一致","")</f>
        <v/>
      </c>
      <c r="AG797" s="16" t="str">
        <f t="shared" si="96"/>
        <v>のろいホーントレインスーパーしこふみモグラフェイント</v>
      </c>
      <c r="AH797" s="16" t="str">
        <f t="shared" si="97"/>
        <v>のろいホーントレインスーパーしこふみモグラフェイント</v>
      </c>
      <c r="AI797" s="16" t="str">
        <f t="shared" si="98"/>
        <v>のろいホーントレインスーパーしこふみモグラフェイント</v>
      </c>
      <c r="AJ797" s="16" t="str">
        <f t="shared" si="99"/>
        <v>のろいホーントレインスーパーしこふみモグラフェイント</v>
      </c>
      <c r="AK797" s="15" t="str">
        <f t="shared" si="100"/>
        <v>DRBBBBDR</v>
      </c>
      <c r="AL797" s="16" t="str">
        <f t="shared" si="101"/>
        <v>DRBBBBDR</v>
      </c>
      <c r="AM797" s="15" t="str">
        <f t="shared" si="102"/>
        <v>DRBBBBDR</v>
      </c>
      <c r="AN797" s="15" t="str">
        <f t="shared" si="103"/>
        <v>DRBBBBDR</v>
      </c>
    </row>
    <row r="798" spans="1:40" ht="11.25" customHeight="1" x14ac:dyDescent="0.15">
      <c r="A798" s="15">
        <v>797</v>
      </c>
      <c r="B798" s="15" t="s">
        <v>1913</v>
      </c>
      <c r="C798" s="15" t="s">
        <v>1914</v>
      </c>
      <c r="D798" s="3" t="s">
        <v>18</v>
      </c>
      <c r="E798" s="15" t="s">
        <v>19</v>
      </c>
      <c r="F798" s="15" t="s">
        <v>20</v>
      </c>
      <c r="G798" s="15">
        <v>105</v>
      </c>
      <c r="H798" s="15">
        <v>150</v>
      </c>
      <c r="I798" s="15">
        <v>42</v>
      </c>
      <c r="J798" s="15">
        <v>56</v>
      </c>
      <c r="K798" s="15">
        <v>52</v>
      </c>
      <c r="L798" s="15">
        <v>55</v>
      </c>
      <c r="M798" s="15">
        <v>68</v>
      </c>
      <c r="N798" s="15">
        <v>57</v>
      </c>
      <c r="O798" s="15">
        <v>60</v>
      </c>
      <c r="P798" s="15">
        <v>19</v>
      </c>
      <c r="Q798" s="15" t="s">
        <v>437</v>
      </c>
      <c r="R798" s="3" t="str">
        <f>IF(ISERROR(VLOOKUP($Q798,技リスト!$A$1:$F$270,6,FALSE)),"－",VLOOKUP($Q798,技リスト!$A$1:$F$270,6,FALSE))</f>
        <v>CA</v>
      </c>
      <c r="S798" s="3">
        <f>IF(ISERROR(VLOOKUP($Q798,技リスト!$A$1:$F$270,3,FALSE)),"－",VLOOKUP($Q798,技リスト!$A$1:$F$270,3,FALSE))</f>
        <v>15</v>
      </c>
      <c r="T798" s="3" t="str">
        <f>IF($E798=IF(ISERROR(VLOOKUP($Q798,技リスト!$A$1:$F$270,4,FALSE)),"－",VLOOKUP($Q798,技リスト!$A$1:$F$270,4,FALSE)),"一致","")</f>
        <v/>
      </c>
      <c r="U798" s="15" t="s">
        <v>325</v>
      </c>
      <c r="V798" s="3" t="str">
        <f>IF(ISERROR(VLOOKUP($U798,技リスト!$A$1:$F$270,6,FALSE)),"－",VLOOKUP($U798,技リスト!$A$1:$F$270,6,FALSE))</f>
        <v>NS</v>
      </c>
      <c r="W798" s="3">
        <f>IF(ISERROR(VLOOKUP($U798,技リスト!$A$1:$F$270,3,FALSE)),"－",VLOOKUP($U798,技リスト!$A$1:$F$270,3,FALSE))</f>
        <v>58</v>
      </c>
      <c r="X798" s="3" t="str">
        <f>IF($E798=IF(ISERROR(VLOOKUP($U798,技リスト!$A$1:$F$270,4,FALSE)),"－",VLOOKUP($U798,技リスト!$A$1:$F$270,4,FALSE)),"一致","")</f>
        <v/>
      </c>
      <c r="Y798" s="15" t="s">
        <v>250</v>
      </c>
      <c r="Z798" s="3" t="str">
        <f>IF(ISERROR(VLOOKUP($Y798,技リスト!$A$1:$F$270,6,FALSE)),"－",VLOOKUP($Y798,技リスト!$A$1:$F$270,6,FALSE))</f>
        <v>P1</v>
      </c>
      <c r="AA798" s="3">
        <f>IF(ISERROR(VLOOKUP($Y798,技リスト!$A$1:$F$270,3,FALSE)),"－",VLOOKUP($Y798,技リスト!$A$1:$F$270,3,FALSE))</f>
        <v>46</v>
      </c>
      <c r="AB798" s="3" t="str">
        <f>IF($E798=IF(ISERROR(VLOOKUP($Y798,技リスト!$A$1:$F$270,4,FALSE)),"－",VLOOKUP($Y798,技リスト!$A$1:$F$270,4,FALSE)),"一致","")</f>
        <v/>
      </c>
      <c r="AC798" s="15" t="s">
        <v>208</v>
      </c>
      <c r="AD798" s="3" t="str">
        <f>IF(ISERROR(VLOOKUP($AC798,技リスト!$A$1:$F$270,6,FALSE)),"－",VLOOKUP($AC798,技リスト!$A$1:$F$270,6,FALSE))</f>
        <v>P1</v>
      </c>
      <c r="AE798" s="3">
        <f>IF(ISERROR(VLOOKUP($AC798,技リスト!$A$1:$F$270,3,FALSE)),"－",VLOOKUP($AC798,技リスト!$A$1:$F$270,3,FALSE))</f>
        <v>61</v>
      </c>
      <c r="AF798" s="3" t="str">
        <f>IF($E798=IF(ISERROR(VLOOKUP($AC798,技リスト!$A$1:$F$245,4,FALSE)),"－",VLOOKUP($AC798,技リスト!$A$1:$F$245,4,FALSE)),"一致","")</f>
        <v/>
      </c>
      <c r="AG798" s="16" t="str">
        <f t="shared" si="96"/>
        <v>プレッシャーパンチコンドルダイブねっけつヘッドフルパワーシールド</v>
      </c>
      <c r="AH798" s="16" t="str">
        <f t="shared" si="97"/>
        <v>プレッシャーパンチコンドルダイブねっけつヘッドフルパワーシールド</v>
      </c>
      <c r="AI798" s="16" t="str">
        <f t="shared" si="98"/>
        <v>プレッシャーパンチコンドルダイブねっけつヘッドフルパワーシールド</v>
      </c>
      <c r="AJ798" s="16" t="str">
        <f t="shared" si="99"/>
        <v>プレッシャーパンチコンドルダイブねっけつヘッドフルパワーシールド</v>
      </c>
      <c r="AK798" s="15" t="str">
        <f t="shared" si="100"/>
        <v>CANSP1P1</v>
      </c>
      <c r="AL798" s="16" t="str">
        <f t="shared" si="101"/>
        <v>CANSP1P1</v>
      </c>
      <c r="AM798" s="15" t="str">
        <f t="shared" si="102"/>
        <v>CANSP1P1</v>
      </c>
      <c r="AN798" s="15" t="str">
        <f t="shared" si="103"/>
        <v>CANSP1P1</v>
      </c>
    </row>
    <row r="799" spans="1:40" ht="11.25" customHeight="1" x14ac:dyDescent="0.15">
      <c r="A799" s="15">
        <v>798</v>
      </c>
      <c r="B799" s="15" t="s">
        <v>1915</v>
      </c>
      <c r="C799" s="15" t="s">
        <v>1916</v>
      </c>
      <c r="D799" s="3" t="s">
        <v>18</v>
      </c>
      <c r="E799" s="15" t="s">
        <v>121</v>
      </c>
      <c r="F799" s="15" t="s">
        <v>52</v>
      </c>
      <c r="G799" s="15">
        <v>118</v>
      </c>
      <c r="H799" s="15">
        <v>134</v>
      </c>
      <c r="I799" s="15">
        <v>50</v>
      </c>
      <c r="J799" s="15">
        <v>57</v>
      </c>
      <c r="K799" s="15">
        <v>59</v>
      </c>
      <c r="L799" s="15">
        <v>57</v>
      </c>
      <c r="M799" s="15">
        <v>76</v>
      </c>
      <c r="N799" s="15">
        <v>55</v>
      </c>
      <c r="O799" s="15">
        <v>60</v>
      </c>
      <c r="P799" s="15">
        <v>16</v>
      </c>
      <c r="Q799" s="15" t="s">
        <v>153</v>
      </c>
      <c r="R799" s="3" t="str">
        <f>IF(ISERROR(VLOOKUP($Q799,技リスト!$A$1:$F$270,6,FALSE)),"－",VLOOKUP($Q799,技リスト!$A$1:$F$270,6,FALSE))</f>
        <v>NS</v>
      </c>
      <c r="S799" s="3">
        <f>IF(ISERROR(VLOOKUP($Q799,技リスト!$A$1:$F$270,3,FALSE)),"－",VLOOKUP($Q799,技リスト!$A$1:$F$270,3,FALSE))</f>
        <v>22</v>
      </c>
      <c r="T799" s="3" t="str">
        <f>IF($E799=IF(ISERROR(VLOOKUP($Q799,技リスト!$A$1:$F$270,4,FALSE)),"－",VLOOKUP($Q799,技リスト!$A$1:$F$270,4,FALSE)),"一致","")</f>
        <v/>
      </c>
      <c r="U799" s="15" t="s">
        <v>159</v>
      </c>
      <c r="V799" s="3" t="str">
        <f>IF(ISERROR(VLOOKUP($U799,技リスト!$A$1:$F$270,6,FALSE)),"－",VLOOKUP($U799,技リスト!$A$1:$F$270,6,FALSE))</f>
        <v>NS</v>
      </c>
      <c r="W799" s="3">
        <f>IF(ISERROR(VLOOKUP($U799,技リスト!$A$1:$F$270,3,FALSE)),"－",VLOOKUP($U799,技リスト!$A$1:$F$270,3,FALSE))</f>
        <v>67</v>
      </c>
      <c r="X799" s="3" t="str">
        <f>IF($E799=IF(ISERROR(VLOOKUP($U799,技リスト!$A$1:$F$270,4,FALSE)),"－",VLOOKUP($U799,技リスト!$A$1:$F$270,4,FALSE)),"一致","")</f>
        <v>一致</v>
      </c>
      <c r="Y799" s="15" t="s">
        <v>171</v>
      </c>
      <c r="Z799" s="3" t="str">
        <f>IF(ISERROR(VLOOKUP($Y799,技リスト!$A$1:$F$270,6,FALSE)),"－",VLOOKUP($Y799,技リスト!$A$1:$F$270,6,FALSE))</f>
        <v>DR</v>
      </c>
      <c r="AA799" s="3">
        <f>IF(ISERROR(VLOOKUP($Y799,技リスト!$A$1:$F$270,3,FALSE)),"－",VLOOKUP($Y799,技リスト!$A$1:$F$270,3,FALSE))</f>
        <v>47</v>
      </c>
      <c r="AB799" s="3" t="str">
        <f>IF($E799=IF(ISERROR(VLOOKUP($Y799,技リスト!$A$1:$F$270,4,FALSE)),"－",VLOOKUP($Y799,技リスト!$A$1:$F$270,4,FALSE)),"一致","")</f>
        <v/>
      </c>
      <c r="AC799" s="15" t="s">
        <v>166</v>
      </c>
      <c r="AD799" s="3" t="str">
        <f>IF(ISERROR(VLOOKUP($AC799,技リスト!$A$1:$F$270,6,FALSE)),"－",VLOOKUP($AC799,技リスト!$A$1:$F$270,6,FALSE))</f>
        <v>BS</v>
      </c>
      <c r="AE799" s="3">
        <f>IF(ISERROR(VLOOKUP($AC799,技リスト!$A$1:$F$270,3,FALSE)),"－",VLOOKUP($AC799,技リスト!$A$1:$F$270,3,FALSE))</f>
        <v>109</v>
      </c>
      <c r="AF799" s="3" t="str">
        <f>IF($E799=IF(ISERROR(VLOOKUP($AC799,技リスト!$A$1:$F$245,4,FALSE)),"－",VLOOKUP($AC799,技リスト!$A$1:$F$245,4,FALSE)),"一致","")</f>
        <v/>
      </c>
      <c r="AG799" s="16" t="str">
        <f t="shared" si="96"/>
        <v>ローリングキッククルクルヘッドイリュージョンボールイナズマおとし</v>
      </c>
      <c r="AH799" s="16" t="str">
        <f t="shared" si="97"/>
        <v>ローリングキッククルクルヘッドイリュージョンボールイナズマおとし</v>
      </c>
      <c r="AI799" s="16" t="str">
        <f t="shared" si="98"/>
        <v>ローリングキッククルクルヘッドイリュージョンボールイナズマおとし</v>
      </c>
      <c r="AJ799" s="16" t="str">
        <f t="shared" si="99"/>
        <v>ローリングキッククルクルヘッドイリュージョンボールイナズマおとし</v>
      </c>
      <c r="AK799" s="15" t="str">
        <f t="shared" si="100"/>
        <v>NSNSDRBS</v>
      </c>
      <c r="AL799" s="16" t="str">
        <f t="shared" si="101"/>
        <v>NSNSDRBS</v>
      </c>
      <c r="AM799" s="15" t="str">
        <f t="shared" si="102"/>
        <v>NSNSDRBS</v>
      </c>
      <c r="AN799" s="15" t="str">
        <f t="shared" si="103"/>
        <v>NSNSDRBS</v>
      </c>
    </row>
    <row r="800" spans="1:40" ht="11.25" customHeight="1" x14ac:dyDescent="0.15">
      <c r="A800" s="15">
        <v>799</v>
      </c>
      <c r="B800" s="15" t="s">
        <v>1917</v>
      </c>
      <c r="C800" s="15" t="s">
        <v>1918</v>
      </c>
      <c r="D800" s="3" t="s">
        <v>18</v>
      </c>
      <c r="E800" s="15" t="s">
        <v>19</v>
      </c>
      <c r="F800" s="15" t="s">
        <v>53</v>
      </c>
      <c r="G800" s="15">
        <v>103</v>
      </c>
      <c r="H800" s="15">
        <v>144</v>
      </c>
      <c r="I800" s="15">
        <v>41</v>
      </c>
      <c r="J800" s="15">
        <v>59</v>
      </c>
      <c r="K800" s="15">
        <v>54</v>
      </c>
      <c r="L800" s="15">
        <v>58</v>
      </c>
      <c r="M800" s="15">
        <v>74</v>
      </c>
      <c r="N800" s="15">
        <v>59</v>
      </c>
      <c r="O800" s="15">
        <v>54</v>
      </c>
      <c r="P800" s="15">
        <v>19</v>
      </c>
      <c r="Q800" s="15" t="s">
        <v>158</v>
      </c>
      <c r="R800" s="3" t="str">
        <f>IF(ISERROR(VLOOKUP($Q800,技リスト!$A$1:$F$270,6,FALSE)),"－",VLOOKUP($Q800,技リスト!$A$1:$F$270,6,FALSE))</f>
        <v>DR</v>
      </c>
      <c r="S800" s="3">
        <f>IF(ISERROR(VLOOKUP($Q800,技リスト!$A$1:$F$270,3,FALSE)),"－",VLOOKUP($Q800,技リスト!$A$1:$F$270,3,FALSE))</f>
        <v>17</v>
      </c>
      <c r="T800" s="3" t="str">
        <f>IF($E800=IF(ISERROR(VLOOKUP($Q800,技リスト!$A$1:$F$270,4,FALSE)),"－",VLOOKUP($Q800,技リスト!$A$1:$F$270,4,FALSE)),"一致","")</f>
        <v/>
      </c>
      <c r="U800" s="15" t="s">
        <v>610</v>
      </c>
      <c r="V800" s="3" t="str">
        <f>IF(ISERROR(VLOOKUP($U800,技リスト!$A$1:$F$270,6,FALSE)),"－",VLOOKUP($U800,技リスト!$A$1:$F$270,6,FALSE))</f>
        <v>DR</v>
      </c>
      <c r="W800" s="3">
        <f>IF(ISERROR(VLOOKUP($U800,技リスト!$A$1:$F$270,3,FALSE)),"－",VLOOKUP($U800,技リスト!$A$1:$F$270,3,FALSE))</f>
        <v>38</v>
      </c>
      <c r="X800" s="3" t="str">
        <f>IF($E800=IF(ISERROR(VLOOKUP($U800,技リスト!$A$1:$F$270,4,FALSE)),"－",VLOOKUP($U800,技リスト!$A$1:$F$270,4,FALSE)),"一致","")</f>
        <v/>
      </c>
      <c r="Y800" s="15" t="s">
        <v>363</v>
      </c>
      <c r="Z800" s="3" t="str">
        <f>IF(ISERROR(VLOOKUP($Y800,技リスト!$A$1:$F$270,6,FALSE)),"－",VLOOKUP($Y800,技リスト!$A$1:$F$270,6,FALSE))</f>
        <v>DR</v>
      </c>
      <c r="AA800" s="3">
        <f>IF(ISERROR(VLOOKUP($Y800,技リスト!$A$1:$F$270,3,FALSE)),"－",VLOOKUP($Y800,技リスト!$A$1:$F$270,3,FALSE))</f>
        <v>52</v>
      </c>
      <c r="AB800" s="3" t="str">
        <f>IF($E800=IF(ISERROR(VLOOKUP($Y800,技リスト!$A$1:$F$270,4,FALSE)),"－",VLOOKUP($Y800,技リスト!$A$1:$F$270,4,FALSE)),"一致","")</f>
        <v>一致</v>
      </c>
      <c r="AC800" s="15" t="s">
        <v>750</v>
      </c>
      <c r="AD800" s="3" t="str">
        <f>IF(ISERROR(VLOOKUP($AC800,技リスト!$A$1:$F$270,6,FALSE)),"－",VLOOKUP($AC800,技リスト!$A$1:$F$270,6,FALSE))</f>
        <v>BL</v>
      </c>
      <c r="AE800" s="3">
        <f>IF(ISERROR(VLOOKUP($AC800,技リスト!$A$1:$F$270,3,FALSE)),"－",VLOOKUP($AC800,技リスト!$A$1:$F$270,3,FALSE))</f>
        <v>62</v>
      </c>
      <c r="AF800" s="3" t="str">
        <f>IF($E800=IF(ISERROR(VLOOKUP($AC800,技リスト!$A$1:$F$245,4,FALSE)),"－",VLOOKUP($AC800,技リスト!$A$1:$F$245,4,FALSE)),"一致","")</f>
        <v/>
      </c>
      <c r="AG800" s="16" t="str">
        <f t="shared" si="96"/>
        <v>たつまきせんぷうフーセンガムざんぞうフレイムダンス</v>
      </c>
      <c r="AH800" s="16" t="str">
        <f t="shared" si="97"/>
        <v>たつまきせんぷうフーセンガムざんぞうフレイムダンス</v>
      </c>
      <c r="AI800" s="16" t="str">
        <f t="shared" si="98"/>
        <v>たつまきせんぷうフーセンガムざんぞうフレイムダンス</v>
      </c>
      <c r="AJ800" s="16" t="str">
        <f t="shared" si="99"/>
        <v>たつまきせんぷうフーセンガムざんぞうフレイムダンス</v>
      </c>
      <c r="AK800" s="15" t="str">
        <f t="shared" si="100"/>
        <v>DRDRDRBL</v>
      </c>
      <c r="AL800" s="16" t="str">
        <f t="shared" si="101"/>
        <v>DRDRDRBL</v>
      </c>
      <c r="AM800" s="15" t="str">
        <f t="shared" si="102"/>
        <v>DRDRDRBL</v>
      </c>
      <c r="AN800" s="15" t="str">
        <f t="shared" si="103"/>
        <v>DRDRDRBL</v>
      </c>
    </row>
    <row r="801" spans="1:40" ht="11.25" customHeight="1" x14ac:dyDescent="0.15">
      <c r="A801" s="15">
        <v>800</v>
      </c>
      <c r="B801" s="15" t="s">
        <v>1919</v>
      </c>
      <c r="C801" s="15" t="s">
        <v>1920</v>
      </c>
      <c r="D801" s="3" t="s">
        <v>18</v>
      </c>
      <c r="E801" s="15" t="s">
        <v>19</v>
      </c>
      <c r="F801" s="15" t="s">
        <v>52</v>
      </c>
      <c r="G801" s="15">
        <v>167</v>
      </c>
      <c r="H801" s="15">
        <v>158</v>
      </c>
      <c r="I801" s="15">
        <v>68</v>
      </c>
      <c r="J801" s="15">
        <v>64</v>
      </c>
      <c r="K801" s="15">
        <v>64</v>
      </c>
      <c r="L801" s="15">
        <v>61</v>
      </c>
      <c r="M801" s="15">
        <v>62</v>
      </c>
      <c r="N801" s="15">
        <v>66</v>
      </c>
      <c r="O801" s="15">
        <v>60</v>
      </c>
      <c r="P801" s="15">
        <v>13</v>
      </c>
      <c r="Q801" s="15" t="s">
        <v>134</v>
      </c>
      <c r="R801" s="3" t="str">
        <f>IF(ISERROR(VLOOKUP($Q801,技リスト!$A$1:$F$270,6,FALSE)),"－",VLOOKUP($Q801,技リスト!$A$1:$F$270,6,FALSE))</f>
        <v>DR</v>
      </c>
      <c r="S801" s="3">
        <f>IF(ISERROR(VLOOKUP($Q801,技リスト!$A$1:$F$270,3,FALSE)),"－",VLOOKUP($Q801,技リスト!$A$1:$F$270,3,FALSE))</f>
        <v>38</v>
      </c>
      <c r="T801" s="3" t="str">
        <f>IF($E801=IF(ISERROR(VLOOKUP($Q801,技リスト!$A$1:$F$270,4,FALSE)),"－",VLOOKUP($Q801,技リスト!$A$1:$F$270,4,FALSE)),"一致","")</f>
        <v/>
      </c>
      <c r="U801" s="15" t="s">
        <v>449</v>
      </c>
      <c r="V801" s="3" t="str">
        <f>IF(ISERROR(VLOOKUP($U801,技リスト!$A$1:$F$270,6,FALSE)),"－",VLOOKUP($U801,技リスト!$A$1:$F$270,6,FALSE))</f>
        <v>NS</v>
      </c>
      <c r="W801" s="3">
        <f>IF(ISERROR(VLOOKUP($U801,技リスト!$A$1:$F$270,3,FALSE)),"－",VLOOKUP($U801,技リスト!$A$1:$F$270,3,FALSE))</f>
        <v>58</v>
      </c>
      <c r="X801" s="3" t="str">
        <f>IF($E801=IF(ISERROR(VLOOKUP($U801,技リスト!$A$1:$F$270,4,FALSE)),"－",VLOOKUP($U801,技リスト!$A$1:$F$270,4,FALSE)),"一致","")</f>
        <v/>
      </c>
      <c r="Y801" s="15" t="s">
        <v>530</v>
      </c>
      <c r="Z801" s="3" t="str">
        <f>IF(ISERROR(VLOOKUP($Y801,技リスト!$A$1:$F$270,6,FALSE)),"－",VLOOKUP($Y801,技リスト!$A$1:$F$270,6,FALSE))</f>
        <v>BS</v>
      </c>
      <c r="AA801" s="3">
        <f>IF(ISERROR(VLOOKUP($Y801,技リスト!$A$1:$F$270,3,FALSE)),"－",VLOOKUP($Y801,技リスト!$A$1:$F$270,3,FALSE))</f>
        <v>70</v>
      </c>
      <c r="AB801" s="3" t="str">
        <f>IF($E801=IF(ISERROR(VLOOKUP($Y801,技リスト!$A$1:$F$270,4,FALSE)),"－",VLOOKUP($Y801,技リスト!$A$1:$F$270,4,FALSE)),"一致","")</f>
        <v/>
      </c>
      <c r="AC801" s="15" t="s">
        <v>160</v>
      </c>
      <c r="AD801" s="3" t="str">
        <f>IF(ISERROR(VLOOKUP($AC801,技リスト!$A$1:$F$270,6,FALSE)),"－",VLOOKUP($AC801,技リスト!$A$1:$F$270,6,FALSE))</f>
        <v>BS</v>
      </c>
      <c r="AE801" s="3">
        <f>IF(ISERROR(VLOOKUP($AC801,技リスト!$A$1:$F$270,3,FALSE)),"－",VLOOKUP($AC801,技リスト!$A$1:$F$270,3,FALSE))</f>
        <v>78</v>
      </c>
      <c r="AF801" s="3" t="str">
        <f>IF($E801=IF(ISERROR(VLOOKUP($AC801,技リスト!$A$1:$F$245,4,FALSE)),"－",VLOOKUP($AC801,技リスト!$A$1:$F$245,4,FALSE)),"一致","")</f>
        <v/>
      </c>
      <c r="AG801" s="16" t="str">
        <f t="shared" si="96"/>
        <v>スーパーアルマジロつちだるまバックトルネードクンフーアタック</v>
      </c>
      <c r="AH801" s="16" t="str">
        <f t="shared" si="97"/>
        <v>スーパーアルマジロつちだるまバックトルネードクンフーアタック</v>
      </c>
      <c r="AI801" s="16" t="str">
        <f t="shared" si="98"/>
        <v>スーパーアルマジロつちだるまバックトルネードクンフーアタック</v>
      </c>
      <c r="AJ801" s="16" t="str">
        <f t="shared" si="99"/>
        <v>スーパーアルマジロつちだるまバックトルネードクンフーアタック</v>
      </c>
      <c r="AK801" s="15" t="str">
        <f t="shared" si="100"/>
        <v>DRNSBSBS</v>
      </c>
      <c r="AL801" s="16" t="str">
        <f t="shared" si="101"/>
        <v>DRNSBSBS</v>
      </c>
      <c r="AM801" s="15" t="str">
        <f t="shared" si="102"/>
        <v>DRNSBSBS</v>
      </c>
      <c r="AN801" s="15" t="str">
        <f t="shared" si="103"/>
        <v>DRNSBSBS</v>
      </c>
    </row>
    <row r="802" spans="1:40" ht="11.25" customHeight="1" x14ac:dyDescent="0.15">
      <c r="A802" s="15">
        <v>801</v>
      </c>
      <c r="B802" s="15" t="s">
        <v>1921</v>
      </c>
      <c r="C802" s="15" t="s">
        <v>1922</v>
      </c>
      <c r="D802" s="3" t="s">
        <v>18</v>
      </c>
      <c r="E802" s="15" t="s">
        <v>88</v>
      </c>
      <c r="F802" s="15" t="s">
        <v>20</v>
      </c>
      <c r="G802" s="15">
        <v>149</v>
      </c>
      <c r="H802" s="15">
        <v>198</v>
      </c>
      <c r="I802" s="15">
        <v>41</v>
      </c>
      <c r="J802" s="15">
        <v>55</v>
      </c>
      <c r="K802" s="15">
        <v>64</v>
      </c>
      <c r="L802" s="15">
        <v>40</v>
      </c>
      <c r="M802" s="15">
        <v>60</v>
      </c>
      <c r="N802" s="15">
        <v>58</v>
      </c>
      <c r="O802" s="15">
        <v>60</v>
      </c>
      <c r="P802" s="15">
        <v>19</v>
      </c>
      <c r="Q802" s="15" t="s">
        <v>203</v>
      </c>
      <c r="R802" s="3" t="str">
        <f>IF(ISERROR(VLOOKUP($Q802,技リスト!$A$1:$F$270,6,FALSE)),"－",VLOOKUP($Q802,技リスト!$A$1:$F$270,6,FALSE))</f>
        <v>P1</v>
      </c>
      <c r="S802" s="3">
        <f>IF(ISERROR(VLOOKUP($Q802,技リスト!$A$1:$F$270,3,FALSE)),"－",VLOOKUP($Q802,技リスト!$A$1:$F$270,3,FALSE))</f>
        <v>8</v>
      </c>
      <c r="T802" s="3" t="str">
        <f>IF($E802=IF(ISERROR(VLOOKUP($Q802,技リスト!$A$1:$F$270,4,FALSE)),"－",VLOOKUP($Q802,技リスト!$A$1:$F$270,4,FALSE)),"一致","")</f>
        <v/>
      </c>
      <c r="U802" s="15" t="s">
        <v>437</v>
      </c>
      <c r="V802" s="3" t="str">
        <f>IF(ISERROR(VLOOKUP($U802,技リスト!$A$1:$F$270,6,FALSE)),"－",VLOOKUP($U802,技リスト!$A$1:$F$270,6,FALSE))</f>
        <v>CA</v>
      </c>
      <c r="W802" s="3">
        <f>IF(ISERROR(VLOOKUP($U802,技リスト!$A$1:$F$270,3,FALSE)),"－",VLOOKUP($U802,技リスト!$A$1:$F$270,3,FALSE))</f>
        <v>15</v>
      </c>
      <c r="X802" s="3" t="str">
        <f>IF($E802=IF(ISERROR(VLOOKUP($U802,技リスト!$A$1:$F$270,4,FALSE)),"－",VLOOKUP($U802,技リスト!$A$1:$F$270,4,FALSE)),"一致","")</f>
        <v/>
      </c>
      <c r="Y802" s="15" t="s">
        <v>280</v>
      </c>
      <c r="Z802" s="3" t="str">
        <f>IF(ISERROR(VLOOKUP($Y802,技リスト!$A$1:$F$270,6,FALSE)),"－",VLOOKUP($Y802,技リスト!$A$1:$F$270,6,FALSE))</f>
        <v>P1</v>
      </c>
      <c r="AA802" s="3">
        <f>IF(ISERROR(VLOOKUP($Y802,技リスト!$A$1:$F$270,3,FALSE)),"－",VLOOKUP($Y802,技リスト!$A$1:$F$270,3,FALSE))</f>
        <v>41</v>
      </c>
      <c r="AB802" s="3" t="str">
        <f>IF($E802=IF(ISERROR(VLOOKUP($Y802,技リスト!$A$1:$F$270,4,FALSE)),"－",VLOOKUP($Y802,技リスト!$A$1:$F$270,4,FALSE)),"一致","")</f>
        <v/>
      </c>
      <c r="AC802" s="15" t="s">
        <v>281</v>
      </c>
      <c r="AD802" s="3" t="str">
        <f>IF(ISERROR(VLOOKUP($AC802,技リスト!$A$1:$F$270,6,FALSE)),"－",VLOOKUP($AC802,技リスト!$A$1:$F$270,6,FALSE))</f>
        <v>P1</v>
      </c>
      <c r="AE802" s="3">
        <f>IF(ISERROR(VLOOKUP($AC802,技リスト!$A$1:$F$270,3,FALSE)),"－",VLOOKUP($AC802,技リスト!$A$1:$F$270,3,FALSE))</f>
        <v>67</v>
      </c>
      <c r="AF802" s="3" t="str">
        <f>IF($E802=IF(ISERROR(VLOOKUP($AC802,技リスト!$A$1:$F$245,4,FALSE)),"－",VLOOKUP($AC802,技リスト!$A$1:$F$245,4,FALSE)),"一致","")</f>
        <v/>
      </c>
      <c r="AG802" s="16" t="str">
        <f t="shared" si="96"/>
        <v>ねっけつパンチプレッシャーパンチロケットこぶしばくれつパンチ</v>
      </c>
      <c r="AH802" s="16" t="str">
        <f t="shared" si="97"/>
        <v>ねっけつパンチプレッシャーパンチロケットこぶしばくれつパンチ</v>
      </c>
      <c r="AI802" s="16" t="str">
        <f t="shared" si="98"/>
        <v>ねっけつパンチプレッシャーパンチロケットこぶしばくれつパンチ</v>
      </c>
      <c r="AJ802" s="16" t="str">
        <f t="shared" si="99"/>
        <v>ねっけつパンチプレッシャーパンチロケットこぶしばくれつパンチ</v>
      </c>
      <c r="AK802" s="15" t="str">
        <f t="shared" si="100"/>
        <v>P1CAP1P1</v>
      </c>
      <c r="AL802" s="16" t="str">
        <f t="shared" si="101"/>
        <v>P1CAP1P1</v>
      </c>
      <c r="AM802" s="15" t="str">
        <f t="shared" si="102"/>
        <v>P1CAP1P1</v>
      </c>
      <c r="AN802" s="15" t="str">
        <f t="shared" si="103"/>
        <v>P1CAP1P1</v>
      </c>
    </row>
    <row r="803" spans="1:40" ht="11.25" customHeight="1" x14ac:dyDescent="0.15">
      <c r="A803" s="15">
        <v>802</v>
      </c>
      <c r="B803" s="15" t="s">
        <v>1923</v>
      </c>
      <c r="C803" s="15" t="s">
        <v>1924</v>
      </c>
      <c r="D803" s="3" t="s">
        <v>18</v>
      </c>
      <c r="E803" s="15" t="s">
        <v>88</v>
      </c>
      <c r="F803" s="15" t="s">
        <v>53</v>
      </c>
      <c r="G803" s="15">
        <v>171</v>
      </c>
      <c r="H803" s="15">
        <v>142</v>
      </c>
      <c r="I803" s="15">
        <v>52</v>
      </c>
      <c r="J803" s="15">
        <v>56</v>
      </c>
      <c r="K803" s="15">
        <v>62</v>
      </c>
      <c r="L803" s="15">
        <v>61</v>
      </c>
      <c r="M803" s="15">
        <v>57</v>
      </c>
      <c r="N803" s="15">
        <v>59</v>
      </c>
      <c r="O803" s="15">
        <v>59</v>
      </c>
      <c r="P803" s="15">
        <v>25</v>
      </c>
      <c r="Q803" s="15" t="s">
        <v>171</v>
      </c>
      <c r="R803" s="3" t="str">
        <f>IF(ISERROR(VLOOKUP($Q803,技リスト!$A$1:$F$270,6,FALSE)),"－",VLOOKUP($Q803,技リスト!$A$1:$F$270,6,FALSE))</f>
        <v>DR</v>
      </c>
      <c r="S803" s="3">
        <f>IF(ISERROR(VLOOKUP($Q803,技リスト!$A$1:$F$270,3,FALSE)),"－",VLOOKUP($Q803,技リスト!$A$1:$F$270,3,FALSE))</f>
        <v>47</v>
      </c>
      <c r="T803" s="3" t="str">
        <f>IF($E803=IF(ISERROR(VLOOKUP($Q803,技リスト!$A$1:$F$270,4,FALSE)),"－",VLOOKUP($Q803,技リスト!$A$1:$F$270,4,FALSE)),"一致","")</f>
        <v/>
      </c>
      <c r="U803" s="15" t="s">
        <v>176</v>
      </c>
      <c r="V803" s="3" t="str">
        <f>IF(ISERROR(VLOOKUP($U803,技リスト!$A$1:$F$270,6,FALSE)),"－",VLOOKUP($U803,技リスト!$A$1:$F$270,6,FALSE))</f>
        <v>DR</v>
      </c>
      <c r="W803" s="3">
        <f>IF(ISERROR(VLOOKUP($U803,技リスト!$A$1:$F$270,3,FALSE)),"－",VLOOKUP($U803,技リスト!$A$1:$F$270,3,FALSE))</f>
        <v>47</v>
      </c>
      <c r="X803" s="3" t="str">
        <f>IF($E803=IF(ISERROR(VLOOKUP($U803,技リスト!$A$1:$F$270,4,FALSE)),"－",VLOOKUP($U803,技リスト!$A$1:$F$270,4,FALSE)),"一致","")</f>
        <v/>
      </c>
      <c r="Y803" s="15" t="s">
        <v>219</v>
      </c>
      <c r="Z803" s="3" t="str">
        <f>IF(ISERROR(VLOOKUP($Y803,技リスト!$A$1:$F$270,6,FALSE)),"－",VLOOKUP($Y803,技リスト!$A$1:$F$270,6,FALSE))</f>
        <v>BL</v>
      </c>
      <c r="AA803" s="3">
        <f>IF(ISERROR(VLOOKUP($Y803,技リスト!$A$1:$F$270,3,FALSE)),"－",VLOOKUP($Y803,技リスト!$A$1:$F$270,3,FALSE))</f>
        <v>64</v>
      </c>
      <c r="AB803" s="3" t="str">
        <f>IF($E803=IF(ISERROR(VLOOKUP($Y803,技リスト!$A$1:$F$270,4,FALSE)),"－",VLOOKUP($Y803,技リスト!$A$1:$F$270,4,FALSE)),"一致","")</f>
        <v>一致</v>
      </c>
      <c r="AC803" s="15" t="s">
        <v>129</v>
      </c>
      <c r="AD803" s="3" t="str">
        <f>IF(ISERROR(VLOOKUP($AC803,技リスト!$A$1:$F$270,6,FALSE)),"－",VLOOKUP($AC803,技リスト!$A$1:$F$270,6,FALSE))</f>
        <v>BL</v>
      </c>
      <c r="AE803" s="3">
        <f>IF(ISERROR(VLOOKUP($AC803,技リスト!$A$1:$F$270,3,FALSE)),"－",VLOOKUP($AC803,技リスト!$A$1:$F$270,3,FALSE))</f>
        <v>73</v>
      </c>
      <c r="AF803" s="3" t="str">
        <f>IF($E803=IF(ISERROR(VLOOKUP($AC803,技リスト!$A$1:$F$245,4,FALSE)),"－",VLOOKUP($AC803,技リスト!$A$1:$F$245,4,FALSE)),"一致","")</f>
        <v/>
      </c>
      <c r="AG803" s="16" t="str">
        <f t="shared" si="96"/>
        <v>イリュージョンボールヒートタックルサイクロンぶんしんディフェンス</v>
      </c>
      <c r="AH803" s="16" t="str">
        <f t="shared" si="97"/>
        <v>イリュージョンボールヒートタックルサイクロンぶんしんディフェンス</v>
      </c>
      <c r="AI803" s="16" t="str">
        <f t="shared" si="98"/>
        <v>イリュージョンボールヒートタックルサイクロンぶんしんディフェンス</v>
      </c>
      <c r="AJ803" s="16" t="str">
        <f t="shared" si="99"/>
        <v>イリュージョンボールヒートタックルサイクロンぶんしんディフェンス</v>
      </c>
      <c r="AK803" s="15" t="str">
        <f t="shared" si="100"/>
        <v>DRDRBLBL</v>
      </c>
      <c r="AL803" s="16" t="str">
        <f t="shared" si="101"/>
        <v>DRDRBLBL</v>
      </c>
      <c r="AM803" s="15" t="str">
        <f t="shared" si="102"/>
        <v>DRDRBLBL</v>
      </c>
      <c r="AN803" s="15" t="str">
        <f t="shared" si="103"/>
        <v>DRDRBLBL</v>
      </c>
    </row>
    <row r="804" spans="1:40" ht="11.25" customHeight="1" x14ac:dyDescent="0.15">
      <c r="A804" s="15">
        <v>803</v>
      </c>
      <c r="B804" s="15" t="s">
        <v>1925</v>
      </c>
      <c r="C804" s="15" t="s">
        <v>1926</v>
      </c>
      <c r="D804" s="3" t="s">
        <v>18</v>
      </c>
      <c r="E804" s="15" t="s">
        <v>145</v>
      </c>
      <c r="F804" s="15" t="s">
        <v>20</v>
      </c>
      <c r="G804" s="15">
        <v>103</v>
      </c>
      <c r="H804" s="15">
        <v>156</v>
      </c>
      <c r="I804" s="15">
        <v>60</v>
      </c>
      <c r="J804" s="15">
        <v>46</v>
      </c>
      <c r="K804" s="15">
        <v>45</v>
      </c>
      <c r="L804" s="15">
        <v>67</v>
      </c>
      <c r="M804" s="15">
        <v>34</v>
      </c>
      <c r="N804" s="15">
        <v>54</v>
      </c>
      <c r="O804" s="15">
        <v>49</v>
      </c>
      <c r="P804" s="15">
        <v>8</v>
      </c>
      <c r="Q804" s="15" t="s">
        <v>366</v>
      </c>
      <c r="R804" s="3" t="str">
        <f>IF(ISERROR(VLOOKUP($Q804,技リスト!$A$1:$F$270,6,FALSE)),"－",VLOOKUP($Q804,技リスト!$A$1:$F$270,6,FALSE))</f>
        <v>CA</v>
      </c>
      <c r="S804" s="3">
        <f>IF(ISERROR(VLOOKUP($Q804,技リスト!$A$1:$F$270,3,FALSE)),"－",VLOOKUP($Q804,技リスト!$A$1:$F$270,3,FALSE))</f>
        <v>10</v>
      </c>
      <c r="T804" s="3" t="str">
        <f>IF($E804=IF(ISERROR(VLOOKUP($Q804,技リスト!$A$1:$F$270,4,FALSE)),"－",VLOOKUP($Q804,技リスト!$A$1:$F$270,4,FALSE)),"一致","")</f>
        <v/>
      </c>
      <c r="U804" s="15" t="s">
        <v>212</v>
      </c>
      <c r="V804" s="3" t="str">
        <f>IF(ISERROR(VLOOKUP($U804,技リスト!$A$1:$F$270,6,FALSE)),"－",VLOOKUP($U804,技リスト!$A$1:$F$270,6,FALSE))</f>
        <v>BB</v>
      </c>
      <c r="W804" s="3">
        <f>IF(ISERROR(VLOOKUP($U804,技リスト!$A$1:$F$270,3,FALSE)),"－",VLOOKUP($U804,技リスト!$A$1:$F$270,3,FALSE))</f>
        <v>14</v>
      </c>
      <c r="X804" s="3" t="str">
        <f>IF($E804=IF(ISERROR(VLOOKUP($U804,技リスト!$A$1:$F$270,4,FALSE)),"－",VLOOKUP($U804,技リスト!$A$1:$F$270,4,FALSE)),"一致","")</f>
        <v>一致</v>
      </c>
      <c r="Y804" s="15" t="s">
        <v>304</v>
      </c>
      <c r="Z804" s="3" t="str">
        <f>IF(ISERROR(VLOOKUP($Y804,技リスト!$A$1:$F$270,6,FALSE)),"－",VLOOKUP($Y804,技リスト!$A$1:$F$270,6,FALSE))</f>
        <v>BL</v>
      </c>
      <c r="AA804" s="3">
        <f>IF(ISERROR(VLOOKUP($Y804,技リスト!$A$1:$F$270,3,FALSE)),"－",VLOOKUP($Y804,技リスト!$A$1:$F$270,3,FALSE))</f>
        <v>12</v>
      </c>
      <c r="AB804" s="3" t="str">
        <f>IF($E804=IF(ISERROR(VLOOKUP($Y804,技リスト!$A$1:$F$270,4,FALSE)),"－",VLOOKUP($Y804,技リスト!$A$1:$F$270,4,FALSE)),"一致","")</f>
        <v/>
      </c>
      <c r="AC804" s="15" t="s">
        <v>280</v>
      </c>
      <c r="AD804" s="3" t="str">
        <f>IF(ISERROR(VLOOKUP($AC804,技リスト!$A$1:$F$270,6,FALSE)),"－",VLOOKUP($AC804,技リスト!$A$1:$F$270,6,FALSE))</f>
        <v>P1</v>
      </c>
      <c r="AE804" s="3">
        <f>IF(ISERROR(VLOOKUP($AC804,技リスト!$A$1:$F$270,3,FALSE)),"－",VLOOKUP($AC804,技リスト!$A$1:$F$270,3,FALSE))</f>
        <v>41</v>
      </c>
      <c r="AF804" s="3" t="str">
        <f>IF($E804=IF(ISERROR(VLOOKUP($AC804,技リスト!$A$1:$F$245,4,FALSE)),"－",VLOOKUP($AC804,技リスト!$A$1:$F$245,4,FALSE)),"一致","")</f>
        <v>一致</v>
      </c>
      <c r="AG804" s="16" t="str">
        <f t="shared" si="96"/>
        <v>タフネスブロックジャイアントスピンしこふみロケットこぶし</v>
      </c>
      <c r="AH804" s="16" t="str">
        <f t="shared" si="97"/>
        <v>タフネスブロックジャイアントスピンしこふみロケットこぶし</v>
      </c>
      <c r="AI804" s="16" t="str">
        <f t="shared" si="98"/>
        <v>タフネスブロックジャイアントスピンしこふみロケットこぶし</v>
      </c>
      <c r="AJ804" s="16" t="str">
        <f t="shared" si="99"/>
        <v>タフネスブロックジャイアントスピンしこふみロケットこぶし</v>
      </c>
      <c r="AK804" s="15" t="str">
        <f t="shared" si="100"/>
        <v>CABBBLP1</v>
      </c>
      <c r="AL804" s="16" t="str">
        <f t="shared" si="101"/>
        <v>CABBBLP1</v>
      </c>
      <c r="AM804" s="15" t="str">
        <f t="shared" si="102"/>
        <v>CABBBLP1</v>
      </c>
      <c r="AN804" s="15" t="str">
        <f t="shared" si="103"/>
        <v>CABBBLP1</v>
      </c>
    </row>
    <row r="805" spans="1:40" ht="11.25" customHeight="1" x14ac:dyDescent="0.15">
      <c r="A805" s="15">
        <v>804</v>
      </c>
      <c r="B805" s="15" t="s">
        <v>1927</v>
      </c>
      <c r="C805" s="15" t="s">
        <v>1928</v>
      </c>
      <c r="D805" s="3" t="s">
        <v>18</v>
      </c>
      <c r="E805" s="15" t="s">
        <v>145</v>
      </c>
      <c r="F805" s="15" t="s">
        <v>17</v>
      </c>
      <c r="G805" s="15">
        <v>90</v>
      </c>
      <c r="H805" s="15">
        <v>124</v>
      </c>
      <c r="I805" s="15">
        <v>29</v>
      </c>
      <c r="J805" s="15">
        <v>46</v>
      </c>
      <c r="K805" s="15">
        <v>44</v>
      </c>
      <c r="L805" s="15">
        <v>79</v>
      </c>
      <c r="M805" s="15">
        <v>56</v>
      </c>
      <c r="N805" s="15">
        <v>62</v>
      </c>
      <c r="O805" s="15">
        <v>50</v>
      </c>
      <c r="P805" s="15">
        <v>20</v>
      </c>
      <c r="Q805" s="15" t="s">
        <v>140</v>
      </c>
      <c r="R805" s="3" t="str">
        <f>IF(ISERROR(VLOOKUP($Q805,技リスト!$A$1:$F$270,6,FALSE)),"－",VLOOKUP($Q805,技リスト!$A$1:$F$270,6,FALSE))</f>
        <v>BL</v>
      </c>
      <c r="S805" s="3">
        <f>IF(ISERROR(VLOOKUP($Q805,技リスト!$A$1:$F$270,3,FALSE)),"－",VLOOKUP($Q805,技リスト!$A$1:$F$270,3,FALSE))</f>
        <v>41</v>
      </c>
      <c r="T805" s="3" t="str">
        <f>IF($E805=IF(ISERROR(VLOOKUP($Q805,技リスト!$A$1:$F$270,4,FALSE)),"－",VLOOKUP($Q805,技リスト!$A$1:$F$270,4,FALSE)),"一致","")</f>
        <v/>
      </c>
      <c r="U805" s="15" t="s">
        <v>165</v>
      </c>
      <c r="V805" s="3" t="str">
        <f>IF(ISERROR(VLOOKUP($U805,技リスト!$A$1:$F$270,6,FALSE)),"－",VLOOKUP($U805,技リスト!$A$1:$F$270,6,FALSE))</f>
        <v>BL</v>
      </c>
      <c r="W805" s="3">
        <f>IF(ISERROR(VLOOKUP($U805,技リスト!$A$1:$F$270,3,FALSE)),"－",VLOOKUP($U805,技リスト!$A$1:$F$270,3,FALSE))</f>
        <v>46</v>
      </c>
      <c r="X805" s="3" t="str">
        <f>IF($E805=IF(ISERROR(VLOOKUP($U805,技リスト!$A$1:$F$270,4,FALSE)),"－",VLOOKUP($U805,技リスト!$A$1:$F$270,4,FALSE)),"一致","")</f>
        <v/>
      </c>
      <c r="Y805" s="15" t="s">
        <v>921</v>
      </c>
      <c r="Z805" s="3" t="str">
        <f>IF(ISERROR(VLOOKUP($Y805,技リスト!$A$1:$F$270,6,FALSE)),"－",VLOOKUP($Y805,技リスト!$A$1:$F$270,6,FALSE))</f>
        <v>DR</v>
      </c>
      <c r="AA805" s="3">
        <f>IF(ISERROR(VLOOKUP($Y805,技リスト!$A$1:$F$270,3,FALSE)),"－",VLOOKUP($Y805,技リスト!$A$1:$F$270,3,FALSE))</f>
        <v>17</v>
      </c>
      <c r="AB805" s="3" t="str">
        <f>IF($E805=IF(ISERROR(VLOOKUP($Y805,技リスト!$A$1:$F$270,4,FALSE)),"－",VLOOKUP($Y805,技リスト!$A$1:$F$270,4,FALSE)),"一致","")</f>
        <v>一致</v>
      </c>
      <c r="AC805" s="15" t="s">
        <v>715</v>
      </c>
      <c r="AD805" s="3" t="str">
        <f>IF(ISERROR(VLOOKUP($AC805,技リスト!$A$1:$F$270,6,FALSE)),"－",VLOOKUP($AC805,技リスト!$A$1:$F$270,6,FALSE))</f>
        <v>DR</v>
      </c>
      <c r="AE805" s="3">
        <f>IF(ISERROR(VLOOKUP($AC805,技リスト!$A$1:$F$270,3,FALSE)),"－",VLOOKUP($AC805,技リスト!$A$1:$F$270,3,FALSE))</f>
        <v>61</v>
      </c>
      <c r="AF805" s="3" t="str">
        <f>IF($E805=IF(ISERROR(VLOOKUP($AC805,技リスト!$A$1:$F$245,4,FALSE)),"－",VLOOKUP($AC805,技リスト!$A$1:$F$245,4,FALSE)),"一致","")</f>
        <v/>
      </c>
      <c r="AG805" s="16" t="str">
        <f t="shared" si="96"/>
        <v>うしろのしょうめんフェイクボールひとりワンツーたつまきどくぎり</v>
      </c>
      <c r="AH805" s="16" t="str">
        <f t="shared" si="97"/>
        <v>うしろのしょうめんフェイクボールひとりワンツーたつまきどくぎり</v>
      </c>
      <c r="AI805" s="16" t="str">
        <f t="shared" si="98"/>
        <v>うしろのしょうめんフェイクボールひとりワンツーたつまきどくぎり</v>
      </c>
      <c r="AJ805" s="16" t="str">
        <f t="shared" si="99"/>
        <v>うしろのしょうめんフェイクボールひとりワンツーたつまきどくぎり</v>
      </c>
      <c r="AK805" s="15" t="str">
        <f t="shared" si="100"/>
        <v>BLBLDRDR</v>
      </c>
      <c r="AL805" s="16" t="str">
        <f t="shared" si="101"/>
        <v>BLBLDRDR</v>
      </c>
      <c r="AM805" s="15" t="str">
        <f t="shared" si="102"/>
        <v>BLBLDRDR</v>
      </c>
      <c r="AN805" s="15" t="str">
        <f t="shared" si="103"/>
        <v>BLBLDRDR</v>
      </c>
    </row>
    <row r="806" spans="1:40" ht="11.25" customHeight="1" x14ac:dyDescent="0.15">
      <c r="A806" s="15">
        <v>805</v>
      </c>
      <c r="B806" s="15" t="s">
        <v>1929</v>
      </c>
      <c r="C806" s="15" t="s">
        <v>1930</v>
      </c>
      <c r="D806" s="3" t="s">
        <v>18</v>
      </c>
      <c r="E806" s="15" t="s">
        <v>88</v>
      </c>
      <c r="F806" s="15" t="s">
        <v>53</v>
      </c>
      <c r="G806" s="15">
        <v>79</v>
      </c>
      <c r="H806" s="15">
        <v>132</v>
      </c>
      <c r="I806" s="15">
        <v>62</v>
      </c>
      <c r="J806" s="15">
        <v>58</v>
      </c>
      <c r="K806" s="15">
        <v>82</v>
      </c>
      <c r="L806" s="15">
        <v>60</v>
      </c>
      <c r="M806" s="15">
        <v>50</v>
      </c>
      <c r="N806" s="15">
        <v>64</v>
      </c>
      <c r="O806" s="15">
        <v>56</v>
      </c>
      <c r="P806" s="15">
        <v>19</v>
      </c>
      <c r="Q806" s="15" t="s">
        <v>344</v>
      </c>
      <c r="R806" s="3" t="str">
        <f>IF(ISERROR(VLOOKUP($Q806,技リスト!$A$1:$F$270,6,FALSE)),"－",VLOOKUP($Q806,技リスト!$A$1:$F$270,6,FALSE))</f>
        <v>NS</v>
      </c>
      <c r="S806" s="3">
        <f>IF(ISERROR(VLOOKUP($Q806,技リスト!$A$1:$F$270,3,FALSE)),"－",VLOOKUP($Q806,技リスト!$A$1:$F$270,3,FALSE))</f>
        <v>31</v>
      </c>
      <c r="T806" s="3" t="str">
        <f>IF($E806=IF(ISERROR(VLOOKUP($Q806,技リスト!$A$1:$F$270,4,FALSE)),"－",VLOOKUP($Q806,技リスト!$A$1:$F$270,4,FALSE)),"一致","")</f>
        <v/>
      </c>
      <c r="U806" s="15" t="s">
        <v>227</v>
      </c>
      <c r="V806" s="3" t="str">
        <f>IF(ISERROR(VLOOKUP($U806,技リスト!$A$1:$F$270,6,FALSE)),"－",VLOOKUP($U806,技リスト!$A$1:$F$270,6,FALSE))</f>
        <v>BL</v>
      </c>
      <c r="W806" s="3">
        <f>IF(ISERROR(VLOOKUP($U806,技リスト!$A$1:$F$270,3,FALSE)),"－",VLOOKUP($U806,技リスト!$A$1:$F$270,3,FALSE))</f>
        <v>39</v>
      </c>
      <c r="X806" s="3" t="str">
        <f>IF($E806=IF(ISERROR(VLOOKUP($U806,技リスト!$A$1:$F$270,4,FALSE)),"－",VLOOKUP($U806,技リスト!$A$1:$F$270,4,FALSE)),"一致","")</f>
        <v/>
      </c>
      <c r="Y806" s="15" t="s">
        <v>152</v>
      </c>
      <c r="Z806" s="3" t="str">
        <f>IF(ISERROR(VLOOKUP($Y806,技リスト!$A$1:$F$270,6,FALSE)),"－",VLOOKUP($Y806,技リスト!$A$1:$F$270,6,FALSE))</f>
        <v>DR</v>
      </c>
      <c r="AA806" s="3">
        <f>IF(ISERROR(VLOOKUP($Y806,技リスト!$A$1:$F$270,3,FALSE)),"－",VLOOKUP($Y806,技リスト!$A$1:$F$270,3,FALSE))</f>
        <v>47</v>
      </c>
      <c r="AB806" s="3" t="str">
        <f>IF($E806=IF(ISERROR(VLOOKUP($Y806,技リスト!$A$1:$F$270,4,FALSE)),"－",VLOOKUP($Y806,技リスト!$A$1:$F$270,4,FALSE)),"一致","")</f>
        <v>一致</v>
      </c>
      <c r="AC806" s="15" t="s">
        <v>159</v>
      </c>
      <c r="AD806" s="3" t="str">
        <f>IF(ISERROR(VLOOKUP($AC806,技リスト!$A$1:$F$270,6,FALSE)),"－",VLOOKUP($AC806,技リスト!$A$1:$F$270,6,FALSE))</f>
        <v>NS</v>
      </c>
      <c r="AE806" s="3">
        <f>IF(ISERROR(VLOOKUP($AC806,技リスト!$A$1:$F$270,3,FALSE)),"－",VLOOKUP($AC806,技リスト!$A$1:$F$270,3,FALSE))</f>
        <v>67</v>
      </c>
      <c r="AF806" s="3" t="str">
        <f>IF($E806=IF(ISERROR(VLOOKUP($AC806,技リスト!$A$1:$F$245,4,FALSE)),"－",VLOOKUP($AC806,技リスト!$A$1:$F$245,4,FALSE)),"一致","")</f>
        <v/>
      </c>
      <c r="AG806" s="16" t="str">
        <f t="shared" si="96"/>
        <v>ターザンキックスーパースキャン（Ｂ）ジグザグスパーククルクルヘッド</v>
      </c>
      <c r="AH806" s="16" t="str">
        <f t="shared" si="97"/>
        <v>ターザンキックスーパースキャン（Ｂ）ジグザグスパーククルクルヘッド</v>
      </c>
      <c r="AI806" s="16" t="str">
        <f t="shared" si="98"/>
        <v>ターザンキックスーパースキャン（Ｂ）ジグザグスパーククルクルヘッド</v>
      </c>
      <c r="AJ806" s="16" t="str">
        <f t="shared" si="99"/>
        <v>ターザンキックスーパースキャン（Ｂ）ジグザグスパーククルクルヘッド</v>
      </c>
      <c r="AK806" s="15" t="str">
        <f t="shared" si="100"/>
        <v>NSBLDRNS</v>
      </c>
      <c r="AL806" s="16" t="str">
        <f t="shared" si="101"/>
        <v>NSBLDRNS</v>
      </c>
      <c r="AM806" s="15" t="str">
        <f t="shared" si="102"/>
        <v>NSBLDRNS</v>
      </c>
      <c r="AN806" s="15" t="str">
        <f t="shared" si="103"/>
        <v>NSBLDRNS</v>
      </c>
    </row>
    <row r="807" spans="1:40" ht="11.25" customHeight="1" x14ac:dyDescent="0.15">
      <c r="A807" s="15">
        <v>806</v>
      </c>
      <c r="B807" s="15" t="s">
        <v>1931</v>
      </c>
      <c r="C807" s="15" t="s">
        <v>1932</v>
      </c>
      <c r="D807" s="3" t="s">
        <v>18</v>
      </c>
      <c r="E807" s="15" t="s">
        <v>19</v>
      </c>
      <c r="F807" s="15" t="s">
        <v>53</v>
      </c>
      <c r="G807" s="15">
        <v>112</v>
      </c>
      <c r="H807" s="15">
        <v>192</v>
      </c>
      <c r="I807" s="15">
        <v>62</v>
      </c>
      <c r="J807" s="15">
        <v>68</v>
      </c>
      <c r="K807" s="15">
        <v>53</v>
      </c>
      <c r="L807" s="15">
        <v>71</v>
      </c>
      <c r="M807" s="15">
        <v>63</v>
      </c>
      <c r="N807" s="15">
        <v>60</v>
      </c>
      <c r="O807" s="15">
        <v>59</v>
      </c>
      <c r="P807" s="15">
        <v>21</v>
      </c>
      <c r="Q807" s="15" t="s">
        <v>169</v>
      </c>
      <c r="R807" s="3" t="str">
        <f>IF(ISERROR(VLOOKUP($Q807,技リスト!$A$1:$F$270,6,FALSE)),"－",VLOOKUP($Q807,技リスト!$A$1:$F$270,6,FALSE))</f>
        <v>BL</v>
      </c>
      <c r="S807" s="3">
        <f>IF(ISERROR(VLOOKUP($Q807,技リスト!$A$1:$F$270,3,FALSE)),"－",VLOOKUP($Q807,技リスト!$A$1:$F$270,3,FALSE))</f>
        <v>8</v>
      </c>
      <c r="T807" s="3" t="str">
        <f>IF($E807=IF(ISERROR(VLOOKUP($Q807,技リスト!$A$1:$F$270,4,FALSE)),"－",VLOOKUP($Q807,技リスト!$A$1:$F$270,4,FALSE)),"一致","")</f>
        <v>一致</v>
      </c>
      <c r="U807" s="15" t="s">
        <v>921</v>
      </c>
      <c r="V807" s="3" t="str">
        <f>IF(ISERROR(VLOOKUP($U807,技リスト!$A$1:$F$270,6,FALSE)),"－",VLOOKUP($U807,技リスト!$A$1:$F$270,6,FALSE))</f>
        <v>DR</v>
      </c>
      <c r="W807" s="3">
        <f>IF(ISERROR(VLOOKUP($U807,技リスト!$A$1:$F$270,3,FALSE)),"－",VLOOKUP($U807,技リスト!$A$1:$F$270,3,FALSE))</f>
        <v>17</v>
      </c>
      <c r="X807" s="3" t="str">
        <f>IF($E807=IF(ISERROR(VLOOKUP($U807,技リスト!$A$1:$F$270,4,FALSE)),"－",VLOOKUP($U807,技リスト!$A$1:$F$270,4,FALSE)),"一致","")</f>
        <v/>
      </c>
      <c r="Y807" s="15" t="s">
        <v>188</v>
      </c>
      <c r="Z807" s="3" t="str">
        <f>IF(ISERROR(VLOOKUP($Y807,技リスト!$A$1:$F$270,6,FALSE)),"－",VLOOKUP($Y807,技リスト!$A$1:$F$270,6,FALSE))</f>
        <v>DR</v>
      </c>
      <c r="AA807" s="3">
        <f>IF(ISERROR(VLOOKUP($Y807,技リスト!$A$1:$F$270,3,FALSE)),"－",VLOOKUP($Y807,技リスト!$A$1:$F$270,3,FALSE))</f>
        <v>38</v>
      </c>
      <c r="AB807" s="3" t="str">
        <f>IF($E807=IF(ISERROR(VLOOKUP($Y807,技リスト!$A$1:$F$270,4,FALSE)),"－",VLOOKUP($Y807,技リスト!$A$1:$F$270,4,FALSE)),"一致","")</f>
        <v>一致</v>
      </c>
      <c r="AC807" s="15" t="s">
        <v>698</v>
      </c>
      <c r="AD807" s="3" t="str">
        <f>IF(ISERROR(VLOOKUP($AC807,技リスト!$A$1:$F$270,6,FALSE)),"－",VLOOKUP($AC807,技リスト!$A$1:$F$270,6,FALSE))</f>
        <v>BL</v>
      </c>
      <c r="AE807" s="3">
        <f>IF(ISERROR(VLOOKUP($AC807,技リスト!$A$1:$F$270,3,FALSE)),"－",VLOOKUP($AC807,技リスト!$A$1:$F$270,3,FALSE))</f>
        <v>44</v>
      </c>
      <c r="AF807" s="3" t="str">
        <f>IF($E807=IF(ISERROR(VLOOKUP($AC807,技リスト!$A$1:$F$245,4,FALSE)),"－",VLOOKUP($AC807,技リスト!$A$1:$F$245,4,FALSE)),"一致","")</f>
        <v/>
      </c>
      <c r="AG807" s="16" t="str">
        <f t="shared" si="96"/>
        <v>クイックドロウひとりワンツースーパースキャン（Ｄ）アイスグランド</v>
      </c>
      <c r="AH807" s="16" t="str">
        <f t="shared" si="97"/>
        <v>クイックドロウひとりワンツースーパースキャン（Ｄ）アイスグランド</v>
      </c>
      <c r="AI807" s="16" t="str">
        <f t="shared" si="98"/>
        <v>クイックドロウひとりワンツースーパースキャン（Ｄ）アイスグランド</v>
      </c>
      <c r="AJ807" s="16" t="str">
        <f t="shared" si="99"/>
        <v>クイックドロウひとりワンツースーパースキャン（Ｄ）アイスグランド</v>
      </c>
      <c r="AK807" s="15" t="str">
        <f t="shared" si="100"/>
        <v>BLDRDRBL</v>
      </c>
      <c r="AL807" s="16" t="str">
        <f t="shared" si="101"/>
        <v>BLDRDRBL</v>
      </c>
      <c r="AM807" s="15" t="str">
        <f t="shared" si="102"/>
        <v>BLDRDRBL</v>
      </c>
      <c r="AN807" s="15" t="str">
        <f t="shared" si="103"/>
        <v>BLDRDRBL</v>
      </c>
    </row>
    <row r="808" spans="1:40" ht="11.25" customHeight="1" x14ac:dyDescent="0.15">
      <c r="A808" s="15">
        <v>807</v>
      </c>
      <c r="B808" s="15" t="s">
        <v>1933</v>
      </c>
      <c r="C808" s="15" t="s">
        <v>1934</v>
      </c>
      <c r="D808" s="3" t="s">
        <v>18</v>
      </c>
      <c r="E808" s="15" t="s">
        <v>88</v>
      </c>
      <c r="F808" s="15" t="s">
        <v>20</v>
      </c>
      <c r="G808" s="15">
        <v>107</v>
      </c>
      <c r="H808" s="15">
        <v>136</v>
      </c>
      <c r="I808" s="15">
        <v>66</v>
      </c>
      <c r="J808" s="15">
        <v>58</v>
      </c>
      <c r="K808" s="15">
        <v>56</v>
      </c>
      <c r="L808" s="15">
        <v>68</v>
      </c>
      <c r="M808" s="15">
        <v>39</v>
      </c>
      <c r="N808" s="15">
        <v>79</v>
      </c>
      <c r="O808" s="15">
        <v>60</v>
      </c>
      <c r="P808" s="15">
        <v>15</v>
      </c>
      <c r="Q808" s="15" t="s">
        <v>203</v>
      </c>
      <c r="R808" s="3" t="str">
        <f>IF(ISERROR(VLOOKUP($Q808,技リスト!$A$1:$F$270,6,FALSE)),"－",VLOOKUP($Q808,技リスト!$A$1:$F$270,6,FALSE))</f>
        <v>P1</v>
      </c>
      <c r="S808" s="3">
        <f>IF(ISERROR(VLOOKUP($Q808,技リスト!$A$1:$F$270,3,FALSE)),"－",VLOOKUP($Q808,技リスト!$A$1:$F$270,3,FALSE))</f>
        <v>8</v>
      </c>
      <c r="T808" s="3" t="str">
        <f>IF($E808=IF(ISERROR(VLOOKUP($Q808,技リスト!$A$1:$F$270,4,FALSE)),"－",VLOOKUP($Q808,技リスト!$A$1:$F$270,4,FALSE)),"一致","")</f>
        <v/>
      </c>
      <c r="U808" s="15" t="s">
        <v>630</v>
      </c>
      <c r="V808" s="3" t="str">
        <f>IF(ISERROR(VLOOKUP($U808,技リスト!$A$1:$F$270,6,FALSE)),"－",VLOOKUP($U808,技リスト!$A$1:$F$270,6,FALSE))</f>
        <v>CA</v>
      </c>
      <c r="W808" s="3">
        <f>IF(ISERROR(VLOOKUP($U808,技リスト!$A$1:$F$270,3,FALSE)),"－",VLOOKUP($U808,技リスト!$A$1:$F$270,3,FALSE))</f>
        <v>13</v>
      </c>
      <c r="X808" s="3" t="str">
        <f>IF($E808=IF(ISERROR(VLOOKUP($U808,技リスト!$A$1:$F$270,4,FALSE)),"－",VLOOKUP($U808,技リスト!$A$1:$F$270,4,FALSE)),"一致","")</f>
        <v>一致</v>
      </c>
      <c r="Y808" s="15" t="s">
        <v>139</v>
      </c>
      <c r="Z808" s="3" t="str">
        <f>IF(ISERROR(VLOOKUP($Y808,技リスト!$A$1:$F$270,6,FALSE)),"－",VLOOKUP($Y808,技リスト!$A$1:$F$270,6,FALSE))</f>
        <v>BL</v>
      </c>
      <c r="AA808" s="3">
        <f>IF(ISERROR(VLOOKUP($Y808,技リスト!$A$1:$F$270,3,FALSE)),"－",VLOOKUP($Y808,技リスト!$A$1:$F$270,3,FALSE))</f>
        <v>8</v>
      </c>
      <c r="AB808" s="3" t="str">
        <f>IF($E808=IF(ISERROR(VLOOKUP($Y808,技リスト!$A$1:$F$270,4,FALSE)),"－",VLOOKUP($Y808,技リスト!$A$1:$F$270,4,FALSE)),"一致","")</f>
        <v>一致</v>
      </c>
      <c r="AC808" s="15" t="s">
        <v>481</v>
      </c>
      <c r="AD808" s="3" t="str">
        <f>IF(ISERROR(VLOOKUP($AC808,技リスト!$A$1:$F$270,6,FALSE)),"－",VLOOKUP($AC808,技リスト!$A$1:$F$270,6,FALSE))</f>
        <v>CA</v>
      </c>
      <c r="AE808" s="3">
        <f>IF(ISERROR(VLOOKUP($AC808,技リスト!$A$1:$F$270,3,FALSE)),"－",VLOOKUP($AC808,技リスト!$A$1:$F$270,3,FALSE))</f>
        <v>41</v>
      </c>
      <c r="AF808" s="3" t="str">
        <f>IF($E808=IF(ISERROR(VLOOKUP($AC808,技リスト!$A$1:$F$245,4,FALSE)),"－",VLOOKUP($AC808,技リスト!$A$1:$F$245,4,FALSE)),"一致","")</f>
        <v>一致</v>
      </c>
      <c r="AG808" s="16" t="str">
        <f t="shared" si="96"/>
        <v>ねっけつパンチトルネードキャッチコイルターンこがらし</v>
      </c>
      <c r="AH808" s="16" t="str">
        <f t="shared" si="97"/>
        <v>ねっけつパンチトルネードキャッチコイルターンこがらし</v>
      </c>
      <c r="AI808" s="16" t="str">
        <f t="shared" si="98"/>
        <v>ねっけつパンチトルネードキャッチコイルターンこがらし</v>
      </c>
      <c r="AJ808" s="16" t="str">
        <f t="shared" si="99"/>
        <v>ねっけつパンチトルネードキャッチコイルターンこがらし</v>
      </c>
      <c r="AK808" s="15" t="str">
        <f t="shared" si="100"/>
        <v>P1CABLCA</v>
      </c>
      <c r="AL808" s="16" t="str">
        <f t="shared" si="101"/>
        <v>P1CABLCA</v>
      </c>
      <c r="AM808" s="15" t="str">
        <f t="shared" si="102"/>
        <v>P1CABLCA</v>
      </c>
      <c r="AN808" s="15" t="str">
        <f t="shared" si="103"/>
        <v>P1CABLCA</v>
      </c>
    </row>
    <row r="809" spans="1:40" ht="11.25" customHeight="1" x14ac:dyDescent="0.15">
      <c r="A809" s="15">
        <v>808</v>
      </c>
      <c r="B809" s="15" t="s">
        <v>1935</v>
      </c>
      <c r="C809" s="15" t="s">
        <v>1936</v>
      </c>
      <c r="D809" s="3" t="s">
        <v>18</v>
      </c>
      <c r="E809" s="15" t="s">
        <v>19</v>
      </c>
      <c r="F809" s="15" t="s">
        <v>17</v>
      </c>
      <c r="G809" s="15">
        <v>195</v>
      </c>
      <c r="H809" s="15">
        <v>152</v>
      </c>
      <c r="I809" s="15">
        <v>44</v>
      </c>
      <c r="J809" s="15">
        <v>57</v>
      </c>
      <c r="K809" s="15">
        <v>55</v>
      </c>
      <c r="L809" s="15">
        <v>60</v>
      </c>
      <c r="M809" s="15">
        <v>71</v>
      </c>
      <c r="N809" s="15">
        <v>32</v>
      </c>
      <c r="O809" s="15">
        <v>58</v>
      </c>
      <c r="P809" s="15">
        <v>16</v>
      </c>
      <c r="Q809" s="15" t="s">
        <v>324</v>
      </c>
      <c r="R809" s="3" t="str">
        <f>IF(ISERROR(VLOOKUP($Q809,技リスト!$A$1:$F$270,6,FALSE)),"－",VLOOKUP($Q809,技リスト!$A$1:$F$270,6,FALSE))</f>
        <v>DR</v>
      </c>
      <c r="S809" s="3">
        <f>IF(ISERROR(VLOOKUP($Q809,技リスト!$A$1:$F$270,3,FALSE)),"－",VLOOKUP($Q809,技リスト!$A$1:$F$270,3,FALSE))</f>
        <v>8</v>
      </c>
      <c r="T809" s="3" t="str">
        <f>IF($E809=IF(ISERROR(VLOOKUP($Q809,技リスト!$A$1:$F$270,4,FALSE)),"－",VLOOKUP($Q809,技リスト!$A$1:$F$270,4,FALSE)),"一致","")</f>
        <v/>
      </c>
      <c r="U809" s="15" t="s">
        <v>304</v>
      </c>
      <c r="V809" s="3" t="str">
        <f>IF(ISERROR(VLOOKUP($U809,技リスト!$A$1:$F$270,6,FALSE)),"－",VLOOKUP($U809,技リスト!$A$1:$F$270,6,FALSE))</f>
        <v>BL</v>
      </c>
      <c r="W809" s="3">
        <f>IF(ISERROR(VLOOKUP($U809,技リスト!$A$1:$F$270,3,FALSE)),"－",VLOOKUP($U809,技リスト!$A$1:$F$270,3,FALSE))</f>
        <v>12</v>
      </c>
      <c r="X809" s="3" t="str">
        <f>IF($E809=IF(ISERROR(VLOOKUP($U809,技リスト!$A$1:$F$270,4,FALSE)),"－",VLOOKUP($U809,技リスト!$A$1:$F$270,4,FALSE)),"一致","")</f>
        <v/>
      </c>
      <c r="Y809" s="15" t="s">
        <v>738</v>
      </c>
      <c r="Z809" s="3" t="str">
        <f>IF(ISERROR(VLOOKUP($Y809,技リスト!$A$1:$F$270,6,FALSE)),"－",VLOOKUP($Y809,技リスト!$A$1:$F$270,6,FALSE))</f>
        <v>BB</v>
      </c>
      <c r="AA809" s="3">
        <f>IF(ISERROR(VLOOKUP($Y809,技リスト!$A$1:$F$270,3,FALSE)),"－",VLOOKUP($Y809,技リスト!$A$1:$F$270,3,FALSE))</f>
        <v>44</v>
      </c>
      <c r="AB809" s="3" t="str">
        <f>IF($E809=IF(ISERROR(VLOOKUP($Y809,技リスト!$A$1:$F$270,4,FALSE)),"－",VLOOKUP($Y809,技リスト!$A$1:$F$270,4,FALSE)),"一致","")</f>
        <v/>
      </c>
      <c r="AC809" s="15" t="s">
        <v>219</v>
      </c>
      <c r="AD809" s="3" t="str">
        <f>IF(ISERROR(VLOOKUP($AC809,技リスト!$A$1:$F$270,6,FALSE)),"－",VLOOKUP($AC809,技リスト!$A$1:$F$270,6,FALSE))</f>
        <v>BL</v>
      </c>
      <c r="AE809" s="3">
        <f>IF(ISERROR(VLOOKUP($AC809,技リスト!$A$1:$F$270,3,FALSE)),"－",VLOOKUP($AC809,技リスト!$A$1:$F$270,3,FALSE))</f>
        <v>64</v>
      </c>
      <c r="AF809" s="3" t="str">
        <f>IF($E809=IF(ISERROR(VLOOKUP($AC809,技リスト!$A$1:$F$245,4,FALSE)),"－",VLOOKUP($AC809,技リスト!$A$1:$F$245,4,FALSE)),"一致","")</f>
        <v/>
      </c>
      <c r="AG809" s="16" t="str">
        <f t="shared" si="96"/>
        <v>ダッシュアクセルしこふみスーパーしこふみサイクロン</v>
      </c>
      <c r="AH809" s="16" t="str">
        <f t="shared" si="97"/>
        <v>ダッシュアクセルしこふみスーパーしこふみサイクロン</v>
      </c>
      <c r="AI809" s="16" t="str">
        <f t="shared" si="98"/>
        <v>ダッシュアクセルしこふみスーパーしこふみサイクロン</v>
      </c>
      <c r="AJ809" s="16" t="str">
        <f t="shared" si="99"/>
        <v>ダッシュアクセルしこふみスーパーしこふみサイクロン</v>
      </c>
      <c r="AK809" s="15" t="str">
        <f t="shared" si="100"/>
        <v>DRBLBBBL</v>
      </c>
      <c r="AL809" s="16" t="str">
        <f t="shared" si="101"/>
        <v>DRBLBBBL</v>
      </c>
      <c r="AM809" s="15" t="str">
        <f t="shared" si="102"/>
        <v>DRBLBBBL</v>
      </c>
      <c r="AN809" s="15" t="str">
        <f t="shared" si="103"/>
        <v>DRBLBBBL</v>
      </c>
    </row>
    <row r="810" spans="1:40" ht="11.25" customHeight="1" x14ac:dyDescent="0.15">
      <c r="A810" s="15">
        <v>809</v>
      </c>
      <c r="B810" s="15" t="s">
        <v>1937</v>
      </c>
      <c r="C810" s="15" t="s">
        <v>1938</v>
      </c>
      <c r="D810" s="3" t="s">
        <v>18</v>
      </c>
      <c r="E810" s="15" t="s">
        <v>88</v>
      </c>
      <c r="F810" s="15" t="s">
        <v>53</v>
      </c>
      <c r="G810" s="15">
        <v>118</v>
      </c>
      <c r="H810" s="15">
        <v>126</v>
      </c>
      <c r="I810" s="15">
        <v>48</v>
      </c>
      <c r="J810" s="15">
        <v>51</v>
      </c>
      <c r="K810" s="15">
        <v>44</v>
      </c>
      <c r="L810" s="15">
        <v>44</v>
      </c>
      <c r="M810" s="15">
        <v>51</v>
      </c>
      <c r="N810" s="15">
        <v>48</v>
      </c>
      <c r="O810" s="15">
        <v>40</v>
      </c>
      <c r="P810" s="15">
        <v>31</v>
      </c>
      <c r="Q810" s="15" t="s">
        <v>230</v>
      </c>
      <c r="R810" s="3" t="str">
        <f>IF(ISERROR(VLOOKUP($Q810,技リスト!$A$1:$F$270,6,FALSE)),"－",VLOOKUP($Q810,技リスト!$A$1:$F$270,6,FALSE))</f>
        <v>NS</v>
      </c>
      <c r="S810" s="3">
        <f>IF(ISERROR(VLOOKUP($Q810,技リスト!$A$1:$F$270,3,FALSE)),"－",VLOOKUP($Q810,技リスト!$A$1:$F$270,3,FALSE))</f>
        <v>67</v>
      </c>
      <c r="T810" s="3" t="str">
        <f>IF($E810=IF(ISERROR(VLOOKUP($Q810,技リスト!$A$1:$F$270,4,FALSE)),"－",VLOOKUP($Q810,技リスト!$A$1:$F$270,4,FALSE)),"一致","")</f>
        <v/>
      </c>
      <c r="U810" s="15" t="s">
        <v>289</v>
      </c>
      <c r="V810" s="3" t="str">
        <f>IF(ISERROR(VLOOKUP($U810,技リスト!$A$1:$F$270,6,FALSE)),"－",VLOOKUP($U810,技リスト!$A$1:$F$270,6,FALSE))</f>
        <v>DR</v>
      </c>
      <c r="W810" s="3">
        <f>IF(ISERROR(VLOOKUP($U810,技リスト!$A$1:$F$270,3,FALSE)),"－",VLOOKUP($U810,技リスト!$A$1:$F$270,3,FALSE))</f>
        <v>24</v>
      </c>
      <c r="X810" s="3" t="str">
        <f>IF($E810=IF(ISERROR(VLOOKUP($U810,技リスト!$A$1:$F$270,4,FALSE)),"－",VLOOKUP($U810,技リスト!$A$1:$F$270,4,FALSE)),"一致","")</f>
        <v>一致</v>
      </c>
      <c r="Y810" s="15" t="s">
        <v>152</v>
      </c>
      <c r="Z810" s="3" t="str">
        <f>IF(ISERROR(VLOOKUP($Y810,技リスト!$A$1:$F$270,6,FALSE)),"－",VLOOKUP($Y810,技リスト!$A$1:$F$270,6,FALSE))</f>
        <v>DR</v>
      </c>
      <c r="AA810" s="3">
        <f>IF(ISERROR(VLOOKUP($Y810,技リスト!$A$1:$F$270,3,FALSE)),"－",VLOOKUP($Y810,技リスト!$A$1:$F$270,3,FALSE))</f>
        <v>47</v>
      </c>
      <c r="AB810" s="3" t="str">
        <f>IF($E810=IF(ISERROR(VLOOKUP($Y810,技リスト!$A$1:$F$270,4,FALSE)),"－",VLOOKUP($Y810,技リスト!$A$1:$F$270,4,FALSE)),"一致","")</f>
        <v>一致</v>
      </c>
      <c r="AC810" s="15" t="s">
        <v>241</v>
      </c>
      <c r="AD810" s="3" t="str">
        <f>IF(ISERROR(VLOOKUP($AC810,技リスト!$A$1:$F$270,6,FALSE)),"－",VLOOKUP($AC810,技リスト!$A$1:$F$270,6,FALSE))</f>
        <v>DR</v>
      </c>
      <c r="AE810" s="3">
        <f>IF(ISERROR(VLOOKUP($AC810,技リスト!$A$1:$F$270,3,FALSE)),"－",VLOOKUP($AC810,技リスト!$A$1:$F$270,3,FALSE))</f>
        <v>61</v>
      </c>
      <c r="AF810" s="3" t="str">
        <f>IF($E810=IF(ISERROR(VLOOKUP($AC810,技リスト!$A$1:$F$245,4,FALSE)),"－",VLOOKUP($AC810,技リスト!$A$1:$F$245,4,FALSE)),"一致","")</f>
        <v>一致</v>
      </c>
      <c r="AG810" s="16" t="str">
        <f t="shared" si="96"/>
        <v>フリーズショットどくぎりのじゅつジグザグスパークカマイタチ</v>
      </c>
      <c r="AH810" s="16" t="str">
        <f t="shared" si="97"/>
        <v>フリーズショットどくぎりのじゅつジグザグスパークカマイタチ</v>
      </c>
      <c r="AI810" s="16" t="str">
        <f t="shared" si="98"/>
        <v>フリーズショットどくぎりのじゅつジグザグスパークカマイタチ</v>
      </c>
      <c r="AJ810" s="16" t="str">
        <f t="shared" si="99"/>
        <v>フリーズショットどくぎりのじゅつジグザグスパークカマイタチ</v>
      </c>
      <c r="AK810" s="15" t="str">
        <f t="shared" si="100"/>
        <v>NSDRDRDR</v>
      </c>
      <c r="AL810" s="16" t="str">
        <f t="shared" si="101"/>
        <v>NSDRDRDR</v>
      </c>
      <c r="AM810" s="15" t="str">
        <f t="shared" si="102"/>
        <v>NSDRDRDR</v>
      </c>
      <c r="AN810" s="15" t="str">
        <f t="shared" si="103"/>
        <v>NSDRDRDR</v>
      </c>
    </row>
    <row r="811" spans="1:40" ht="11.25" customHeight="1" x14ac:dyDescent="0.15">
      <c r="A811" s="15">
        <v>810</v>
      </c>
      <c r="B811" s="15" t="s">
        <v>1939</v>
      </c>
      <c r="C811" s="15" t="s">
        <v>1940</v>
      </c>
      <c r="D811" s="3" t="s">
        <v>18</v>
      </c>
      <c r="E811" s="15" t="s">
        <v>19</v>
      </c>
      <c r="F811" s="15" t="s">
        <v>20</v>
      </c>
      <c r="G811" s="15">
        <v>129</v>
      </c>
      <c r="H811" s="15">
        <v>108</v>
      </c>
      <c r="I811" s="15">
        <v>61</v>
      </c>
      <c r="J811" s="15">
        <v>55</v>
      </c>
      <c r="K811" s="15">
        <v>47</v>
      </c>
      <c r="L811" s="15">
        <v>46</v>
      </c>
      <c r="M811" s="15">
        <v>44</v>
      </c>
      <c r="N811" s="15">
        <v>57</v>
      </c>
      <c r="O811" s="15">
        <v>60</v>
      </c>
      <c r="P811" s="15">
        <v>20</v>
      </c>
      <c r="Q811" s="15" t="s">
        <v>484</v>
      </c>
      <c r="R811" s="3" t="str">
        <f>IF(ISERROR(VLOOKUP($Q811,技リスト!$A$1:$F$270,6,FALSE)),"－",VLOOKUP($Q811,技リスト!$A$1:$F$270,6,FALSE))</f>
        <v>P1</v>
      </c>
      <c r="S811" s="3">
        <f>IF(ISERROR(VLOOKUP($Q811,技リスト!$A$1:$F$270,3,FALSE)),"－",VLOOKUP($Q811,技リスト!$A$1:$F$270,3,FALSE))</f>
        <v>15</v>
      </c>
      <c r="T811" s="3" t="str">
        <f>IF($E811=IF(ISERROR(VLOOKUP($Q811,技リスト!$A$1:$F$270,4,FALSE)),"－",VLOOKUP($Q811,技リスト!$A$1:$F$270,4,FALSE)),"一致","")</f>
        <v/>
      </c>
      <c r="U811" s="15" t="s">
        <v>329</v>
      </c>
      <c r="V811" s="3" t="str">
        <f>IF(ISERROR(VLOOKUP($U811,技リスト!$A$1:$F$270,6,FALSE)),"－",VLOOKUP($U811,技リスト!$A$1:$F$270,6,FALSE))</f>
        <v>DR</v>
      </c>
      <c r="W811" s="3">
        <f>IF(ISERROR(VLOOKUP($U811,技リスト!$A$1:$F$270,3,FALSE)),"－",VLOOKUP($U811,技リスト!$A$1:$F$270,3,FALSE))</f>
        <v>8</v>
      </c>
      <c r="X811" s="3" t="str">
        <f>IF($E811=IF(ISERROR(VLOOKUP($U811,技リスト!$A$1:$F$270,4,FALSE)),"－",VLOOKUP($U811,技リスト!$A$1:$F$270,4,FALSE)),"一致","")</f>
        <v/>
      </c>
      <c r="Y811" s="15" t="s">
        <v>298</v>
      </c>
      <c r="Z811" s="3" t="str">
        <f>IF(ISERROR(VLOOKUP($Y811,技リスト!$A$1:$F$270,6,FALSE)),"－",VLOOKUP($Y811,技リスト!$A$1:$F$270,6,FALSE))</f>
        <v>DR</v>
      </c>
      <c r="AA811" s="3">
        <f>IF(ISERROR(VLOOKUP($Y811,技リスト!$A$1:$F$270,3,FALSE)),"－",VLOOKUP($Y811,技リスト!$A$1:$F$270,3,FALSE))</f>
        <v>38</v>
      </c>
      <c r="AB811" s="3" t="str">
        <f>IF($E811=IF(ISERROR(VLOOKUP($Y811,技リスト!$A$1:$F$270,4,FALSE)),"－",VLOOKUP($Y811,技リスト!$A$1:$F$270,4,FALSE)),"一致","")</f>
        <v/>
      </c>
      <c r="AC811" s="15" t="s">
        <v>369</v>
      </c>
      <c r="AD811" s="3" t="str">
        <f>IF(ISERROR(VLOOKUP($AC811,技リスト!$A$1:$F$270,6,FALSE)),"－",VLOOKUP($AC811,技リスト!$A$1:$F$270,6,FALSE))</f>
        <v>CA</v>
      </c>
      <c r="AE811" s="3">
        <f>IF(ISERROR(VLOOKUP($AC811,技リスト!$A$1:$F$270,3,FALSE)),"－",VLOOKUP($AC811,技リスト!$A$1:$F$270,3,FALSE))</f>
        <v>44</v>
      </c>
      <c r="AF811" s="3" t="str">
        <f>IF($E811=IF(ISERROR(VLOOKUP($AC811,技リスト!$A$1:$F$245,4,FALSE)),"－",VLOOKUP($AC811,技リスト!$A$1:$F$245,4,FALSE)),"一致","")</f>
        <v>一致</v>
      </c>
      <c r="AG811" s="16" t="str">
        <f t="shared" si="96"/>
        <v>まきわりチョップたまのりピエロムーンサルトシュートポケット</v>
      </c>
      <c r="AH811" s="16" t="str">
        <f t="shared" si="97"/>
        <v>まきわりチョップたまのりピエロムーンサルトシュートポケット</v>
      </c>
      <c r="AI811" s="16" t="str">
        <f t="shared" si="98"/>
        <v>まきわりチョップたまのりピエロムーンサルトシュートポケット</v>
      </c>
      <c r="AJ811" s="16" t="str">
        <f t="shared" si="99"/>
        <v>まきわりチョップたまのりピエロムーンサルトシュートポケット</v>
      </c>
      <c r="AK811" s="15" t="str">
        <f t="shared" si="100"/>
        <v>P1DRDRCA</v>
      </c>
      <c r="AL811" s="16" t="str">
        <f t="shared" si="101"/>
        <v>P1DRDRCA</v>
      </c>
      <c r="AM811" s="15" t="str">
        <f t="shared" si="102"/>
        <v>P1DRDRCA</v>
      </c>
      <c r="AN811" s="15" t="str">
        <f t="shared" si="103"/>
        <v>P1DRDRCA</v>
      </c>
    </row>
    <row r="812" spans="1:40" ht="11.25" customHeight="1" x14ac:dyDescent="0.15">
      <c r="A812" s="15">
        <v>811</v>
      </c>
      <c r="B812" s="15" t="s">
        <v>1941</v>
      </c>
      <c r="C812" s="15" t="s">
        <v>1942</v>
      </c>
      <c r="D812" s="3" t="s">
        <v>18</v>
      </c>
      <c r="E812" s="15" t="s">
        <v>88</v>
      </c>
      <c r="F812" s="15" t="s">
        <v>52</v>
      </c>
      <c r="G812" s="15">
        <v>182</v>
      </c>
      <c r="H812" s="15">
        <v>144</v>
      </c>
      <c r="I812" s="15">
        <v>58</v>
      </c>
      <c r="J812" s="15">
        <v>71</v>
      </c>
      <c r="K812" s="15">
        <v>48</v>
      </c>
      <c r="L812" s="15">
        <v>60</v>
      </c>
      <c r="M812" s="15">
        <v>62</v>
      </c>
      <c r="N812" s="15">
        <v>74</v>
      </c>
      <c r="O812" s="15">
        <v>60</v>
      </c>
      <c r="P812" s="15">
        <v>17</v>
      </c>
      <c r="Q812" s="15" t="s">
        <v>684</v>
      </c>
      <c r="R812" s="3" t="str">
        <f>IF(ISERROR(VLOOKUP($Q812,技リスト!$A$1:$F$270,6,FALSE)),"－",VLOOKUP($Q812,技リスト!$A$1:$F$270,6,FALSE))</f>
        <v>NS</v>
      </c>
      <c r="S812" s="3">
        <f>IF(ISERROR(VLOOKUP($Q812,技リスト!$A$1:$F$270,3,FALSE)),"－",VLOOKUP($Q812,技リスト!$A$1:$F$270,3,FALSE))</f>
        <v>45</v>
      </c>
      <c r="T812" s="3" t="str">
        <f>IF($E812=IF(ISERROR(VLOOKUP($Q812,技リスト!$A$1:$F$270,4,FALSE)),"－",VLOOKUP($Q812,技リスト!$A$1:$F$270,4,FALSE)),"一致","")</f>
        <v/>
      </c>
      <c r="U812" s="15" t="s">
        <v>610</v>
      </c>
      <c r="V812" s="3" t="str">
        <f>IF(ISERROR(VLOOKUP($U812,技リスト!$A$1:$F$270,6,FALSE)),"－",VLOOKUP($U812,技リスト!$A$1:$F$270,6,FALSE))</f>
        <v>DR</v>
      </c>
      <c r="W812" s="3">
        <f>IF(ISERROR(VLOOKUP($U812,技リスト!$A$1:$F$270,3,FALSE)),"－",VLOOKUP($U812,技リスト!$A$1:$F$270,3,FALSE))</f>
        <v>38</v>
      </c>
      <c r="X812" s="3" t="str">
        <f>IF($E812=IF(ISERROR(VLOOKUP($U812,技リスト!$A$1:$F$270,4,FALSE)),"－",VLOOKUP($U812,技リスト!$A$1:$F$270,4,FALSE)),"一致","")</f>
        <v/>
      </c>
      <c r="Y812" s="15" t="s">
        <v>530</v>
      </c>
      <c r="Z812" s="3" t="str">
        <f>IF(ISERROR(VLOOKUP($Y812,技リスト!$A$1:$F$270,6,FALSE)),"－",VLOOKUP($Y812,技リスト!$A$1:$F$270,6,FALSE))</f>
        <v>BS</v>
      </c>
      <c r="AA812" s="3">
        <f>IF(ISERROR(VLOOKUP($Y812,技リスト!$A$1:$F$270,3,FALSE)),"－",VLOOKUP($Y812,技リスト!$A$1:$F$270,3,FALSE))</f>
        <v>70</v>
      </c>
      <c r="AB812" s="3" t="str">
        <f>IF($E812=IF(ISERROR(VLOOKUP($Y812,技リスト!$A$1:$F$270,4,FALSE)),"－",VLOOKUP($Y812,技リスト!$A$1:$F$270,4,FALSE)),"一致","")</f>
        <v>一致</v>
      </c>
      <c r="AC812" s="15" t="s">
        <v>715</v>
      </c>
      <c r="AD812" s="3" t="str">
        <f>IF(ISERROR(VLOOKUP($AC812,技リスト!$A$1:$F$270,6,FALSE)),"－",VLOOKUP($AC812,技リスト!$A$1:$F$270,6,FALSE))</f>
        <v>DR</v>
      </c>
      <c r="AE812" s="3">
        <f>IF(ISERROR(VLOOKUP($AC812,技リスト!$A$1:$F$270,3,FALSE)),"－",VLOOKUP($AC812,技リスト!$A$1:$F$270,3,FALSE))</f>
        <v>61</v>
      </c>
      <c r="AF812" s="3" t="str">
        <f>IF($E812=IF(ISERROR(VLOOKUP($AC812,技リスト!$A$1:$F$245,4,FALSE)),"－",VLOOKUP($AC812,技リスト!$A$1:$F$245,4,FALSE)),"一致","")</f>
        <v/>
      </c>
      <c r="AG812" s="16" t="str">
        <f t="shared" si="96"/>
        <v>あびせげりフーセンガムバックトルネードたつまきどくぎり</v>
      </c>
      <c r="AH812" s="16" t="str">
        <f t="shared" si="97"/>
        <v>あびせげりフーセンガムバックトルネードたつまきどくぎり</v>
      </c>
      <c r="AI812" s="16" t="str">
        <f t="shared" si="98"/>
        <v>あびせげりフーセンガムバックトルネードたつまきどくぎり</v>
      </c>
      <c r="AJ812" s="16" t="str">
        <f t="shared" si="99"/>
        <v>あびせげりフーセンガムバックトルネードたつまきどくぎり</v>
      </c>
      <c r="AK812" s="15" t="str">
        <f t="shared" si="100"/>
        <v>NSDRBSDR</v>
      </c>
      <c r="AL812" s="16" t="str">
        <f t="shared" si="101"/>
        <v>NSDRBSDR</v>
      </c>
      <c r="AM812" s="15" t="str">
        <f t="shared" si="102"/>
        <v>NSDRBSDR</v>
      </c>
      <c r="AN812" s="15" t="str">
        <f t="shared" si="103"/>
        <v>NSDRBSDR</v>
      </c>
    </row>
    <row r="813" spans="1:40" ht="11.25" customHeight="1" x14ac:dyDescent="0.15">
      <c r="A813" s="15">
        <v>812</v>
      </c>
      <c r="B813" s="15" t="s">
        <v>1943</v>
      </c>
      <c r="C813" s="15" t="s">
        <v>1944</v>
      </c>
      <c r="D813" s="3" t="s">
        <v>18</v>
      </c>
      <c r="E813" s="15" t="s">
        <v>88</v>
      </c>
      <c r="F813" s="15" t="s">
        <v>20</v>
      </c>
      <c r="G813" s="15">
        <v>85</v>
      </c>
      <c r="H813" s="15">
        <v>198</v>
      </c>
      <c r="I813" s="15">
        <v>43</v>
      </c>
      <c r="J813" s="15">
        <v>76</v>
      </c>
      <c r="K813" s="15">
        <v>46</v>
      </c>
      <c r="L813" s="15">
        <v>76</v>
      </c>
      <c r="M813" s="15">
        <v>42</v>
      </c>
      <c r="N813" s="15">
        <v>38</v>
      </c>
      <c r="O813" s="15">
        <v>41</v>
      </c>
      <c r="P813" s="15">
        <v>28</v>
      </c>
      <c r="Q813" s="15" t="s">
        <v>219</v>
      </c>
      <c r="R813" s="3" t="str">
        <f>IF(ISERROR(VLOOKUP($Q813,技リスト!$A$1:$F$270,6,FALSE)),"－",VLOOKUP($Q813,技リスト!$A$1:$F$270,6,FALSE))</f>
        <v>BL</v>
      </c>
      <c r="S813" s="3">
        <f>IF(ISERROR(VLOOKUP($Q813,技リスト!$A$1:$F$270,3,FALSE)),"－",VLOOKUP($Q813,技リスト!$A$1:$F$270,3,FALSE))</f>
        <v>64</v>
      </c>
      <c r="T813" s="3" t="str">
        <f>IF($E813=IF(ISERROR(VLOOKUP($Q813,技リスト!$A$1:$F$270,4,FALSE)),"－",VLOOKUP($Q813,技リスト!$A$1:$F$270,4,FALSE)),"一致","")</f>
        <v>一致</v>
      </c>
      <c r="U813" s="15" t="s">
        <v>264</v>
      </c>
      <c r="V813" s="3" t="str">
        <f>IF(ISERROR(VLOOKUP($U813,技リスト!$A$1:$F$270,6,FALSE)),"－",VLOOKUP($U813,技リスト!$A$1:$F$270,6,FALSE))</f>
        <v>BL</v>
      </c>
      <c r="W813" s="3">
        <f>IF(ISERROR(VLOOKUP($U813,技リスト!$A$1:$F$270,3,FALSE)),"－",VLOOKUP($U813,技リスト!$A$1:$F$270,3,FALSE))</f>
        <v>16</v>
      </c>
      <c r="X813" s="3" t="str">
        <f>IF($E813=IF(ISERROR(VLOOKUP($U813,技リスト!$A$1:$F$270,4,FALSE)),"－",VLOOKUP($U813,技リスト!$A$1:$F$270,4,FALSE)),"一致","")</f>
        <v/>
      </c>
      <c r="Y813" s="15" t="s">
        <v>281</v>
      </c>
      <c r="Z813" s="3" t="str">
        <f>IF(ISERROR(VLOOKUP($Y813,技リスト!$A$1:$F$270,6,FALSE)),"－",VLOOKUP($Y813,技リスト!$A$1:$F$270,6,FALSE))</f>
        <v>P1</v>
      </c>
      <c r="AA813" s="3">
        <f>IF(ISERROR(VLOOKUP($Y813,技リスト!$A$1:$F$270,3,FALSE)),"－",VLOOKUP($Y813,技リスト!$A$1:$F$270,3,FALSE))</f>
        <v>67</v>
      </c>
      <c r="AB813" s="3" t="str">
        <f>IF($E813=IF(ISERROR(VLOOKUP($Y813,技リスト!$A$1:$F$270,4,FALSE)),"－",VLOOKUP($Y813,技リスト!$A$1:$F$270,4,FALSE)),"一致","")</f>
        <v/>
      </c>
      <c r="AC813" s="15" t="s">
        <v>164</v>
      </c>
      <c r="AD813" s="3" t="str">
        <f>IF(ISERROR(VLOOKUP($AC813,技リスト!$A$1:$F$270,6,FALSE)),"－",VLOOKUP($AC813,技リスト!$A$1:$F$270,6,FALSE))</f>
        <v>DR</v>
      </c>
      <c r="AE813" s="3">
        <f>IF(ISERROR(VLOOKUP($AC813,技リスト!$A$1:$F$270,3,FALSE)),"－",VLOOKUP($AC813,技リスト!$A$1:$F$270,3,FALSE))</f>
        <v>49</v>
      </c>
      <c r="AF813" s="3" t="str">
        <f>IF($E813=IF(ISERROR(VLOOKUP($AC813,技リスト!$A$1:$F$245,4,FALSE)),"－",VLOOKUP($AC813,技リスト!$A$1:$F$245,4,FALSE)),"一致","")</f>
        <v/>
      </c>
      <c r="AG813" s="16" t="str">
        <f t="shared" si="96"/>
        <v>サイクロンおんりょうばくれつパンチごりむちゅう</v>
      </c>
      <c r="AH813" s="16" t="str">
        <f t="shared" si="97"/>
        <v>サイクロンおんりょうばくれつパンチごりむちゅう</v>
      </c>
      <c r="AI813" s="16" t="str">
        <f t="shared" si="98"/>
        <v>サイクロンおんりょうばくれつパンチごりむちゅう</v>
      </c>
      <c r="AJ813" s="16" t="str">
        <f t="shared" si="99"/>
        <v>サイクロンおんりょうばくれつパンチごりむちゅう</v>
      </c>
      <c r="AK813" s="15" t="str">
        <f t="shared" si="100"/>
        <v>BLBLP1DR</v>
      </c>
      <c r="AL813" s="16" t="str">
        <f t="shared" si="101"/>
        <v>BLBLP1DR</v>
      </c>
      <c r="AM813" s="15" t="str">
        <f t="shared" si="102"/>
        <v>BLBLP1DR</v>
      </c>
      <c r="AN813" s="15" t="str">
        <f t="shared" si="103"/>
        <v>BLBLP1DR</v>
      </c>
    </row>
    <row r="814" spans="1:40" ht="11.25" customHeight="1" x14ac:dyDescent="0.15">
      <c r="A814" s="15">
        <v>813</v>
      </c>
      <c r="B814" s="15" t="s">
        <v>1945</v>
      </c>
      <c r="C814" s="15" t="s">
        <v>1946</v>
      </c>
      <c r="D814" s="3" t="s">
        <v>18</v>
      </c>
      <c r="E814" s="15" t="s">
        <v>121</v>
      </c>
      <c r="F814" s="15" t="s">
        <v>17</v>
      </c>
      <c r="G814" s="15">
        <v>167</v>
      </c>
      <c r="H814" s="15">
        <v>148</v>
      </c>
      <c r="I814" s="15">
        <v>59</v>
      </c>
      <c r="J814" s="15">
        <v>62</v>
      </c>
      <c r="K814" s="15">
        <v>60</v>
      </c>
      <c r="L814" s="15">
        <v>71</v>
      </c>
      <c r="M814" s="15">
        <v>62</v>
      </c>
      <c r="N814" s="15">
        <v>60</v>
      </c>
      <c r="O814" s="15">
        <v>57</v>
      </c>
      <c r="P814" s="15">
        <v>12</v>
      </c>
      <c r="Q814" s="15" t="s">
        <v>305</v>
      </c>
      <c r="R814" s="3" t="str">
        <f>IF(ISERROR(VLOOKUP($Q814,技リスト!$A$1:$F$270,6,FALSE)),"－",VLOOKUP($Q814,技リスト!$A$1:$F$270,6,FALSE))</f>
        <v>BB</v>
      </c>
      <c r="S814" s="3">
        <f>IF(ISERROR(VLOOKUP($Q814,技リスト!$A$1:$F$270,3,FALSE)),"－",VLOOKUP($Q814,技リスト!$A$1:$F$270,3,FALSE))</f>
        <v>16</v>
      </c>
      <c r="T814" s="3" t="str">
        <f>IF($E814=IF(ISERROR(VLOOKUP($Q814,技リスト!$A$1:$F$270,4,FALSE)),"－",VLOOKUP($Q814,技リスト!$A$1:$F$270,4,FALSE)),"一致","")</f>
        <v>一致</v>
      </c>
      <c r="U814" s="15" t="s">
        <v>134</v>
      </c>
      <c r="V814" s="3" t="str">
        <f>IF(ISERROR(VLOOKUP($U814,技リスト!$A$1:$F$270,6,FALSE)),"－",VLOOKUP($U814,技リスト!$A$1:$F$270,6,FALSE))</f>
        <v>DR</v>
      </c>
      <c r="W814" s="3">
        <f>IF(ISERROR(VLOOKUP($U814,技リスト!$A$1:$F$270,3,FALSE)),"－",VLOOKUP($U814,技リスト!$A$1:$F$270,3,FALSE))</f>
        <v>38</v>
      </c>
      <c r="X814" s="3" t="str">
        <f>IF($E814=IF(ISERROR(VLOOKUP($U814,技リスト!$A$1:$F$270,4,FALSE)),"－",VLOOKUP($U814,技リスト!$A$1:$F$270,4,FALSE)),"一致","")</f>
        <v>一致</v>
      </c>
      <c r="Y814" s="15" t="s">
        <v>218</v>
      </c>
      <c r="Z814" s="3" t="str">
        <f>IF(ISERROR(VLOOKUP($Y814,技リスト!$A$1:$F$270,6,FALSE)),"－",VLOOKUP($Y814,技リスト!$A$1:$F$270,6,FALSE))</f>
        <v>DR</v>
      </c>
      <c r="AA814" s="3">
        <f>IF(ISERROR(VLOOKUP($Y814,技リスト!$A$1:$F$270,3,FALSE)),"－",VLOOKUP($Y814,技リスト!$A$1:$F$270,3,FALSE))</f>
        <v>63</v>
      </c>
      <c r="AB814" s="3" t="str">
        <f>IF($E814=IF(ISERROR(VLOOKUP($Y814,技リスト!$A$1:$F$270,4,FALSE)),"－",VLOOKUP($Y814,技リスト!$A$1:$F$270,4,FALSE)),"一致","")</f>
        <v/>
      </c>
      <c r="AC814" s="15" t="s">
        <v>290</v>
      </c>
      <c r="AD814" s="3" t="str">
        <f>IF(ISERROR(VLOOKUP($AC814,技リスト!$A$1:$F$270,6,FALSE)),"－",VLOOKUP($AC814,技リスト!$A$1:$F$270,6,FALSE))</f>
        <v>BL</v>
      </c>
      <c r="AE814" s="3">
        <f>IF(ISERROR(VLOOKUP($AC814,技リスト!$A$1:$F$270,3,FALSE)),"－",VLOOKUP($AC814,技リスト!$A$1:$F$270,3,FALSE))</f>
        <v>56</v>
      </c>
      <c r="AF814" s="3" t="str">
        <f>IF($E814=IF(ISERROR(VLOOKUP($AC814,技リスト!$A$1:$F$245,4,FALSE)),"－",VLOOKUP($AC814,技リスト!$A$1:$F$245,4,FALSE)),"一致","")</f>
        <v/>
      </c>
      <c r="AG814" s="16" t="str">
        <f t="shared" si="96"/>
        <v>ホーントレインスーパーアルマジロジャッジスルーくものいと</v>
      </c>
      <c r="AH814" s="16" t="str">
        <f t="shared" si="97"/>
        <v>ホーントレインスーパーアルマジロジャッジスルーくものいと</v>
      </c>
      <c r="AI814" s="16" t="str">
        <f t="shared" si="98"/>
        <v>ホーントレインスーパーアルマジロジャッジスルーくものいと</v>
      </c>
      <c r="AJ814" s="16" t="str">
        <f t="shared" si="99"/>
        <v>ホーントレインスーパーアルマジロジャッジスルーくものいと</v>
      </c>
      <c r="AK814" s="15" t="str">
        <f t="shared" si="100"/>
        <v>BBDRDRBL</v>
      </c>
      <c r="AL814" s="16" t="str">
        <f t="shared" si="101"/>
        <v>BBDRDRBL</v>
      </c>
      <c r="AM814" s="15" t="str">
        <f t="shared" si="102"/>
        <v>BBDRDRBL</v>
      </c>
      <c r="AN814" s="15" t="str">
        <f t="shared" si="103"/>
        <v>BBDRDRBL</v>
      </c>
    </row>
    <row r="815" spans="1:40" ht="11.25" customHeight="1" x14ac:dyDescent="0.15">
      <c r="A815" s="15">
        <v>814</v>
      </c>
      <c r="B815" s="15" t="s">
        <v>1947</v>
      </c>
      <c r="C815" s="15" t="s">
        <v>1948</v>
      </c>
      <c r="D815" s="3" t="s">
        <v>18</v>
      </c>
      <c r="E815" s="15" t="s">
        <v>121</v>
      </c>
      <c r="F815" s="15" t="s">
        <v>53</v>
      </c>
      <c r="G815" s="15">
        <v>83</v>
      </c>
      <c r="H815" s="15">
        <v>146</v>
      </c>
      <c r="I815" s="15">
        <v>49</v>
      </c>
      <c r="J815" s="15">
        <v>63</v>
      </c>
      <c r="K815" s="15">
        <v>60</v>
      </c>
      <c r="L815" s="15">
        <v>56</v>
      </c>
      <c r="M815" s="15">
        <v>64</v>
      </c>
      <c r="N815" s="15">
        <v>52</v>
      </c>
      <c r="O815" s="15">
        <v>59</v>
      </c>
      <c r="P815" s="15">
        <v>22</v>
      </c>
      <c r="Q815" s="15" t="s">
        <v>146</v>
      </c>
      <c r="R815" s="3" t="str">
        <f>IF(ISERROR(VLOOKUP($Q815,技リスト!$A$1:$F$270,6,FALSE)),"－",VLOOKUP($Q815,技リスト!$A$1:$F$270,6,FALSE))</f>
        <v>DR</v>
      </c>
      <c r="S815" s="3">
        <f>IF(ISERROR(VLOOKUP($Q815,技リスト!$A$1:$F$270,3,FALSE)),"－",VLOOKUP($Q815,技リスト!$A$1:$F$270,3,FALSE))</f>
        <v>15</v>
      </c>
      <c r="T815" s="3" t="str">
        <f>IF($E815=IF(ISERROR(VLOOKUP($Q815,技リスト!$A$1:$F$270,4,FALSE)),"－",VLOOKUP($Q815,技リスト!$A$1:$F$270,4,FALSE)),"一致","")</f>
        <v>一致</v>
      </c>
      <c r="U815" s="15" t="s">
        <v>212</v>
      </c>
      <c r="V815" s="3" t="str">
        <f>IF(ISERROR(VLOOKUP($U815,技リスト!$A$1:$F$270,6,FALSE)),"－",VLOOKUP($U815,技リスト!$A$1:$F$270,6,FALSE))</f>
        <v>BB</v>
      </c>
      <c r="W815" s="3">
        <f>IF(ISERROR(VLOOKUP($U815,技リスト!$A$1:$F$270,3,FALSE)),"－",VLOOKUP($U815,技リスト!$A$1:$F$270,3,FALSE))</f>
        <v>14</v>
      </c>
      <c r="X815" s="3" t="str">
        <f>IF($E815=IF(ISERROR(VLOOKUP($U815,技リスト!$A$1:$F$270,4,FALSE)),"－",VLOOKUP($U815,技リスト!$A$1:$F$270,4,FALSE)),"一致","")</f>
        <v/>
      </c>
      <c r="Y815" s="15" t="s">
        <v>180</v>
      </c>
      <c r="Z815" s="3" t="str">
        <f>IF(ISERROR(VLOOKUP($Y815,技リスト!$A$1:$F$270,6,FALSE)),"－",VLOOKUP($Y815,技リスト!$A$1:$F$270,6,FALSE))</f>
        <v>NS</v>
      </c>
      <c r="AA815" s="3">
        <f>IF(ISERROR(VLOOKUP($Y815,技リスト!$A$1:$F$270,3,FALSE)),"－",VLOOKUP($Y815,技リスト!$A$1:$F$270,3,FALSE))</f>
        <v>65</v>
      </c>
      <c r="AB815" s="3" t="str">
        <f>IF($E815=IF(ISERROR(VLOOKUP($Y815,技リスト!$A$1:$F$270,4,FALSE)),"－",VLOOKUP($Y815,技リスト!$A$1:$F$270,4,FALSE)),"一致","")</f>
        <v/>
      </c>
      <c r="AC815" s="15" t="s">
        <v>241</v>
      </c>
      <c r="AD815" s="3" t="str">
        <f>IF(ISERROR(VLOOKUP($AC815,技リスト!$A$1:$F$270,6,FALSE)),"－",VLOOKUP($AC815,技リスト!$A$1:$F$270,6,FALSE))</f>
        <v>DR</v>
      </c>
      <c r="AE815" s="3">
        <f>IF(ISERROR(VLOOKUP($AC815,技リスト!$A$1:$F$270,3,FALSE)),"－",VLOOKUP($AC815,技リスト!$A$1:$F$270,3,FALSE))</f>
        <v>61</v>
      </c>
      <c r="AF815" s="3" t="str">
        <f>IF($E815=IF(ISERROR(VLOOKUP($AC815,技リスト!$A$1:$F$245,4,FALSE)),"－",VLOOKUP($AC815,技リスト!$A$1:$F$245,4,FALSE)),"一致","")</f>
        <v/>
      </c>
      <c r="AG815" s="16" t="str">
        <f t="shared" si="96"/>
        <v>モンキーターンジャイアントスピンドラゴンクラッシュカマイタチ</v>
      </c>
      <c r="AH815" s="16" t="str">
        <f t="shared" si="97"/>
        <v>モンキーターンジャイアントスピンドラゴンクラッシュカマイタチ</v>
      </c>
      <c r="AI815" s="16" t="str">
        <f t="shared" si="98"/>
        <v>モンキーターンジャイアントスピンドラゴンクラッシュカマイタチ</v>
      </c>
      <c r="AJ815" s="16" t="str">
        <f t="shared" si="99"/>
        <v>モンキーターンジャイアントスピンドラゴンクラッシュカマイタチ</v>
      </c>
      <c r="AK815" s="15" t="str">
        <f t="shared" si="100"/>
        <v>DRBBNSDR</v>
      </c>
      <c r="AL815" s="16" t="str">
        <f t="shared" si="101"/>
        <v>DRBBNSDR</v>
      </c>
      <c r="AM815" s="15" t="str">
        <f t="shared" si="102"/>
        <v>DRBBNSDR</v>
      </c>
      <c r="AN815" s="15" t="str">
        <f t="shared" si="103"/>
        <v>DRBBNSDR</v>
      </c>
    </row>
    <row r="816" spans="1:40" ht="11.25" customHeight="1" x14ac:dyDescent="0.15">
      <c r="A816" s="15">
        <v>815</v>
      </c>
      <c r="B816" s="15" t="s">
        <v>1949</v>
      </c>
      <c r="C816" s="15" t="s">
        <v>1950</v>
      </c>
      <c r="D816" s="3" t="s">
        <v>18</v>
      </c>
      <c r="E816" s="15" t="s">
        <v>19</v>
      </c>
      <c r="F816" s="15" t="s">
        <v>17</v>
      </c>
      <c r="G816" s="15">
        <v>193</v>
      </c>
      <c r="H816" s="15">
        <v>152</v>
      </c>
      <c r="I816" s="15">
        <v>54</v>
      </c>
      <c r="J816" s="15">
        <v>69</v>
      </c>
      <c r="K816" s="15">
        <v>48</v>
      </c>
      <c r="L816" s="15">
        <v>67</v>
      </c>
      <c r="M816" s="15">
        <v>53</v>
      </c>
      <c r="N816" s="15">
        <v>64</v>
      </c>
      <c r="O816" s="15">
        <v>60</v>
      </c>
      <c r="P816" s="15">
        <v>16</v>
      </c>
      <c r="Q816" s="15" t="s">
        <v>139</v>
      </c>
      <c r="R816" s="3" t="str">
        <f>IF(ISERROR(VLOOKUP($Q816,技リスト!$A$1:$F$270,6,FALSE)),"－",VLOOKUP($Q816,技リスト!$A$1:$F$270,6,FALSE))</f>
        <v>BL</v>
      </c>
      <c r="S816" s="3">
        <f>IF(ISERROR(VLOOKUP($Q816,技リスト!$A$1:$F$270,3,FALSE)),"－",VLOOKUP($Q816,技リスト!$A$1:$F$270,3,FALSE))</f>
        <v>8</v>
      </c>
      <c r="T816" s="3" t="str">
        <f>IF($E816=IF(ISERROR(VLOOKUP($Q816,技リスト!$A$1:$F$270,4,FALSE)),"－",VLOOKUP($Q816,技リスト!$A$1:$F$270,4,FALSE)),"一致","")</f>
        <v/>
      </c>
      <c r="U816" s="15" t="s">
        <v>164</v>
      </c>
      <c r="V816" s="3" t="str">
        <f>IF(ISERROR(VLOOKUP($U816,技リスト!$A$1:$F$270,6,FALSE)),"－",VLOOKUP($U816,技リスト!$A$1:$F$270,6,FALSE))</f>
        <v>DR</v>
      </c>
      <c r="W816" s="3">
        <f>IF(ISERROR(VLOOKUP($U816,技リスト!$A$1:$F$270,3,FALSE)),"－",VLOOKUP($U816,技リスト!$A$1:$F$270,3,FALSE))</f>
        <v>49</v>
      </c>
      <c r="X816" s="3" t="str">
        <f>IF($E816=IF(ISERROR(VLOOKUP($U816,技リスト!$A$1:$F$270,4,FALSE)),"－",VLOOKUP($U816,技リスト!$A$1:$F$270,4,FALSE)),"一致","")</f>
        <v/>
      </c>
      <c r="Y816" s="15" t="s">
        <v>227</v>
      </c>
      <c r="Z816" s="3" t="str">
        <f>IF(ISERROR(VLOOKUP($Y816,技リスト!$A$1:$F$270,6,FALSE)),"－",VLOOKUP($Y816,技リスト!$A$1:$F$270,6,FALSE))</f>
        <v>BL</v>
      </c>
      <c r="AA816" s="3">
        <f>IF(ISERROR(VLOOKUP($Y816,技リスト!$A$1:$F$270,3,FALSE)),"－",VLOOKUP($Y816,技リスト!$A$1:$F$270,3,FALSE))</f>
        <v>39</v>
      </c>
      <c r="AB816" s="3" t="str">
        <f>IF($E816=IF(ISERROR(VLOOKUP($Y816,技リスト!$A$1:$F$270,4,FALSE)),"－",VLOOKUP($Y816,技リスト!$A$1:$F$270,4,FALSE)),"一致","")</f>
        <v>一致</v>
      </c>
      <c r="AC816" s="15" t="s">
        <v>732</v>
      </c>
      <c r="AD816" s="3" t="str">
        <f>IF(ISERROR(VLOOKUP($AC816,技リスト!$A$1:$F$270,6,FALSE)),"－",VLOOKUP($AC816,技リスト!$A$1:$F$270,6,FALSE))</f>
        <v>BL</v>
      </c>
      <c r="AE816" s="3">
        <f>IF(ISERROR(VLOOKUP($AC816,技リスト!$A$1:$F$270,3,FALSE)),"－",VLOOKUP($AC816,技リスト!$A$1:$F$270,3,FALSE))</f>
        <v>56</v>
      </c>
      <c r="AF816" s="3" t="str">
        <f>IF($E816=IF(ISERROR(VLOOKUP($AC816,技リスト!$A$1:$F$245,4,FALSE)),"－",VLOOKUP($AC816,技リスト!$A$1:$F$245,4,FALSE)),"一致","")</f>
        <v/>
      </c>
      <c r="AG816" s="16" t="str">
        <f t="shared" si="96"/>
        <v>コイルターンごりむちゅうスーパースキャン（Ｂ）フェイクボンバー</v>
      </c>
      <c r="AH816" s="16" t="str">
        <f t="shared" si="97"/>
        <v>コイルターンごりむちゅうスーパースキャン（Ｂ）フェイクボンバー</v>
      </c>
      <c r="AI816" s="16" t="str">
        <f t="shared" si="98"/>
        <v>コイルターンごりむちゅうスーパースキャン（Ｂ）フェイクボンバー</v>
      </c>
      <c r="AJ816" s="16" t="str">
        <f t="shared" si="99"/>
        <v>コイルターンごりむちゅうスーパースキャン（Ｂ）フェイクボンバー</v>
      </c>
      <c r="AK816" s="15" t="str">
        <f t="shared" si="100"/>
        <v>BLDRBLBL</v>
      </c>
      <c r="AL816" s="16" t="str">
        <f t="shared" si="101"/>
        <v>BLDRBLBL</v>
      </c>
      <c r="AM816" s="15" t="str">
        <f t="shared" si="102"/>
        <v>BLDRBLBL</v>
      </c>
      <c r="AN816" s="15" t="str">
        <f t="shared" si="103"/>
        <v>BLDRBLBL</v>
      </c>
    </row>
    <row r="817" spans="1:40" ht="11.25" customHeight="1" x14ac:dyDescent="0.15">
      <c r="A817" s="15">
        <v>816</v>
      </c>
      <c r="B817" s="15" t="s">
        <v>1951</v>
      </c>
      <c r="C817" s="15" t="s">
        <v>1952</v>
      </c>
      <c r="D817" s="3" t="s">
        <v>18</v>
      </c>
      <c r="E817" s="15" t="s">
        <v>19</v>
      </c>
      <c r="F817" s="15" t="s">
        <v>20</v>
      </c>
      <c r="G817" s="15">
        <v>96</v>
      </c>
      <c r="H817" s="15">
        <v>130</v>
      </c>
      <c r="I817" s="15">
        <v>43</v>
      </c>
      <c r="J817" s="15">
        <v>52</v>
      </c>
      <c r="K817" s="15">
        <v>61</v>
      </c>
      <c r="L817" s="15">
        <v>62</v>
      </c>
      <c r="M817" s="15">
        <v>61</v>
      </c>
      <c r="N817" s="15">
        <v>52</v>
      </c>
      <c r="O817" s="15">
        <v>61</v>
      </c>
      <c r="P817" s="15">
        <v>22</v>
      </c>
      <c r="Q817" s="15" t="s">
        <v>269</v>
      </c>
      <c r="R817" s="3" t="str">
        <f>IF(ISERROR(VLOOKUP($Q817,技リスト!$A$1:$F$270,6,FALSE)),"－",VLOOKUP($Q817,技リスト!$A$1:$F$270,6,FALSE))</f>
        <v>CA</v>
      </c>
      <c r="S817" s="3">
        <f>IF(ISERROR(VLOOKUP($Q817,技リスト!$A$1:$F$270,3,FALSE)),"－",VLOOKUP($Q817,技リスト!$A$1:$F$270,3,FALSE))</f>
        <v>12</v>
      </c>
      <c r="T817" s="3" t="str">
        <f>IF($E817=IF(ISERROR(VLOOKUP($Q817,技リスト!$A$1:$F$270,4,FALSE)),"－",VLOOKUP($Q817,技リスト!$A$1:$F$270,4,FALSE)),"一致","")</f>
        <v>一致</v>
      </c>
      <c r="U817" s="15" t="s">
        <v>169</v>
      </c>
      <c r="V817" s="3" t="str">
        <f>IF(ISERROR(VLOOKUP($U817,技リスト!$A$1:$F$270,6,FALSE)),"－",VLOOKUP($U817,技リスト!$A$1:$F$270,6,FALSE))</f>
        <v>BL</v>
      </c>
      <c r="W817" s="3">
        <f>IF(ISERROR(VLOOKUP($U817,技リスト!$A$1:$F$270,3,FALSE)),"－",VLOOKUP($U817,技リスト!$A$1:$F$270,3,FALSE))</f>
        <v>8</v>
      </c>
      <c r="X817" s="3" t="str">
        <f>IF($E817=IF(ISERROR(VLOOKUP($U817,技リスト!$A$1:$F$270,4,FALSE)),"－",VLOOKUP($U817,技リスト!$A$1:$F$270,4,FALSE)),"一致","")</f>
        <v>一致</v>
      </c>
      <c r="Y817" s="15" t="s">
        <v>481</v>
      </c>
      <c r="Z817" s="3" t="str">
        <f>IF(ISERROR(VLOOKUP($Y817,技リスト!$A$1:$F$270,6,FALSE)),"－",VLOOKUP($Y817,技リスト!$A$1:$F$270,6,FALSE))</f>
        <v>CA</v>
      </c>
      <c r="AA817" s="3">
        <f>IF(ISERROR(VLOOKUP($Y817,技リスト!$A$1:$F$270,3,FALSE)),"－",VLOOKUP($Y817,技リスト!$A$1:$F$270,3,FALSE))</f>
        <v>41</v>
      </c>
      <c r="AB817" s="3" t="str">
        <f>IF($E817=IF(ISERROR(VLOOKUP($Y817,技リスト!$A$1:$F$270,4,FALSE)),"－",VLOOKUP($Y817,技リスト!$A$1:$F$270,4,FALSE)),"一致","")</f>
        <v/>
      </c>
      <c r="AC817" s="15" t="s">
        <v>369</v>
      </c>
      <c r="AD817" s="3" t="str">
        <f>IF(ISERROR(VLOOKUP($AC817,技リスト!$A$1:$F$270,6,FALSE)),"－",VLOOKUP($AC817,技リスト!$A$1:$F$270,6,FALSE))</f>
        <v>CA</v>
      </c>
      <c r="AE817" s="3">
        <f>IF(ISERROR(VLOOKUP($AC817,技リスト!$A$1:$F$270,3,FALSE)),"－",VLOOKUP($AC817,技リスト!$A$1:$F$270,3,FALSE))</f>
        <v>44</v>
      </c>
      <c r="AF817" s="3" t="str">
        <f>IF($E817=IF(ISERROR(VLOOKUP($AC817,技リスト!$A$1:$F$245,4,FALSE)),"－",VLOOKUP($AC817,技リスト!$A$1:$F$245,4,FALSE)),"一致","")</f>
        <v>一致</v>
      </c>
      <c r="AG817" s="16" t="str">
        <f t="shared" si="96"/>
        <v>キラーブレードクイックドロウこがらしシュートポケット</v>
      </c>
      <c r="AH817" s="16" t="str">
        <f t="shared" si="97"/>
        <v>キラーブレードクイックドロウこがらしシュートポケット</v>
      </c>
      <c r="AI817" s="16" t="str">
        <f t="shared" si="98"/>
        <v>キラーブレードクイックドロウこがらしシュートポケット</v>
      </c>
      <c r="AJ817" s="16" t="str">
        <f t="shared" si="99"/>
        <v>キラーブレードクイックドロウこがらしシュートポケット</v>
      </c>
      <c r="AK817" s="15" t="str">
        <f t="shared" si="100"/>
        <v>CABLCACA</v>
      </c>
      <c r="AL817" s="16" t="str">
        <f t="shared" si="101"/>
        <v>CABLCACA</v>
      </c>
      <c r="AM817" s="15" t="str">
        <f t="shared" si="102"/>
        <v>CABLCACA</v>
      </c>
      <c r="AN817" s="15" t="str">
        <f t="shared" si="103"/>
        <v>CABLCACA</v>
      </c>
    </row>
    <row r="818" spans="1:40" ht="11.25" customHeight="1" x14ac:dyDescent="0.15">
      <c r="A818" s="15">
        <v>817</v>
      </c>
      <c r="B818" s="15" t="s">
        <v>1953</v>
      </c>
      <c r="C818" s="15" t="s">
        <v>1954</v>
      </c>
      <c r="D818" s="3" t="s">
        <v>18</v>
      </c>
      <c r="E818" s="15" t="s">
        <v>121</v>
      </c>
      <c r="F818" s="15" t="s">
        <v>20</v>
      </c>
      <c r="G818" s="15">
        <v>99</v>
      </c>
      <c r="H818" s="15">
        <v>156</v>
      </c>
      <c r="I818" s="15">
        <v>49</v>
      </c>
      <c r="J818" s="15">
        <v>33</v>
      </c>
      <c r="K818" s="15">
        <v>39</v>
      </c>
      <c r="L818" s="15">
        <v>55</v>
      </c>
      <c r="M818" s="15">
        <v>66</v>
      </c>
      <c r="N818" s="15">
        <v>76</v>
      </c>
      <c r="O818" s="15">
        <v>56</v>
      </c>
      <c r="P818" s="15">
        <v>17</v>
      </c>
      <c r="Q818" s="15" t="s">
        <v>270</v>
      </c>
      <c r="R818" s="3" t="str">
        <f>IF(ISERROR(VLOOKUP($Q818,技リスト!$A$1:$F$270,6,FALSE)),"－",VLOOKUP($Q818,技リスト!$A$1:$F$270,6,FALSE))</f>
        <v>CA</v>
      </c>
      <c r="S818" s="3">
        <f>IF(ISERROR(VLOOKUP($Q818,技リスト!$A$1:$F$270,3,FALSE)),"－",VLOOKUP($Q818,技リスト!$A$1:$F$270,3,FALSE))</f>
        <v>15</v>
      </c>
      <c r="T818" s="3" t="str">
        <f>IF($E818=IF(ISERROR(VLOOKUP($Q818,技リスト!$A$1:$F$270,4,FALSE)),"－",VLOOKUP($Q818,技リスト!$A$1:$F$270,4,FALSE)),"一致","")</f>
        <v/>
      </c>
      <c r="U818" s="15" t="s">
        <v>276</v>
      </c>
      <c r="V818" s="3" t="str">
        <f>IF(ISERROR(VLOOKUP($U818,技リスト!$A$1:$F$270,6,FALSE)),"－",VLOOKUP($U818,技リスト!$A$1:$F$270,6,FALSE))</f>
        <v>BL</v>
      </c>
      <c r="W818" s="3">
        <f>IF(ISERROR(VLOOKUP($U818,技リスト!$A$1:$F$270,3,FALSE)),"－",VLOOKUP($U818,技リスト!$A$1:$F$270,3,FALSE))</f>
        <v>16</v>
      </c>
      <c r="X818" s="3" t="str">
        <f>IF($E818=IF(ISERROR(VLOOKUP($U818,技リスト!$A$1:$F$270,4,FALSE)),"－",VLOOKUP($U818,技リスト!$A$1:$F$270,4,FALSE)),"一致","")</f>
        <v/>
      </c>
      <c r="Y818" s="15" t="s">
        <v>921</v>
      </c>
      <c r="Z818" s="3" t="str">
        <f>IF(ISERROR(VLOOKUP($Y818,技リスト!$A$1:$F$270,6,FALSE)),"－",VLOOKUP($Y818,技リスト!$A$1:$F$270,6,FALSE))</f>
        <v>DR</v>
      </c>
      <c r="AA818" s="3">
        <f>IF(ISERROR(VLOOKUP($Y818,技リスト!$A$1:$F$270,3,FALSE)),"－",VLOOKUP($Y818,技リスト!$A$1:$F$270,3,FALSE))</f>
        <v>17</v>
      </c>
      <c r="AB818" s="3" t="str">
        <f>IF($E818=IF(ISERROR(VLOOKUP($Y818,技リスト!$A$1:$F$270,4,FALSE)),"－",VLOOKUP($Y818,技リスト!$A$1:$F$270,4,FALSE)),"一致","")</f>
        <v/>
      </c>
      <c r="AC818" s="15" t="s">
        <v>406</v>
      </c>
      <c r="AD818" s="3" t="str">
        <f>IF(ISERROR(VLOOKUP($AC818,技リスト!$A$1:$F$270,6,FALSE)),"－",VLOOKUP($AC818,技リスト!$A$1:$F$270,6,FALSE))</f>
        <v>CA</v>
      </c>
      <c r="AE818" s="3">
        <f>IF(ISERROR(VLOOKUP($AC818,技リスト!$A$1:$F$270,3,FALSE)),"－",VLOOKUP($AC818,技リスト!$A$1:$F$270,3,FALSE))</f>
        <v>63</v>
      </c>
      <c r="AF818" s="3" t="str">
        <f>IF($E818=IF(ISERROR(VLOOKUP($AC818,技リスト!$A$1:$F$245,4,FALSE)),"－",VLOOKUP($AC818,技リスト!$A$1:$F$245,4,FALSE)),"一致","")</f>
        <v>一致</v>
      </c>
      <c r="AG818" s="16" t="str">
        <f t="shared" si="96"/>
        <v>ゆがむくうかんドッペルゲンガーひとりワンツーゴールずらし</v>
      </c>
      <c r="AH818" s="16" t="str">
        <f t="shared" si="97"/>
        <v>ゆがむくうかんドッペルゲンガーひとりワンツーゴールずらし</v>
      </c>
      <c r="AI818" s="16" t="str">
        <f t="shared" si="98"/>
        <v>ゆがむくうかんドッペルゲンガーひとりワンツーゴールずらし</v>
      </c>
      <c r="AJ818" s="16" t="str">
        <f t="shared" si="99"/>
        <v>ゆがむくうかんドッペルゲンガーひとりワンツーゴールずらし</v>
      </c>
      <c r="AK818" s="15" t="str">
        <f t="shared" si="100"/>
        <v>CABLDRCA</v>
      </c>
      <c r="AL818" s="16" t="str">
        <f t="shared" si="101"/>
        <v>CABLDRCA</v>
      </c>
      <c r="AM818" s="15" t="str">
        <f t="shared" si="102"/>
        <v>CABLDRCA</v>
      </c>
      <c r="AN818" s="15" t="str">
        <f t="shared" si="103"/>
        <v>CABLDRCA</v>
      </c>
    </row>
    <row r="819" spans="1:40" ht="11.25" customHeight="1" x14ac:dyDescent="0.15">
      <c r="A819" s="15">
        <v>818</v>
      </c>
      <c r="B819" s="15" t="s">
        <v>1955</v>
      </c>
      <c r="C819" s="15" t="s">
        <v>1956</v>
      </c>
      <c r="D819" s="3" t="s">
        <v>18</v>
      </c>
      <c r="E819" s="15" t="s">
        <v>19</v>
      </c>
      <c r="F819" s="15" t="s">
        <v>52</v>
      </c>
      <c r="G819" s="15">
        <v>118</v>
      </c>
      <c r="H819" s="15">
        <v>100</v>
      </c>
      <c r="I819" s="15">
        <v>54</v>
      </c>
      <c r="J819" s="15">
        <v>56</v>
      </c>
      <c r="K819" s="15">
        <v>51</v>
      </c>
      <c r="L819" s="15">
        <v>48</v>
      </c>
      <c r="M819" s="15">
        <v>43</v>
      </c>
      <c r="N819" s="15">
        <v>59</v>
      </c>
      <c r="O819" s="15">
        <v>54</v>
      </c>
      <c r="P819" s="15">
        <v>35</v>
      </c>
      <c r="Q819" s="15" t="s">
        <v>263</v>
      </c>
      <c r="R819" s="3" t="str">
        <f>IF(ISERROR(VLOOKUP($Q819,技リスト!$A$1:$F$270,6,FALSE)),"－",VLOOKUP($Q819,技リスト!$A$1:$F$270,6,FALSE))</f>
        <v>NS</v>
      </c>
      <c r="S819" s="3">
        <f>IF(ISERROR(VLOOKUP($Q819,技リスト!$A$1:$F$270,3,FALSE)),"－",VLOOKUP($Q819,技リスト!$A$1:$F$270,3,FALSE))</f>
        <v>43</v>
      </c>
      <c r="T819" s="3" t="str">
        <f>IF($E819=IF(ISERROR(VLOOKUP($Q819,技リスト!$A$1:$F$270,4,FALSE)),"－",VLOOKUP($Q819,技リスト!$A$1:$F$270,4,FALSE)),"一致","")</f>
        <v/>
      </c>
      <c r="U819" s="15" t="s">
        <v>397</v>
      </c>
      <c r="V819" s="3" t="str">
        <f>IF(ISERROR(VLOOKUP($U819,技リスト!$A$1:$F$270,6,FALSE)),"－",VLOOKUP($U819,技リスト!$A$1:$F$270,6,FALSE))</f>
        <v>NS</v>
      </c>
      <c r="W819" s="3">
        <f>IF(ISERROR(VLOOKUP($U819,技リスト!$A$1:$F$270,3,FALSE)),"－",VLOOKUP($U819,技リスト!$A$1:$F$270,3,FALSE))</f>
        <v>58</v>
      </c>
      <c r="X819" s="3" t="str">
        <f>IF($E819=IF(ISERROR(VLOOKUP($U819,技リスト!$A$1:$F$270,4,FALSE)),"－",VLOOKUP($U819,技リスト!$A$1:$F$270,4,FALSE)),"一致","")</f>
        <v/>
      </c>
      <c r="Y819" s="15" t="s">
        <v>330</v>
      </c>
      <c r="Z819" s="3" t="str">
        <f>IF(ISERROR(VLOOKUP($Y819,技リスト!$A$1:$F$270,6,FALSE)),"－",VLOOKUP($Y819,技リスト!$A$1:$F$270,6,FALSE))</f>
        <v>NS</v>
      </c>
      <c r="AA819" s="3">
        <f>IF(ISERROR(VLOOKUP($Y819,技リスト!$A$1:$F$270,3,FALSE)),"－",VLOOKUP($Y819,技リスト!$A$1:$F$270,3,FALSE))</f>
        <v>65</v>
      </c>
      <c r="AB819" s="3" t="str">
        <f>IF($E819=IF(ISERROR(VLOOKUP($Y819,技リスト!$A$1:$F$270,4,FALSE)),"－",VLOOKUP($Y819,技リスト!$A$1:$F$270,4,FALSE)),"一致","")</f>
        <v>一致</v>
      </c>
      <c r="AC819" s="15" t="s">
        <v>363</v>
      </c>
      <c r="AD819" s="3" t="str">
        <f>IF(ISERROR(VLOOKUP($AC819,技リスト!$A$1:$F$270,6,FALSE)),"－",VLOOKUP($AC819,技リスト!$A$1:$F$270,6,FALSE))</f>
        <v>DR</v>
      </c>
      <c r="AE819" s="3">
        <f>IF(ISERROR(VLOOKUP($AC819,技リスト!$A$1:$F$270,3,FALSE)),"－",VLOOKUP($AC819,技リスト!$A$1:$F$270,3,FALSE))</f>
        <v>52</v>
      </c>
      <c r="AF819" s="3" t="str">
        <f>IF($E819=IF(ISERROR(VLOOKUP($AC819,技リスト!$A$1:$F$245,4,FALSE)),"－",VLOOKUP($AC819,技リスト!$A$1:$F$245,4,FALSE)),"一致","")</f>
        <v>一致</v>
      </c>
      <c r="AG819" s="16" t="str">
        <f t="shared" si="96"/>
        <v>かみかくしメテオアタックラン・ボール・ランざんぞう</v>
      </c>
      <c r="AH819" s="16" t="str">
        <f t="shared" si="97"/>
        <v>かみかくしメテオアタックラン・ボール・ランざんぞう</v>
      </c>
      <c r="AI819" s="16" t="str">
        <f t="shared" si="98"/>
        <v>かみかくしメテオアタックラン・ボール・ランざんぞう</v>
      </c>
      <c r="AJ819" s="16" t="str">
        <f t="shared" si="99"/>
        <v>かみかくしメテオアタックラン・ボール・ランざんぞう</v>
      </c>
      <c r="AK819" s="15" t="str">
        <f t="shared" si="100"/>
        <v>NSNSNSDR</v>
      </c>
      <c r="AL819" s="16" t="str">
        <f t="shared" si="101"/>
        <v>NSNSNSDR</v>
      </c>
      <c r="AM819" s="15" t="str">
        <f t="shared" si="102"/>
        <v>NSNSNSDR</v>
      </c>
      <c r="AN819" s="15" t="str">
        <f t="shared" si="103"/>
        <v>NSNSNSDR</v>
      </c>
    </row>
    <row r="820" spans="1:40" ht="11.25" customHeight="1" x14ac:dyDescent="0.15">
      <c r="A820" s="15">
        <v>819</v>
      </c>
      <c r="B820" s="15" t="s">
        <v>1957</v>
      </c>
      <c r="C820" s="15" t="s">
        <v>1958</v>
      </c>
      <c r="D820" s="3" t="s">
        <v>18</v>
      </c>
      <c r="E820" s="15" t="s">
        <v>19</v>
      </c>
      <c r="F820" s="15" t="s">
        <v>53</v>
      </c>
      <c r="G820" s="15">
        <v>158</v>
      </c>
      <c r="H820" s="15">
        <v>154</v>
      </c>
      <c r="I820" s="15">
        <v>54</v>
      </c>
      <c r="J820" s="15">
        <v>57</v>
      </c>
      <c r="K820" s="15">
        <v>54</v>
      </c>
      <c r="L820" s="15">
        <v>63</v>
      </c>
      <c r="M820" s="15">
        <v>58</v>
      </c>
      <c r="N820" s="15">
        <v>63</v>
      </c>
      <c r="O820" s="15">
        <v>60</v>
      </c>
      <c r="P820" s="15">
        <v>27</v>
      </c>
      <c r="Q820" s="15" t="s">
        <v>187</v>
      </c>
      <c r="R820" s="3" t="str">
        <f>IF(ISERROR(VLOOKUP($Q820,技リスト!$A$1:$F$270,6,FALSE)),"－",VLOOKUP($Q820,技リスト!$A$1:$F$270,6,FALSE))</f>
        <v>DR</v>
      </c>
      <c r="S820" s="3">
        <f>IF(ISERROR(VLOOKUP($Q820,技リスト!$A$1:$F$270,3,FALSE)),"－",VLOOKUP($Q820,技リスト!$A$1:$F$270,3,FALSE))</f>
        <v>15</v>
      </c>
      <c r="T820" s="3" t="str">
        <f>IF($E820=IF(ISERROR(VLOOKUP($Q820,技リスト!$A$1:$F$270,4,FALSE)),"－",VLOOKUP($Q820,技リスト!$A$1:$F$270,4,FALSE)),"一致","")</f>
        <v>一致</v>
      </c>
      <c r="U820" s="15" t="s">
        <v>277</v>
      </c>
      <c r="V820" s="3" t="str">
        <f>IF(ISERROR(VLOOKUP($U820,技リスト!$A$1:$F$270,6,FALSE)),"－",VLOOKUP($U820,技リスト!$A$1:$F$270,6,FALSE))</f>
        <v>DR</v>
      </c>
      <c r="W820" s="3">
        <f>IF(ISERROR(VLOOKUP($U820,技リスト!$A$1:$F$270,3,FALSE)),"－",VLOOKUP($U820,技リスト!$A$1:$F$270,3,FALSE))</f>
        <v>22</v>
      </c>
      <c r="X820" s="3" t="str">
        <f>IF($E820=IF(ISERROR(VLOOKUP($U820,技リスト!$A$1:$F$270,4,FALSE)),"－",VLOOKUP($U820,技リスト!$A$1:$F$270,4,FALSE)),"一致","")</f>
        <v>一致</v>
      </c>
      <c r="Y820" s="15" t="s">
        <v>165</v>
      </c>
      <c r="Z820" s="3" t="str">
        <f>IF(ISERROR(VLOOKUP($Y820,技リスト!$A$1:$F$270,6,FALSE)),"－",VLOOKUP($Y820,技リスト!$A$1:$F$270,6,FALSE))</f>
        <v>BL</v>
      </c>
      <c r="AA820" s="3">
        <f>IF(ISERROR(VLOOKUP($Y820,技リスト!$A$1:$F$270,3,FALSE)),"－",VLOOKUP($Y820,技リスト!$A$1:$F$270,3,FALSE))</f>
        <v>46</v>
      </c>
      <c r="AB820" s="3" t="str">
        <f>IF($E820=IF(ISERROR(VLOOKUP($Y820,技リスト!$A$1:$F$270,4,FALSE)),"－",VLOOKUP($Y820,技リスト!$A$1:$F$270,4,FALSE)),"一致","")</f>
        <v>一致</v>
      </c>
      <c r="AC820" s="15" t="s">
        <v>152</v>
      </c>
      <c r="AD820" s="3" t="str">
        <f>IF(ISERROR(VLOOKUP($AC820,技リスト!$A$1:$F$270,6,FALSE)),"－",VLOOKUP($AC820,技リスト!$A$1:$F$270,6,FALSE))</f>
        <v>DR</v>
      </c>
      <c r="AE820" s="3">
        <f>IF(ISERROR(VLOOKUP($AC820,技リスト!$A$1:$F$270,3,FALSE)),"－",VLOOKUP($AC820,技リスト!$A$1:$F$270,3,FALSE))</f>
        <v>47</v>
      </c>
      <c r="AF820" s="3" t="str">
        <f>IF($E820=IF(ISERROR(VLOOKUP($AC820,技リスト!$A$1:$F$245,4,FALSE)),"－",VLOOKUP($AC820,技リスト!$A$1:$F$245,4,FALSE)),"一致","")</f>
        <v/>
      </c>
      <c r="AG820" s="16" t="str">
        <f t="shared" si="96"/>
        <v>のろいマジックフェイクボールジグザグスパーク</v>
      </c>
      <c r="AH820" s="16" t="str">
        <f t="shared" si="97"/>
        <v>のろいマジックフェイクボールジグザグスパーク</v>
      </c>
      <c r="AI820" s="16" t="str">
        <f t="shared" si="98"/>
        <v>のろいマジックフェイクボールジグザグスパーク</v>
      </c>
      <c r="AJ820" s="16" t="str">
        <f t="shared" si="99"/>
        <v>のろいマジックフェイクボールジグザグスパーク</v>
      </c>
      <c r="AK820" s="15" t="str">
        <f t="shared" si="100"/>
        <v>DRDRBLDR</v>
      </c>
      <c r="AL820" s="16" t="str">
        <f t="shared" si="101"/>
        <v>DRDRBLDR</v>
      </c>
      <c r="AM820" s="15" t="str">
        <f t="shared" si="102"/>
        <v>DRDRBLDR</v>
      </c>
      <c r="AN820" s="15" t="str">
        <f t="shared" si="103"/>
        <v>DRDRBLDR</v>
      </c>
    </row>
    <row r="821" spans="1:40" ht="11.25" customHeight="1" x14ac:dyDescent="0.15">
      <c r="A821" s="15">
        <v>820</v>
      </c>
      <c r="B821" s="15" t="s">
        <v>1959</v>
      </c>
      <c r="C821" s="15" t="s">
        <v>1960</v>
      </c>
      <c r="D821" s="3" t="s">
        <v>18</v>
      </c>
      <c r="E821" s="15" t="s">
        <v>88</v>
      </c>
      <c r="F821" s="15" t="s">
        <v>52</v>
      </c>
      <c r="G821" s="15">
        <v>173</v>
      </c>
      <c r="H821" s="15">
        <v>138</v>
      </c>
      <c r="I821" s="15">
        <v>54</v>
      </c>
      <c r="J821" s="15">
        <v>60</v>
      </c>
      <c r="K821" s="15">
        <v>62</v>
      </c>
      <c r="L821" s="15">
        <v>55</v>
      </c>
      <c r="M821" s="15">
        <v>54</v>
      </c>
      <c r="N821" s="15">
        <v>56</v>
      </c>
      <c r="O821" s="15">
        <v>52</v>
      </c>
      <c r="P821" s="15">
        <v>31</v>
      </c>
      <c r="Q821" s="15" t="s">
        <v>313</v>
      </c>
      <c r="R821" s="3" t="str">
        <f>IF(ISERROR(VLOOKUP($Q821,技リスト!$A$1:$F$270,6,FALSE)),"－",VLOOKUP($Q821,技リスト!$A$1:$F$270,6,FALSE))</f>
        <v>NS</v>
      </c>
      <c r="S821" s="3">
        <f>IF(ISERROR(VLOOKUP($Q821,技リスト!$A$1:$F$270,3,FALSE)),"－",VLOOKUP($Q821,技リスト!$A$1:$F$270,3,FALSE))</f>
        <v>31</v>
      </c>
      <c r="T821" s="3" t="str">
        <f>IF($E821=IF(ISERROR(VLOOKUP($Q821,技リスト!$A$1:$F$270,4,FALSE)),"－",VLOOKUP($Q821,技リスト!$A$1:$F$270,4,FALSE)),"一致","")</f>
        <v/>
      </c>
      <c r="U821" s="15" t="s">
        <v>260</v>
      </c>
      <c r="V821" s="3" t="str">
        <f>IF(ISERROR(VLOOKUP($U821,技リスト!$A$1:$F$270,6,FALSE)),"－",VLOOKUP($U821,技リスト!$A$1:$F$270,6,FALSE))</f>
        <v>NS</v>
      </c>
      <c r="W821" s="3">
        <f>IF(ISERROR(VLOOKUP($U821,技リスト!$A$1:$F$270,3,FALSE)),"－",VLOOKUP($U821,技リスト!$A$1:$F$270,3,FALSE))</f>
        <v>70</v>
      </c>
      <c r="X821" s="3" t="str">
        <f>IF($E821=IF(ISERROR(VLOOKUP($U821,技リスト!$A$1:$F$270,4,FALSE)),"－",VLOOKUP($U821,技リスト!$A$1:$F$270,4,FALSE)),"一致","")</f>
        <v/>
      </c>
      <c r="Y821" s="15" t="s">
        <v>160</v>
      </c>
      <c r="Z821" s="3" t="str">
        <f>IF(ISERROR(VLOOKUP($Y821,技リスト!$A$1:$F$270,6,FALSE)),"－",VLOOKUP($Y821,技リスト!$A$1:$F$270,6,FALSE))</f>
        <v>BS</v>
      </c>
      <c r="AA821" s="3">
        <f>IF(ISERROR(VLOOKUP($Y821,技リスト!$A$1:$F$270,3,FALSE)),"－",VLOOKUP($Y821,技リスト!$A$1:$F$270,3,FALSE))</f>
        <v>78</v>
      </c>
      <c r="AB821" s="3" t="str">
        <f>IF($E821=IF(ISERROR(VLOOKUP($Y821,技リスト!$A$1:$F$270,4,FALSE)),"－",VLOOKUP($Y821,技リスト!$A$1:$F$270,4,FALSE)),"一致","")</f>
        <v/>
      </c>
      <c r="AC821" s="15" t="s">
        <v>171</v>
      </c>
      <c r="AD821" s="3" t="str">
        <f>IF(ISERROR(VLOOKUP($AC821,技リスト!$A$1:$F$270,6,FALSE)),"－",VLOOKUP($AC821,技リスト!$A$1:$F$270,6,FALSE))</f>
        <v>DR</v>
      </c>
      <c r="AE821" s="3">
        <f>IF(ISERROR(VLOOKUP($AC821,技リスト!$A$1:$F$270,3,FALSE)),"－",VLOOKUP($AC821,技リスト!$A$1:$F$270,3,FALSE))</f>
        <v>47</v>
      </c>
      <c r="AF821" s="3" t="str">
        <f>IF($E821=IF(ISERROR(VLOOKUP($AC821,技リスト!$A$1:$F$245,4,FALSE)),"－",VLOOKUP($AC821,技リスト!$A$1:$F$245,4,FALSE)),"一致","")</f>
        <v/>
      </c>
      <c r="AG821" s="16" t="str">
        <f t="shared" si="96"/>
        <v>サイコショットクンフーヘッドクンフーアタックイリュージョンボール</v>
      </c>
      <c r="AH821" s="16" t="str">
        <f t="shared" si="97"/>
        <v>サイコショットクンフーヘッドクンフーアタックイリュージョンボール</v>
      </c>
      <c r="AI821" s="16" t="str">
        <f t="shared" si="98"/>
        <v>サイコショットクンフーヘッドクンフーアタックイリュージョンボール</v>
      </c>
      <c r="AJ821" s="16" t="str">
        <f t="shared" si="99"/>
        <v>サイコショットクンフーヘッドクンフーアタックイリュージョンボール</v>
      </c>
      <c r="AK821" s="15" t="str">
        <f t="shared" si="100"/>
        <v>NSNSBSDR</v>
      </c>
      <c r="AL821" s="16" t="str">
        <f t="shared" si="101"/>
        <v>NSNSBSDR</v>
      </c>
      <c r="AM821" s="15" t="str">
        <f t="shared" si="102"/>
        <v>NSNSBSDR</v>
      </c>
      <c r="AN821" s="15" t="str">
        <f t="shared" si="103"/>
        <v>NSNSBSDR</v>
      </c>
    </row>
    <row r="822" spans="1:40" ht="11.25" customHeight="1" x14ac:dyDescent="0.15">
      <c r="A822" s="15">
        <v>821</v>
      </c>
      <c r="B822" s="15" t="s">
        <v>1961</v>
      </c>
      <c r="C822" s="15" t="s">
        <v>1962</v>
      </c>
      <c r="D822" s="3" t="s">
        <v>18</v>
      </c>
      <c r="E822" s="15" t="s">
        <v>121</v>
      </c>
      <c r="F822" s="15" t="s">
        <v>52</v>
      </c>
      <c r="G822" s="15">
        <v>145</v>
      </c>
      <c r="H822" s="15">
        <v>136</v>
      </c>
      <c r="I822" s="15">
        <v>59</v>
      </c>
      <c r="J822" s="15">
        <v>54</v>
      </c>
      <c r="K822" s="15">
        <v>61</v>
      </c>
      <c r="L822" s="15">
        <v>60</v>
      </c>
      <c r="M822" s="15">
        <v>56</v>
      </c>
      <c r="N822" s="15">
        <v>61</v>
      </c>
      <c r="O822" s="15">
        <v>61</v>
      </c>
      <c r="P822" s="15">
        <v>9</v>
      </c>
      <c r="Q822" s="15" t="s">
        <v>159</v>
      </c>
      <c r="R822" s="3" t="str">
        <f>IF(ISERROR(VLOOKUP($Q822,技リスト!$A$1:$F$270,6,FALSE)),"－",VLOOKUP($Q822,技リスト!$A$1:$F$270,6,FALSE))</f>
        <v>NS</v>
      </c>
      <c r="S822" s="3">
        <f>IF(ISERROR(VLOOKUP($Q822,技リスト!$A$1:$F$270,3,FALSE)),"－",VLOOKUP($Q822,技リスト!$A$1:$F$270,3,FALSE))</f>
        <v>67</v>
      </c>
      <c r="T822" s="3" t="str">
        <f>IF($E822=IF(ISERROR(VLOOKUP($Q822,技リスト!$A$1:$F$270,4,FALSE)),"－",VLOOKUP($Q822,技リスト!$A$1:$F$270,4,FALSE)),"一致","")</f>
        <v>一致</v>
      </c>
      <c r="U822" s="15" t="s">
        <v>224</v>
      </c>
      <c r="V822" s="3" t="str">
        <f>IF(ISERROR(VLOOKUP($U822,技リスト!$A$1:$F$270,6,FALSE)),"－",VLOOKUP($U822,技リスト!$A$1:$F$270,6,FALSE))</f>
        <v>NS</v>
      </c>
      <c r="W822" s="3">
        <f>IF(ISERROR(VLOOKUP($U822,技リスト!$A$1:$F$270,3,FALSE)),"－",VLOOKUP($U822,技リスト!$A$1:$F$270,3,FALSE))</f>
        <v>70</v>
      </c>
      <c r="X822" s="3" t="str">
        <f>IF($E822=IF(ISERROR(VLOOKUP($U822,技リスト!$A$1:$F$270,4,FALSE)),"－",VLOOKUP($U822,技リスト!$A$1:$F$270,4,FALSE)),"一致","")</f>
        <v/>
      </c>
      <c r="Y822" s="15" t="s">
        <v>135</v>
      </c>
      <c r="Z822" s="3" t="str">
        <f>IF(ISERROR(VLOOKUP($Y822,技リスト!$A$1:$F$270,6,FALSE)),"－",VLOOKUP($Y822,技リスト!$A$1:$F$270,6,FALSE))</f>
        <v>DR</v>
      </c>
      <c r="AA822" s="3">
        <f>IF(ISERROR(VLOOKUP($Y822,技リスト!$A$1:$F$270,3,FALSE)),"－",VLOOKUP($Y822,技リスト!$A$1:$F$270,3,FALSE))</f>
        <v>61</v>
      </c>
      <c r="AB822" s="3" t="str">
        <f>IF($E822=IF(ISERROR(VLOOKUP($Y822,技リスト!$A$1:$F$270,4,FALSE)),"－",VLOOKUP($Y822,技リスト!$A$1:$F$270,4,FALSE)),"一致","")</f>
        <v>一致</v>
      </c>
      <c r="AC822" s="15" t="s">
        <v>522</v>
      </c>
      <c r="AD822" s="3" t="str">
        <f>IF(ISERROR(VLOOKUP($AC822,技リスト!$A$1:$F$270,6,FALSE)),"－",VLOOKUP($AC822,技リスト!$A$1:$F$270,6,FALSE))</f>
        <v>NS</v>
      </c>
      <c r="AE822" s="3">
        <f>IF(ISERROR(VLOOKUP($AC822,技リスト!$A$1:$F$270,3,FALSE)),"－",VLOOKUP($AC822,技リスト!$A$1:$F$270,3,FALSE))</f>
        <v>70</v>
      </c>
      <c r="AF822" s="3" t="str">
        <f>IF($E822=IF(ISERROR(VLOOKUP($AC822,技リスト!$A$1:$F$245,4,FALSE)),"－",VLOOKUP($AC822,技リスト!$A$1:$F$245,4,FALSE)),"一致","")</f>
        <v/>
      </c>
      <c r="AG822" s="16" t="str">
        <f t="shared" si="96"/>
        <v>クルクルヘッドダイナマイトシュートモグラフェイントダブルグレネード</v>
      </c>
      <c r="AH822" s="16" t="str">
        <f t="shared" si="97"/>
        <v>クルクルヘッドダイナマイトシュートモグラフェイントダブルグレネード</v>
      </c>
      <c r="AI822" s="16" t="str">
        <f t="shared" si="98"/>
        <v>クルクルヘッドダイナマイトシュートモグラフェイントダブルグレネード</v>
      </c>
      <c r="AJ822" s="16" t="str">
        <f t="shared" si="99"/>
        <v>クルクルヘッドダイナマイトシュートモグラフェイントダブルグレネード</v>
      </c>
      <c r="AK822" s="15" t="str">
        <f t="shared" si="100"/>
        <v>NSNSDRNS</v>
      </c>
      <c r="AL822" s="16" t="str">
        <f t="shared" si="101"/>
        <v>NSNSDRNS</v>
      </c>
      <c r="AM822" s="15" t="str">
        <f t="shared" si="102"/>
        <v>NSNSDRNS</v>
      </c>
      <c r="AN822" s="15" t="str">
        <f t="shared" si="103"/>
        <v>NSNSDRNS</v>
      </c>
    </row>
    <row r="823" spans="1:40" ht="11.25" customHeight="1" x14ac:dyDescent="0.15">
      <c r="A823" s="15">
        <v>822</v>
      </c>
      <c r="B823" s="15" t="s">
        <v>1963</v>
      </c>
      <c r="C823" s="15" t="s">
        <v>1964</v>
      </c>
      <c r="D823" s="3" t="s">
        <v>18</v>
      </c>
      <c r="E823" s="15" t="s">
        <v>145</v>
      </c>
      <c r="F823" s="15" t="s">
        <v>52</v>
      </c>
      <c r="G823" s="15">
        <v>165</v>
      </c>
      <c r="H823" s="15">
        <v>134</v>
      </c>
      <c r="I823" s="15">
        <v>52</v>
      </c>
      <c r="J823" s="15">
        <v>58</v>
      </c>
      <c r="K823" s="15">
        <v>52</v>
      </c>
      <c r="L823" s="15">
        <v>61</v>
      </c>
      <c r="M823" s="15">
        <v>52</v>
      </c>
      <c r="N823" s="15">
        <v>52</v>
      </c>
      <c r="O823" s="15">
        <v>63</v>
      </c>
      <c r="P823" s="15">
        <v>29</v>
      </c>
      <c r="Q823" s="15" t="s">
        <v>146</v>
      </c>
      <c r="R823" s="3" t="str">
        <f>IF(ISERROR(VLOOKUP($Q823,技リスト!$A$1:$F$270,6,FALSE)),"－",VLOOKUP($Q823,技リスト!$A$1:$F$270,6,FALSE))</f>
        <v>DR</v>
      </c>
      <c r="S823" s="3">
        <f>IF(ISERROR(VLOOKUP($Q823,技リスト!$A$1:$F$270,3,FALSE)),"－",VLOOKUP($Q823,技リスト!$A$1:$F$270,3,FALSE))</f>
        <v>15</v>
      </c>
      <c r="T823" s="3" t="str">
        <f>IF($E823=IF(ISERROR(VLOOKUP($Q823,技リスト!$A$1:$F$270,4,FALSE)),"－",VLOOKUP($Q823,技リスト!$A$1:$F$270,4,FALSE)),"一致","")</f>
        <v/>
      </c>
      <c r="U823" s="15" t="s">
        <v>175</v>
      </c>
      <c r="V823" s="3" t="str">
        <f>IF(ISERROR(VLOOKUP($U823,技リスト!$A$1:$F$270,6,FALSE)),"－",VLOOKUP($U823,技リスト!$A$1:$F$270,6,FALSE))</f>
        <v>NS</v>
      </c>
      <c r="W823" s="3">
        <f>IF(ISERROR(VLOOKUP($U823,技リスト!$A$1:$F$270,3,FALSE)),"－",VLOOKUP($U823,技リスト!$A$1:$F$270,3,FALSE))</f>
        <v>65</v>
      </c>
      <c r="X823" s="3" t="str">
        <f>IF($E823=IF(ISERROR(VLOOKUP($U823,技リスト!$A$1:$F$270,4,FALSE)),"－",VLOOKUP($U823,技リスト!$A$1:$F$270,4,FALSE)),"一致","")</f>
        <v>一致</v>
      </c>
      <c r="Y823" s="15" t="s">
        <v>530</v>
      </c>
      <c r="Z823" s="3" t="str">
        <f>IF(ISERROR(VLOOKUP($Y823,技リスト!$A$1:$F$270,6,FALSE)),"－",VLOOKUP($Y823,技リスト!$A$1:$F$270,6,FALSE))</f>
        <v>BS</v>
      </c>
      <c r="AA823" s="3">
        <f>IF(ISERROR(VLOOKUP($Y823,技リスト!$A$1:$F$270,3,FALSE)),"－",VLOOKUP($Y823,技リスト!$A$1:$F$270,3,FALSE))</f>
        <v>70</v>
      </c>
      <c r="AB823" s="3" t="str">
        <f>IF($E823=IF(ISERROR(VLOOKUP($Y823,技リスト!$A$1:$F$270,4,FALSE)),"－",VLOOKUP($Y823,技リスト!$A$1:$F$270,4,FALSE)),"一致","")</f>
        <v/>
      </c>
      <c r="AC823" s="15" t="s">
        <v>218</v>
      </c>
      <c r="AD823" s="3" t="str">
        <f>IF(ISERROR(VLOOKUP($AC823,技リスト!$A$1:$F$270,6,FALSE)),"－",VLOOKUP($AC823,技リスト!$A$1:$F$270,6,FALSE))</f>
        <v>DR</v>
      </c>
      <c r="AE823" s="3">
        <f>IF(ISERROR(VLOOKUP($AC823,技リスト!$A$1:$F$270,3,FALSE)),"－",VLOOKUP($AC823,技リスト!$A$1:$F$270,3,FALSE))</f>
        <v>63</v>
      </c>
      <c r="AF823" s="3" t="str">
        <f>IF($E823=IF(ISERROR(VLOOKUP($AC823,技リスト!$A$1:$F$245,4,FALSE)),"－",VLOOKUP($AC823,技リスト!$A$1:$F$245,4,FALSE)),"一致","")</f>
        <v>一致</v>
      </c>
      <c r="AG823" s="16" t="str">
        <f t="shared" si="96"/>
        <v>モンキーターンファイアトルネードバックトルネードジャッジスルー</v>
      </c>
      <c r="AH823" s="16" t="str">
        <f t="shared" si="97"/>
        <v>モンキーターンファイアトルネードバックトルネードジャッジスルー</v>
      </c>
      <c r="AI823" s="16" t="str">
        <f t="shared" si="98"/>
        <v>モンキーターンファイアトルネードバックトルネードジャッジスルー</v>
      </c>
      <c r="AJ823" s="16" t="str">
        <f t="shared" si="99"/>
        <v>モンキーターンファイアトルネードバックトルネードジャッジスルー</v>
      </c>
      <c r="AK823" s="15" t="str">
        <f t="shared" si="100"/>
        <v>DRNSBSDR</v>
      </c>
      <c r="AL823" s="16" t="str">
        <f t="shared" si="101"/>
        <v>DRNSBSDR</v>
      </c>
      <c r="AM823" s="15" t="str">
        <f t="shared" si="102"/>
        <v>DRNSBSDR</v>
      </c>
      <c r="AN823" s="15" t="str">
        <f t="shared" si="103"/>
        <v>DRNSBSDR</v>
      </c>
    </row>
    <row r="824" spans="1:40" ht="11.25" customHeight="1" x14ac:dyDescent="0.15">
      <c r="A824" s="15">
        <v>823</v>
      </c>
      <c r="B824" s="15" t="s">
        <v>1965</v>
      </c>
      <c r="C824" s="15" t="s">
        <v>1966</v>
      </c>
      <c r="D824" s="3" t="s">
        <v>18</v>
      </c>
      <c r="E824" s="15" t="s">
        <v>121</v>
      </c>
      <c r="F824" s="15" t="s">
        <v>20</v>
      </c>
      <c r="G824" s="15">
        <v>121</v>
      </c>
      <c r="H824" s="15">
        <v>176</v>
      </c>
      <c r="I824" s="15">
        <v>42</v>
      </c>
      <c r="J824" s="15">
        <v>44</v>
      </c>
      <c r="K824" s="15">
        <v>49</v>
      </c>
      <c r="L824" s="15">
        <v>69</v>
      </c>
      <c r="M824" s="15">
        <v>43</v>
      </c>
      <c r="N824" s="15">
        <v>40</v>
      </c>
      <c r="O824" s="15">
        <v>61</v>
      </c>
      <c r="P824" s="15">
        <v>8</v>
      </c>
      <c r="Q824" s="15" t="s">
        <v>366</v>
      </c>
      <c r="R824" s="3" t="str">
        <f>IF(ISERROR(VLOOKUP($Q824,技リスト!$A$1:$F$270,6,FALSE)),"－",VLOOKUP($Q824,技リスト!$A$1:$F$270,6,FALSE))</f>
        <v>CA</v>
      </c>
      <c r="S824" s="3">
        <f>IF(ISERROR(VLOOKUP($Q824,技リスト!$A$1:$F$270,3,FALSE)),"－",VLOOKUP($Q824,技リスト!$A$1:$F$270,3,FALSE))</f>
        <v>10</v>
      </c>
      <c r="T824" s="3" t="str">
        <f>IF($E824=IF(ISERROR(VLOOKUP($Q824,技リスト!$A$1:$F$270,4,FALSE)),"－",VLOOKUP($Q824,技リスト!$A$1:$F$270,4,FALSE)),"一致","")</f>
        <v>一致</v>
      </c>
      <c r="U824" s="15" t="s">
        <v>630</v>
      </c>
      <c r="V824" s="3" t="str">
        <f>IF(ISERROR(VLOOKUP($U824,技リスト!$A$1:$F$270,6,FALSE)),"－",VLOOKUP($U824,技リスト!$A$1:$F$270,6,FALSE))</f>
        <v>CA</v>
      </c>
      <c r="W824" s="3">
        <f>IF(ISERROR(VLOOKUP($U824,技リスト!$A$1:$F$270,3,FALSE)),"－",VLOOKUP($U824,技リスト!$A$1:$F$270,3,FALSE))</f>
        <v>13</v>
      </c>
      <c r="X824" s="3" t="str">
        <f>IF($E824=IF(ISERROR(VLOOKUP($U824,技リスト!$A$1:$F$270,4,FALSE)),"－",VLOOKUP($U824,技リスト!$A$1:$F$270,4,FALSE)),"一致","")</f>
        <v/>
      </c>
      <c r="Y824" s="15" t="s">
        <v>187</v>
      </c>
      <c r="Z824" s="3" t="str">
        <f>IF(ISERROR(VLOOKUP($Y824,技リスト!$A$1:$F$270,6,FALSE)),"－",VLOOKUP($Y824,技リスト!$A$1:$F$270,6,FALSE))</f>
        <v>DR</v>
      </c>
      <c r="AA824" s="3">
        <f>IF(ISERROR(VLOOKUP($Y824,技リスト!$A$1:$F$270,3,FALSE)),"－",VLOOKUP($Y824,技リスト!$A$1:$F$270,3,FALSE))</f>
        <v>15</v>
      </c>
      <c r="AB824" s="3" t="str">
        <f>IF($E824=IF(ISERROR(VLOOKUP($Y824,技リスト!$A$1:$F$270,4,FALSE)),"－",VLOOKUP($Y824,技リスト!$A$1:$F$270,4,FALSE)),"一致","")</f>
        <v/>
      </c>
      <c r="AC824" s="15" t="s">
        <v>219</v>
      </c>
      <c r="AD824" s="3" t="str">
        <f>IF(ISERROR(VLOOKUP($AC824,技リスト!$A$1:$F$270,6,FALSE)),"－",VLOOKUP($AC824,技リスト!$A$1:$F$270,6,FALSE))</f>
        <v>BL</v>
      </c>
      <c r="AE824" s="3">
        <f>IF(ISERROR(VLOOKUP($AC824,技リスト!$A$1:$F$270,3,FALSE)),"－",VLOOKUP($AC824,技リスト!$A$1:$F$270,3,FALSE))</f>
        <v>64</v>
      </c>
      <c r="AF824" s="3" t="str">
        <f>IF($E824=IF(ISERROR(VLOOKUP($AC824,技リスト!$A$1:$F$245,4,FALSE)),"－",VLOOKUP($AC824,技リスト!$A$1:$F$245,4,FALSE)),"一致","")</f>
        <v/>
      </c>
      <c r="AG824" s="16" t="str">
        <f t="shared" si="96"/>
        <v>タフネスブロックトルネードキャッチのろいサイクロン</v>
      </c>
      <c r="AH824" s="16" t="str">
        <f t="shared" si="97"/>
        <v>タフネスブロックトルネードキャッチのろいサイクロン</v>
      </c>
      <c r="AI824" s="16" t="str">
        <f t="shared" si="98"/>
        <v>タフネスブロックトルネードキャッチのろいサイクロン</v>
      </c>
      <c r="AJ824" s="16" t="str">
        <f t="shared" si="99"/>
        <v>タフネスブロックトルネードキャッチのろいサイクロン</v>
      </c>
      <c r="AK824" s="15" t="str">
        <f t="shared" si="100"/>
        <v>CACADRBL</v>
      </c>
      <c r="AL824" s="16" t="str">
        <f t="shared" si="101"/>
        <v>CACADRBL</v>
      </c>
      <c r="AM824" s="15" t="str">
        <f t="shared" si="102"/>
        <v>CACADRBL</v>
      </c>
      <c r="AN824" s="15" t="str">
        <f t="shared" si="103"/>
        <v>CACADRBL</v>
      </c>
    </row>
    <row r="825" spans="1:40" ht="11.25" customHeight="1" x14ac:dyDescent="0.15">
      <c r="A825" s="15">
        <v>824</v>
      </c>
      <c r="B825" s="15" t="s">
        <v>1967</v>
      </c>
      <c r="C825" s="15" t="s">
        <v>1968</v>
      </c>
      <c r="D825" s="3" t="s">
        <v>18</v>
      </c>
      <c r="E825" s="15" t="s">
        <v>19</v>
      </c>
      <c r="F825" s="15" t="s">
        <v>20</v>
      </c>
      <c r="G825" s="15">
        <v>121</v>
      </c>
      <c r="H825" s="15">
        <v>142</v>
      </c>
      <c r="I825" s="15">
        <v>62</v>
      </c>
      <c r="J825" s="15">
        <v>56</v>
      </c>
      <c r="K825" s="15">
        <v>53</v>
      </c>
      <c r="L825" s="15">
        <v>59</v>
      </c>
      <c r="M825" s="15">
        <v>63</v>
      </c>
      <c r="N825" s="15">
        <v>61</v>
      </c>
      <c r="O825" s="15">
        <v>62</v>
      </c>
      <c r="P825" s="15">
        <v>17</v>
      </c>
      <c r="Q825" s="15" t="s">
        <v>630</v>
      </c>
      <c r="R825" s="3" t="str">
        <f>IF(ISERROR(VLOOKUP($Q825,技リスト!$A$1:$F$270,6,FALSE)),"－",VLOOKUP($Q825,技リスト!$A$1:$F$270,6,FALSE))</f>
        <v>CA</v>
      </c>
      <c r="S825" s="3">
        <f>IF(ISERROR(VLOOKUP($Q825,技リスト!$A$1:$F$270,3,FALSE)),"－",VLOOKUP($Q825,技リスト!$A$1:$F$270,3,FALSE))</f>
        <v>13</v>
      </c>
      <c r="T825" s="3" t="str">
        <f>IF($E825=IF(ISERROR(VLOOKUP($Q825,技リスト!$A$1:$F$270,4,FALSE)),"－",VLOOKUP($Q825,技リスト!$A$1:$F$270,4,FALSE)),"一致","")</f>
        <v/>
      </c>
      <c r="U825" s="15" t="s">
        <v>219</v>
      </c>
      <c r="V825" s="3" t="str">
        <f>IF(ISERROR(VLOOKUP($U825,技リスト!$A$1:$F$270,6,FALSE)),"－",VLOOKUP($U825,技リスト!$A$1:$F$270,6,FALSE))</f>
        <v>BL</v>
      </c>
      <c r="W825" s="3">
        <f>IF(ISERROR(VLOOKUP($U825,技リスト!$A$1:$F$270,3,FALSE)),"－",VLOOKUP($U825,技リスト!$A$1:$F$270,3,FALSE))</f>
        <v>64</v>
      </c>
      <c r="X825" s="3" t="str">
        <f>IF($E825=IF(ISERROR(VLOOKUP($U825,技リスト!$A$1:$F$270,4,FALSE)),"－",VLOOKUP($U825,技リスト!$A$1:$F$270,4,FALSE)),"一致","")</f>
        <v/>
      </c>
      <c r="Y825" s="15" t="s">
        <v>298</v>
      </c>
      <c r="Z825" s="3" t="str">
        <f>IF(ISERROR(VLOOKUP($Y825,技リスト!$A$1:$F$270,6,FALSE)),"－",VLOOKUP($Y825,技リスト!$A$1:$F$270,6,FALSE))</f>
        <v>DR</v>
      </c>
      <c r="AA825" s="3">
        <f>IF(ISERROR(VLOOKUP($Y825,技リスト!$A$1:$F$270,3,FALSE)),"－",VLOOKUP($Y825,技リスト!$A$1:$F$270,3,FALSE))</f>
        <v>38</v>
      </c>
      <c r="AB825" s="3" t="str">
        <f>IF($E825=IF(ISERROR(VLOOKUP($Y825,技リスト!$A$1:$F$270,4,FALSE)),"－",VLOOKUP($Y825,技リスト!$A$1:$F$270,4,FALSE)),"一致","")</f>
        <v/>
      </c>
      <c r="AC825" s="15" t="s">
        <v>369</v>
      </c>
      <c r="AD825" s="3" t="str">
        <f>IF(ISERROR(VLOOKUP($AC825,技リスト!$A$1:$F$270,6,FALSE)),"－",VLOOKUP($AC825,技リスト!$A$1:$F$270,6,FALSE))</f>
        <v>CA</v>
      </c>
      <c r="AE825" s="3">
        <f>IF(ISERROR(VLOOKUP($AC825,技リスト!$A$1:$F$270,3,FALSE)),"－",VLOOKUP($AC825,技リスト!$A$1:$F$270,3,FALSE))</f>
        <v>44</v>
      </c>
      <c r="AF825" s="3" t="str">
        <f>IF($E825=IF(ISERROR(VLOOKUP($AC825,技リスト!$A$1:$F$245,4,FALSE)),"－",VLOOKUP($AC825,技リスト!$A$1:$F$245,4,FALSE)),"一致","")</f>
        <v>一致</v>
      </c>
      <c r="AG825" s="16" t="str">
        <f t="shared" si="96"/>
        <v>トルネードキャッチサイクロンムーンサルトシュートポケット</v>
      </c>
      <c r="AH825" s="16" t="str">
        <f t="shared" si="97"/>
        <v>トルネードキャッチサイクロンムーンサルトシュートポケット</v>
      </c>
      <c r="AI825" s="16" t="str">
        <f t="shared" si="98"/>
        <v>トルネードキャッチサイクロンムーンサルトシュートポケット</v>
      </c>
      <c r="AJ825" s="16" t="str">
        <f t="shared" si="99"/>
        <v>トルネードキャッチサイクロンムーンサルトシュートポケット</v>
      </c>
      <c r="AK825" s="15" t="str">
        <f t="shared" si="100"/>
        <v>CABLDRCA</v>
      </c>
      <c r="AL825" s="16" t="str">
        <f t="shared" si="101"/>
        <v>CABLDRCA</v>
      </c>
      <c r="AM825" s="15" t="str">
        <f t="shared" si="102"/>
        <v>CABLDRCA</v>
      </c>
      <c r="AN825" s="15" t="str">
        <f t="shared" si="103"/>
        <v>CABLDRCA</v>
      </c>
    </row>
    <row r="826" spans="1:40" ht="11.25" customHeight="1" x14ac:dyDescent="0.15">
      <c r="A826" s="15">
        <v>825</v>
      </c>
      <c r="B826" s="15" t="s">
        <v>1969</v>
      </c>
      <c r="C826" s="15" t="s">
        <v>1970</v>
      </c>
      <c r="D826" s="3" t="s">
        <v>18</v>
      </c>
      <c r="E826" s="15" t="s">
        <v>19</v>
      </c>
      <c r="F826" s="15" t="s">
        <v>20</v>
      </c>
      <c r="G826" s="15">
        <v>162</v>
      </c>
      <c r="H826" s="15">
        <v>164</v>
      </c>
      <c r="I826" s="15">
        <v>46</v>
      </c>
      <c r="J826" s="15">
        <v>62</v>
      </c>
      <c r="K826" s="15">
        <v>69</v>
      </c>
      <c r="L826" s="15">
        <v>48</v>
      </c>
      <c r="M826" s="15">
        <v>55</v>
      </c>
      <c r="N826" s="15">
        <v>59</v>
      </c>
      <c r="O826" s="15">
        <v>57</v>
      </c>
      <c r="P826" s="15">
        <v>15</v>
      </c>
      <c r="Q826" s="15" t="s">
        <v>269</v>
      </c>
      <c r="R826" s="3" t="str">
        <f>IF(ISERROR(VLOOKUP($Q826,技リスト!$A$1:$F$270,6,FALSE)),"－",VLOOKUP($Q826,技リスト!$A$1:$F$270,6,FALSE))</f>
        <v>CA</v>
      </c>
      <c r="S826" s="3">
        <f>IF(ISERROR(VLOOKUP($Q826,技リスト!$A$1:$F$270,3,FALSE)),"－",VLOOKUP($Q826,技リスト!$A$1:$F$270,3,FALSE))</f>
        <v>12</v>
      </c>
      <c r="T826" s="3" t="str">
        <f>IF($E826=IF(ISERROR(VLOOKUP($Q826,技リスト!$A$1:$F$270,4,FALSE)),"－",VLOOKUP($Q826,技リスト!$A$1:$F$270,4,FALSE)),"一致","")</f>
        <v>一致</v>
      </c>
      <c r="U826" s="15" t="s">
        <v>276</v>
      </c>
      <c r="V826" s="3" t="str">
        <f>IF(ISERROR(VLOOKUP($U826,技リスト!$A$1:$F$270,6,FALSE)),"－",VLOOKUP($U826,技リスト!$A$1:$F$270,6,FALSE))</f>
        <v>BL</v>
      </c>
      <c r="W826" s="3">
        <f>IF(ISERROR(VLOOKUP($U826,技リスト!$A$1:$F$270,3,FALSE)),"－",VLOOKUP($U826,技リスト!$A$1:$F$270,3,FALSE))</f>
        <v>16</v>
      </c>
      <c r="X826" s="3" t="str">
        <f>IF($E826=IF(ISERROR(VLOOKUP($U826,技リスト!$A$1:$F$270,4,FALSE)),"－",VLOOKUP($U826,技リスト!$A$1:$F$270,4,FALSE)),"一致","")</f>
        <v>一致</v>
      </c>
      <c r="Y826" s="15" t="s">
        <v>610</v>
      </c>
      <c r="Z826" s="3" t="str">
        <f>IF(ISERROR(VLOOKUP($Y826,技リスト!$A$1:$F$270,6,FALSE)),"－",VLOOKUP($Y826,技リスト!$A$1:$F$270,6,FALSE))</f>
        <v>DR</v>
      </c>
      <c r="AA826" s="3">
        <f>IF(ISERROR(VLOOKUP($Y826,技リスト!$A$1:$F$270,3,FALSE)),"－",VLOOKUP($Y826,技リスト!$A$1:$F$270,3,FALSE))</f>
        <v>38</v>
      </c>
      <c r="AB826" s="3" t="str">
        <f>IF($E826=IF(ISERROR(VLOOKUP($Y826,技リスト!$A$1:$F$270,4,FALSE)),"－",VLOOKUP($Y826,技リスト!$A$1:$F$270,4,FALSE)),"一致","")</f>
        <v/>
      </c>
      <c r="AC826" s="15" t="s">
        <v>280</v>
      </c>
      <c r="AD826" s="3" t="str">
        <f>IF(ISERROR(VLOOKUP($AC826,技リスト!$A$1:$F$270,6,FALSE)),"－",VLOOKUP($AC826,技リスト!$A$1:$F$270,6,FALSE))</f>
        <v>P1</v>
      </c>
      <c r="AE826" s="3">
        <f>IF(ISERROR(VLOOKUP($AC826,技リスト!$A$1:$F$270,3,FALSE)),"－",VLOOKUP($AC826,技リスト!$A$1:$F$270,3,FALSE))</f>
        <v>41</v>
      </c>
      <c r="AF826" s="3" t="str">
        <f>IF($E826=IF(ISERROR(VLOOKUP($AC826,技リスト!$A$1:$F$245,4,FALSE)),"－",VLOOKUP($AC826,技リスト!$A$1:$F$245,4,FALSE)),"一致","")</f>
        <v/>
      </c>
      <c r="AG826" s="16" t="str">
        <f t="shared" si="96"/>
        <v>キラーブレードドッペルゲンガーフーセンガムロケットこぶし</v>
      </c>
      <c r="AH826" s="16" t="str">
        <f t="shared" si="97"/>
        <v>キラーブレードドッペルゲンガーフーセンガムロケットこぶし</v>
      </c>
      <c r="AI826" s="16" t="str">
        <f t="shared" si="98"/>
        <v>キラーブレードドッペルゲンガーフーセンガムロケットこぶし</v>
      </c>
      <c r="AJ826" s="16" t="str">
        <f t="shared" si="99"/>
        <v>キラーブレードドッペルゲンガーフーセンガムロケットこぶし</v>
      </c>
      <c r="AK826" s="15" t="str">
        <f t="shared" si="100"/>
        <v>CABLDRP1</v>
      </c>
      <c r="AL826" s="16" t="str">
        <f t="shared" si="101"/>
        <v>CABLDRP1</v>
      </c>
      <c r="AM826" s="15" t="str">
        <f t="shared" si="102"/>
        <v>CABLDRP1</v>
      </c>
      <c r="AN826" s="15" t="str">
        <f t="shared" si="103"/>
        <v>CABLDRP1</v>
      </c>
    </row>
    <row r="827" spans="1:40" ht="11.25" customHeight="1" x14ac:dyDescent="0.15">
      <c r="A827" s="15">
        <v>826</v>
      </c>
      <c r="B827" s="15" t="s">
        <v>1971</v>
      </c>
      <c r="C827" s="15" t="s">
        <v>1972</v>
      </c>
      <c r="D827" s="3" t="s">
        <v>18</v>
      </c>
      <c r="E827" s="15" t="s">
        <v>19</v>
      </c>
      <c r="F827" s="15" t="s">
        <v>52</v>
      </c>
      <c r="G827" s="15">
        <v>110</v>
      </c>
      <c r="H827" s="15">
        <v>182</v>
      </c>
      <c r="I827" s="15">
        <v>60</v>
      </c>
      <c r="J827" s="15">
        <v>61</v>
      </c>
      <c r="K827" s="15">
        <v>55</v>
      </c>
      <c r="L827" s="15">
        <v>64</v>
      </c>
      <c r="M827" s="15">
        <v>55</v>
      </c>
      <c r="N827" s="15">
        <v>59</v>
      </c>
      <c r="O827" s="15">
        <v>59</v>
      </c>
      <c r="P827" s="15">
        <v>17</v>
      </c>
      <c r="Q827" s="15" t="s">
        <v>163</v>
      </c>
      <c r="R827" s="3" t="str">
        <f>IF(ISERROR(VLOOKUP($Q827,技リスト!$A$1:$F$270,6,FALSE)),"－",VLOOKUP($Q827,技リスト!$A$1:$F$270,6,FALSE))</f>
        <v>NS</v>
      </c>
      <c r="S827" s="3">
        <f>IF(ISERROR(VLOOKUP($Q827,技リスト!$A$1:$F$270,3,FALSE)),"－",VLOOKUP($Q827,技リスト!$A$1:$F$270,3,FALSE))</f>
        <v>24</v>
      </c>
      <c r="T827" s="3" t="str">
        <f>IF($E827=IF(ISERROR(VLOOKUP($Q827,技リスト!$A$1:$F$270,4,FALSE)),"－",VLOOKUP($Q827,技リスト!$A$1:$F$270,4,FALSE)),"一致","")</f>
        <v/>
      </c>
      <c r="U827" s="15" t="s">
        <v>235</v>
      </c>
      <c r="V827" s="3" t="str">
        <f>IF(ISERROR(VLOOKUP($U827,技リスト!$A$1:$F$270,6,FALSE)),"－",VLOOKUP($U827,技リスト!$A$1:$F$270,6,FALSE))</f>
        <v>NS</v>
      </c>
      <c r="W827" s="3">
        <f>IF(ISERROR(VLOOKUP($U827,技リスト!$A$1:$F$270,3,FALSE)),"－",VLOOKUP($U827,技リスト!$A$1:$F$270,3,FALSE))</f>
        <v>58</v>
      </c>
      <c r="X827" s="3" t="str">
        <f>IF($E827=IF(ISERROR(VLOOKUP($U827,技リスト!$A$1:$F$270,4,FALSE)),"－",VLOOKUP($U827,技リスト!$A$1:$F$270,4,FALSE)),"一致","")</f>
        <v>一致</v>
      </c>
      <c r="Y827" s="15" t="s">
        <v>164</v>
      </c>
      <c r="Z827" s="3" t="str">
        <f>IF(ISERROR(VLOOKUP($Y827,技リスト!$A$1:$F$270,6,FALSE)),"－",VLOOKUP($Y827,技リスト!$A$1:$F$270,6,FALSE))</f>
        <v>DR</v>
      </c>
      <c r="AA827" s="3">
        <f>IF(ISERROR(VLOOKUP($Y827,技リスト!$A$1:$F$270,3,FALSE)),"－",VLOOKUP($Y827,技リスト!$A$1:$F$270,3,FALSE))</f>
        <v>49</v>
      </c>
      <c r="AB827" s="3" t="str">
        <f>IF($E827=IF(ISERROR(VLOOKUP($Y827,技リスト!$A$1:$F$270,4,FALSE)),"－",VLOOKUP($Y827,技リスト!$A$1:$F$270,4,FALSE)),"一致","")</f>
        <v/>
      </c>
      <c r="AC827" s="15" t="s">
        <v>148</v>
      </c>
      <c r="AD827" s="3" t="str">
        <f>IF(ISERROR(VLOOKUP($AC827,技リスト!$A$1:$F$270,6,FALSE)),"－",VLOOKUP($AC827,技リスト!$A$1:$F$270,6,FALSE))</f>
        <v>BS</v>
      </c>
      <c r="AE827" s="3">
        <f>IF(ISERROR(VLOOKUP($AC827,技リスト!$A$1:$F$270,3,FALSE)),"－",VLOOKUP($AC827,技リスト!$A$1:$F$270,3,FALSE))</f>
        <v>80</v>
      </c>
      <c r="AF827" s="3" t="str">
        <f>IF($E827=IF(ISERROR(VLOOKUP($AC827,技リスト!$A$1:$F$245,4,FALSE)),"－",VLOOKUP($AC827,技リスト!$A$1:$F$245,4,FALSE)),"一致","")</f>
        <v/>
      </c>
      <c r="AG827" s="16" t="str">
        <f t="shared" si="96"/>
        <v>グレネードショットひゃくれつショットごりむちゅうドこんじょうバット</v>
      </c>
      <c r="AH827" s="16" t="str">
        <f t="shared" si="97"/>
        <v>グレネードショットひゃくれつショットごりむちゅうドこんじょうバット</v>
      </c>
      <c r="AI827" s="16" t="str">
        <f t="shared" si="98"/>
        <v>グレネードショットひゃくれつショットごりむちゅうドこんじょうバット</v>
      </c>
      <c r="AJ827" s="16" t="str">
        <f t="shared" si="99"/>
        <v>グレネードショットひゃくれつショットごりむちゅうドこんじょうバット</v>
      </c>
      <c r="AK827" s="15" t="str">
        <f t="shared" si="100"/>
        <v>NSNSDRBS</v>
      </c>
      <c r="AL827" s="16" t="str">
        <f t="shared" si="101"/>
        <v>NSNSDRBS</v>
      </c>
      <c r="AM827" s="15" t="str">
        <f t="shared" si="102"/>
        <v>NSNSDRBS</v>
      </c>
      <c r="AN827" s="15" t="str">
        <f t="shared" si="103"/>
        <v>NSNSDRBS</v>
      </c>
    </row>
    <row r="828" spans="1:40" ht="11.25" customHeight="1" x14ac:dyDescent="0.15">
      <c r="A828" s="15">
        <v>827</v>
      </c>
      <c r="B828" s="15" t="s">
        <v>1973</v>
      </c>
      <c r="C828" s="15" t="s">
        <v>1974</v>
      </c>
      <c r="D828" s="3" t="s">
        <v>18</v>
      </c>
      <c r="E828" s="15" t="s">
        <v>145</v>
      </c>
      <c r="F828" s="15" t="s">
        <v>53</v>
      </c>
      <c r="G828" s="15">
        <v>140</v>
      </c>
      <c r="H828" s="15">
        <v>126</v>
      </c>
      <c r="I828" s="15">
        <v>42</v>
      </c>
      <c r="J828" s="15">
        <v>60</v>
      </c>
      <c r="K828" s="15">
        <v>60</v>
      </c>
      <c r="L828" s="15">
        <v>64</v>
      </c>
      <c r="M828" s="15">
        <v>43</v>
      </c>
      <c r="N828" s="15">
        <v>44</v>
      </c>
      <c r="O828" s="15">
        <v>48</v>
      </c>
      <c r="P828" s="15">
        <v>15</v>
      </c>
      <c r="Q828" s="15" t="s">
        <v>158</v>
      </c>
      <c r="R828" s="3" t="str">
        <f>IF(ISERROR(VLOOKUP($Q828,技リスト!$A$1:$F$270,6,FALSE)),"－",VLOOKUP($Q828,技リスト!$A$1:$F$270,6,FALSE))</f>
        <v>DR</v>
      </c>
      <c r="S828" s="3">
        <f>IF(ISERROR(VLOOKUP($Q828,技リスト!$A$1:$F$270,3,FALSE)),"－",VLOOKUP($Q828,技リスト!$A$1:$F$270,3,FALSE))</f>
        <v>17</v>
      </c>
      <c r="T828" s="3" t="str">
        <f>IF($E828=IF(ISERROR(VLOOKUP($Q828,技リスト!$A$1:$F$270,4,FALSE)),"－",VLOOKUP($Q828,技リスト!$A$1:$F$270,4,FALSE)),"一致","")</f>
        <v/>
      </c>
      <c r="U828" s="15" t="s">
        <v>256</v>
      </c>
      <c r="V828" s="3" t="str">
        <f>IF(ISERROR(VLOOKUP($U828,技リスト!$A$1:$F$270,6,FALSE)),"－",VLOOKUP($U828,技リスト!$A$1:$F$270,6,FALSE))</f>
        <v>NS</v>
      </c>
      <c r="W828" s="3">
        <f>IF(ISERROR(VLOOKUP($U828,技リスト!$A$1:$F$270,3,FALSE)),"－",VLOOKUP($U828,技リスト!$A$1:$F$270,3,FALSE))</f>
        <v>31</v>
      </c>
      <c r="X828" s="3" t="str">
        <f>IF($E828=IF(ISERROR(VLOOKUP($U828,技リスト!$A$1:$F$270,4,FALSE)),"－",VLOOKUP($U828,技リスト!$A$1:$F$270,4,FALSE)),"一致","")</f>
        <v/>
      </c>
      <c r="Y828" s="15" t="s">
        <v>350</v>
      </c>
      <c r="Z828" s="3" t="str">
        <f>IF(ISERROR(VLOOKUP($Y828,技リスト!$A$1:$F$270,6,FALSE)),"－",VLOOKUP($Y828,技リスト!$A$1:$F$270,6,FALSE))</f>
        <v>NS</v>
      </c>
      <c r="AA828" s="3">
        <f>IF(ISERROR(VLOOKUP($Y828,技リスト!$A$1:$F$270,3,FALSE)),"－",VLOOKUP($Y828,技リスト!$A$1:$F$270,3,FALSE))</f>
        <v>67</v>
      </c>
      <c r="AB828" s="3" t="str">
        <f>IF($E828=IF(ISERROR(VLOOKUP($Y828,技リスト!$A$1:$F$270,4,FALSE)),"－",VLOOKUP($Y828,技リスト!$A$1:$F$270,4,FALSE)),"一致","")</f>
        <v/>
      </c>
      <c r="AC828" s="15" t="s">
        <v>522</v>
      </c>
      <c r="AD828" s="3" t="str">
        <f>IF(ISERROR(VLOOKUP($AC828,技リスト!$A$1:$F$270,6,FALSE)),"－",VLOOKUP($AC828,技リスト!$A$1:$F$270,6,FALSE))</f>
        <v>NS</v>
      </c>
      <c r="AE828" s="3">
        <f>IF(ISERROR(VLOOKUP($AC828,技リスト!$A$1:$F$270,3,FALSE)),"－",VLOOKUP($AC828,技リスト!$A$1:$F$270,3,FALSE))</f>
        <v>70</v>
      </c>
      <c r="AF828" s="3" t="str">
        <f>IF($E828=IF(ISERROR(VLOOKUP($AC828,技リスト!$A$1:$F$245,4,FALSE)),"－",VLOOKUP($AC828,技リスト!$A$1:$F$245,4,FALSE)),"一致","")</f>
        <v>一致</v>
      </c>
      <c r="AG828" s="16" t="str">
        <f t="shared" si="96"/>
        <v>たつまきせんぷうスパイラルショットクロスドライブダブルグレネード</v>
      </c>
      <c r="AH828" s="16" t="str">
        <f t="shared" si="97"/>
        <v>たつまきせんぷうスパイラルショットクロスドライブダブルグレネード</v>
      </c>
      <c r="AI828" s="16" t="str">
        <f t="shared" si="98"/>
        <v>たつまきせんぷうスパイラルショットクロスドライブダブルグレネード</v>
      </c>
      <c r="AJ828" s="16" t="str">
        <f t="shared" si="99"/>
        <v>たつまきせんぷうスパイラルショットクロスドライブダブルグレネード</v>
      </c>
      <c r="AK828" s="15" t="str">
        <f t="shared" si="100"/>
        <v>DRNSNSNS</v>
      </c>
      <c r="AL828" s="16" t="str">
        <f t="shared" si="101"/>
        <v>DRNSNSNS</v>
      </c>
      <c r="AM828" s="15" t="str">
        <f t="shared" si="102"/>
        <v>DRNSNSNS</v>
      </c>
      <c r="AN828" s="15" t="str">
        <f t="shared" si="103"/>
        <v>DRNSNSNS</v>
      </c>
    </row>
    <row r="829" spans="1:40" ht="11.25" customHeight="1" x14ac:dyDescent="0.15">
      <c r="A829" s="15">
        <v>828</v>
      </c>
      <c r="B829" s="15" t="s">
        <v>1975</v>
      </c>
      <c r="C829" s="15" t="s">
        <v>1976</v>
      </c>
      <c r="D829" s="3" t="s">
        <v>18</v>
      </c>
      <c r="E829" s="15" t="s">
        <v>88</v>
      </c>
      <c r="F829" s="15" t="s">
        <v>17</v>
      </c>
      <c r="G829" s="15">
        <v>165</v>
      </c>
      <c r="H829" s="15">
        <v>170</v>
      </c>
      <c r="I829" s="15">
        <v>41</v>
      </c>
      <c r="J829" s="15">
        <v>55</v>
      </c>
      <c r="K829" s="15">
        <v>62</v>
      </c>
      <c r="L829" s="15">
        <v>42</v>
      </c>
      <c r="M829" s="15">
        <v>62</v>
      </c>
      <c r="N829" s="15">
        <v>55</v>
      </c>
      <c r="O829" s="15">
        <v>58</v>
      </c>
      <c r="P829" s="15">
        <v>17</v>
      </c>
      <c r="Q829" s="15" t="s">
        <v>223</v>
      </c>
      <c r="R829" s="3" t="str">
        <f>IF(ISERROR(VLOOKUP($Q829,技リスト!$A$1:$F$270,6,FALSE)),"－",VLOOKUP($Q829,技リスト!$A$1:$F$270,6,FALSE))</f>
        <v>BL</v>
      </c>
      <c r="S829" s="3">
        <f>IF(ISERROR(VLOOKUP($Q829,技リスト!$A$1:$F$270,3,FALSE)),"－",VLOOKUP($Q829,技リスト!$A$1:$F$270,3,FALSE))</f>
        <v>8</v>
      </c>
      <c r="T829" s="3" t="str">
        <f>IF($E829=IF(ISERROR(VLOOKUP($Q829,技リスト!$A$1:$F$270,4,FALSE)),"－",VLOOKUP($Q829,技リスト!$A$1:$F$270,4,FALSE)),"一致","")</f>
        <v/>
      </c>
      <c r="U829" s="15" t="s">
        <v>176</v>
      </c>
      <c r="V829" s="3" t="str">
        <f>IF(ISERROR(VLOOKUP($U829,技リスト!$A$1:$F$270,6,FALSE)),"－",VLOOKUP($U829,技リスト!$A$1:$F$270,6,FALSE))</f>
        <v>DR</v>
      </c>
      <c r="W829" s="3">
        <f>IF(ISERROR(VLOOKUP($U829,技リスト!$A$1:$F$270,3,FALSE)),"－",VLOOKUP($U829,技リスト!$A$1:$F$270,3,FALSE))</f>
        <v>47</v>
      </c>
      <c r="X829" s="3" t="str">
        <f>IF($E829=IF(ISERROR(VLOOKUP($U829,技リスト!$A$1:$F$270,4,FALSE)),"－",VLOOKUP($U829,技リスト!$A$1:$F$270,4,FALSE)),"一致","")</f>
        <v/>
      </c>
      <c r="Y829" s="15" t="s">
        <v>165</v>
      </c>
      <c r="Z829" s="3" t="str">
        <f>IF(ISERROR(VLOOKUP($Y829,技リスト!$A$1:$F$270,6,FALSE)),"－",VLOOKUP($Y829,技リスト!$A$1:$F$270,6,FALSE))</f>
        <v>BL</v>
      </c>
      <c r="AA829" s="3">
        <f>IF(ISERROR(VLOOKUP($Y829,技リスト!$A$1:$F$270,3,FALSE)),"－",VLOOKUP($Y829,技リスト!$A$1:$F$270,3,FALSE))</f>
        <v>46</v>
      </c>
      <c r="AB829" s="3" t="str">
        <f>IF($E829=IF(ISERROR(VLOOKUP($Y829,技リスト!$A$1:$F$270,4,FALSE)),"－",VLOOKUP($Y829,技リスト!$A$1:$F$270,4,FALSE)),"一致","")</f>
        <v/>
      </c>
      <c r="AC829" s="15" t="s">
        <v>160</v>
      </c>
      <c r="AD829" s="3" t="str">
        <f>IF(ISERROR(VLOOKUP($AC829,技リスト!$A$1:$F$270,6,FALSE)),"－",VLOOKUP($AC829,技リスト!$A$1:$F$270,6,FALSE))</f>
        <v>BS</v>
      </c>
      <c r="AE829" s="3">
        <f>IF(ISERROR(VLOOKUP($AC829,技リスト!$A$1:$F$270,3,FALSE)),"－",VLOOKUP($AC829,技リスト!$A$1:$F$270,3,FALSE))</f>
        <v>78</v>
      </c>
      <c r="AF829" s="3" t="str">
        <f>IF($E829=IF(ISERROR(VLOOKUP($AC829,技リスト!$A$1:$F$245,4,FALSE)),"－",VLOOKUP($AC829,技リスト!$A$1:$F$245,4,FALSE)),"一致","")</f>
        <v/>
      </c>
      <c r="AG829" s="16" t="str">
        <f t="shared" si="96"/>
        <v>キラースライドヒートタックルフェイクボールクンフーアタック</v>
      </c>
      <c r="AH829" s="16" t="str">
        <f t="shared" si="97"/>
        <v>キラースライドヒートタックルフェイクボールクンフーアタック</v>
      </c>
      <c r="AI829" s="16" t="str">
        <f t="shared" si="98"/>
        <v>キラースライドヒートタックルフェイクボールクンフーアタック</v>
      </c>
      <c r="AJ829" s="16" t="str">
        <f t="shared" si="99"/>
        <v>キラースライドヒートタックルフェイクボールクンフーアタック</v>
      </c>
      <c r="AK829" s="15" t="str">
        <f t="shared" si="100"/>
        <v>BLDRBLBS</v>
      </c>
      <c r="AL829" s="16" t="str">
        <f t="shared" si="101"/>
        <v>BLDRBLBS</v>
      </c>
      <c r="AM829" s="15" t="str">
        <f t="shared" si="102"/>
        <v>BLDRBLBS</v>
      </c>
      <c r="AN829" s="15" t="str">
        <f t="shared" si="103"/>
        <v>BLDRBLBS</v>
      </c>
    </row>
    <row r="830" spans="1:40" ht="11.25" customHeight="1" x14ac:dyDescent="0.15">
      <c r="A830" s="15">
        <v>829</v>
      </c>
      <c r="B830" s="15" t="s">
        <v>1977</v>
      </c>
      <c r="C830" s="15" t="s">
        <v>1978</v>
      </c>
      <c r="D830" s="3" t="s">
        <v>18</v>
      </c>
      <c r="E830" s="15" t="s">
        <v>145</v>
      </c>
      <c r="F830" s="15" t="s">
        <v>52</v>
      </c>
      <c r="G830" s="15">
        <v>83</v>
      </c>
      <c r="H830" s="15">
        <v>144</v>
      </c>
      <c r="I830" s="15">
        <v>45</v>
      </c>
      <c r="J830" s="15">
        <v>55</v>
      </c>
      <c r="K830" s="15">
        <v>52</v>
      </c>
      <c r="L830" s="15">
        <v>56</v>
      </c>
      <c r="M830" s="15">
        <v>71</v>
      </c>
      <c r="N830" s="15">
        <v>62</v>
      </c>
      <c r="O830" s="15">
        <v>59</v>
      </c>
      <c r="P830" s="15">
        <v>23</v>
      </c>
      <c r="Q830" s="15" t="s">
        <v>194</v>
      </c>
      <c r="R830" s="3" t="str">
        <f>IF(ISERROR(VLOOKUP($Q830,技リスト!$A$1:$F$270,6,FALSE)),"－",VLOOKUP($Q830,技リスト!$A$1:$F$270,6,FALSE))</f>
        <v>NS</v>
      </c>
      <c r="S830" s="3">
        <f>IF(ISERROR(VLOOKUP($Q830,技リスト!$A$1:$F$270,3,FALSE)),"－",VLOOKUP($Q830,技リスト!$A$1:$F$270,3,FALSE))</f>
        <v>43</v>
      </c>
      <c r="T830" s="3" t="str">
        <f>IF($E830=IF(ISERROR(VLOOKUP($Q830,技リスト!$A$1:$F$270,4,FALSE)),"－",VLOOKUP($Q830,技リスト!$A$1:$F$270,4,FALSE)),"一致","")</f>
        <v/>
      </c>
      <c r="U830" s="15" t="s">
        <v>146</v>
      </c>
      <c r="V830" s="3" t="str">
        <f>IF(ISERROR(VLOOKUP($U830,技リスト!$A$1:$F$270,6,FALSE)),"－",VLOOKUP($U830,技リスト!$A$1:$F$270,6,FALSE))</f>
        <v>DR</v>
      </c>
      <c r="W830" s="3">
        <f>IF(ISERROR(VLOOKUP($U830,技リスト!$A$1:$F$270,3,FALSE)),"－",VLOOKUP($U830,技リスト!$A$1:$F$270,3,FALSE))</f>
        <v>15</v>
      </c>
      <c r="X830" s="3" t="str">
        <f>IF($E830=IF(ISERROR(VLOOKUP($U830,技リスト!$A$1:$F$270,4,FALSE)),"－",VLOOKUP($U830,技リスト!$A$1:$F$270,4,FALSE)),"一致","")</f>
        <v/>
      </c>
      <c r="Y830" s="15" t="s">
        <v>224</v>
      </c>
      <c r="Z830" s="3" t="str">
        <f>IF(ISERROR(VLOOKUP($Y830,技リスト!$A$1:$F$270,6,FALSE)),"－",VLOOKUP($Y830,技リスト!$A$1:$F$270,6,FALSE))</f>
        <v>NS</v>
      </c>
      <c r="AA830" s="3">
        <f>IF(ISERROR(VLOOKUP($Y830,技リスト!$A$1:$F$270,3,FALSE)),"－",VLOOKUP($Y830,技リスト!$A$1:$F$270,3,FALSE))</f>
        <v>70</v>
      </c>
      <c r="AB830" s="3" t="str">
        <f>IF($E830=IF(ISERROR(VLOOKUP($Y830,技リスト!$A$1:$F$270,4,FALSE)),"－",VLOOKUP($Y830,技リスト!$A$1:$F$270,4,FALSE)),"一致","")</f>
        <v>一致</v>
      </c>
      <c r="AC830" s="15" t="s">
        <v>218</v>
      </c>
      <c r="AD830" s="3" t="str">
        <f>IF(ISERROR(VLOOKUP($AC830,技リスト!$A$1:$F$270,6,FALSE)),"－",VLOOKUP($AC830,技リスト!$A$1:$F$270,6,FALSE))</f>
        <v>DR</v>
      </c>
      <c r="AE830" s="3">
        <f>IF(ISERROR(VLOOKUP($AC830,技リスト!$A$1:$F$270,3,FALSE)),"－",VLOOKUP($AC830,技リスト!$A$1:$F$270,3,FALSE))</f>
        <v>63</v>
      </c>
      <c r="AF830" s="3" t="str">
        <f>IF($E830=IF(ISERROR(VLOOKUP($AC830,技リスト!$A$1:$F$245,4,FALSE)),"－",VLOOKUP($AC830,技リスト!$A$1:$F$245,4,FALSE)),"一致","")</f>
        <v>一致</v>
      </c>
      <c r="AG830" s="16" t="str">
        <f t="shared" si="96"/>
        <v>ファントムシュートモンキーターンダイナマイトシュートジャッジスルー</v>
      </c>
      <c r="AH830" s="16" t="str">
        <f t="shared" si="97"/>
        <v>ファントムシュートモンキーターンダイナマイトシュートジャッジスルー</v>
      </c>
      <c r="AI830" s="16" t="str">
        <f t="shared" si="98"/>
        <v>ファントムシュートモンキーターンダイナマイトシュートジャッジスルー</v>
      </c>
      <c r="AJ830" s="16" t="str">
        <f t="shared" si="99"/>
        <v>ファントムシュートモンキーターンダイナマイトシュートジャッジスルー</v>
      </c>
      <c r="AK830" s="15" t="str">
        <f t="shared" si="100"/>
        <v>NSDRNSDR</v>
      </c>
      <c r="AL830" s="16" t="str">
        <f t="shared" si="101"/>
        <v>NSDRNSDR</v>
      </c>
      <c r="AM830" s="15" t="str">
        <f t="shared" si="102"/>
        <v>NSDRNSDR</v>
      </c>
      <c r="AN830" s="15" t="str">
        <f t="shared" si="103"/>
        <v>NSDRNSDR</v>
      </c>
    </row>
    <row r="831" spans="1:40" ht="11.25" customHeight="1" x14ac:dyDescent="0.15">
      <c r="A831" s="15">
        <v>830</v>
      </c>
      <c r="B831" s="15" t="s">
        <v>1979</v>
      </c>
      <c r="C831" s="15" t="s">
        <v>1980</v>
      </c>
      <c r="D831" s="3" t="s">
        <v>18</v>
      </c>
      <c r="E831" s="15" t="s">
        <v>121</v>
      </c>
      <c r="F831" s="15" t="s">
        <v>20</v>
      </c>
      <c r="G831" s="15">
        <v>129</v>
      </c>
      <c r="H831" s="15">
        <v>112</v>
      </c>
      <c r="I831" s="15">
        <v>62</v>
      </c>
      <c r="J831" s="15">
        <v>52</v>
      </c>
      <c r="K831" s="15">
        <v>49</v>
      </c>
      <c r="L831" s="15">
        <v>60</v>
      </c>
      <c r="M831" s="15">
        <v>42</v>
      </c>
      <c r="N831" s="15">
        <v>63</v>
      </c>
      <c r="O831" s="15">
        <v>57</v>
      </c>
      <c r="P831" s="15">
        <v>17</v>
      </c>
      <c r="Q831" s="15" t="s">
        <v>269</v>
      </c>
      <c r="R831" s="3" t="str">
        <f>IF(ISERROR(VLOOKUP($Q831,技リスト!$A$1:$F$270,6,FALSE)),"－",VLOOKUP($Q831,技リスト!$A$1:$F$270,6,FALSE))</f>
        <v>CA</v>
      </c>
      <c r="S831" s="3">
        <f>IF(ISERROR(VLOOKUP($Q831,技リスト!$A$1:$F$270,3,FALSE)),"－",VLOOKUP($Q831,技リスト!$A$1:$F$270,3,FALSE))</f>
        <v>12</v>
      </c>
      <c r="T831" s="3" t="str">
        <f>IF($E831=IF(ISERROR(VLOOKUP($Q831,技リスト!$A$1:$F$270,4,FALSE)),"－",VLOOKUP($Q831,技リスト!$A$1:$F$270,4,FALSE)),"一致","")</f>
        <v/>
      </c>
      <c r="U831" s="15" t="s">
        <v>139</v>
      </c>
      <c r="V831" s="3" t="str">
        <f>IF(ISERROR(VLOOKUP($U831,技リスト!$A$1:$F$270,6,FALSE)),"－",VLOOKUP($U831,技リスト!$A$1:$F$270,6,FALSE))</f>
        <v>BL</v>
      </c>
      <c r="W831" s="3">
        <f>IF(ISERROR(VLOOKUP($U831,技リスト!$A$1:$F$270,3,FALSE)),"－",VLOOKUP($U831,技リスト!$A$1:$F$270,3,FALSE))</f>
        <v>8</v>
      </c>
      <c r="X831" s="3" t="str">
        <f>IF($E831=IF(ISERROR(VLOOKUP($U831,技リスト!$A$1:$F$270,4,FALSE)),"－",VLOOKUP($U831,技リスト!$A$1:$F$270,4,FALSE)),"一致","")</f>
        <v/>
      </c>
      <c r="Y831" s="15" t="s">
        <v>290</v>
      </c>
      <c r="Z831" s="3" t="str">
        <f>IF(ISERROR(VLOOKUP($Y831,技リスト!$A$1:$F$270,6,FALSE)),"－",VLOOKUP($Y831,技リスト!$A$1:$F$270,6,FALSE))</f>
        <v>BL</v>
      </c>
      <c r="AA831" s="3">
        <f>IF(ISERROR(VLOOKUP($Y831,技リスト!$A$1:$F$270,3,FALSE)),"－",VLOOKUP($Y831,技リスト!$A$1:$F$270,3,FALSE))</f>
        <v>56</v>
      </c>
      <c r="AB831" s="3" t="str">
        <f>IF($E831=IF(ISERROR(VLOOKUP($Y831,技リスト!$A$1:$F$270,4,FALSE)),"－",VLOOKUP($Y831,技リスト!$A$1:$F$270,4,FALSE)),"一致","")</f>
        <v/>
      </c>
      <c r="AC831" s="15" t="s">
        <v>445</v>
      </c>
      <c r="AD831" s="3" t="str">
        <f>IF(ISERROR(VLOOKUP($AC831,技リスト!$A$1:$F$270,6,FALSE)),"－",VLOOKUP($AC831,技リスト!$A$1:$F$270,6,FALSE))</f>
        <v>CA</v>
      </c>
      <c r="AE831" s="3">
        <f>IF(ISERROR(VLOOKUP($AC831,技リスト!$A$1:$F$270,3,FALSE)),"－",VLOOKUP($AC831,技リスト!$A$1:$F$270,3,FALSE))</f>
        <v>61</v>
      </c>
      <c r="AF831" s="3" t="str">
        <f>IF($E831=IF(ISERROR(VLOOKUP($AC831,技リスト!$A$1:$F$245,4,FALSE)),"－",VLOOKUP($AC831,技リスト!$A$1:$F$245,4,FALSE)),"一致","")</f>
        <v/>
      </c>
      <c r="AG831" s="16" t="str">
        <f t="shared" si="96"/>
        <v>キラーブレードコイルターンくものいとつむじ</v>
      </c>
      <c r="AH831" s="16" t="str">
        <f t="shared" si="97"/>
        <v>キラーブレードコイルターンくものいとつむじ</v>
      </c>
      <c r="AI831" s="16" t="str">
        <f t="shared" si="98"/>
        <v>キラーブレードコイルターンくものいとつむじ</v>
      </c>
      <c r="AJ831" s="16" t="str">
        <f t="shared" si="99"/>
        <v>キラーブレードコイルターンくものいとつむじ</v>
      </c>
      <c r="AK831" s="15" t="str">
        <f t="shared" si="100"/>
        <v>CABLBLCA</v>
      </c>
      <c r="AL831" s="16" t="str">
        <f t="shared" si="101"/>
        <v>CABLBLCA</v>
      </c>
      <c r="AM831" s="15" t="str">
        <f t="shared" si="102"/>
        <v>CABLBLCA</v>
      </c>
      <c r="AN831" s="15" t="str">
        <f t="shared" si="103"/>
        <v>CABLBLCA</v>
      </c>
    </row>
    <row r="832" spans="1:40" ht="11.25" customHeight="1" x14ac:dyDescent="0.15">
      <c r="A832" s="15">
        <v>831</v>
      </c>
      <c r="B832" s="15" t="s">
        <v>1981</v>
      </c>
      <c r="C832" s="15" t="s">
        <v>1982</v>
      </c>
      <c r="D832" s="3" t="s">
        <v>18</v>
      </c>
      <c r="E832" s="15" t="s">
        <v>121</v>
      </c>
      <c r="F832" s="15" t="s">
        <v>17</v>
      </c>
      <c r="G832" s="15">
        <v>118</v>
      </c>
      <c r="H832" s="15">
        <v>154</v>
      </c>
      <c r="I832" s="15">
        <v>56</v>
      </c>
      <c r="J832" s="15">
        <v>62</v>
      </c>
      <c r="K832" s="15">
        <v>56</v>
      </c>
      <c r="L832" s="15">
        <v>71</v>
      </c>
      <c r="M832" s="15">
        <v>54</v>
      </c>
      <c r="N832" s="15">
        <v>60</v>
      </c>
      <c r="O832" s="15">
        <v>56</v>
      </c>
      <c r="P832" s="15">
        <v>20</v>
      </c>
      <c r="Q832" s="15" t="s">
        <v>212</v>
      </c>
      <c r="R832" s="3" t="str">
        <f>IF(ISERROR(VLOOKUP($Q832,技リスト!$A$1:$F$270,6,FALSE)),"－",VLOOKUP($Q832,技リスト!$A$1:$F$270,6,FALSE))</f>
        <v>BB</v>
      </c>
      <c r="S832" s="3">
        <f>IF(ISERROR(VLOOKUP($Q832,技リスト!$A$1:$F$270,3,FALSE)),"－",VLOOKUP($Q832,技リスト!$A$1:$F$270,3,FALSE))</f>
        <v>14</v>
      </c>
      <c r="T832" s="3" t="str">
        <f>IF($E832=IF(ISERROR(VLOOKUP($Q832,技リスト!$A$1:$F$270,4,FALSE)),"－",VLOOKUP($Q832,技リスト!$A$1:$F$270,4,FALSE)),"一致","")</f>
        <v/>
      </c>
      <c r="U832" s="15" t="s">
        <v>213</v>
      </c>
      <c r="V832" s="3" t="str">
        <f>IF(ISERROR(VLOOKUP($U832,技リスト!$A$1:$F$270,6,FALSE)),"－",VLOOKUP($U832,技リスト!$A$1:$F$270,6,FALSE))</f>
        <v>BL</v>
      </c>
      <c r="W832" s="3">
        <f>IF(ISERROR(VLOOKUP($U832,技リスト!$A$1:$F$270,3,FALSE)),"－",VLOOKUP($U832,技リスト!$A$1:$F$270,3,FALSE))</f>
        <v>56</v>
      </c>
      <c r="X832" s="3" t="str">
        <f>IF($E832=IF(ISERROR(VLOOKUP($U832,技リスト!$A$1:$F$270,4,FALSE)),"－",VLOOKUP($U832,技リスト!$A$1:$F$270,4,FALSE)),"一致","")</f>
        <v>一致</v>
      </c>
      <c r="Y832" s="15" t="s">
        <v>304</v>
      </c>
      <c r="Z832" s="3" t="str">
        <f>IF(ISERROR(VLOOKUP($Y832,技リスト!$A$1:$F$270,6,FALSE)),"－",VLOOKUP($Y832,技リスト!$A$1:$F$270,6,FALSE))</f>
        <v>BL</v>
      </c>
      <c r="AA832" s="3">
        <f>IF(ISERROR(VLOOKUP($Y832,技リスト!$A$1:$F$270,3,FALSE)),"－",VLOOKUP($Y832,技リスト!$A$1:$F$270,3,FALSE))</f>
        <v>12</v>
      </c>
      <c r="AB832" s="3" t="str">
        <f>IF($E832=IF(ISERROR(VLOOKUP($Y832,技リスト!$A$1:$F$270,4,FALSE)),"－",VLOOKUP($Y832,技リスト!$A$1:$F$270,4,FALSE)),"一致","")</f>
        <v>一致</v>
      </c>
      <c r="AC832" s="15" t="s">
        <v>135</v>
      </c>
      <c r="AD832" s="3" t="str">
        <f>IF(ISERROR(VLOOKUP($AC832,技リスト!$A$1:$F$270,6,FALSE)),"－",VLOOKUP($AC832,技リスト!$A$1:$F$270,6,FALSE))</f>
        <v>DR</v>
      </c>
      <c r="AE832" s="3">
        <f>IF(ISERROR(VLOOKUP($AC832,技リスト!$A$1:$F$270,3,FALSE)),"－",VLOOKUP($AC832,技リスト!$A$1:$F$270,3,FALSE))</f>
        <v>61</v>
      </c>
      <c r="AF832" s="3" t="str">
        <f>IF($E832=IF(ISERROR(VLOOKUP($AC832,技リスト!$A$1:$F$245,4,FALSE)),"－",VLOOKUP($AC832,技リスト!$A$1:$F$245,4,FALSE)),"一致","")</f>
        <v>一致</v>
      </c>
      <c r="AG832" s="16" t="str">
        <f t="shared" si="96"/>
        <v>ジャイアントスピンアースクェイクしこふみモグラフェイント</v>
      </c>
      <c r="AH832" s="16" t="str">
        <f t="shared" si="97"/>
        <v>ジャイアントスピンアースクェイクしこふみモグラフェイント</v>
      </c>
      <c r="AI832" s="16" t="str">
        <f t="shared" si="98"/>
        <v>ジャイアントスピンアースクェイクしこふみモグラフェイント</v>
      </c>
      <c r="AJ832" s="16" t="str">
        <f t="shared" si="99"/>
        <v>ジャイアントスピンアースクェイクしこふみモグラフェイント</v>
      </c>
      <c r="AK832" s="15" t="str">
        <f t="shared" si="100"/>
        <v>BBBLBLDR</v>
      </c>
      <c r="AL832" s="16" t="str">
        <f t="shared" si="101"/>
        <v>BBBLBLDR</v>
      </c>
      <c r="AM832" s="15" t="str">
        <f t="shared" si="102"/>
        <v>BBBLBLDR</v>
      </c>
      <c r="AN832" s="15" t="str">
        <f t="shared" si="103"/>
        <v>BBBLBLDR</v>
      </c>
    </row>
    <row r="833" spans="1:40" ht="11.25" customHeight="1" x14ac:dyDescent="0.15">
      <c r="A833" s="15">
        <v>832</v>
      </c>
      <c r="B833" s="15" t="s">
        <v>1983</v>
      </c>
      <c r="C833" s="15" t="s">
        <v>1984</v>
      </c>
      <c r="D833" s="3" t="s">
        <v>18</v>
      </c>
      <c r="E833" s="15" t="s">
        <v>88</v>
      </c>
      <c r="F833" s="15" t="s">
        <v>52</v>
      </c>
      <c r="G833" s="15">
        <v>158</v>
      </c>
      <c r="H833" s="15">
        <v>158</v>
      </c>
      <c r="I833" s="15">
        <v>64</v>
      </c>
      <c r="J833" s="15">
        <v>62</v>
      </c>
      <c r="K833" s="15">
        <v>54</v>
      </c>
      <c r="L833" s="15">
        <v>71</v>
      </c>
      <c r="M833" s="15">
        <v>61</v>
      </c>
      <c r="N833" s="15">
        <v>52</v>
      </c>
      <c r="O833" s="15">
        <v>60</v>
      </c>
      <c r="P833" s="15">
        <v>17</v>
      </c>
      <c r="Q833" s="15" t="s">
        <v>533</v>
      </c>
      <c r="R833" s="3" t="str">
        <f>IF(ISERROR(VLOOKUP($Q833,技リスト!$A$1:$F$270,6,FALSE)),"－",VLOOKUP($Q833,技リスト!$A$1:$F$270,6,FALSE))</f>
        <v>NS</v>
      </c>
      <c r="S833" s="3">
        <f>IF(ISERROR(VLOOKUP($Q833,技リスト!$A$1:$F$270,3,FALSE)),"－",VLOOKUP($Q833,技リスト!$A$1:$F$270,3,FALSE))</f>
        <v>24</v>
      </c>
      <c r="T833" s="3" t="str">
        <f>IF($E833=IF(ISERROR(VLOOKUP($Q833,技リスト!$A$1:$F$270,4,FALSE)),"－",VLOOKUP($Q833,技リスト!$A$1:$F$270,4,FALSE)),"一致","")</f>
        <v>一致</v>
      </c>
      <c r="U833" s="15" t="s">
        <v>921</v>
      </c>
      <c r="V833" s="3" t="str">
        <f>IF(ISERROR(VLOOKUP($U833,技リスト!$A$1:$F$270,6,FALSE)),"－",VLOOKUP($U833,技リスト!$A$1:$F$270,6,FALSE))</f>
        <v>DR</v>
      </c>
      <c r="W833" s="3">
        <f>IF(ISERROR(VLOOKUP($U833,技リスト!$A$1:$F$270,3,FALSE)),"－",VLOOKUP($U833,技リスト!$A$1:$F$270,3,FALSE))</f>
        <v>17</v>
      </c>
      <c r="X833" s="3" t="str">
        <f>IF($E833=IF(ISERROR(VLOOKUP($U833,技リスト!$A$1:$F$270,4,FALSE)),"－",VLOOKUP($U833,技リスト!$A$1:$F$270,4,FALSE)),"一致","")</f>
        <v/>
      </c>
      <c r="Y833" s="15" t="s">
        <v>350</v>
      </c>
      <c r="Z833" s="3" t="str">
        <f>IF(ISERROR(VLOOKUP($Y833,技リスト!$A$1:$F$270,6,FALSE)),"－",VLOOKUP($Y833,技リスト!$A$1:$F$270,6,FALSE))</f>
        <v>NS</v>
      </c>
      <c r="AA833" s="3">
        <f>IF(ISERROR(VLOOKUP($Y833,技リスト!$A$1:$F$270,3,FALSE)),"－",VLOOKUP($Y833,技リスト!$A$1:$F$270,3,FALSE))</f>
        <v>67</v>
      </c>
      <c r="AB833" s="3" t="str">
        <f>IF($E833=IF(ISERROR(VLOOKUP($Y833,技リスト!$A$1:$F$270,4,FALSE)),"－",VLOOKUP($Y833,技リスト!$A$1:$F$270,4,FALSE)),"一致","")</f>
        <v>一致</v>
      </c>
      <c r="AC833" s="15" t="s">
        <v>148</v>
      </c>
      <c r="AD833" s="3" t="str">
        <f>IF(ISERROR(VLOOKUP($AC833,技リスト!$A$1:$F$270,6,FALSE)),"－",VLOOKUP($AC833,技リスト!$A$1:$F$270,6,FALSE))</f>
        <v>BS</v>
      </c>
      <c r="AE833" s="3">
        <f>IF(ISERROR(VLOOKUP($AC833,技リスト!$A$1:$F$270,3,FALSE)),"－",VLOOKUP($AC833,技リスト!$A$1:$F$270,3,FALSE))</f>
        <v>80</v>
      </c>
      <c r="AF833" s="3" t="str">
        <f>IF($E833=IF(ISERROR(VLOOKUP($AC833,技リスト!$A$1:$F$245,4,FALSE)),"－",VLOOKUP($AC833,技リスト!$A$1:$F$245,4,FALSE)),"一致","")</f>
        <v/>
      </c>
      <c r="AG833" s="16" t="str">
        <f t="shared" si="96"/>
        <v>スピニングシュートひとりワンツークロスドライブドこんじょうバット</v>
      </c>
      <c r="AH833" s="16" t="str">
        <f t="shared" si="97"/>
        <v>スピニングシュートひとりワンツークロスドライブドこんじょうバット</v>
      </c>
      <c r="AI833" s="16" t="str">
        <f t="shared" si="98"/>
        <v>スピニングシュートひとりワンツークロスドライブドこんじょうバット</v>
      </c>
      <c r="AJ833" s="16" t="str">
        <f t="shared" si="99"/>
        <v>スピニングシュートひとりワンツークロスドライブドこんじょうバット</v>
      </c>
      <c r="AK833" s="15" t="str">
        <f t="shared" si="100"/>
        <v>NSDRNSBS</v>
      </c>
      <c r="AL833" s="16" t="str">
        <f t="shared" si="101"/>
        <v>NSDRNSBS</v>
      </c>
      <c r="AM833" s="15" t="str">
        <f t="shared" si="102"/>
        <v>NSDRNSBS</v>
      </c>
      <c r="AN833" s="15" t="str">
        <f t="shared" si="103"/>
        <v>NSDRNSBS</v>
      </c>
    </row>
    <row r="834" spans="1:40" ht="11.25" customHeight="1" x14ac:dyDescent="0.15">
      <c r="A834" s="15">
        <v>833</v>
      </c>
      <c r="B834" s="15" t="s">
        <v>1985</v>
      </c>
      <c r="C834" s="15" t="s">
        <v>1986</v>
      </c>
      <c r="D834" s="3" t="s">
        <v>18</v>
      </c>
      <c r="E834" s="15" t="s">
        <v>88</v>
      </c>
      <c r="F834" s="15" t="s">
        <v>52</v>
      </c>
      <c r="G834" s="15">
        <v>160</v>
      </c>
      <c r="H834" s="15">
        <v>192</v>
      </c>
      <c r="I834" s="15">
        <v>54</v>
      </c>
      <c r="J834" s="15">
        <v>53</v>
      </c>
      <c r="K834" s="15">
        <v>72</v>
      </c>
      <c r="L834" s="15">
        <v>59</v>
      </c>
      <c r="M834" s="15">
        <v>57</v>
      </c>
      <c r="N834" s="15">
        <v>58</v>
      </c>
      <c r="O834" s="15">
        <v>55</v>
      </c>
      <c r="P834" s="15">
        <v>22</v>
      </c>
      <c r="Q834" s="15" t="s">
        <v>127</v>
      </c>
      <c r="R834" s="3" t="str">
        <f>IF(ISERROR(VLOOKUP($Q834,技リスト!$A$1:$F$270,6,FALSE)),"－",VLOOKUP($Q834,技リスト!$A$1:$F$270,6,FALSE))</f>
        <v>DR</v>
      </c>
      <c r="S834" s="3">
        <f>IF(ISERROR(VLOOKUP($Q834,技リスト!$A$1:$F$270,3,FALSE)),"－",VLOOKUP($Q834,技リスト!$A$1:$F$270,3,FALSE))</f>
        <v>8</v>
      </c>
      <c r="T834" s="3" t="str">
        <f>IF($E834=IF(ISERROR(VLOOKUP($Q834,技リスト!$A$1:$F$270,4,FALSE)),"－",VLOOKUP($Q834,技リスト!$A$1:$F$270,4,FALSE)),"一致","")</f>
        <v>一致</v>
      </c>
      <c r="U834" s="15" t="s">
        <v>159</v>
      </c>
      <c r="V834" s="3" t="str">
        <f>IF(ISERROR(VLOOKUP($U834,技リスト!$A$1:$F$270,6,FALSE)),"－",VLOOKUP($U834,技リスト!$A$1:$F$270,6,FALSE))</f>
        <v>NS</v>
      </c>
      <c r="W834" s="3">
        <f>IF(ISERROR(VLOOKUP($U834,技リスト!$A$1:$F$270,3,FALSE)),"－",VLOOKUP($U834,技リスト!$A$1:$F$270,3,FALSE))</f>
        <v>67</v>
      </c>
      <c r="X834" s="3" t="str">
        <f>IF($E834=IF(ISERROR(VLOOKUP($U834,技リスト!$A$1:$F$270,4,FALSE)),"－",VLOOKUP($U834,技リスト!$A$1:$F$270,4,FALSE)),"一致","")</f>
        <v/>
      </c>
      <c r="Y834" s="15" t="s">
        <v>530</v>
      </c>
      <c r="Z834" s="3" t="str">
        <f>IF(ISERROR(VLOOKUP($Y834,技リスト!$A$1:$F$270,6,FALSE)),"－",VLOOKUP($Y834,技リスト!$A$1:$F$270,6,FALSE))</f>
        <v>BS</v>
      </c>
      <c r="AA834" s="3">
        <f>IF(ISERROR(VLOOKUP($Y834,技リスト!$A$1:$F$270,3,FALSE)),"－",VLOOKUP($Y834,技リスト!$A$1:$F$270,3,FALSE))</f>
        <v>70</v>
      </c>
      <c r="AB834" s="3" t="str">
        <f>IF($E834=IF(ISERROR(VLOOKUP($Y834,技リスト!$A$1:$F$270,4,FALSE)),"－",VLOOKUP($Y834,技リスト!$A$1:$F$270,4,FALSE)),"一致","")</f>
        <v>一致</v>
      </c>
      <c r="AC834" s="15" t="s">
        <v>265</v>
      </c>
      <c r="AD834" s="3" t="str">
        <f>IF(ISERROR(VLOOKUP($AC834,技リスト!$A$1:$F$270,6,FALSE)),"－",VLOOKUP($AC834,技リスト!$A$1:$F$270,6,FALSE))</f>
        <v>BS</v>
      </c>
      <c r="AE834" s="3">
        <f>IF(ISERROR(VLOOKUP($AC834,技リスト!$A$1:$F$270,3,FALSE)),"－",VLOOKUP($AC834,技リスト!$A$1:$F$270,3,FALSE))</f>
        <v>78</v>
      </c>
      <c r="AF834" s="3" t="str">
        <f>IF($E834=IF(ISERROR(VLOOKUP($AC834,技リスト!$A$1:$F$245,4,FALSE)),"－",VLOOKUP($AC834,技リスト!$A$1:$F$245,4,FALSE)),"一致","")</f>
        <v>一致</v>
      </c>
      <c r="AG834" s="16" t="str">
        <f t="shared" ref="AG834:AG897" si="104">Q834&amp;U834&amp;Y834&amp;AC834</f>
        <v>しっぷうダッシュクルクルヘッドバックトルネードホークショット</v>
      </c>
      <c r="AH834" s="16" t="str">
        <f t="shared" ref="AH834:AH897" si="105">Q834&amp;U834&amp;Y834&amp;AC834</f>
        <v>しっぷうダッシュクルクルヘッドバックトルネードホークショット</v>
      </c>
      <c r="AI834" s="16" t="str">
        <f t="shared" ref="AI834:AI897" si="106">Q834&amp;U834&amp;Y834&amp;AC834</f>
        <v>しっぷうダッシュクルクルヘッドバックトルネードホークショット</v>
      </c>
      <c r="AJ834" s="16" t="str">
        <f t="shared" ref="AJ834:AJ897" si="107">Q834&amp;U834&amp;Y834&amp;AC834</f>
        <v>しっぷうダッシュクルクルヘッドバックトルネードホークショット</v>
      </c>
      <c r="AK834" s="15" t="str">
        <f t="shared" ref="AK834:AK897" si="108">R834&amp;V834&amp;Z834&amp;AD834</f>
        <v>DRNSBSBS</v>
      </c>
      <c r="AL834" s="16" t="str">
        <f t="shared" ref="AL834:AL897" si="109">R834&amp;V834&amp;Z834&amp;AD834</f>
        <v>DRNSBSBS</v>
      </c>
      <c r="AM834" s="15" t="str">
        <f t="shared" ref="AM834:AM897" si="110">R834&amp;V834&amp;Z834&amp;AD834</f>
        <v>DRNSBSBS</v>
      </c>
      <c r="AN834" s="15" t="str">
        <f t="shared" ref="AN834:AN897" si="111">R834&amp;V834&amp;Z834&amp;AD834</f>
        <v>DRNSBSBS</v>
      </c>
    </row>
    <row r="835" spans="1:40" ht="11.25" customHeight="1" x14ac:dyDescent="0.15">
      <c r="A835" s="15">
        <v>834</v>
      </c>
      <c r="B835" s="15" t="s">
        <v>1987</v>
      </c>
      <c r="C835" s="15" t="s">
        <v>1988</v>
      </c>
      <c r="D835" s="3" t="s">
        <v>18</v>
      </c>
      <c r="E835" s="15" t="s">
        <v>19</v>
      </c>
      <c r="F835" s="15" t="s">
        <v>53</v>
      </c>
      <c r="G835" s="15">
        <v>99</v>
      </c>
      <c r="H835" s="15">
        <v>150</v>
      </c>
      <c r="I835" s="15">
        <v>70</v>
      </c>
      <c r="J835" s="15">
        <v>60</v>
      </c>
      <c r="K835" s="15">
        <v>61</v>
      </c>
      <c r="L835" s="15">
        <v>66</v>
      </c>
      <c r="M835" s="15">
        <v>29</v>
      </c>
      <c r="N835" s="15">
        <v>63</v>
      </c>
      <c r="O835" s="15">
        <v>53</v>
      </c>
      <c r="P835" s="15">
        <v>16</v>
      </c>
      <c r="Q835" s="15" t="s">
        <v>304</v>
      </c>
      <c r="R835" s="3" t="str">
        <f>IF(ISERROR(VLOOKUP($Q835,技リスト!$A$1:$F$270,6,FALSE)),"－",VLOOKUP($Q835,技リスト!$A$1:$F$270,6,FALSE))</f>
        <v>BL</v>
      </c>
      <c r="S835" s="3">
        <f>IF(ISERROR(VLOOKUP($Q835,技リスト!$A$1:$F$270,3,FALSE)),"－",VLOOKUP($Q835,技リスト!$A$1:$F$270,3,FALSE))</f>
        <v>12</v>
      </c>
      <c r="T835" s="3" t="str">
        <f>IF($E835=IF(ISERROR(VLOOKUP($Q835,技リスト!$A$1:$F$270,4,FALSE)),"－",VLOOKUP($Q835,技リスト!$A$1:$F$270,4,FALSE)),"一致","")</f>
        <v/>
      </c>
      <c r="U835" s="15" t="s">
        <v>289</v>
      </c>
      <c r="V835" s="3" t="str">
        <f>IF(ISERROR(VLOOKUP($U835,技リスト!$A$1:$F$270,6,FALSE)),"－",VLOOKUP($U835,技リスト!$A$1:$F$270,6,FALSE))</f>
        <v>DR</v>
      </c>
      <c r="W835" s="3">
        <f>IF(ISERROR(VLOOKUP($U835,技リスト!$A$1:$F$270,3,FALSE)),"－",VLOOKUP($U835,技リスト!$A$1:$F$270,3,FALSE))</f>
        <v>24</v>
      </c>
      <c r="X835" s="3" t="str">
        <f>IF($E835=IF(ISERROR(VLOOKUP($U835,技リスト!$A$1:$F$270,4,FALSE)),"－",VLOOKUP($U835,技リスト!$A$1:$F$270,4,FALSE)),"一致","")</f>
        <v/>
      </c>
      <c r="Y835" s="15" t="s">
        <v>133</v>
      </c>
      <c r="Z835" s="3" t="str">
        <f>IF(ISERROR(VLOOKUP($Y835,技リスト!$A$1:$F$270,6,FALSE)),"－",VLOOKUP($Y835,技リスト!$A$1:$F$270,6,FALSE))</f>
        <v>BB</v>
      </c>
      <c r="AA835" s="3">
        <f>IF(ISERROR(VLOOKUP($Y835,技リスト!$A$1:$F$270,3,FALSE)),"－",VLOOKUP($Y835,技リスト!$A$1:$F$270,3,FALSE))</f>
        <v>48</v>
      </c>
      <c r="AB835" s="3" t="str">
        <f>IF($E835=IF(ISERROR(VLOOKUP($Y835,技リスト!$A$1:$F$270,4,FALSE)),"－",VLOOKUP($Y835,技リスト!$A$1:$F$270,4,FALSE)),"一致","")</f>
        <v/>
      </c>
      <c r="AC835" s="15" t="s">
        <v>135</v>
      </c>
      <c r="AD835" s="3" t="str">
        <f>IF(ISERROR(VLOOKUP($AC835,技リスト!$A$1:$F$270,6,FALSE)),"－",VLOOKUP($AC835,技リスト!$A$1:$F$270,6,FALSE))</f>
        <v>DR</v>
      </c>
      <c r="AE835" s="3">
        <f>IF(ISERROR(VLOOKUP($AC835,技リスト!$A$1:$F$270,3,FALSE)),"－",VLOOKUP($AC835,技リスト!$A$1:$F$270,3,FALSE))</f>
        <v>61</v>
      </c>
      <c r="AF835" s="3" t="str">
        <f>IF($E835=IF(ISERROR(VLOOKUP($AC835,技リスト!$A$1:$F$245,4,FALSE)),"－",VLOOKUP($AC835,技リスト!$A$1:$F$245,4,FALSE)),"一致","")</f>
        <v/>
      </c>
      <c r="AG835" s="16" t="str">
        <f t="shared" si="104"/>
        <v>しこふみどくぎりのじゅつザ・ウォールモグラフェイント</v>
      </c>
      <c r="AH835" s="16" t="str">
        <f t="shared" si="105"/>
        <v>しこふみどくぎりのじゅつザ・ウォールモグラフェイント</v>
      </c>
      <c r="AI835" s="16" t="str">
        <f t="shared" si="106"/>
        <v>しこふみどくぎりのじゅつザ・ウォールモグラフェイント</v>
      </c>
      <c r="AJ835" s="16" t="str">
        <f t="shared" si="107"/>
        <v>しこふみどくぎりのじゅつザ・ウォールモグラフェイント</v>
      </c>
      <c r="AK835" s="15" t="str">
        <f t="shared" si="108"/>
        <v>BLDRBBDR</v>
      </c>
      <c r="AL835" s="16" t="str">
        <f t="shared" si="109"/>
        <v>BLDRBBDR</v>
      </c>
      <c r="AM835" s="15" t="str">
        <f t="shared" si="110"/>
        <v>BLDRBBDR</v>
      </c>
      <c r="AN835" s="15" t="str">
        <f t="shared" si="111"/>
        <v>BLDRBBDR</v>
      </c>
    </row>
    <row r="836" spans="1:40" ht="11.25" customHeight="1" x14ac:dyDescent="0.15">
      <c r="A836" s="15">
        <v>835</v>
      </c>
      <c r="B836" s="15" t="s">
        <v>1989</v>
      </c>
      <c r="C836" s="15" t="s">
        <v>1990</v>
      </c>
      <c r="D836" s="3" t="s">
        <v>18</v>
      </c>
      <c r="E836" s="15" t="s">
        <v>19</v>
      </c>
      <c r="F836" s="15" t="s">
        <v>17</v>
      </c>
      <c r="G836" s="15">
        <v>154</v>
      </c>
      <c r="H836" s="15">
        <v>156</v>
      </c>
      <c r="I836" s="15">
        <v>69</v>
      </c>
      <c r="J836" s="15">
        <v>61</v>
      </c>
      <c r="K836" s="15">
        <v>56</v>
      </c>
      <c r="L836" s="15">
        <v>58</v>
      </c>
      <c r="M836" s="15">
        <v>63</v>
      </c>
      <c r="N836" s="15">
        <v>56</v>
      </c>
      <c r="O836" s="15">
        <v>52</v>
      </c>
      <c r="P836" s="15">
        <v>20</v>
      </c>
      <c r="Q836" s="15" t="s">
        <v>276</v>
      </c>
      <c r="R836" s="3" t="str">
        <f>IF(ISERROR(VLOOKUP($Q836,技リスト!$A$1:$F$270,6,FALSE)),"－",VLOOKUP($Q836,技リスト!$A$1:$F$270,6,FALSE))</f>
        <v>BL</v>
      </c>
      <c r="S836" s="3">
        <f>IF(ISERROR(VLOOKUP($Q836,技リスト!$A$1:$F$270,3,FALSE)),"－",VLOOKUP($Q836,技リスト!$A$1:$F$270,3,FALSE))</f>
        <v>16</v>
      </c>
      <c r="T836" s="3" t="str">
        <f>IF($E836=IF(ISERROR(VLOOKUP($Q836,技リスト!$A$1:$F$270,4,FALSE)),"－",VLOOKUP($Q836,技リスト!$A$1:$F$270,4,FALSE)),"一致","")</f>
        <v>一致</v>
      </c>
      <c r="U836" s="15" t="s">
        <v>610</v>
      </c>
      <c r="V836" s="3" t="str">
        <f>IF(ISERROR(VLOOKUP($U836,技リスト!$A$1:$F$270,6,FALSE)),"－",VLOOKUP($U836,技リスト!$A$1:$F$270,6,FALSE))</f>
        <v>DR</v>
      </c>
      <c r="W836" s="3">
        <f>IF(ISERROR(VLOOKUP($U836,技リスト!$A$1:$F$270,3,FALSE)),"－",VLOOKUP($U836,技リスト!$A$1:$F$270,3,FALSE))</f>
        <v>38</v>
      </c>
      <c r="X836" s="3" t="str">
        <f>IF($E836=IF(ISERROR(VLOOKUP($U836,技リスト!$A$1:$F$270,4,FALSE)),"－",VLOOKUP($U836,技リスト!$A$1:$F$270,4,FALSE)),"一致","")</f>
        <v/>
      </c>
      <c r="Y836" s="15" t="s">
        <v>152</v>
      </c>
      <c r="Z836" s="3" t="str">
        <f>IF(ISERROR(VLOOKUP($Y836,技リスト!$A$1:$F$270,6,FALSE)),"－",VLOOKUP($Y836,技リスト!$A$1:$F$270,6,FALSE))</f>
        <v>DR</v>
      </c>
      <c r="AA836" s="3">
        <f>IF(ISERROR(VLOOKUP($Y836,技リスト!$A$1:$F$270,3,FALSE)),"－",VLOOKUP($Y836,技リスト!$A$1:$F$270,3,FALSE))</f>
        <v>47</v>
      </c>
      <c r="AB836" s="3" t="str">
        <f>IF($E836=IF(ISERROR(VLOOKUP($Y836,技リスト!$A$1:$F$270,4,FALSE)),"－",VLOOKUP($Y836,技リスト!$A$1:$F$270,4,FALSE)),"一致","")</f>
        <v/>
      </c>
      <c r="AC836" s="15" t="s">
        <v>750</v>
      </c>
      <c r="AD836" s="3" t="str">
        <f>IF(ISERROR(VLOOKUP($AC836,技リスト!$A$1:$F$270,6,FALSE)),"－",VLOOKUP($AC836,技リスト!$A$1:$F$270,6,FALSE))</f>
        <v>BL</v>
      </c>
      <c r="AE836" s="3">
        <f>IF(ISERROR(VLOOKUP($AC836,技リスト!$A$1:$F$270,3,FALSE)),"－",VLOOKUP($AC836,技リスト!$A$1:$F$270,3,FALSE))</f>
        <v>62</v>
      </c>
      <c r="AF836" s="3" t="str">
        <f>IF($E836=IF(ISERROR(VLOOKUP($AC836,技リスト!$A$1:$F$245,4,FALSE)),"－",VLOOKUP($AC836,技リスト!$A$1:$F$245,4,FALSE)),"一致","")</f>
        <v/>
      </c>
      <c r="AG836" s="16" t="str">
        <f t="shared" si="104"/>
        <v>ドッペルゲンガーフーセンガムジグザグスパークフレイムダンス</v>
      </c>
      <c r="AH836" s="16" t="str">
        <f t="shared" si="105"/>
        <v>ドッペルゲンガーフーセンガムジグザグスパークフレイムダンス</v>
      </c>
      <c r="AI836" s="16" t="str">
        <f t="shared" si="106"/>
        <v>ドッペルゲンガーフーセンガムジグザグスパークフレイムダンス</v>
      </c>
      <c r="AJ836" s="16" t="str">
        <f t="shared" si="107"/>
        <v>ドッペルゲンガーフーセンガムジグザグスパークフレイムダンス</v>
      </c>
      <c r="AK836" s="15" t="str">
        <f t="shared" si="108"/>
        <v>BLDRDRBL</v>
      </c>
      <c r="AL836" s="16" t="str">
        <f t="shared" si="109"/>
        <v>BLDRDRBL</v>
      </c>
      <c r="AM836" s="15" t="str">
        <f t="shared" si="110"/>
        <v>BLDRDRBL</v>
      </c>
      <c r="AN836" s="15" t="str">
        <f t="shared" si="111"/>
        <v>BLDRDRBL</v>
      </c>
    </row>
    <row r="837" spans="1:40" ht="11.25" customHeight="1" x14ac:dyDescent="0.15">
      <c r="A837" s="15">
        <v>836</v>
      </c>
      <c r="B837" s="15" t="s">
        <v>1991</v>
      </c>
      <c r="C837" s="15" t="s">
        <v>1992</v>
      </c>
      <c r="D837" s="3" t="s">
        <v>18</v>
      </c>
      <c r="E837" s="15" t="s">
        <v>19</v>
      </c>
      <c r="F837" s="15" t="s">
        <v>20</v>
      </c>
      <c r="G837" s="15">
        <v>112</v>
      </c>
      <c r="H837" s="15">
        <v>106</v>
      </c>
      <c r="I837" s="15">
        <v>61</v>
      </c>
      <c r="J837" s="15">
        <v>52</v>
      </c>
      <c r="K837" s="15">
        <v>51</v>
      </c>
      <c r="L837" s="15">
        <v>44</v>
      </c>
      <c r="M837" s="15">
        <v>43</v>
      </c>
      <c r="N837" s="15">
        <v>63</v>
      </c>
      <c r="O837" s="15">
        <v>58</v>
      </c>
      <c r="P837" s="15">
        <v>19</v>
      </c>
      <c r="Q837" s="15" t="s">
        <v>436</v>
      </c>
      <c r="R837" s="3" t="str">
        <f>IF(ISERROR(VLOOKUP($Q837,技リスト!$A$1:$F$270,6,FALSE)),"－",VLOOKUP($Q837,技リスト!$A$1:$F$270,6,FALSE))</f>
        <v>CA</v>
      </c>
      <c r="S837" s="3">
        <f>IF(ISERROR(VLOOKUP($Q837,技リスト!$A$1:$F$270,3,FALSE)),"－",VLOOKUP($Q837,技リスト!$A$1:$F$270,3,FALSE))</f>
        <v>10</v>
      </c>
      <c r="T837" s="3" t="str">
        <f>IF($E837=IF(ISERROR(VLOOKUP($Q837,技リスト!$A$1:$F$270,4,FALSE)),"－",VLOOKUP($Q837,技リスト!$A$1:$F$270,4,FALSE)),"一致","")</f>
        <v/>
      </c>
      <c r="U837" s="15" t="s">
        <v>171</v>
      </c>
      <c r="V837" s="3" t="str">
        <f>IF(ISERROR(VLOOKUP($U837,技リスト!$A$1:$F$270,6,FALSE)),"－",VLOOKUP($U837,技リスト!$A$1:$F$270,6,FALSE))</f>
        <v>DR</v>
      </c>
      <c r="W837" s="3">
        <f>IF(ISERROR(VLOOKUP($U837,技リスト!$A$1:$F$270,3,FALSE)),"－",VLOOKUP($U837,技リスト!$A$1:$F$270,3,FALSE))</f>
        <v>47</v>
      </c>
      <c r="X837" s="3" t="str">
        <f>IF($E837=IF(ISERROR(VLOOKUP($U837,技リスト!$A$1:$F$270,4,FALSE)),"－",VLOOKUP($U837,技リスト!$A$1:$F$270,4,FALSE)),"一致","")</f>
        <v>一致</v>
      </c>
      <c r="Y837" s="15" t="s">
        <v>369</v>
      </c>
      <c r="Z837" s="3" t="str">
        <f>IF(ISERROR(VLOOKUP($Y837,技リスト!$A$1:$F$270,6,FALSE)),"－",VLOOKUP($Y837,技リスト!$A$1:$F$270,6,FALSE))</f>
        <v>CA</v>
      </c>
      <c r="AA837" s="3">
        <f>IF(ISERROR(VLOOKUP($Y837,技リスト!$A$1:$F$270,3,FALSE)),"－",VLOOKUP($Y837,技リスト!$A$1:$F$270,3,FALSE))</f>
        <v>44</v>
      </c>
      <c r="AB837" s="3" t="str">
        <f>IF($E837=IF(ISERROR(VLOOKUP($Y837,技リスト!$A$1:$F$270,4,FALSE)),"－",VLOOKUP($Y837,技リスト!$A$1:$F$270,4,FALSE)),"一致","")</f>
        <v>一致</v>
      </c>
      <c r="AC837" s="15" t="s">
        <v>407</v>
      </c>
      <c r="AD837" s="3" t="str">
        <f>IF(ISERROR(VLOOKUP($AC837,技リスト!$A$1:$F$270,6,FALSE)),"－",VLOOKUP($AC837,技リスト!$A$1:$F$270,6,FALSE))</f>
        <v>CA</v>
      </c>
      <c r="AE837" s="3">
        <f>IF(ISERROR(VLOOKUP($AC837,技リスト!$A$1:$F$270,3,FALSE)),"－",VLOOKUP($AC837,技リスト!$A$1:$F$270,3,FALSE))</f>
        <v>69</v>
      </c>
      <c r="AF837" s="3" t="str">
        <f>IF($E837=IF(ISERROR(VLOOKUP($AC837,技リスト!$A$1:$F$245,4,FALSE)),"－",VLOOKUP($AC837,技リスト!$A$1:$F$245,4,FALSE)),"一致","")</f>
        <v/>
      </c>
      <c r="AG837" s="16" t="str">
        <f t="shared" si="104"/>
        <v>スワンダイブイリュージョンボールシュートポケットドこんじょうキャッチ</v>
      </c>
      <c r="AH837" s="16" t="str">
        <f t="shared" si="105"/>
        <v>スワンダイブイリュージョンボールシュートポケットドこんじょうキャッチ</v>
      </c>
      <c r="AI837" s="16" t="str">
        <f t="shared" si="106"/>
        <v>スワンダイブイリュージョンボールシュートポケットドこんじょうキャッチ</v>
      </c>
      <c r="AJ837" s="16" t="str">
        <f t="shared" si="107"/>
        <v>スワンダイブイリュージョンボールシュートポケットドこんじょうキャッチ</v>
      </c>
      <c r="AK837" s="15" t="str">
        <f t="shared" si="108"/>
        <v>CADRCACA</v>
      </c>
      <c r="AL837" s="16" t="str">
        <f t="shared" si="109"/>
        <v>CADRCACA</v>
      </c>
      <c r="AM837" s="15" t="str">
        <f t="shared" si="110"/>
        <v>CADRCACA</v>
      </c>
      <c r="AN837" s="15" t="str">
        <f t="shared" si="111"/>
        <v>CADRCACA</v>
      </c>
    </row>
    <row r="838" spans="1:40" ht="11.25" customHeight="1" x14ac:dyDescent="0.15">
      <c r="A838" s="15">
        <v>837</v>
      </c>
      <c r="B838" s="15" t="s">
        <v>1993</v>
      </c>
      <c r="C838" s="15" t="s">
        <v>1994</v>
      </c>
      <c r="D838" s="3" t="s">
        <v>18</v>
      </c>
      <c r="E838" s="15" t="s">
        <v>145</v>
      </c>
      <c r="F838" s="15" t="s">
        <v>53</v>
      </c>
      <c r="G838" s="15">
        <v>81</v>
      </c>
      <c r="H838" s="15">
        <v>154</v>
      </c>
      <c r="I838" s="15">
        <v>61</v>
      </c>
      <c r="J838" s="15">
        <v>61</v>
      </c>
      <c r="K838" s="15">
        <v>62</v>
      </c>
      <c r="L838" s="15">
        <v>54</v>
      </c>
      <c r="M838" s="15">
        <v>56</v>
      </c>
      <c r="N838" s="15">
        <v>67</v>
      </c>
      <c r="O838" s="15">
        <v>56</v>
      </c>
      <c r="P838" s="15">
        <v>16</v>
      </c>
      <c r="Q838" s="15" t="s">
        <v>324</v>
      </c>
      <c r="R838" s="3" t="str">
        <f>IF(ISERROR(VLOOKUP($Q838,技リスト!$A$1:$F$270,6,FALSE)),"－",VLOOKUP($Q838,技リスト!$A$1:$F$270,6,FALSE))</f>
        <v>DR</v>
      </c>
      <c r="S838" s="3">
        <f>IF(ISERROR(VLOOKUP($Q838,技リスト!$A$1:$F$270,3,FALSE)),"－",VLOOKUP($Q838,技リスト!$A$1:$F$270,3,FALSE))</f>
        <v>8</v>
      </c>
      <c r="T838" s="3" t="str">
        <f>IF($E838=IF(ISERROR(VLOOKUP($Q838,技リスト!$A$1:$F$270,4,FALSE)),"－",VLOOKUP($Q838,技リスト!$A$1:$F$270,4,FALSE)),"一致","")</f>
        <v/>
      </c>
      <c r="U838" s="15" t="s">
        <v>164</v>
      </c>
      <c r="V838" s="3" t="str">
        <f>IF(ISERROR(VLOOKUP($U838,技リスト!$A$1:$F$270,6,FALSE)),"－",VLOOKUP($U838,技リスト!$A$1:$F$270,6,FALSE))</f>
        <v>DR</v>
      </c>
      <c r="W838" s="3">
        <f>IF(ISERROR(VLOOKUP($U838,技リスト!$A$1:$F$270,3,FALSE)),"－",VLOOKUP($U838,技リスト!$A$1:$F$270,3,FALSE))</f>
        <v>49</v>
      </c>
      <c r="X838" s="3" t="str">
        <f>IF($E838=IF(ISERROR(VLOOKUP($U838,技リスト!$A$1:$F$270,4,FALSE)),"－",VLOOKUP($U838,技リスト!$A$1:$F$270,4,FALSE)),"一致","")</f>
        <v/>
      </c>
      <c r="Y838" s="15" t="s">
        <v>180</v>
      </c>
      <c r="Z838" s="3" t="str">
        <f>IF(ISERROR(VLOOKUP($Y838,技リスト!$A$1:$F$270,6,FALSE)),"－",VLOOKUP($Y838,技リスト!$A$1:$F$270,6,FALSE))</f>
        <v>NS</v>
      </c>
      <c r="AA838" s="3">
        <f>IF(ISERROR(VLOOKUP($Y838,技リスト!$A$1:$F$270,3,FALSE)),"－",VLOOKUP($Y838,技リスト!$A$1:$F$270,3,FALSE))</f>
        <v>65</v>
      </c>
      <c r="AB838" s="3" t="str">
        <f>IF($E838=IF(ISERROR(VLOOKUP($Y838,技リスト!$A$1:$F$270,4,FALSE)),"－",VLOOKUP($Y838,技リスト!$A$1:$F$270,4,FALSE)),"一致","")</f>
        <v/>
      </c>
      <c r="AC838" s="15" t="s">
        <v>757</v>
      </c>
      <c r="AD838" s="3" t="str">
        <f>IF(ISERROR(VLOOKUP($AC838,技リスト!$A$1:$F$270,6,FALSE)),"－",VLOOKUP($AC838,技リスト!$A$1:$F$270,6,FALSE))</f>
        <v>DR</v>
      </c>
      <c r="AE838" s="3">
        <f>IF(ISERROR(VLOOKUP($AC838,技リスト!$A$1:$F$270,3,FALSE)),"－",VLOOKUP($AC838,技リスト!$A$1:$F$270,3,FALSE))</f>
        <v>65</v>
      </c>
      <c r="AF838" s="3" t="str">
        <f>IF($E838=IF(ISERROR(VLOOKUP($AC838,技リスト!$A$1:$F$245,4,FALSE)),"－",VLOOKUP($AC838,技リスト!$A$1:$F$245,4,FALSE)),"一致","")</f>
        <v/>
      </c>
      <c r="AG838" s="16" t="str">
        <f t="shared" si="104"/>
        <v>ダッシュアクセルごりむちゅうドラゴンクラッシュまぼろしドリブル</v>
      </c>
      <c r="AH838" s="16" t="str">
        <f t="shared" si="105"/>
        <v>ダッシュアクセルごりむちゅうドラゴンクラッシュまぼろしドリブル</v>
      </c>
      <c r="AI838" s="16" t="str">
        <f t="shared" si="106"/>
        <v>ダッシュアクセルごりむちゅうドラゴンクラッシュまぼろしドリブル</v>
      </c>
      <c r="AJ838" s="16" t="str">
        <f t="shared" si="107"/>
        <v>ダッシュアクセルごりむちゅうドラゴンクラッシュまぼろしドリブル</v>
      </c>
      <c r="AK838" s="15" t="str">
        <f t="shared" si="108"/>
        <v>DRDRNSDR</v>
      </c>
      <c r="AL838" s="16" t="str">
        <f t="shared" si="109"/>
        <v>DRDRNSDR</v>
      </c>
      <c r="AM838" s="15" t="str">
        <f t="shared" si="110"/>
        <v>DRDRNSDR</v>
      </c>
      <c r="AN838" s="15" t="str">
        <f t="shared" si="111"/>
        <v>DRDRNSDR</v>
      </c>
    </row>
    <row r="839" spans="1:40" ht="11.25" customHeight="1" x14ac:dyDescent="0.15">
      <c r="A839" s="15">
        <v>838</v>
      </c>
      <c r="B839" s="15" t="s">
        <v>1995</v>
      </c>
      <c r="C839" s="15" t="s">
        <v>1996</v>
      </c>
      <c r="D839" s="3" t="s">
        <v>18</v>
      </c>
      <c r="E839" s="15" t="s">
        <v>19</v>
      </c>
      <c r="F839" s="15" t="s">
        <v>53</v>
      </c>
      <c r="G839" s="15">
        <v>145</v>
      </c>
      <c r="H839" s="15">
        <v>148</v>
      </c>
      <c r="I839" s="15">
        <v>62</v>
      </c>
      <c r="J839" s="15">
        <v>60</v>
      </c>
      <c r="K839" s="15">
        <v>53</v>
      </c>
      <c r="L839" s="15">
        <v>53</v>
      </c>
      <c r="M839" s="15">
        <v>59</v>
      </c>
      <c r="N839" s="15">
        <v>62</v>
      </c>
      <c r="O839" s="15">
        <v>56</v>
      </c>
      <c r="P839" s="15">
        <v>15</v>
      </c>
      <c r="Q839" s="15" t="s">
        <v>277</v>
      </c>
      <c r="R839" s="3" t="str">
        <f>IF(ISERROR(VLOOKUP($Q839,技リスト!$A$1:$F$270,6,FALSE)),"－",VLOOKUP($Q839,技リスト!$A$1:$F$270,6,FALSE))</f>
        <v>DR</v>
      </c>
      <c r="S839" s="3">
        <f>IF(ISERROR(VLOOKUP($Q839,技リスト!$A$1:$F$270,3,FALSE)),"－",VLOOKUP($Q839,技リスト!$A$1:$F$270,3,FALSE))</f>
        <v>22</v>
      </c>
      <c r="T839" s="3" t="str">
        <f>IF($E839=IF(ISERROR(VLOOKUP($Q839,技リスト!$A$1:$F$270,4,FALSE)),"－",VLOOKUP($Q839,技リスト!$A$1:$F$270,4,FALSE)),"一致","")</f>
        <v>一致</v>
      </c>
      <c r="U839" s="15" t="s">
        <v>135</v>
      </c>
      <c r="V839" s="3" t="str">
        <f>IF(ISERROR(VLOOKUP($U839,技リスト!$A$1:$F$270,6,FALSE)),"－",VLOOKUP($U839,技リスト!$A$1:$F$270,6,FALSE))</f>
        <v>DR</v>
      </c>
      <c r="W839" s="3">
        <f>IF(ISERROR(VLOOKUP($U839,技リスト!$A$1:$F$270,3,FALSE)),"－",VLOOKUP($U839,技リスト!$A$1:$F$270,3,FALSE))</f>
        <v>61</v>
      </c>
      <c r="X839" s="3" t="str">
        <f>IF($E839=IF(ISERROR(VLOOKUP($U839,技リスト!$A$1:$F$270,4,FALSE)),"－",VLOOKUP($U839,技リスト!$A$1:$F$270,4,FALSE)),"一致","")</f>
        <v/>
      </c>
      <c r="Y839" s="15" t="s">
        <v>141</v>
      </c>
      <c r="Z839" s="3" t="str">
        <f>IF(ISERROR(VLOOKUP($Y839,技リスト!$A$1:$F$270,6,FALSE)),"－",VLOOKUP($Y839,技リスト!$A$1:$F$270,6,FALSE))</f>
        <v>BL</v>
      </c>
      <c r="AA839" s="3">
        <f>IF(ISERROR(VLOOKUP($Y839,技リスト!$A$1:$F$270,3,FALSE)),"－",VLOOKUP($Y839,技リスト!$A$1:$F$270,3,FALSE))</f>
        <v>64</v>
      </c>
      <c r="AB839" s="3" t="str">
        <f>IF($E839=IF(ISERROR(VLOOKUP($Y839,技リスト!$A$1:$F$270,4,FALSE)),"－",VLOOKUP($Y839,技リスト!$A$1:$F$270,4,FALSE)),"一致","")</f>
        <v>一致</v>
      </c>
      <c r="AC839" s="15" t="s">
        <v>199</v>
      </c>
      <c r="AD839" s="3" t="str">
        <f>IF(ISERROR(VLOOKUP($AC839,技リスト!$A$1:$F$270,6,FALSE)),"－",VLOOKUP($AC839,技リスト!$A$1:$F$270,6,FALSE))</f>
        <v>BB</v>
      </c>
      <c r="AE839" s="3">
        <f>IF(ISERROR(VLOOKUP($AC839,技リスト!$A$1:$F$270,3,FALSE)),"－",VLOOKUP($AC839,技リスト!$A$1:$F$270,3,FALSE))</f>
        <v>58</v>
      </c>
      <c r="AF839" s="3" t="str">
        <f>IF($E839=IF(ISERROR(VLOOKUP($AC839,技リスト!$A$1:$F$245,4,FALSE)),"－",VLOOKUP($AC839,技リスト!$A$1:$F$245,4,FALSE)),"一致","")</f>
        <v/>
      </c>
      <c r="AG839" s="16" t="str">
        <f t="shared" si="104"/>
        <v>マジックモグラフェイントかげぬいスピニングカット</v>
      </c>
      <c r="AH839" s="16" t="str">
        <f t="shared" si="105"/>
        <v>マジックモグラフェイントかげぬいスピニングカット</v>
      </c>
      <c r="AI839" s="16" t="str">
        <f t="shared" si="106"/>
        <v>マジックモグラフェイントかげぬいスピニングカット</v>
      </c>
      <c r="AJ839" s="16" t="str">
        <f t="shared" si="107"/>
        <v>マジックモグラフェイントかげぬいスピニングカット</v>
      </c>
      <c r="AK839" s="15" t="str">
        <f t="shared" si="108"/>
        <v>DRDRBLBB</v>
      </c>
      <c r="AL839" s="16" t="str">
        <f t="shared" si="109"/>
        <v>DRDRBLBB</v>
      </c>
      <c r="AM839" s="15" t="str">
        <f t="shared" si="110"/>
        <v>DRDRBLBB</v>
      </c>
      <c r="AN839" s="15" t="str">
        <f t="shared" si="111"/>
        <v>DRDRBLBB</v>
      </c>
    </row>
    <row r="840" spans="1:40" ht="11.25" customHeight="1" x14ac:dyDescent="0.15">
      <c r="A840" s="15">
        <v>839</v>
      </c>
      <c r="B840" s="15" t="s">
        <v>1997</v>
      </c>
      <c r="C840" s="15" t="s">
        <v>1998</v>
      </c>
      <c r="D840" s="3" t="s">
        <v>18</v>
      </c>
      <c r="E840" s="15" t="s">
        <v>121</v>
      </c>
      <c r="F840" s="15" t="s">
        <v>53</v>
      </c>
      <c r="G840" s="15">
        <v>149</v>
      </c>
      <c r="H840" s="15">
        <v>136</v>
      </c>
      <c r="I840" s="15">
        <v>60</v>
      </c>
      <c r="J840" s="15">
        <v>58</v>
      </c>
      <c r="K840" s="15">
        <v>56</v>
      </c>
      <c r="L840" s="15">
        <v>53</v>
      </c>
      <c r="M840" s="15">
        <v>52</v>
      </c>
      <c r="N840" s="15">
        <v>53</v>
      </c>
      <c r="O840" s="15">
        <v>60</v>
      </c>
      <c r="P840" s="15">
        <v>12</v>
      </c>
      <c r="Q840" s="15" t="s">
        <v>146</v>
      </c>
      <c r="R840" s="3" t="str">
        <f>IF(ISERROR(VLOOKUP($Q840,技リスト!$A$1:$F$270,6,FALSE)),"－",VLOOKUP($Q840,技リスト!$A$1:$F$270,6,FALSE))</f>
        <v>DR</v>
      </c>
      <c r="S840" s="3">
        <f>IF(ISERROR(VLOOKUP($Q840,技リスト!$A$1:$F$270,3,FALSE)),"－",VLOOKUP($Q840,技リスト!$A$1:$F$270,3,FALSE))</f>
        <v>15</v>
      </c>
      <c r="T840" s="3" t="str">
        <f>IF($E840=IF(ISERROR(VLOOKUP($Q840,技リスト!$A$1:$F$270,4,FALSE)),"－",VLOOKUP($Q840,技リスト!$A$1:$F$270,4,FALSE)),"一致","")</f>
        <v>一致</v>
      </c>
      <c r="U840" s="15" t="s">
        <v>171</v>
      </c>
      <c r="V840" s="3" t="str">
        <f>IF(ISERROR(VLOOKUP($U840,技リスト!$A$1:$F$270,6,FALSE)),"－",VLOOKUP($U840,技リスト!$A$1:$F$270,6,FALSE))</f>
        <v>DR</v>
      </c>
      <c r="W840" s="3">
        <f>IF(ISERROR(VLOOKUP($U840,技リスト!$A$1:$F$270,3,FALSE)),"－",VLOOKUP($U840,技リスト!$A$1:$F$270,3,FALSE))</f>
        <v>47</v>
      </c>
      <c r="X840" s="3" t="str">
        <f>IF($E840=IF(ISERROR(VLOOKUP($U840,技リスト!$A$1:$F$270,4,FALSE)),"－",VLOOKUP($U840,技リスト!$A$1:$F$270,4,FALSE)),"一致","")</f>
        <v/>
      </c>
      <c r="Y840" s="15" t="s">
        <v>610</v>
      </c>
      <c r="Z840" s="3" t="str">
        <f>IF(ISERROR(VLOOKUP($Y840,技リスト!$A$1:$F$270,6,FALSE)),"－",VLOOKUP($Y840,技リスト!$A$1:$F$270,6,FALSE))</f>
        <v>DR</v>
      </c>
      <c r="AA840" s="3">
        <f>IF(ISERROR(VLOOKUP($Y840,技リスト!$A$1:$F$270,3,FALSE)),"－",VLOOKUP($Y840,技リスト!$A$1:$F$270,3,FALSE))</f>
        <v>38</v>
      </c>
      <c r="AB840" s="3" t="str">
        <f>IF($E840=IF(ISERROR(VLOOKUP($Y840,技リスト!$A$1:$F$270,4,FALSE)),"－",VLOOKUP($Y840,技リスト!$A$1:$F$270,4,FALSE)),"一致","")</f>
        <v/>
      </c>
      <c r="AC840" s="15" t="s">
        <v>141</v>
      </c>
      <c r="AD840" s="3" t="str">
        <f>IF(ISERROR(VLOOKUP($AC840,技リスト!$A$1:$F$270,6,FALSE)),"－",VLOOKUP($AC840,技リスト!$A$1:$F$270,6,FALSE))</f>
        <v>BL</v>
      </c>
      <c r="AE840" s="3">
        <f>IF(ISERROR(VLOOKUP($AC840,技リスト!$A$1:$F$270,3,FALSE)),"－",VLOOKUP($AC840,技リスト!$A$1:$F$270,3,FALSE))</f>
        <v>64</v>
      </c>
      <c r="AF840" s="3" t="str">
        <f>IF($E840=IF(ISERROR(VLOOKUP($AC840,技リスト!$A$1:$F$245,4,FALSE)),"－",VLOOKUP($AC840,技リスト!$A$1:$F$245,4,FALSE)),"一致","")</f>
        <v/>
      </c>
      <c r="AG840" s="16" t="str">
        <f t="shared" si="104"/>
        <v>モンキーターンイリュージョンボールフーセンガムかげぬい</v>
      </c>
      <c r="AH840" s="16" t="str">
        <f t="shared" si="105"/>
        <v>モンキーターンイリュージョンボールフーセンガムかげぬい</v>
      </c>
      <c r="AI840" s="16" t="str">
        <f t="shared" si="106"/>
        <v>モンキーターンイリュージョンボールフーセンガムかげぬい</v>
      </c>
      <c r="AJ840" s="16" t="str">
        <f t="shared" si="107"/>
        <v>モンキーターンイリュージョンボールフーセンガムかげぬい</v>
      </c>
      <c r="AK840" s="15" t="str">
        <f t="shared" si="108"/>
        <v>DRDRDRBL</v>
      </c>
      <c r="AL840" s="16" t="str">
        <f t="shared" si="109"/>
        <v>DRDRDRBL</v>
      </c>
      <c r="AM840" s="15" t="str">
        <f t="shared" si="110"/>
        <v>DRDRDRBL</v>
      </c>
      <c r="AN840" s="15" t="str">
        <f t="shared" si="111"/>
        <v>DRDRDRBL</v>
      </c>
    </row>
    <row r="841" spans="1:40" ht="11.25" customHeight="1" x14ac:dyDescent="0.15">
      <c r="A841" s="15">
        <v>840</v>
      </c>
      <c r="B841" s="15" t="s">
        <v>1999</v>
      </c>
      <c r="C841" s="15" t="s">
        <v>2000</v>
      </c>
      <c r="D841" s="3" t="s">
        <v>18</v>
      </c>
      <c r="E841" s="15" t="s">
        <v>88</v>
      </c>
      <c r="F841" s="15" t="s">
        <v>20</v>
      </c>
      <c r="G841" s="15">
        <v>151</v>
      </c>
      <c r="H841" s="15">
        <v>138</v>
      </c>
      <c r="I841" s="15">
        <v>53</v>
      </c>
      <c r="J841" s="15">
        <v>60</v>
      </c>
      <c r="K841" s="15">
        <v>62</v>
      </c>
      <c r="L841" s="15">
        <v>54</v>
      </c>
      <c r="M841" s="15">
        <v>63</v>
      </c>
      <c r="N841" s="15">
        <v>60</v>
      </c>
      <c r="O841" s="15">
        <v>58</v>
      </c>
      <c r="P841" s="15">
        <v>13</v>
      </c>
      <c r="Q841" s="15" t="s">
        <v>630</v>
      </c>
      <c r="R841" s="3" t="str">
        <f>IF(ISERROR(VLOOKUP($Q841,技リスト!$A$1:$F$270,6,FALSE)),"－",VLOOKUP($Q841,技リスト!$A$1:$F$270,6,FALSE))</f>
        <v>CA</v>
      </c>
      <c r="S841" s="3">
        <f>IF(ISERROR(VLOOKUP($Q841,技リスト!$A$1:$F$270,3,FALSE)),"－",VLOOKUP($Q841,技リスト!$A$1:$F$270,3,FALSE))</f>
        <v>13</v>
      </c>
      <c r="T841" s="3" t="str">
        <f>IF($E841=IF(ISERROR(VLOOKUP($Q841,技リスト!$A$1:$F$270,4,FALSE)),"－",VLOOKUP($Q841,技リスト!$A$1:$F$270,4,FALSE)),"一致","")</f>
        <v>一致</v>
      </c>
      <c r="U841" s="15" t="s">
        <v>369</v>
      </c>
      <c r="V841" s="3" t="str">
        <f>IF(ISERROR(VLOOKUP($U841,技リスト!$A$1:$F$270,6,FALSE)),"－",VLOOKUP($U841,技リスト!$A$1:$F$270,6,FALSE))</f>
        <v>CA</v>
      </c>
      <c r="W841" s="3">
        <f>IF(ISERROR(VLOOKUP($U841,技リスト!$A$1:$F$270,3,FALSE)),"－",VLOOKUP($U841,技リスト!$A$1:$F$270,3,FALSE))</f>
        <v>44</v>
      </c>
      <c r="X841" s="3" t="str">
        <f>IF($E841=IF(ISERROR(VLOOKUP($U841,技リスト!$A$1:$F$270,4,FALSE)),"－",VLOOKUP($U841,技リスト!$A$1:$F$270,4,FALSE)),"一致","")</f>
        <v/>
      </c>
      <c r="Y841" s="15" t="s">
        <v>265</v>
      </c>
      <c r="Z841" s="3" t="str">
        <f>IF(ISERROR(VLOOKUP($Y841,技リスト!$A$1:$F$270,6,FALSE)),"－",VLOOKUP($Y841,技リスト!$A$1:$F$270,6,FALSE))</f>
        <v>BS</v>
      </c>
      <c r="AA841" s="3">
        <f>IF(ISERROR(VLOOKUP($Y841,技リスト!$A$1:$F$270,3,FALSE)),"－",VLOOKUP($Y841,技リスト!$A$1:$F$270,3,FALSE))</f>
        <v>78</v>
      </c>
      <c r="AB841" s="3" t="str">
        <f>IF($E841=IF(ISERROR(VLOOKUP($Y841,技リスト!$A$1:$F$270,4,FALSE)),"－",VLOOKUP($Y841,技リスト!$A$1:$F$270,4,FALSE)),"一致","")</f>
        <v>一致</v>
      </c>
      <c r="AC841" s="15" t="s">
        <v>779</v>
      </c>
      <c r="AD841" s="3" t="str">
        <f>IF(ISERROR(VLOOKUP($AC841,技リスト!$A$1:$F$270,6,FALSE)),"－",VLOOKUP($AC841,技リスト!$A$1:$F$270,6,FALSE))</f>
        <v>CA</v>
      </c>
      <c r="AE841" s="3">
        <f>IF(ISERROR(VLOOKUP($AC841,技リスト!$A$1:$F$270,3,FALSE)),"－",VLOOKUP($AC841,技リスト!$A$1:$F$270,3,FALSE))</f>
        <v>65</v>
      </c>
      <c r="AF841" s="3" t="str">
        <f>IF($E841=IF(ISERROR(VLOOKUP($AC841,技リスト!$A$1:$F$245,4,FALSE)),"－",VLOOKUP($AC841,技リスト!$A$1:$F$245,4,FALSE)),"一致","")</f>
        <v>一致</v>
      </c>
      <c r="AG841" s="16" t="str">
        <f t="shared" si="104"/>
        <v>トルネードキャッチシュートポケットホークショットオーロラカーテン</v>
      </c>
      <c r="AH841" s="16" t="str">
        <f t="shared" si="105"/>
        <v>トルネードキャッチシュートポケットホークショットオーロラカーテン</v>
      </c>
      <c r="AI841" s="16" t="str">
        <f t="shared" si="106"/>
        <v>トルネードキャッチシュートポケットホークショットオーロラカーテン</v>
      </c>
      <c r="AJ841" s="16" t="str">
        <f t="shared" si="107"/>
        <v>トルネードキャッチシュートポケットホークショットオーロラカーテン</v>
      </c>
      <c r="AK841" s="15" t="str">
        <f t="shared" si="108"/>
        <v>CACABSCA</v>
      </c>
      <c r="AL841" s="16" t="str">
        <f t="shared" si="109"/>
        <v>CACABSCA</v>
      </c>
      <c r="AM841" s="15" t="str">
        <f t="shared" si="110"/>
        <v>CACABSCA</v>
      </c>
      <c r="AN841" s="15" t="str">
        <f t="shared" si="111"/>
        <v>CACABSCA</v>
      </c>
    </row>
    <row r="842" spans="1:40" ht="11.25" customHeight="1" x14ac:dyDescent="0.15">
      <c r="A842" s="15">
        <v>841</v>
      </c>
      <c r="B842" s="15" t="s">
        <v>2001</v>
      </c>
      <c r="C842" s="15" t="s">
        <v>2002</v>
      </c>
      <c r="D842" s="3" t="s">
        <v>18</v>
      </c>
      <c r="E842" s="15" t="s">
        <v>121</v>
      </c>
      <c r="F842" s="15" t="s">
        <v>20</v>
      </c>
      <c r="G842" s="15">
        <v>143</v>
      </c>
      <c r="H842" s="15">
        <v>115</v>
      </c>
      <c r="I842" s="15">
        <v>64</v>
      </c>
      <c r="J842" s="15">
        <v>79</v>
      </c>
      <c r="K842" s="15">
        <v>48</v>
      </c>
      <c r="L842" s="15">
        <v>52</v>
      </c>
      <c r="M842" s="15">
        <v>36</v>
      </c>
      <c r="N842" s="15">
        <v>52</v>
      </c>
      <c r="O842" s="15">
        <v>77</v>
      </c>
      <c r="P842" s="15">
        <v>22</v>
      </c>
      <c r="Q842" s="15" t="s">
        <v>304</v>
      </c>
      <c r="R842" s="3" t="str">
        <f>IF(ISERROR(VLOOKUP($Q842,技リスト!$A$1:$F$270,6,FALSE)),"－",VLOOKUP($Q842,技リスト!$A$1:$F$270,6,FALSE))</f>
        <v>BL</v>
      </c>
      <c r="S842" s="3">
        <f>IF(ISERROR(VLOOKUP($Q842,技リスト!$A$1:$F$270,3,FALSE)),"－",VLOOKUP($Q842,技リスト!$A$1:$F$270,3,FALSE))</f>
        <v>12</v>
      </c>
      <c r="T842" s="3" t="str">
        <f>IF($E842=IF(ISERROR(VLOOKUP($Q842,技リスト!$A$1:$F$270,4,FALSE)),"－",VLOOKUP($Q842,技リスト!$A$1:$F$270,4,FALSE)),"一致","")</f>
        <v>一致</v>
      </c>
      <c r="U842" s="15" t="s">
        <v>219</v>
      </c>
      <c r="V842" s="3" t="str">
        <f>IF(ISERROR(VLOOKUP($U842,技リスト!$A$1:$F$270,6,FALSE)),"－",VLOOKUP($U842,技リスト!$A$1:$F$270,6,FALSE))</f>
        <v>BL</v>
      </c>
      <c r="W842" s="3">
        <f>IF(ISERROR(VLOOKUP($U842,技リスト!$A$1:$F$270,3,FALSE)),"－",VLOOKUP($U842,技リスト!$A$1:$F$270,3,FALSE))</f>
        <v>64</v>
      </c>
      <c r="X842" s="3" t="str">
        <f>IF($E842=IF(ISERROR(VLOOKUP($U842,技リスト!$A$1:$F$270,4,FALSE)),"－",VLOOKUP($U842,技リスト!$A$1:$F$270,4,FALSE)),"一致","")</f>
        <v/>
      </c>
      <c r="Y842" s="15" t="s">
        <v>738</v>
      </c>
      <c r="Z842" s="3" t="str">
        <f>IF(ISERROR(VLOOKUP($Y842,技リスト!$A$1:$F$270,6,FALSE)),"－",VLOOKUP($Y842,技リスト!$A$1:$F$270,6,FALSE))</f>
        <v>BB</v>
      </c>
      <c r="AA842" s="3">
        <f>IF(ISERROR(VLOOKUP($Y842,技リスト!$A$1:$F$270,3,FALSE)),"－",VLOOKUP($Y842,技リスト!$A$1:$F$270,3,FALSE))</f>
        <v>44</v>
      </c>
      <c r="AB842" s="3" t="str">
        <f>IF($E842=IF(ISERROR(VLOOKUP($Y842,技リスト!$A$1:$F$270,4,FALSE)),"－",VLOOKUP($Y842,技リスト!$A$1:$F$270,4,FALSE)),"一致","")</f>
        <v/>
      </c>
      <c r="AC842" s="15" t="s">
        <v>321</v>
      </c>
      <c r="AD842" s="3" t="str">
        <f>IF(ISERROR(VLOOKUP($AC842,技リスト!$A$1:$F$270,6,FALSE)),"－",VLOOKUP($AC842,技リスト!$A$1:$F$270,6,FALSE))</f>
        <v>P1</v>
      </c>
      <c r="AE842" s="3">
        <f>IF(ISERROR(VLOOKUP($AC842,技リスト!$A$1:$F$270,3,FALSE)),"－",VLOOKUP($AC842,技リスト!$A$1:$F$270,3,FALSE))</f>
        <v>76</v>
      </c>
      <c r="AF842" s="3" t="str">
        <f>IF($E842=IF(ISERROR(VLOOKUP($AC842,技リスト!$A$1:$F$245,4,FALSE)),"－",VLOOKUP($AC842,技リスト!$A$1:$F$245,4,FALSE)),"一致","")</f>
        <v>一致</v>
      </c>
      <c r="AG842" s="16" t="str">
        <f t="shared" si="104"/>
        <v>しこふみサイクロンスーパーしこふみちゃぶだいがえし</v>
      </c>
      <c r="AH842" s="16" t="str">
        <f t="shared" si="105"/>
        <v>しこふみサイクロンスーパーしこふみちゃぶだいがえし</v>
      </c>
      <c r="AI842" s="16" t="str">
        <f t="shared" si="106"/>
        <v>しこふみサイクロンスーパーしこふみちゃぶだいがえし</v>
      </c>
      <c r="AJ842" s="16" t="str">
        <f t="shared" si="107"/>
        <v>しこふみサイクロンスーパーしこふみちゃぶだいがえし</v>
      </c>
      <c r="AK842" s="15" t="str">
        <f t="shared" si="108"/>
        <v>BLBLBBP1</v>
      </c>
      <c r="AL842" s="16" t="str">
        <f t="shared" si="109"/>
        <v>BLBLBBP1</v>
      </c>
      <c r="AM842" s="15" t="str">
        <f t="shared" si="110"/>
        <v>BLBLBBP1</v>
      </c>
      <c r="AN842" s="15" t="str">
        <f t="shared" si="111"/>
        <v>BLBLBBP1</v>
      </c>
    </row>
    <row r="843" spans="1:40" ht="11.25" customHeight="1" x14ac:dyDescent="0.15">
      <c r="A843" s="15">
        <v>842</v>
      </c>
      <c r="B843" s="15" t="s">
        <v>2003</v>
      </c>
      <c r="C843" s="15" t="s">
        <v>2004</v>
      </c>
      <c r="D843" s="3" t="s">
        <v>18</v>
      </c>
      <c r="E843" s="15" t="s">
        <v>19</v>
      </c>
      <c r="F843" s="15" t="s">
        <v>52</v>
      </c>
      <c r="G843" s="15">
        <v>151</v>
      </c>
      <c r="H843" s="15">
        <v>158</v>
      </c>
      <c r="I843" s="15">
        <v>47</v>
      </c>
      <c r="J843" s="15">
        <v>59</v>
      </c>
      <c r="K843" s="15">
        <v>68</v>
      </c>
      <c r="L843" s="15">
        <v>48</v>
      </c>
      <c r="M843" s="15">
        <v>55</v>
      </c>
      <c r="N843" s="15">
        <v>57</v>
      </c>
      <c r="O843" s="15">
        <v>58</v>
      </c>
      <c r="P843" s="15">
        <v>20</v>
      </c>
      <c r="Q843" s="15" t="s">
        <v>397</v>
      </c>
      <c r="R843" s="3" t="str">
        <f>IF(ISERROR(VLOOKUP($Q843,技リスト!$A$1:$F$270,6,FALSE)),"－",VLOOKUP($Q843,技リスト!$A$1:$F$270,6,FALSE))</f>
        <v>NS</v>
      </c>
      <c r="S843" s="3">
        <f>IF(ISERROR(VLOOKUP($Q843,技リスト!$A$1:$F$270,3,FALSE)),"－",VLOOKUP($Q843,技リスト!$A$1:$F$270,3,FALSE))</f>
        <v>58</v>
      </c>
      <c r="T843" s="3" t="str">
        <f>IF($E843=IF(ISERROR(VLOOKUP($Q843,技リスト!$A$1:$F$270,4,FALSE)),"－",VLOOKUP($Q843,技リスト!$A$1:$F$270,4,FALSE)),"一致","")</f>
        <v/>
      </c>
      <c r="U843" s="15" t="s">
        <v>610</v>
      </c>
      <c r="V843" s="3" t="str">
        <f>IF(ISERROR(VLOOKUP($U843,技リスト!$A$1:$F$270,6,FALSE)),"－",VLOOKUP($U843,技リスト!$A$1:$F$270,6,FALSE))</f>
        <v>DR</v>
      </c>
      <c r="W843" s="3">
        <f>IF(ISERROR(VLOOKUP($U843,技リスト!$A$1:$F$270,3,FALSE)),"－",VLOOKUP($U843,技リスト!$A$1:$F$270,3,FALSE))</f>
        <v>38</v>
      </c>
      <c r="X843" s="3" t="str">
        <f>IF($E843=IF(ISERROR(VLOOKUP($U843,技リスト!$A$1:$F$270,4,FALSE)),"－",VLOOKUP($U843,技リスト!$A$1:$F$270,4,FALSE)),"一致","")</f>
        <v/>
      </c>
      <c r="Y843" s="15" t="s">
        <v>230</v>
      </c>
      <c r="Z843" s="3" t="str">
        <f>IF(ISERROR(VLOOKUP($Y843,技リスト!$A$1:$F$270,6,FALSE)),"－",VLOOKUP($Y843,技リスト!$A$1:$F$270,6,FALSE))</f>
        <v>NS</v>
      </c>
      <c r="AA843" s="3">
        <f>IF(ISERROR(VLOOKUP($Y843,技リスト!$A$1:$F$270,3,FALSE)),"－",VLOOKUP($Y843,技リスト!$A$1:$F$270,3,FALSE))</f>
        <v>67</v>
      </c>
      <c r="AB843" s="3" t="str">
        <f>IF($E843=IF(ISERROR(VLOOKUP($Y843,技リスト!$A$1:$F$270,4,FALSE)),"－",VLOOKUP($Y843,技リスト!$A$1:$F$270,4,FALSE)),"一致","")</f>
        <v>一致</v>
      </c>
      <c r="AC843" s="15" t="s">
        <v>354</v>
      </c>
      <c r="AD843" s="3" t="str">
        <f>IF(ISERROR(VLOOKUP($AC843,技リスト!$A$1:$F$270,6,FALSE)),"－",VLOOKUP($AC843,技リスト!$A$1:$F$270,6,FALSE))</f>
        <v>NS</v>
      </c>
      <c r="AE843" s="3">
        <f>IF(ISERROR(VLOOKUP($AC843,技リスト!$A$1:$F$270,3,FALSE)),"－",VLOOKUP($AC843,技リスト!$A$1:$F$270,3,FALSE))</f>
        <v>89</v>
      </c>
      <c r="AF843" s="3" t="str">
        <f>IF($E843=IF(ISERROR(VLOOKUP($AC843,技リスト!$A$1:$F$245,4,FALSE)),"－",VLOOKUP($AC843,技リスト!$A$1:$F$245,4,FALSE)),"一致","")</f>
        <v>一致</v>
      </c>
      <c r="AG843" s="16" t="str">
        <f t="shared" si="104"/>
        <v>メテオアタックフーセンガムフリーズショットぶんしんシュート</v>
      </c>
      <c r="AH843" s="16" t="str">
        <f t="shared" si="105"/>
        <v>メテオアタックフーセンガムフリーズショットぶんしんシュート</v>
      </c>
      <c r="AI843" s="16" t="str">
        <f t="shared" si="106"/>
        <v>メテオアタックフーセンガムフリーズショットぶんしんシュート</v>
      </c>
      <c r="AJ843" s="16" t="str">
        <f t="shared" si="107"/>
        <v>メテオアタックフーセンガムフリーズショットぶんしんシュート</v>
      </c>
      <c r="AK843" s="15" t="str">
        <f t="shared" si="108"/>
        <v>NSDRNSNS</v>
      </c>
      <c r="AL843" s="16" t="str">
        <f t="shared" si="109"/>
        <v>NSDRNSNS</v>
      </c>
      <c r="AM843" s="15" t="str">
        <f t="shared" si="110"/>
        <v>NSDRNSNS</v>
      </c>
      <c r="AN843" s="15" t="str">
        <f t="shared" si="111"/>
        <v>NSDRNSNS</v>
      </c>
    </row>
    <row r="844" spans="1:40" ht="11.25" customHeight="1" x14ac:dyDescent="0.15">
      <c r="A844" s="15">
        <v>843</v>
      </c>
      <c r="B844" s="15" t="s">
        <v>2005</v>
      </c>
      <c r="C844" s="15" t="s">
        <v>2006</v>
      </c>
      <c r="D844" s="3" t="s">
        <v>18</v>
      </c>
      <c r="E844" s="15" t="s">
        <v>19</v>
      </c>
      <c r="F844" s="15" t="s">
        <v>20</v>
      </c>
      <c r="G844" s="15">
        <v>101</v>
      </c>
      <c r="H844" s="15">
        <v>154</v>
      </c>
      <c r="I844" s="15">
        <v>48</v>
      </c>
      <c r="J844" s="15">
        <v>52</v>
      </c>
      <c r="K844" s="15">
        <v>58</v>
      </c>
      <c r="L844" s="15">
        <v>52</v>
      </c>
      <c r="M844" s="15">
        <v>67</v>
      </c>
      <c r="N844" s="15">
        <v>64</v>
      </c>
      <c r="O844" s="15">
        <v>56</v>
      </c>
      <c r="P844" s="15">
        <v>27</v>
      </c>
      <c r="Q844" s="15" t="s">
        <v>320</v>
      </c>
      <c r="R844" s="3" t="str">
        <f>IF(ISERROR(VLOOKUP($Q844,技リスト!$A$1:$F$270,6,FALSE)),"－",VLOOKUP($Q844,技リスト!$A$1:$F$270,6,FALSE))</f>
        <v>CA</v>
      </c>
      <c r="S844" s="3">
        <f>IF(ISERROR(VLOOKUP($Q844,技リスト!$A$1:$F$270,3,FALSE)),"－",VLOOKUP($Q844,技リスト!$A$1:$F$270,3,FALSE))</f>
        <v>41</v>
      </c>
      <c r="T844" s="3" t="str">
        <f>IF($E844=IF(ISERROR(VLOOKUP($Q844,技リスト!$A$1:$F$270,4,FALSE)),"－",VLOOKUP($Q844,技リスト!$A$1:$F$270,4,FALSE)),"一致","")</f>
        <v/>
      </c>
      <c r="U844" s="15" t="s">
        <v>305</v>
      </c>
      <c r="V844" s="3" t="str">
        <f>IF(ISERROR(VLOOKUP($U844,技リスト!$A$1:$F$270,6,FALSE)),"－",VLOOKUP($U844,技リスト!$A$1:$F$270,6,FALSE))</f>
        <v>BB</v>
      </c>
      <c r="W844" s="3">
        <f>IF(ISERROR(VLOOKUP($U844,技リスト!$A$1:$F$270,3,FALSE)),"－",VLOOKUP($U844,技リスト!$A$1:$F$270,3,FALSE))</f>
        <v>16</v>
      </c>
      <c r="X844" s="3" t="str">
        <f>IF($E844=IF(ISERROR(VLOOKUP($U844,技リスト!$A$1:$F$270,4,FALSE)),"－",VLOOKUP($U844,技リスト!$A$1:$F$270,4,FALSE)),"一致","")</f>
        <v/>
      </c>
      <c r="Y844" s="15" t="s">
        <v>219</v>
      </c>
      <c r="Z844" s="3" t="str">
        <f>IF(ISERROR(VLOOKUP($Y844,技リスト!$A$1:$F$270,6,FALSE)),"－",VLOOKUP($Y844,技リスト!$A$1:$F$270,6,FALSE))</f>
        <v>BL</v>
      </c>
      <c r="AA844" s="3">
        <f>IF(ISERROR(VLOOKUP($Y844,技リスト!$A$1:$F$270,3,FALSE)),"－",VLOOKUP($Y844,技リスト!$A$1:$F$270,3,FALSE))</f>
        <v>64</v>
      </c>
      <c r="AB844" s="3" t="str">
        <f>IF($E844=IF(ISERROR(VLOOKUP($Y844,技リスト!$A$1:$F$270,4,FALSE)),"－",VLOOKUP($Y844,技リスト!$A$1:$F$270,4,FALSE)),"一致","")</f>
        <v/>
      </c>
      <c r="AC844" s="15" t="s">
        <v>133</v>
      </c>
      <c r="AD844" s="3" t="str">
        <f>IF(ISERROR(VLOOKUP($AC844,技リスト!$A$1:$F$270,6,FALSE)),"－",VLOOKUP($AC844,技リスト!$A$1:$F$270,6,FALSE))</f>
        <v>BB</v>
      </c>
      <c r="AE844" s="3">
        <f>IF(ISERROR(VLOOKUP($AC844,技リスト!$A$1:$F$270,3,FALSE)),"－",VLOOKUP($AC844,技リスト!$A$1:$F$270,3,FALSE))</f>
        <v>48</v>
      </c>
      <c r="AF844" s="3" t="str">
        <f>IF($E844=IF(ISERROR(VLOOKUP($AC844,技リスト!$A$1:$F$245,4,FALSE)),"－",VLOOKUP($AC844,技リスト!$A$1:$F$245,4,FALSE)),"一致","")</f>
        <v/>
      </c>
      <c r="AG844" s="16" t="str">
        <f t="shared" si="104"/>
        <v>ワイルドクローホーントレインサイクロンザ・ウォール</v>
      </c>
      <c r="AH844" s="16" t="str">
        <f t="shared" si="105"/>
        <v>ワイルドクローホーントレインサイクロンザ・ウォール</v>
      </c>
      <c r="AI844" s="16" t="str">
        <f t="shared" si="106"/>
        <v>ワイルドクローホーントレインサイクロンザ・ウォール</v>
      </c>
      <c r="AJ844" s="16" t="str">
        <f t="shared" si="107"/>
        <v>ワイルドクローホーントレインサイクロンザ・ウォール</v>
      </c>
      <c r="AK844" s="15" t="str">
        <f t="shared" si="108"/>
        <v>CABBBLBB</v>
      </c>
      <c r="AL844" s="16" t="str">
        <f t="shared" si="109"/>
        <v>CABBBLBB</v>
      </c>
      <c r="AM844" s="15" t="str">
        <f t="shared" si="110"/>
        <v>CABBBLBB</v>
      </c>
      <c r="AN844" s="15" t="str">
        <f t="shared" si="111"/>
        <v>CABBBLBB</v>
      </c>
    </row>
    <row r="845" spans="1:40" ht="11.25" customHeight="1" x14ac:dyDescent="0.15">
      <c r="A845" s="15">
        <v>844</v>
      </c>
      <c r="B845" s="15" t="s">
        <v>2007</v>
      </c>
      <c r="C845" s="15" t="s">
        <v>2008</v>
      </c>
      <c r="D845" s="3" t="s">
        <v>18</v>
      </c>
      <c r="E845" s="15" t="s">
        <v>19</v>
      </c>
      <c r="F845" s="15" t="s">
        <v>53</v>
      </c>
      <c r="G845" s="15">
        <v>169</v>
      </c>
      <c r="H845" s="15">
        <v>176</v>
      </c>
      <c r="I845" s="15">
        <v>51</v>
      </c>
      <c r="J845" s="15">
        <v>55</v>
      </c>
      <c r="K845" s="15">
        <v>65</v>
      </c>
      <c r="L845" s="15">
        <v>44</v>
      </c>
      <c r="M845" s="15">
        <v>60</v>
      </c>
      <c r="N845" s="15">
        <v>61</v>
      </c>
      <c r="O845" s="15">
        <v>62</v>
      </c>
      <c r="P845" s="15">
        <v>19</v>
      </c>
      <c r="Q845" s="15" t="s">
        <v>921</v>
      </c>
      <c r="R845" s="3" t="str">
        <f>IF(ISERROR(VLOOKUP($Q845,技リスト!$A$1:$F$270,6,FALSE)),"－",VLOOKUP($Q845,技リスト!$A$1:$F$270,6,FALSE))</f>
        <v>DR</v>
      </c>
      <c r="S845" s="3">
        <f>IF(ISERROR(VLOOKUP($Q845,技リスト!$A$1:$F$270,3,FALSE)),"－",VLOOKUP($Q845,技リスト!$A$1:$F$270,3,FALSE))</f>
        <v>17</v>
      </c>
      <c r="T845" s="3" t="str">
        <f>IF($E845=IF(ISERROR(VLOOKUP($Q845,技リスト!$A$1:$F$270,4,FALSE)),"－",VLOOKUP($Q845,技リスト!$A$1:$F$270,4,FALSE)),"一致","")</f>
        <v/>
      </c>
      <c r="U845" s="15" t="s">
        <v>147</v>
      </c>
      <c r="V845" s="3" t="str">
        <f>IF(ISERROR(VLOOKUP($U845,技リスト!$A$1:$F$270,6,FALSE)),"－",VLOOKUP($U845,技リスト!$A$1:$F$270,6,FALSE))</f>
        <v>LS</v>
      </c>
      <c r="W845" s="3">
        <f>IF(ISERROR(VLOOKUP($U845,技リスト!$A$1:$F$270,3,FALSE)),"－",VLOOKUP($U845,技リスト!$A$1:$F$270,3,FALSE))</f>
        <v>45</v>
      </c>
      <c r="X845" s="3" t="str">
        <f>IF($E845=IF(ISERROR(VLOOKUP($U845,技リスト!$A$1:$F$270,4,FALSE)),"－",VLOOKUP($U845,技リスト!$A$1:$F$270,4,FALSE)),"一致","")</f>
        <v/>
      </c>
      <c r="Y845" s="15" t="s">
        <v>165</v>
      </c>
      <c r="Z845" s="3" t="str">
        <f>IF(ISERROR(VLOOKUP($Y845,技リスト!$A$1:$F$270,6,FALSE)),"－",VLOOKUP($Y845,技リスト!$A$1:$F$270,6,FALSE))</f>
        <v>BL</v>
      </c>
      <c r="AA845" s="3">
        <f>IF(ISERROR(VLOOKUP($Y845,技リスト!$A$1:$F$270,3,FALSE)),"－",VLOOKUP($Y845,技リスト!$A$1:$F$270,3,FALSE))</f>
        <v>46</v>
      </c>
      <c r="AB845" s="3" t="str">
        <f>IF($E845=IF(ISERROR(VLOOKUP($Y845,技リスト!$A$1:$F$270,4,FALSE)),"－",VLOOKUP($Y845,技リスト!$A$1:$F$270,4,FALSE)),"一致","")</f>
        <v>一致</v>
      </c>
      <c r="AC845" s="15" t="s">
        <v>338</v>
      </c>
      <c r="AD845" s="3" t="str">
        <f>IF(ISERROR(VLOOKUP($AC845,技リスト!$A$1:$F$270,6,FALSE)),"－",VLOOKUP($AC845,技リスト!$A$1:$F$270,6,FALSE))</f>
        <v>DR</v>
      </c>
      <c r="AE845" s="3">
        <f>IF(ISERROR(VLOOKUP($AC845,技リスト!$A$1:$F$270,3,FALSE)),"－",VLOOKUP($AC845,技リスト!$A$1:$F$270,3,FALSE))</f>
        <v>76</v>
      </c>
      <c r="AF845" s="3" t="str">
        <f>IF($E845=IF(ISERROR(VLOOKUP($AC845,技リスト!$A$1:$F$245,4,FALSE)),"－",VLOOKUP($AC845,技リスト!$A$1:$F$245,4,FALSE)),"一致","")</f>
        <v/>
      </c>
      <c r="AG845" s="16" t="str">
        <f t="shared" si="104"/>
        <v>ひとりワンツーすいせいシュートフェイクボールとうめいフェイント</v>
      </c>
      <c r="AH845" s="16" t="str">
        <f t="shared" si="105"/>
        <v>ひとりワンツーすいせいシュートフェイクボールとうめいフェイント</v>
      </c>
      <c r="AI845" s="16" t="str">
        <f t="shared" si="106"/>
        <v>ひとりワンツーすいせいシュートフェイクボールとうめいフェイント</v>
      </c>
      <c r="AJ845" s="16" t="str">
        <f t="shared" si="107"/>
        <v>ひとりワンツーすいせいシュートフェイクボールとうめいフェイント</v>
      </c>
      <c r="AK845" s="15" t="str">
        <f t="shared" si="108"/>
        <v>DRLSBLDR</v>
      </c>
      <c r="AL845" s="16" t="str">
        <f t="shared" si="109"/>
        <v>DRLSBLDR</v>
      </c>
      <c r="AM845" s="15" t="str">
        <f t="shared" si="110"/>
        <v>DRLSBLDR</v>
      </c>
      <c r="AN845" s="15" t="str">
        <f t="shared" si="111"/>
        <v>DRLSBLDR</v>
      </c>
    </row>
    <row r="846" spans="1:40" ht="11.25" customHeight="1" x14ac:dyDescent="0.15">
      <c r="A846" s="15">
        <v>845</v>
      </c>
      <c r="B846" s="15" t="s">
        <v>2009</v>
      </c>
      <c r="C846" s="15" t="s">
        <v>2010</v>
      </c>
      <c r="D846" s="3" t="s">
        <v>18</v>
      </c>
      <c r="E846" s="15" t="s">
        <v>145</v>
      </c>
      <c r="F846" s="15" t="s">
        <v>20</v>
      </c>
      <c r="G846" s="15">
        <v>123</v>
      </c>
      <c r="H846" s="15">
        <v>124</v>
      </c>
      <c r="I846" s="15">
        <v>75</v>
      </c>
      <c r="J846" s="15">
        <v>49</v>
      </c>
      <c r="K846" s="15">
        <v>48</v>
      </c>
      <c r="L846" s="15">
        <v>49</v>
      </c>
      <c r="M846" s="15">
        <v>44</v>
      </c>
      <c r="N846" s="15">
        <v>40</v>
      </c>
      <c r="O846" s="15">
        <v>43</v>
      </c>
      <c r="P846" s="15">
        <v>27</v>
      </c>
      <c r="Q846" s="15" t="s">
        <v>304</v>
      </c>
      <c r="R846" s="3" t="str">
        <f>IF(ISERROR(VLOOKUP($Q846,技リスト!$A$1:$F$270,6,FALSE)),"－",VLOOKUP($Q846,技リスト!$A$1:$F$270,6,FALSE))</f>
        <v>BL</v>
      </c>
      <c r="S846" s="3">
        <f>IF(ISERROR(VLOOKUP($Q846,技リスト!$A$1:$F$270,3,FALSE)),"－",VLOOKUP($Q846,技リスト!$A$1:$F$270,3,FALSE))</f>
        <v>12</v>
      </c>
      <c r="T846" s="3" t="str">
        <f>IF($E846=IF(ISERROR(VLOOKUP($Q846,技リスト!$A$1:$F$270,4,FALSE)),"－",VLOOKUP($Q846,技リスト!$A$1:$F$270,4,FALSE)),"一致","")</f>
        <v/>
      </c>
      <c r="U846" s="15" t="s">
        <v>366</v>
      </c>
      <c r="V846" s="3" t="str">
        <f>IF(ISERROR(VLOOKUP($U846,技リスト!$A$1:$F$270,6,FALSE)),"－",VLOOKUP($U846,技リスト!$A$1:$F$270,6,FALSE))</f>
        <v>CA</v>
      </c>
      <c r="W846" s="3">
        <f>IF(ISERROR(VLOOKUP($U846,技リスト!$A$1:$F$270,3,FALSE)),"－",VLOOKUP($U846,技リスト!$A$1:$F$270,3,FALSE))</f>
        <v>10</v>
      </c>
      <c r="X846" s="3" t="str">
        <f>IF($E846=IF(ISERROR(VLOOKUP($U846,技リスト!$A$1:$F$270,4,FALSE)),"－",VLOOKUP($U846,技リスト!$A$1:$F$270,4,FALSE)),"一致","")</f>
        <v/>
      </c>
      <c r="Y846" s="15" t="s">
        <v>437</v>
      </c>
      <c r="Z846" s="3" t="str">
        <f>IF(ISERROR(VLOOKUP($Y846,技リスト!$A$1:$F$270,6,FALSE)),"－",VLOOKUP($Y846,技リスト!$A$1:$F$270,6,FALSE))</f>
        <v>CA</v>
      </c>
      <c r="AA846" s="3">
        <f>IF(ISERROR(VLOOKUP($Y846,技リスト!$A$1:$F$270,3,FALSE)),"－",VLOOKUP($Y846,技リスト!$A$1:$F$270,3,FALSE))</f>
        <v>15</v>
      </c>
      <c r="AB846" s="3" t="str">
        <f>IF($E846=IF(ISERROR(VLOOKUP($Y846,技リスト!$A$1:$F$270,4,FALSE)),"－",VLOOKUP($Y846,技リスト!$A$1:$F$270,4,FALSE)),"一致","")</f>
        <v>一致</v>
      </c>
      <c r="AC846" s="15" t="s">
        <v>250</v>
      </c>
      <c r="AD846" s="3" t="str">
        <f>IF(ISERROR(VLOOKUP($AC846,技リスト!$A$1:$F$270,6,FALSE)),"－",VLOOKUP($AC846,技リスト!$A$1:$F$270,6,FALSE))</f>
        <v>P1</v>
      </c>
      <c r="AE846" s="3">
        <f>IF(ISERROR(VLOOKUP($AC846,技リスト!$A$1:$F$270,3,FALSE)),"－",VLOOKUP($AC846,技リスト!$A$1:$F$270,3,FALSE))</f>
        <v>46</v>
      </c>
      <c r="AF846" s="3" t="str">
        <f>IF($E846=IF(ISERROR(VLOOKUP($AC846,技リスト!$A$1:$F$245,4,FALSE)),"－",VLOOKUP($AC846,技リスト!$A$1:$F$245,4,FALSE)),"一致","")</f>
        <v>一致</v>
      </c>
      <c r="AG846" s="16" t="str">
        <f t="shared" si="104"/>
        <v>しこふみタフネスブロックプレッシャーパンチねっけつヘッド</v>
      </c>
      <c r="AH846" s="16" t="str">
        <f t="shared" si="105"/>
        <v>しこふみタフネスブロックプレッシャーパンチねっけつヘッド</v>
      </c>
      <c r="AI846" s="16" t="str">
        <f t="shared" si="106"/>
        <v>しこふみタフネスブロックプレッシャーパンチねっけつヘッド</v>
      </c>
      <c r="AJ846" s="16" t="str">
        <f t="shared" si="107"/>
        <v>しこふみタフネスブロックプレッシャーパンチねっけつヘッド</v>
      </c>
      <c r="AK846" s="15" t="str">
        <f t="shared" si="108"/>
        <v>BLCACAP1</v>
      </c>
      <c r="AL846" s="16" t="str">
        <f t="shared" si="109"/>
        <v>BLCACAP1</v>
      </c>
      <c r="AM846" s="15" t="str">
        <f t="shared" si="110"/>
        <v>BLCACAP1</v>
      </c>
      <c r="AN846" s="15" t="str">
        <f t="shared" si="111"/>
        <v>BLCACAP1</v>
      </c>
    </row>
    <row r="847" spans="1:40" ht="11.25" customHeight="1" x14ac:dyDescent="0.15">
      <c r="A847" s="15">
        <v>846</v>
      </c>
      <c r="B847" s="15" t="s">
        <v>2011</v>
      </c>
      <c r="C847" s="15" t="s">
        <v>2012</v>
      </c>
      <c r="D847" s="3" t="s">
        <v>18</v>
      </c>
      <c r="E847" s="15" t="s">
        <v>121</v>
      </c>
      <c r="F847" s="15" t="s">
        <v>52</v>
      </c>
      <c r="G847" s="15">
        <v>121</v>
      </c>
      <c r="H847" s="15">
        <v>115</v>
      </c>
      <c r="I847" s="15">
        <v>52</v>
      </c>
      <c r="J847" s="15">
        <v>60</v>
      </c>
      <c r="K847" s="15">
        <v>45</v>
      </c>
      <c r="L847" s="15">
        <v>49</v>
      </c>
      <c r="M847" s="15">
        <v>48</v>
      </c>
      <c r="N847" s="15">
        <v>52</v>
      </c>
      <c r="O847" s="15">
        <v>56</v>
      </c>
      <c r="P847" s="15">
        <v>37</v>
      </c>
      <c r="Q847" s="15" t="s">
        <v>349</v>
      </c>
      <c r="R847" s="3" t="str">
        <f>IF(ISERROR(VLOOKUP($Q847,技リスト!$A$1:$F$270,6,FALSE)),"－",VLOOKUP($Q847,技リスト!$A$1:$F$270,6,FALSE))</f>
        <v>NS</v>
      </c>
      <c r="S847" s="3">
        <f>IF(ISERROR(VLOOKUP($Q847,技リスト!$A$1:$F$270,3,FALSE)),"－",VLOOKUP($Q847,技リスト!$A$1:$F$270,3,FALSE))</f>
        <v>22</v>
      </c>
      <c r="T847" s="3" t="str">
        <f>IF($E847=IF(ISERROR(VLOOKUP($Q847,技リスト!$A$1:$F$270,4,FALSE)),"－",VLOOKUP($Q847,技リスト!$A$1:$F$270,4,FALSE)),"一致","")</f>
        <v>一致</v>
      </c>
      <c r="U847" s="15" t="s">
        <v>224</v>
      </c>
      <c r="V847" s="3" t="str">
        <f>IF(ISERROR(VLOOKUP($U847,技リスト!$A$1:$F$270,6,FALSE)),"－",VLOOKUP($U847,技リスト!$A$1:$F$270,6,FALSE))</f>
        <v>NS</v>
      </c>
      <c r="W847" s="3">
        <f>IF(ISERROR(VLOOKUP($U847,技リスト!$A$1:$F$270,3,FALSE)),"－",VLOOKUP($U847,技リスト!$A$1:$F$270,3,FALSE))</f>
        <v>70</v>
      </c>
      <c r="X847" s="3" t="str">
        <f>IF($E847=IF(ISERROR(VLOOKUP($U847,技リスト!$A$1:$F$270,4,FALSE)),"－",VLOOKUP($U847,技リスト!$A$1:$F$270,4,FALSE)),"一致","")</f>
        <v/>
      </c>
      <c r="Y847" s="15" t="s">
        <v>188</v>
      </c>
      <c r="Z847" s="3" t="str">
        <f>IF(ISERROR(VLOOKUP($Y847,技リスト!$A$1:$F$270,6,FALSE)),"－",VLOOKUP($Y847,技リスト!$A$1:$F$270,6,FALSE))</f>
        <v>DR</v>
      </c>
      <c r="AA847" s="3">
        <f>IF(ISERROR(VLOOKUP($Y847,技リスト!$A$1:$F$270,3,FALSE)),"－",VLOOKUP($Y847,技リスト!$A$1:$F$270,3,FALSE))</f>
        <v>38</v>
      </c>
      <c r="AB847" s="3" t="str">
        <f>IF($E847=IF(ISERROR(VLOOKUP($Y847,技リスト!$A$1:$F$270,4,FALSE)),"－",VLOOKUP($Y847,技リスト!$A$1:$F$270,4,FALSE)),"一致","")</f>
        <v/>
      </c>
      <c r="AC847" s="15" t="s">
        <v>424</v>
      </c>
      <c r="AD847" s="3" t="str">
        <f>IF(ISERROR(VLOOKUP($AC847,技リスト!$A$1:$F$270,6,FALSE)),"－",VLOOKUP($AC847,技リスト!$A$1:$F$270,6,FALSE))</f>
        <v>NS</v>
      </c>
      <c r="AE847" s="3">
        <f>IF(ISERROR(VLOOKUP($AC847,技リスト!$A$1:$F$270,3,FALSE)),"－",VLOOKUP($AC847,技リスト!$A$1:$F$270,3,FALSE))</f>
        <v>78</v>
      </c>
      <c r="AF847" s="3" t="str">
        <f>IF($E847=IF(ISERROR(VLOOKUP($AC847,技リスト!$A$1:$F$245,4,FALSE)),"－",VLOOKUP($AC847,技リスト!$A$1:$F$245,4,FALSE)),"一致","")</f>
        <v/>
      </c>
      <c r="AG847" s="16" t="str">
        <f t="shared" si="104"/>
        <v>スネークショットダイナマイトシュートスーパースキャン（Ｄ）シャインドライブ</v>
      </c>
      <c r="AH847" s="16" t="str">
        <f t="shared" si="105"/>
        <v>スネークショットダイナマイトシュートスーパースキャン（Ｄ）シャインドライブ</v>
      </c>
      <c r="AI847" s="16" t="str">
        <f t="shared" si="106"/>
        <v>スネークショットダイナマイトシュートスーパースキャン（Ｄ）シャインドライブ</v>
      </c>
      <c r="AJ847" s="16" t="str">
        <f t="shared" si="107"/>
        <v>スネークショットダイナマイトシュートスーパースキャン（Ｄ）シャインドライブ</v>
      </c>
      <c r="AK847" s="15" t="str">
        <f t="shared" si="108"/>
        <v>NSNSDRNS</v>
      </c>
      <c r="AL847" s="16" t="str">
        <f t="shared" si="109"/>
        <v>NSNSDRNS</v>
      </c>
      <c r="AM847" s="15" t="str">
        <f t="shared" si="110"/>
        <v>NSNSDRNS</v>
      </c>
      <c r="AN847" s="15" t="str">
        <f t="shared" si="111"/>
        <v>NSNSDRNS</v>
      </c>
    </row>
    <row r="848" spans="1:40" ht="11.25" customHeight="1" x14ac:dyDescent="0.15">
      <c r="A848" s="15">
        <v>847</v>
      </c>
      <c r="B848" s="15" t="s">
        <v>2013</v>
      </c>
      <c r="C848" s="15" t="s">
        <v>2014</v>
      </c>
      <c r="D848" s="3" t="s">
        <v>18</v>
      </c>
      <c r="E848" s="15" t="s">
        <v>121</v>
      </c>
      <c r="F848" s="15" t="s">
        <v>20</v>
      </c>
      <c r="G848" s="15">
        <v>121</v>
      </c>
      <c r="H848" s="15">
        <v>102</v>
      </c>
      <c r="I848" s="15">
        <v>50</v>
      </c>
      <c r="J848" s="15">
        <v>48</v>
      </c>
      <c r="K848" s="15">
        <v>77</v>
      </c>
      <c r="L848" s="15">
        <v>47</v>
      </c>
      <c r="M848" s="15">
        <v>43</v>
      </c>
      <c r="N848" s="15">
        <v>48</v>
      </c>
      <c r="O848" s="15">
        <v>39</v>
      </c>
      <c r="P848" s="15">
        <v>15</v>
      </c>
      <c r="Q848" s="15" t="s">
        <v>437</v>
      </c>
      <c r="R848" s="3" t="str">
        <f>IF(ISERROR(VLOOKUP($Q848,技リスト!$A$1:$F$270,6,FALSE)),"－",VLOOKUP($Q848,技リスト!$A$1:$F$270,6,FALSE))</f>
        <v>CA</v>
      </c>
      <c r="S848" s="3">
        <f>IF(ISERROR(VLOOKUP($Q848,技リスト!$A$1:$F$270,3,FALSE)),"－",VLOOKUP($Q848,技リスト!$A$1:$F$270,3,FALSE))</f>
        <v>15</v>
      </c>
      <c r="T848" s="3" t="str">
        <f>IF($E848=IF(ISERROR(VLOOKUP($Q848,技リスト!$A$1:$F$270,4,FALSE)),"－",VLOOKUP($Q848,技リスト!$A$1:$F$270,4,FALSE)),"一致","")</f>
        <v/>
      </c>
      <c r="U848" s="15" t="s">
        <v>280</v>
      </c>
      <c r="V848" s="3" t="str">
        <f>IF(ISERROR(VLOOKUP($U848,技リスト!$A$1:$F$270,6,FALSE)),"－",VLOOKUP($U848,技リスト!$A$1:$F$270,6,FALSE))</f>
        <v>P1</v>
      </c>
      <c r="W848" s="3">
        <f>IF(ISERROR(VLOOKUP($U848,技リスト!$A$1:$F$270,3,FALSE)),"－",VLOOKUP($U848,技リスト!$A$1:$F$270,3,FALSE))</f>
        <v>41</v>
      </c>
      <c r="X848" s="3" t="str">
        <f>IF($E848=IF(ISERROR(VLOOKUP($U848,技リスト!$A$1:$F$270,4,FALSE)),"－",VLOOKUP($U848,技リスト!$A$1:$F$270,4,FALSE)),"一致","")</f>
        <v/>
      </c>
      <c r="Y848" s="15" t="s">
        <v>610</v>
      </c>
      <c r="Z848" s="3" t="str">
        <f>IF(ISERROR(VLOOKUP($Y848,技リスト!$A$1:$F$270,6,FALSE)),"－",VLOOKUP($Y848,技リスト!$A$1:$F$270,6,FALSE))</f>
        <v>DR</v>
      </c>
      <c r="AA848" s="3">
        <f>IF(ISERROR(VLOOKUP($Y848,技リスト!$A$1:$F$270,3,FALSE)),"－",VLOOKUP($Y848,技リスト!$A$1:$F$270,3,FALSE))</f>
        <v>38</v>
      </c>
      <c r="AB848" s="3" t="str">
        <f>IF($E848=IF(ISERROR(VLOOKUP($Y848,技リスト!$A$1:$F$270,4,FALSE)),"－",VLOOKUP($Y848,技リスト!$A$1:$F$270,4,FALSE)),"一致","")</f>
        <v/>
      </c>
      <c r="AC848" s="15" t="s">
        <v>281</v>
      </c>
      <c r="AD848" s="3" t="str">
        <f>IF(ISERROR(VLOOKUP($AC848,技リスト!$A$1:$F$270,6,FALSE)),"－",VLOOKUP($AC848,技リスト!$A$1:$F$270,6,FALSE))</f>
        <v>P1</v>
      </c>
      <c r="AE848" s="3">
        <f>IF(ISERROR(VLOOKUP($AC848,技リスト!$A$1:$F$270,3,FALSE)),"－",VLOOKUP($AC848,技リスト!$A$1:$F$270,3,FALSE))</f>
        <v>67</v>
      </c>
      <c r="AF848" s="3" t="str">
        <f>IF($E848=IF(ISERROR(VLOOKUP($AC848,技リスト!$A$1:$F$245,4,FALSE)),"－",VLOOKUP($AC848,技リスト!$A$1:$F$245,4,FALSE)),"一致","")</f>
        <v/>
      </c>
      <c r="AG848" s="16" t="str">
        <f t="shared" si="104"/>
        <v>プレッシャーパンチロケットこぶしフーセンガムばくれつパンチ</v>
      </c>
      <c r="AH848" s="16" t="str">
        <f t="shared" si="105"/>
        <v>プレッシャーパンチロケットこぶしフーセンガムばくれつパンチ</v>
      </c>
      <c r="AI848" s="16" t="str">
        <f t="shared" si="106"/>
        <v>プレッシャーパンチロケットこぶしフーセンガムばくれつパンチ</v>
      </c>
      <c r="AJ848" s="16" t="str">
        <f t="shared" si="107"/>
        <v>プレッシャーパンチロケットこぶしフーセンガムばくれつパンチ</v>
      </c>
      <c r="AK848" s="15" t="str">
        <f t="shared" si="108"/>
        <v>CAP1DRP1</v>
      </c>
      <c r="AL848" s="16" t="str">
        <f t="shared" si="109"/>
        <v>CAP1DRP1</v>
      </c>
      <c r="AM848" s="15" t="str">
        <f t="shared" si="110"/>
        <v>CAP1DRP1</v>
      </c>
      <c r="AN848" s="15" t="str">
        <f t="shared" si="111"/>
        <v>CAP1DRP1</v>
      </c>
    </row>
    <row r="849" spans="1:40" ht="11.25" customHeight="1" x14ac:dyDescent="0.15">
      <c r="A849" s="15">
        <v>848</v>
      </c>
      <c r="B849" s="15" t="s">
        <v>2015</v>
      </c>
      <c r="C849" s="15" t="s">
        <v>2016</v>
      </c>
      <c r="D849" s="3" t="s">
        <v>18</v>
      </c>
      <c r="E849" s="15" t="s">
        <v>145</v>
      </c>
      <c r="F849" s="15" t="s">
        <v>20</v>
      </c>
      <c r="G849" s="15">
        <v>149</v>
      </c>
      <c r="H849" s="15">
        <v>172</v>
      </c>
      <c r="I849" s="15">
        <v>45</v>
      </c>
      <c r="J849" s="15">
        <v>57</v>
      </c>
      <c r="K849" s="15">
        <v>60</v>
      </c>
      <c r="L849" s="15">
        <v>43</v>
      </c>
      <c r="M849" s="15">
        <v>60</v>
      </c>
      <c r="N849" s="15">
        <v>59</v>
      </c>
      <c r="O849" s="15">
        <v>61</v>
      </c>
      <c r="P849" s="15">
        <v>16</v>
      </c>
      <c r="Q849" s="15" t="s">
        <v>270</v>
      </c>
      <c r="R849" s="3" t="str">
        <f>IF(ISERROR(VLOOKUP($Q849,技リスト!$A$1:$F$270,6,FALSE)),"－",VLOOKUP($Q849,技リスト!$A$1:$F$270,6,FALSE))</f>
        <v>CA</v>
      </c>
      <c r="S849" s="3">
        <f>IF(ISERROR(VLOOKUP($Q849,技リスト!$A$1:$F$270,3,FALSE)),"－",VLOOKUP($Q849,技リスト!$A$1:$F$270,3,FALSE))</f>
        <v>15</v>
      </c>
      <c r="T849" s="3" t="str">
        <f>IF($E849=IF(ISERROR(VLOOKUP($Q849,技リスト!$A$1:$F$270,4,FALSE)),"－",VLOOKUP($Q849,技リスト!$A$1:$F$270,4,FALSE)),"一致","")</f>
        <v/>
      </c>
      <c r="U849" s="15" t="s">
        <v>250</v>
      </c>
      <c r="V849" s="3" t="str">
        <f>IF(ISERROR(VLOOKUP($U849,技リスト!$A$1:$F$270,6,FALSE)),"－",VLOOKUP($U849,技リスト!$A$1:$F$270,6,FALSE))</f>
        <v>P1</v>
      </c>
      <c r="W849" s="3">
        <f>IF(ISERROR(VLOOKUP($U849,技リスト!$A$1:$F$270,3,FALSE)),"－",VLOOKUP($U849,技リスト!$A$1:$F$270,3,FALSE))</f>
        <v>46</v>
      </c>
      <c r="X849" s="3" t="str">
        <f>IF($E849=IF(ISERROR(VLOOKUP($U849,技リスト!$A$1:$F$270,4,FALSE)),"－",VLOOKUP($U849,技リスト!$A$1:$F$270,4,FALSE)),"一致","")</f>
        <v>一致</v>
      </c>
      <c r="Y849" s="15" t="s">
        <v>290</v>
      </c>
      <c r="Z849" s="3" t="str">
        <f>IF(ISERROR(VLOOKUP($Y849,技リスト!$A$1:$F$270,6,FALSE)),"－",VLOOKUP($Y849,技リスト!$A$1:$F$270,6,FALSE))</f>
        <v>BL</v>
      </c>
      <c r="AA849" s="3">
        <f>IF(ISERROR(VLOOKUP($Y849,技リスト!$A$1:$F$270,3,FALSE)),"－",VLOOKUP($Y849,技リスト!$A$1:$F$270,3,FALSE))</f>
        <v>56</v>
      </c>
      <c r="AB849" s="3" t="str">
        <f>IF($E849=IF(ISERROR(VLOOKUP($Y849,技リスト!$A$1:$F$270,4,FALSE)),"－",VLOOKUP($Y849,技リスト!$A$1:$F$270,4,FALSE)),"一致","")</f>
        <v/>
      </c>
      <c r="AC849" s="15" t="s">
        <v>281</v>
      </c>
      <c r="AD849" s="3" t="str">
        <f>IF(ISERROR(VLOOKUP($AC849,技リスト!$A$1:$F$270,6,FALSE)),"－",VLOOKUP($AC849,技リスト!$A$1:$F$270,6,FALSE))</f>
        <v>P1</v>
      </c>
      <c r="AE849" s="3">
        <f>IF(ISERROR(VLOOKUP($AC849,技リスト!$A$1:$F$270,3,FALSE)),"－",VLOOKUP($AC849,技リスト!$A$1:$F$270,3,FALSE))</f>
        <v>67</v>
      </c>
      <c r="AF849" s="3" t="str">
        <f>IF($E849=IF(ISERROR(VLOOKUP($AC849,技リスト!$A$1:$F$245,4,FALSE)),"－",VLOOKUP($AC849,技リスト!$A$1:$F$245,4,FALSE)),"一致","")</f>
        <v>一致</v>
      </c>
      <c r="AG849" s="16" t="str">
        <f t="shared" si="104"/>
        <v>ゆがむくうかんねっけつヘッドくものいとばくれつパンチ</v>
      </c>
      <c r="AH849" s="16" t="str">
        <f t="shared" si="105"/>
        <v>ゆがむくうかんねっけつヘッドくものいとばくれつパンチ</v>
      </c>
      <c r="AI849" s="16" t="str">
        <f t="shared" si="106"/>
        <v>ゆがむくうかんねっけつヘッドくものいとばくれつパンチ</v>
      </c>
      <c r="AJ849" s="16" t="str">
        <f t="shared" si="107"/>
        <v>ゆがむくうかんねっけつヘッドくものいとばくれつパンチ</v>
      </c>
      <c r="AK849" s="15" t="str">
        <f t="shared" si="108"/>
        <v>CAP1BLP1</v>
      </c>
      <c r="AL849" s="16" t="str">
        <f t="shared" si="109"/>
        <v>CAP1BLP1</v>
      </c>
      <c r="AM849" s="15" t="str">
        <f t="shared" si="110"/>
        <v>CAP1BLP1</v>
      </c>
      <c r="AN849" s="15" t="str">
        <f t="shared" si="111"/>
        <v>CAP1BLP1</v>
      </c>
    </row>
    <row r="850" spans="1:40" ht="11.25" customHeight="1" x14ac:dyDescent="0.15">
      <c r="A850" s="15">
        <v>849</v>
      </c>
      <c r="B850" s="15" t="s">
        <v>2017</v>
      </c>
      <c r="C850" s="15" t="s">
        <v>2018</v>
      </c>
      <c r="D850" s="3" t="s">
        <v>18</v>
      </c>
      <c r="E850" s="15" t="s">
        <v>88</v>
      </c>
      <c r="F850" s="15" t="s">
        <v>53</v>
      </c>
      <c r="G850" s="15">
        <v>127</v>
      </c>
      <c r="H850" s="15">
        <v>110</v>
      </c>
      <c r="I850" s="15">
        <v>62</v>
      </c>
      <c r="J850" s="15">
        <v>52</v>
      </c>
      <c r="K850" s="15">
        <v>48</v>
      </c>
      <c r="L850" s="15">
        <v>51</v>
      </c>
      <c r="M850" s="15">
        <v>41</v>
      </c>
      <c r="N850" s="15">
        <v>62</v>
      </c>
      <c r="O850" s="15">
        <v>56</v>
      </c>
      <c r="P850" s="15">
        <v>34</v>
      </c>
      <c r="Q850" s="15" t="s">
        <v>223</v>
      </c>
      <c r="R850" s="3" t="str">
        <f>IF(ISERROR(VLOOKUP($Q850,技リスト!$A$1:$F$270,6,FALSE)),"－",VLOOKUP($Q850,技リスト!$A$1:$F$270,6,FALSE))</f>
        <v>BL</v>
      </c>
      <c r="S850" s="3">
        <f>IF(ISERROR(VLOOKUP($Q850,技リスト!$A$1:$F$270,3,FALSE)),"－",VLOOKUP($Q850,技リスト!$A$1:$F$270,3,FALSE))</f>
        <v>8</v>
      </c>
      <c r="T850" s="3" t="str">
        <f>IF($E850=IF(ISERROR(VLOOKUP($Q850,技リスト!$A$1:$F$270,4,FALSE)),"－",VLOOKUP($Q850,技リスト!$A$1:$F$270,4,FALSE)),"一致","")</f>
        <v/>
      </c>
      <c r="U850" s="15" t="s">
        <v>176</v>
      </c>
      <c r="V850" s="3" t="str">
        <f>IF(ISERROR(VLOOKUP($U850,技リスト!$A$1:$F$270,6,FALSE)),"－",VLOOKUP($U850,技リスト!$A$1:$F$270,6,FALSE))</f>
        <v>DR</v>
      </c>
      <c r="W850" s="3">
        <f>IF(ISERROR(VLOOKUP($U850,技リスト!$A$1:$F$270,3,FALSE)),"－",VLOOKUP($U850,技リスト!$A$1:$F$270,3,FALSE))</f>
        <v>47</v>
      </c>
      <c r="X850" s="3" t="str">
        <f>IF($E850=IF(ISERROR(VLOOKUP($U850,技リスト!$A$1:$F$270,4,FALSE)),"－",VLOOKUP($U850,技リスト!$A$1:$F$270,4,FALSE)),"一致","")</f>
        <v/>
      </c>
      <c r="Y850" s="15" t="s">
        <v>260</v>
      </c>
      <c r="Z850" s="3" t="str">
        <f>IF(ISERROR(VLOOKUP($Y850,技リスト!$A$1:$F$270,6,FALSE)),"－",VLOOKUP($Y850,技リスト!$A$1:$F$270,6,FALSE))</f>
        <v>NS</v>
      </c>
      <c r="AA850" s="3">
        <f>IF(ISERROR(VLOOKUP($Y850,技リスト!$A$1:$F$270,3,FALSE)),"－",VLOOKUP($Y850,技リスト!$A$1:$F$270,3,FALSE))</f>
        <v>70</v>
      </c>
      <c r="AB850" s="3" t="str">
        <f>IF($E850=IF(ISERROR(VLOOKUP($Y850,技リスト!$A$1:$F$270,4,FALSE)),"－",VLOOKUP($Y850,技リスト!$A$1:$F$270,4,FALSE)),"一致","")</f>
        <v/>
      </c>
      <c r="AC850" s="15" t="s">
        <v>766</v>
      </c>
      <c r="AD850" s="3" t="str">
        <f>IF(ISERROR(VLOOKUP($AC850,技リスト!$A$1:$F$270,6,FALSE)),"－",VLOOKUP($AC850,技リスト!$A$1:$F$270,6,FALSE))</f>
        <v>NS</v>
      </c>
      <c r="AE850" s="3">
        <f>IF(ISERROR(VLOOKUP($AC850,技リスト!$A$1:$F$270,3,FALSE)),"－",VLOOKUP($AC850,技リスト!$A$1:$F$270,3,FALSE))</f>
        <v>80</v>
      </c>
      <c r="AF850" s="3" t="str">
        <f>IF($E850=IF(ISERROR(VLOOKUP($AC850,技リスト!$A$1:$F$245,4,FALSE)),"－",VLOOKUP($AC850,技リスト!$A$1:$F$245,4,FALSE)),"一致","")</f>
        <v/>
      </c>
      <c r="AG850" s="16" t="str">
        <f t="shared" si="104"/>
        <v>キラースライドヒートタックルクンフーヘッドトカチェフボンバー</v>
      </c>
      <c r="AH850" s="16" t="str">
        <f t="shared" si="105"/>
        <v>キラースライドヒートタックルクンフーヘッドトカチェフボンバー</v>
      </c>
      <c r="AI850" s="16" t="str">
        <f t="shared" si="106"/>
        <v>キラースライドヒートタックルクンフーヘッドトカチェフボンバー</v>
      </c>
      <c r="AJ850" s="16" t="str">
        <f t="shared" si="107"/>
        <v>キラースライドヒートタックルクンフーヘッドトカチェフボンバー</v>
      </c>
      <c r="AK850" s="15" t="str">
        <f t="shared" si="108"/>
        <v>BLDRNSNS</v>
      </c>
      <c r="AL850" s="16" t="str">
        <f t="shared" si="109"/>
        <v>BLDRNSNS</v>
      </c>
      <c r="AM850" s="15" t="str">
        <f t="shared" si="110"/>
        <v>BLDRNSNS</v>
      </c>
      <c r="AN850" s="15" t="str">
        <f t="shared" si="111"/>
        <v>BLDRNSNS</v>
      </c>
    </row>
    <row r="851" spans="1:40" ht="11.25" customHeight="1" x14ac:dyDescent="0.15">
      <c r="A851" s="15">
        <v>850</v>
      </c>
      <c r="B851" s="15" t="s">
        <v>2019</v>
      </c>
      <c r="C851" s="15" t="s">
        <v>2020</v>
      </c>
      <c r="D851" s="3" t="s">
        <v>18</v>
      </c>
      <c r="E851" s="15" t="s">
        <v>19</v>
      </c>
      <c r="F851" s="15" t="s">
        <v>52</v>
      </c>
      <c r="G851" s="15">
        <v>107</v>
      </c>
      <c r="H851" s="15">
        <v>115</v>
      </c>
      <c r="I851" s="15">
        <v>34</v>
      </c>
      <c r="J851" s="15">
        <v>41</v>
      </c>
      <c r="K851" s="15">
        <v>43</v>
      </c>
      <c r="L851" s="15">
        <v>50</v>
      </c>
      <c r="M851" s="15">
        <v>53</v>
      </c>
      <c r="N851" s="15">
        <v>51</v>
      </c>
      <c r="O851" s="15">
        <v>44</v>
      </c>
      <c r="P851" s="15">
        <v>34</v>
      </c>
      <c r="Q851" s="15" t="s">
        <v>153</v>
      </c>
      <c r="R851" s="3" t="str">
        <f>IF(ISERROR(VLOOKUP($Q851,技リスト!$A$1:$F$270,6,FALSE)),"－",VLOOKUP($Q851,技リスト!$A$1:$F$270,6,FALSE))</f>
        <v>NS</v>
      </c>
      <c r="S851" s="3">
        <f>IF(ISERROR(VLOOKUP($Q851,技リスト!$A$1:$F$270,3,FALSE)),"－",VLOOKUP($Q851,技リスト!$A$1:$F$270,3,FALSE))</f>
        <v>22</v>
      </c>
      <c r="T851" s="3" t="str">
        <f>IF($E851=IF(ISERROR(VLOOKUP($Q851,技リスト!$A$1:$F$270,4,FALSE)),"－",VLOOKUP($Q851,技リスト!$A$1:$F$270,4,FALSE)),"一致","")</f>
        <v>一致</v>
      </c>
      <c r="U851" s="15" t="s">
        <v>263</v>
      </c>
      <c r="V851" s="3" t="str">
        <f>IF(ISERROR(VLOOKUP($U851,技リスト!$A$1:$F$270,6,FALSE)),"－",VLOOKUP($U851,技リスト!$A$1:$F$270,6,FALSE))</f>
        <v>NS</v>
      </c>
      <c r="W851" s="3">
        <f>IF(ISERROR(VLOOKUP($U851,技リスト!$A$1:$F$270,3,FALSE)),"－",VLOOKUP($U851,技リスト!$A$1:$F$270,3,FALSE))</f>
        <v>43</v>
      </c>
      <c r="X851" s="3" t="str">
        <f>IF($E851=IF(ISERROR(VLOOKUP($U851,技リスト!$A$1:$F$270,4,FALSE)),"－",VLOOKUP($U851,技リスト!$A$1:$F$270,4,FALSE)),"一致","")</f>
        <v/>
      </c>
      <c r="Y851" s="15" t="s">
        <v>235</v>
      </c>
      <c r="Z851" s="3" t="str">
        <f>IF(ISERROR(VLOOKUP($Y851,技リスト!$A$1:$F$270,6,FALSE)),"－",VLOOKUP($Y851,技リスト!$A$1:$F$270,6,FALSE))</f>
        <v>NS</v>
      </c>
      <c r="AA851" s="3">
        <f>IF(ISERROR(VLOOKUP($Y851,技リスト!$A$1:$F$270,3,FALSE)),"－",VLOOKUP($Y851,技リスト!$A$1:$F$270,3,FALSE))</f>
        <v>58</v>
      </c>
      <c r="AB851" s="3" t="str">
        <f>IF($E851=IF(ISERROR(VLOOKUP($Y851,技リスト!$A$1:$F$270,4,FALSE)),"－",VLOOKUP($Y851,技リスト!$A$1:$F$270,4,FALSE)),"一致","")</f>
        <v>一致</v>
      </c>
      <c r="AC851" s="15" t="s">
        <v>159</v>
      </c>
      <c r="AD851" s="3" t="str">
        <f>IF(ISERROR(VLOOKUP($AC851,技リスト!$A$1:$F$270,6,FALSE)),"－",VLOOKUP($AC851,技リスト!$A$1:$F$270,6,FALSE))</f>
        <v>NS</v>
      </c>
      <c r="AE851" s="3">
        <f>IF(ISERROR(VLOOKUP($AC851,技リスト!$A$1:$F$270,3,FALSE)),"－",VLOOKUP($AC851,技リスト!$A$1:$F$270,3,FALSE))</f>
        <v>67</v>
      </c>
      <c r="AF851" s="3" t="str">
        <f>IF($E851=IF(ISERROR(VLOOKUP($AC851,技リスト!$A$1:$F$245,4,FALSE)),"－",VLOOKUP($AC851,技リスト!$A$1:$F$245,4,FALSE)),"一致","")</f>
        <v/>
      </c>
      <c r="AG851" s="16" t="str">
        <f t="shared" si="104"/>
        <v>ローリングキックかみかくしひゃくれつショットクルクルヘッド</v>
      </c>
      <c r="AH851" s="16" t="str">
        <f t="shared" si="105"/>
        <v>ローリングキックかみかくしひゃくれつショットクルクルヘッド</v>
      </c>
      <c r="AI851" s="16" t="str">
        <f t="shared" si="106"/>
        <v>ローリングキックかみかくしひゃくれつショットクルクルヘッド</v>
      </c>
      <c r="AJ851" s="16" t="str">
        <f t="shared" si="107"/>
        <v>ローリングキックかみかくしひゃくれつショットクルクルヘッド</v>
      </c>
      <c r="AK851" s="15" t="str">
        <f t="shared" si="108"/>
        <v>NSNSNSNS</v>
      </c>
      <c r="AL851" s="16" t="str">
        <f t="shared" si="109"/>
        <v>NSNSNSNS</v>
      </c>
      <c r="AM851" s="15" t="str">
        <f t="shared" si="110"/>
        <v>NSNSNSNS</v>
      </c>
      <c r="AN851" s="15" t="str">
        <f t="shared" si="111"/>
        <v>NSNSNSNS</v>
      </c>
    </row>
    <row r="852" spans="1:40" ht="11.25" customHeight="1" x14ac:dyDescent="0.15">
      <c r="A852" s="15">
        <v>851</v>
      </c>
      <c r="B852" s="15" t="s">
        <v>2021</v>
      </c>
      <c r="C852" s="15" t="s">
        <v>2022</v>
      </c>
      <c r="D852" s="3" t="s">
        <v>18</v>
      </c>
      <c r="E852" s="15" t="s">
        <v>88</v>
      </c>
      <c r="F852" s="15" t="s">
        <v>17</v>
      </c>
      <c r="G852" s="15">
        <v>92</v>
      </c>
      <c r="H852" s="15">
        <v>148</v>
      </c>
      <c r="I852" s="15">
        <v>61</v>
      </c>
      <c r="J852" s="15">
        <v>64</v>
      </c>
      <c r="K852" s="15">
        <v>50</v>
      </c>
      <c r="L852" s="15">
        <v>62</v>
      </c>
      <c r="M852" s="15">
        <v>55</v>
      </c>
      <c r="N852" s="15">
        <v>63</v>
      </c>
      <c r="O852" s="15">
        <v>62</v>
      </c>
      <c r="P852" s="15">
        <v>16</v>
      </c>
      <c r="Q852" s="15" t="s">
        <v>277</v>
      </c>
      <c r="R852" s="3" t="str">
        <f>IF(ISERROR(VLOOKUP($Q852,技リスト!$A$1:$F$270,6,FALSE)),"－",VLOOKUP($Q852,技リスト!$A$1:$F$270,6,FALSE))</f>
        <v>DR</v>
      </c>
      <c r="S852" s="3">
        <f>IF(ISERROR(VLOOKUP($Q852,技リスト!$A$1:$F$270,3,FALSE)),"－",VLOOKUP($Q852,技リスト!$A$1:$F$270,3,FALSE))</f>
        <v>22</v>
      </c>
      <c r="T852" s="3" t="str">
        <f>IF($E852=IF(ISERROR(VLOOKUP($Q852,技リスト!$A$1:$F$270,4,FALSE)),"－",VLOOKUP($Q852,技リスト!$A$1:$F$270,4,FALSE)),"一致","")</f>
        <v/>
      </c>
      <c r="U852" s="15" t="s">
        <v>298</v>
      </c>
      <c r="V852" s="3" t="str">
        <f>IF(ISERROR(VLOOKUP($U852,技リスト!$A$1:$F$270,6,FALSE)),"－",VLOOKUP($U852,技リスト!$A$1:$F$270,6,FALSE))</f>
        <v>DR</v>
      </c>
      <c r="W852" s="3">
        <f>IF(ISERROR(VLOOKUP($U852,技リスト!$A$1:$F$270,3,FALSE)),"－",VLOOKUP($U852,技リスト!$A$1:$F$270,3,FALSE))</f>
        <v>38</v>
      </c>
      <c r="X852" s="3" t="str">
        <f>IF($E852=IF(ISERROR(VLOOKUP($U852,技リスト!$A$1:$F$270,4,FALSE)),"－",VLOOKUP($U852,技リスト!$A$1:$F$270,4,FALSE)),"一致","")</f>
        <v>一致</v>
      </c>
      <c r="Y852" s="15" t="s">
        <v>276</v>
      </c>
      <c r="Z852" s="3" t="str">
        <f>IF(ISERROR(VLOOKUP($Y852,技リスト!$A$1:$F$270,6,FALSE)),"－",VLOOKUP($Y852,技リスト!$A$1:$F$270,6,FALSE))</f>
        <v>BL</v>
      </c>
      <c r="AA852" s="3">
        <f>IF(ISERROR(VLOOKUP($Y852,技リスト!$A$1:$F$270,3,FALSE)),"－",VLOOKUP($Y852,技リスト!$A$1:$F$270,3,FALSE))</f>
        <v>16</v>
      </c>
      <c r="AB852" s="3" t="str">
        <f>IF($E852=IF(ISERROR(VLOOKUP($Y852,技リスト!$A$1:$F$270,4,FALSE)),"－",VLOOKUP($Y852,技リスト!$A$1:$F$270,4,FALSE)),"一致","")</f>
        <v/>
      </c>
      <c r="AC852" s="15" t="s">
        <v>918</v>
      </c>
      <c r="AD852" s="3" t="str">
        <f>IF(ISERROR(VLOOKUP($AC852,技リスト!$A$1:$F$270,6,FALSE)),"－",VLOOKUP($AC852,技リスト!$A$1:$F$270,6,FALSE))</f>
        <v>BL</v>
      </c>
      <c r="AE852" s="3">
        <f>IF(ISERROR(VLOOKUP($AC852,技リスト!$A$1:$F$270,3,FALSE)),"－",VLOOKUP($AC852,技リスト!$A$1:$F$270,3,FALSE))</f>
        <v>73</v>
      </c>
      <c r="AF852" s="3" t="str">
        <f>IF($E852=IF(ISERROR(VLOOKUP($AC852,技リスト!$A$1:$F$245,4,FALSE)),"－",VLOOKUP($AC852,技リスト!$A$1:$F$245,4,FALSE)),"一致","")</f>
        <v>一致</v>
      </c>
      <c r="AG852" s="16" t="str">
        <f t="shared" si="104"/>
        <v>マジックムーンサルトドッペルゲンガープロファイルゾーン</v>
      </c>
      <c r="AH852" s="16" t="str">
        <f t="shared" si="105"/>
        <v>マジックムーンサルトドッペルゲンガープロファイルゾーン</v>
      </c>
      <c r="AI852" s="16" t="str">
        <f t="shared" si="106"/>
        <v>マジックムーンサルトドッペルゲンガープロファイルゾーン</v>
      </c>
      <c r="AJ852" s="16" t="str">
        <f t="shared" si="107"/>
        <v>マジックムーンサルトドッペルゲンガープロファイルゾーン</v>
      </c>
      <c r="AK852" s="15" t="str">
        <f t="shared" si="108"/>
        <v>DRDRBLBL</v>
      </c>
      <c r="AL852" s="16" t="str">
        <f t="shared" si="109"/>
        <v>DRDRBLBL</v>
      </c>
      <c r="AM852" s="15" t="str">
        <f t="shared" si="110"/>
        <v>DRDRBLBL</v>
      </c>
      <c r="AN852" s="15" t="str">
        <f t="shared" si="111"/>
        <v>DRDRBLBL</v>
      </c>
    </row>
    <row r="853" spans="1:40" ht="11.25" customHeight="1" x14ac:dyDescent="0.15">
      <c r="A853" s="15">
        <v>852</v>
      </c>
      <c r="B853" s="15" t="s">
        <v>2023</v>
      </c>
      <c r="C853" s="15" t="s">
        <v>2024</v>
      </c>
      <c r="D853" s="3" t="s">
        <v>18</v>
      </c>
      <c r="E853" s="15" t="s">
        <v>88</v>
      </c>
      <c r="F853" s="15" t="s">
        <v>20</v>
      </c>
      <c r="G853" s="15">
        <v>158</v>
      </c>
      <c r="H853" s="15">
        <v>192</v>
      </c>
      <c r="I853" s="15">
        <v>41</v>
      </c>
      <c r="J853" s="15">
        <v>52</v>
      </c>
      <c r="K853" s="15">
        <v>68</v>
      </c>
      <c r="L853" s="15">
        <v>44</v>
      </c>
      <c r="M853" s="15">
        <v>59</v>
      </c>
      <c r="N853" s="15">
        <v>63</v>
      </c>
      <c r="O853" s="15">
        <v>60</v>
      </c>
      <c r="P853" s="15">
        <v>16</v>
      </c>
      <c r="Q853" s="15" t="s">
        <v>436</v>
      </c>
      <c r="R853" s="3" t="str">
        <f>IF(ISERROR(VLOOKUP($Q853,技リスト!$A$1:$F$270,6,FALSE)),"－",VLOOKUP($Q853,技リスト!$A$1:$F$270,6,FALSE))</f>
        <v>CA</v>
      </c>
      <c r="S853" s="3">
        <f>IF(ISERROR(VLOOKUP($Q853,技リスト!$A$1:$F$270,3,FALSE)),"－",VLOOKUP($Q853,技リスト!$A$1:$F$270,3,FALSE))</f>
        <v>10</v>
      </c>
      <c r="T853" s="3" t="str">
        <f>IF($E853=IF(ISERROR(VLOOKUP($Q853,技リスト!$A$1:$F$270,4,FALSE)),"－",VLOOKUP($Q853,技リスト!$A$1:$F$270,4,FALSE)),"一致","")</f>
        <v>一致</v>
      </c>
      <c r="U853" s="15" t="s">
        <v>481</v>
      </c>
      <c r="V853" s="3" t="str">
        <f>IF(ISERROR(VLOOKUP($U853,技リスト!$A$1:$F$270,6,FALSE)),"－",VLOOKUP($U853,技リスト!$A$1:$F$270,6,FALSE))</f>
        <v>CA</v>
      </c>
      <c r="W853" s="3">
        <f>IF(ISERROR(VLOOKUP($U853,技リスト!$A$1:$F$270,3,FALSE)),"－",VLOOKUP($U853,技リスト!$A$1:$F$270,3,FALSE))</f>
        <v>41</v>
      </c>
      <c r="X853" s="3" t="str">
        <f>IF($E853=IF(ISERROR(VLOOKUP($U853,技リスト!$A$1:$F$270,4,FALSE)),"－",VLOOKUP($U853,技リスト!$A$1:$F$270,4,FALSE)),"一致","")</f>
        <v>一致</v>
      </c>
      <c r="Y853" s="15" t="s">
        <v>427</v>
      </c>
      <c r="Z853" s="3" t="str">
        <f>IF(ISERROR(VLOOKUP($Y853,技リスト!$A$1:$F$270,6,FALSE)),"－",VLOOKUP($Y853,技リスト!$A$1:$F$270,6,FALSE))</f>
        <v>BL</v>
      </c>
      <c r="AA853" s="3">
        <f>IF(ISERROR(VLOOKUP($Y853,技リスト!$A$1:$F$270,3,FALSE)),"－",VLOOKUP($Y853,技リスト!$A$1:$F$270,3,FALSE))</f>
        <v>39</v>
      </c>
      <c r="AB853" s="3" t="str">
        <f>IF($E853=IF(ISERROR(VLOOKUP($Y853,技リスト!$A$1:$F$270,4,FALSE)),"－",VLOOKUP($Y853,技リスト!$A$1:$F$270,4,FALSE)),"一致","")</f>
        <v>一致</v>
      </c>
      <c r="AC853" s="15" t="s">
        <v>208</v>
      </c>
      <c r="AD853" s="3" t="str">
        <f>IF(ISERROR(VLOOKUP($AC853,技リスト!$A$1:$F$270,6,FALSE)),"－",VLOOKUP($AC853,技リスト!$A$1:$F$270,6,FALSE))</f>
        <v>P1</v>
      </c>
      <c r="AE853" s="3">
        <f>IF(ISERROR(VLOOKUP($AC853,技リスト!$A$1:$F$270,3,FALSE)),"－",VLOOKUP($AC853,技リスト!$A$1:$F$270,3,FALSE))</f>
        <v>61</v>
      </c>
      <c r="AF853" s="3" t="str">
        <f>IF($E853=IF(ISERROR(VLOOKUP($AC853,技リスト!$A$1:$F$245,4,FALSE)),"－",VLOOKUP($AC853,技リスト!$A$1:$F$245,4,FALSE)),"一致","")</f>
        <v/>
      </c>
      <c r="AG853" s="16" t="str">
        <f t="shared" si="104"/>
        <v>スワンダイブこがらしブレードアタックフルパワーシールド</v>
      </c>
      <c r="AH853" s="16" t="str">
        <f t="shared" si="105"/>
        <v>スワンダイブこがらしブレードアタックフルパワーシールド</v>
      </c>
      <c r="AI853" s="16" t="str">
        <f t="shared" si="106"/>
        <v>スワンダイブこがらしブレードアタックフルパワーシールド</v>
      </c>
      <c r="AJ853" s="16" t="str">
        <f t="shared" si="107"/>
        <v>スワンダイブこがらしブレードアタックフルパワーシールド</v>
      </c>
      <c r="AK853" s="15" t="str">
        <f t="shared" si="108"/>
        <v>CACABLP1</v>
      </c>
      <c r="AL853" s="16" t="str">
        <f t="shared" si="109"/>
        <v>CACABLP1</v>
      </c>
      <c r="AM853" s="15" t="str">
        <f t="shared" si="110"/>
        <v>CACABLP1</v>
      </c>
      <c r="AN853" s="15" t="str">
        <f t="shared" si="111"/>
        <v>CACABLP1</v>
      </c>
    </row>
    <row r="854" spans="1:40" ht="11.25" customHeight="1" x14ac:dyDescent="0.15">
      <c r="A854" s="15">
        <v>853</v>
      </c>
      <c r="B854" s="15" t="s">
        <v>2025</v>
      </c>
      <c r="C854" s="15" t="s">
        <v>2026</v>
      </c>
      <c r="D854" s="3" t="s">
        <v>18</v>
      </c>
      <c r="E854" s="15" t="s">
        <v>145</v>
      </c>
      <c r="F854" s="15" t="s">
        <v>17</v>
      </c>
      <c r="G854" s="15">
        <v>138</v>
      </c>
      <c r="H854" s="15">
        <v>168</v>
      </c>
      <c r="I854" s="15">
        <v>69</v>
      </c>
      <c r="J854" s="15">
        <v>68</v>
      </c>
      <c r="K854" s="15">
        <v>60</v>
      </c>
      <c r="L854" s="15">
        <v>65</v>
      </c>
      <c r="M854" s="15">
        <v>64</v>
      </c>
      <c r="N854" s="15">
        <v>62</v>
      </c>
      <c r="O854" s="15">
        <v>60</v>
      </c>
      <c r="P854" s="15">
        <v>16</v>
      </c>
      <c r="Q854" s="15" t="s">
        <v>264</v>
      </c>
      <c r="R854" s="3" t="str">
        <f>IF(ISERROR(VLOOKUP($Q854,技リスト!$A$1:$F$270,6,FALSE)),"－",VLOOKUP($Q854,技リスト!$A$1:$F$270,6,FALSE))</f>
        <v>BL</v>
      </c>
      <c r="S854" s="3">
        <f>IF(ISERROR(VLOOKUP($Q854,技リスト!$A$1:$F$270,3,FALSE)),"－",VLOOKUP($Q854,技リスト!$A$1:$F$270,3,FALSE))</f>
        <v>16</v>
      </c>
      <c r="T854" s="3" t="str">
        <f>IF($E854=IF(ISERROR(VLOOKUP($Q854,技リスト!$A$1:$F$270,4,FALSE)),"－",VLOOKUP($Q854,技リスト!$A$1:$F$270,4,FALSE)),"一致","")</f>
        <v/>
      </c>
      <c r="U854" s="15" t="s">
        <v>289</v>
      </c>
      <c r="V854" s="3" t="str">
        <f>IF(ISERROR(VLOOKUP($U854,技リスト!$A$1:$F$270,6,FALSE)),"－",VLOOKUP($U854,技リスト!$A$1:$F$270,6,FALSE))</f>
        <v>DR</v>
      </c>
      <c r="W854" s="3">
        <f>IF(ISERROR(VLOOKUP($U854,技リスト!$A$1:$F$270,3,FALSE)),"－",VLOOKUP($U854,技リスト!$A$1:$F$270,3,FALSE))</f>
        <v>24</v>
      </c>
      <c r="X854" s="3" t="str">
        <f>IF($E854=IF(ISERROR(VLOOKUP($U854,技リスト!$A$1:$F$270,4,FALSE)),"－",VLOOKUP($U854,技リスト!$A$1:$F$270,4,FALSE)),"一致","")</f>
        <v/>
      </c>
      <c r="Y854" s="15" t="s">
        <v>750</v>
      </c>
      <c r="Z854" s="3" t="str">
        <f>IF(ISERROR(VLOOKUP($Y854,技リスト!$A$1:$F$270,6,FALSE)),"－",VLOOKUP($Y854,技リスト!$A$1:$F$270,6,FALSE))</f>
        <v>BL</v>
      </c>
      <c r="AA854" s="3">
        <f>IF(ISERROR(VLOOKUP($Y854,技リスト!$A$1:$F$270,3,FALSE)),"－",VLOOKUP($Y854,技リスト!$A$1:$F$270,3,FALSE))</f>
        <v>62</v>
      </c>
      <c r="AB854" s="3" t="str">
        <f>IF($E854=IF(ISERROR(VLOOKUP($Y854,技リスト!$A$1:$F$270,4,FALSE)),"－",VLOOKUP($Y854,技リスト!$A$1:$F$270,4,FALSE)),"一致","")</f>
        <v>一致</v>
      </c>
      <c r="AC854" s="15" t="s">
        <v>218</v>
      </c>
      <c r="AD854" s="3" t="str">
        <f>IF(ISERROR(VLOOKUP($AC854,技リスト!$A$1:$F$270,6,FALSE)),"－",VLOOKUP($AC854,技リスト!$A$1:$F$270,6,FALSE))</f>
        <v>DR</v>
      </c>
      <c r="AE854" s="3">
        <f>IF(ISERROR(VLOOKUP($AC854,技リスト!$A$1:$F$270,3,FALSE)),"－",VLOOKUP($AC854,技リスト!$A$1:$F$270,3,FALSE))</f>
        <v>63</v>
      </c>
      <c r="AF854" s="3" t="str">
        <f>IF($E854=IF(ISERROR(VLOOKUP($AC854,技リスト!$A$1:$F$245,4,FALSE)),"－",VLOOKUP($AC854,技リスト!$A$1:$F$245,4,FALSE)),"一致","")</f>
        <v>一致</v>
      </c>
      <c r="AG854" s="16" t="str">
        <f t="shared" si="104"/>
        <v>おんりょうどくぎりのじゅつフレイムダンスジャッジスルー</v>
      </c>
      <c r="AH854" s="16" t="str">
        <f t="shared" si="105"/>
        <v>おんりょうどくぎりのじゅつフレイムダンスジャッジスルー</v>
      </c>
      <c r="AI854" s="16" t="str">
        <f t="shared" si="106"/>
        <v>おんりょうどくぎりのじゅつフレイムダンスジャッジスルー</v>
      </c>
      <c r="AJ854" s="16" t="str">
        <f t="shared" si="107"/>
        <v>おんりょうどくぎりのじゅつフレイムダンスジャッジスルー</v>
      </c>
      <c r="AK854" s="15" t="str">
        <f t="shared" si="108"/>
        <v>BLDRBLDR</v>
      </c>
      <c r="AL854" s="16" t="str">
        <f t="shared" si="109"/>
        <v>BLDRBLDR</v>
      </c>
      <c r="AM854" s="15" t="str">
        <f t="shared" si="110"/>
        <v>BLDRBLDR</v>
      </c>
      <c r="AN854" s="15" t="str">
        <f t="shared" si="111"/>
        <v>BLDRBLDR</v>
      </c>
    </row>
    <row r="855" spans="1:40" ht="11.25" customHeight="1" x14ac:dyDescent="0.15">
      <c r="A855" s="15">
        <v>854</v>
      </c>
      <c r="B855" s="15" t="s">
        <v>2027</v>
      </c>
      <c r="C855" s="15" t="s">
        <v>2028</v>
      </c>
      <c r="D855" s="3" t="s">
        <v>18</v>
      </c>
      <c r="E855" s="15" t="s">
        <v>19</v>
      </c>
      <c r="F855" s="15" t="s">
        <v>52</v>
      </c>
      <c r="G855" s="15">
        <v>173</v>
      </c>
      <c r="H855" s="15">
        <v>154</v>
      </c>
      <c r="I855" s="15">
        <v>68</v>
      </c>
      <c r="J855" s="15">
        <v>52</v>
      </c>
      <c r="K855" s="15">
        <v>58</v>
      </c>
      <c r="L855" s="15">
        <v>57</v>
      </c>
      <c r="M855" s="15">
        <v>62</v>
      </c>
      <c r="N855" s="15">
        <v>63</v>
      </c>
      <c r="O855" s="15">
        <v>52</v>
      </c>
      <c r="P855" s="15">
        <v>16</v>
      </c>
      <c r="Q855" s="15" t="s">
        <v>147</v>
      </c>
      <c r="R855" s="3" t="str">
        <f>IF(ISERROR(VLOOKUP($Q855,技リスト!$A$1:$F$270,6,FALSE)),"－",VLOOKUP($Q855,技リスト!$A$1:$F$270,6,FALSE))</f>
        <v>LS</v>
      </c>
      <c r="S855" s="3">
        <f>IF(ISERROR(VLOOKUP($Q855,技リスト!$A$1:$F$270,3,FALSE)),"－",VLOOKUP($Q855,技リスト!$A$1:$F$270,3,FALSE))</f>
        <v>45</v>
      </c>
      <c r="T855" s="3" t="str">
        <f>IF($E855=IF(ISERROR(VLOOKUP($Q855,技リスト!$A$1:$F$270,4,FALSE)),"－",VLOOKUP($Q855,技リスト!$A$1:$F$270,4,FALSE)),"一致","")</f>
        <v/>
      </c>
      <c r="U855" s="15" t="s">
        <v>530</v>
      </c>
      <c r="V855" s="3" t="str">
        <f>IF(ISERROR(VLOOKUP($U855,技リスト!$A$1:$F$270,6,FALSE)),"－",VLOOKUP($U855,技リスト!$A$1:$F$270,6,FALSE))</f>
        <v>BS</v>
      </c>
      <c r="W855" s="3">
        <f>IF(ISERROR(VLOOKUP($U855,技リスト!$A$1:$F$270,3,FALSE)),"－",VLOOKUP($U855,技リスト!$A$1:$F$270,3,FALSE))</f>
        <v>70</v>
      </c>
      <c r="X855" s="3" t="str">
        <f>IF($E855=IF(ISERROR(VLOOKUP($U855,技リスト!$A$1:$F$270,4,FALSE)),"－",VLOOKUP($U855,技リスト!$A$1:$F$270,4,FALSE)),"一致","")</f>
        <v/>
      </c>
      <c r="Y855" s="15" t="s">
        <v>148</v>
      </c>
      <c r="Z855" s="3" t="str">
        <f>IF(ISERROR(VLOOKUP($Y855,技リスト!$A$1:$F$270,6,FALSE)),"－",VLOOKUP($Y855,技リスト!$A$1:$F$270,6,FALSE))</f>
        <v>BS</v>
      </c>
      <c r="AA855" s="3">
        <f>IF(ISERROR(VLOOKUP($Y855,技リスト!$A$1:$F$270,3,FALSE)),"－",VLOOKUP($Y855,技リスト!$A$1:$F$270,3,FALSE))</f>
        <v>80</v>
      </c>
      <c r="AB855" s="3" t="str">
        <f>IF($E855=IF(ISERROR(VLOOKUP($Y855,技リスト!$A$1:$F$270,4,FALSE)),"－",VLOOKUP($Y855,技リスト!$A$1:$F$270,4,FALSE)),"一致","")</f>
        <v/>
      </c>
      <c r="AC855" s="15" t="s">
        <v>214</v>
      </c>
      <c r="AD855" s="3" t="str">
        <f>IF(ISERROR(VLOOKUP($AC855,技リスト!$A$1:$F$270,6,FALSE)),"－",VLOOKUP($AC855,技リスト!$A$1:$F$270,6,FALSE))</f>
        <v>NS</v>
      </c>
      <c r="AE855" s="3">
        <f>IF(ISERROR(VLOOKUP($AC855,技リスト!$A$1:$F$270,3,FALSE)),"－",VLOOKUP($AC855,技リスト!$A$1:$F$270,3,FALSE))</f>
        <v>94</v>
      </c>
      <c r="AF855" s="3" t="str">
        <f>IF($E855=IF(ISERROR(VLOOKUP($AC855,技リスト!$A$1:$F$245,4,FALSE)),"－",VLOOKUP($AC855,技リスト!$A$1:$F$245,4,FALSE)),"一致","")</f>
        <v/>
      </c>
      <c r="AG855" s="16" t="str">
        <f t="shared" si="104"/>
        <v>すいせいシュートバックトルネードドこんじょうバットリフレクトバスター</v>
      </c>
      <c r="AH855" s="16" t="str">
        <f t="shared" si="105"/>
        <v>すいせいシュートバックトルネードドこんじょうバットリフレクトバスター</v>
      </c>
      <c r="AI855" s="16" t="str">
        <f t="shared" si="106"/>
        <v>すいせいシュートバックトルネードドこんじょうバットリフレクトバスター</v>
      </c>
      <c r="AJ855" s="16" t="str">
        <f t="shared" si="107"/>
        <v>すいせいシュートバックトルネードドこんじょうバットリフレクトバスター</v>
      </c>
      <c r="AK855" s="15" t="str">
        <f t="shared" si="108"/>
        <v>LSBSBSNS</v>
      </c>
      <c r="AL855" s="16" t="str">
        <f t="shared" si="109"/>
        <v>LSBSBSNS</v>
      </c>
      <c r="AM855" s="15" t="str">
        <f t="shared" si="110"/>
        <v>LSBSBSNS</v>
      </c>
      <c r="AN855" s="15" t="str">
        <f t="shared" si="111"/>
        <v>LSBSBSNS</v>
      </c>
    </row>
    <row r="856" spans="1:40" ht="11.25" customHeight="1" x14ac:dyDescent="0.15">
      <c r="A856" s="15">
        <v>855</v>
      </c>
      <c r="B856" s="15" t="s">
        <v>2029</v>
      </c>
      <c r="C856" s="15" t="s">
        <v>2030</v>
      </c>
      <c r="D856" s="3" t="s">
        <v>18</v>
      </c>
      <c r="E856" s="15" t="s">
        <v>145</v>
      </c>
      <c r="F856" s="15" t="s">
        <v>53</v>
      </c>
      <c r="G856" s="15">
        <v>145</v>
      </c>
      <c r="H856" s="15">
        <v>188</v>
      </c>
      <c r="I856" s="15">
        <v>48</v>
      </c>
      <c r="J856" s="15">
        <v>63</v>
      </c>
      <c r="K856" s="15">
        <v>61</v>
      </c>
      <c r="L856" s="15">
        <v>43</v>
      </c>
      <c r="M856" s="15">
        <v>54</v>
      </c>
      <c r="N856" s="15">
        <v>62</v>
      </c>
      <c r="O856" s="15">
        <v>58</v>
      </c>
      <c r="P856" s="15">
        <v>18</v>
      </c>
      <c r="Q856" s="15" t="s">
        <v>146</v>
      </c>
      <c r="R856" s="3" t="str">
        <f>IF(ISERROR(VLOOKUP($Q856,技リスト!$A$1:$F$270,6,FALSE)),"－",VLOOKUP($Q856,技リスト!$A$1:$F$270,6,FALSE))</f>
        <v>DR</v>
      </c>
      <c r="S856" s="3">
        <f>IF(ISERROR(VLOOKUP($Q856,技リスト!$A$1:$F$270,3,FALSE)),"－",VLOOKUP($Q856,技リスト!$A$1:$F$270,3,FALSE))</f>
        <v>15</v>
      </c>
      <c r="T856" s="3" t="str">
        <f>IF($E856=IF(ISERROR(VLOOKUP($Q856,技リスト!$A$1:$F$270,4,FALSE)),"－",VLOOKUP($Q856,技リスト!$A$1:$F$270,4,FALSE)),"一致","")</f>
        <v/>
      </c>
      <c r="U856" s="15" t="s">
        <v>313</v>
      </c>
      <c r="V856" s="3" t="str">
        <f>IF(ISERROR(VLOOKUP($U856,技リスト!$A$1:$F$270,6,FALSE)),"－",VLOOKUP($U856,技リスト!$A$1:$F$270,6,FALSE))</f>
        <v>NS</v>
      </c>
      <c r="W856" s="3">
        <f>IF(ISERROR(VLOOKUP($U856,技リスト!$A$1:$F$270,3,FALSE)),"－",VLOOKUP($U856,技リスト!$A$1:$F$270,3,FALSE))</f>
        <v>31</v>
      </c>
      <c r="X856" s="3" t="str">
        <f>IF($E856=IF(ISERROR(VLOOKUP($U856,技リスト!$A$1:$F$270,4,FALSE)),"－",VLOOKUP($U856,技リスト!$A$1:$F$270,4,FALSE)),"一致","")</f>
        <v/>
      </c>
      <c r="Y856" s="15" t="s">
        <v>188</v>
      </c>
      <c r="Z856" s="3" t="str">
        <f>IF(ISERROR(VLOOKUP($Y856,技リスト!$A$1:$F$270,6,FALSE)),"－",VLOOKUP($Y856,技リスト!$A$1:$F$270,6,FALSE))</f>
        <v>DR</v>
      </c>
      <c r="AA856" s="3">
        <f>IF(ISERROR(VLOOKUP($Y856,技リスト!$A$1:$F$270,3,FALSE)),"－",VLOOKUP($Y856,技リスト!$A$1:$F$270,3,FALSE))</f>
        <v>38</v>
      </c>
      <c r="AB856" s="3" t="str">
        <f>IF($E856=IF(ISERROR(VLOOKUP($Y856,技リスト!$A$1:$F$270,4,FALSE)),"－",VLOOKUP($Y856,技リスト!$A$1:$F$270,4,FALSE)),"一致","")</f>
        <v/>
      </c>
      <c r="AC856" s="15" t="s">
        <v>241</v>
      </c>
      <c r="AD856" s="3" t="str">
        <f>IF(ISERROR(VLOOKUP($AC856,技リスト!$A$1:$F$270,6,FALSE)),"－",VLOOKUP($AC856,技リスト!$A$1:$F$270,6,FALSE))</f>
        <v>DR</v>
      </c>
      <c r="AE856" s="3">
        <f>IF(ISERROR(VLOOKUP($AC856,技リスト!$A$1:$F$270,3,FALSE)),"－",VLOOKUP($AC856,技リスト!$A$1:$F$270,3,FALSE))</f>
        <v>61</v>
      </c>
      <c r="AF856" s="3" t="str">
        <f>IF($E856=IF(ISERROR(VLOOKUP($AC856,技リスト!$A$1:$F$245,4,FALSE)),"－",VLOOKUP($AC856,技リスト!$A$1:$F$245,4,FALSE)),"一致","")</f>
        <v/>
      </c>
      <c r="AG856" s="16" t="str">
        <f t="shared" si="104"/>
        <v>モンキーターンサイコショットスーパースキャン（Ｄ）カマイタチ</v>
      </c>
      <c r="AH856" s="16" t="str">
        <f t="shared" si="105"/>
        <v>モンキーターンサイコショットスーパースキャン（Ｄ）カマイタチ</v>
      </c>
      <c r="AI856" s="16" t="str">
        <f t="shared" si="106"/>
        <v>モンキーターンサイコショットスーパースキャン（Ｄ）カマイタチ</v>
      </c>
      <c r="AJ856" s="16" t="str">
        <f t="shared" si="107"/>
        <v>モンキーターンサイコショットスーパースキャン（Ｄ）カマイタチ</v>
      </c>
      <c r="AK856" s="15" t="str">
        <f t="shared" si="108"/>
        <v>DRNSDRDR</v>
      </c>
      <c r="AL856" s="16" t="str">
        <f t="shared" si="109"/>
        <v>DRNSDRDR</v>
      </c>
      <c r="AM856" s="15" t="str">
        <f t="shared" si="110"/>
        <v>DRNSDRDR</v>
      </c>
      <c r="AN856" s="15" t="str">
        <f t="shared" si="111"/>
        <v>DRNSDRDR</v>
      </c>
    </row>
    <row r="857" spans="1:40" ht="11.25" customHeight="1" x14ac:dyDescent="0.15">
      <c r="A857" s="15">
        <v>856</v>
      </c>
      <c r="B857" s="15" t="s">
        <v>2031</v>
      </c>
      <c r="C857" s="15" t="s">
        <v>2032</v>
      </c>
      <c r="D857" s="3" t="s">
        <v>18</v>
      </c>
      <c r="E857" s="15" t="s">
        <v>19</v>
      </c>
      <c r="F857" s="15" t="s">
        <v>17</v>
      </c>
      <c r="G857" s="15">
        <v>127</v>
      </c>
      <c r="H857" s="15">
        <v>141</v>
      </c>
      <c r="I857" s="15">
        <v>70</v>
      </c>
      <c r="J857" s="15">
        <v>62</v>
      </c>
      <c r="K857" s="15">
        <v>59</v>
      </c>
      <c r="L857" s="15">
        <v>63</v>
      </c>
      <c r="M857" s="15">
        <v>44</v>
      </c>
      <c r="N857" s="15">
        <v>64</v>
      </c>
      <c r="O857" s="15">
        <v>53</v>
      </c>
      <c r="P857" s="15">
        <v>16</v>
      </c>
      <c r="Q857" s="15" t="s">
        <v>158</v>
      </c>
      <c r="R857" s="3" t="str">
        <f>IF(ISERROR(VLOOKUP($Q857,技リスト!$A$1:$F$270,6,FALSE)),"－",VLOOKUP($Q857,技リスト!$A$1:$F$270,6,FALSE))</f>
        <v>DR</v>
      </c>
      <c r="S857" s="3">
        <f>IF(ISERROR(VLOOKUP($Q857,技リスト!$A$1:$F$270,3,FALSE)),"－",VLOOKUP($Q857,技リスト!$A$1:$F$270,3,FALSE))</f>
        <v>17</v>
      </c>
      <c r="T857" s="3" t="str">
        <f>IF($E857=IF(ISERROR(VLOOKUP($Q857,技リスト!$A$1:$F$270,4,FALSE)),"－",VLOOKUP($Q857,技リスト!$A$1:$F$270,4,FALSE)),"一致","")</f>
        <v/>
      </c>
      <c r="U857" s="15" t="s">
        <v>164</v>
      </c>
      <c r="V857" s="3" t="str">
        <f>IF(ISERROR(VLOOKUP($U857,技リスト!$A$1:$F$270,6,FALSE)),"－",VLOOKUP($U857,技リスト!$A$1:$F$270,6,FALSE))</f>
        <v>DR</v>
      </c>
      <c r="W857" s="3">
        <f>IF(ISERROR(VLOOKUP($U857,技リスト!$A$1:$F$270,3,FALSE)),"－",VLOOKUP($U857,技リスト!$A$1:$F$270,3,FALSE))</f>
        <v>49</v>
      </c>
      <c r="X857" s="3" t="str">
        <f>IF($E857=IF(ISERROR(VLOOKUP($U857,技リスト!$A$1:$F$270,4,FALSE)),"－",VLOOKUP($U857,技リスト!$A$1:$F$270,4,FALSE)),"一致","")</f>
        <v/>
      </c>
      <c r="Y857" s="15" t="s">
        <v>140</v>
      </c>
      <c r="Z857" s="3" t="str">
        <f>IF(ISERROR(VLOOKUP($Y857,技リスト!$A$1:$F$270,6,FALSE)),"－",VLOOKUP($Y857,技リスト!$A$1:$F$270,6,FALSE))</f>
        <v>BL</v>
      </c>
      <c r="AA857" s="3">
        <f>IF(ISERROR(VLOOKUP($Y857,技リスト!$A$1:$F$270,3,FALSE)),"－",VLOOKUP($Y857,技リスト!$A$1:$F$270,3,FALSE))</f>
        <v>41</v>
      </c>
      <c r="AB857" s="3" t="str">
        <f>IF($E857=IF(ISERROR(VLOOKUP($Y857,技リスト!$A$1:$F$270,4,FALSE)),"－",VLOOKUP($Y857,技リスト!$A$1:$F$270,4,FALSE)),"一致","")</f>
        <v/>
      </c>
      <c r="AC857" s="15" t="s">
        <v>522</v>
      </c>
      <c r="AD857" s="3" t="str">
        <f>IF(ISERROR(VLOOKUP($AC857,技リスト!$A$1:$F$270,6,FALSE)),"－",VLOOKUP($AC857,技リスト!$A$1:$F$270,6,FALSE))</f>
        <v>NS</v>
      </c>
      <c r="AE857" s="3">
        <f>IF(ISERROR(VLOOKUP($AC857,技リスト!$A$1:$F$270,3,FALSE)),"－",VLOOKUP($AC857,技リスト!$A$1:$F$270,3,FALSE))</f>
        <v>70</v>
      </c>
      <c r="AF857" s="3" t="str">
        <f>IF($E857=IF(ISERROR(VLOOKUP($AC857,技リスト!$A$1:$F$245,4,FALSE)),"－",VLOOKUP($AC857,技リスト!$A$1:$F$245,4,FALSE)),"一致","")</f>
        <v/>
      </c>
      <c r="AG857" s="16" t="str">
        <f t="shared" si="104"/>
        <v>たつまきせんぷうごりむちゅううしろのしょうめんダブルグレネード</v>
      </c>
      <c r="AH857" s="16" t="str">
        <f t="shared" si="105"/>
        <v>たつまきせんぷうごりむちゅううしろのしょうめんダブルグレネード</v>
      </c>
      <c r="AI857" s="16" t="str">
        <f t="shared" si="106"/>
        <v>たつまきせんぷうごりむちゅううしろのしょうめんダブルグレネード</v>
      </c>
      <c r="AJ857" s="16" t="str">
        <f t="shared" si="107"/>
        <v>たつまきせんぷうごりむちゅううしろのしょうめんダブルグレネード</v>
      </c>
      <c r="AK857" s="15" t="str">
        <f t="shared" si="108"/>
        <v>DRDRBLNS</v>
      </c>
      <c r="AL857" s="16" t="str">
        <f t="shared" si="109"/>
        <v>DRDRBLNS</v>
      </c>
      <c r="AM857" s="15" t="str">
        <f t="shared" si="110"/>
        <v>DRDRBLNS</v>
      </c>
      <c r="AN857" s="15" t="str">
        <f t="shared" si="111"/>
        <v>DRDRBLNS</v>
      </c>
    </row>
    <row r="858" spans="1:40" ht="11.25" customHeight="1" x14ac:dyDescent="0.15">
      <c r="A858" s="15">
        <v>857</v>
      </c>
      <c r="B858" s="15" t="s">
        <v>2033</v>
      </c>
      <c r="C858" s="15" t="s">
        <v>2034</v>
      </c>
      <c r="D858" s="3" t="s">
        <v>18</v>
      </c>
      <c r="E858" s="15" t="s">
        <v>19</v>
      </c>
      <c r="F858" s="15" t="s">
        <v>17</v>
      </c>
      <c r="G858" s="15">
        <v>127</v>
      </c>
      <c r="H858" s="15">
        <v>136</v>
      </c>
      <c r="I858" s="15">
        <v>68</v>
      </c>
      <c r="J858" s="15">
        <v>61</v>
      </c>
      <c r="K858" s="15">
        <v>58</v>
      </c>
      <c r="L858" s="15">
        <v>60</v>
      </c>
      <c r="M858" s="15">
        <v>57</v>
      </c>
      <c r="N858" s="15">
        <v>62</v>
      </c>
      <c r="O858" s="15">
        <v>57</v>
      </c>
      <c r="P858" s="15">
        <v>19</v>
      </c>
      <c r="Q858" s="15" t="s">
        <v>223</v>
      </c>
      <c r="R858" s="3" t="str">
        <f>IF(ISERROR(VLOOKUP($Q858,技リスト!$A$1:$F$270,6,FALSE)),"－",VLOOKUP($Q858,技リスト!$A$1:$F$270,6,FALSE))</f>
        <v>BL</v>
      </c>
      <c r="S858" s="3">
        <f>IF(ISERROR(VLOOKUP($Q858,技リスト!$A$1:$F$270,3,FALSE)),"－",VLOOKUP($Q858,技リスト!$A$1:$F$270,3,FALSE))</f>
        <v>8</v>
      </c>
      <c r="T858" s="3" t="str">
        <f>IF($E858=IF(ISERROR(VLOOKUP($Q858,技リスト!$A$1:$F$270,4,FALSE)),"－",VLOOKUP($Q858,技リスト!$A$1:$F$270,4,FALSE)),"一致","")</f>
        <v>一致</v>
      </c>
      <c r="U858" s="15" t="s">
        <v>276</v>
      </c>
      <c r="V858" s="3" t="str">
        <f>IF(ISERROR(VLOOKUP($U858,技リスト!$A$1:$F$270,6,FALSE)),"－",VLOOKUP($U858,技リスト!$A$1:$F$270,6,FALSE))</f>
        <v>BL</v>
      </c>
      <c r="W858" s="3">
        <f>IF(ISERROR(VLOOKUP($U858,技リスト!$A$1:$F$270,3,FALSE)),"－",VLOOKUP($U858,技リスト!$A$1:$F$270,3,FALSE))</f>
        <v>16</v>
      </c>
      <c r="X858" s="3" t="str">
        <f>IF($E858=IF(ISERROR(VLOOKUP($U858,技リスト!$A$1:$F$270,4,FALSE)),"－",VLOOKUP($U858,技リスト!$A$1:$F$270,4,FALSE)),"一致","")</f>
        <v>一致</v>
      </c>
      <c r="Y858" s="15" t="s">
        <v>610</v>
      </c>
      <c r="Z858" s="3" t="str">
        <f>IF(ISERROR(VLOOKUP($Y858,技リスト!$A$1:$F$270,6,FALSE)),"－",VLOOKUP($Y858,技リスト!$A$1:$F$270,6,FALSE))</f>
        <v>DR</v>
      </c>
      <c r="AA858" s="3">
        <f>IF(ISERROR(VLOOKUP($Y858,技リスト!$A$1:$F$270,3,FALSE)),"－",VLOOKUP($Y858,技リスト!$A$1:$F$270,3,FALSE))</f>
        <v>38</v>
      </c>
      <c r="AB858" s="3" t="str">
        <f>IF($E858=IF(ISERROR(VLOOKUP($Y858,技リスト!$A$1:$F$270,4,FALSE)),"－",VLOOKUP($Y858,技リスト!$A$1:$F$270,4,FALSE)),"一致","")</f>
        <v/>
      </c>
      <c r="AC858" s="15" t="s">
        <v>750</v>
      </c>
      <c r="AD858" s="3" t="str">
        <f>IF(ISERROR(VLOOKUP($AC858,技リスト!$A$1:$F$270,6,FALSE)),"－",VLOOKUP($AC858,技リスト!$A$1:$F$270,6,FALSE))</f>
        <v>BL</v>
      </c>
      <c r="AE858" s="3">
        <f>IF(ISERROR(VLOOKUP($AC858,技リスト!$A$1:$F$270,3,FALSE)),"－",VLOOKUP($AC858,技リスト!$A$1:$F$270,3,FALSE))</f>
        <v>62</v>
      </c>
      <c r="AF858" s="3" t="str">
        <f>IF($E858=IF(ISERROR(VLOOKUP($AC858,技リスト!$A$1:$F$245,4,FALSE)),"－",VLOOKUP($AC858,技リスト!$A$1:$F$245,4,FALSE)),"一致","")</f>
        <v/>
      </c>
      <c r="AG858" s="16" t="str">
        <f t="shared" si="104"/>
        <v>キラースライドドッペルゲンガーフーセンガムフレイムダンス</v>
      </c>
      <c r="AH858" s="16" t="str">
        <f t="shared" si="105"/>
        <v>キラースライドドッペルゲンガーフーセンガムフレイムダンス</v>
      </c>
      <c r="AI858" s="16" t="str">
        <f t="shared" si="106"/>
        <v>キラースライドドッペルゲンガーフーセンガムフレイムダンス</v>
      </c>
      <c r="AJ858" s="16" t="str">
        <f t="shared" si="107"/>
        <v>キラースライドドッペルゲンガーフーセンガムフレイムダンス</v>
      </c>
      <c r="AK858" s="15" t="str">
        <f t="shared" si="108"/>
        <v>BLBLDRBL</v>
      </c>
      <c r="AL858" s="16" t="str">
        <f t="shared" si="109"/>
        <v>BLBLDRBL</v>
      </c>
      <c r="AM858" s="15" t="str">
        <f t="shared" si="110"/>
        <v>BLBLDRBL</v>
      </c>
      <c r="AN858" s="15" t="str">
        <f t="shared" si="111"/>
        <v>BLBLDRBL</v>
      </c>
    </row>
    <row r="859" spans="1:40" ht="11.25" customHeight="1" x14ac:dyDescent="0.15">
      <c r="A859" s="15">
        <v>858</v>
      </c>
      <c r="B859" s="15" t="s">
        <v>2035</v>
      </c>
      <c r="C859" s="15" t="s">
        <v>2036</v>
      </c>
      <c r="D859" s="3" t="s">
        <v>18</v>
      </c>
      <c r="E859" s="15" t="s">
        <v>19</v>
      </c>
      <c r="F859" s="15" t="s">
        <v>52</v>
      </c>
      <c r="G859" s="15">
        <v>105</v>
      </c>
      <c r="H859" s="15">
        <v>154</v>
      </c>
      <c r="I859" s="15">
        <v>42</v>
      </c>
      <c r="J859" s="15">
        <v>52</v>
      </c>
      <c r="K859" s="15">
        <v>62</v>
      </c>
      <c r="L859" s="15">
        <v>57</v>
      </c>
      <c r="M859" s="15">
        <v>64</v>
      </c>
      <c r="N859" s="15">
        <v>70</v>
      </c>
      <c r="O859" s="15">
        <v>60</v>
      </c>
      <c r="P859" s="15">
        <v>20</v>
      </c>
      <c r="Q859" s="15" t="s">
        <v>263</v>
      </c>
      <c r="R859" s="3" t="str">
        <f>IF(ISERROR(VLOOKUP($Q859,技リスト!$A$1:$F$270,6,FALSE)),"－",VLOOKUP($Q859,技リスト!$A$1:$F$270,6,FALSE))</f>
        <v>NS</v>
      </c>
      <c r="S859" s="3">
        <f>IF(ISERROR(VLOOKUP($Q859,技リスト!$A$1:$F$270,3,FALSE)),"－",VLOOKUP($Q859,技リスト!$A$1:$F$270,3,FALSE))</f>
        <v>43</v>
      </c>
      <c r="T859" s="3" t="str">
        <f>IF($E859=IF(ISERROR(VLOOKUP($Q859,技リスト!$A$1:$F$270,4,FALSE)),"－",VLOOKUP($Q859,技リスト!$A$1:$F$270,4,FALSE)),"一致","")</f>
        <v/>
      </c>
      <c r="U859" s="15" t="s">
        <v>298</v>
      </c>
      <c r="V859" s="3" t="str">
        <f>IF(ISERROR(VLOOKUP($U859,技リスト!$A$1:$F$270,6,FALSE)),"－",VLOOKUP($U859,技リスト!$A$1:$F$270,6,FALSE))</f>
        <v>DR</v>
      </c>
      <c r="W859" s="3">
        <f>IF(ISERROR(VLOOKUP($U859,技リスト!$A$1:$F$270,3,FALSE)),"－",VLOOKUP($U859,技リスト!$A$1:$F$270,3,FALSE))</f>
        <v>38</v>
      </c>
      <c r="X859" s="3" t="str">
        <f>IF($E859=IF(ISERROR(VLOOKUP($U859,技リスト!$A$1:$F$270,4,FALSE)),"－",VLOOKUP($U859,技リスト!$A$1:$F$270,4,FALSE)),"一致","")</f>
        <v/>
      </c>
      <c r="Y859" s="15" t="s">
        <v>373</v>
      </c>
      <c r="Z859" s="3" t="str">
        <f>IF(ISERROR(VLOOKUP($Y859,技リスト!$A$1:$F$270,6,FALSE)),"－",VLOOKUP($Y859,技リスト!$A$1:$F$270,6,FALSE))</f>
        <v>LS</v>
      </c>
      <c r="AA859" s="3">
        <f>IF(ISERROR(VLOOKUP($Y859,技リスト!$A$1:$F$270,3,FALSE)),"－",VLOOKUP($Y859,技リスト!$A$1:$F$270,3,FALSE))</f>
        <v>69</v>
      </c>
      <c r="AB859" s="3" t="str">
        <f>IF($E859=IF(ISERROR(VLOOKUP($Y859,技リスト!$A$1:$F$270,4,FALSE)),"－",VLOOKUP($Y859,技リスト!$A$1:$F$270,4,FALSE)),"一致","")</f>
        <v/>
      </c>
      <c r="AC859" s="15" t="s">
        <v>424</v>
      </c>
      <c r="AD859" s="3" t="str">
        <f>IF(ISERROR(VLOOKUP($AC859,技リスト!$A$1:$F$270,6,FALSE)),"－",VLOOKUP($AC859,技リスト!$A$1:$F$270,6,FALSE))</f>
        <v>NS</v>
      </c>
      <c r="AE859" s="3">
        <f>IF(ISERROR(VLOOKUP($AC859,技リスト!$A$1:$F$270,3,FALSE)),"－",VLOOKUP($AC859,技リスト!$A$1:$F$270,3,FALSE))</f>
        <v>78</v>
      </c>
      <c r="AF859" s="3" t="str">
        <f>IF($E859=IF(ISERROR(VLOOKUP($AC859,技リスト!$A$1:$F$245,4,FALSE)),"－",VLOOKUP($AC859,技リスト!$A$1:$F$245,4,FALSE)),"一致","")</f>
        <v/>
      </c>
      <c r="AG859" s="16" t="str">
        <f t="shared" si="104"/>
        <v>かみかくしムーンサルトパトリオットシュートシャインドライブ</v>
      </c>
      <c r="AH859" s="16" t="str">
        <f t="shared" si="105"/>
        <v>かみかくしムーンサルトパトリオットシュートシャインドライブ</v>
      </c>
      <c r="AI859" s="16" t="str">
        <f t="shared" si="106"/>
        <v>かみかくしムーンサルトパトリオットシュートシャインドライブ</v>
      </c>
      <c r="AJ859" s="16" t="str">
        <f t="shared" si="107"/>
        <v>かみかくしムーンサルトパトリオットシュートシャインドライブ</v>
      </c>
      <c r="AK859" s="15" t="str">
        <f t="shared" si="108"/>
        <v>NSDRLSNS</v>
      </c>
      <c r="AL859" s="16" t="str">
        <f t="shared" si="109"/>
        <v>NSDRLSNS</v>
      </c>
      <c r="AM859" s="15" t="str">
        <f t="shared" si="110"/>
        <v>NSDRLSNS</v>
      </c>
      <c r="AN859" s="15" t="str">
        <f t="shared" si="111"/>
        <v>NSDRLSNS</v>
      </c>
    </row>
    <row r="860" spans="1:40" ht="11.25" customHeight="1" x14ac:dyDescent="0.15">
      <c r="A860" s="15">
        <v>859</v>
      </c>
      <c r="B860" s="15" t="s">
        <v>2037</v>
      </c>
      <c r="C860" s="15" t="s">
        <v>2038</v>
      </c>
      <c r="D860" s="3" t="s">
        <v>18</v>
      </c>
      <c r="E860" s="15" t="s">
        <v>88</v>
      </c>
      <c r="F860" s="15" t="s">
        <v>17</v>
      </c>
      <c r="G860" s="15">
        <v>127</v>
      </c>
      <c r="H860" s="15">
        <v>198</v>
      </c>
      <c r="I860" s="15">
        <v>46</v>
      </c>
      <c r="J860" s="15">
        <v>29</v>
      </c>
      <c r="K860" s="15">
        <v>39</v>
      </c>
      <c r="L860" s="15">
        <v>59</v>
      </c>
      <c r="M860" s="15">
        <v>68</v>
      </c>
      <c r="N860" s="15">
        <v>60</v>
      </c>
      <c r="O860" s="15">
        <v>60</v>
      </c>
      <c r="P860" s="15">
        <v>36</v>
      </c>
      <c r="Q860" s="15" t="s">
        <v>169</v>
      </c>
      <c r="R860" s="3" t="str">
        <f>IF(ISERROR(VLOOKUP($Q860,技リスト!$A$1:$F$270,6,FALSE)),"－",VLOOKUP($Q860,技リスト!$A$1:$F$270,6,FALSE))</f>
        <v>BL</v>
      </c>
      <c r="S860" s="3">
        <f>IF(ISERROR(VLOOKUP($Q860,技リスト!$A$1:$F$270,3,FALSE)),"－",VLOOKUP($Q860,技リスト!$A$1:$F$270,3,FALSE))</f>
        <v>8</v>
      </c>
      <c r="T860" s="3" t="str">
        <f>IF($E860=IF(ISERROR(VLOOKUP($Q860,技リスト!$A$1:$F$270,4,FALSE)),"－",VLOOKUP($Q860,技リスト!$A$1:$F$270,4,FALSE)),"一致","")</f>
        <v/>
      </c>
      <c r="U860" s="15" t="s">
        <v>630</v>
      </c>
      <c r="V860" s="3" t="str">
        <f>IF(ISERROR(VLOOKUP($U860,技リスト!$A$1:$F$270,6,FALSE)),"－",VLOOKUP($U860,技リスト!$A$1:$F$270,6,FALSE))</f>
        <v>CA</v>
      </c>
      <c r="W860" s="3">
        <f>IF(ISERROR(VLOOKUP($U860,技リスト!$A$1:$F$270,3,FALSE)),"－",VLOOKUP($U860,技リスト!$A$1:$F$270,3,FALSE))</f>
        <v>13</v>
      </c>
      <c r="X860" s="3" t="str">
        <f>IF($E860=IF(ISERROR(VLOOKUP($U860,技リスト!$A$1:$F$270,4,FALSE)),"－",VLOOKUP($U860,技リスト!$A$1:$F$270,4,FALSE)),"一致","")</f>
        <v>一致</v>
      </c>
      <c r="Y860" s="15" t="s">
        <v>290</v>
      </c>
      <c r="Z860" s="3" t="str">
        <f>IF(ISERROR(VLOOKUP($Y860,技リスト!$A$1:$F$270,6,FALSE)),"－",VLOOKUP($Y860,技リスト!$A$1:$F$270,6,FALSE))</f>
        <v>BL</v>
      </c>
      <c r="AA860" s="3">
        <f>IF(ISERROR(VLOOKUP($Y860,技リスト!$A$1:$F$270,3,FALSE)),"－",VLOOKUP($Y860,技リスト!$A$1:$F$270,3,FALSE))</f>
        <v>56</v>
      </c>
      <c r="AB860" s="3" t="str">
        <f>IF($E860=IF(ISERROR(VLOOKUP($Y860,技リスト!$A$1:$F$270,4,FALSE)),"－",VLOOKUP($Y860,技リスト!$A$1:$F$270,4,FALSE)),"一致","")</f>
        <v/>
      </c>
      <c r="AC860" s="15" t="s">
        <v>406</v>
      </c>
      <c r="AD860" s="3" t="str">
        <f>IF(ISERROR(VLOOKUP($AC860,技リスト!$A$1:$F$270,6,FALSE)),"－",VLOOKUP($AC860,技リスト!$A$1:$F$270,6,FALSE))</f>
        <v>CA</v>
      </c>
      <c r="AE860" s="3">
        <f>IF(ISERROR(VLOOKUP($AC860,技リスト!$A$1:$F$270,3,FALSE)),"－",VLOOKUP($AC860,技リスト!$A$1:$F$270,3,FALSE))</f>
        <v>63</v>
      </c>
      <c r="AF860" s="3" t="str">
        <f>IF($E860=IF(ISERROR(VLOOKUP($AC860,技リスト!$A$1:$F$245,4,FALSE)),"－",VLOOKUP($AC860,技リスト!$A$1:$F$245,4,FALSE)),"一致","")</f>
        <v/>
      </c>
      <c r="AG860" s="16" t="str">
        <f t="shared" si="104"/>
        <v>クイックドロウトルネードキャッチくものいとゴールずらし</v>
      </c>
      <c r="AH860" s="16" t="str">
        <f t="shared" si="105"/>
        <v>クイックドロウトルネードキャッチくものいとゴールずらし</v>
      </c>
      <c r="AI860" s="16" t="str">
        <f t="shared" si="106"/>
        <v>クイックドロウトルネードキャッチくものいとゴールずらし</v>
      </c>
      <c r="AJ860" s="16" t="str">
        <f t="shared" si="107"/>
        <v>クイックドロウトルネードキャッチくものいとゴールずらし</v>
      </c>
      <c r="AK860" s="15" t="str">
        <f t="shared" si="108"/>
        <v>BLCABLCA</v>
      </c>
      <c r="AL860" s="16" t="str">
        <f t="shared" si="109"/>
        <v>BLCABLCA</v>
      </c>
      <c r="AM860" s="15" t="str">
        <f t="shared" si="110"/>
        <v>BLCABLCA</v>
      </c>
      <c r="AN860" s="15" t="str">
        <f t="shared" si="111"/>
        <v>BLCABLCA</v>
      </c>
    </row>
    <row r="861" spans="1:40" ht="11.25" customHeight="1" x14ac:dyDescent="0.15">
      <c r="A861" s="15">
        <v>860</v>
      </c>
      <c r="B861" s="15" t="s">
        <v>2039</v>
      </c>
      <c r="C861" s="15" t="s">
        <v>2040</v>
      </c>
      <c r="D861" s="3" t="s">
        <v>18</v>
      </c>
      <c r="E861" s="15" t="s">
        <v>88</v>
      </c>
      <c r="F861" s="15" t="s">
        <v>53</v>
      </c>
      <c r="G861" s="15">
        <v>165</v>
      </c>
      <c r="H861" s="15">
        <v>172</v>
      </c>
      <c r="I861" s="15">
        <v>67</v>
      </c>
      <c r="J861" s="15">
        <v>64</v>
      </c>
      <c r="K861" s="15">
        <v>64</v>
      </c>
      <c r="L861" s="15">
        <v>64</v>
      </c>
      <c r="M861" s="15">
        <v>68</v>
      </c>
      <c r="N861" s="15">
        <v>64</v>
      </c>
      <c r="O861" s="15">
        <v>64</v>
      </c>
      <c r="P861" s="15">
        <v>13</v>
      </c>
      <c r="Q861" s="15" t="s">
        <v>264</v>
      </c>
      <c r="R861" s="3" t="str">
        <f>IF(ISERROR(VLOOKUP($Q861,技リスト!$A$1:$F$270,6,FALSE)),"－",VLOOKUP($Q861,技リスト!$A$1:$F$270,6,FALSE))</f>
        <v>BL</v>
      </c>
      <c r="S861" s="3">
        <f>IF(ISERROR(VLOOKUP($Q861,技リスト!$A$1:$F$270,3,FALSE)),"－",VLOOKUP($Q861,技リスト!$A$1:$F$270,3,FALSE))</f>
        <v>16</v>
      </c>
      <c r="T861" s="3" t="str">
        <f>IF($E861=IF(ISERROR(VLOOKUP($Q861,技リスト!$A$1:$F$270,4,FALSE)),"－",VLOOKUP($Q861,技リスト!$A$1:$F$270,4,FALSE)),"一致","")</f>
        <v/>
      </c>
      <c r="U861" s="15" t="s">
        <v>277</v>
      </c>
      <c r="V861" s="3" t="str">
        <f>IF(ISERROR(VLOOKUP($U861,技リスト!$A$1:$F$270,6,FALSE)),"－",VLOOKUP($U861,技リスト!$A$1:$F$270,6,FALSE))</f>
        <v>DR</v>
      </c>
      <c r="W861" s="3">
        <f>IF(ISERROR(VLOOKUP($U861,技リスト!$A$1:$F$270,3,FALSE)),"－",VLOOKUP($U861,技リスト!$A$1:$F$270,3,FALSE))</f>
        <v>22</v>
      </c>
      <c r="X861" s="3" t="str">
        <f>IF($E861=IF(ISERROR(VLOOKUP($U861,技リスト!$A$1:$F$270,4,FALSE)),"－",VLOOKUP($U861,技リスト!$A$1:$F$270,4,FALSE)),"一致","")</f>
        <v/>
      </c>
      <c r="Y861" s="15" t="s">
        <v>152</v>
      </c>
      <c r="Z861" s="3" t="str">
        <f>IF(ISERROR(VLOOKUP($Y861,技リスト!$A$1:$F$270,6,FALSE)),"－",VLOOKUP($Y861,技リスト!$A$1:$F$270,6,FALSE))</f>
        <v>DR</v>
      </c>
      <c r="AA861" s="3">
        <f>IF(ISERROR(VLOOKUP($Y861,技リスト!$A$1:$F$270,3,FALSE)),"－",VLOOKUP($Y861,技リスト!$A$1:$F$270,3,FALSE))</f>
        <v>47</v>
      </c>
      <c r="AB861" s="3" t="str">
        <f>IF($E861=IF(ISERROR(VLOOKUP($Y861,技リスト!$A$1:$F$270,4,FALSE)),"－",VLOOKUP($Y861,技リスト!$A$1:$F$270,4,FALSE)),"一致","")</f>
        <v>一致</v>
      </c>
      <c r="AC861" s="15" t="s">
        <v>160</v>
      </c>
      <c r="AD861" s="3" t="str">
        <f>IF(ISERROR(VLOOKUP($AC861,技リスト!$A$1:$F$270,6,FALSE)),"－",VLOOKUP($AC861,技リスト!$A$1:$F$270,6,FALSE))</f>
        <v>BS</v>
      </c>
      <c r="AE861" s="3">
        <f>IF(ISERROR(VLOOKUP($AC861,技リスト!$A$1:$F$270,3,FALSE)),"－",VLOOKUP($AC861,技リスト!$A$1:$F$270,3,FALSE))</f>
        <v>78</v>
      </c>
      <c r="AF861" s="3" t="str">
        <f>IF($E861=IF(ISERROR(VLOOKUP($AC861,技リスト!$A$1:$F$245,4,FALSE)),"－",VLOOKUP($AC861,技リスト!$A$1:$F$245,4,FALSE)),"一致","")</f>
        <v/>
      </c>
      <c r="AG861" s="16" t="str">
        <f t="shared" si="104"/>
        <v>おんりょうマジックジグザグスパーククンフーアタック</v>
      </c>
      <c r="AH861" s="16" t="str">
        <f t="shared" si="105"/>
        <v>おんりょうマジックジグザグスパーククンフーアタック</v>
      </c>
      <c r="AI861" s="16" t="str">
        <f t="shared" si="106"/>
        <v>おんりょうマジックジグザグスパーククンフーアタック</v>
      </c>
      <c r="AJ861" s="16" t="str">
        <f t="shared" si="107"/>
        <v>おんりょうマジックジグザグスパーククンフーアタック</v>
      </c>
      <c r="AK861" s="15" t="str">
        <f t="shared" si="108"/>
        <v>BLDRDRBS</v>
      </c>
      <c r="AL861" s="16" t="str">
        <f t="shared" si="109"/>
        <v>BLDRDRBS</v>
      </c>
      <c r="AM861" s="15" t="str">
        <f t="shared" si="110"/>
        <v>BLDRDRBS</v>
      </c>
      <c r="AN861" s="15" t="str">
        <f t="shared" si="111"/>
        <v>BLDRDRBS</v>
      </c>
    </row>
    <row r="862" spans="1:40" ht="11.25" customHeight="1" x14ac:dyDescent="0.15">
      <c r="A862" s="15">
        <v>861</v>
      </c>
      <c r="B862" s="15" t="s">
        <v>2041</v>
      </c>
      <c r="C862" s="15" t="s">
        <v>2042</v>
      </c>
      <c r="D862" s="3" t="s">
        <v>18</v>
      </c>
      <c r="E862" s="15" t="s">
        <v>19</v>
      </c>
      <c r="F862" s="15" t="s">
        <v>17</v>
      </c>
      <c r="G862" s="15">
        <v>116</v>
      </c>
      <c r="H862" s="15">
        <v>136</v>
      </c>
      <c r="I862" s="15">
        <v>40</v>
      </c>
      <c r="J862" s="15">
        <v>28</v>
      </c>
      <c r="K862" s="15">
        <v>38</v>
      </c>
      <c r="L862" s="15">
        <v>53</v>
      </c>
      <c r="M862" s="15">
        <v>68</v>
      </c>
      <c r="N862" s="15">
        <v>60</v>
      </c>
      <c r="O862" s="15">
        <v>60</v>
      </c>
      <c r="P862" s="15">
        <v>19</v>
      </c>
      <c r="Q862" s="15" t="s">
        <v>146</v>
      </c>
      <c r="R862" s="3" t="str">
        <f>IF(ISERROR(VLOOKUP($Q862,技リスト!$A$1:$F$270,6,FALSE)),"－",VLOOKUP($Q862,技リスト!$A$1:$F$270,6,FALSE))</f>
        <v>DR</v>
      </c>
      <c r="S862" s="3">
        <f>IF(ISERROR(VLOOKUP($Q862,技リスト!$A$1:$F$270,3,FALSE)),"－",VLOOKUP($Q862,技リスト!$A$1:$F$270,3,FALSE))</f>
        <v>15</v>
      </c>
      <c r="T862" s="3" t="str">
        <f>IF($E862=IF(ISERROR(VLOOKUP($Q862,技リスト!$A$1:$F$270,4,FALSE)),"－",VLOOKUP($Q862,技リスト!$A$1:$F$270,4,FALSE)),"一致","")</f>
        <v/>
      </c>
      <c r="U862" s="15" t="s">
        <v>276</v>
      </c>
      <c r="V862" s="3" t="str">
        <f>IF(ISERROR(VLOOKUP($U862,技リスト!$A$1:$F$270,6,FALSE)),"－",VLOOKUP($U862,技リスト!$A$1:$F$270,6,FALSE))</f>
        <v>BL</v>
      </c>
      <c r="W862" s="3">
        <f>IF(ISERROR(VLOOKUP($U862,技リスト!$A$1:$F$270,3,FALSE)),"－",VLOOKUP($U862,技リスト!$A$1:$F$270,3,FALSE))</f>
        <v>16</v>
      </c>
      <c r="X862" s="3" t="str">
        <f>IF($E862=IF(ISERROR(VLOOKUP($U862,技リスト!$A$1:$F$270,4,FALSE)),"－",VLOOKUP($U862,技リスト!$A$1:$F$270,4,FALSE)),"一致","")</f>
        <v>一致</v>
      </c>
      <c r="Y862" s="15" t="s">
        <v>152</v>
      </c>
      <c r="Z862" s="3" t="str">
        <f>IF(ISERROR(VLOOKUP($Y862,技リスト!$A$1:$F$270,6,FALSE)),"－",VLOOKUP($Y862,技リスト!$A$1:$F$270,6,FALSE))</f>
        <v>DR</v>
      </c>
      <c r="AA862" s="3">
        <f>IF(ISERROR(VLOOKUP($Y862,技リスト!$A$1:$F$270,3,FALSE)),"－",VLOOKUP($Y862,技リスト!$A$1:$F$270,3,FALSE))</f>
        <v>47</v>
      </c>
      <c r="AB862" s="3" t="str">
        <f>IF($E862=IF(ISERROR(VLOOKUP($Y862,技リスト!$A$1:$F$270,4,FALSE)),"－",VLOOKUP($Y862,技リスト!$A$1:$F$270,4,FALSE)),"一致","")</f>
        <v/>
      </c>
      <c r="AC862" s="15" t="s">
        <v>750</v>
      </c>
      <c r="AD862" s="3" t="str">
        <f>IF(ISERROR(VLOOKUP($AC862,技リスト!$A$1:$F$270,6,FALSE)),"－",VLOOKUP($AC862,技リスト!$A$1:$F$270,6,FALSE))</f>
        <v>BL</v>
      </c>
      <c r="AE862" s="3">
        <f>IF(ISERROR(VLOOKUP($AC862,技リスト!$A$1:$F$270,3,FALSE)),"－",VLOOKUP($AC862,技リスト!$A$1:$F$270,3,FALSE))</f>
        <v>62</v>
      </c>
      <c r="AF862" s="3" t="str">
        <f>IF($E862=IF(ISERROR(VLOOKUP($AC862,技リスト!$A$1:$F$245,4,FALSE)),"－",VLOOKUP($AC862,技リスト!$A$1:$F$245,4,FALSE)),"一致","")</f>
        <v/>
      </c>
      <c r="AG862" s="16" t="str">
        <f t="shared" si="104"/>
        <v>モンキーターンドッペルゲンガージグザグスパークフレイムダンス</v>
      </c>
      <c r="AH862" s="16" t="str">
        <f t="shared" si="105"/>
        <v>モンキーターンドッペルゲンガージグザグスパークフレイムダンス</v>
      </c>
      <c r="AI862" s="16" t="str">
        <f t="shared" si="106"/>
        <v>モンキーターンドッペルゲンガージグザグスパークフレイムダンス</v>
      </c>
      <c r="AJ862" s="16" t="str">
        <f t="shared" si="107"/>
        <v>モンキーターンドッペルゲンガージグザグスパークフレイムダンス</v>
      </c>
      <c r="AK862" s="15" t="str">
        <f t="shared" si="108"/>
        <v>DRBLDRBL</v>
      </c>
      <c r="AL862" s="16" t="str">
        <f t="shared" si="109"/>
        <v>DRBLDRBL</v>
      </c>
      <c r="AM862" s="15" t="str">
        <f t="shared" si="110"/>
        <v>DRBLDRBL</v>
      </c>
      <c r="AN862" s="15" t="str">
        <f t="shared" si="111"/>
        <v>DRBLDRBL</v>
      </c>
    </row>
    <row r="863" spans="1:40" ht="11.25" customHeight="1" x14ac:dyDescent="0.15">
      <c r="A863" s="15">
        <v>862</v>
      </c>
      <c r="B863" s="15" t="s">
        <v>2043</v>
      </c>
      <c r="C863" s="15" t="s">
        <v>2044</v>
      </c>
      <c r="D863" s="3" t="s">
        <v>18</v>
      </c>
      <c r="E863" s="15" t="s">
        <v>88</v>
      </c>
      <c r="F863" s="15" t="s">
        <v>53</v>
      </c>
      <c r="G863" s="15">
        <v>165</v>
      </c>
      <c r="H863" s="15">
        <v>152</v>
      </c>
      <c r="I863" s="15">
        <v>47</v>
      </c>
      <c r="J863" s="15">
        <v>52</v>
      </c>
      <c r="K863" s="15">
        <v>74</v>
      </c>
      <c r="L863" s="15">
        <v>43</v>
      </c>
      <c r="M863" s="15">
        <v>52</v>
      </c>
      <c r="N863" s="15">
        <v>61</v>
      </c>
      <c r="O863" s="15">
        <v>52</v>
      </c>
      <c r="P863" s="15">
        <v>20</v>
      </c>
      <c r="Q863" s="15" t="s">
        <v>171</v>
      </c>
      <c r="R863" s="3" t="str">
        <f>IF(ISERROR(VLOOKUP($Q863,技リスト!$A$1:$F$270,6,FALSE)),"－",VLOOKUP($Q863,技リスト!$A$1:$F$270,6,FALSE))</f>
        <v>DR</v>
      </c>
      <c r="S863" s="3">
        <f>IF(ISERROR(VLOOKUP($Q863,技リスト!$A$1:$F$270,3,FALSE)),"－",VLOOKUP($Q863,技リスト!$A$1:$F$270,3,FALSE))</f>
        <v>47</v>
      </c>
      <c r="T863" s="3" t="str">
        <f>IF($E863=IF(ISERROR(VLOOKUP($Q863,技リスト!$A$1:$F$270,4,FALSE)),"－",VLOOKUP($Q863,技リスト!$A$1:$F$270,4,FALSE)),"一致","")</f>
        <v/>
      </c>
      <c r="U863" s="15" t="s">
        <v>684</v>
      </c>
      <c r="V863" s="3" t="str">
        <f>IF(ISERROR(VLOOKUP($U863,技リスト!$A$1:$F$270,6,FALSE)),"－",VLOOKUP($U863,技リスト!$A$1:$F$270,6,FALSE))</f>
        <v>NS</v>
      </c>
      <c r="W863" s="3">
        <f>IF(ISERROR(VLOOKUP($U863,技リスト!$A$1:$F$270,3,FALSE)),"－",VLOOKUP($U863,技リスト!$A$1:$F$270,3,FALSE))</f>
        <v>45</v>
      </c>
      <c r="X863" s="3" t="str">
        <f>IF($E863=IF(ISERROR(VLOOKUP($U863,技リスト!$A$1:$F$270,4,FALSE)),"－",VLOOKUP($U863,技リスト!$A$1:$F$270,4,FALSE)),"一致","")</f>
        <v/>
      </c>
      <c r="Y863" s="15" t="s">
        <v>199</v>
      </c>
      <c r="Z863" s="3" t="str">
        <f>IF(ISERROR(VLOOKUP($Y863,技リスト!$A$1:$F$270,6,FALSE)),"－",VLOOKUP($Y863,技リスト!$A$1:$F$270,6,FALSE))</f>
        <v>BB</v>
      </c>
      <c r="AA863" s="3">
        <f>IF(ISERROR(VLOOKUP($Y863,技リスト!$A$1:$F$270,3,FALSE)),"－",VLOOKUP($Y863,技リスト!$A$1:$F$270,3,FALSE))</f>
        <v>58</v>
      </c>
      <c r="AB863" s="3" t="str">
        <f>IF($E863=IF(ISERROR(VLOOKUP($Y863,技リスト!$A$1:$F$270,4,FALSE)),"－",VLOOKUP($Y863,技リスト!$A$1:$F$270,4,FALSE)),"一致","")</f>
        <v>一致</v>
      </c>
      <c r="AC863" s="15" t="s">
        <v>129</v>
      </c>
      <c r="AD863" s="3" t="str">
        <f>IF(ISERROR(VLOOKUP($AC863,技リスト!$A$1:$F$270,6,FALSE)),"－",VLOOKUP($AC863,技リスト!$A$1:$F$270,6,FALSE))</f>
        <v>BL</v>
      </c>
      <c r="AE863" s="3">
        <f>IF(ISERROR(VLOOKUP($AC863,技リスト!$A$1:$F$270,3,FALSE)),"－",VLOOKUP($AC863,技リスト!$A$1:$F$270,3,FALSE))</f>
        <v>73</v>
      </c>
      <c r="AF863" s="3" t="str">
        <f>IF($E863=IF(ISERROR(VLOOKUP($AC863,技リスト!$A$1:$F$245,4,FALSE)),"－",VLOOKUP($AC863,技リスト!$A$1:$F$245,4,FALSE)),"一致","")</f>
        <v/>
      </c>
      <c r="AG863" s="16" t="str">
        <f t="shared" si="104"/>
        <v>イリュージョンボールあびせげりスピニングカットぶんしんディフェンス</v>
      </c>
      <c r="AH863" s="16" t="str">
        <f t="shared" si="105"/>
        <v>イリュージョンボールあびせげりスピニングカットぶんしんディフェンス</v>
      </c>
      <c r="AI863" s="16" t="str">
        <f t="shared" si="106"/>
        <v>イリュージョンボールあびせげりスピニングカットぶんしんディフェンス</v>
      </c>
      <c r="AJ863" s="16" t="str">
        <f t="shared" si="107"/>
        <v>イリュージョンボールあびせげりスピニングカットぶんしんディフェンス</v>
      </c>
      <c r="AK863" s="15" t="str">
        <f t="shared" si="108"/>
        <v>DRNSBBBL</v>
      </c>
      <c r="AL863" s="16" t="str">
        <f t="shared" si="109"/>
        <v>DRNSBBBL</v>
      </c>
      <c r="AM863" s="15" t="str">
        <f t="shared" si="110"/>
        <v>DRNSBBBL</v>
      </c>
      <c r="AN863" s="15" t="str">
        <f t="shared" si="111"/>
        <v>DRNSBBBL</v>
      </c>
    </row>
    <row r="864" spans="1:40" ht="11.25" customHeight="1" x14ac:dyDescent="0.15">
      <c r="A864" s="15">
        <v>863</v>
      </c>
      <c r="B864" s="15" t="s">
        <v>2045</v>
      </c>
      <c r="C864" s="15" t="s">
        <v>2046</v>
      </c>
      <c r="D864" s="3" t="s">
        <v>18</v>
      </c>
      <c r="E864" s="15" t="s">
        <v>121</v>
      </c>
      <c r="F864" s="15" t="s">
        <v>20</v>
      </c>
      <c r="G864" s="15">
        <v>77</v>
      </c>
      <c r="H864" s="15">
        <v>156</v>
      </c>
      <c r="I864" s="15">
        <v>42</v>
      </c>
      <c r="J864" s="15">
        <v>54</v>
      </c>
      <c r="K864" s="15">
        <v>56</v>
      </c>
      <c r="L864" s="15">
        <v>59</v>
      </c>
      <c r="M864" s="15">
        <v>71</v>
      </c>
      <c r="N864" s="15">
        <v>52</v>
      </c>
      <c r="O864" s="15">
        <v>52</v>
      </c>
      <c r="P864" s="15">
        <v>18</v>
      </c>
      <c r="Q864" s="15" t="s">
        <v>269</v>
      </c>
      <c r="R864" s="3" t="str">
        <f>IF(ISERROR(VLOOKUP($Q864,技リスト!$A$1:$F$270,6,FALSE)),"－",VLOOKUP($Q864,技リスト!$A$1:$F$270,6,FALSE))</f>
        <v>CA</v>
      </c>
      <c r="S864" s="3">
        <f>IF(ISERROR(VLOOKUP($Q864,技リスト!$A$1:$F$270,3,FALSE)),"－",VLOOKUP($Q864,技リスト!$A$1:$F$270,3,FALSE))</f>
        <v>12</v>
      </c>
      <c r="T864" s="3" t="str">
        <f>IF($E864=IF(ISERROR(VLOOKUP($Q864,技リスト!$A$1:$F$270,4,FALSE)),"－",VLOOKUP($Q864,技リスト!$A$1:$F$270,4,FALSE)),"一致","")</f>
        <v/>
      </c>
      <c r="U864" s="15" t="s">
        <v>227</v>
      </c>
      <c r="V864" s="3" t="str">
        <f>IF(ISERROR(VLOOKUP($U864,技リスト!$A$1:$F$270,6,FALSE)),"－",VLOOKUP($U864,技リスト!$A$1:$F$270,6,FALSE))</f>
        <v>BL</v>
      </c>
      <c r="W864" s="3">
        <f>IF(ISERROR(VLOOKUP($U864,技リスト!$A$1:$F$270,3,FALSE)),"－",VLOOKUP($U864,技リスト!$A$1:$F$270,3,FALSE))</f>
        <v>39</v>
      </c>
      <c r="X864" s="3" t="str">
        <f>IF($E864=IF(ISERROR(VLOOKUP($U864,技リスト!$A$1:$F$270,4,FALSE)),"－",VLOOKUP($U864,技リスト!$A$1:$F$270,4,FALSE)),"一致","")</f>
        <v/>
      </c>
      <c r="Y864" s="15" t="s">
        <v>208</v>
      </c>
      <c r="Z864" s="3" t="str">
        <f>IF(ISERROR(VLOOKUP($Y864,技リスト!$A$1:$F$270,6,FALSE)),"－",VLOOKUP($Y864,技リスト!$A$1:$F$270,6,FALSE))</f>
        <v>P1</v>
      </c>
      <c r="AA864" s="3">
        <f>IF(ISERROR(VLOOKUP($Y864,技リスト!$A$1:$F$270,3,FALSE)),"－",VLOOKUP($Y864,技リスト!$A$1:$F$270,3,FALSE))</f>
        <v>61</v>
      </c>
      <c r="AB864" s="3" t="str">
        <f>IF($E864=IF(ISERROR(VLOOKUP($Y864,技リスト!$A$1:$F$270,4,FALSE)),"－",VLOOKUP($Y864,技リスト!$A$1:$F$270,4,FALSE)),"一致","")</f>
        <v/>
      </c>
      <c r="AC864" s="15" t="s">
        <v>918</v>
      </c>
      <c r="AD864" s="3" t="str">
        <f>IF(ISERROR(VLOOKUP($AC864,技リスト!$A$1:$F$270,6,FALSE)),"－",VLOOKUP($AC864,技リスト!$A$1:$F$270,6,FALSE))</f>
        <v>BL</v>
      </c>
      <c r="AE864" s="3">
        <f>IF(ISERROR(VLOOKUP($AC864,技リスト!$A$1:$F$270,3,FALSE)),"－",VLOOKUP($AC864,技リスト!$A$1:$F$270,3,FALSE))</f>
        <v>73</v>
      </c>
      <c r="AF864" s="3" t="str">
        <f>IF($E864=IF(ISERROR(VLOOKUP($AC864,技リスト!$A$1:$F$245,4,FALSE)),"－",VLOOKUP($AC864,技リスト!$A$1:$F$245,4,FALSE)),"一致","")</f>
        <v/>
      </c>
      <c r="AG864" s="16" t="str">
        <f t="shared" si="104"/>
        <v>キラーブレードスーパースキャン（Ｂ）フルパワーシールドプロファイルゾーン</v>
      </c>
      <c r="AH864" s="16" t="str">
        <f t="shared" si="105"/>
        <v>キラーブレードスーパースキャン（Ｂ）フルパワーシールドプロファイルゾーン</v>
      </c>
      <c r="AI864" s="16" t="str">
        <f t="shared" si="106"/>
        <v>キラーブレードスーパースキャン（Ｂ）フルパワーシールドプロファイルゾーン</v>
      </c>
      <c r="AJ864" s="16" t="str">
        <f t="shared" si="107"/>
        <v>キラーブレードスーパースキャン（Ｂ）フルパワーシールドプロファイルゾーン</v>
      </c>
      <c r="AK864" s="15" t="str">
        <f t="shared" si="108"/>
        <v>CABLP1BL</v>
      </c>
      <c r="AL864" s="16" t="str">
        <f t="shared" si="109"/>
        <v>CABLP1BL</v>
      </c>
      <c r="AM864" s="15" t="str">
        <f t="shared" si="110"/>
        <v>CABLP1BL</v>
      </c>
      <c r="AN864" s="15" t="str">
        <f t="shared" si="111"/>
        <v>CABLP1BL</v>
      </c>
    </row>
    <row r="865" spans="1:40" ht="11.25" customHeight="1" x14ac:dyDescent="0.15">
      <c r="A865" s="15">
        <v>864</v>
      </c>
      <c r="B865" s="15" t="s">
        <v>2047</v>
      </c>
      <c r="C865" s="15" t="s">
        <v>2048</v>
      </c>
      <c r="D865" s="3" t="s">
        <v>18</v>
      </c>
      <c r="E865" s="15" t="s">
        <v>19</v>
      </c>
      <c r="F865" s="15" t="s">
        <v>52</v>
      </c>
      <c r="G865" s="15">
        <v>96</v>
      </c>
      <c r="H865" s="15">
        <v>130</v>
      </c>
      <c r="I865" s="15">
        <v>66</v>
      </c>
      <c r="J865" s="15">
        <v>61</v>
      </c>
      <c r="K865" s="15">
        <v>60</v>
      </c>
      <c r="L865" s="15">
        <v>68</v>
      </c>
      <c r="M865" s="15">
        <v>35</v>
      </c>
      <c r="N865" s="15">
        <v>60</v>
      </c>
      <c r="O865" s="15">
        <v>54</v>
      </c>
      <c r="P865" s="15">
        <v>20</v>
      </c>
      <c r="Q865" s="15" t="s">
        <v>325</v>
      </c>
      <c r="R865" s="3" t="str">
        <f>IF(ISERROR(VLOOKUP($Q865,技リスト!$A$1:$F$270,6,FALSE)),"－",VLOOKUP($Q865,技リスト!$A$1:$F$270,6,FALSE))</f>
        <v>NS</v>
      </c>
      <c r="S865" s="3">
        <f>IF(ISERROR(VLOOKUP($Q865,技リスト!$A$1:$F$270,3,FALSE)),"－",VLOOKUP($Q865,技リスト!$A$1:$F$270,3,FALSE))</f>
        <v>58</v>
      </c>
      <c r="T865" s="3" t="str">
        <f>IF($E865=IF(ISERROR(VLOOKUP($Q865,技リスト!$A$1:$F$270,4,FALSE)),"－",VLOOKUP($Q865,技リスト!$A$1:$F$270,4,FALSE)),"一致","")</f>
        <v/>
      </c>
      <c r="U865" s="15" t="s">
        <v>188</v>
      </c>
      <c r="V865" s="3" t="str">
        <f>IF(ISERROR(VLOOKUP($U865,技リスト!$A$1:$F$270,6,FALSE)),"－",VLOOKUP($U865,技リスト!$A$1:$F$270,6,FALSE))</f>
        <v>DR</v>
      </c>
      <c r="W865" s="3">
        <f>IF(ISERROR(VLOOKUP($U865,技リスト!$A$1:$F$270,3,FALSE)),"－",VLOOKUP($U865,技リスト!$A$1:$F$270,3,FALSE))</f>
        <v>38</v>
      </c>
      <c r="X865" s="3" t="str">
        <f>IF($E865=IF(ISERROR(VLOOKUP($U865,技リスト!$A$1:$F$270,4,FALSE)),"－",VLOOKUP($U865,技リスト!$A$1:$F$270,4,FALSE)),"一致","")</f>
        <v>一致</v>
      </c>
      <c r="Y865" s="15" t="s">
        <v>230</v>
      </c>
      <c r="Z865" s="3" t="str">
        <f>IF(ISERROR(VLOOKUP($Y865,技リスト!$A$1:$F$270,6,FALSE)),"－",VLOOKUP($Y865,技リスト!$A$1:$F$270,6,FALSE))</f>
        <v>NS</v>
      </c>
      <c r="AA865" s="3">
        <f>IF(ISERROR(VLOOKUP($Y865,技リスト!$A$1:$F$270,3,FALSE)),"－",VLOOKUP($Y865,技リスト!$A$1:$F$270,3,FALSE))</f>
        <v>67</v>
      </c>
      <c r="AB865" s="3" t="str">
        <f>IF($E865=IF(ISERROR(VLOOKUP($Y865,技リスト!$A$1:$F$270,4,FALSE)),"－",VLOOKUP($Y865,技リスト!$A$1:$F$270,4,FALSE)),"一致","")</f>
        <v>一致</v>
      </c>
      <c r="AC865" s="15" t="s">
        <v>757</v>
      </c>
      <c r="AD865" s="3" t="str">
        <f>IF(ISERROR(VLOOKUP($AC865,技リスト!$A$1:$F$270,6,FALSE)),"－",VLOOKUP($AC865,技リスト!$A$1:$F$270,6,FALSE))</f>
        <v>DR</v>
      </c>
      <c r="AE865" s="3">
        <f>IF(ISERROR(VLOOKUP($AC865,技リスト!$A$1:$F$270,3,FALSE)),"－",VLOOKUP($AC865,技リスト!$A$1:$F$270,3,FALSE))</f>
        <v>65</v>
      </c>
      <c r="AF865" s="3" t="str">
        <f>IF($E865=IF(ISERROR(VLOOKUP($AC865,技リスト!$A$1:$F$245,4,FALSE)),"－",VLOOKUP($AC865,技リスト!$A$1:$F$245,4,FALSE)),"一致","")</f>
        <v>一致</v>
      </c>
      <c r="AG865" s="16" t="str">
        <f t="shared" si="104"/>
        <v>コンドルダイブスーパースキャン（Ｄ）フリーズショットまぼろしドリブル</v>
      </c>
      <c r="AH865" s="16" t="str">
        <f t="shared" si="105"/>
        <v>コンドルダイブスーパースキャン（Ｄ）フリーズショットまぼろしドリブル</v>
      </c>
      <c r="AI865" s="16" t="str">
        <f t="shared" si="106"/>
        <v>コンドルダイブスーパースキャン（Ｄ）フリーズショットまぼろしドリブル</v>
      </c>
      <c r="AJ865" s="16" t="str">
        <f t="shared" si="107"/>
        <v>コンドルダイブスーパースキャン（Ｄ）フリーズショットまぼろしドリブル</v>
      </c>
      <c r="AK865" s="15" t="str">
        <f t="shared" si="108"/>
        <v>NSDRNSDR</v>
      </c>
      <c r="AL865" s="16" t="str">
        <f t="shared" si="109"/>
        <v>NSDRNSDR</v>
      </c>
      <c r="AM865" s="15" t="str">
        <f t="shared" si="110"/>
        <v>NSDRNSDR</v>
      </c>
      <c r="AN865" s="15" t="str">
        <f t="shared" si="111"/>
        <v>NSDRNSDR</v>
      </c>
    </row>
    <row r="866" spans="1:40" ht="11.25" customHeight="1" x14ac:dyDescent="0.15">
      <c r="A866" s="15">
        <v>865</v>
      </c>
      <c r="B866" s="15" t="s">
        <v>2049</v>
      </c>
      <c r="C866" s="15" t="s">
        <v>2050</v>
      </c>
      <c r="D866" s="3" t="s">
        <v>18</v>
      </c>
      <c r="E866" s="15" t="s">
        <v>19</v>
      </c>
      <c r="F866" s="15" t="s">
        <v>20</v>
      </c>
      <c r="G866" s="15">
        <v>77</v>
      </c>
      <c r="H866" s="15">
        <v>130</v>
      </c>
      <c r="I866" s="15">
        <v>52</v>
      </c>
      <c r="J866" s="15">
        <v>68</v>
      </c>
      <c r="K866" s="15">
        <v>44</v>
      </c>
      <c r="L866" s="15">
        <v>68</v>
      </c>
      <c r="M866" s="15">
        <v>62</v>
      </c>
      <c r="N866" s="15">
        <v>60</v>
      </c>
      <c r="O866" s="15">
        <v>56</v>
      </c>
      <c r="P866" s="15">
        <v>15</v>
      </c>
      <c r="Q866" s="15" t="s">
        <v>270</v>
      </c>
      <c r="R866" s="3" t="str">
        <f>IF(ISERROR(VLOOKUP($Q866,技リスト!$A$1:$F$270,6,FALSE)),"－",VLOOKUP($Q866,技リスト!$A$1:$F$270,6,FALSE))</f>
        <v>CA</v>
      </c>
      <c r="S866" s="3">
        <f>IF(ISERROR(VLOOKUP($Q866,技リスト!$A$1:$F$270,3,FALSE)),"－",VLOOKUP($Q866,技リスト!$A$1:$F$270,3,FALSE))</f>
        <v>15</v>
      </c>
      <c r="T866" s="3" t="str">
        <f>IF($E866=IF(ISERROR(VLOOKUP($Q866,技リスト!$A$1:$F$270,4,FALSE)),"－",VLOOKUP($Q866,技リスト!$A$1:$F$270,4,FALSE)),"一致","")</f>
        <v>一致</v>
      </c>
      <c r="U866" s="15" t="s">
        <v>280</v>
      </c>
      <c r="V866" s="3" t="str">
        <f>IF(ISERROR(VLOOKUP($U866,技リスト!$A$1:$F$270,6,FALSE)),"－",VLOOKUP($U866,技リスト!$A$1:$F$270,6,FALSE))</f>
        <v>P1</v>
      </c>
      <c r="W866" s="3">
        <f>IF(ISERROR(VLOOKUP($U866,技リスト!$A$1:$F$270,3,FALSE)),"－",VLOOKUP($U866,技リスト!$A$1:$F$270,3,FALSE))</f>
        <v>41</v>
      </c>
      <c r="X866" s="3" t="str">
        <f>IF($E866=IF(ISERROR(VLOOKUP($U866,技リスト!$A$1:$F$270,4,FALSE)),"－",VLOOKUP($U866,技リスト!$A$1:$F$270,4,FALSE)),"一致","")</f>
        <v/>
      </c>
      <c r="Y866" s="15" t="s">
        <v>281</v>
      </c>
      <c r="Z866" s="3" t="str">
        <f>IF(ISERROR(VLOOKUP($Y866,技リスト!$A$1:$F$270,6,FALSE)),"－",VLOOKUP($Y866,技リスト!$A$1:$F$270,6,FALSE))</f>
        <v>P1</v>
      </c>
      <c r="AA866" s="3">
        <f>IF(ISERROR(VLOOKUP($Y866,技リスト!$A$1:$F$270,3,FALSE)),"－",VLOOKUP($Y866,技リスト!$A$1:$F$270,3,FALSE))</f>
        <v>67</v>
      </c>
      <c r="AB866" s="3" t="str">
        <f>IF($E866=IF(ISERROR(VLOOKUP($Y866,技リスト!$A$1:$F$270,4,FALSE)),"－",VLOOKUP($Y866,技リスト!$A$1:$F$270,4,FALSE)),"一致","")</f>
        <v/>
      </c>
      <c r="AC866" s="15" t="s">
        <v>282</v>
      </c>
      <c r="AD866" s="3" t="str">
        <f>IF(ISERROR(VLOOKUP($AC866,技リスト!$A$1:$F$270,6,FALSE)),"－",VLOOKUP($AC866,技リスト!$A$1:$F$270,6,FALSE))</f>
        <v>P2</v>
      </c>
      <c r="AE866" s="3">
        <f>IF(ISERROR(VLOOKUP($AC866,技リスト!$A$1:$F$270,3,FALSE)),"－",VLOOKUP($AC866,技リスト!$A$1:$F$270,3,FALSE))</f>
        <v>83</v>
      </c>
      <c r="AF866" s="3" t="str">
        <f>IF($E866=IF(ISERROR(VLOOKUP($AC866,技リスト!$A$1:$F$245,4,FALSE)),"－",VLOOKUP($AC866,技リスト!$A$1:$F$245,4,FALSE)),"一致","")</f>
        <v/>
      </c>
      <c r="AG866" s="16" t="str">
        <f t="shared" si="104"/>
        <v>ゆがむくうかんロケットこぶしばくれつパンチカウンターストライク</v>
      </c>
      <c r="AH866" s="16" t="str">
        <f t="shared" si="105"/>
        <v>ゆがむくうかんロケットこぶしばくれつパンチカウンターストライク</v>
      </c>
      <c r="AI866" s="16" t="str">
        <f t="shared" si="106"/>
        <v>ゆがむくうかんロケットこぶしばくれつパンチカウンターストライク</v>
      </c>
      <c r="AJ866" s="16" t="str">
        <f t="shared" si="107"/>
        <v>ゆがむくうかんロケットこぶしばくれつパンチカウンターストライク</v>
      </c>
      <c r="AK866" s="15" t="str">
        <f t="shared" si="108"/>
        <v>CAP1P1P2</v>
      </c>
      <c r="AL866" s="16" t="str">
        <f t="shared" si="109"/>
        <v>CAP1P1P2</v>
      </c>
      <c r="AM866" s="15" t="str">
        <f t="shared" si="110"/>
        <v>CAP1P1P2</v>
      </c>
      <c r="AN866" s="15" t="str">
        <f t="shared" si="111"/>
        <v>CAP1P1P2</v>
      </c>
    </row>
    <row r="867" spans="1:40" ht="11.25" customHeight="1" x14ac:dyDescent="0.15">
      <c r="A867" s="15">
        <v>866</v>
      </c>
      <c r="B867" s="15" t="s">
        <v>2051</v>
      </c>
      <c r="C867" s="15" t="s">
        <v>2052</v>
      </c>
      <c r="D867" s="3" t="s">
        <v>18</v>
      </c>
      <c r="E867" s="15" t="s">
        <v>88</v>
      </c>
      <c r="F867" s="15" t="s">
        <v>20</v>
      </c>
      <c r="G867" s="15">
        <v>118</v>
      </c>
      <c r="H867" s="15">
        <v>144</v>
      </c>
      <c r="I867" s="15">
        <v>40</v>
      </c>
      <c r="J867" s="15">
        <v>28</v>
      </c>
      <c r="K867" s="15">
        <v>31</v>
      </c>
      <c r="L867" s="15">
        <v>52</v>
      </c>
      <c r="M867" s="15">
        <v>71</v>
      </c>
      <c r="N867" s="15">
        <v>53</v>
      </c>
      <c r="O867" s="15">
        <v>60</v>
      </c>
      <c r="P867" s="15">
        <v>20</v>
      </c>
      <c r="Q867" s="15" t="s">
        <v>269</v>
      </c>
      <c r="R867" s="3" t="str">
        <f>IF(ISERROR(VLOOKUP($Q867,技リスト!$A$1:$F$270,6,FALSE)),"－",VLOOKUP($Q867,技リスト!$A$1:$F$270,6,FALSE))</f>
        <v>CA</v>
      </c>
      <c r="S867" s="3">
        <f>IF(ISERROR(VLOOKUP($Q867,技リスト!$A$1:$F$270,3,FALSE)),"－",VLOOKUP($Q867,技リスト!$A$1:$F$270,3,FALSE))</f>
        <v>12</v>
      </c>
      <c r="T867" s="3" t="str">
        <f>IF($E867=IF(ISERROR(VLOOKUP($Q867,技リスト!$A$1:$F$270,4,FALSE)),"－",VLOOKUP($Q867,技リスト!$A$1:$F$270,4,FALSE)),"一致","")</f>
        <v/>
      </c>
      <c r="U867" s="15" t="s">
        <v>208</v>
      </c>
      <c r="V867" s="3" t="str">
        <f>IF(ISERROR(VLOOKUP($U867,技リスト!$A$1:$F$270,6,FALSE)),"－",VLOOKUP($U867,技リスト!$A$1:$F$270,6,FALSE))</f>
        <v>P1</v>
      </c>
      <c r="W867" s="3">
        <f>IF(ISERROR(VLOOKUP($U867,技リスト!$A$1:$F$270,3,FALSE)),"－",VLOOKUP($U867,技リスト!$A$1:$F$270,3,FALSE))</f>
        <v>61</v>
      </c>
      <c r="X867" s="3" t="str">
        <f>IF($E867=IF(ISERROR(VLOOKUP($U867,技リスト!$A$1:$F$270,4,FALSE)),"－",VLOOKUP($U867,技リスト!$A$1:$F$270,4,FALSE)),"一致","")</f>
        <v/>
      </c>
      <c r="Y867" s="15" t="s">
        <v>277</v>
      </c>
      <c r="Z867" s="3" t="str">
        <f>IF(ISERROR(VLOOKUP($Y867,技リスト!$A$1:$F$270,6,FALSE)),"－",VLOOKUP($Y867,技リスト!$A$1:$F$270,6,FALSE))</f>
        <v>DR</v>
      </c>
      <c r="AA867" s="3">
        <f>IF(ISERROR(VLOOKUP($Y867,技リスト!$A$1:$F$270,3,FALSE)),"－",VLOOKUP($Y867,技リスト!$A$1:$F$270,3,FALSE))</f>
        <v>22</v>
      </c>
      <c r="AB867" s="3" t="str">
        <f>IF($E867=IF(ISERROR(VLOOKUP($Y867,技リスト!$A$1:$F$270,4,FALSE)),"－",VLOOKUP($Y867,技リスト!$A$1:$F$270,4,FALSE)),"一致","")</f>
        <v/>
      </c>
      <c r="AC867" s="15" t="s">
        <v>139</v>
      </c>
      <c r="AD867" s="3" t="str">
        <f>IF(ISERROR(VLOOKUP($AC867,技リスト!$A$1:$F$270,6,FALSE)),"－",VLOOKUP($AC867,技リスト!$A$1:$F$270,6,FALSE))</f>
        <v>BL</v>
      </c>
      <c r="AE867" s="3">
        <f>IF(ISERROR(VLOOKUP($AC867,技リスト!$A$1:$F$270,3,FALSE)),"－",VLOOKUP($AC867,技リスト!$A$1:$F$270,3,FALSE))</f>
        <v>8</v>
      </c>
      <c r="AF867" s="3" t="str">
        <f>IF($E867=IF(ISERROR(VLOOKUP($AC867,技リスト!$A$1:$F$245,4,FALSE)),"－",VLOOKUP($AC867,技リスト!$A$1:$F$245,4,FALSE)),"一致","")</f>
        <v/>
      </c>
      <c r="AG867" s="16" t="str">
        <f t="shared" si="104"/>
        <v>キラーブレードフルパワーシールドマジックコイルターン</v>
      </c>
      <c r="AH867" s="16" t="str">
        <f t="shared" si="105"/>
        <v>キラーブレードフルパワーシールドマジックコイルターン</v>
      </c>
      <c r="AI867" s="16" t="str">
        <f t="shared" si="106"/>
        <v>キラーブレードフルパワーシールドマジックコイルターン</v>
      </c>
      <c r="AJ867" s="16" t="str">
        <f t="shared" si="107"/>
        <v>キラーブレードフルパワーシールドマジックコイルターン</v>
      </c>
      <c r="AK867" s="15" t="str">
        <f t="shared" si="108"/>
        <v>CAP1DRBL</v>
      </c>
      <c r="AL867" s="16" t="str">
        <f t="shared" si="109"/>
        <v>CAP1DRBL</v>
      </c>
      <c r="AM867" s="15" t="str">
        <f t="shared" si="110"/>
        <v>CAP1DRBL</v>
      </c>
      <c r="AN867" s="15" t="str">
        <f t="shared" si="111"/>
        <v>CAP1DRBL</v>
      </c>
    </row>
    <row r="868" spans="1:40" ht="11.25" customHeight="1" x14ac:dyDescent="0.15">
      <c r="A868" s="15">
        <v>867</v>
      </c>
      <c r="B868" s="15" t="s">
        <v>2053</v>
      </c>
      <c r="C868" s="15" t="s">
        <v>2054</v>
      </c>
      <c r="D868" s="3" t="s">
        <v>18</v>
      </c>
      <c r="E868" s="15" t="s">
        <v>19</v>
      </c>
      <c r="F868" s="15" t="s">
        <v>17</v>
      </c>
      <c r="G868" s="15">
        <v>77</v>
      </c>
      <c r="H868" s="15">
        <v>178</v>
      </c>
      <c r="I868" s="15">
        <v>40</v>
      </c>
      <c r="J868" s="15">
        <v>57</v>
      </c>
      <c r="K868" s="15">
        <v>55</v>
      </c>
      <c r="L868" s="15">
        <v>52</v>
      </c>
      <c r="M868" s="15">
        <v>74</v>
      </c>
      <c r="N868" s="15">
        <v>70</v>
      </c>
      <c r="O868" s="15">
        <v>52</v>
      </c>
      <c r="P868" s="15">
        <v>27</v>
      </c>
      <c r="Q868" s="15" t="s">
        <v>223</v>
      </c>
      <c r="R868" s="3" t="str">
        <f>IF(ISERROR(VLOOKUP($Q868,技リスト!$A$1:$F$270,6,FALSE)),"－",VLOOKUP($Q868,技リスト!$A$1:$F$270,6,FALSE))</f>
        <v>BL</v>
      </c>
      <c r="S868" s="3">
        <f>IF(ISERROR(VLOOKUP($Q868,技リスト!$A$1:$F$270,3,FALSE)),"－",VLOOKUP($Q868,技リスト!$A$1:$F$270,3,FALSE))</f>
        <v>8</v>
      </c>
      <c r="T868" s="3" t="str">
        <f>IF($E868=IF(ISERROR(VLOOKUP($Q868,技リスト!$A$1:$F$270,4,FALSE)),"－",VLOOKUP($Q868,技リスト!$A$1:$F$270,4,FALSE)),"一致","")</f>
        <v>一致</v>
      </c>
      <c r="U868" s="15" t="s">
        <v>141</v>
      </c>
      <c r="V868" s="3" t="str">
        <f>IF(ISERROR(VLOOKUP($U868,技リスト!$A$1:$F$270,6,FALSE)),"－",VLOOKUP($U868,技リスト!$A$1:$F$270,6,FALSE))</f>
        <v>BL</v>
      </c>
      <c r="W868" s="3">
        <f>IF(ISERROR(VLOOKUP($U868,技リスト!$A$1:$F$270,3,FALSE)),"－",VLOOKUP($U868,技リスト!$A$1:$F$270,3,FALSE))</f>
        <v>64</v>
      </c>
      <c r="X868" s="3" t="str">
        <f>IF($E868=IF(ISERROR(VLOOKUP($U868,技リスト!$A$1:$F$270,4,FALSE)),"－",VLOOKUP($U868,技リスト!$A$1:$F$270,4,FALSE)),"一致","")</f>
        <v>一致</v>
      </c>
      <c r="Y868" s="15" t="s">
        <v>219</v>
      </c>
      <c r="Z868" s="3" t="str">
        <f>IF(ISERROR(VLOOKUP($Y868,技リスト!$A$1:$F$270,6,FALSE)),"－",VLOOKUP($Y868,技リスト!$A$1:$F$270,6,FALSE))</f>
        <v>BL</v>
      </c>
      <c r="AA868" s="3">
        <f>IF(ISERROR(VLOOKUP($Y868,技リスト!$A$1:$F$270,3,FALSE)),"－",VLOOKUP($Y868,技リスト!$A$1:$F$270,3,FALSE))</f>
        <v>64</v>
      </c>
      <c r="AB868" s="3" t="str">
        <f>IF($E868=IF(ISERROR(VLOOKUP($Y868,技リスト!$A$1:$F$270,4,FALSE)),"－",VLOOKUP($Y868,技リスト!$A$1:$F$270,4,FALSE)),"一致","")</f>
        <v/>
      </c>
      <c r="AC868" s="15" t="s">
        <v>271</v>
      </c>
      <c r="AD868" s="3" t="str">
        <f>IF(ISERROR(VLOOKUP($AC868,技リスト!$A$1:$F$270,6,FALSE)),"－",VLOOKUP($AC868,技リスト!$A$1:$F$270,6,FALSE))</f>
        <v>CA</v>
      </c>
      <c r="AE868" s="3">
        <f>IF(ISERROR(VLOOKUP($AC868,技リスト!$A$1:$F$270,3,FALSE)),"－",VLOOKUP($AC868,技リスト!$A$1:$F$270,3,FALSE))</f>
        <v>76</v>
      </c>
      <c r="AF868" s="3" t="str">
        <f>IF($E868=IF(ISERROR(VLOOKUP($AC868,技リスト!$A$1:$F$245,4,FALSE)),"－",VLOOKUP($AC868,技リスト!$A$1:$F$245,4,FALSE)),"一致","")</f>
        <v/>
      </c>
      <c r="AG868" s="16" t="str">
        <f t="shared" si="104"/>
        <v>キラースライドかげぬいサイクロンかえんほうしゃ</v>
      </c>
      <c r="AH868" s="16" t="str">
        <f t="shared" si="105"/>
        <v>キラースライドかげぬいサイクロンかえんほうしゃ</v>
      </c>
      <c r="AI868" s="16" t="str">
        <f t="shared" si="106"/>
        <v>キラースライドかげぬいサイクロンかえんほうしゃ</v>
      </c>
      <c r="AJ868" s="16" t="str">
        <f t="shared" si="107"/>
        <v>キラースライドかげぬいサイクロンかえんほうしゃ</v>
      </c>
      <c r="AK868" s="15" t="str">
        <f t="shared" si="108"/>
        <v>BLBLBLCA</v>
      </c>
      <c r="AL868" s="16" t="str">
        <f t="shared" si="109"/>
        <v>BLBLBLCA</v>
      </c>
      <c r="AM868" s="15" t="str">
        <f t="shared" si="110"/>
        <v>BLBLBLCA</v>
      </c>
      <c r="AN868" s="15" t="str">
        <f t="shared" si="111"/>
        <v>BLBLBLCA</v>
      </c>
    </row>
    <row r="869" spans="1:40" ht="11.25" customHeight="1" x14ac:dyDescent="0.15">
      <c r="A869" s="15">
        <v>868</v>
      </c>
      <c r="B869" s="15" t="s">
        <v>2055</v>
      </c>
      <c r="C869" s="15" t="s">
        <v>2056</v>
      </c>
      <c r="D869" s="3" t="s">
        <v>18</v>
      </c>
      <c r="E869" s="15" t="s">
        <v>145</v>
      </c>
      <c r="F869" s="15" t="s">
        <v>20</v>
      </c>
      <c r="G869" s="15">
        <v>114</v>
      </c>
      <c r="H869" s="15">
        <v>120</v>
      </c>
      <c r="I869" s="15">
        <v>48</v>
      </c>
      <c r="J869" s="15">
        <v>44</v>
      </c>
      <c r="K869" s="15">
        <v>42</v>
      </c>
      <c r="L869" s="15">
        <v>42</v>
      </c>
      <c r="M869" s="15">
        <v>44</v>
      </c>
      <c r="N869" s="15">
        <v>47</v>
      </c>
      <c r="O869" s="15">
        <v>48</v>
      </c>
      <c r="P869" s="15">
        <v>39</v>
      </c>
      <c r="Q869" s="15" t="s">
        <v>304</v>
      </c>
      <c r="R869" s="3" t="str">
        <f>IF(ISERROR(VLOOKUP($Q869,技リスト!$A$1:$F$270,6,FALSE)),"－",VLOOKUP($Q869,技リスト!$A$1:$F$270,6,FALSE))</f>
        <v>BL</v>
      </c>
      <c r="S869" s="3">
        <f>IF(ISERROR(VLOOKUP($Q869,技リスト!$A$1:$F$270,3,FALSE)),"－",VLOOKUP($Q869,技リスト!$A$1:$F$270,3,FALSE))</f>
        <v>12</v>
      </c>
      <c r="T869" s="3" t="str">
        <f>IF($E869=IF(ISERROR(VLOOKUP($Q869,技リスト!$A$1:$F$270,4,FALSE)),"－",VLOOKUP($Q869,技リスト!$A$1:$F$270,4,FALSE)),"一致","")</f>
        <v/>
      </c>
      <c r="U869" s="15" t="s">
        <v>484</v>
      </c>
      <c r="V869" s="3" t="str">
        <f>IF(ISERROR(VLOOKUP($U869,技リスト!$A$1:$F$270,6,FALSE)),"－",VLOOKUP($U869,技リスト!$A$1:$F$270,6,FALSE))</f>
        <v>P1</v>
      </c>
      <c r="W869" s="3">
        <f>IF(ISERROR(VLOOKUP($U869,技リスト!$A$1:$F$270,3,FALSE)),"－",VLOOKUP($U869,技リスト!$A$1:$F$270,3,FALSE))</f>
        <v>15</v>
      </c>
      <c r="X869" s="3" t="str">
        <f>IF($E869=IF(ISERROR(VLOOKUP($U869,技リスト!$A$1:$F$270,4,FALSE)),"－",VLOOKUP($U869,技リスト!$A$1:$F$270,4,FALSE)),"一致","")</f>
        <v/>
      </c>
      <c r="Y869" s="15" t="s">
        <v>212</v>
      </c>
      <c r="Z869" s="3" t="str">
        <f>IF(ISERROR(VLOOKUP($Y869,技リスト!$A$1:$F$270,6,FALSE)),"－",VLOOKUP($Y869,技リスト!$A$1:$F$270,6,FALSE))</f>
        <v>BB</v>
      </c>
      <c r="AA869" s="3">
        <f>IF(ISERROR(VLOOKUP($Y869,技リスト!$A$1:$F$270,3,FALSE)),"－",VLOOKUP($Y869,技リスト!$A$1:$F$270,3,FALSE))</f>
        <v>14</v>
      </c>
      <c r="AB869" s="3" t="str">
        <f>IF($E869=IF(ISERROR(VLOOKUP($Y869,技リスト!$A$1:$F$270,4,FALSE)),"－",VLOOKUP($Y869,技リスト!$A$1:$F$270,4,FALSE)),"一致","")</f>
        <v>一致</v>
      </c>
      <c r="AC869" s="15" t="s">
        <v>250</v>
      </c>
      <c r="AD869" s="3" t="str">
        <f>IF(ISERROR(VLOOKUP($AC869,技リスト!$A$1:$F$270,6,FALSE)),"－",VLOOKUP($AC869,技リスト!$A$1:$F$270,6,FALSE))</f>
        <v>P1</v>
      </c>
      <c r="AE869" s="3">
        <f>IF(ISERROR(VLOOKUP($AC869,技リスト!$A$1:$F$270,3,FALSE)),"－",VLOOKUP($AC869,技リスト!$A$1:$F$270,3,FALSE))</f>
        <v>46</v>
      </c>
      <c r="AF869" s="3" t="str">
        <f>IF($E869=IF(ISERROR(VLOOKUP($AC869,技リスト!$A$1:$F$245,4,FALSE)),"－",VLOOKUP($AC869,技リスト!$A$1:$F$245,4,FALSE)),"一致","")</f>
        <v>一致</v>
      </c>
      <c r="AG869" s="16" t="str">
        <f t="shared" si="104"/>
        <v>しこふみまきわりチョップジャイアントスピンねっけつヘッド</v>
      </c>
      <c r="AH869" s="16" t="str">
        <f t="shared" si="105"/>
        <v>しこふみまきわりチョップジャイアントスピンねっけつヘッド</v>
      </c>
      <c r="AI869" s="16" t="str">
        <f t="shared" si="106"/>
        <v>しこふみまきわりチョップジャイアントスピンねっけつヘッド</v>
      </c>
      <c r="AJ869" s="16" t="str">
        <f t="shared" si="107"/>
        <v>しこふみまきわりチョップジャイアントスピンねっけつヘッド</v>
      </c>
      <c r="AK869" s="15" t="str">
        <f t="shared" si="108"/>
        <v>BLP1BBP1</v>
      </c>
      <c r="AL869" s="16" t="str">
        <f t="shared" si="109"/>
        <v>BLP1BBP1</v>
      </c>
      <c r="AM869" s="15" t="str">
        <f t="shared" si="110"/>
        <v>BLP1BBP1</v>
      </c>
      <c r="AN869" s="15" t="str">
        <f t="shared" si="111"/>
        <v>BLP1BBP1</v>
      </c>
    </row>
    <row r="870" spans="1:40" ht="11.25" customHeight="1" x14ac:dyDescent="0.15">
      <c r="A870" s="15">
        <v>869</v>
      </c>
      <c r="B870" s="15" t="s">
        <v>2057</v>
      </c>
      <c r="C870" s="15" t="s">
        <v>2058</v>
      </c>
      <c r="D870" s="3" t="s">
        <v>18</v>
      </c>
      <c r="E870" s="15" t="s">
        <v>88</v>
      </c>
      <c r="F870" s="15" t="s">
        <v>20</v>
      </c>
      <c r="G870" s="15">
        <v>92</v>
      </c>
      <c r="H870" s="15">
        <v>138</v>
      </c>
      <c r="I870" s="15">
        <v>69</v>
      </c>
      <c r="J870" s="15">
        <v>63</v>
      </c>
      <c r="K870" s="15">
        <v>60</v>
      </c>
      <c r="L870" s="15">
        <v>62</v>
      </c>
      <c r="M870" s="15">
        <v>56</v>
      </c>
      <c r="N870" s="15">
        <v>60</v>
      </c>
      <c r="O870" s="15">
        <v>56</v>
      </c>
      <c r="P870" s="15">
        <v>16</v>
      </c>
      <c r="Q870" s="15" t="s">
        <v>630</v>
      </c>
      <c r="R870" s="3" t="str">
        <f>IF(ISERROR(VLOOKUP($Q870,技リスト!$A$1:$F$270,6,FALSE)),"－",VLOOKUP($Q870,技リスト!$A$1:$F$270,6,FALSE))</f>
        <v>CA</v>
      </c>
      <c r="S870" s="3">
        <f>IF(ISERROR(VLOOKUP($Q870,技リスト!$A$1:$F$270,3,FALSE)),"－",VLOOKUP($Q870,技リスト!$A$1:$F$270,3,FALSE))</f>
        <v>13</v>
      </c>
      <c r="T870" s="3" t="str">
        <f>IF($E870=IF(ISERROR(VLOOKUP($Q870,技リスト!$A$1:$F$270,4,FALSE)),"－",VLOOKUP($Q870,技リスト!$A$1:$F$270,4,FALSE)),"一致","")</f>
        <v>一致</v>
      </c>
      <c r="U870" s="15" t="s">
        <v>427</v>
      </c>
      <c r="V870" s="3" t="str">
        <f>IF(ISERROR(VLOOKUP($U870,技リスト!$A$1:$F$270,6,FALSE)),"－",VLOOKUP($U870,技リスト!$A$1:$F$270,6,FALSE))</f>
        <v>BL</v>
      </c>
      <c r="W870" s="3">
        <f>IF(ISERROR(VLOOKUP($U870,技リスト!$A$1:$F$270,3,FALSE)),"－",VLOOKUP($U870,技リスト!$A$1:$F$270,3,FALSE))</f>
        <v>39</v>
      </c>
      <c r="X870" s="3" t="str">
        <f>IF($E870=IF(ISERROR(VLOOKUP($U870,技リスト!$A$1:$F$270,4,FALSE)),"－",VLOOKUP($U870,技リスト!$A$1:$F$270,4,FALSE)),"一致","")</f>
        <v>一致</v>
      </c>
      <c r="Y870" s="15" t="s">
        <v>369</v>
      </c>
      <c r="Z870" s="3" t="str">
        <f>IF(ISERROR(VLOOKUP($Y870,技リスト!$A$1:$F$270,6,FALSE)),"－",VLOOKUP($Y870,技リスト!$A$1:$F$270,6,FALSE))</f>
        <v>CA</v>
      </c>
      <c r="AA870" s="3">
        <f>IF(ISERROR(VLOOKUP($Y870,技リスト!$A$1:$F$270,3,FALSE)),"－",VLOOKUP($Y870,技リスト!$A$1:$F$270,3,FALSE))</f>
        <v>44</v>
      </c>
      <c r="AB870" s="3" t="str">
        <f>IF($E870=IF(ISERROR(VLOOKUP($Y870,技リスト!$A$1:$F$270,4,FALSE)),"－",VLOOKUP($Y870,技リスト!$A$1:$F$270,4,FALSE)),"一致","")</f>
        <v/>
      </c>
      <c r="AC870" s="15" t="s">
        <v>779</v>
      </c>
      <c r="AD870" s="3" t="str">
        <f>IF(ISERROR(VLOOKUP($AC870,技リスト!$A$1:$F$270,6,FALSE)),"－",VLOOKUP($AC870,技リスト!$A$1:$F$270,6,FALSE))</f>
        <v>CA</v>
      </c>
      <c r="AE870" s="3">
        <f>IF(ISERROR(VLOOKUP($AC870,技リスト!$A$1:$F$270,3,FALSE)),"－",VLOOKUP($AC870,技リスト!$A$1:$F$270,3,FALSE))</f>
        <v>65</v>
      </c>
      <c r="AF870" s="3" t="str">
        <f>IF($E870=IF(ISERROR(VLOOKUP($AC870,技リスト!$A$1:$F$245,4,FALSE)),"－",VLOOKUP($AC870,技リスト!$A$1:$F$245,4,FALSE)),"一致","")</f>
        <v>一致</v>
      </c>
      <c r="AG870" s="16" t="str">
        <f t="shared" si="104"/>
        <v>トルネードキャッチブレードアタックシュートポケットオーロラカーテン</v>
      </c>
      <c r="AH870" s="16" t="str">
        <f t="shared" si="105"/>
        <v>トルネードキャッチブレードアタックシュートポケットオーロラカーテン</v>
      </c>
      <c r="AI870" s="16" t="str">
        <f t="shared" si="106"/>
        <v>トルネードキャッチブレードアタックシュートポケットオーロラカーテン</v>
      </c>
      <c r="AJ870" s="16" t="str">
        <f t="shared" si="107"/>
        <v>トルネードキャッチブレードアタックシュートポケットオーロラカーテン</v>
      </c>
      <c r="AK870" s="15" t="str">
        <f t="shared" si="108"/>
        <v>CABLCACA</v>
      </c>
      <c r="AL870" s="16" t="str">
        <f t="shared" si="109"/>
        <v>CABLCACA</v>
      </c>
      <c r="AM870" s="15" t="str">
        <f t="shared" si="110"/>
        <v>CABLCACA</v>
      </c>
      <c r="AN870" s="15" t="str">
        <f t="shared" si="111"/>
        <v>CABLCACA</v>
      </c>
    </row>
    <row r="871" spans="1:40" ht="11.25" customHeight="1" x14ac:dyDescent="0.15">
      <c r="A871" s="15">
        <v>870</v>
      </c>
      <c r="B871" s="15" t="s">
        <v>2059</v>
      </c>
      <c r="C871" s="15" t="s">
        <v>2060</v>
      </c>
      <c r="D871" s="3" t="s">
        <v>18</v>
      </c>
      <c r="E871" s="15" t="s">
        <v>88</v>
      </c>
      <c r="F871" s="15" t="s">
        <v>52</v>
      </c>
      <c r="G871" s="15">
        <v>105</v>
      </c>
      <c r="H871" s="15">
        <v>152</v>
      </c>
      <c r="I871" s="15">
        <v>65</v>
      </c>
      <c r="J871" s="15">
        <v>52</v>
      </c>
      <c r="K871" s="15">
        <v>54</v>
      </c>
      <c r="L871" s="15">
        <v>53</v>
      </c>
      <c r="M871" s="15">
        <v>56</v>
      </c>
      <c r="N871" s="15">
        <v>70</v>
      </c>
      <c r="O871" s="15">
        <v>56</v>
      </c>
      <c r="P871" s="15">
        <v>16</v>
      </c>
      <c r="Q871" s="15" t="s">
        <v>533</v>
      </c>
      <c r="R871" s="3" t="str">
        <f>IF(ISERROR(VLOOKUP($Q871,技リスト!$A$1:$F$270,6,FALSE)),"－",VLOOKUP($Q871,技リスト!$A$1:$F$270,6,FALSE))</f>
        <v>NS</v>
      </c>
      <c r="S871" s="3">
        <f>IF(ISERROR(VLOOKUP($Q871,技リスト!$A$1:$F$270,3,FALSE)),"－",VLOOKUP($Q871,技リスト!$A$1:$F$270,3,FALSE))</f>
        <v>24</v>
      </c>
      <c r="T871" s="3" t="str">
        <f>IF($E871=IF(ISERROR(VLOOKUP($Q871,技リスト!$A$1:$F$270,4,FALSE)),"－",VLOOKUP($Q871,技リスト!$A$1:$F$270,4,FALSE)),"一致","")</f>
        <v>一致</v>
      </c>
      <c r="U871" s="15" t="s">
        <v>298</v>
      </c>
      <c r="V871" s="3" t="str">
        <f>IF(ISERROR(VLOOKUP($U871,技リスト!$A$1:$F$270,6,FALSE)),"－",VLOOKUP($U871,技リスト!$A$1:$F$270,6,FALSE))</f>
        <v>DR</v>
      </c>
      <c r="W871" s="3">
        <f>IF(ISERROR(VLOOKUP($U871,技リスト!$A$1:$F$270,3,FALSE)),"－",VLOOKUP($U871,技リスト!$A$1:$F$270,3,FALSE))</f>
        <v>38</v>
      </c>
      <c r="X871" s="3" t="str">
        <f>IF($E871=IF(ISERROR(VLOOKUP($U871,技リスト!$A$1:$F$270,4,FALSE)),"－",VLOOKUP($U871,技リスト!$A$1:$F$270,4,FALSE)),"一致","")</f>
        <v>一致</v>
      </c>
      <c r="Y871" s="15" t="s">
        <v>224</v>
      </c>
      <c r="Z871" s="3" t="str">
        <f>IF(ISERROR(VLOOKUP($Y871,技リスト!$A$1:$F$270,6,FALSE)),"－",VLOOKUP($Y871,技リスト!$A$1:$F$270,6,FALSE))</f>
        <v>NS</v>
      </c>
      <c r="AA871" s="3">
        <f>IF(ISERROR(VLOOKUP($Y871,技リスト!$A$1:$F$270,3,FALSE)),"－",VLOOKUP($Y871,技リスト!$A$1:$F$270,3,FALSE))</f>
        <v>70</v>
      </c>
      <c r="AB871" s="3" t="str">
        <f>IF($E871=IF(ISERROR(VLOOKUP($Y871,技リスト!$A$1:$F$270,4,FALSE)),"－",VLOOKUP($Y871,技リスト!$A$1:$F$270,4,FALSE)),"一致","")</f>
        <v/>
      </c>
      <c r="AC871" s="15" t="s">
        <v>265</v>
      </c>
      <c r="AD871" s="3" t="str">
        <f>IF(ISERROR(VLOOKUP($AC871,技リスト!$A$1:$F$270,6,FALSE)),"－",VLOOKUP($AC871,技リスト!$A$1:$F$270,6,FALSE))</f>
        <v>BS</v>
      </c>
      <c r="AE871" s="3">
        <f>IF(ISERROR(VLOOKUP($AC871,技リスト!$A$1:$F$270,3,FALSE)),"－",VLOOKUP($AC871,技リスト!$A$1:$F$270,3,FALSE))</f>
        <v>78</v>
      </c>
      <c r="AF871" s="3" t="str">
        <f>IF($E871=IF(ISERROR(VLOOKUP($AC871,技リスト!$A$1:$F$245,4,FALSE)),"－",VLOOKUP($AC871,技リスト!$A$1:$F$245,4,FALSE)),"一致","")</f>
        <v>一致</v>
      </c>
      <c r="AG871" s="16" t="str">
        <f t="shared" si="104"/>
        <v>スピニングシュートムーンサルトダイナマイトシュートホークショット</v>
      </c>
      <c r="AH871" s="16" t="str">
        <f t="shared" si="105"/>
        <v>スピニングシュートムーンサルトダイナマイトシュートホークショット</v>
      </c>
      <c r="AI871" s="16" t="str">
        <f t="shared" si="106"/>
        <v>スピニングシュートムーンサルトダイナマイトシュートホークショット</v>
      </c>
      <c r="AJ871" s="16" t="str">
        <f t="shared" si="107"/>
        <v>スピニングシュートムーンサルトダイナマイトシュートホークショット</v>
      </c>
      <c r="AK871" s="15" t="str">
        <f t="shared" si="108"/>
        <v>NSDRNSBS</v>
      </c>
      <c r="AL871" s="16" t="str">
        <f t="shared" si="109"/>
        <v>NSDRNSBS</v>
      </c>
      <c r="AM871" s="15" t="str">
        <f t="shared" si="110"/>
        <v>NSDRNSBS</v>
      </c>
      <c r="AN871" s="15" t="str">
        <f t="shared" si="111"/>
        <v>NSDRNSBS</v>
      </c>
    </row>
    <row r="872" spans="1:40" ht="11.25" customHeight="1" x14ac:dyDescent="0.15">
      <c r="A872" s="15">
        <v>871</v>
      </c>
      <c r="B872" s="15" t="s">
        <v>2061</v>
      </c>
      <c r="C872" s="15" t="s">
        <v>2062</v>
      </c>
      <c r="D872" s="3" t="s">
        <v>18</v>
      </c>
      <c r="E872" s="15" t="s">
        <v>88</v>
      </c>
      <c r="F872" s="15" t="s">
        <v>52</v>
      </c>
      <c r="G872" s="15">
        <v>96</v>
      </c>
      <c r="H872" s="15">
        <v>146</v>
      </c>
      <c r="I872" s="15">
        <v>48</v>
      </c>
      <c r="J872" s="15">
        <v>55</v>
      </c>
      <c r="K872" s="15">
        <v>61</v>
      </c>
      <c r="L872" s="15">
        <v>53</v>
      </c>
      <c r="M872" s="15">
        <v>62</v>
      </c>
      <c r="N872" s="15">
        <v>55</v>
      </c>
      <c r="O872" s="15">
        <v>61</v>
      </c>
      <c r="P872" s="15">
        <v>33</v>
      </c>
      <c r="Q872" s="15" t="s">
        <v>256</v>
      </c>
      <c r="R872" s="3" t="str">
        <f>IF(ISERROR(VLOOKUP($Q872,技リスト!$A$1:$F$270,6,FALSE)),"－",VLOOKUP($Q872,技リスト!$A$1:$F$270,6,FALSE))</f>
        <v>NS</v>
      </c>
      <c r="S872" s="3">
        <f>IF(ISERROR(VLOOKUP($Q872,技リスト!$A$1:$F$270,3,FALSE)),"－",VLOOKUP($Q872,技リスト!$A$1:$F$270,3,FALSE))</f>
        <v>31</v>
      </c>
      <c r="T872" s="3" t="str">
        <f>IF($E872=IF(ISERROR(VLOOKUP($Q872,技リスト!$A$1:$F$270,4,FALSE)),"－",VLOOKUP($Q872,技リスト!$A$1:$F$270,4,FALSE)),"一致","")</f>
        <v>一致</v>
      </c>
      <c r="U872" s="15" t="s">
        <v>766</v>
      </c>
      <c r="V872" s="3" t="str">
        <f>IF(ISERROR(VLOOKUP($U872,技リスト!$A$1:$F$270,6,FALSE)),"－",VLOOKUP($U872,技リスト!$A$1:$F$270,6,FALSE))</f>
        <v>NS</v>
      </c>
      <c r="W872" s="3">
        <f>IF(ISERROR(VLOOKUP($U872,技リスト!$A$1:$F$270,3,FALSE)),"－",VLOOKUP($U872,技リスト!$A$1:$F$270,3,FALSE))</f>
        <v>80</v>
      </c>
      <c r="X872" s="3" t="str">
        <f>IF($E872=IF(ISERROR(VLOOKUP($U872,技リスト!$A$1:$F$270,4,FALSE)),"－",VLOOKUP($U872,技リスト!$A$1:$F$270,4,FALSE)),"一致","")</f>
        <v/>
      </c>
      <c r="Y872" s="15" t="s">
        <v>141</v>
      </c>
      <c r="Z872" s="3" t="str">
        <f>IF(ISERROR(VLOOKUP($Y872,技リスト!$A$1:$F$270,6,FALSE)),"－",VLOOKUP($Y872,技リスト!$A$1:$F$270,6,FALSE))</f>
        <v>BL</v>
      </c>
      <c r="AA872" s="3">
        <f>IF(ISERROR(VLOOKUP($Y872,技リスト!$A$1:$F$270,3,FALSE)),"－",VLOOKUP($Y872,技リスト!$A$1:$F$270,3,FALSE))</f>
        <v>64</v>
      </c>
      <c r="AB872" s="3" t="str">
        <f>IF($E872=IF(ISERROR(VLOOKUP($Y872,技リスト!$A$1:$F$270,4,FALSE)),"－",VLOOKUP($Y872,技リスト!$A$1:$F$270,4,FALSE)),"一致","")</f>
        <v/>
      </c>
      <c r="AC872" s="15" t="s">
        <v>363</v>
      </c>
      <c r="AD872" s="3" t="str">
        <f>IF(ISERROR(VLOOKUP($AC872,技リスト!$A$1:$F$270,6,FALSE)),"－",VLOOKUP($AC872,技リスト!$A$1:$F$270,6,FALSE))</f>
        <v>DR</v>
      </c>
      <c r="AE872" s="3">
        <f>IF(ISERROR(VLOOKUP($AC872,技リスト!$A$1:$F$270,3,FALSE)),"－",VLOOKUP($AC872,技リスト!$A$1:$F$270,3,FALSE))</f>
        <v>52</v>
      </c>
      <c r="AF872" s="3" t="str">
        <f>IF($E872=IF(ISERROR(VLOOKUP($AC872,技リスト!$A$1:$F$245,4,FALSE)),"－",VLOOKUP($AC872,技リスト!$A$1:$F$245,4,FALSE)),"一致","")</f>
        <v/>
      </c>
      <c r="AG872" s="16" t="str">
        <f t="shared" si="104"/>
        <v>スパイラルショットトカチェフボンバーかげぬいざんぞう</v>
      </c>
      <c r="AH872" s="16" t="str">
        <f t="shared" si="105"/>
        <v>スパイラルショットトカチェフボンバーかげぬいざんぞう</v>
      </c>
      <c r="AI872" s="16" t="str">
        <f t="shared" si="106"/>
        <v>スパイラルショットトカチェフボンバーかげぬいざんぞう</v>
      </c>
      <c r="AJ872" s="16" t="str">
        <f t="shared" si="107"/>
        <v>スパイラルショットトカチェフボンバーかげぬいざんぞう</v>
      </c>
      <c r="AK872" s="15" t="str">
        <f t="shared" si="108"/>
        <v>NSNSBLDR</v>
      </c>
      <c r="AL872" s="16" t="str">
        <f t="shared" si="109"/>
        <v>NSNSBLDR</v>
      </c>
      <c r="AM872" s="15" t="str">
        <f t="shared" si="110"/>
        <v>NSNSBLDR</v>
      </c>
      <c r="AN872" s="15" t="str">
        <f t="shared" si="111"/>
        <v>NSNSBLDR</v>
      </c>
    </row>
    <row r="873" spans="1:40" ht="11.25" customHeight="1" x14ac:dyDescent="0.15">
      <c r="A873" s="15">
        <v>872</v>
      </c>
      <c r="B873" s="15" t="s">
        <v>2063</v>
      </c>
      <c r="C873" s="15" t="s">
        <v>2064</v>
      </c>
      <c r="D873" s="3" t="s">
        <v>18</v>
      </c>
      <c r="E873" s="15" t="s">
        <v>121</v>
      </c>
      <c r="F873" s="15" t="s">
        <v>52</v>
      </c>
      <c r="G873" s="15">
        <v>134</v>
      </c>
      <c r="H873" s="15">
        <v>128</v>
      </c>
      <c r="I873" s="15">
        <v>44</v>
      </c>
      <c r="J873" s="15">
        <v>40</v>
      </c>
      <c r="K873" s="15">
        <v>40</v>
      </c>
      <c r="L873" s="15">
        <v>43</v>
      </c>
      <c r="M873" s="15">
        <v>49</v>
      </c>
      <c r="N873" s="15">
        <v>41</v>
      </c>
      <c r="O873" s="15">
        <v>47</v>
      </c>
      <c r="P873" s="15">
        <v>33</v>
      </c>
      <c r="Q873" s="15" t="s">
        <v>449</v>
      </c>
      <c r="R873" s="3" t="str">
        <f>IF(ISERROR(VLOOKUP($Q873,技リスト!$A$1:$F$270,6,FALSE)),"－",VLOOKUP($Q873,技リスト!$A$1:$F$270,6,FALSE))</f>
        <v>NS</v>
      </c>
      <c r="S873" s="3">
        <f>IF(ISERROR(VLOOKUP($Q873,技リスト!$A$1:$F$270,3,FALSE)),"－",VLOOKUP($Q873,技リスト!$A$1:$F$270,3,FALSE))</f>
        <v>58</v>
      </c>
      <c r="T873" s="3" t="str">
        <f>IF($E873=IF(ISERROR(VLOOKUP($Q873,技リスト!$A$1:$F$270,4,FALSE)),"－",VLOOKUP($Q873,技リスト!$A$1:$F$270,4,FALSE)),"一致","")</f>
        <v>一致</v>
      </c>
      <c r="U873" s="15" t="s">
        <v>164</v>
      </c>
      <c r="V873" s="3" t="str">
        <f>IF(ISERROR(VLOOKUP($U873,技リスト!$A$1:$F$270,6,FALSE)),"－",VLOOKUP($U873,技リスト!$A$1:$F$270,6,FALSE))</f>
        <v>DR</v>
      </c>
      <c r="W873" s="3">
        <f>IF(ISERROR(VLOOKUP($U873,技リスト!$A$1:$F$270,3,FALSE)),"－",VLOOKUP($U873,技リスト!$A$1:$F$270,3,FALSE))</f>
        <v>49</v>
      </c>
      <c r="X873" s="3" t="str">
        <f>IF($E873=IF(ISERROR(VLOOKUP($U873,技リスト!$A$1:$F$270,4,FALSE)),"－",VLOOKUP($U873,技リスト!$A$1:$F$270,4,FALSE)),"一致","")</f>
        <v>一致</v>
      </c>
      <c r="Y873" s="15" t="s">
        <v>224</v>
      </c>
      <c r="Z873" s="3" t="str">
        <f>IF(ISERROR(VLOOKUP($Y873,技リスト!$A$1:$F$270,6,FALSE)),"－",VLOOKUP($Y873,技リスト!$A$1:$F$270,6,FALSE))</f>
        <v>NS</v>
      </c>
      <c r="AA873" s="3">
        <f>IF(ISERROR(VLOOKUP($Y873,技リスト!$A$1:$F$270,3,FALSE)),"－",VLOOKUP($Y873,技リスト!$A$1:$F$270,3,FALSE))</f>
        <v>70</v>
      </c>
      <c r="AB873" s="3" t="str">
        <f>IF($E873=IF(ISERROR(VLOOKUP($Y873,技リスト!$A$1:$F$270,4,FALSE)),"－",VLOOKUP($Y873,技リスト!$A$1:$F$270,4,FALSE)),"一致","")</f>
        <v/>
      </c>
      <c r="AC873" s="15" t="s">
        <v>148</v>
      </c>
      <c r="AD873" s="3" t="str">
        <f>IF(ISERROR(VLOOKUP($AC873,技リスト!$A$1:$F$270,6,FALSE)),"－",VLOOKUP($AC873,技リスト!$A$1:$F$270,6,FALSE))</f>
        <v>BS</v>
      </c>
      <c r="AE873" s="3">
        <f>IF(ISERROR(VLOOKUP($AC873,技リスト!$A$1:$F$270,3,FALSE)),"－",VLOOKUP($AC873,技リスト!$A$1:$F$270,3,FALSE))</f>
        <v>80</v>
      </c>
      <c r="AF873" s="3" t="str">
        <f>IF($E873=IF(ISERROR(VLOOKUP($AC873,技リスト!$A$1:$F$245,4,FALSE)),"－",VLOOKUP($AC873,技リスト!$A$1:$F$245,4,FALSE)),"一致","")</f>
        <v/>
      </c>
      <c r="AG873" s="16" t="str">
        <f t="shared" si="104"/>
        <v>つちだるまごりむちゅうダイナマイトシュートドこんじょうバット</v>
      </c>
      <c r="AH873" s="16" t="str">
        <f t="shared" si="105"/>
        <v>つちだるまごりむちゅうダイナマイトシュートドこんじょうバット</v>
      </c>
      <c r="AI873" s="16" t="str">
        <f t="shared" si="106"/>
        <v>つちだるまごりむちゅうダイナマイトシュートドこんじょうバット</v>
      </c>
      <c r="AJ873" s="16" t="str">
        <f t="shared" si="107"/>
        <v>つちだるまごりむちゅうダイナマイトシュートドこんじょうバット</v>
      </c>
      <c r="AK873" s="15" t="str">
        <f t="shared" si="108"/>
        <v>NSDRNSBS</v>
      </c>
      <c r="AL873" s="16" t="str">
        <f t="shared" si="109"/>
        <v>NSDRNSBS</v>
      </c>
      <c r="AM873" s="15" t="str">
        <f t="shared" si="110"/>
        <v>NSDRNSBS</v>
      </c>
      <c r="AN873" s="15" t="str">
        <f t="shared" si="111"/>
        <v>NSDRNSBS</v>
      </c>
    </row>
    <row r="874" spans="1:40" ht="11.25" customHeight="1" x14ac:dyDescent="0.15">
      <c r="A874" s="15">
        <v>873</v>
      </c>
      <c r="B874" s="15" t="s">
        <v>2065</v>
      </c>
      <c r="C874" s="15" t="s">
        <v>2066</v>
      </c>
      <c r="D874" s="3" t="s">
        <v>18</v>
      </c>
      <c r="E874" s="15" t="s">
        <v>19</v>
      </c>
      <c r="F874" s="15" t="s">
        <v>53</v>
      </c>
      <c r="G874" s="15">
        <v>103</v>
      </c>
      <c r="H874" s="15">
        <v>148</v>
      </c>
      <c r="I874" s="15">
        <v>60</v>
      </c>
      <c r="J874" s="15">
        <v>70</v>
      </c>
      <c r="K874" s="15">
        <v>51</v>
      </c>
      <c r="L874" s="15">
        <v>68</v>
      </c>
      <c r="M874" s="15">
        <v>56</v>
      </c>
      <c r="N874" s="15">
        <v>70</v>
      </c>
      <c r="O874" s="15">
        <v>55</v>
      </c>
      <c r="P874" s="15">
        <v>16</v>
      </c>
      <c r="Q874" s="15" t="s">
        <v>329</v>
      </c>
      <c r="R874" s="3" t="str">
        <f>IF(ISERROR(VLOOKUP($Q874,技リスト!$A$1:$F$270,6,FALSE)),"－",VLOOKUP($Q874,技リスト!$A$1:$F$270,6,FALSE))</f>
        <v>DR</v>
      </c>
      <c r="S874" s="3">
        <f>IF(ISERROR(VLOOKUP($Q874,技リスト!$A$1:$F$270,3,FALSE)),"－",VLOOKUP($Q874,技リスト!$A$1:$F$270,3,FALSE))</f>
        <v>8</v>
      </c>
      <c r="T874" s="3" t="str">
        <f>IF($E874=IF(ISERROR(VLOOKUP($Q874,技リスト!$A$1:$F$270,4,FALSE)),"－",VLOOKUP($Q874,技リスト!$A$1:$F$270,4,FALSE)),"一致","")</f>
        <v/>
      </c>
      <c r="U874" s="15" t="s">
        <v>350</v>
      </c>
      <c r="V874" s="3" t="str">
        <f>IF(ISERROR(VLOOKUP($U874,技リスト!$A$1:$F$270,6,FALSE)),"－",VLOOKUP($U874,技リスト!$A$1:$F$270,6,FALSE))</f>
        <v>NS</v>
      </c>
      <c r="W874" s="3">
        <f>IF(ISERROR(VLOOKUP($U874,技リスト!$A$1:$F$270,3,FALSE)),"－",VLOOKUP($U874,技リスト!$A$1:$F$270,3,FALSE))</f>
        <v>67</v>
      </c>
      <c r="X874" s="3" t="str">
        <f>IF($E874=IF(ISERROR(VLOOKUP($U874,技リスト!$A$1:$F$270,4,FALSE)),"－",VLOOKUP($U874,技リスト!$A$1:$F$270,4,FALSE)),"一致","")</f>
        <v/>
      </c>
      <c r="Y874" s="15" t="s">
        <v>750</v>
      </c>
      <c r="Z874" s="3" t="str">
        <f>IF(ISERROR(VLOOKUP($Y874,技リスト!$A$1:$F$270,6,FALSE)),"－",VLOOKUP($Y874,技リスト!$A$1:$F$270,6,FALSE))</f>
        <v>BL</v>
      </c>
      <c r="AA874" s="3">
        <f>IF(ISERROR(VLOOKUP($Y874,技リスト!$A$1:$F$270,3,FALSE)),"－",VLOOKUP($Y874,技リスト!$A$1:$F$270,3,FALSE))</f>
        <v>62</v>
      </c>
      <c r="AB874" s="3" t="str">
        <f>IF($E874=IF(ISERROR(VLOOKUP($Y874,技リスト!$A$1:$F$270,4,FALSE)),"－",VLOOKUP($Y874,技リスト!$A$1:$F$270,4,FALSE)),"一致","")</f>
        <v/>
      </c>
      <c r="AC874" s="15" t="s">
        <v>548</v>
      </c>
      <c r="AD874" s="3" t="str">
        <f>IF(ISERROR(VLOOKUP($AC874,技リスト!$A$1:$F$270,6,FALSE)),"－",VLOOKUP($AC874,技リスト!$A$1:$F$270,6,FALSE))</f>
        <v>DR</v>
      </c>
      <c r="AE874" s="3">
        <f>IF(ISERROR(VLOOKUP($AC874,技リスト!$A$1:$F$270,3,FALSE)),"－",VLOOKUP($AC874,技リスト!$A$1:$F$270,3,FALSE))</f>
        <v>74</v>
      </c>
      <c r="AF874" s="3" t="str">
        <f>IF($E874=IF(ISERROR(VLOOKUP($AC874,技リスト!$A$1:$F$245,4,FALSE)),"－",VLOOKUP($AC874,技リスト!$A$1:$F$245,4,FALSE)),"一致","")</f>
        <v/>
      </c>
      <c r="AG874" s="16" t="str">
        <f t="shared" si="104"/>
        <v>たまのりピエロクロスドライブフレイムダンスれっぷうダッシュ</v>
      </c>
      <c r="AH874" s="16" t="str">
        <f t="shared" si="105"/>
        <v>たまのりピエロクロスドライブフレイムダンスれっぷうダッシュ</v>
      </c>
      <c r="AI874" s="16" t="str">
        <f t="shared" si="106"/>
        <v>たまのりピエロクロスドライブフレイムダンスれっぷうダッシュ</v>
      </c>
      <c r="AJ874" s="16" t="str">
        <f t="shared" si="107"/>
        <v>たまのりピエロクロスドライブフレイムダンスれっぷうダッシュ</v>
      </c>
      <c r="AK874" s="15" t="str">
        <f t="shared" si="108"/>
        <v>DRNSBLDR</v>
      </c>
      <c r="AL874" s="16" t="str">
        <f t="shared" si="109"/>
        <v>DRNSBLDR</v>
      </c>
      <c r="AM874" s="15" t="str">
        <f t="shared" si="110"/>
        <v>DRNSBLDR</v>
      </c>
      <c r="AN874" s="15" t="str">
        <f t="shared" si="111"/>
        <v>DRNSBLDR</v>
      </c>
    </row>
    <row r="875" spans="1:40" ht="11.25" customHeight="1" x14ac:dyDescent="0.15">
      <c r="A875" s="15">
        <v>874</v>
      </c>
      <c r="B875" s="15" t="s">
        <v>2067</v>
      </c>
      <c r="C875" s="15" t="s">
        <v>2068</v>
      </c>
      <c r="D875" s="3" t="s">
        <v>18</v>
      </c>
      <c r="E875" s="15" t="s">
        <v>19</v>
      </c>
      <c r="F875" s="15" t="s">
        <v>53</v>
      </c>
      <c r="G875" s="15">
        <v>125</v>
      </c>
      <c r="H875" s="15">
        <v>192</v>
      </c>
      <c r="I875" s="15">
        <v>60</v>
      </c>
      <c r="J875" s="15">
        <v>60</v>
      </c>
      <c r="K875" s="15">
        <v>57</v>
      </c>
      <c r="L875" s="15">
        <v>65</v>
      </c>
      <c r="M875" s="15">
        <v>52</v>
      </c>
      <c r="N875" s="15">
        <v>54</v>
      </c>
      <c r="O875" s="15">
        <v>54</v>
      </c>
      <c r="P875" s="15">
        <v>16</v>
      </c>
      <c r="Q875" s="15" t="s">
        <v>158</v>
      </c>
      <c r="R875" s="3" t="str">
        <f>IF(ISERROR(VLOOKUP($Q875,技リスト!$A$1:$F$270,6,FALSE)),"－",VLOOKUP($Q875,技リスト!$A$1:$F$270,6,FALSE))</f>
        <v>DR</v>
      </c>
      <c r="S875" s="3">
        <f>IF(ISERROR(VLOOKUP($Q875,技リスト!$A$1:$F$270,3,FALSE)),"－",VLOOKUP($Q875,技リスト!$A$1:$F$270,3,FALSE))</f>
        <v>17</v>
      </c>
      <c r="T875" s="3" t="str">
        <f>IF($E875=IF(ISERROR(VLOOKUP($Q875,技リスト!$A$1:$F$270,4,FALSE)),"－",VLOOKUP($Q875,技リスト!$A$1:$F$270,4,FALSE)),"一致","")</f>
        <v/>
      </c>
      <c r="U875" s="15" t="s">
        <v>153</v>
      </c>
      <c r="V875" s="3" t="str">
        <f>IF(ISERROR(VLOOKUP($U875,技リスト!$A$1:$F$270,6,FALSE)),"－",VLOOKUP($U875,技リスト!$A$1:$F$270,6,FALSE))</f>
        <v>NS</v>
      </c>
      <c r="W875" s="3">
        <f>IF(ISERROR(VLOOKUP($U875,技リスト!$A$1:$F$270,3,FALSE)),"－",VLOOKUP($U875,技リスト!$A$1:$F$270,3,FALSE))</f>
        <v>22</v>
      </c>
      <c r="X875" s="3" t="str">
        <f>IF($E875=IF(ISERROR(VLOOKUP($U875,技リスト!$A$1:$F$270,4,FALSE)),"－",VLOOKUP($U875,技リスト!$A$1:$F$270,4,FALSE)),"一致","")</f>
        <v>一致</v>
      </c>
      <c r="Y875" s="15" t="s">
        <v>159</v>
      </c>
      <c r="Z875" s="3" t="str">
        <f>IF(ISERROR(VLOOKUP($Y875,技リスト!$A$1:$F$270,6,FALSE)),"－",VLOOKUP($Y875,技リスト!$A$1:$F$270,6,FALSE))</f>
        <v>NS</v>
      </c>
      <c r="AA875" s="3">
        <f>IF(ISERROR(VLOOKUP($Y875,技リスト!$A$1:$F$270,3,FALSE)),"－",VLOOKUP($Y875,技リスト!$A$1:$F$270,3,FALSE))</f>
        <v>67</v>
      </c>
      <c r="AB875" s="3" t="str">
        <f>IF($E875=IF(ISERROR(VLOOKUP($Y875,技リスト!$A$1:$F$270,4,FALSE)),"－",VLOOKUP($Y875,技リスト!$A$1:$F$270,4,FALSE)),"一致","")</f>
        <v/>
      </c>
      <c r="AC875" s="15" t="s">
        <v>152</v>
      </c>
      <c r="AD875" s="3" t="str">
        <f>IF(ISERROR(VLOOKUP($AC875,技リスト!$A$1:$F$270,6,FALSE)),"－",VLOOKUP($AC875,技リスト!$A$1:$F$270,6,FALSE))</f>
        <v>DR</v>
      </c>
      <c r="AE875" s="3">
        <f>IF(ISERROR(VLOOKUP($AC875,技リスト!$A$1:$F$270,3,FALSE)),"－",VLOOKUP($AC875,技リスト!$A$1:$F$270,3,FALSE))</f>
        <v>47</v>
      </c>
      <c r="AF875" s="3" t="str">
        <f>IF($E875=IF(ISERROR(VLOOKUP($AC875,技リスト!$A$1:$F$245,4,FALSE)),"－",VLOOKUP($AC875,技リスト!$A$1:$F$245,4,FALSE)),"一致","")</f>
        <v/>
      </c>
      <c r="AG875" s="16" t="str">
        <f t="shared" si="104"/>
        <v>たつまきせんぷうローリングキッククルクルヘッドジグザグスパーク</v>
      </c>
      <c r="AH875" s="16" t="str">
        <f t="shared" si="105"/>
        <v>たつまきせんぷうローリングキッククルクルヘッドジグザグスパーク</v>
      </c>
      <c r="AI875" s="16" t="str">
        <f t="shared" si="106"/>
        <v>たつまきせんぷうローリングキッククルクルヘッドジグザグスパーク</v>
      </c>
      <c r="AJ875" s="16" t="str">
        <f t="shared" si="107"/>
        <v>たつまきせんぷうローリングキッククルクルヘッドジグザグスパーク</v>
      </c>
      <c r="AK875" s="15" t="str">
        <f t="shared" si="108"/>
        <v>DRNSNSDR</v>
      </c>
      <c r="AL875" s="16" t="str">
        <f t="shared" si="109"/>
        <v>DRNSNSDR</v>
      </c>
      <c r="AM875" s="15" t="str">
        <f t="shared" si="110"/>
        <v>DRNSNSDR</v>
      </c>
      <c r="AN875" s="15" t="str">
        <f t="shared" si="111"/>
        <v>DRNSNSDR</v>
      </c>
    </row>
    <row r="876" spans="1:40" ht="11.25" customHeight="1" x14ac:dyDescent="0.15">
      <c r="A876" s="15">
        <v>875</v>
      </c>
      <c r="B876" s="15" t="s">
        <v>2069</v>
      </c>
      <c r="C876" s="15" t="s">
        <v>2070</v>
      </c>
      <c r="D876" s="3" t="s">
        <v>18</v>
      </c>
      <c r="E876" s="15" t="s">
        <v>145</v>
      </c>
      <c r="F876" s="15" t="s">
        <v>17</v>
      </c>
      <c r="G876" s="15">
        <v>176</v>
      </c>
      <c r="H876" s="15">
        <v>164</v>
      </c>
      <c r="I876" s="15">
        <v>70</v>
      </c>
      <c r="J876" s="15">
        <v>73</v>
      </c>
      <c r="K876" s="15">
        <v>68</v>
      </c>
      <c r="L876" s="15">
        <v>65</v>
      </c>
      <c r="M876" s="15">
        <v>64</v>
      </c>
      <c r="N876" s="15">
        <v>67</v>
      </c>
      <c r="O876" s="15">
        <v>60</v>
      </c>
      <c r="P876" s="15">
        <v>22</v>
      </c>
      <c r="Q876" s="15" t="s">
        <v>264</v>
      </c>
      <c r="R876" s="3" t="str">
        <f>IF(ISERROR(VLOOKUP($Q876,技リスト!$A$1:$F$270,6,FALSE)),"－",VLOOKUP($Q876,技リスト!$A$1:$F$270,6,FALSE))</f>
        <v>BL</v>
      </c>
      <c r="S876" s="3">
        <f>IF(ISERROR(VLOOKUP($Q876,技リスト!$A$1:$F$270,3,FALSE)),"－",VLOOKUP($Q876,技リスト!$A$1:$F$270,3,FALSE))</f>
        <v>16</v>
      </c>
      <c r="T876" s="3" t="str">
        <f>IF($E876=IF(ISERROR(VLOOKUP($Q876,技リスト!$A$1:$F$270,4,FALSE)),"－",VLOOKUP($Q876,技リスト!$A$1:$F$270,4,FALSE)),"一致","")</f>
        <v/>
      </c>
      <c r="U876" s="15" t="s">
        <v>164</v>
      </c>
      <c r="V876" s="3" t="str">
        <f>IF(ISERROR(VLOOKUP($U876,技リスト!$A$1:$F$270,6,FALSE)),"－",VLOOKUP($U876,技リスト!$A$1:$F$270,6,FALSE))</f>
        <v>DR</v>
      </c>
      <c r="W876" s="3">
        <f>IF(ISERROR(VLOOKUP($U876,技リスト!$A$1:$F$270,3,FALSE)),"－",VLOOKUP($U876,技リスト!$A$1:$F$270,3,FALSE))</f>
        <v>49</v>
      </c>
      <c r="X876" s="3" t="str">
        <f>IF($E876=IF(ISERROR(VLOOKUP($U876,技リスト!$A$1:$F$270,4,FALSE)),"－",VLOOKUP($U876,技リスト!$A$1:$F$270,4,FALSE)),"一致","")</f>
        <v/>
      </c>
      <c r="Y876" s="15" t="s">
        <v>199</v>
      </c>
      <c r="Z876" s="3" t="str">
        <f>IF(ISERROR(VLOOKUP($Y876,技リスト!$A$1:$F$270,6,FALSE)),"－",VLOOKUP($Y876,技リスト!$A$1:$F$270,6,FALSE))</f>
        <v>BB</v>
      </c>
      <c r="AA876" s="3">
        <f>IF(ISERROR(VLOOKUP($Y876,技リスト!$A$1:$F$270,3,FALSE)),"－",VLOOKUP($Y876,技リスト!$A$1:$F$270,3,FALSE))</f>
        <v>58</v>
      </c>
      <c r="AB876" s="3" t="str">
        <f>IF($E876=IF(ISERROR(VLOOKUP($Y876,技リスト!$A$1:$F$270,4,FALSE)),"－",VLOOKUP($Y876,技リスト!$A$1:$F$270,4,FALSE)),"一致","")</f>
        <v/>
      </c>
      <c r="AC876" s="15" t="s">
        <v>729</v>
      </c>
      <c r="AD876" s="3" t="str">
        <f>IF(ISERROR(VLOOKUP($AC876,技リスト!$A$1:$F$270,6,FALSE)),"－",VLOOKUP($AC876,技リスト!$A$1:$F$270,6,FALSE))</f>
        <v>BB</v>
      </c>
      <c r="AE876" s="3">
        <f>IF(ISERROR(VLOOKUP($AC876,技リスト!$A$1:$F$270,3,FALSE)),"－",VLOOKUP($AC876,技リスト!$A$1:$F$270,3,FALSE))</f>
        <v>73</v>
      </c>
      <c r="AF876" s="3" t="str">
        <f>IF($E876=IF(ISERROR(VLOOKUP($AC876,技リスト!$A$1:$F$245,4,FALSE)),"－",VLOOKUP($AC876,技リスト!$A$1:$F$245,4,FALSE)),"一致","")</f>
        <v>一致</v>
      </c>
      <c r="AG876" s="16" t="str">
        <f t="shared" si="104"/>
        <v>おんりょうごりむちゅうスピニングカットボルケイノカット</v>
      </c>
      <c r="AH876" s="16" t="str">
        <f t="shared" si="105"/>
        <v>おんりょうごりむちゅうスピニングカットボルケイノカット</v>
      </c>
      <c r="AI876" s="16" t="str">
        <f t="shared" si="106"/>
        <v>おんりょうごりむちゅうスピニングカットボルケイノカット</v>
      </c>
      <c r="AJ876" s="16" t="str">
        <f t="shared" si="107"/>
        <v>おんりょうごりむちゅうスピニングカットボルケイノカット</v>
      </c>
      <c r="AK876" s="15" t="str">
        <f t="shared" si="108"/>
        <v>BLDRBBBB</v>
      </c>
      <c r="AL876" s="16" t="str">
        <f t="shared" si="109"/>
        <v>BLDRBBBB</v>
      </c>
      <c r="AM876" s="15" t="str">
        <f t="shared" si="110"/>
        <v>BLDRBBBB</v>
      </c>
      <c r="AN876" s="15" t="str">
        <f t="shared" si="111"/>
        <v>BLDRBBBB</v>
      </c>
    </row>
    <row r="877" spans="1:40" ht="11.25" customHeight="1" x14ac:dyDescent="0.15">
      <c r="A877" s="15">
        <v>876</v>
      </c>
      <c r="B877" s="15" t="s">
        <v>2071</v>
      </c>
      <c r="C877" s="15" t="s">
        <v>2072</v>
      </c>
      <c r="D877" s="3" t="s">
        <v>18</v>
      </c>
      <c r="E877" s="15" t="s">
        <v>121</v>
      </c>
      <c r="F877" s="15" t="s">
        <v>17</v>
      </c>
      <c r="G877" s="15">
        <v>127</v>
      </c>
      <c r="H877" s="15">
        <v>110</v>
      </c>
      <c r="I877" s="15">
        <v>43</v>
      </c>
      <c r="J877" s="15">
        <v>45</v>
      </c>
      <c r="K877" s="15">
        <v>47</v>
      </c>
      <c r="L877" s="15">
        <v>48</v>
      </c>
      <c r="M877" s="15">
        <v>48</v>
      </c>
      <c r="N877" s="15">
        <v>44</v>
      </c>
      <c r="O877" s="15">
        <v>42</v>
      </c>
      <c r="P877" s="15">
        <v>40</v>
      </c>
      <c r="Q877" s="15" t="s">
        <v>140</v>
      </c>
      <c r="R877" s="3" t="str">
        <f>IF(ISERROR(VLOOKUP($Q877,技リスト!$A$1:$F$270,6,FALSE)),"－",VLOOKUP($Q877,技リスト!$A$1:$F$270,6,FALSE))</f>
        <v>BL</v>
      </c>
      <c r="S877" s="3">
        <f>IF(ISERROR(VLOOKUP($Q877,技リスト!$A$1:$F$270,3,FALSE)),"－",VLOOKUP($Q877,技リスト!$A$1:$F$270,3,FALSE))</f>
        <v>41</v>
      </c>
      <c r="T877" s="3" t="str">
        <f>IF($E877=IF(ISERROR(VLOOKUP($Q877,技リスト!$A$1:$F$270,4,FALSE)),"－",VLOOKUP($Q877,技リスト!$A$1:$F$270,4,FALSE)),"一致","")</f>
        <v>一致</v>
      </c>
      <c r="U877" s="15" t="s">
        <v>219</v>
      </c>
      <c r="V877" s="3" t="str">
        <f>IF(ISERROR(VLOOKUP($U877,技リスト!$A$1:$F$270,6,FALSE)),"－",VLOOKUP($U877,技リスト!$A$1:$F$270,6,FALSE))</f>
        <v>BL</v>
      </c>
      <c r="W877" s="3">
        <f>IF(ISERROR(VLOOKUP($U877,技リスト!$A$1:$F$270,3,FALSE)),"－",VLOOKUP($U877,技リスト!$A$1:$F$270,3,FALSE))</f>
        <v>64</v>
      </c>
      <c r="X877" s="3" t="str">
        <f>IF($E877=IF(ISERROR(VLOOKUP($U877,技リスト!$A$1:$F$270,4,FALSE)),"－",VLOOKUP($U877,技リスト!$A$1:$F$270,4,FALSE)),"一致","")</f>
        <v/>
      </c>
      <c r="Y877" s="15" t="s">
        <v>164</v>
      </c>
      <c r="Z877" s="3" t="str">
        <f>IF(ISERROR(VLOOKUP($Y877,技リスト!$A$1:$F$270,6,FALSE)),"－",VLOOKUP($Y877,技リスト!$A$1:$F$270,6,FALSE))</f>
        <v>DR</v>
      </c>
      <c r="AA877" s="3">
        <f>IF(ISERROR(VLOOKUP($Y877,技リスト!$A$1:$F$270,3,FALSE)),"－",VLOOKUP($Y877,技リスト!$A$1:$F$270,3,FALSE))</f>
        <v>49</v>
      </c>
      <c r="AB877" s="3" t="str">
        <f>IF($E877=IF(ISERROR(VLOOKUP($Y877,技リスト!$A$1:$F$270,4,FALSE)),"－",VLOOKUP($Y877,技リスト!$A$1:$F$270,4,FALSE)),"一致","")</f>
        <v>一致</v>
      </c>
      <c r="AC877" s="15" t="s">
        <v>169</v>
      </c>
      <c r="AD877" s="3" t="str">
        <f>IF(ISERROR(VLOOKUP($AC877,技リスト!$A$1:$F$270,6,FALSE)),"－",VLOOKUP($AC877,技リスト!$A$1:$F$270,6,FALSE))</f>
        <v>BL</v>
      </c>
      <c r="AE877" s="3">
        <f>IF(ISERROR(VLOOKUP($AC877,技リスト!$A$1:$F$270,3,FALSE)),"－",VLOOKUP($AC877,技リスト!$A$1:$F$270,3,FALSE))</f>
        <v>8</v>
      </c>
      <c r="AF877" s="3" t="str">
        <f>IF($E877=IF(ISERROR(VLOOKUP($AC877,技リスト!$A$1:$F$245,4,FALSE)),"－",VLOOKUP($AC877,技リスト!$A$1:$F$245,4,FALSE)),"一致","")</f>
        <v/>
      </c>
      <c r="AG877" s="16" t="str">
        <f t="shared" si="104"/>
        <v>うしろのしょうめんサイクロンごりむちゅうクイックドロウ</v>
      </c>
      <c r="AH877" s="16" t="str">
        <f t="shared" si="105"/>
        <v>うしろのしょうめんサイクロンごりむちゅうクイックドロウ</v>
      </c>
      <c r="AI877" s="16" t="str">
        <f t="shared" si="106"/>
        <v>うしろのしょうめんサイクロンごりむちゅうクイックドロウ</v>
      </c>
      <c r="AJ877" s="16" t="str">
        <f t="shared" si="107"/>
        <v>うしろのしょうめんサイクロンごりむちゅうクイックドロウ</v>
      </c>
      <c r="AK877" s="15" t="str">
        <f t="shared" si="108"/>
        <v>BLBLDRBL</v>
      </c>
      <c r="AL877" s="16" t="str">
        <f t="shared" si="109"/>
        <v>BLBLDRBL</v>
      </c>
      <c r="AM877" s="15" t="str">
        <f t="shared" si="110"/>
        <v>BLBLDRBL</v>
      </c>
      <c r="AN877" s="15" t="str">
        <f t="shared" si="111"/>
        <v>BLBLDRBL</v>
      </c>
    </row>
    <row r="878" spans="1:40" ht="11.25" customHeight="1" x14ac:dyDescent="0.15">
      <c r="A878" s="15">
        <v>877</v>
      </c>
      <c r="B878" s="15" t="s">
        <v>2073</v>
      </c>
      <c r="C878" s="15" t="s">
        <v>2074</v>
      </c>
      <c r="D878" s="3" t="s">
        <v>18</v>
      </c>
      <c r="E878" s="15" t="s">
        <v>145</v>
      </c>
      <c r="F878" s="15" t="s">
        <v>53</v>
      </c>
      <c r="G878" s="15">
        <v>154</v>
      </c>
      <c r="H878" s="15">
        <v>136</v>
      </c>
      <c r="I878" s="15">
        <v>62</v>
      </c>
      <c r="J878" s="15">
        <v>54</v>
      </c>
      <c r="K878" s="15">
        <v>60</v>
      </c>
      <c r="L878" s="15">
        <v>53</v>
      </c>
      <c r="M878" s="15">
        <v>59</v>
      </c>
      <c r="N878" s="15">
        <v>52</v>
      </c>
      <c r="O878" s="15">
        <v>52</v>
      </c>
      <c r="P878" s="15">
        <v>16</v>
      </c>
      <c r="Q878" s="15" t="s">
        <v>732</v>
      </c>
      <c r="R878" s="3" t="str">
        <f>IF(ISERROR(VLOOKUP($Q878,技リスト!$A$1:$F$270,6,FALSE)),"－",VLOOKUP($Q878,技リスト!$A$1:$F$270,6,FALSE))</f>
        <v>BL</v>
      </c>
      <c r="S878" s="3">
        <f>IF(ISERROR(VLOOKUP($Q878,技リスト!$A$1:$F$270,3,FALSE)),"－",VLOOKUP($Q878,技リスト!$A$1:$F$270,3,FALSE))</f>
        <v>56</v>
      </c>
      <c r="T878" s="3" t="str">
        <f>IF($E878=IF(ISERROR(VLOOKUP($Q878,技リスト!$A$1:$F$270,4,FALSE)),"－",VLOOKUP($Q878,技リスト!$A$1:$F$270,4,FALSE)),"一致","")</f>
        <v>一致</v>
      </c>
      <c r="U878" s="15" t="s">
        <v>729</v>
      </c>
      <c r="V878" s="3" t="str">
        <f>IF(ISERROR(VLOOKUP($U878,技リスト!$A$1:$F$270,6,FALSE)),"－",VLOOKUP($U878,技リスト!$A$1:$F$270,6,FALSE))</f>
        <v>BB</v>
      </c>
      <c r="W878" s="3">
        <f>IF(ISERROR(VLOOKUP($U878,技リスト!$A$1:$F$270,3,FALSE)),"－",VLOOKUP($U878,技リスト!$A$1:$F$270,3,FALSE))</f>
        <v>73</v>
      </c>
      <c r="X878" s="3" t="str">
        <f>IF($E878=IF(ISERROR(VLOOKUP($U878,技リスト!$A$1:$F$270,4,FALSE)),"－",VLOOKUP($U878,技リスト!$A$1:$F$270,4,FALSE)),"一致","")</f>
        <v>一致</v>
      </c>
      <c r="Y878" s="15" t="s">
        <v>276</v>
      </c>
      <c r="Z878" s="3" t="str">
        <f>IF(ISERROR(VLOOKUP($Y878,技リスト!$A$1:$F$270,6,FALSE)),"－",VLOOKUP($Y878,技リスト!$A$1:$F$270,6,FALSE))</f>
        <v>BL</v>
      </c>
      <c r="AA878" s="3">
        <f>IF(ISERROR(VLOOKUP($Y878,技リスト!$A$1:$F$270,3,FALSE)),"－",VLOOKUP($Y878,技リスト!$A$1:$F$270,3,FALSE))</f>
        <v>16</v>
      </c>
      <c r="AB878" s="3" t="str">
        <f>IF($E878=IF(ISERROR(VLOOKUP($Y878,技リスト!$A$1:$F$270,4,FALSE)),"－",VLOOKUP($Y878,技リスト!$A$1:$F$270,4,FALSE)),"一致","")</f>
        <v/>
      </c>
      <c r="AC878" s="15" t="s">
        <v>223</v>
      </c>
      <c r="AD878" s="3" t="str">
        <f>IF(ISERROR(VLOOKUP($AC878,技リスト!$A$1:$F$270,6,FALSE)),"－",VLOOKUP($AC878,技リスト!$A$1:$F$270,6,FALSE))</f>
        <v>BL</v>
      </c>
      <c r="AE878" s="3">
        <f>IF(ISERROR(VLOOKUP($AC878,技リスト!$A$1:$F$270,3,FALSE)),"－",VLOOKUP($AC878,技リスト!$A$1:$F$270,3,FALSE))</f>
        <v>8</v>
      </c>
      <c r="AF878" s="3" t="str">
        <f>IF($E878=IF(ISERROR(VLOOKUP($AC878,技リスト!$A$1:$F$245,4,FALSE)),"－",VLOOKUP($AC878,技リスト!$A$1:$F$245,4,FALSE)),"一致","")</f>
        <v/>
      </c>
      <c r="AG878" s="16" t="str">
        <f t="shared" si="104"/>
        <v>フェイクボンバーボルケイノカットドッペルゲンガーキラースライド</v>
      </c>
      <c r="AH878" s="16" t="str">
        <f t="shared" si="105"/>
        <v>フェイクボンバーボルケイノカットドッペルゲンガーキラースライド</v>
      </c>
      <c r="AI878" s="16" t="str">
        <f t="shared" si="106"/>
        <v>フェイクボンバーボルケイノカットドッペルゲンガーキラースライド</v>
      </c>
      <c r="AJ878" s="16" t="str">
        <f t="shared" si="107"/>
        <v>フェイクボンバーボルケイノカットドッペルゲンガーキラースライド</v>
      </c>
      <c r="AK878" s="15" t="str">
        <f t="shared" si="108"/>
        <v>BLBBBLBL</v>
      </c>
      <c r="AL878" s="16" t="str">
        <f t="shared" si="109"/>
        <v>BLBBBLBL</v>
      </c>
      <c r="AM878" s="15" t="str">
        <f t="shared" si="110"/>
        <v>BLBBBLBL</v>
      </c>
      <c r="AN878" s="15" t="str">
        <f t="shared" si="111"/>
        <v>BLBBBLBL</v>
      </c>
    </row>
    <row r="879" spans="1:40" ht="11.25" customHeight="1" x14ac:dyDescent="0.15">
      <c r="A879" s="15">
        <v>878</v>
      </c>
      <c r="B879" s="15" t="s">
        <v>2075</v>
      </c>
      <c r="C879" s="15" t="s">
        <v>2076</v>
      </c>
      <c r="D879" s="3" t="s">
        <v>18</v>
      </c>
      <c r="E879" s="15" t="s">
        <v>19</v>
      </c>
      <c r="F879" s="15" t="s">
        <v>17</v>
      </c>
      <c r="G879" s="15">
        <v>99</v>
      </c>
      <c r="H879" s="15">
        <v>142</v>
      </c>
      <c r="I879" s="15">
        <v>45</v>
      </c>
      <c r="J879" s="15">
        <v>55</v>
      </c>
      <c r="K879" s="15">
        <v>61</v>
      </c>
      <c r="L879" s="15">
        <v>59</v>
      </c>
      <c r="M879" s="15">
        <v>74</v>
      </c>
      <c r="N879" s="15">
        <v>60</v>
      </c>
      <c r="O879" s="15">
        <v>54</v>
      </c>
      <c r="P879" s="15">
        <v>17</v>
      </c>
      <c r="Q879" s="15" t="s">
        <v>305</v>
      </c>
      <c r="R879" s="3" t="str">
        <f>IF(ISERROR(VLOOKUP($Q879,技リスト!$A$1:$F$270,6,FALSE)),"－",VLOOKUP($Q879,技リスト!$A$1:$F$270,6,FALSE))</f>
        <v>BB</v>
      </c>
      <c r="S879" s="3">
        <f>IF(ISERROR(VLOOKUP($Q879,技リスト!$A$1:$F$270,3,FALSE)),"－",VLOOKUP($Q879,技リスト!$A$1:$F$270,3,FALSE))</f>
        <v>16</v>
      </c>
      <c r="T879" s="3" t="str">
        <f>IF($E879=IF(ISERROR(VLOOKUP($Q879,技リスト!$A$1:$F$270,4,FALSE)),"－",VLOOKUP($Q879,技リスト!$A$1:$F$270,4,FALSE)),"一致","")</f>
        <v/>
      </c>
      <c r="U879" s="15" t="s">
        <v>921</v>
      </c>
      <c r="V879" s="3" t="str">
        <f>IF(ISERROR(VLOOKUP($U879,技リスト!$A$1:$F$270,6,FALSE)),"－",VLOOKUP($U879,技リスト!$A$1:$F$270,6,FALSE))</f>
        <v>DR</v>
      </c>
      <c r="W879" s="3">
        <f>IF(ISERROR(VLOOKUP($U879,技リスト!$A$1:$F$270,3,FALSE)),"－",VLOOKUP($U879,技リスト!$A$1:$F$270,3,FALSE))</f>
        <v>17</v>
      </c>
      <c r="X879" s="3" t="str">
        <f>IF($E879=IF(ISERROR(VLOOKUP($U879,技リスト!$A$1:$F$270,4,FALSE)),"－",VLOOKUP($U879,技リスト!$A$1:$F$270,4,FALSE)),"一致","")</f>
        <v/>
      </c>
      <c r="Y879" s="15" t="s">
        <v>290</v>
      </c>
      <c r="Z879" s="3" t="str">
        <f>IF(ISERROR(VLOOKUP($Y879,技リスト!$A$1:$F$270,6,FALSE)),"－",VLOOKUP($Y879,技リスト!$A$1:$F$270,6,FALSE))</f>
        <v>BL</v>
      </c>
      <c r="AA879" s="3">
        <f>IF(ISERROR(VLOOKUP($Y879,技リスト!$A$1:$F$270,3,FALSE)),"－",VLOOKUP($Y879,技リスト!$A$1:$F$270,3,FALSE))</f>
        <v>56</v>
      </c>
      <c r="AB879" s="3" t="str">
        <f>IF($E879=IF(ISERROR(VLOOKUP($Y879,技リスト!$A$1:$F$270,4,FALSE)),"－",VLOOKUP($Y879,技リスト!$A$1:$F$270,4,FALSE)),"一致","")</f>
        <v>一致</v>
      </c>
      <c r="AC879" s="15" t="s">
        <v>129</v>
      </c>
      <c r="AD879" s="3" t="str">
        <f>IF(ISERROR(VLOOKUP($AC879,技リスト!$A$1:$F$270,6,FALSE)),"－",VLOOKUP($AC879,技リスト!$A$1:$F$270,6,FALSE))</f>
        <v>BL</v>
      </c>
      <c r="AE879" s="3">
        <f>IF(ISERROR(VLOOKUP($AC879,技リスト!$A$1:$F$270,3,FALSE)),"－",VLOOKUP($AC879,技リスト!$A$1:$F$270,3,FALSE))</f>
        <v>73</v>
      </c>
      <c r="AF879" s="3" t="str">
        <f>IF($E879=IF(ISERROR(VLOOKUP($AC879,技リスト!$A$1:$F$245,4,FALSE)),"－",VLOOKUP($AC879,技リスト!$A$1:$F$245,4,FALSE)),"一致","")</f>
        <v>一致</v>
      </c>
      <c r="AG879" s="16" t="str">
        <f t="shared" si="104"/>
        <v>ホーントレインひとりワンツーくものいとぶんしんディフェンス</v>
      </c>
      <c r="AH879" s="16" t="str">
        <f t="shared" si="105"/>
        <v>ホーントレインひとりワンツーくものいとぶんしんディフェンス</v>
      </c>
      <c r="AI879" s="16" t="str">
        <f t="shared" si="106"/>
        <v>ホーントレインひとりワンツーくものいとぶんしんディフェンス</v>
      </c>
      <c r="AJ879" s="16" t="str">
        <f t="shared" si="107"/>
        <v>ホーントレインひとりワンツーくものいとぶんしんディフェンス</v>
      </c>
      <c r="AK879" s="15" t="str">
        <f t="shared" si="108"/>
        <v>BBDRBLBL</v>
      </c>
      <c r="AL879" s="16" t="str">
        <f t="shared" si="109"/>
        <v>BBDRBLBL</v>
      </c>
      <c r="AM879" s="15" t="str">
        <f t="shared" si="110"/>
        <v>BBDRBLBL</v>
      </c>
      <c r="AN879" s="15" t="str">
        <f t="shared" si="111"/>
        <v>BBDRBLBL</v>
      </c>
    </row>
    <row r="880" spans="1:40" ht="11.25" customHeight="1" x14ac:dyDescent="0.15">
      <c r="A880" s="15">
        <v>879</v>
      </c>
      <c r="B880" s="15" t="s">
        <v>2077</v>
      </c>
      <c r="C880" s="15" t="s">
        <v>2078</v>
      </c>
      <c r="D880" s="3" t="s">
        <v>18</v>
      </c>
      <c r="E880" s="15" t="s">
        <v>88</v>
      </c>
      <c r="F880" s="15" t="s">
        <v>52</v>
      </c>
      <c r="G880" s="15">
        <v>96</v>
      </c>
      <c r="H880" s="15">
        <v>156</v>
      </c>
      <c r="I880" s="15">
        <v>54</v>
      </c>
      <c r="J880" s="15">
        <v>61</v>
      </c>
      <c r="K880" s="15">
        <v>40</v>
      </c>
      <c r="L880" s="15">
        <v>64</v>
      </c>
      <c r="M880" s="15">
        <v>58</v>
      </c>
      <c r="N880" s="15">
        <v>67</v>
      </c>
      <c r="O880" s="15">
        <v>56</v>
      </c>
      <c r="P880" s="15">
        <v>20</v>
      </c>
      <c r="Q880" s="15" t="s">
        <v>159</v>
      </c>
      <c r="R880" s="3" t="str">
        <f>IF(ISERROR(VLOOKUP($Q880,技リスト!$A$1:$F$270,6,FALSE)),"－",VLOOKUP($Q880,技リスト!$A$1:$F$270,6,FALSE))</f>
        <v>NS</v>
      </c>
      <c r="S880" s="3">
        <f>IF(ISERROR(VLOOKUP($Q880,技リスト!$A$1:$F$270,3,FALSE)),"－",VLOOKUP($Q880,技リスト!$A$1:$F$270,3,FALSE))</f>
        <v>67</v>
      </c>
      <c r="T880" s="3" t="str">
        <f>IF($E880=IF(ISERROR(VLOOKUP($Q880,技リスト!$A$1:$F$270,4,FALSE)),"－",VLOOKUP($Q880,技リスト!$A$1:$F$270,4,FALSE)),"一致","")</f>
        <v/>
      </c>
      <c r="U880" s="15" t="s">
        <v>152</v>
      </c>
      <c r="V880" s="3" t="str">
        <f>IF(ISERROR(VLOOKUP($U880,技リスト!$A$1:$F$270,6,FALSE)),"－",VLOOKUP($U880,技リスト!$A$1:$F$270,6,FALSE))</f>
        <v>DR</v>
      </c>
      <c r="W880" s="3">
        <f>IF(ISERROR(VLOOKUP($U880,技リスト!$A$1:$F$270,3,FALSE)),"－",VLOOKUP($U880,技リスト!$A$1:$F$270,3,FALSE))</f>
        <v>47</v>
      </c>
      <c r="X880" s="3" t="str">
        <f>IF($E880=IF(ISERROR(VLOOKUP($U880,技リスト!$A$1:$F$270,4,FALSE)),"－",VLOOKUP($U880,技リスト!$A$1:$F$270,4,FALSE)),"一致","")</f>
        <v>一致</v>
      </c>
      <c r="Y880" s="15" t="s">
        <v>141</v>
      </c>
      <c r="Z880" s="3" t="str">
        <f>IF(ISERROR(VLOOKUP($Y880,技リスト!$A$1:$F$270,6,FALSE)),"－",VLOOKUP($Y880,技リスト!$A$1:$F$270,6,FALSE))</f>
        <v>BL</v>
      </c>
      <c r="AA880" s="3">
        <f>IF(ISERROR(VLOOKUP($Y880,技リスト!$A$1:$F$270,3,FALSE)),"－",VLOOKUP($Y880,技リスト!$A$1:$F$270,3,FALSE))</f>
        <v>64</v>
      </c>
      <c r="AB880" s="3" t="str">
        <f>IF($E880=IF(ISERROR(VLOOKUP($Y880,技リスト!$A$1:$F$270,4,FALSE)),"－",VLOOKUP($Y880,技リスト!$A$1:$F$270,4,FALSE)),"一致","")</f>
        <v/>
      </c>
      <c r="AC880" s="15" t="s">
        <v>424</v>
      </c>
      <c r="AD880" s="3" t="str">
        <f>IF(ISERROR(VLOOKUP($AC880,技リスト!$A$1:$F$270,6,FALSE)),"－",VLOOKUP($AC880,技リスト!$A$1:$F$270,6,FALSE))</f>
        <v>NS</v>
      </c>
      <c r="AE880" s="3">
        <f>IF(ISERROR(VLOOKUP($AC880,技リスト!$A$1:$F$270,3,FALSE)),"－",VLOOKUP($AC880,技リスト!$A$1:$F$270,3,FALSE))</f>
        <v>78</v>
      </c>
      <c r="AF880" s="3" t="str">
        <f>IF($E880=IF(ISERROR(VLOOKUP($AC880,技リスト!$A$1:$F$245,4,FALSE)),"－",VLOOKUP($AC880,技リスト!$A$1:$F$245,4,FALSE)),"一致","")</f>
        <v/>
      </c>
      <c r="AG880" s="16" t="str">
        <f t="shared" si="104"/>
        <v>クルクルヘッドジグザグスパークかげぬいシャインドライブ</v>
      </c>
      <c r="AH880" s="16" t="str">
        <f t="shared" si="105"/>
        <v>クルクルヘッドジグザグスパークかげぬいシャインドライブ</v>
      </c>
      <c r="AI880" s="16" t="str">
        <f t="shared" si="106"/>
        <v>クルクルヘッドジグザグスパークかげぬいシャインドライブ</v>
      </c>
      <c r="AJ880" s="16" t="str">
        <f t="shared" si="107"/>
        <v>クルクルヘッドジグザグスパークかげぬいシャインドライブ</v>
      </c>
      <c r="AK880" s="15" t="str">
        <f t="shared" si="108"/>
        <v>NSDRBLNS</v>
      </c>
      <c r="AL880" s="16" t="str">
        <f t="shared" si="109"/>
        <v>NSDRBLNS</v>
      </c>
      <c r="AM880" s="15" t="str">
        <f t="shared" si="110"/>
        <v>NSDRBLNS</v>
      </c>
      <c r="AN880" s="15" t="str">
        <f t="shared" si="111"/>
        <v>NSDRBLNS</v>
      </c>
    </row>
    <row r="881" spans="1:40" ht="11.25" customHeight="1" x14ac:dyDescent="0.15">
      <c r="A881" s="15">
        <v>880</v>
      </c>
      <c r="B881" s="15" t="s">
        <v>2079</v>
      </c>
      <c r="C881" s="15" t="s">
        <v>2080</v>
      </c>
      <c r="D881" s="3" t="s">
        <v>18</v>
      </c>
      <c r="E881" s="15" t="s">
        <v>145</v>
      </c>
      <c r="F881" s="15" t="s">
        <v>17</v>
      </c>
      <c r="G881" s="15">
        <v>129</v>
      </c>
      <c r="H881" s="15">
        <v>160</v>
      </c>
      <c r="I881" s="15">
        <v>63</v>
      </c>
      <c r="J881" s="15">
        <v>60</v>
      </c>
      <c r="K881" s="15">
        <v>62</v>
      </c>
      <c r="L881" s="15">
        <v>64</v>
      </c>
      <c r="M881" s="15">
        <v>62</v>
      </c>
      <c r="N881" s="15">
        <v>63</v>
      </c>
      <c r="O881" s="15">
        <v>53</v>
      </c>
      <c r="P881" s="15">
        <v>17</v>
      </c>
      <c r="Q881" s="15" t="s">
        <v>139</v>
      </c>
      <c r="R881" s="3" t="str">
        <f>IF(ISERROR(VLOOKUP($Q881,技リスト!$A$1:$F$270,6,FALSE)),"－",VLOOKUP($Q881,技リスト!$A$1:$F$270,6,FALSE))</f>
        <v>BL</v>
      </c>
      <c r="S881" s="3">
        <f>IF(ISERROR(VLOOKUP($Q881,技リスト!$A$1:$F$270,3,FALSE)),"－",VLOOKUP($Q881,技リスト!$A$1:$F$270,3,FALSE))</f>
        <v>8</v>
      </c>
      <c r="T881" s="3" t="str">
        <f>IF($E881=IF(ISERROR(VLOOKUP($Q881,技リスト!$A$1:$F$270,4,FALSE)),"－",VLOOKUP($Q881,技リスト!$A$1:$F$270,4,FALSE)),"一致","")</f>
        <v/>
      </c>
      <c r="U881" s="15" t="s">
        <v>289</v>
      </c>
      <c r="V881" s="3" t="str">
        <f>IF(ISERROR(VLOOKUP($U881,技リスト!$A$1:$F$270,6,FALSE)),"－",VLOOKUP($U881,技リスト!$A$1:$F$270,6,FALSE))</f>
        <v>DR</v>
      </c>
      <c r="W881" s="3">
        <f>IF(ISERROR(VLOOKUP($U881,技リスト!$A$1:$F$270,3,FALSE)),"－",VLOOKUP($U881,技リスト!$A$1:$F$270,3,FALSE))</f>
        <v>24</v>
      </c>
      <c r="X881" s="3" t="str">
        <f>IF($E881=IF(ISERROR(VLOOKUP($U881,技リスト!$A$1:$F$270,4,FALSE)),"－",VLOOKUP($U881,技リスト!$A$1:$F$270,4,FALSE)),"一致","")</f>
        <v/>
      </c>
      <c r="Y881" s="15" t="s">
        <v>427</v>
      </c>
      <c r="Z881" s="3" t="str">
        <f>IF(ISERROR(VLOOKUP($Y881,技リスト!$A$1:$F$270,6,FALSE)),"－",VLOOKUP($Y881,技リスト!$A$1:$F$270,6,FALSE))</f>
        <v>BL</v>
      </c>
      <c r="AA881" s="3">
        <f>IF(ISERROR(VLOOKUP($Y881,技リスト!$A$1:$F$270,3,FALSE)),"－",VLOOKUP($Y881,技リスト!$A$1:$F$270,3,FALSE))</f>
        <v>39</v>
      </c>
      <c r="AB881" s="3" t="str">
        <f>IF($E881=IF(ISERROR(VLOOKUP($Y881,技リスト!$A$1:$F$270,4,FALSE)),"－",VLOOKUP($Y881,技リスト!$A$1:$F$270,4,FALSE)),"一致","")</f>
        <v/>
      </c>
      <c r="AC881" s="15" t="s">
        <v>129</v>
      </c>
      <c r="AD881" s="3" t="str">
        <f>IF(ISERROR(VLOOKUP($AC881,技リスト!$A$1:$F$270,6,FALSE)),"－",VLOOKUP($AC881,技リスト!$A$1:$F$270,6,FALSE))</f>
        <v>BL</v>
      </c>
      <c r="AE881" s="3">
        <f>IF(ISERROR(VLOOKUP($AC881,技リスト!$A$1:$F$270,3,FALSE)),"－",VLOOKUP($AC881,技リスト!$A$1:$F$270,3,FALSE))</f>
        <v>73</v>
      </c>
      <c r="AF881" s="3" t="str">
        <f>IF($E881=IF(ISERROR(VLOOKUP($AC881,技リスト!$A$1:$F$245,4,FALSE)),"－",VLOOKUP($AC881,技リスト!$A$1:$F$245,4,FALSE)),"一致","")</f>
        <v/>
      </c>
      <c r="AG881" s="16" t="str">
        <f t="shared" si="104"/>
        <v>コイルターンどくぎりのじゅつブレードアタックぶんしんディフェンス</v>
      </c>
      <c r="AH881" s="16" t="str">
        <f t="shared" si="105"/>
        <v>コイルターンどくぎりのじゅつブレードアタックぶんしんディフェンス</v>
      </c>
      <c r="AI881" s="16" t="str">
        <f t="shared" si="106"/>
        <v>コイルターンどくぎりのじゅつブレードアタックぶんしんディフェンス</v>
      </c>
      <c r="AJ881" s="16" t="str">
        <f t="shared" si="107"/>
        <v>コイルターンどくぎりのじゅつブレードアタックぶんしんディフェンス</v>
      </c>
      <c r="AK881" s="15" t="str">
        <f t="shared" si="108"/>
        <v>BLDRBLBL</v>
      </c>
      <c r="AL881" s="16" t="str">
        <f t="shared" si="109"/>
        <v>BLDRBLBL</v>
      </c>
      <c r="AM881" s="15" t="str">
        <f t="shared" si="110"/>
        <v>BLDRBLBL</v>
      </c>
      <c r="AN881" s="15" t="str">
        <f t="shared" si="111"/>
        <v>BLDRBLBL</v>
      </c>
    </row>
    <row r="882" spans="1:40" ht="11.25" customHeight="1" x14ac:dyDescent="0.15">
      <c r="A882" s="15">
        <v>881</v>
      </c>
      <c r="B882" s="15" t="s">
        <v>2081</v>
      </c>
      <c r="C882" s="15" t="s">
        <v>2082</v>
      </c>
      <c r="D882" s="3" t="s">
        <v>18</v>
      </c>
      <c r="E882" s="15" t="s">
        <v>145</v>
      </c>
      <c r="F882" s="15" t="s">
        <v>52</v>
      </c>
      <c r="G882" s="15">
        <v>88</v>
      </c>
      <c r="H882" s="15">
        <v>158</v>
      </c>
      <c r="I882" s="15">
        <v>43</v>
      </c>
      <c r="J882" s="15">
        <v>59</v>
      </c>
      <c r="K882" s="15">
        <v>52</v>
      </c>
      <c r="L882" s="15">
        <v>63</v>
      </c>
      <c r="M882" s="15">
        <v>66</v>
      </c>
      <c r="N882" s="15">
        <v>64</v>
      </c>
      <c r="O882" s="15">
        <v>60</v>
      </c>
      <c r="P882" s="15">
        <v>25</v>
      </c>
      <c r="Q882" s="15" t="s">
        <v>134</v>
      </c>
      <c r="R882" s="3" t="str">
        <f>IF(ISERROR(VLOOKUP($Q882,技リスト!$A$1:$F$270,6,FALSE)),"－",VLOOKUP($Q882,技リスト!$A$1:$F$270,6,FALSE))</f>
        <v>DR</v>
      </c>
      <c r="S882" s="3">
        <f>IF(ISERROR(VLOOKUP($Q882,技リスト!$A$1:$F$270,3,FALSE)),"－",VLOOKUP($Q882,技リスト!$A$1:$F$270,3,FALSE))</f>
        <v>38</v>
      </c>
      <c r="T882" s="3" t="str">
        <f>IF($E882=IF(ISERROR(VLOOKUP($Q882,技リスト!$A$1:$F$270,4,FALSE)),"－",VLOOKUP($Q882,技リスト!$A$1:$F$270,4,FALSE)),"一致","")</f>
        <v/>
      </c>
      <c r="U882" s="15" t="s">
        <v>159</v>
      </c>
      <c r="V882" s="3" t="str">
        <f>IF(ISERROR(VLOOKUP($U882,技リスト!$A$1:$F$270,6,FALSE)),"－",VLOOKUP($U882,技リスト!$A$1:$F$270,6,FALSE))</f>
        <v>NS</v>
      </c>
      <c r="W882" s="3">
        <f>IF(ISERROR(VLOOKUP($U882,技リスト!$A$1:$F$270,3,FALSE)),"－",VLOOKUP($U882,技リスト!$A$1:$F$270,3,FALSE))</f>
        <v>67</v>
      </c>
      <c r="X882" s="3" t="str">
        <f>IF($E882=IF(ISERROR(VLOOKUP($U882,技リスト!$A$1:$F$270,4,FALSE)),"－",VLOOKUP($U882,技リスト!$A$1:$F$270,4,FALSE)),"一致","")</f>
        <v/>
      </c>
      <c r="Y882" s="15" t="s">
        <v>260</v>
      </c>
      <c r="Z882" s="3" t="str">
        <f>IF(ISERROR(VLOOKUP($Y882,技リスト!$A$1:$F$270,6,FALSE)),"－",VLOOKUP($Y882,技リスト!$A$1:$F$270,6,FALSE))</f>
        <v>NS</v>
      </c>
      <c r="AA882" s="3">
        <f>IF(ISERROR(VLOOKUP($Y882,技リスト!$A$1:$F$270,3,FALSE)),"－",VLOOKUP($Y882,技リスト!$A$1:$F$270,3,FALSE))</f>
        <v>70</v>
      </c>
      <c r="AB882" s="3" t="str">
        <f>IF($E882=IF(ISERROR(VLOOKUP($Y882,技リスト!$A$1:$F$270,4,FALSE)),"－",VLOOKUP($Y882,技リスト!$A$1:$F$270,4,FALSE)),"一致","")</f>
        <v/>
      </c>
      <c r="AC882" s="15" t="s">
        <v>691</v>
      </c>
      <c r="AD882" s="3" t="str">
        <f>IF(ISERROR(VLOOKUP($AC882,技リスト!$A$1:$F$270,6,FALSE)),"－",VLOOKUP($AC882,技リスト!$A$1:$F$270,6,FALSE))</f>
        <v>LS</v>
      </c>
      <c r="AE882" s="3">
        <f>IF(ISERROR(VLOOKUP($AC882,技リスト!$A$1:$F$270,3,FALSE)),"－",VLOOKUP($AC882,技リスト!$A$1:$F$270,3,FALSE))</f>
        <v>87</v>
      </c>
      <c r="AF882" s="3" t="str">
        <f>IF($E882=IF(ISERROR(VLOOKUP($AC882,技リスト!$A$1:$F$245,4,FALSE)),"－",VLOOKUP($AC882,技リスト!$A$1:$F$245,4,FALSE)),"一致","")</f>
        <v/>
      </c>
      <c r="AG882" s="16" t="str">
        <f t="shared" si="104"/>
        <v>スーパーアルマジロクルクルヘッドクンフーヘッドドこんじょうクラブ</v>
      </c>
      <c r="AH882" s="16" t="str">
        <f t="shared" si="105"/>
        <v>スーパーアルマジロクルクルヘッドクンフーヘッドドこんじょうクラブ</v>
      </c>
      <c r="AI882" s="16" t="str">
        <f t="shared" si="106"/>
        <v>スーパーアルマジロクルクルヘッドクンフーヘッドドこんじょうクラブ</v>
      </c>
      <c r="AJ882" s="16" t="str">
        <f t="shared" si="107"/>
        <v>スーパーアルマジロクルクルヘッドクンフーヘッドドこんじょうクラブ</v>
      </c>
      <c r="AK882" s="15" t="str">
        <f t="shared" si="108"/>
        <v>DRNSNSLS</v>
      </c>
      <c r="AL882" s="16" t="str">
        <f t="shared" si="109"/>
        <v>DRNSNSLS</v>
      </c>
      <c r="AM882" s="15" t="str">
        <f t="shared" si="110"/>
        <v>DRNSNSLS</v>
      </c>
      <c r="AN882" s="15" t="str">
        <f t="shared" si="111"/>
        <v>DRNSNSLS</v>
      </c>
    </row>
    <row r="883" spans="1:40" ht="11.25" customHeight="1" x14ac:dyDescent="0.15">
      <c r="A883" s="15">
        <v>882</v>
      </c>
      <c r="B883" s="15" t="s">
        <v>2083</v>
      </c>
      <c r="C883" s="15" t="s">
        <v>2084</v>
      </c>
      <c r="D883" s="3" t="s">
        <v>18</v>
      </c>
      <c r="E883" s="15" t="s">
        <v>121</v>
      </c>
      <c r="F883" s="15" t="s">
        <v>52</v>
      </c>
      <c r="G883" s="15">
        <v>195</v>
      </c>
      <c r="H883" s="15">
        <v>156</v>
      </c>
      <c r="I883" s="15">
        <v>65</v>
      </c>
      <c r="J883" s="15">
        <v>63</v>
      </c>
      <c r="K883" s="15">
        <v>55</v>
      </c>
      <c r="L883" s="15">
        <v>67</v>
      </c>
      <c r="M883" s="15">
        <v>28</v>
      </c>
      <c r="N883" s="15">
        <v>60</v>
      </c>
      <c r="O883" s="15">
        <v>56</v>
      </c>
      <c r="P883" s="15">
        <v>17</v>
      </c>
      <c r="Q883" s="15" t="s">
        <v>304</v>
      </c>
      <c r="R883" s="3" t="str">
        <f>IF(ISERROR(VLOOKUP($Q883,技リスト!$A$1:$F$270,6,FALSE)),"－",VLOOKUP($Q883,技リスト!$A$1:$F$270,6,FALSE))</f>
        <v>BL</v>
      </c>
      <c r="S883" s="3">
        <f>IF(ISERROR(VLOOKUP($Q883,技リスト!$A$1:$F$270,3,FALSE)),"－",VLOOKUP($Q883,技リスト!$A$1:$F$270,3,FALSE))</f>
        <v>12</v>
      </c>
      <c r="T883" s="3" t="str">
        <f>IF($E883=IF(ISERROR(VLOOKUP($Q883,技リスト!$A$1:$F$270,4,FALSE)),"－",VLOOKUP($Q883,技リスト!$A$1:$F$270,4,FALSE)),"一致","")</f>
        <v>一致</v>
      </c>
      <c r="U883" s="15" t="s">
        <v>305</v>
      </c>
      <c r="V883" s="3" t="str">
        <f>IF(ISERROR(VLOOKUP($U883,技リスト!$A$1:$F$270,6,FALSE)),"－",VLOOKUP($U883,技リスト!$A$1:$F$270,6,FALSE))</f>
        <v>BB</v>
      </c>
      <c r="W883" s="3">
        <f>IF(ISERROR(VLOOKUP($U883,技リスト!$A$1:$F$270,3,FALSE)),"－",VLOOKUP($U883,技リスト!$A$1:$F$270,3,FALSE))</f>
        <v>16</v>
      </c>
      <c r="X883" s="3" t="str">
        <f>IF($E883=IF(ISERROR(VLOOKUP($U883,技リスト!$A$1:$F$270,4,FALSE)),"－",VLOOKUP($U883,技リスト!$A$1:$F$270,4,FALSE)),"一致","")</f>
        <v>一致</v>
      </c>
      <c r="Y883" s="15" t="s">
        <v>330</v>
      </c>
      <c r="Z883" s="3" t="str">
        <f>IF(ISERROR(VLOOKUP($Y883,技リスト!$A$1:$F$270,6,FALSE)),"－",VLOOKUP($Y883,技リスト!$A$1:$F$270,6,FALSE))</f>
        <v>NS</v>
      </c>
      <c r="AA883" s="3">
        <f>IF(ISERROR(VLOOKUP($Y883,技リスト!$A$1:$F$270,3,FALSE)),"－",VLOOKUP($Y883,技リスト!$A$1:$F$270,3,FALSE))</f>
        <v>65</v>
      </c>
      <c r="AB883" s="3" t="str">
        <f>IF($E883=IF(ISERROR(VLOOKUP($Y883,技リスト!$A$1:$F$270,4,FALSE)),"－",VLOOKUP($Y883,技リスト!$A$1:$F$270,4,FALSE)),"一致","")</f>
        <v/>
      </c>
      <c r="AC883" s="15" t="s">
        <v>160</v>
      </c>
      <c r="AD883" s="3" t="str">
        <f>IF(ISERROR(VLOOKUP($AC883,技リスト!$A$1:$F$270,6,FALSE)),"－",VLOOKUP($AC883,技リスト!$A$1:$F$270,6,FALSE))</f>
        <v>BS</v>
      </c>
      <c r="AE883" s="3">
        <f>IF(ISERROR(VLOOKUP($AC883,技リスト!$A$1:$F$270,3,FALSE)),"－",VLOOKUP($AC883,技リスト!$A$1:$F$270,3,FALSE))</f>
        <v>78</v>
      </c>
      <c r="AF883" s="3" t="str">
        <f>IF($E883=IF(ISERROR(VLOOKUP($AC883,技リスト!$A$1:$F$245,4,FALSE)),"－",VLOOKUP($AC883,技リスト!$A$1:$F$245,4,FALSE)),"一致","")</f>
        <v>一致</v>
      </c>
      <c r="AG883" s="16" t="str">
        <f t="shared" si="104"/>
        <v>しこふみホーントレインラン・ボール・ランクンフーアタック</v>
      </c>
      <c r="AH883" s="16" t="str">
        <f t="shared" si="105"/>
        <v>しこふみホーントレインラン・ボール・ランクンフーアタック</v>
      </c>
      <c r="AI883" s="16" t="str">
        <f t="shared" si="106"/>
        <v>しこふみホーントレインラン・ボール・ランクンフーアタック</v>
      </c>
      <c r="AJ883" s="16" t="str">
        <f t="shared" si="107"/>
        <v>しこふみホーントレインラン・ボール・ランクンフーアタック</v>
      </c>
      <c r="AK883" s="15" t="str">
        <f t="shared" si="108"/>
        <v>BLBBNSBS</v>
      </c>
      <c r="AL883" s="16" t="str">
        <f t="shared" si="109"/>
        <v>BLBBNSBS</v>
      </c>
      <c r="AM883" s="15" t="str">
        <f t="shared" si="110"/>
        <v>BLBBNSBS</v>
      </c>
      <c r="AN883" s="15" t="str">
        <f t="shared" si="111"/>
        <v>BLBBNSBS</v>
      </c>
    </row>
    <row r="884" spans="1:40" ht="11.25" customHeight="1" x14ac:dyDescent="0.15">
      <c r="A884" s="15">
        <v>883</v>
      </c>
      <c r="B884" s="15" t="s">
        <v>2085</v>
      </c>
      <c r="C884" s="15" t="s">
        <v>2086</v>
      </c>
      <c r="D884" s="3" t="s">
        <v>18</v>
      </c>
      <c r="E884" s="15" t="s">
        <v>19</v>
      </c>
      <c r="F884" s="15" t="s">
        <v>17</v>
      </c>
      <c r="G884" s="15">
        <v>116</v>
      </c>
      <c r="H884" s="15">
        <v>132</v>
      </c>
      <c r="I884" s="15">
        <v>41</v>
      </c>
      <c r="J884" s="15">
        <v>34</v>
      </c>
      <c r="K884" s="15">
        <v>32</v>
      </c>
      <c r="L884" s="15">
        <v>59</v>
      </c>
      <c r="M884" s="15">
        <v>68</v>
      </c>
      <c r="N884" s="15">
        <v>60</v>
      </c>
      <c r="O884" s="15">
        <v>57</v>
      </c>
      <c r="P884" s="15">
        <v>22</v>
      </c>
      <c r="Q884" s="15" t="s">
        <v>169</v>
      </c>
      <c r="R884" s="3" t="str">
        <f>IF(ISERROR(VLOOKUP($Q884,技リスト!$A$1:$F$270,6,FALSE)),"－",VLOOKUP($Q884,技リスト!$A$1:$F$270,6,FALSE))</f>
        <v>BL</v>
      </c>
      <c r="S884" s="3">
        <f>IF(ISERROR(VLOOKUP($Q884,技リスト!$A$1:$F$270,3,FALSE)),"－",VLOOKUP($Q884,技リスト!$A$1:$F$270,3,FALSE))</f>
        <v>8</v>
      </c>
      <c r="T884" s="3" t="str">
        <f>IF($E884=IF(ISERROR(VLOOKUP($Q884,技リスト!$A$1:$F$270,4,FALSE)),"－",VLOOKUP($Q884,技リスト!$A$1:$F$270,4,FALSE)),"一致","")</f>
        <v>一致</v>
      </c>
      <c r="U884" s="15" t="s">
        <v>698</v>
      </c>
      <c r="V884" s="3" t="str">
        <f>IF(ISERROR(VLOOKUP($U884,技リスト!$A$1:$F$270,6,FALSE)),"－",VLOOKUP($U884,技リスト!$A$1:$F$270,6,FALSE))</f>
        <v>BL</v>
      </c>
      <c r="W884" s="3">
        <f>IF(ISERROR(VLOOKUP($U884,技リスト!$A$1:$F$270,3,FALSE)),"－",VLOOKUP($U884,技リスト!$A$1:$F$270,3,FALSE))</f>
        <v>44</v>
      </c>
      <c r="X884" s="3" t="str">
        <f>IF($E884=IF(ISERROR(VLOOKUP($U884,技リスト!$A$1:$F$270,4,FALSE)),"－",VLOOKUP($U884,技リスト!$A$1:$F$270,4,FALSE)),"一致","")</f>
        <v/>
      </c>
      <c r="Y884" s="15" t="s">
        <v>199</v>
      </c>
      <c r="Z884" s="3" t="str">
        <f>IF(ISERROR(VLOOKUP($Y884,技リスト!$A$1:$F$270,6,FALSE)),"－",VLOOKUP($Y884,技リスト!$A$1:$F$270,6,FALSE))</f>
        <v>BB</v>
      </c>
      <c r="AA884" s="3">
        <f>IF(ISERROR(VLOOKUP($Y884,技リスト!$A$1:$F$270,3,FALSE)),"－",VLOOKUP($Y884,技リスト!$A$1:$F$270,3,FALSE))</f>
        <v>58</v>
      </c>
      <c r="AB884" s="3" t="str">
        <f>IF($E884=IF(ISERROR(VLOOKUP($Y884,技リスト!$A$1:$F$270,4,FALSE)),"－",VLOOKUP($Y884,技リスト!$A$1:$F$270,4,FALSE)),"一致","")</f>
        <v/>
      </c>
      <c r="AC884" s="15" t="s">
        <v>562</v>
      </c>
      <c r="AD884" s="3" t="str">
        <f>IF(ISERROR(VLOOKUP($AC884,技リスト!$A$1:$F$270,6,FALSE)),"－",VLOOKUP($AC884,技リスト!$A$1:$F$270,6,FALSE))</f>
        <v>BB</v>
      </c>
      <c r="AE884" s="3">
        <f>IF(ISERROR(VLOOKUP($AC884,技リスト!$A$1:$F$270,3,FALSE)),"－",VLOOKUP($AC884,技リスト!$A$1:$F$270,3,FALSE))</f>
        <v>80</v>
      </c>
      <c r="AF884" s="3" t="str">
        <f>IF($E884=IF(ISERROR(VLOOKUP($AC884,技リスト!$A$1:$F$245,4,FALSE)),"－",VLOOKUP($AC884,技リスト!$A$1:$F$245,4,FALSE)),"一致","")</f>
        <v/>
      </c>
      <c r="AG884" s="16" t="str">
        <f t="shared" si="104"/>
        <v>クイックドロウアイスグランドスピニングカットさばきのてっつい</v>
      </c>
      <c r="AH884" s="16" t="str">
        <f t="shared" si="105"/>
        <v>クイックドロウアイスグランドスピニングカットさばきのてっつい</v>
      </c>
      <c r="AI884" s="16" t="str">
        <f t="shared" si="106"/>
        <v>クイックドロウアイスグランドスピニングカットさばきのてっつい</v>
      </c>
      <c r="AJ884" s="16" t="str">
        <f t="shared" si="107"/>
        <v>クイックドロウアイスグランドスピニングカットさばきのてっつい</v>
      </c>
      <c r="AK884" s="15" t="str">
        <f t="shared" si="108"/>
        <v>BLBLBBBB</v>
      </c>
      <c r="AL884" s="16" t="str">
        <f t="shared" si="109"/>
        <v>BLBLBBBB</v>
      </c>
      <c r="AM884" s="15" t="str">
        <f t="shared" si="110"/>
        <v>BLBLBBBB</v>
      </c>
      <c r="AN884" s="15" t="str">
        <f t="shared" si="111"/>
        <v>BLBLBBBB</v>
      </c>
    </row>
    <row r="885" spans="1:40" ht="11.25" customHeight="1" x14ac:dyDescent="0.15">
      <c r="A885" s="15">
        <v>884</v>
      </c>
      <c r="B885" s="15" t="s">
        <v>2087</v>
      </c>
      <c r="C885" s="15" t="s">
        <v>2088</v>
      </c>
      <c r="D885" s="3" t="s">
        <v>18</v>
      </c>
      <c r="E885" s="15" t="s">
        <v>19</v>
      </c>
      <c r="F885" s="15" t="s">
        <v>52</v>
      </c>
      <c r="G885" s="15">
        <v>140</v>
      </c>
      <c r="H885" s="15">
        <v>162</v>
      </c>
      <c r="I885" s="15">
        <v>63</v>
      </c>
      <c r="J885" s="15">
        <v>68</v>
      </c>
      <c r="K885" s="15">
        <v>53</v>
      </c>
      <c r="L885" s="15">
        <v>68</v>
      </c>
      <c r="M885" s="15">
        <v>62</v>
      </c>
      <c r="N885" s="15">
        <v>58</v>
      </c>
      <c r="O885" s="15">
        <v>61</v>
      </c>
      <c r="P885" s="15">
        <v>19</v>
      </c>
      <c r="Q885" s="15" t="s">
        <v>684</v>
      </c>
      <c r="R885" s="3" t="str">
        <f>IF(ISERROR(VLOOKUP($Q885,技リスト!$A$1:$F$270,6,FALSE)),"－",VLOOKUP($Q885,技リスト!$A$1:$F$270,6,FALSE))</f>
        <v>NS</v>
      </c>
      <c r="S885" s="3">
        <f>IF(ISERROR(VLOOKUP($Q885,技リスト!$A$1:$F$270,3,FALSE)),"－",VLOOKUP($Q885,技リスト!$A$1:$F$270,3,FALSE))</f>
        <v>45</v>
      </c>
      <c r="T885" s="3" t="str">
        <f>IF($E885=IF(ISERROR(VLOOKUP($Q885,技リスト!$A$1:$F$270,4,FALSE)),"－",VLOOKUP($Q885,技リスト!$A$1:$F$270,4,FALSE)),"一致","")</f>
        <v/>
      </c>
      <c r="U885" s="15" t="s">
        <v>325</v>
      </c>
      <c r="V885" s="3" t="str">
        <f>IF(ISERROR(VLOOKUP($U885,技リスト!$A$1:$F$270,6,FALSE)),"－",VLOOKUP($U885,技リスト!$A$1:$F$270,6,FALSE))</f>
        <v>NS</v>
      </c>
      <c r="W885" s="3">
        <f>IF(ISERROR(VLOOKUP($U885,技リスト!$A$1:$F$270,3,FALSE)),"－",VLOOKUP($U885,技リスト!$A$1:$F$270,3,FALSE))</f>
        <v>58</v>
      </c>
      <c r="X885" s="3" t="str">
        <f>IF($E885=IF(ISERROR(VLOOKUP($U885,技リスト!$A$1:$F$270,4,FALSE)),"－",VLOOKUP($U885,技リスト!$A$1:$F$270,4,FALSE)),"一致","")</f>
        <v/>
      </c>
      <c r="Y885" s="15" t="s">
        <v>738</v>
      </c>
      <c r="Z885" s="3" t="str">
        <f>IF(ISERROR(VLOOKUP($Y885,技リスト!$A$1:$F$270,6,FALSE)),"－",VLOOKUP($Y885,技リスト!$A$1:$F$270,6,FALSE))</f>
        <v>BB</v>
      </c>
      <c r="AA885" s="3">
        <f>IF(ISERROR(VLOOKUP($Y885,技リスト!$A$1:$F$270,3,FALSE)),"－",VLOOKUP($Y885,技リスト!$A$1:$F$270,3,FALSE))</f>
        <v>44</v>
      </c>
      <c r="AB885" s="3" t="str">
        <f>IF($E885=IF(ISERROR(VLOOKUP($Y885,技リスト!$A$1:$F$270,4,FALSE)),"－",VLOOKUP($Y885,技リスト!$A$1:$F$270,4,FALSE)),"一致","")</f>
        <v/>
      </c>
      <c r="AC885" s="15" t="s">
        <v>160</v>
      </c>
      <c r="AD885" s="3" t="str">
        <f>IF(ISERROR(VLOOKUP($AC885,技リスト!$A$1:$F$270,6,FALSE)),"－",VLOOKUP($AC885,技リスト!$A$1:$F$270,6,FALSE))</f>
        <v>BS</v>
      </c>
      <c r="AE885" s="3">
        <f>IF(ISERROR(VLOOKUP($AC885,技リスト!$A$1:$F$270,3,FALSE)),"－",VLOOKUP($AC885,技リスト!$A$1:$F$270,3,FALSE))</f>
        <v>78</v>
      </c>
      <c r="AF885" s="3" t="str">
        <f>IF($E885=IF(ISERROR(VLOOKUP($AC885,技リスト!$A$1:$F$245,4,FALSE)),"－",VLOOKUP($AC885,技リスト!$A$1:$F$245,4,FALSE)),"一致","")</f>
        <v/>
      </c>
      <c r="AG885" s="16" t="str">
        <f t="shared" si="104"/>
        <v>あびせげりコンドルダイブスーパーしこふみクンフーアタック</v>
      </c>
      <c r="AH885" s="16" t="str">
        <f t="shared" si="105"/>
        <v>あびせげりコンドルダイブスーパーしこふみクンフーアタック</v>
      </c>
      <c r="AI885" s="16" t="str">
        <f t="shared" si="106"/>
        <v>あびせげりコンドルダイブスーパーしこふみクンフーアタック</v>
      </c>
      <c r="AJ885" s="16" t="str">
        <f t="shared" si="107"/>
        <v>あびせげりコンドルダイブスーパーしこふみクンフーアタック</v>
      </c>
      <c r="AK885" s="15" t="str">
        <f t="shared" si="108"/>
        <v>NSNSBBBS</v>
      </c>
      <c r="AL885" s="16" t="str">
        <f t="shared" si="109"/>
        <v>NSNSBBBS</v>
      </c>
      <c r="AM885" s="15" t="str">
        <f t="shared" si="110"/>
        <v>NSNSBBBS</v>
      </c>
      <c r="AN885" s="15" t="str">
        <f t="shared" si="111"/>
        <v>NSNSBBBS</v>
      </c>
    </row>
    <row r="886" spans="1:40" ht="11.25" customHeight="1" x14ac:dyDescent="0.15">
      <c r="A886" s="15">
        <v>885</v>
      </c>
      <c r="B886" s="15" t="s">
        <v>2089</v>
      </c>
      <c r="C886" s="15" t="s">
        <v>2090</v>
      </c>
      <c r="D886" s="3" t="s">
        <v>18</v>
      </c>
      <c r="E886" s="15" t="s">
        <v>145</v>
      </c>
      <c r="F886" s="15" t="s">
        <v>52</v>
      </c>
      <c r="G886" s="15">
        <v>165</v>
      </c>
      <c r="H886" s="15">
        <v>136</v>
      </c>
      <c r="I886" s="15">
        <v>43</v>
      </c>
      <c r="J886" s="15">
        <v>57</v>
      </c>
      <c r="K886" s="15">
        <v>72</v>
      </c>
      <c r="L886" s="15">
        <v>46</v>
      </c>
      <c r="M886" s="15">
        <v>57</v>
      </c>
      <c r="N886" s="15">
        <v>60</v>
      </c>
      <c r="O886" s="15">
        <v>52</v>
      </c>
      <c r="P886" s="15">
        <v>15</v>
      </c>
      <c r="Q886" s="15" t="s">
        <v>533</v>
      </c>
      <c r="R886" s="3" t="str">
        <f>IF(ISERROR(VLOOKUP($Q886,技リスト!$A$1:$F$270,6,FALSE)),"－",VLOOKUP($Q886,技リスト!$A$1:$F$270,6,FALSE))</f>
        <v>NS</v>
      </c>
      <c r="S886" s="3">
        <f>IF(ISERROR(VLOOKUP($Q886,技リスト!$A$1:$F$270,3,FALSE)),"－",VLOOKUP($Q886,技リスト!$A$1:$F$270,3,FALSE))</f>
        <v>24</v>
      </c>
      <c r="T886" s="3" t="str">
        <f>IF($E886=IF(ISERROR(VLOOKUP($Q886,技リスト!$A$1:$F$270,4,FALSE)),"－",VLOOKUP($Q886,技リスト!$A$1:$F$270,4,FALSE)),"一致","")</f>
        <v/>
      </c>
      <c r="U886" s="15" t="s">
        <v>235</v>
      </c>
      <c r="V886" s="3" t="str">
        <f>IF(ISERROR(VLOOKUP($U886,技リスト!$A$1:$F$270,6,FALSE)),"－",VLOOKUP($U886,技リスト!$A$1:$F$270,6,FALSE))</f>
        <v>NS</v>
      </c>
      <c r="W886" s="3">
        <f>IF(ISERROR(VLOOKUP($U886,技リスト!$A$1:$F$270,3,FALSE)),"－",VLOOKUP($U886,技リスト!$A$1:$F$270,3,FALSE))</f>
        <v>58</v>
      </c>
      <c r="X886" s="3" t="str">
        <f>IF($E886=IF(ISERROR(VLOOKUP($U886,技リスト!$A$1:$F$270,4,FALSE)),"－",VLOOKUP($U886,技リスト!$A$1:$F$270,4,FALSE)),"一致","")</f>
        <v/>
      </c>
      <c r="Y886" s="15" t="s">
        <v>152</v>
      </c>
      <c r="Z886" s="3" t="str">
        <f>IF(ISERROR(VLOOKUP($Y886,技リスト!$A$1:$F$270,6,FALSE)),"－",VLOOKUP($Y886,技リスト!$A$1:$F$270,6,FALSE))</f>
        <v>DR</v>
      </c>
      <c r="AA886" s="3">
        <f>IF(ISERROR(VLOOKUP($Y886,技リスト!$A$1:$F$270,3,FALSE)),"－",VLOOKUP($Y886,技リスト!$A$1:$F$270,3,FALSE))</f>
        <v>47</v>
      </c>
      <c r="AB886" s="3" t="str">
        <f>IF($E886=IF(ISERROR(VLOOKUP($Y886,技リスト!$A$1:$F$270,4,FALSE)),"－",VLOOKUP($Y886,技リスト!$A$1:$F$270,4,FALSE)),"一致","")</f>
        <v/>
      </c>
      <c r="AC886" s="15" t="s">
        <v>253</v>
      </c>
      <c r="AD886" s="3" t="str">
        <f>IF(ISERROR(VLOOKUP($AC886,技リスト!$A$1:$F$270,6,FALSE)),"－",VLOOKUP($AC886,技リスト!$A$1:$F$270,6,FALSE))</f>
        <v>NS</v>
      </c>
      <c r="AE886" s="3">
        <f>IF(ISERROR(VLOOKUP($AC886,技リスト!$A$1:$F$270,3,FALSE)),"－",VLOOKUP($AC886,技リスト!$A$1:$F$270,3,FALSE))</f>
        <v>84</v>
      </c>
      <c r="AF886" s="3" t="str">
        <f>IF($E886=IF(ISERROR(VLOOKUP($AC886,技リスト!$A$1:$F$245,4,FALSE)),"－",VLOOKUP($AC886,技リスト!$A$1:$F$245,4,FALSE)),"一致","")</f>
        <v>一致</v>
      </c>
      <c r="AG886" s="16" t="str">
        <f t="shared" si="104"/>
        <v>スピニングシュートひゃくれつショットジグザグスパークツインブースト</v>
      </c>
      <c r="AH886" s="16" t="str">
        <f t="shared" si="105"/>
        <v>スピニングシュートひゃくれつショットジグザグスパークツインブースト</v>
      </c>
      <c r="AI886" s="16" t="str">
        <f t="shared" si="106"/>
        <v>スピニングシュートひゃくれつショットジグザグスパークツインブースト</v>
      </c>
      <c r="AJ886" s="16" t="str">
        <f t="shared" si="107"/>
        <v>スピニングシュートひゃくれつショットジグザグスパークツインブースト</v>
      </c>
      <c r="AK886" s="15" t="str">
        <f t="shared" si="108"/>
        <v>NSNSDRNS</v>
      </c>
      <c r="AL886" s="16" t="str">
        <f t="shared" si="109"/>
        <v>NSNSDRNS</v>
      </c>
      <c r="AM886" s="15" t="str">
        <f t="shared" si="110"/>
        <v>NSNSDRNS</v>
      </c>
      <c r="AN886" s="15" t="str">
        <f t="shared" si="111"/>
        <v>NSNSDRNS</v>
      </c>
    </row>
    <row r="887" spans="1:40" ht="11.25" customHeight="1" x14ac:dyDescent="0.15">
      <c r="A887" s="15">
        <v>886</v>
      </c>
      <c r="B887" s="15" t="s">
        <v>2091</v>
      </c>
      <c r="C887" s="15" t="s">
        <v>2092</v>
      </c>
      <c r="D887" s="3" t="s">
        <v>18</v>
      </c>
      <c r="E887" s="15" t="s">
        <v>88</v>
      </c>
      <c r="F887" s="15" t="s">
        <v>17</v>
      </c>
      <c r="G887" s="15">
        <v>112</v>
      </c>
      <c r="H887" s="15">
        <v>150</v>
      </c>
      <c r="I887" s="15">
        <v>62</v>
      </c>
      <c r="J887" s="15">
        <v>60</v>
      </c>
      <c r="K887" s="15">
        <v>63</v>
      </c>
      <c r="L887" s="15">
        <v>71</v>
      </c>
      <c r="M887" s="15">
        <v>63</v>
      </c>
      <c r="N887" s="15">
        <v>60</v>
      </c>
      <c r="O887" s="15">
        <v>54</v>
      </c>
      <c r="P887" s="15">
        <v>19</v>
      </c>
      <c r="Q887" s="15" t="s">
        <v>140</v>
      </c>
      <c r="R887" s="3" t="str">
        <f>IF(ISERROR(VLOOKUP($Q887,技リスト!$A$1:$F$270,6,FALSE)),"－",VLOOKUP($Q887,技リスト!$A$1:$F$270,6,FALSE))</f>
        <v>BL</v>
      </c>
      <c r="S887" s="3">
        <f>IF(ISERROR(VLOOKUP($Q887,技リスト!$A$1:$F$270,3,FALSE)),"－",VLOOKUP($Q887,技リスト!$A$1:$F$270,3,FALSE))</f>
        <v>41</v>
      </c>
      <c r="T887" s="3" t="str">
        <f>IF($E887=IF(ISERROR(VLOOKUP($Q887,技リスト!$A$1:$F$270,4,FALSE)),"－",VLOOKUP($Q887,技リスト!$A$1:$F$270,4,FALSE)),"一致","")</f>
        <v/>
      </c>
      <c r="U887" s="15" t="s">
        <v>290</v>
      </c>
      <c r="V887" s="3" t="str">
        <f>IF(ISERROR(VLOOKUP($U887,技リスト!$A$1:$F$270,6,FALSE)),"－",VLOOKUP($U887,技リスト!$A$1:$F$270,6,FALSE))</f>
        <v>BL</v>
      </c>
      <c r="W887" s="3">
        <f>IF(ISERROR(VLOOKUP($U887,技リスト!$A$1:$F$270,3,FALSE)),"－",VLOOKUP($U887,技リスト!$A$1:$F$270,3,FALSE))</f>
        <v>56</v>
      </c>
      <c r="X887" s="3" t="str">
        <f>IF($E887=IF(ISERROR(VLOOKUP($U887,技リスト!$A$1:$F$270,4,FALSE)),"－",VLOOKUP($U887,技リスト!$A$1:$F$270,4,FALSE)),"一致","")</f>
        <v/>
      </c>
      <c r="Y887" s="15" t="s">
        <v>610</v>
      </c>
      <c r="Z887" s="3" t="str">
        <f>IF(ISERROR(VLOOKUP($Y887,技リスト!$A$1:$F$270,6,FALSE)),"－",VLOOKUP($Y887,技リスト!$A$1:$F$270,6,FALSE))</f>
        <v>DR</v>
      </c>
      <c r="AA887" s="3">
        <f>IF(ISERROR(VLOOKUP($Y887,技リスト!$A$1:$F$270,3,FALSE)),"－",VLOOKUP($Y887,技リスト!$A$1:$F$270,3,FALSE))</f>
        <v>38</v>
      </c>
      <c r="AB887" s="3" t="str">
        <f>IF($E887=IF(ISERROR(VLOOKUP($Y887,技リスト!$A$1:$F$270,4,FALSE)),"－",VLOOKUP($Y887,技リスト!$A$1:$F$270,4,FALSE)),"一致","")</f>
        <v/>
      </c>
      <c r="AC887" s="15" t="s">
        <v>918</v>
      </c>
      <c r="AD887" s="3" t="str">
        <f>IF(ISERROR(VLOOKUP($AC887,技リスト!$A$1:$F$270,6,FALSE)),"－",VLOOKUP($AC887,技リスト!$A$1:$F$270,6,FALSE))</f>
        <v>BL</v>
      </c>
      <c r="AE887" s="3">
        <f>IF(ISERROR(VLOOKUP($AC887,技リスト!$A$1:$F$270,3,FALSE)),"－",VLOOKUP($AC887,技リスト!$A$1:$F$270,3,FALSE))</f>
        <v>73</v>
      </c>
      <c r="AF887" s="3" t="str">
        <f>IF($E887=IF(ISERROR(VLOOKUP($AC887,技リスト!$A$1:$F$245,4,FALSE)),"－",VLOOKUP($AC887,技リスト!$A$1:$F$245,4,FALSE)),"一致","")</f>
        <v>一致</v>
      </c>
      <c r="AG887" s="16" t="str">
        <f t="shared" si="104"/>
        <v>うしろのしょうめんくものいとフーセンガムプロファイルゾーン</v>
      </c>
      <c r="AH887" s="16" t="str">
        <f t="shared" si="105"/>
        <v>うしろのしょうめんくものいとフーセンガムプロファイルゾーン</v>
      </c>
      <c r="AI887" s="16" t="str">
        <f t="shared" si="106"/>
        <v>うしろのしょうめんくものいとフーセンガムプロファイルゾーン</v>
      </c>
      <c r="AJ887" s="16" t="str">
        <f t="shared" si="107"/>
        <v>うしろのしょうめんくものいとフーセンガムプロファイルゾーン</v>
      </c>
      <c r="AK887" s="15" t="str">
        <f t="shared" si="108"/>
        <v>BLBLDRBL</v>
      </c>
      <c r="AL887" s="16" t="str">
        <f t="shared" si="109"/>
        <v>BLBLDRBL</v>
      </c>
      <c r="AM887" s="15" t="str">
        <f t="shared" si="110"/>
        <v>BLBLDRBL</v>
      </c>
      <c r="AN887" s="15" t="str">
        <f t="shared" si="111"/>
        <v>BLBLDRBL</v>
      </c>
    </row>
    <row r="888" spans="1:40" ht="11.25" customHeight="1" x14ac:dyDescent="0.15">
      <c r="A888" s="15">
        <v>887</v>
      </c>
      <c r="B888" s="15" t="s">
        <v>2093</v>
      </c>
      <c r="C888" s="15" t="s">
        <v>2094</v>
      </c>
      <c r="D888" s="3" t="s">
        <v>18</v>
      </c>
      <c r="E888" s="15" t="s">
        <v>145</v>
      </c>
      <c r="F888" s="15" t="s">
        <v>17</v>
      </c>
      <c r="G888" s="15">
        <v>125</v>
      </c>
      <c r="H888" s="15">
        <v>162</v>
      </c>
      <c r="I888" s="15">
        <v>62</v>
      </c>
      <c r="J888" s="15">
        <v>71</v>
      </c>
      <c r="K888" s="15">
        <v>61</v>
      </c>
      <c r="L888" s="15">
        <v>68</v>
      </c>
      <c r="M888" s="15">
        <v>63</v>
      </c>
      <c r="N888" s="15">
        <v>63</v>
      </c>
      <c r="O888" s="15">
        <v>56</v>
      </c>
      <c r="P888" s="15">
        <v>22</v>
      </c>
      <c r="Q888" s="15" t="s">
        <v>264</v>
      </c>
      <c r="R888" s="3" t="str">
        <f>IF(ISERROR(VLOOKUP($Q888,技リスト!$A$1:$F$270,6,FALSE)),"－",VLOOKUP($Q888,技リスト!$A$1:$F$270,6,FALSE))</f>
        <v>BL</v>
      </c>
      <c r="S888" s="3">
        <f>IF(ISERROR(VLOOKUP($Q888,技リスト!$A$1:$F$270,3,FALSE)),"－",VLOOKUP($Q888,技リスト!$A$1:$F$270,3,FALSE))</f>
        <v>16</v>
      </c>
      <c r="T888" s="3" t="str">
        <f>IF($E888=IF(ISERROR(VLOOKUP($Q888,技リスト!$A$1:$F$270,4,FALSE)),"－",VLOOKUP($Q888,技リスト!$A$1:$F$270,4,FALSE)),"一致","")</f>
        <v/>
      </c>
      <c r="U888" s="15" t="s">
        <v>290</v>
      </c>
      <c r="V888" s="3" t="str">
        <f>IF(ISERROR(VLOOKUP($U888,技リスト!$A$1:$F$270,6,FALSE)),"－",VLOOKUP($U888,技リスト!$A$1:$F$270,6,FALSE))</f>
        <v>BL</v>
      </c>
      <c r="W888" s="3">
        <f>IF(ISERROR(VLOOKUP($U888,技リスト!$A$1:$F$270,3,FALSE)),"－",VLOOKUP($U888,技リスト!$A$1:$F$270,3,FALSE))</f>
        <v>56</v>
      </c>
      <c r="X888" s="3" t="str">
        <f>IF($E888=IF(ISERROR(VLOOKUP($U888,技リスト!$A$1:$F$270,4,FALSE)),"－",VLOOKUP($U888,技リスト!$A$1:$F$270,4,FALSE)),"一致","")</f>
        <v/>
      </c>
      <c r="Y888" s="15" t="s">
        <v>176</v>
      </c>
      <c r="Z888" s="3" t="str">
        <f>IF(ISERROR(VLOOKUP($Y888,技リスト!$A$1:$F$270,6,FALSE)),"－",VLOOKUP($Y888,技リスト!$A$1:$F$270,6,FALSE))</f>
        <v>DR</v>
      </c>
      <c r="AA888" s="3">
        <f>IF(ISERROR(VLOOKUP($Y888,技リスト!$A$1:$F$270,3,FALSE)),"－",VLOOKUP($Y888,技リスト!$A$1:$F$270,3,FALSE))</f>
        <v>47</v>
      </c>
      <c r="AB888" s="3" t="str">
        <f>IF($E888=IF(ISERROR(VLOOKUP($Y888,技リスト!$A$1:$F$270,4,FALSE)),"－",VLOOKUP($Y888,技リスト!$A$1:$F$270,4,FALSE)),"一致","")</f>
        <v>一致</v>
      </c>
      <c r="AC888" s="15" t="s">
        <v>729</v>
      </c>
      <c r="AD888" s="3" t="str">
        <f>IF(ISERROR(VLOOKUP($AC888,技リスト!$A$1:$F$270,6,FALSE)),"－",VLOOKUP($AC888,技リスト!$A$1:$F$270,6,FALSE))</f>
        <v>BB</v>
      </c>
      <c r="AE888" s="3">
        <f>IF(ISERROR(VLOOKUP($AC888,技リスト!$A$1:$F$270,3,FALSE)),"－",VLOOKUP($AC888,技リスト!$A$1:$F$270,3,FALSE))</f>
        <v>73</v>
      </c>
      <c r="AF888" s="3" t="str">
        <f>IF($E888=IF(ISERROR(VLOOKUP($AC888,技リスト!$A$1:$F$245,4,FALSE)),"－",VLOOKUP($AC888,技リスト!$A$1:$F$245,4,FALSE)),"一致","")</f>
        <v>一致</v>
      </c>
      <c r="AG888" s="16" t="str">
        <f t="shared" si="104"/>
        <v>おんりょうくものいとヒートタックルボルケイノカット</v>
      </c>
      <c r="AH888" s="16" t="str">
        <f t="shared" si="105"/>
        <v>おんりょうくものいとヒートタックルボルケイノカット</v>
      </c>
      <c r="AI888" s="16" t="str">
        <f t="shared" si="106"/>
        <v>おんりょうくものいとヒートタックルボルケイノカット</v>
      </c>
      <c r="AJ888" s="16" t="str">
        <f t="shared" si="107"/>
        <v>おんりょうくものいとヒートタックルボルケイノカット</v>
      </c>
      <c r="AK888" s="15" t="str">
        <f t="shared" si="108"/>
        <v>BLBLDRBB</v>
      </c>
      <c r="AL888" s="16" t="str">
        <f t="shared" si="109"/>
        <v>BLBLDRBB</v>
      </c>
      <c r="AM888" s="15" t="str">
        <f t="shared" si="110"/>
        <v>BLBLDRBB</v>
      </c>
      <c r="AN888" s="15" t="str">
        <f t="shared" si="111"/>
        <v>BLBLDRBB</v>
      </c>
    </row>
    <row r="889" spans="1:40" ht="11.25" customHeight="1" x14ac:dyDescent="0.15">
      <c r="A889" s="15">
        <v>888</v>
      </c>
      <c r="B889" s="15" t="s">
        <v>2095</v>
      </c>
      <c r="C889" s="15" t="s">
        <v>2096</v>
      </c>
      <c r="D889" s="3" t="s">
        <v>18</v>
      </c>
      <c r="E889" s="15" t="s">
        <v>88</v>
      </c>
      <c r="F889" s="15" t="s">
        <v>20</v>
      </c>
      <c r="G889" s="15">
        <v>101</v>
      </c>
      <c r="H889" s="15">
        <v>154</v>
      </c>
      <c r="I889" s="15">
        <v>43</v>
      </c>
      <c r="J889" s="15">
        <v>61</v>
      </c>
      <c r="K889" s="15">
        <v>53</v>
      </c>
      <c r="L889" s="15">
        <v>61</v>
      </c>
      <c r="M889" s="15">
        <v>79</v>
      </c>
      <c r="N889" s="15">
        <v>77</v>
      </c>
      <c r="O889" s="15">
        <v>56</v>
      </c>
      <c r="P889" s="15">
        <v>27</v>
      </c>
      <c r="Q889" s="15" t="s">
        <v>437</v>
      </c>
      <c r="R889" s="3" t="str">
        <f>IF(ISERROR(VLOOKUP($Q889,技リスト!$A$1:$F$270,6,FALSE)),"－",VLOOKUP($Q889,技リスト!$A$1:$F$270,6,FALSE))</f>
        <v>CA</v>
      </c>
      <c r="S889" s="3">
        <f>IF(ISERROR(VLOOKUP($Q889,技リスト!$A$1:$F$270,3,FALSE)),"－",VLOOKUP($Q889,技リスト!$A$1:$F$270,3,FALSE))</f>
        <v>15</v>
      </c>
      <c r="T889" s="3" t="str">
        <f>IF($E889=IF(ISERROR(VLOOKUP($Q889,技リスト!$A$1:$F$270,4,FALSE)),"－",VLOOKUP($Q889,技リスト!$A$1:$F$270,4,FALSE)),"一致","")</f>
        <v/>
      </c>
      <c r="U889" s="15" t="s">
        <v>219</v>
      </c>
      <c r="V889" s="3" t="str">
        <f>IF(ISERROR(VLOOKUP($U889,技リスト!$A$1:$F$270,6,FALSE)),"－",VLOOKUP($U889,技リスト!$A$1:$F$270,6,FALSE))</f>
        <v>BL</v>
      </c>
      <c r="W889" s="3">
        <f>IF(ISERROR(VLOOKUP($U889,技リスト!$A$1:$F$270,3,FALSE)),"－",VLOOKUP($U889,技リスト!$A$1:$F$270,3,FALSE))</f>
        <v>64</v>
      </c>
      <c r="X889" s="3" t="str">
        <f>IF($E889=IF(ISERROR(VLOOKUP($U889,技リスト!$A$1:$F$270,4,FALSE)),"－",VLOOKUP($U889,技リスト!$A$1:$F$270,4,FALSE)),"一致","")</f>
        <v>一致</v>
      </c>
      <c r="Y889" s="15" t="s">
        <v>407</v>
      </c>
      <c r="Z889" s="3" t="str">
        <f>IF(ISERROR(VLOOKUP($Y889,技リスト!$A$1:$F$270,6,FALSE)),"－",VLOOKUP($Y889,技リスト!$A$1:$F$270,6,FALSE))</f>
        <v>CA</v>
      </c>
      <c r="AA889" s="3">
        <f>IF(ISERROR(VLOOKUP($Y889,技リスト!$A$1:$F$270,3,FALSE)),"－",VLOOKUP($Y889,技リスト!$A$1:$F$270,3,FALSE))</f>
        <v>69</v>
      </c>
      <c r="AB889" s="3" t="str">
        <f>IF($E889=IF(ISERROR(VLOOKUP($Y889,技リスト!$A$1:$F$270,4,FALSE)),"－",VLOOKUP($Y889,技リスト!$A$1:$F$270,4,FALSE)),"一致","")</f>
        <v/>
      </c>
      <c r="AC889" s="15" t="s">
        <v>199</v>
      </c>
      <c r="AD889" s="3" t="str">
        <f>IF(ISERROR(VLOOKUP($AC889,技リスト!$A$1:$F$270,6,FALSE)),"－",VLOOKUP($AC889,技リスト!$A$1:$F$270,6,FALSE))</f>
        <v>BB</v>
      </c>
      <c r="AE889" s="3">
        <f>IF(ISERROR(VLOOKUP($AC889,技リスト!$A$1:$F$270,3,FALSE)),"－",VLOOKUP($AC889,技リスト!$A$1:$F$270,3,FALSE))</f>
        <v>58</v>
      </c>
      <c r="AF889" s="3" t="str">
        <f>IF($E889=IF(ISERROR(VLOOKUP($AC889,技リスト!$A$1:$F$245,4,FALSE)),"－",VLOOKUP($AC889,技リスト!$A$1:$F$245,4,FALSE)),"一致","")</f>
        <v>一致</v>
      </c>
      <c r="AG889" s="16" t="str">
        <f t="shared" si="104"/>
        <v>プレッシャーパンチサイクロンドこんじょうキャッチスピニングカット</v>
      </c>
      <c r="AH889" s="16" t="str">
        <f t="shared" si="105"/>
        <v>プレッシャーパンチサイクロンドこんじょうキャッチスピニングカット</v>
      </c>
      <c r="AI889" s="16" t="str">
        <f t="shared" si="106"/>
        <v>プレッシャーパンチサイクロンドこんじょうキャッチスピニングカット</v>
      </c>
      <c r="AJ889" s="16" t="str">
        <f t="shared" si="107"/>
        <v>プレッシャーパンチサイクロンドこんじょうキャッチスピニングカット</v>
      </c>
      <c r="AK889" s="15" t="str">
        <f t="shared" si="108"/>
        <v>CABLCABB</v>
      </c>
      <c r="AL889" s="16" t="str">
        <f t="shared" si="109"/>
        <v>CABLCABB</v>
      </c>
      <c r="AM889" s="15" t="str">
        <f t="shared" si="110"/>
        <v>CABLCABB</v>
      </c>
      <c r="AN889" s="15" t="str">
        <f t="shared" si="111"/>
        <v>CABLCABB</v>
      </c>
    </row>
    <row r="890" spans="1:40" ht="11.25" customHeight="1" x14ac:dyDescent="0.15">
      <c r="A890" s="15">
        <v>889</v>
      </c>
      <c r="B890" s="15" t="s">
        <v>2097</v>
      </c>
      <c r="C890" s="15" t="s">
        <v>2098</v>
      </c>
      <c r="D890" s="3" t="s">
        <v>18</v>
      </c>
      <c r="E890" s="15" t="s">
        <v>121</v>
      </c>
      <c r="F890" s="15" t="s">
        <v>20</v>
      </c>
      <c r="G890" s="15">
        <v>101</v>
      </c>
      <c r="H890" s="15">
        <v>136</v>
      </c>
      <c r="I890" s="15">
        <v>64</v>
      </c>
      <c r="J890" s="15">
        <v>56</v>
      </c>
      <c r="K890" s="15">
        <v>63</v>
      </c>
      <c r="L890" s="15">
        <v>52</v>
      </c>
      <c r="M890" s="15">
        <v>56</v>
      </c>
      <c r="N890" s="15">
        <v>61</v>
      </c>
      <c r="O890" s="15">
        <v>60</v>
      </c>
      <c r="P890" s="15">
        <v>21</v>
      </c>
      <c r="Q890" s="15" t="s">
        <v>219</v>
      </c>
      <c r="R890" s="3" t="str">
        <f>IF(ISERROR(VLOOKUP($Q890,技リスト!$A$1:$F$270,6,FALSE)),"－",VLOOKUP($Q890,技リスト!$A$1:$F$270,6,FALSE))</f>
        <v>BL</v>
      </c>
      <c r="S890" s="3">
        <f>IF(ISERROR(VLOOKUP($Q890,技リスト!$A$1:$F$270,3,FALSE)),"－",VLOOKUP($Q890,技リスト!$A$1:$F$270,3,FALSE))</f>
        <v>64</v>
      </c>
      <c r="T890" s="3" t="str">
        <f>IF($E890=IF(ISERROR(VLOOKUP($Q890,技リスト!$A$1:$F$270,4,FALSE)),"－",VLOOKUP($Q890,技リスト!$A$1:$F$270,4,FALSE)),"一致","")</f>
        <v/>
      </c>
      <c r="U890" s="15" t="s">
        <v>298</v>
      </c>
      <c r="V890" s="3" t="str">
        <f>IF(ISERROR(VLOOKUP($U890,技リスト!$A$1:$F$270,6,FALSE)),"－",VLOOKUP($U890,技リスト!$A$1:$F$270,6,FALSE))</f>
        <v>DR</v>
      </c>
      <c r="W890" s="3">
        <f>IF(ISERROR(VLOOKUP($U890,技リスト!$A$1:$F$270,3,FALSE)),"－",VLOOKUP($U890,技リスト!$A$1:$F$270,3,FALSE))</f>
        <v>38</v>
      </c>
      <c r="X890" s="3" t="str">
        <f>IF($E890=IF(ISERROR(VLOOKUP($U890,技リスト!$A$1:$F$270,4,FALSE)),"－",VLOOKUP($U890,技リスト!$A$1:$F$270,4,FALSE)),"一致","")</f>
        <v/>
      </c>
      <c r="Y890" s="15" t="s">
        <v>281</v>
      </c>
      <c r="Z890" s="3" t="str">
        <f>IF(ISERROR(VLOOKUP($Y890,技リスト!$A$1:$F$270,6,FALSE)),"－",VLOOKUP($Y890,技リスト!$A$1:$F$270,6,FALSE))</f>
        <v>P1</v>
      </c>
      <c r="AA890" s="3">
        <f>IF(ISERROR(VLOOKUP($Y890,技リスト!$A$1:$F$270,3,FALSE)),"－",VLOOKUP($Y890,技リスト!$A$1:$F$270,3,FALSE))</f>
        <v>67</v>
      </c>
      <c r="AB890" s="3" t="str">
        <f>IF($E890=IF(ISERROR(VLOOKUP($Y890,技リスト!$A$1:$F$270,4,FALSE)),"－",VLOOKUP($Y890,技リスト!$A$1:$F$270,4,FALSE)),"一致","")</f>
        <v/>
      </c>
      <c r="AC890" s="15" t="s">
        <v>321</v>
      </c>
      <c r="AD890" s="3" t="str">
        <f>IF(ISERROR(VLOOKUP($AC890,技リスト!$A$1:$F$270,6,FALSE)),"－",VLOOKUP($AC890,技リスト!$A$1:$F$270,6,FALSE))</f>
        <v>P1</v>
      </c>
      <c r="AE890" s="3">
        <f>IF(ISERROR(VLOOKUP($AC890,技リスト!$A$1:$F$270,3,FALSE)),"－",VLOOKUP($AC890,技リスト!$A$1:$F$270,3,FALSE))</f>
        <v>76</v>
      </c>
      <c r="AF890" s="3" t="str">
        <f>IF($E890=IF(ISERROR(VLOOKUP($AC890,技リスト!$A$1:$F$245,4,FALSE)),"－",VLOOKUP($AC890,技リスト!$A$1:$F$245,4,FALSE)),"一致","")</f>
        <v>一致</v>
      </c>
      <c r="AG890" s="16" t="str">
        <f t="shared" si="104"/>
        <v>サイクロンムーンサルトばくれつパンチちゃぶだいがえし</v>
      </c>
      <c r="AH890" s="16" t="str">
        <f t="shared" si="105"/>
        <v>サイクロンムーンサルトばくれつパンチちゃぶだいがえし</v>
      </c>
      <c r="AI890" s="16" t="str">
        <f t="shared" si="106"/>
        <v>サイクロンムーンサルトばくれつパンチちゃぶだいがえし</v>
      </c>
      <c r="AJ890" s="16" t="str">
        <f t="shared" si="107"/>
        <v>サイクロンムーンサルトばくれつパンチちゃぶだいがえし</v>
      </c>
      <c r="AK890" s="15" t="str">
        <f t="shared" si="108"/>
        <v>BLDRP1P1</v>
      </c>
      <c r="AL890" s="16" t="str">
        <f t="shared" si="109"/>
        <v>BLDRP1P1</v>
      </c>
      <c r="AM890" s="15" t="str">
        <f t="shared" si="110"/>
        <v>BLDRP1P1</v>
      </c>
      <c r="AN890" s="15" t="str">
        <f t="shared" si="111"/>
        <v>BLDRP1P1</v>
      </c>
    </row>
    <row r="891" spans="1:40" ht="11.25" customHeight="1" x14ac:dyDescent="0.15">
      <c r="A891" s="15">
        <v>890</v>
      </c>
      <c r="B891" s="15" t="s">
        <v>2099</v>
      </c>
      <c r="C891" s="15" t="s">
        <v>2100</v>
      </c>
      <c r="D891" s="3" t="s">
        <v>18</v>
      </c>
      <c r="E891" s="15" t="s">
        <v>121</v>
      </c>
      <c r="F891" s="15" t="s">
        <v>53</v>
      </c>
      <c r="G891" s="15">
        <v>191</v>
      </c>
      <c r="H891" s="15">
        <v>108</v>
      </c>
      <c r="I891" s="15">
        <v>51</v>
      </c>
      <c r="J891" s="15">
        <v>68</v>
      </c>
      <c r="K891" s="15">
        <v>50</v>
      </c>
      <c r="L891" s="15">
        <v>44</v>
      </c>
      <c r="M891" s="15">
        <v>48</v>
      </c>
      <c r="N891" s="15">
        <v>69</v>
      </c>
      <c r="O891" s="15">
        <v>66</v>
      </c>
      <c r="P891" s="15">
        <v>24</v>
      </c>
      <c r="Q891" s="15" t="s">
        <v>176</v>
      </c>
      <c r="R891" s="3" t="str">
        <f>IF(ISERROR(VLOOKUP($Q891,技リスト!$A$1:$F$270,6,FALSE)),"－",VLOOKUP($Q891,技リスト!$A$1:$F$270,6,FALSE))</f>
        <v>DR</v>
      </c>
      <c r="S891" s="3">
        <f>IF(ISERROR(VLOOKUP($Q891,技リスト!$A$1:$F$270,3,FALSE)),"－",VLOOKUP($Q891,技リスト!$A$1:$F$270,3,FALSE))</f>
        <v>47</v>
      </c>
      <c r="T891" s="3" t="str">
        <f>IF($E891=IF(ISERROR(VLOOKUP($Q891,技リスト!$A$1:$F$270,4,FALSE)),"－",VLOOKUP($Q891,技リスト!$A$1:$F$270,4,FALSE)),"一致","")</f>
        <v/>
      </c>
      <c r="U891" s="15" t="s">
        <v>241</v>
      </c>
      <c r="V891" s="3" t="str">
        <f>IF(ISERROR(VLOOKUP($U891,技リスト!$A$1:$F$270,6,FALSE)),"－",VLOOKUP($U891,技リスト!$A$1:$F$270,6,FALSE))</f>
        <v>DR</v>
      </c>
      <c r="W891" s="3">
        <f>IF(ISERROR(VLOOKUP($U891,技リスト!$A$1:$F$270,3,FALSE)),"－",VLOOKUP($U891,技リスト!$A$1:$F$270,3,FALSE))</f>
        <v>61</v>
      </c>
      <c r="X891" s="3" t="str">
        <f>IF($E891=IF(ISERROR(VLOOKUP($U891,技リスト!$A$1:$F$270,4,FALSE)),"－",VLOOKUP($U891,技リスト!$A$1:$F$270,4,FALSE)),"一致","")</f>
        <v/>
      </c>
      <c r="Y891" s="15" t="s">
        <v>219</v>
      </c>
      <c r="Z891" s="3" t="str">
        <f>IF(ISERROR(VLOOKUP($Y891,技リスト!$A$1:$F$270,6,FALSE)),"－",VLOOKUP($Y891,技リスト!$A$1:$F$270,6,FALSE))</f>
        <v>BL</v>
      </c>
      <c r="AA891" s="3">
        <f>IF(ISERROR(VLOOKUP($Y891,技リスト!$A$1:$F$270,3,FALSE)),"－",VLOOKUP($Y891,技リスト!$A$1:$F$270,3,FALSE))</f>
        <v>64</v>
      </c>
      <c r="AB891" s="3" t="str">
        <f>IF($E891=IF(ISERROR(VLOOKUP($Y891,技リスト!$A$1:$F$270,4,FALSE)),"－",VLOOKUP($Y891,技リスト!$A$1:$F$270,4,FALSE)),"一致","")</f>
        <v/>
      </c>
      <c r="AC891" s="15" t="s">
        <v>816</v>
      </c>
      <c r="AD891" s="3" t="str">
        <f>IF(ISERROR(VLOOKUP($AC891,技リスト!$A$1:$F$270,6,FALSE)),"－",VLOOKUP($AC891,技リスト!$A$1:$F$270,6,FALSE))</f>
        <v>DR</v>
      </c>
      <c r="AE891" s="3">
        <f>IF(ISERROR(VLOOKUP($AC891,技リスト!$A$1:$F$270,3,FALSE)),"－",VLOOKUP($AC891,技リスト!$A$1:$F$270,3,FALSE))</f>
        <v>83</v>
      </c>
      <c r="AF891" s="3" t="str">
        <f>IF($E891=IF(ISERROR(VLOOKUP($AC891,技リスト!$A$1:$F$245,4,FALSE)),"－",VLOOKUP($AC891,技リスト!$A$1:$F$245,4,FALSE)),"一致","")</f>
        <v>一致</v>
      </c>
      <c r="AG891" s="16" t="str">
        <f t="shared" si="104"/>
        <v>ヒートタックルカマイタチサイクロンモグラシャッフル</v>
      </c>
      <c r="AH891" s="16" t="str">
        <f t="shared" si="105"/>
        <v>ヒートタックルカマイタチサイクロンモグラシャッフル</v>
      </c>
      <c r="AI891" s="16" t="str">
        <f t="shared" si="106"/>
        <v>ヒートタックルカマイタチサイクロンモグラシャッフル</v>
      </c>
      <c r="AJ891" s="16" t="str">
        <f t="shared" si="107"/>
        <v>ヒートタックルカマイタチサイクロンモグラシャッフル</v>
      </c>
      <c r="AK891" s="15" t="str">
        <f t="shared" si="108"/>
        <v>DRDRBLDR</v>
      </c>
      <c r="AL891" s="16" t="str">
        <f t="shared" si="109"/>
        <v>DRDRBLDR</v>
      </c>
      <c r="AM891" s="15" t="str">
        <f t="shared" si="110"/>
        <v>DRDRBLDR</v>
      </c>
      <c r="AN891" s="15" t="str">
        <f t="shared" si="111"/>
        <v>DRDRBLDR</v>
      </c>
    </row>
    <row r="892" spans="1:40" ht="11.25" customHeight="1" x14ac:dyDescent="0.15">
      <c r="A892" s="15">
        <v>891</v>
      </c>
      <c r="B892" s="15" t="s">
        <v>2101</v>
      </c>
      <c r="C892" s="15" t="s">
        <v>2102</v>
      </c>
      <c r="D892" s="3" t="s">
        <v>18</v>
      </c>
      <c r="E892" s="15" t="s">
        <v>145</v>
      </c>
      <c r="F892" s="15" t="s">
        <v>52</v>
      </c>
      <c r="G892" s="15">
        <v>140</v>
      </c>
      <c r="H892" s="15">
        <v>106</v>
      </c>
      <c r="I892" s="15">
        <v>64</v>
      </c>
      <c r="J892" s="15">
        <v>54</v>
      </c>
      <c r="K892" s="15">
        <v>40</v>
      </c>
      <c r="L892" s="15">
        <v>49</v>
      </c>
      <c r="M892" s="15">
        <v>44</v>
      </c>
      <c r="N892" s="15">
        <v>61</v>
      </c>
      <c r="O892" s="15">
        <v>60</v>
      </c>
      <c r="P892" s="15">
        <v>17</v>
      </c>
      <c r="Q892" s="15" t="s">
        <v>180</v>
      </c>
      <c r="R892" s="3" t="str">
        <f>IF(ISERROR(VLOOKUP($Q892,技リスト!$A$1:$F$270,6,FALSE)),"－",VLOOKUP($Q892,技リスト!$A$1:$F$270,6,FALSE))</f>
        <v>NS</v>
      </c>
      <c r="S892" s="3">
        <f>IF(ISERROR(VLOOKUP($Q892,技リスト!$A$1:$F$270,3,FALSE)),"－",VLOOKUP($Q892,技リスト!$A$1:$F$270,3,FALSE))</f>
        <v>65</v>
      </c>
      <c r="T892" s="3" t="str">
        <f>IF($E892=IF(ISERROR(VLOOKUP($Q892,技リスト!$A$1:$F$270,4,FALSE)),"－",VLOOKUP($Q892,技リスト!$A$1:$F$270,4,FALSE)),"一致","")</f>
        <v/>
      </c>
      <c r="U892" s="15" t="s">
        <v>212</v>
      </c>
      <c r="V892" s="3" t="str">
        <f>IF(ISERROR(VLOOKUP($U892,技リスト!$A$1:$F$270,6,FALSE)),"－",VLOOKUP($U892,技リスト!$A$1:$F$270,6,FALSE))</f>
        <v>BB</v>
      </c>
      <c r="W892" s="3">
        <f>IF(ISERROR(VLOOKUP($U892,技リスト!$A$1:$F$270,3,FALSE)),"－",VLOOKUP($U892,技リスト!$A$1:$F$270,3,FALSE))</f>
        <v>14</v>
      </c>
      <c r="X892" s="3" t="str">
        <f>IF($E892=IF(ISERROR(VLOOKUP($U892,技リスト!$A$1:$F$270,4,FALSE)),"－",VLOOKUP($U892,技リスト!$A$1:$F$270,4,FALSE)),"一致","")</f>
        <v>一致</v>
      </c>
      <c r="Y892" s="15" t="s">
        <v>424</v>
      </c>
      <c r="Z892" s="3" t="str">
        <f>IF(ISERROR(VLOOKUP($Y892,技リスト!$A$1:$F$270,6,FALSE)),"－",VLOOKUP($Y892,技リスト!$A$1:$F$270,6,FALSE))</f>
        <v>NS</v>
      </c>
      <c r="AA892" s="3">
        <f>IF(ISERROR(VLOOKUP($Y892,技リスト!$A$1:$F$270,3,FALSE)),"－",VLOOKUP($Y892,技リスト!$A$1:$F$270,3,FALSE))</f>
        <v>78</v>
      </c>
      <c r="AB892" s="3" t="str">
        <f>IF($E892=IF(ISERROR(VLOOKUP($Y892,技リスト!$A$1:$F$270,4,FALSE)),"－",VLOOKUP($Y892,技リスト!$A$1:$F$270,4,FALSE)),"一致","")</f>
        <v>一致</v>
      </c>
      <c r="AC892" s="15" t="s">
        <v>691</v>
      </c>
      <c r="AD892" s="3" t="str">
        <f>IF(ISERROR(VLOOKUP($AC892,技リスト!$A$1:$F$270,6,FALSE)),"－",VLOOKUP($AC892,技リスト!$A$1:$F$270,6,FALSE))</f>
        <v>LS</v>
      </c>
      <c r="AE892" s="3">
        <f>IF(ISERROR(VLOOKUP($AC892,技リスト!$A$1:$F$270,3,FALSE)),"－",VLOOKUP($AC892,技リスト!$A$1:$F$270,3,FALSE))</f>
        <v>87</v>
      </c>
      <c r="AF892" s="3" t="str">
        <f>IF($E892=IF(ISERROR(VLOOKUP($AC892,技リスト!$A$1:$F$245,4,FALSE)),"－",VLOOKUP($AC892,技リスト!$A$1:$F$245,4,FALSE)),"一致","")</f>
        <v/>
      </c>
      <c r="AG892" s="16" t="str">
        <f t="shared" si="104"/>
        <v>ドラゴンクラッシュジャイアントスピンシャインドライブドこんじょうクラブ</v>
      </c>
      <c r="AH892" s="16" t="str">
        <f t="shared" si="105"/>
        <v>ドラゴンクラッシュジャイアントスピンシャインドライブドこんじょうクラブ</v>
      </c>
      <c r="AI892" s="16" t="str">
        <f t="shared" si="106"/>
        <v>ドラゴンクラッシュジャイアントスピンシャインドライブドこんじょうクラブ</v>
      </c>
      <c r="AJ892" s="16" t="str">
        <f t="shared" si="107"/>
        <v>ドラゴンクラッシュジャイアントスピンシャインドライブドこんじょうクラブ</v>
      </c>
      <c r="AK892" s="15" t="str">
        <f t="shared" si="108"/>
        <v>NSBBNSLS</v>
      </c>
      <c r="AL892" s="16" t="str">
        <f t="shared" si="109"/>
        <v>NSBBNSLS</v>
      </c>
      <c r="AM892" s="15" t="str">
        <f t="shared" si="110"/>
        <v>NSBBNSLS</v>
      </c>
      <c r="AN892" s="15" t="str">
        <f t="shared" si="111"/>
        <v>NSBBNSLS</v>
      </c>
    </row>
    <row r="893" spans="1:40" ht="11.25" customHeight="1" x14ac:dyDescent="0.15">
      <c r="A893" s="15">
        <v>892</v>
      </c>
      <c r="B893" s="15" t="s">
        <v>2103</v>
      </c>
      <c r="C893" s="15" t="s">
        <v>2104</v>
      </c>
      <c r="D893" s="3" t="s">
        <v>18</v>
      </c>
      <c r="E893" s="15" t="s">
        <v>121</v>
      </c>
      <c r="F893" s="15" t="s">
        <v>20</v>
      </c>
      <c r="G893" s="15">
        <v>156</v>
      </c>
      <c r="H893" s="15">
        <v>198</v>
      </c>
      <c r="I893" s="15">
        <v>44</v>
      </c>
      <c r="J893" s="15">
        <v>59</v>
      </c>
      <c r="K893" s="15">
        <v>72</v>
      </c>
      <c r="L893" s="15">
        <v>44</v>
      </c>
      <c r="M893" s="15">
        <v>54</v>
      </c>
      <c r="N893" s="15">
        <v>52</v>
      </c>
      <c r="O893" s="15">
        <v>61</v>
      </c>
      <c r="P893" s="15">
        <v>17</v>
      </c>
      <c r="Q893" s="15" t="s">
        <v>484</v>
      </c>
      <c r="R893" s="3" t="str">
        <f>IF(ISERROR(VLOOKUP($Q893,技リスト!$A$1:$F$270,6,FALSE)),"－",VLOOKUP($Q893,技リスト!$A$1:$F$270,6,FALSE))</f>
        <v>P1</v>
      </c>
      <c r="S893" s="3">
        <f>IF(ISERROR(VLOOKUP($Q893,技リスト!$A$1:$F$270,3,FALSE)),"－",VLOOKUP($Q893,技リスト!$A$1:$F$270,3,FALSE))</f>
        <v>15</v>
      </c>
      <c r="T893" s="3" t="str">
        <f>IF($E893=IF(ISERROR(VLOOKUP($Q893,技リスト!$A$1:$F$270,4,FALSE)),"－",VLOOKUP($Q893,技リスト!$A$1:$F$270,4,FALSE)),"一致","")</f>
        <v>一致</v>
      </c>
      <c r="U893" s="15" t="s">
        <v>280</v>
      </c>
      <c r="V893" s="3" t="str">
        <f>IF(ISERROR(VLOOKUP($U893,技リスト!$A$1:$F$270,6,FALSE)),"－",VLOOKUP($U893,技リスト!$A$1:$F$270,6,FALSE))</f>
        <v>P1</v>
      </c>
      <c r="W893" s="3">
        <f>IF(ISERROR(VLOOKUP($U893,技リスト!$A$1:$F$270,3,FALSE)),"－",VLOOKUP($U893,技リスト!$A$1:$F$270,3,FALSE))</f>
        <v>41</v>
      </c>
      <c r="X893" s="3" t="str">
        <f>IF($E893=IF(ISERROR(VLOOKUP($U893,技リスト!$A$1:$F$270,4,FALSE)),"－",VLOOKUP($U893,技リスト!$A$1:$F$270,4,FALSE)),"一致","")</f>
        <v/>
      </c>
      <c r="Y893" s="15" t="s">
        <v>921</v>
      </c>
      <c r="Z893" s="3" t="str">
        <f>IF(ISERROR(VLOOKUP($Y893,技リスト!$A$1:$F$270,6,FALSE)),"－",VLOOKUP($Y893,技リスト!$A$1:$F$270,6,FALSE))</f>
        <v>DR</v>
      </c>
      <c r="AA893" s="3">
        <f>IF(ISERROR(VLOOKUP($Y893,技リスト!$A$1:$F$270,3,FALSE)),"－",VLOOKUP($Y893,技リスト!$A$1:$F$270,3,FALSE))</f>
        <v>17</v>
      </c>
      <c r="AB893" s="3" t="str">
        <f>IF($E893=IF(ISERROR(VLOOKUP($Y893,技リスト!$A$1:$F$270,4,FALSE)),"－",VLOOKUP($Y893,技リスト!$A$1:$F$270,4,FALSE)),"一致","")</f>
        <v/>
      </c>
      <c r="AC893" s="15" t="s">
        <v>779</v>
      </c>
      <c r="AD893" s="3" t="str">
        <f>IF(ISERROR(VLOOKUP($AC893,技リスト!$A$1:$F$270,6,FALSE)),"－",VLOOKUP($AC893,技リスト!$A$1:$F$270,6,FALSE))</f>
        <v>CA</v>
      </c>
      <c r="AE893" s="3">
        <f>IF(ISERROR(VLOOKUP($AC893,技リスト!$A$1:$F$270,3,FALSE)),"－",VLOOKUP($AC893,技リスト!$A$1:$F$270,3,FALSE))</f>
        <v>65</v>
      </c>
      <c r="AF893" s="3" t="str">
        <f>IF($E893=IF(ISERROR(VLOOKUP($AC893,技リスト!$A$1:$F$245,4,FALSE)),"－",VLOOKUP($AC893,技リスト!$A$1:$F$245,4,FALSE)),"一致","")</f>
        <v/>
      </c>
      <c r="AG893" s="16" t="str">
        <f t="shared" si="104"/>
        <v>まきわりチョップロケットこぶしひとりワンツーオーロラカーテン</v>
      </c>
      <c r="AH893" s="16" t="str">
        <f t="shared" si="105"/>
        <v>まきわりチョップロケットこぶしひとりワンツーオーロラカーテン</v>
      </c>
      <c r="AI893" s="16" t="str">
        <f t="shared" si="106"/>
        <v>まきわりチョップロケットこぶしひとりワンツーオーロラカーテン</v>
      </c>
      <c r="AJ893" s="16" t="str">
        <f t="shared" si="107"/>
        <v>まきわりチョップロケットこぶしひとりワンツーオーロラカーテン</v>
      </c>
      <c r="AK893" s="15" t="str">
        <f t="shared" si="108"/>
        <v>P1P1DRCA</v>
      </c>
      <c r="AL893" s="16" t="str">
        <f t="shared" si="109"/>
        <v>P1P1DRCA</v>
      </c>
      <c r="AM893" s="15" t="str">
        <f t="shared" si="110"/>
        <v>P1P1DRCA</v>
      </c>
      <c r="AN893" s="15" t="str">
        <f t="shared" si="111"/>
        <v>P1P1DRCA</v>
      </c>
    </row>
    <row r="894" spans="1:40" ht="11.25" customHeight="1" x14ac:dyDescent="0.15">
      <c r="A894" s="15">
        <v>893</v>
      </c>
      <c r="B894" s="15" t="s">
        <v>2105</v>
      </c>
      <c r="C894" s="15" t="s">
        <v>2106</v>
      </c>
      <c r="D894" s="3" t="s">
        <v>18</v>
      </c>
      <c r="E894" s="15" t="s">
        <v>19</v>
      </c>
      <c r="F894" s="15" t="s">
        <v>53</v>
      </c>
      <c r="G894" s="15">
        <v>187</v>
      </c>
      <c r="H894" s="15">
        <v>156</v>
      </c>
      <c r="I894" s="15">
        <v>60</v>
      </c>
      <c r="J894" s="15">
        <v>67</v>
      </c>
      <c r="K894" s="15">
        <v>72</v>
      </c>
      <c r="L894" s="15">
        <v>64</v>
      </c>
      <c r="M894" s="15">
        <v>63</v>
      </c>
      <c r="N894" s="15">
        <v>63</v>
      </c>
      <c r="O894" s="15">
        <v>60</v>
      </c>
      <c r="P894" s="15">
        <v>40</v>
      </c>
      <c r="Q894" s="15" t="s">
        <v>152</v>
      </c>
      <c r="R894" s="3" t="str">
        <f>IF(ISERROR(VLOOKUP($Q894,技リスト!$A$1:$F$270,6,FALSE)),"－",VLOOKUP($Q894,技リスト!$A$1:$F$270,6,FALSE))</f>
        <v>DR</v>
      </c>
      <c r="S894" s="3">
        <f>IF(ISERROR(VLOOKUP($Q894,技リスト!$A$1:$F$270,3,FALSE)),"－",VLOOKUP($Q894,技リスト!$A$1:$F$270,3,FALSE))</f>
        <v>47</v>
      </c>
      <c r="T894" s="3" t="str">
        <f>IF($E894=IF(ISERROR(VLOOKUP($Q894,技リスト!$A$1:$F$270,4,FALSE)),"－",VLOOKUP($Q894,技リスト!$A$1:$F$270,4,FALSE)),"一致","")</f>
        <v/>
      </c>
      <c r="U894" s="15" t="s">
        <v>350</v>
      </c>
      <c r="V894" s="3" t="str">
        <f>IF(ISERROR(VLOOKUP($U894,技リスト!$A$1:$F$270,6,FALSE)),"－",VLOOKUP($U894,技リスト!$A$1:$F$270,6,FALSE))</f>
        <v>NS</v>
      </c>
      <c r="W894" s="3">
        <f>IF(ISERROR(VLOOKUP($U894,技リスト!$A$1:$F$270,3,FALSE)),"－",VLOOKUP($U894,技リスト!$A$1:$F$270,3,FALSE))</f>
        <v>67</v>
      </c>
      <c r="X894" s="3" t="str">
        <f>IF($E894=IF(ISERROR(VLOOKUP($U894,技リスト!$A$1:$F$270,4,FALSE)),"－",VLOOKUP($U894,技リスト!$A$1:$F$270,4,FALSE)),"一致","")</f>
        <v/>
      </c>
      <c r="Y894" s="15" t="s">
        <v>766</v>
      </c>
      <c r="Z894" s="3" t="str">
        <f>IF(ISERROR(VLOOKUP($Y894,技リスト!$A$1:$F$270,6,FALSE)),"－",VLOOKUP($Y894,技リスト!$A$1:$F$270,6,FALSE))</f>
        <v>NS</v>
      </c>
      <c r="AA894" s="3">
        <f>IF(ISERROR(VLOOKUP($Y894,技リスト!$A$1:$F$270,3,FALSE)),"－",VLOOKUP($Y894,技リスト!$A$1:$F$270,3,FALSE))</f>
        <v>80</v>
      </c>
      <c r="AB894" s="3" t="str">
        <f>IF($E894=IF(ISERROR(VLOOKUP($Y894,技リスト!$A$1:$F$270,4,FALSE)),"－",VLOOKUP($Y894,技リスト!$A$1:$F$270,4,FALSE)),"一致","")</f>
        <v>一致</v>
      </c>
      <c r="AC894" s="15" t="s">
        <v>750</v>
      </c>
      <c r="AD894" s="3" t="str">
        <f>IF(ISERROR(VLOOKUP($AC894,技リスト!$A$1:$F$270,6,FALSE)),"－",VLOOKUP($AC894,技リスト!$A$1:$F$270,6,FALSE))</f>
        <v>BL</v>
      </c>
      <c r="AE894" s="3">
        <f>IF(ISERROR(VLOOKUP($AC894,技リスト!$A$1:$F$270,3,FALSE)),"－",VLOOKUP($AC894,技リスト!$A$1:$F$270,3,FALSE))</f>
        <v>62</v>
      </c>
      <c r="AF894" s="3" t="str">
        <f>IF($E894=IF(ISERROR(VLOOKUP($AC894,技リスト!$A$1:$F$245,4,FALSE)),"－",VLOOKUP($AC894,技リスト!$A$1:$F$245,4,FALSE)),"一致","")</f>
        <v/>
      </c>
      <c r="AG894" s="16" t="str">
        <f t="shared" si="104"/>
        <v>ジグザグスパーククロスドライブトカチェフボンバーフレイムダンス</v>
      </c>
      <c r="AH894" s="16" t="str">
        <f t="shared" si="105"/>
        <v>ジグザグスパーククロスドライブトカチェフボンバーフレイムダンス</v>
      </c>
      <c r="AI894" s="16" t="str">
        <f t="shared" si="106"/>
        <v>ジグザグスパーククロスドライブトカチェフボンバーフレイムダンス</v>
      </c>
      <c r="AJ894" s="16" t="str">
        <f t="shared" si="107"/>
        <v>ジグザグスパーククロスドライブトカチェフボンバーフレイムダンス</v>
      </c>
      <c r="AK894" s="15" t="str">
        <f t="shared" si="108"/>
        <v>DRNSNSBL</v>
      </c>
      <c r="AL894" s="16" t="str">
        <f t="shared" si="109"/>
        <v>DRNSNSBL</v>
      </c>
      <c r="AM894" s="15" t="str">
        <f t="shared" si="110"/>
        <v>DRNSNSBL</v>
      </c>
      <c r="AN894" s="15" t="str">
        <f t="shared" si="111"/>
        <v>DRNSNSBL</v>
      </c>
    </row>
    <row r="895" spans="1:40" ht="11.25" customHeight="1" x14ac:dyDescent="0.15">
      <c r="A895" s="15">
        <v>894</v>
      </c>
      <c r="B895" s="15" t="s">
        <v>2107</v>
      </c>
      <c r="C895" s="15" t="s">
        <v>2108</v>
      </c>
      <c r="D895" s="3" t="s">
        <v>18</v>
      </c>
      <c r="E895" s="15" t="s">
        <v>121</v>
      </c>
      <c r="F895" s="15" t="s">
        <v>52</v>
      </c>
      <c r="G895" s="15">
        <v>162</v>
      </c>
      <c r="H895" s="15">
        <v>158</v>
      </c>
      <c r="I895" s="15">
        <v>41</v>
      </c>
      <c r="J895" s="15">
        <v>59</v>
      </c>
      <c r="K895" s="15">
        <v>65</v>
      </c>
      <c r="L895" s="15">
        <v>41</v>
      </c>
      <c r="M895" s="15">
        <v>61</v>
      </c>
      <c r="N895" s="15">
        <v>55</v>
      </c>
      <c r="O895" s="15">
        <v>62</v>
      </c>
      <c r="P895" s="15">
        <v>17</v>
      </c>
      <c r="Q895" s="15" t="s">
        <v>344</v>
      </c>
      <c r="R895" s="3" t="str">
        <f>IF(ISERROR(VLOOKUP($Q895,技リスト!$A$1:$F$270,6,FALSE)),"－",VLOOKUP($Q895,技リスト!$A$1:$F$270,6,FALSE))</f>
        <v>NS</v>
      </c>
      <c r="S895" s="3">
        <f>IF(ISERROR(VLOOKUP($Q895,技リスト!$A$1:$F$270,3,FALSE)),"－",VLOOKUP($Q895,技リスト!$A$1:$F$270,3,FALSE))</f>
        <v>31</v>
      </c>
      <c r="T895" s="3" t="str">
        <f>IF($E895=IF(ISERROR(VLOOKUP($Q895,技リスト!$A$1:$F$270,4,FALSE)),"－",VLOOKUP($Q895,技リスト!$A$1:$F$270,4,FALSE)),"一致","")</f>
        <v>一致</v>
      </c>
      <c r="U895" s="15" t="s">
        <v>862</v>
      </c>
      <c r="V895" s="3" t="str">
        <f>IF(ISERROR(VLOOKUP($U895,技リスト!$A$1:$F$270,6,FALSE)),"－",VLOOKUP($U895,技リスト!$A$1:$F$270,6,FALSE))</f>
        <v>LS</v>
      </c>
      <c r="W895" s="3">
        <f>IF(ISERROR(VLOOKUP($U895,技リスト!$A$1:$F$270,3,FALSE)),"－",VLOOKUP($U895,技リスト!$A$1:$F$270,3,FALSE))</f>
        <v>70</v>
      </c>
      <c r="X895" s="3" t="str">
        <f>IF($E895=IF(ISERROR(VLOOKUP($U895,技リスト!$A$1:$F$270,4,FALSE)),"－",VLOOKUP($U895,技リスト!$A$1:$F$270,4,FALSE)),"一致","")</f>
        <v>一致</v>
      </c>
      <c r="Y895" s="15" t="s">
        <v>164</v>
      </c>
      <c r="Z895" s="3" t="str">
        <f>IF(ISERROR(VLOOKUP($Y895,技リスト!$A$1:$F$270,6,FALSE)),"－",VLOOKUP($Y895,技リスト!$A$1:$F$270,6,FALSE))</f>
        <v>DR</v>
      </c>
      <c r="AA895" s="3">
        <f>IF(ISERROR(VLOOKUP($Y895,技リスト!$A$1:$F$270,3,FALSE)),"－",VLOOKUP($Y895,技リスト!$A$1:$F$270,3,FALSE))</f>
        <v>49</v>
      </c>
      <c r="AB895" s="3" t="str">
        <f>IF($E895=IF(ISERROR(VLOOKUP($Y895,技リスト!$A$1:$F$270,4,FALSE)),"－",VLOOKUP($Y895,技リスト!$A$1:$F$270,4,FALSE)),"一致","")</f>
        <v>一致</v>
      </c>
      <c r="AC895" s="15" t="s">
        <v>424</v>
      </c>
      <c r="AD895" s="3" t="str">
        <f>IF(ISERROR(VLOOKUP($AC895,技リスト!$A$1:$F$270,6,FALSE)),"－",VLOOKUP($AC895,技リスト!$A$1:$F$270,6,FALSE))</f>
        <v>NS</v>
      </c>
      <c r="AE895" s="3">
        <f>IF(ISERROR(VLOOKUP($AC895,技リスト!$A$1:$F$270,3,FALSE)),"－",VLOOKUP($AC895,技リスト!$A$1:$F$270,3,FALSE))</f>
        <v>78</v>
      </c>
      <c r="AF895" s="3" t="str">
        <f>IF($E895=IF(ISERROR(VLOOKUP($AC895,技リスト!$A$1:$F$245,4,FALSE)),"－",VLOOKUP($AC895,技リスト!$A$1:$F$245,4,FALSE)),"一致","")</f>
        <v/>
      </c>
      <c r="AG895" s="16" t="str">
        <f t="shared" si="104"/>
        <v>ターザンキックレインボーループごりむちゅうシャインドライブ</v>
      </c>
      <c r="AH895" s="16" t="str">
        <f t="shared" si="105"/>
        <v>ターザンキックレインボーループごりむちゅうシャインドライブ</v>
      </c>
      <c r="AI895" s="16" t="str">
        <f t="shared" si="106"/>
        <v>ターザンキックレインボーループごりむちゅうシャインドライブ</v>
      </c>
      <c r="AJ895" s="16" t="str">
        <f t="shared" si="107"/>
        <v>ターザンキックレインボーループごりむちゅうシャインドライブ</v>
      </c>
      <c r="AK895" s="15" t="str">
        <f t="shared" si="108"/>
        <v>NSLSDRNS</v>
      </c>
      <c r="AL895" s="16" t="str">
        <f t="shared" si="109"/>
        <v>NSLSDRNS</v>
      </c>
      <c r="AM895" s="15" t="str">
        <f t="shared" si="110"/>
        <v>NSLSDRNS</v>
      </c>
      <c r="AN895" s="15" t="str">
        <f t="shared" si="111"/>
        <v>NSLSDRNS</v>
      </c>
    </row>
    <row r="896" spans="1:40" ht="11.25" customHeight="1" x14ac:dyDescent="0.15">
      <c r="A896" s="15">
        <v>895</v>
      </c>
      <c r="B896" s="15" t="s">
        <v>2109</v>
      </c>
      <c r="C896" s="15" t="s">
        <v>2110</v>
      </c>
      <c r="D896" s="3" t="s">
        <v>18</v>
      </c>
      <c r="E896" s="15" t="s">
        <v>121</v>
      </c>
      <c r="F896" s="15" t="s">
        <v>53</v>
      </c>
      <c r="G896" s="15">
        <v>116</v>
      </c>
      <c r="H896" s="15">
        <v>132</v>
      </c>
      <c r="I896" s="15">
        <v>45</v>
      </c>
      <c r="J896" s="15">
        <v>37</v>
      </c>
      <c r="K896" s="15">
        <v>36</v>
      </c>
      <c r="L896" s="15">
        <v>55</v>
      </c>
      <c r="M896" s="15">
        <v>62</v>
      </c>
      <c r="N896" s="15">
        <v>63</v>
      </c>
      <c r="O896" s="15">
        <v>63</v>
      </c>
      <c r="P896" s="15">
        <v>21</v>
      </c>
      <c r="Q896" s="15" t="s">
        <v>304</v>
      </c>
      <c r="R896" s="3" t="str">
        <f>IF(ISERROR(VLOOKUP($Q896,技リスト!$A$1:$F$270,6,FALSE)),"－",VLOOKUP($Q896,技リスト!$A$1:$F$270,6,FALSE))</f>
        <v>BL</v>
      </c>
      <c r="S896" s="3">
        <f>IF(ISERROR(VLOOKUP($Q896,技リスト!$A$1:$F$270,3,FALSE)),"－",VLOOKUP($Q896,技リスト!$A$1:$F$270,3,FALSE))</f>
        <v>12</v>
      </c>
      <c r="T896" s="3" t="str">
        <f>IF($E896=IF(ISERROR(VLOOKUP($Q896,技リスト!$A$1:$F$270,4,FALSE)),"－",VLOOKUP($Q896,技リスト!$A$1:$F$270,4,FALSE)),"一致","")</f>
        <v>一致</v>
      </c>
      <c r="U896" s="15" t="s">
        <v>610</v>
      </c>
      <c r="V896" s="3" t="str">
        <f>IF(ISERROR(VLOOKUP($U896,技リスト!$A$1:$F$270,6,FALSE)),"－",VLOOKUP($U896,技リスト!$A$1:$F$270,6,FALSE))</f>
        <v>DR</v>
      </c>
      <c r="W896" s="3">
        <f>IF(ISERROR(VLOOKUP($U896,技リスト!$A$1:$F$270,3,FALSE)),"－",VLOOKUP($U896,技リスト!$A$1:$F$270,3,FALSE))</f>
        <v>38</v>
      </c>
      <c r="X896" s="3" t="str">
        <f>IF($E896=IF(ISERROR(VLOOKUP($U896,技リスト!$A$1:$F$270,4,FALSE)),"－",VLOOKUP($U896,技リスト!$A$1:$F$270,4,FALSE)),"一致","")</f>
        <v/>
      </c>
      <c r="Y896" s="15" t="s">
        <v>213</v>
      </c>
      <c r="Z896" s="3" t="str">
        <f>IF(ISERROR(VLOOKUP($Y896,技リスト!$A$1:$F$270,6,FALSE)),"－",VLOOKUP($Y896,技リスト!$A$1:$F$270,6,FALSE))</f>
        <v>BL</v>
      </c>
      <c r="AA896" s="3">
        <f>IF(ISERROR(VLOOKUP($Y896,技リスト!$A$1:$F$270,3,FALSE)),"－",VLOOKUP($Y896,技リスト!$A$1:$F$270,3,FALSE))</f>
        <v>56</v>
      </c>
      <c r="AB896" s="3" t="str">
        <f>IF($E896=IF(ISERROR(VLOOKUP($Y896,技リスト!$A$1:$F$270,4,FALSE)),"－",VLOOKUP($Y896,技リスト!$A$1:$F$270,4,FALSE)),"一致","")</f>
        <v>一致</v>
      </c>
      <c r="AC896" s="15" t="s">
        <v>135</v>
      </c>
      <c r="AD896" s="3" t="str">
        <f>IF(ISERROR(VLOOKUP($AC896,技リスト!$A$1:$F$270,6,FALSE)),"－",VLOOKUP($AC896,技リスト!$A$1:$F$270,6,FALSE))</f>
        <v>DR</v>
      </c>
      <c r="AE896" s="3">
        <f>IF(ISERROR(VLOOKUP($AC896,技リスト!$A$1:$F$270,3,FALSE)),"－",VLOOKUP($AC896,技リスト!$A$1:$F$270,3,FALSE))</f>
        <v>61</v>
      </c>
      <c r="AF896" s="3" t="str">
        <f>IF($E896=IF(ISERROR(VLOOKUP($AC896,技リスト!$A$1:$F$245,4,FALSE)),"－",VLOOKUP($AC896,技リスト!$A$1:$F$245,4,FALSE)),"一致","")</f>
        <v>一致</v>
      </c>
      <c r="AG896" s="16" t="str">
        <f t="shared" si="104"/>
        <v>しこふみフーセンガムアースクェイクモグラフェイント</v>
      </c>
      <c r="AH896" s="16" t="str">
        <f t="shared" si="105"/>
        <v>しこふみフーセンガムアースクェイクモグラフェイント</v>
      </c>
      <c r="AI896" s="16" t="str">
        <f t="shared" si="106"/>
        <v>しこふみフーセンガムアースクェイクモグラフェイント</v>
      </c>
      <c r="AJ896" s="16" t="str">
        <f t="shared" si="107"/>
        <v>しこふみフーセンガムアースクェイクモグラフェイント</v>
      </c>
      <c r="AK896" s="15" t="str">
        <f t="shared" si="108"/>
        <v>BLDRBLDR</v>
      </c>
      <c r="AL896" s="16" t="str">
        <f t="shared" si="109"/>
        <v>BLDRBLDR</v>
      </c>
      <c r="AM896" s="15" t="str">
        <f t="shared" si="110"/>
        <v>BLDRBLDR</v>
      </c>
      <c r="AN896" s="15" t="str">
        <f t="shared" si="111"/>
        <v>BLDRBLDR</v>
      </c>
    </row>
    <row r="897" spans="1:40" ht="11.25" customHeight="1" x14ac:dyDescent="0.15">
      <c r="A897" s="15">
        <v>896</v>
      </c>
      <c r="B897" s="15" t="s">
        <v>2111</v>
      </c>
      <c r="C897" s="15" t="s">
        <v>2112</v>
      </c>
      <c r="D897" s="3" t="s">
        <v>18</v>
      </c>
      <c r="E897" s="15" t="s">
        <v>88</v>
      </c>
      <c r="F897" s="15" t="s">
        <v>53</v>
      </c>
      <c r="G897" s="15">
        <v>169</v>
      </c>
      <c r="H897" s="15">
        <v>138</v>
      </c>
      <c r="I897" s="15">
        <v>41</v>
      </c>
      <c r="J897" s="15">
        <v>63</v>
      </c>
      <c r="K897" s="15">
        <v>61</v>
      </c>
      <c r="L897" s="15">
        <v>48</v>
      </c>
      <c r="M897" s="15">
        <v>53</v>
      </c>
      <c r="N897" s="15">
        <v>62</v>
      </c>
      <c r="O897" s="15">
        <v>61</v>
      </c>
      <c r="P897" s="15">
        <v>21</v>
      </c>
      <c r="Q897" s="15" t="s">
        <v>223</v>
      </c>
      <c r="R897" s="3" t="str">
        <f>IF(ISERROR(VLOOKUP($Q897,技リスト!$A$1:$F$270,6,FALSE)),"－",VLOOKUP($Q897,技リスト!$A$1:$F$270,6,FALSE))</f>
        <v>BL</v>
      </c>
      <c r="S897" s="3">
        <f>IF(ISERROR(VLOOKUP($Q897,技リスト!$A$1:$F$270,3,FALSE)),"－",VLOOKUP($Q897,技リスト!$A$1:$F$270,3,FALSE))</f>
        <v>8</v>
      </c>
      <c r="T897" s="3" t="str">
        <f>IF($E897=IF(ISERROR(VLOOKUP($Q897,技リスト!$A$1:$F$270,4,FALSE)),"－",VLOOKUP($Q897,技リスト!$A$1:$F$270,4,FALSE)),"一致","")</f>
        <v/>
      </c>
      <c r="U897" s="15" t="s">
        <v>188</v>
      </c>
      <c r="V897" s="3" t="str">
        <f>IF(ISERROR(VLOOKUP($U897,技リスト!$A$1:$F$270,6,FALSE)),"－",VLOOKUP($U897,技リスト!$A$1:$F$270,6,FALSE))</f>
        <v>DR</v>
      </c>
      <c r="W897" s="3">
        <f>IF(ISERROR(VLOOKUP($U897,技リスト!$A$1:$F$270,3,FALSE)),"－",VLOOKUP($U897,技リスト!$A$1:$F$270,3,FALSE))</f>
        <v>38</v>
      </c>
      <c r="X897" s="3" t="str">
        <f>IF($E897=IF(ISERROR(VLOOKUP($U897,技リスト!$A$1:$F$270,4,FALSE)),"－",VLOOKUP($U897,技リスト!$A$1:$F$270,4,FALSE)),"一致","")</f>
        <v/>
      </c>
      <c r="Y897" s="15" t="s">
        <v>180</v>
      </c>
      <c r="Z897" s="3" t="str">
        <f>IF(ISERROR(VLOOKUP($Y897,技リスト!$A$1:$F$270,6,FALSE)),"－",VLOOKUP($Y897,技リスト!$A$1:$F$270,6,FALSE))</f>
        <v>NS</v>
      </c>
      <c r="AA897" s="3">
        <f>IF(ISERROR(VLOOKUP($Y897,技リスト!$A$1:$F$270,3,FALSE)),"－",VLOOKUP($Y897,技リスト!$A$1:$F$270,3,FALSE))</f>
        <v>65</v>
      </c>
      <c r="AB897" s="3" t="str">
        <f>IF($E897=IF(ISERROR(VLOOKUP($Y897,技リスト!$A$1:$F$270,4,FALSE)),"－",VLOOKUP($Y897,技リスト!$A$1:$F$270,4,FALSE)),"一致","")</f>
        <v/>
      </c>
      <c r="AC897" s="15" t="s">
        <v>729</v>
      </c>
      <c r="AD897" s="3" t="str">
        <f>IF(ISERROR(VLOOKUP($AC897,技リスト!$A$1:$F$270,6,FALSE)),"－",VLOOKUP($AC897,技リスト!$A$1:$F$270,6,FALSE))</f>
        <v>BB</v>
      </c>
      <c r="AE897" s="3">
        <f>IF(ISERROR(VLOOKUP($AC897,技リスト!$A$1:$F$270,3,FALSE)),"－",VLOOKUP($AC897,技リスト!$A$1:$F$270,3,FALSE))</f>
        <v>73</v>
      </c>
      <c r="AF897" s="3" t="str">
        <f>IF($E897=IF(ISERROR(VLOOKUP($AC897,技リスト!$A$1:$F$245,4,FALSE)),"－",VLOOKUP($AC897,技リスト!$A$1:$F$245,4,FALSE)),"一致","")</f>
        <v/>
      </c>
      <c r="AG897" s="16" t="str">
        <f t="shared" si="104"/>
        <v>キラースライドスーパースキャン（Ｄ）ドラゴンクラッシュボルケイノカット</v>
      </c>
      <c r="AH897" s="16" t="str">
        <f t="shared" si="105"/>
        <v>キラースライドスーパースキャン（Ｄ）ドラゴンクラッシュボルケイノカット</v>
      </c>
      <c r="AI897" s="16" t="str">
        <f t="shared" si="106"/>
        <v>キラースライドスーパースキャン（Ｄ）ドラゴンクラッシュボルケイノカット</v>
      </c>
      <c r="AJ897" s="16" t="str">
        <f t="shared" si="107"/>
        <v>キラースライドスーパースキャン（Ｄ）ドラゴンクラッシュボルケイノカット</v>
      </c>
      <c r="AK897" s="15" t="str">
        <f t="shared" si="108"/>
        <v>BLDRNSBB</v>
      </c>
      <c r="AL897" s="16" t="str">
        <f t="shared" si="109"/>
        <v>BLDRNSBB</v>
      </c>
      <c r="AM897" s="15" t="str">
        <f t="shared" si="110"/>
        <v>BLDRNSBB</v>
      </c>
      <c r="AN897" s="15" t="str">
        <f t="shared" si="111"/>
        <v>BLDRNSBB</v>
      </c>
    </row>
    <row r="898" spans="1:40" ht="11.25" customHeight="1" x14ac:dyDescent="0.15">
      <c r="A898" s="15">
        <v>897</v>
      </c>
      <c r="B898" s="15" t="s">
        <v>2113</v>
      </c>
      <c r="C898" s="15" t="s">
        <v>2114</v>
      </c>
      <c r="D898" s="3" t="s">
        <v>18</v>
      </c>
      <c r="E898" s="15" t="s">
        <v>121</v>
      </c>
      <c r="F898" s="15" t="s">
        <v>53</v>
      </c>
      <c r="G898" s="15">
        <v>116</v>
      </c>
      <c r="H898" s="15">
        <v>192</v>
      </c>
      <c r="I898" s="15">
        <v>56</v>
      </c>
      <c r="J898" s="15">
        <v>60</v>
      </c>
      <c r="K898" s="15">
        <v>54</v>
      </c>
      <c r="L898" s="15">
        <v>65</v>
      </c>
      <c r="M898" s="15">
        <v>57</v>
      </c>
      <c r="N898" s="15">
        <v>60</v>
      </c>
      <c r="O898" s="15">
        <v>60</v>
      </c>
      <c r="P898" s="15">
        <v>19</v>
      </c>
      <c r="Q898" s="15" t="s">
        <v>146</v>
      </c>
      <c r="R898" s="3" t="str">
        <f>IF(ISERROR(VLOOKUP($Q898,技リスト!$A$1:$F$270,6,FALSE)),"－",VLOOKUP($Q898,技リスト!$A$1:$F$270,6,FALSE))</f>
        <v>DR</v>
      </c>
      <c r="S898" s="3">
        <f>IF(ISERROR(VLOOKUP($Q898,技リスト!$A$1:$F$270,3,FALSE)),"－",VLOOKUP($Q898,技リスト!$A$1:$F$270,3,FALSE))</f>
        <v>15</v>
      </c>
      <c r="T898" s="3" t="str">
        <f>IF($E898=IF(ISERROR(VLOOKUP($Q898,技リスト!$A$1:$F$270,4,FALSE)),"－",VLOOKUP($Q898,技リスト!$A$1:$F$270,4,FALSE)),"一致","")</f>
        <v>一致</v>
      </c>
      <c r="U898" s="15" t="s">
        <v>289</v>
      </c>
      <c r="V898" s="3" t="str">
        <f>IF(ISERROR(VLOOKUP($U898,技リスト!$A$1:$F$270,6,FALSE)),"－",VLOOKUP($U898,技リスト!$A$1:$F$270,6,FALSE))</f>
        <v>DR</v>
      </c>
      <c r="W898" s="3">
        <f>IF(ISERROR(VLOOKUP($U898,技リスト!$A$1:$F$270,3,FALSE)),"－",VLOOKUP($U898,技リスト!$A$1:$F$270,3,FALSE))</f>
        <v>24</v>
      </c>
      <c r="X898" s="3" t="str">
        <f>IF($E898=IF(ISERROR(VLOOKUP($U898,技リスト!$A$1:$F$270,4,FALSE)),"－",VLOOKUP($U898,技リスト!$A$1:$F$270,4,FALSE)),"一致","")</f>
        <v/>
      </c>
      <c r="Y898" s="15" t="s">
        <v>135</v>
      </c>
      <c r="Z898" s="3" t="str">
        <f>IF(ISERROR(VLOOKUP($Y898,技リスト!$A$1:$F$270,6,FALSE)),"－",VLOOKUP($Y898,技リスト!$A$1:$F$270,6,FALSE))</f>
        <v>DR</v>
      </c>
      <c r="AA898" s="3">
        <f>IF(ISERROR(VLOOKUP($Y898,技リスト!$A$1:$F$270,3,FALSE)),"－",VLOOKUP($Y898,技リスト!$A$1:$F$270,3,FALSE))</f>
        <v>61</v>
      </c>
      <c r="AB898" s="3" t="str">
        <f>IF($E898=IF(ISERROR(VLOOKUP($Y898,技リスト!$A$1:$F$270,4,FALSE)),"－",VLOOKUP($Y898,技リスト!$A$1:$F$270,4,FALSE)),"一致","")</f>
        <v>一致</v>
      </c>
      <c r="AC898" s="15" t="s">
        <v>265</v>
      </c>
      <c r="AD898" s="3" t="str">
        <f>IF(ISERROR(VLOOKUP($AC898,技リスト!$A$1:$F$270,6,FALSE)),"－",VLOOKUP($AC898,技リスト!$A$1:$F$270,6,FALSE))</f>
        <v>BS</v>
      </c>
      <c r="AE898" s="3">
        <f>IF(ISERROR(VLOOKUP($AC898,技リスト!$A$1:$F$270,3,FALSE)),"－",VLOOKUP($AC898,技リスト!$A$1:$F$270,3,FALSE))</f>
        <v>78</v>
      </c>
      <c r="AF898" s="3" t="str">
        <f>IF($E898=IF(ISERROR(VLOOKUP($AC898,技リスト!$A$1:$F$245,4,FALSE)),"－",VLOOKUP($AC898,技リスト!$A$1:$F$245,4,FALSE)),"一致","")</f>
        <v/>
      </c>
      <c r="AG898" s="16" t="str">
        <f t="shared" ref="AG898:AG961" si="112">Q898&amp;U898&amp;Y898&amp;AC898</f>
        <v>モンキーターンどくぎりのじゅつモグラフェイントホークショット</v>
      </c>
      <c r="AH898" s="16" t="str">
        <f t="shared" ref="AH898:AH961" si="113">Q898&amp;U898&amp;Y898&amp;AC898</f>
        <v>モンキーターンどくぎりのじゅつモグラフェイントホークショット</v>
      </c>
      <c r="AI898" s="16" t="str">
        <f t="shared" ref="AI898:AI961" si="114">Q898&amp;U898&amp;Y898&amp;AC898</f>
        <v>モンキーターンどくぎりのじゅつモグラフェイントホークショット</v>
      </c>
      <c r="AJ898" s="16" t="str">
        <f t="shared" ref="AJ898:AJ961" si="115">Q898&amp;U898&amp;Y898&amp;AC898</f>
        <v>モンキーターンどくぎりのじゅつモグラフェイントホークショット</v>
      </c>
      <c r="AK898" s="15" t="str">
        <f t="shared" ref="AK898:AK961" si="116">R898&amp;V898&amp;Z898&amp;AD898</f>
        <v>DRDRDRBS</v>
      </c>
      <c r="AL898" s="16" t="str">
        <f t="shared" ref="AL898:AL961" si="117">R898&amp;V898&amp;Z898&amp;AD898</f>
        <v>DRDRDRBS</v>
      </c>
      <c r="AM898" s="15" t="str">
        <f t="shared" ref="AM898:AM961" si="118">R898&amp;V898&amp;Z898&amp;AD898</f>
        <v>DRDRDRBS</v>
      </c>
      <c r="AN898" s="15" t="str">
        <f t="shared" ref="AN898:AN961" si="119">R898&amp;V898&amp;Z898&amp;AD898</f>
        <v>DRDRDRBS</v>
      </c>
    </row>
    <row r="899" spans="1:40" ht="11.25" customHeight="1" x14ac:dyDescent="0.15">
      <c r="A899" s="15">
        <v>898</v>
      </c>
      <c r="B899" s="15" t="s">
        <v>2115</v>
      </c>
      <c r="C899" s="15" t="s">
        <v>2116</v>
      </c>
      <c r="D899" s="3" t="s">
        <v>18</v>
      </c>
      <c r="E899" s="15" t="s">
        <v>19</v>
      </c>
      <c r="F899" s="15" t="s">
        <v>20</v>
      </c>
      <c r="G899" s="15">
        <v>92</v>
      </c>
      <c r="H899" s="15">
        <v>146</v>
      </c>
      <c r="I899" s="15">
        <v>40</v>
      </c>
      <c r="J899" s="15">
        <v>54</v>
      </c>
      <c r="K899" s="15">
        <v>61</v>
      </c>
      <c r="L899" s="15">
        <v>55</v>
      </c>
      <c r="M899" s="15">
        <v>77</v>
      </c>
      <c r="N899" s="15">
        <v>61</v>
      </c>
      <c r="O899" s="15">
        <v>61</v>
      </c>
      <c r="P899" s="15">
        <v>34</v>
      </c>
      <c r="Q899" s="15" t="s">
        <v>437</v>
      </c>
      <c r="R899" s="3" t="str">
        <f>IF(ISERROR(VLOOKUP($Q899,技リスト!$A$1:$F$270,6,FALSE)),"－",VLOOKUP($Q899,技リスト!$A$1:$F$270,6,FALSE))</f>
        <v>CA</v>
      </c>
      <c r="S899" s="3">
        <f>IF(ISERROR(VLOOKUP($Q899,技リスト!$A$1:$F$270,3,FALSE)),"－",VLOOKUP($Q899,技リスト!$A$1:$F$270,3,FALSE))</f>
        <v>15</v>
      </c>
      <c r="T899" s="3" t="str">
        <f>IF($E899=IF(ISERROR(VLOOKUP($Q899,技リスト!$A$1:$F$270,4,FALSE)),"－",VLOOKUP($Q899,技リスト!$A$1:$F$270,4,FALSE)),"一致","")</f>
        <v/>
      </c>
      <c r="U899" s="15" t="s">
        <v>147</v>
      </c>
      <c r="V899" s="3" t="str">
        <f>IF(ISERROR(VLOOKUP($U899,技リスト!$A$1:$F$270,6,FALSE)),"－",VLOOKUP($U899,技リスト!$A$1:$F$270,6,FALSE))</f>
        <v>LS</v>
      </c>
      <c r="W899" s="3">
        <f>IF(ISERROR(VLOOKUP($U899,技リスト!$A$1:$F$270,3,FALSE)),"－",VLOOKUP($U899,技リスト!$A$1:$F$270,3,FALSE))</f>
        <v>45</v>
      </c>
      <c r="X899" s="3" t="str">
        <f>IF($E899=IF(ISERROR(VLOOKUP($U899,技リスト!$A$1:$F$270,4,FALSE)),"－",VLOOKUP($U899,技リスト!$A$1:$F$270,4,FALSE)),"一致","")</f>
        <v/>
      </c>
      <c r="Y899" s="15" t="s">
        <v>369</v>
      </c>
      <c r="Z899" s="3" t="str">
        <f>IF(ISERROR(VLOOKUP($Y899,技リスト!$A$1:$F$270,6,FALSE)),"－",VLOOKUP($Y899,技リスト!$A$1:$F$270,6,FALSE))</f>
        <v>CA</v>
      </c>
      <c r="AA899" s="3">
        <f>IF(ISERROR(VLOOKUP($Y899,技リスト!$A$1:$F$270,3,FALSE)),"－",VLOOKUP($Y899,技リスト!$A$1:$F$270,3,FALSE))</f>
        <v>44</v>
      </c>
      <c r="AB899" s="3" t="str">
        <f>IF($E899=IF(ISERROR(VLOOKUP($Y899,技リスト!$A$1:$F$270,4,FALSE)),"－",VLOOKUP($Y899,技リスト!$A$1:$F$270,4,FALSE)),"一致","")</f>
        <v>一致</v>
      </c>
      <c r="AC899" s="15" t="s">
        <v>407</v>
      </c>
      <c r="AD899" s="3" t="str">
        <f>IF(ISERROR(VLOOKUP($AC899,技リスト!$A$1:$F$270,6,FALSE)),"－",VLOOKUP($AC899,技リスト!$A$1:$F$270,6,FALSE))</f>
        <v>CA</v>
      </c>
      <c r="AE899" s="3">
        <f>IF(ISERROR(VLOOKUP($AC899,技リスト!$A$1:$F$270,3,FALSE)),"－",VLOOKUP($AC899,技リスト!$A$1:$F$270,3,FALSE))</f>
        <v>69</v>
      </c>
      <c r="AF899" s="3" t="str">
        <f>IF($E899=IF(ISERROR(VLOOKUP($AC899,技リスト!$A$1:$F$245,4,FALSE)),"－",VLOOKUP($AC899,技リスト!$A$1:$F$245,4,FALSE)),"一致","")</f>
        <v/>
      </c>
      <c r="AG899" s="16" t="str">
        <f t="shared" si="112"/>
        <v>プレッシャーパンチすいせいシュートシュートポケットドこんじょうキャッチ</v>
      </c>
      <c r="AH899" s="16" t="str">
        <f t="shared" si="113"/>
        <v>プレッシャーパンチすいせいシュートシュートポケットドこんじょうキャッチ</v>
      </c>
      <c r="AI899" s="16" t="str">
        <f t="shared" si="114"/>
        <v>プレッシャーパンチすいせいシュートシュートポケットドこんじょうキャッチ</v>
      </c>
      <c r="AJ899" s="16" t="str">
        <f t="shared" si="115"/>
        <v>プレッシャーパンチすいせいシュートシュートポケットドこんじょうキャッチ</v>
      </c>
      <c r="AK899" s="15" t="str">
        <f t="shared" si="116"/>
        <v>CALSCACA</v>
      </c>
      <c r="AL899" s="16" t="str">
        <f t="shared" si="117"/>
        <v>CALSCACA</v>
      </c>
      <c r="AM899" s="15" t="str">
        <f t="shared" si="118"/>
        <v>CALSCACA</v>
      </c>
      <c r="AN899" s="15" t="str">
        <f t="shared" si="119"/>
        <v>CALSCACA</v>
      </c>
    </row>
    <row r="900" spans="1:40" ht="11.25" customHeight="1" x14ac:dyDescent="0.15">
      <c r="A900" s="15">
        <v>899</v>
      </c>
      <c r="B900" s="15" t="s">
        <v>2117</v>
      </c>
      <c r="C900" s="15" t="s">
        <v>2118</v>
      </c>
      <c r="D900" s="3" t="s">
        <v>18</v>
      </c>
      <c r="E900" s="15" t="s">
        <v>145</v>
      </c>
      <c r="F900" s="15" t="s">
        <v>53</v>
      </c>
      <c r="G900" s="15">
        <v>182</v>
      </c>
      <c r="H900" s="15">
        <v>140</v>
      </c>
      <c r="I900" s="15">
        <v>61</v>
      </c>
      <c r="J900" s="15">
        <v>57</v>
      </c>
      <c r="K900" s="15">
        <v>60</v>
      </c>
      <c r="L900" s="15">
        <v>59</v>
      </c>
      <c r="M900" s="15">
        <v>56</v>
      </c>
      <c r="N900" s="15">
        <v>65</v>
      </c>
      <c r="O900" s="15">
        <v>59</v>
      </c>
      <c r="P900" s="15">
        <v>16</v>
      </c>
      <c r="Q900" s="15" t="s">
        <v>862</v>
      </c>
      <c r="R900" s="3" t="str">
        <f>IF(ISERROR(VLOOKUP($Q900,技リスト!$A$1:$F$270,6,FALSE)),"－",VLOOKUP($Q900,技リスト!$A$1:$F$270,6,FALSE))</f>
        <v>LS</v>
      </c>
      <c r="S900" s="3">
        <f>IF(ISERROR(VLOOKUP($Q900,技リスト!$A$1:$F$270,3,FALSE)),"－",VLOOKUP($Q900,技リスト!$A$1:$F$270,3,FALSE))</f>
        <v>70</v>
      </c>
      <c r="T900" s="3" t="str">
        <f>IF($E900=IF(ISERROR(VLOOKUP($Q900,技リスト!$A$1:$F$270,4,FALSE)),"－",VLOOKUP($Q900,技リスト!$A$1:$F$270,4,FALSE)),"一致","")</f>
        <v/>
      </c>
      <c r="U900" s="15" t="s">
        <v>330</v>
      </c>
      <c r="V900" s="3" t="str">
        <f>IF(ISERROR(VLOOKUP($U900,技リスト!$A$1:$F$270,6,FALSE)),"－",VLOOKUP($U900,技リスト!$A$1:$F$270,6,FALSE))</f>
        <v>NS</v>
      </c>
      <c r="W900" s="3">
        <f>IF(ISERROR(VLOOKUP($U900,技リスト!$A$1:$F$270,3,FALSE)),"－",VLOOKUP($U900,技リスト!$A$1:$F$270,3,FALSE))</f>
        <v>65</v>
      </c>
      <c r="X900" s="3" t="str">
        <f>IF($E900=IF(ISERROR(VLOOKUP($U900,技リスト!$A$1:$F$270,4,FALSE)),"－",VLOOKUP($U900,技リスト!$A$1:$F$270,4,FALSE)),"一致","")</f>
        <v/>
      </c>
      <c r="Y900" s="15" t="s">
        <v>338</v>
      </c>
      <c r="Z900" s="3" t="str">
        <f>IF(ISERROR(VLOOKUP($Y900,技リスト!$A$1:$F$270,6,FALSE)),"－",VLOOKUP($Y900,技リスト!$A$1:$F$270,6,FALSE))</f>
        <v>DR</v>
      </c>
      <c r="AA900" s="3">
        <f>IF(ISERROR(VLOOKUP($Y900,技リスト!$A$1:$F$270,3,FALSE)),"－",VLOOKUP($Y900,技リスト!$A$1:$F$270,3,FALSE))</f>
        <v>76</v>
      </c>
      <c r="AB900" s="3" t="str">
        <f>IF($E900=IF(ISERROR(VLOOKUP($Y900,技リスト!$A$1:$F$270,4,FALSE)),"－",VLOOKUP($Y900,技リスト!$A$1:$F$270,4,FALSE)),"一致","")</f>
        <v/>
      </c>
      <c r="AC900" s="15" t="s">
        <v>329</v>
      </c>
      <c r="AD900" s="3" t="str">
        <f>IF(ISERROR(VLOOKUP($AC900,技リスト!$A$1:$F$270,6,FALSE)),"－",VLOOKUP($AC900,技リスト!$A$1:$F$270,6,FALSE))</f>
        <v>DR</v>
      </c>
      <c r="AE900" s="3">
        <f>IF(ISERROR(VLOOKUP($AC900,技リスト!$A$1:$F$270,3,FALSE)),"－",VLOOKUP($AC900,技リスト!$A$1:$F$270,3,FALSE))</f>
        <v>8</v>
      </c>
      <c r="AF900" s="3" t="str">
        <f>IF($E900=IF(ISERROR(VLOOKUP($AC900,技リスト!$A$1:$F$245,4,FALSE)),"－",VLOOKUP($AC900,技リスト!$A$1:$F$245,4,FALSE)),"一致","")</f>
        <v/>
      </c>
      <c r="AG900" s="16" t="str">
        <f t="shared" si="112"/>
        <v>レインボーループラン・ボール・ランとうめいフェイントたまのりピエロ</v>
      </c>
      <c r="AH900" s="16" t="str">
        <f t="shared" si="113"/>
        <v>レインボーループラン・ボール・ランとうめいフェイントたまのりピエロ</v>
      </c>
      <c r="AI900" s="16" t="str">
        <f t="shared" si="114"/>
        <v>レインボーループラン・ボール・ランとうめいフェイントたまのりピエロ</v>
      </c>
      <c r="AJ900" s="16" t="str">
        <f t="shared" si="115"/>
        <v>レインボーループラン・ボール・ランとうめいフェイントたまのりピエロ</v>
      </c>
      <c r="AK900" s="15" t="str">
        <f t="shared" si="116"/>
        <v>LSNSDRDR</v>
      </c>
      <c r="AL900" s="16" t="str">
        <f t="shared" si="117"/>
        <v>LSNSDRDR</v>
      </c>
      <c r="AM900" s="15" t="str">
        <f t="shared" si="118"/>
        <v>LSNSDRDR</v>
      </c>
      <c r="AN900" s="15" t="str">
        <f t="shared" si="119"/>
        <v>LSNSDRDR</v>
      </c>
    </row>
    <row r="901" spans="1:40" ht="11.25" customHeight="1" x14ac:dyDescent="0.15">
      <c r="A901" s="15">
        <v>900</v>
      </c>
      <c r="B901" s="15" t="s">
        <v>2119</v>
      </c>
      <c r="C901" s="15" t="s">
        <v>2120</v>
      </c>
      <c r="D901" s="3" t="s">
        <v>18</v>
      </c>
      <c r="E901" s="15" t="s">
        <v>88</v>
      </c>
      <c r="F901" s="15" t="s">
        <v>53</v>
      </c>
      <c r="G901" s="15">
        <v>96</v>
      </c>
      <c r="H901" s="15">
        <v>130</v>
      </c>
      <c r="I901" s="15">
        <v>74</v>
      </c>
      <c r="J901" s="15">
        <v>61</v>
      </c>
      <c r="K901" s="15">
        <v>63</v>
      </c>
      <c r="L901" s="15">
        <v>52</v>
      </c>
      <c r="M901" s="15">
        <v>53</v>
      </c>
      <c r="N901" s="15">
        <v>55</v>
      </c>
      <c r="O901" s="15">
        <v>57</v>
      </c>
      <c r="P901" s="15">
        <v>16</v>
      </c>
      <c r="Q901" s="15" t="s">
        <v>146</v>
      </c>
      <c r="R901" s="3" t="str">
        <f>IF(ISERROR(VLOOKUP($Q901,技リスト!$A$1:$F$270,6,FALSE)),"－",VLOOKUP($Q901,技リスト!$A$1:$F$270,6,FALSE))</f>
        <v>DR</v>
      </c>
      <c r="S901" s="3">
        <f>IF(ISERROR(VLOOKUP($Q901,技リスト!$A$1:$F$270,3,FALSE)),"－",VLOOKUP($Q901,技リスト!$A$1:$F$270,3,FALSE))</f>
        <v>15</v>
      </c>
      <c r="T901" s="3" t="str">
        <f>IF($E901=IF(ISERROR(VLOOKUP($Q901,技リスト!$A$1:$F$270,4,FALSE)),"－",VLOOKUP($Q901,技リスト!$A$1:$F$270,4,FALSE)),"一致","")</f>
        <v/>
      </c>
      <c r="U901" s="15" t="s">
        <v>305</v>
      </c>
      <c r="V901" s="3" t="str">
        <f>IF(ISERROR(VLOOKUP($U901,技リスト!$A$1:$F$270,6,FALSE)),"－",VLOOKUP($U901,技リスト!$A$1:$F$270,6,FALSE))</f>
        <v>BB</v>
      </c>
      <c r="W901" s="3">
        <f>IF(ISERROR(VLOOKUP($U901,技リスト!$A$1:$F$270,3,FALSE)),"－",VLOOKUP($U901,技リスト!$A$1:$F$270,3,FALSE))</f>
        <v>16</v>
      </c>
      <c r="X901" s="3" t="str">
        <f>IF($E901=IF(ISERROR(VLOOKUP($U901,技リスト!$A$1:$F$270,4,FALSE)),"－",VLOOKUP($U901,技リスト!$A$1:$F$270,4,FALSE)),"一致","")</f>
        <v/>
      </c>
      <c r="Y901" s="15" t="s">
        <v>344</v>
      </c>
      <c r="Z901" s="3" t="str">
        <f>IF(ISERROR(VLOOKUP($Y901,技リスト!$A$1:$F$270,6,FALSE)),"－",VLOOKUP($Y901,技リスト!$A$1:$F$270,6,FALSE))</f>
        <v>NS</v>
      </c>
      <c r="AA901" s="3">
        <f>IF(ISERROR(VLOOKUP($Y901,技リスト!$A$1:$F$270,3,FALSE)),"－",VLOOKUP($Y901,技リスト!$A$1:$F$270,3,FALSE))</f>
        <v>31</v>
      </c>
      <c r="AB901" s="3" t="str">
        <f>IF($E901=IF(ISERROR(VLOOKUP($Y901,技リスト!$A$1:$F$270,4,FALSE)),"－",VLOOKUP($Y901,技リスト!$A$1:$F$270,4,FALSE)),"一致","")</f>
        <v/>
      </c>
      <c r="AC901" s="15" t="s">
        <v>149</v>
      </c>
      <c r="AD901" s="3" t="str">
        <f>IF(ISERROR(VLOOKUP($AC901,技リスト!$A$1:$F$270,6,FALSE)),"－",VLOOKUP($AC901,技リスト!$A$1:$F$270,6,FALSE))</f>
        <v>DR</v>
      </c>
      <c r="AE901" s="3">
        <f>IF(ISERROR(VLOOKUP($AC901,技リスト!$A$1:$F$270,3,FALSE)),"－",VLOOKUP($AC901,技リスト!$A$1:$F$270,3,FALSE))</f>
        <v>83</v>
      </c>
      <c r="AF901" s="3" t="str">
        <f>IF($E901=IF(ISERROR(VLOOKUP($AC901,技リスト!$A$1:$F$245,4,FALSE)),"－",VLOOKUP($AC901,技リスト!$A$1:$F$245,4,FALSE)),"一致","")</f>
        <v/>
      </c>
      <c r="AG901" s="16" t="str">
        <f t="shared" si="112"/>
        <v>モンキーターンホーントレインターザンキックアルマジロサーカス</v>
      </c>
      <c r="AH901" s="16" t="str">
        <f t="shared" si="113"/>
        <v>モンキーターンホーントレインターザンキックアルマジロサーカス</v>
      </c>
      <c r="AI901" s="16" t="str">
        <f t="shared" si="114"/>
        <v>モンキーターンホーントレインターザンキックアルマジロサーカス</v>
      </c>
      <c r="AJ901" s="16" t="str">
        <f t="shared" si="115"/>
        <v>モンキーターンホーントレインターザンキックアルマジロサーカス</v>
      </c>
      <c r="AK901" s="15" t="str">
        <f t="shared" si="116"/>
        <v>DRBBNSDR</v>
      </c>
      <c r="AL901" s="16" t="str">
        <f t="shared" si="117"/>
        <v>DRBBNSDR</v>
      </c>
      <c r="AM901" s="15" t="str">
        <f t="shared" si="118"/>
        <v>DRBBNSDR</v>
      </c>
      <c r="AN901" s="15" t="str">
        <f t="shared" si="119"/>
        <v>DRBBNSDR</v>
      </c>
    </row>
    <row r="902" spans="1:40" ht="11.25" customHeight="1" x14ac:dyDescent="0.15">
      <c r="A902" s="15">
        <v>901</v>
      </c>
      <c r="B902" s="15" t="s">
        <v>2121</v>
      </c>
      <c r="C902" s="15" t="s">
        <v>2122</v>
      </c>
      <c r="D902" s="3" t="s">
        <v>18</v>
      </c>
      <c r="E902" s="15" t="s">
        <v>88</v>
      </c>
      <c r="F902" s="15" t="s">
        <v>53</v>
      </c>
      <c r="G902" s="15">
        <v>169</v>
      </c>
      <c r="H902" s="15">
        <v>130</v>
      </c>
      <c r="I902" s="15">
        <v>63</v>
      </c>
      <c r="J902" s="15">
        <v>63</v>
      </c>
      <c r="K902" s="15">
        <v>54</v>
      </c>
      <c r="L902" s="15">
        <v>60</v>
      </c>
      <c r="M902" s="15">
        <v>56</v>
      </c>
      <c r="N902" s="15">
        <v>77</v>
      </c>
      <c r="O902" s="15">
        <v>63</v>
      </c>
      <c r="P902" s="15">
        <v>19</v>
      </c>
      <c r="Q902" s="15" t="s">
        <v>264</v>
      </c>
      <c r="R902" s="3" t="str">
        <f>IF(ISERROR(VLOOKUP($Q902,技リスト!$A$1:$F$270,6,FALSE)),"－",VLOOKUP($Q902,技リスト!$A$1:$F$270,6,FALSE))</f>
        <v>BL</v>
      </c>
      <c r="S902" s="3">
        <f>IF(ISERROR(VLOOKUP($Q902,技リスト!$A$1:$F$270,3,FALSE)),"－",VLOOKUP($Q902,技リスト!$A$1:$F$270,3,FALSE))</f>
        <v>16</v>
      </c>
      <c r="T902" s="3" t="str">
        <f>IF($E902=IF(ISERROR(VLOOKUP($Q902,技リスト!$A$1:$F$270,4,FALSE)),"－",VLOOKUP($Q902,技リスト!$A$1:$F$270,4,FALSE)),"一致","")</f>
        <v/>
      </c>
      <c r="U902" s="15" t="s">
        <v>289</v>
      </c>
      <c r="V902" s="3" t="str">
        <f>IF(ISERROR(VLOOKUP($U902,技リスト!$A$1:$F$270,6,FALSE)),"－",VLOOKUP($U902,技リスト!$A$1:$F$270,6,FALSE))</f>
        <v>DR</v>
      </c>
      <c r="W902" s="3">
        <f>IF(ISERROR(VLOOKUP($U902,技リスト!$A$1:$F$270,3,FALSE)),"－",VLOOKUP($U902,技リスト!$A$1:$F$270,3,FALSE))</f>
        <v>24</v>
      </c>
      <c r="X902" s="3" t="str">
        <f>IF($E902=IF(ISERROR(VLOOKUP($U902,技リスト!$A$1:$F$270,4,FALSE)),"－",VLOOKUP($U902,技リスト!$A$1:$F$270,4,FALSE)),"一致","")</f>
        <v>一致</v>
      </c>
      <c r="Y902" s="15" t="s">
        <v>152</v>
      </c>
      <c r="Z902" s="3" t="str">
        <f>IF(ISERROR(VLOOKUP($Y902,技リスト!$A$1:$F$270,6,FALSE)),"－",VLOOKUP($Y902,技リスト!$A$1:$F$270,6,FALSE))</f>
        <v>DR</v>
      </c>
      <c r="AA902" s="3">
        <f>IF(ISERROR(VLOOKUP($Y902,技リスト!$A$1:$F$270,3,FALSE)),"－",VLOOKUP($Y902,技リスト!$A$1:$F$270,3,FALSE))</f>
        <v>47</v>
      </c>
      <c r="AB902" s="3" t="str">
        <f>IF($E902=IF(ISERROR(VLOOKUP($Y902,技リスト!$A$1:$F$270,4,FALSE)),"－",VLOOKUP($Y902,技リスト!$A$1:$F$270,4,FALSE)),"一致","")</f>
        <v>一致</v>
      </c>
      <c r="AC902" s="15" t="s">
        <v>757</v>
      </c>
      <c r="AD902" s="3" t="str">
        <f>IF(ISERROR(VLOOKUP($AC902,技リスト!$A$1:$F$270,6,FALSE)),"－",VLOOKUP($AC902,技リスト!$A$1:$F$270,6,FALSE))</f>
        <v>DR</v>
      </c>
      <c r="AE902" s="3">
        <f>IF(ISERROR(VLOOKUP($AC902,技リスト!$A$1:$F$270,3,FALSE)),"－",VLOOKUP($AC902,技リスト!$A$1:$F$270,3,FALSE))</f>
        <v>65</v>
      </c>
      <c r="AF902" s="3" t="str">
        <f>IF($E902=IF(ISERROR(VLOOKUP($AC902,技リスト!$A$1:$F$245,4,FALSE)),"－",VLOOKUP($AC902,技リスト!$A$1:$F$245,4,FALSE)),"一致","")</f>
        <v/>
      </c>
      <c r="AG902" s="16" t="str">
        <f t="shared" si="112"/>
        <v>おんりょうどくぎりのじゅつジグザグスパークまぼろしドリブル</v>
      </c>
      <c r="AH902" s="16" t="str">
        <f t="shared" si="113"/>
        <v>おんりょうどくぎりのじゅつジグザグスパークまぼろしドリブル</v>
      </c>
      <c r="AI902" s="16" t="str">
        <f t="shared" si="114"/>
        <v>おんりょうどくぎりのじゅつジグザグスパークまぼろしドリブル</v>
      </c>
      <c r="AJ902" s="16" t="str">
        <f t="shared" si="115"/>
        <v>おんりょうどくぎりのじゅつジグザグスパークまぼろしドリブル</v>
      </c>
      <c r="AK902" s="15" t="str">
        <f t="shared" si="116"/>
        <v>BLDRDRDR</v>
      </c>
      <c r="AL902" s="16" t="str">
        <f t="shared" si="117"/>
        <v>BLDRDRDR</v>
      </c>
      <c r="AM902" s="15" t="str">
        <f t="shared" si="118"/>
        <v>BLDRDRDR</v>
      </c>
      <c r="AN902" s="15" t="str">
        <f t="shared" si="119"/>
        <v>BLDRDRDR</v>
      </c>
    </row>
    <row r="903" spans="1:40" ht="11.25" customHeight="1" x14ac:dyDescent="0.15">
      <c r="A903" s="15">
        <v>902</v>
      </c>
      <c r="B903" s="15" t="s">
        <v>2123</v>
      </c>
      <c r="C903" s="15" t="s">
        <v>2124</v>
      </c>
      <c r="D903" s="3" t="s">
        <v>18</v>
      </c>
      <c r="E903" s="15" t="s">
        <v>145</v>
      </c>
      <c r="F903" s="15" t="s">
        <v>53</v>
      </c>
      <c r="G903" s="15">
        <v>103</v>
      </c>
      <c r="H903" s="15">
        <v>146</v>
      </c>
      <c r="I903" s="15">
        <v>40</v>
      </c>
      <c r="J903" s="15">
        <v>62</v>
      </c>
      <c r="K903" s="15">
        <v>52</v>
      </c>
      <c r="L903" s="15">
        <v>61</v>
      </c>
      <c r="M903" s="15">
        <v>76</v>
      </c>
      <c r="N903" s="15">
        <v>72</v>
      </c>
      <c r="O903" s="15">
        <v>60</v>
      </c>
      <c r="P903" s="15">
        <v>24</v>
      </c>
      <c r="Q903" s="15" t="s">
        <v>263</v>
      </c>
      <c r="R903" s="3" t="str">
        <f>IF(ISERROR(VLOOKUP($Q903,技リスト!$A$1:$F$270,6,FALSE)),"－",VLOOKUP($Q903,技リスト!$A$1:$F$270,6,FALSE))</f>
        <v>NS</v>
      </c>
      <c r="S903" s="3">
        <f>IF(ISERROR(VLOOKUP($Q903,技リスト!$A$1:$F$270,3,FALSE)),"－",VLOOKUP($Q903,技リスト!$A$1:$F$270,3,FALSE))</f>
        <v>43</v>
      </c>
      <c r="T903" s="3" t="str">
        <f>IF($E903=IF(ISERROR(VLOOKUP($Q903,技リスト!$A$1:$F$270,4,FALSE)),"－",VLOOKUP($Q903,技リスト!$A$1:$F$270,4,FALSE)),"一致","")</f>
        <v/>
      </c>
      <c r="U903" s="15" t="s">
        <v>159</v>
      </c>
      <c r="V903" s="3" t="str">
        <f>IF(ISERROR(VLOOKUP($U903,技リスト!$A$1:$F$270,6,FALSE)),"－",VLOOKUP($U903,技リスト!$A$1:$F$270,6,FALSE))</f>
        <v>NS</v>
      </c>
      <c r="W903" s="3">
        <f>IF(ISERROR(VLOOKUP($U903,技リスト!$A$1:$F$270,3,FALSE)),"－",VLOOKUP($U903,技リスト!$A$1:$F$270,3,FALSE))</f>
        <v>67</v>
      </c>
      <c r="X903" s="3" t="str">
        <f>IF($E903=IF(ISERROR(VLOOKUP($U903,技リスト!$A$1:$F$270,4,FALSE)),"－",VLOOKUP($U903,技リスト!$A$1:$F$270,4,FALSE)),"一致","")</f>
        <v/>
      </c>
      <c r="Y903" s="15" t="s">
        <v>141</v>
      </c>
      <c r="Z903" s="3" t="str">
        <f>IF(ISERROR(VLOOKUP($Y903,技リスト!$A$1:$F$270,6,FALSE)),"－",VLOOKUP($Y903,技リスト!$A$1:$F$270,6,FALSE))</f>
        <v>BL</v>
      </c>
      <c r="AA903" s="3">
        <f>IF(ISERROR(VLOOKUP($Y903,技リスト!$A$1:$F$270,3,FALSE)),"－",VLOOKUP($Y903,技リスト!$A$1:$F$270,3,FALSE))</f>
        <v>64</v>
      </c>
      <c r="AB903" s="3" t="str">
        <f>IF($E903=IF(ISERROR(VLOOKUP($Y903,技リスト!$A$1:$F$270,4,FALSE)),"－",VLOOKUP($Y903,技リスト!$A$1:$F$270,4,FALSE)),"一致","")</f>
        <v/>
      </c>
      <c r="AC903" s="15" t="s">
        <v>128</v>
      </c>
      <c r="AD903" s="3" t="str">
        <f>IF(ISERROR(VLOOKUP($AC903,技リスト!$A$1:$F$270,6,FALSE)),"－",VLOOKUP($AC903,技リスト!$A$1:$F$270,6,FALSE))</f>
        <v>DR</v>
      </c>
      <c r="AE903" s="3">
        <f>IF(ISERROR(VLOOKUP($AC903,技リスト!$A$1:$F$270,3,FALSE)),"－",VLOOKUP($AC903,技リスト!$A$1:$F$270,3,FALSE))</f>
        <v>76</v>
      </c>
      <c r="AF903" s="3" t="str">
        <f>IF($E903=IF(ISERROR(VLOOKUP($AC903,技リスト!$A$1:$F$245,4,FALSE)),"－",VLOOKUP($AC903,技リスト!$A$1:$F$245,4,FALSE)),"一致","")</f>
        <v/>
      </c>
      <c r="AG903" s="16" t="str">
        <f t="shared" si="112"/>
        <v>かみかくしクルクルヘッドかげぬいぶんしんフェイント</v>
      </c>
      <c r="AH903" s="16" t="str">
        <f t="shared" si="113"/>
        <v>かみかくしクルクルヘッドかげぬいぶんしんフェイント</v>
      </c>
      <c r="AI903" s="16" t="str">
        <f t="shared" si="114"/>
        <v>かみかくしクルクルヘッドかげぬいぶんしんフェイント</v>
      </c>
      <c r="AJ903" s="16" t="str">
        <f t="shared" si="115"/>
        <v>かみかくしクルクルヘッドかげぬいぶんしんフェイント</v>
      </c>
      <c r="AK903" s="15" t="str">
        <f t="shared" si="116"/>
        <v>NSNSBLDR</v>
      </c>
      <c r="AL903" s="16" t="str">
        <f t="shared" si="117"/>
        <v>NSNSBLDR</v>
      </c>
      <c r="AM903" s="15" t="str">
        <f t="shared" si="118"/>
        <v>NSNSBLDR</v>
      </c>
      <c r="AN903" s="15" t="str">
        <f t="shared" si="119"/>
        <v>NSNSBLDR</v>
      </c>
    </row>
    <row r="904" spans="1:40" ht="11.25" customHeight="1" x14ac:dyDescent="0.15">
      <c r="A904" s="15">
        <v>903</v>
      </c>
      <c r="B904" s="15" t="s">
        <v>2125</v>
      </c>
      <c r="C904" s="15" t="s">
        <v>2126</v>
      </c>
      <c r="D904" s="3" t="s">
        <v>18</v>
      </c>
      <c r="E904" s="15" t="s">
        <v>121</v>
      </c>
      <c r="F904" s="15" t="s">
        <v>17</v>
      </c>
      <c r="G904" s="15">
        <v>154</v>
      </c>
      <c r="H904" s="15">
        <v>150</v>
      </c>
      <c r="I904" s="15">
        <v>60</v>
      </c>
      <c r="J904" s="15">
        <v>60</v>
      </c>
      <c r="K904" s="15">
        <v>60</v>
      </c>
      <c r="L904" s="15">
        <v>79</v>
      </c>
      <c r="M904" s="15">
        <v>62</v>
      </c>
      <c r="N904" s="15">
        <v>56</v>
      </c>
      <c r="O904" s="15">
        <v>52</v>
      </c>
      <c r="P904" s="15">
        <v>26</v>
      </c>
      <c r="Q904" s="15" t="s">
        <v>264</v>
      </c>
      <c r="R904" s="3" t="str">
        <f>IF(ISERROR(VLOOKUP($Q904,技リスト!$A$1:$F$270,6,FALSE)),"－",VLOOKUP($Q904,技リスト!$A$1:$F$270,6,FALSE))</f>
        <v>BL</v>
      </c>
      <c r="S904" s="3">
        <f>IF(ISERROR(VLOOKUP($Q904,技リスト!$A$1:$F$270,3,FALSE)),"－",VLOOKUP($Q904,技リスト!$A$1:$F$270,3,FALSE))</f>
        <v>16</v>
      </c>
      <c r="T904" s="3" t="str">
        <f>IF($E904=IF(ISERROR(VLOOKUP($Q904,技リスト!$A$1:$F$270,4,FALSE)),"－",VLOOKUP($Q904,技リスト!$A$1:$F$270,4,FALSE)),"一致","")</f>
        <v/>
      </c>
      <c r="U904" s="15" t="s">
        <v>289</v>
      </c>
      <c r="V904" s="3" t="str">
        <f>IF(ISERROR(VLOOKUP($U904,技リスト!$A$1:$F$270,6,FALSE)),"－",VLOOKUP($U904,技リスト!$A$1:$F$270,6,FALSE))</f>
        <v>DR</v>
      </c>
      <c r="W904" s="3">
        <f>IF(ISERROR(VLOOKUP($U904,技リスト!$A$1:$F$270,3,FALSE)),"－",VLOOKUP($U904,技リスト!$A$1:$F$270,3,FALSE))</f>
        <v>24</v>
      </c>
      <c r="X904" s="3" t="str">
        <f>IF($E904=IF(ISERROR(VLOOKUP($U904,技リスト!$A$1:$F$270,4,FALSE)),"－",VLOOKUP($U904,技リスト!$A$1:$F$270,4,FALSE)),"一致","")</f>
        <v/>
      </c>
      <c r="Y904" s="15" t="s">
        <v>218</v>
      </c>
      <c r="Z904" s="3" t="str">
        <f>IF(ISERROR(VLOOKUP($Y904,技リスト!$A$1:$F$270,6,FALSE)),"－",VLOOKUP($Y904,技リスト!$A$1:$F$270,6,FALSE))</f>
        <v>DR</v>
      </c>
      <c r="AA904" s="3">
        <f>IF(ISERROR(VLOOKUP($Y904,技リスト!$A$1:$F$270,3,FALSE)),"－",VLOOKUP($Y904,技リスト!$A$1:$F$270,3,FALSE))</f>
        <v>63</v>
      </c>
      <c r="AB904" s="3" t="str">
        <f>IF($E904=IF(ISERROR(VLOOKUP($Y904,技リスト!$A$1:$F$270,4,FALSE)),"－",VLOOKUP($Y904,技リスト!$A$1:$F$270,4,FALSE)),"一致","")</f>
        <v/>
      </c>
      <c r="AC904" s="15" t="s">
        <v>732</v>
      </c>
      <c r="AD904" s="3" t="str">
        <f>IF(ISERROR(VLOOKUP($AC904,技リスト!$A$1:$F$270,6,FALSE)),"－",VLOOKUP($AC904,技リスト!$A$1:$F$270,6,FALSE))</f>
        <v>BL</v>
      </c>
      <c r="AE904" s="3">
        <f>IF(ISERROR(VLOOKUP($AC904,技リスト!$A$1:$F$270,3,FALSE)),"－",VLOOKUP($AC904,技リスト!$A$1:$F$270,3,FALSE))</f>
        <v>56</v>
      </c>
      <c r="AF904" s="3" t="str">
        <f>IF($E904=IF(ISERROR(VLOOKUP($AC904,技リスト!$A$1:$F$245,4,FALSE)),"－",VLOOKUP($AC904,技リスト!$A$1:$F$245,4,FALSE)),"一致","")</f>
        <v/>
      </c>
      <c r="AG904" s="16" t="str">
        <f t="shared" si="112"/>
        <v>おんりょうどくぎりのじゅつジャッジスルーフェイクボンバー</v>
      </c>
      <c r="AH904" s="16" t="str">
        <f t="shared" si="113"/>
        <v>おんりょうどくぎりのじゅつジャッジスルーフェイクボンバー</v>
      </c>
      <c r="AI904" s="16" t="str">
        <f t="shared" si="114"/>
        <v>おんりょうどくぎりのじゅつジャッジスルーフェイクボンバー</v>
      </c>
      <c r="AJ904" s="16" t="str">
        <f t="shared" si="115"/>
        <v>おんりょうどくぎりのじゅつジャッジスルーフェイクボンバー</v>
      </c>
      <c r="AK904" s="15" t="str">
        <f t="shared" si="116"/>
        <v>BLDRDRBL</v>
      </c>
      <c r="AL904" s="16" t="str">
        <f t="shared" si="117"/>
        <v>BLDRDRBL</v>
      </c>
      <c r="AM904" s="15" t="str">
        <f t="shared" si="118"/>
        <v>BLDRDRBL</v>
      </c>
      <c r="AN904" s="15" t="str">
        <f t="shared" si="119"/>
        <v>BLDRDRBL</v>
      </c>
    </row>
    <row r="905" spans="1:40" ht="11.25" customHeight="1" x14ac:dyDescent="0.15">
      <c r="A905" s="15">
        <v>904</v>
      </c>
      <c r="B905" s="15" t="s">
        <v>2127</v>
      </c>
      <c r="C905" s="15" t="s">
        <v>2128</v>
      </c>
      <c r="D905" s="3" t="s">
        <v>18</v>
      </c>
      <c r="E905" s="15" t="s">
        <v>121</v>
      </c>
      <c r="F905" s="15" t="s">
        <v>53</v>
      </c>
      <c r="G905" s="15">
        <v>167</v>
      </c>
      <c r="H905" s="15">
        <v>154</v>
      </c>
      <c r="I905" s="15">
        <v>46</v>
      </c>
      <c r="J905" s="15">
        <v>60</v>
      </c>
      <c r="K905" s="15">
        <v>62</v>
      </c>
      <c r="L905" s="15">
        <v>48</v>
      </c>
      <c r="M905" s="15">
        <v>56</v>
      </c>
      <c r="N905" s="15">
        <v>52</v>
      </c>
      <c r="O905" s="15">
        <v>59</v>
      </c>
      <c r="P905" s="15">
        <v>18</v>
      </c>
      <c r="Q905" s="15" t="s">
        <v>227</v>
      </c>
      <c r="R905" s="3" t="str">
        <f>IF(ISERROR(VLOOKUP($Q905,技リスト!$A$1:$F$270,6,FALSE)),"－",VLOOKUP($Q905,技リスト!$A$1:$F$270,6,FALSE))</f>
        <v>BL</v>
      </c>
      <c r="S905" s="3">
        <f>IF(ISERROR(VLOOKUP($Q905,技リスト!$A$1:$F$270,3,FALSE)),"－",VLOOKUP($Q905,技リスト!$A$1:$F$270,3,FALSE))</f>
        <v>39</v>
      </c>
      <c r="T905" s="3" t="str">
        <f>IF($E905=IF(ISERROR(VLOOKUP($Q905,技リスト!$A$1:$F$270,4,FALSE)),"－",VLOOKUP($Q905,技リスト!$A$1:$F$270,4,FALSE)),"一致","")</f>
        <v/>
      </c>
      <c r="U905" s="15" t="s">
        <v>194</v>
      </c>
      <c r="V905" s="3" t="str">
        <f>IF(ISERROR(VLOOKUP($U905,技リスト!$A$1:$F$270,6,FALSE)),"－",VLOOKUP($U905,技リスト!$A$1:$F$270,6,FALSE))</f>
        <v>NS</v>
      </c>
      <c r="W905" s="3">
        <f>IF(ISERROR(VLOOKUP($U905,技リスト!$A$1:$F$270,3,FALSE)),"－",VLOOKUP($U905,技リスト!$A$1:$F$270,3,FALSE))</f>
        <v>43</v>
      </c>
      <c r="X905" s="3" t="str">
        <f>IF($E905=IF(ISERROR(VLOOKUP($U905,技リスト!$A$1:$F$270,4,FALSE)),"－",VLOOKUP($U905,技リスト!$A$1:$F$270,4,FALSE)),"一致","")</f>
        <v/>
      </c>
      <c r="Y905" s="15" t="s">
        <v>610</v>
      </c>
      <c r="Z905" s="3" t="str">
        <f>IF(ISERROR(VLOOKUP($Y905,技リスト!$A$1:$F$270,6,FALSE)),"－",VLOOKUP($Y905,技リスト!$A$1:$F$270,6,FALSE))</f>
        <v>DR</v>
      </c>
      <c r="AA905" s="3">
        <f>IF(ISERROR(VLOOKUP($Y905,技リスト!$A$1:$F$270,3,FALSE)),"－",VLOOKUP($Y905,技リスト!$A$1:$F$270,3,FALSE))</f>
        <v>38</v>
      </c>
      <c r="AB905" s="3" t="str">
        <f>IF($E905=IF(ISERROR(VLOOKUP($Y905,技リスト!$A$1:$F$270,4,FALSE)),"－",VLOOKUP($Y905,技リスト!$A$1:$F$270,4,FALSE)),"一致","")</f>
        <v/>
      </c>
      <c r="AC905" s="15" t="s">
        <v>224</v>
      </c>
      <c r="AD905" s="3" t="str">
        <f>IF(ISERROR(VLOOKUP($AC905,技リスト!$A$1:$F$270,6,FALSE)),"－",VLOOKUP($AC905,技リスト!$A$1:$F$270,6,FALSE))</f>
        <v>NS</v>
      </c>
      <c r="AE905" s="3">
        <f>IF(ISERROR(VLOOKUP($AC905,技リスト!$A$1:$F$270,3,FALSE)),"－",VLOOKUP($AC905,技リスト!$A$1:$F$270,3,FALSE))</f>
        <v>70</v>
      </c>
      <c r="AF905" s="3" t="str">
        <f>IF($E905=IF(ISERROR(VLOOKUP($AC905,技リスト!$A$1:$F$245,4,FALSE)),"－",VLOOKUP($AC905,技リスト!$A$1:$F$245,4,FALSE)),"一致","")</f>
        <v/>
      </c>
      <c r="AG905" s="16" t="str">
        <f t="shared" si="112"/>
        <v>スーパースキャン（Ｂ）ファントムシュートフーセンガムダイナマイトシュート</v>
      </c>
      <c r="AH905" s="16" t="str">
        <f t="shared" si="113"/>
        <v>スーパースキャン（Ｂ）ファントムシュートフーセンガムダイナマイトシュート</v>
      </c>
      <c r="AI905" s="16" t="str">
        <f t="shared" si="114"/>
        <v>スーパースキャン（Ｂ）ファントムシュートフーセンガムダイナマイトシュート</v>
      </c>
      <c r="AJ905" s="16" t="str">
        <f t="shared" si="115"/>
        <v>スーパースキャン（Ｂ）ファントムシュートフーセンガムダイナマイトシュート</v>
      </c>
      <c r="AK905" s="15" t="str">
        <f t="shared" si="116"/>
        <v>BLNSDRNS</v>
      </c>
      <c r="AL905" s="16" t="str">
        <f t="shared" si="117"/>
        <v>BLNSDRNS</v>
      </c>
      <c r="AM905" s="15" t="str">
        <f t="shared" si="118"/>
        <v>BLNSDRNS</v>
      </c>
      <c r="AN905" s="15" t="str">
        <f t="shared" si="119"/>
        <v>BLNSDRNS</v>
      </c>
    </row>
    <row r="906" spans="1:40" ht="11.25" customHeight="1" x14ac:dyDescent="0.15">
      <c r="A906" s="15">
        <v>905</v>
      </c>
      <c r="B906" s="15" t="s">
        <v>2129</v>
      </c>
      <c r="C906" s="15" t="s">
        <v>2130</v>
      </c>
      <c r="D906" s="3" t="s">
        <v>18</v>
      </c>
      <c r="E906" s="15" t="s">
        <v>19</v>
      </c>
      <c r="F906" s="15" t="s">
        <v>52</v>
      </c>
      <c r="G906" s="15">
        <v>140</v>
      </c>
      <c r="H906" s="15">
        <v>124</v>
      </c>
      <c r="I906" s="15">
        <v>55</v>
      </c>
      <c r="J906" s="15">
        <v>59</v>
      </c>
      <c r="K906" s="15">
        <v>45</v>
      </c>
      <c r="L906" s="15">
        <v>41</v>
      </c>
      <c r="M906" s="15">
        <v>44</v>
      </c>
      <c r="N906" s="15">
        <v>56</v>
      </c>
      <c r="O906" s="15">
        <v>61</v>
      </c>
      <c r="P906" s="15">
        <v>34</v>
      </c>
      <c r="Q906" s="15" t="s">
        <v>235</v>
      </c>
      <c r="R906" s="3" t="str">
        <f>IF(ISERROR(VLOOKUP($Q906,技リスト!$A$1:$F$270,6,FALSE)),"－",VLOOKUP($Q906,技リスト!$A$1:$F$270,6,FALSE))</f>
        <v>NS</v>
      </c>
      <c r="S906" s="3">
        <f>IF(ISERROR(VLOOKUP($Q906,技リスト!$A$1:$F$270,3,FALSE)),"－",VLOOKUP($Q906,技リスト!$A$1:$F$270,3,FALSE))</f>
        <v>58</v>
      </c>
      <c r="T906" s="3" t="str">
        <f>IF($E906=IF(ISERROR(VLOOKUP($Q906,技リスト!$A$1:$F$270,4,FALSE)),"－",VLOOKUP($Q906,技リスト!$A$1:$F$270,4,FALSE)),"一致","")</f>
        <v>一致</v>
      </c>
      <c r="U906" s="15" t="s">
        <v>530</v>
      </c>
      <c r="V906" s="3" t="str">
        <f>IF(ISERROR(VLOOKUP($U906,技リスト!$A$1:$F$270,6,FALSE)),"－",VLOOKUP($U906,技リスト!$A$1:$F$270,6,FALSE))</f>
        <v>BS</v>
      </c>
      <c r="W906" s="3">
        <f>IF(ISERROR(VLOOKUP($U906,技リスト!$A$1:$F$270,3,FALSE)),"－",VLOOKUP($U906,技リスト!$A$1:$F$270,3,FALSE))</f>
        <v>70</v>
      </c>
      <c r="X906" s="3" t="str">
        <f>IF($E906=IF(ISERROR(VLOOKUP($U906,技リスト!$A$1:$F$270,4,FALSE)),"－",VLOOKUP($U906,技リスト!$A$1:$F$270,4,FALSE)),"一致","")</f>
        <v/>
      </c>
      <c r="Y906" s="15" t="s">
        <v>176</v>
      </c>
      <c r="Z906" s="3" t="str">
        <f>IF(ISERROR(VLOOKUP($Y906,技リスト!$A$1:$F$270,6,FALSE)),"－",VLOOKUP($Y906,技リスト!$A$1:$F$270,6,FALSE))</f>
        <v>DR</v>
      </c>
      <c r="AA906" s="3">
        <f>IF(ISERROR(VLOOKUP($Y906,技リスト!$A$1:$F$270,3,FALSE)),"－",VLOOKUP($Y906,技リスト!$A$1:$F$270,3,FALSE))</f>
        <v>47</v>
      </c>
      <c r="AB906" s="3" t="str">
        <f>IF($E906=IF(ISERROR(VLOOKUP($Y906,技リスト!$A$1:$F$270,4,FALSE)),"－",VLOOKUP($Y906,技リスト!$A$1:$F$270,4,FALSE)),"一致","")</f>
        <v/>
      </c>
      <c r="AC906" s="15" t="s">
        <v>166</v>
      </c>
      <c r="AD906" s="3" t="str">
        <f>IF(ISERROR(VLOOKUP($AC906,技リスト!$A$1:$F$270,6,FALSE)),"－",VLOOKUP($AC906,技リスト!$A$1:$F$270,6,FALSE))</f>
        <v>BS</v>
      </c>
      <c r="AE906" s="3">
        <f>IF(ISERROR(VLOOKUP($AC906,技リスト!$A$1:$F$270,3,FALSE)),"－",VLOOKUP($AC906,技リスト!$A$1:$F$270,3,FALSE))</f>
        <v>109</v>
      </c>
      <c r="AF906" s="3" t="str">
        <f>IF($E906=IF(ISERROR(VLOOKUP($AC906,技リスト!$A$1:$F$245,4,FALSE)),"－",VLOOKUP($AC906,技リスト!$A$1:$F$245,4,FALSE)),"一致","")</f>
        <v/>
      </c>
      <c r="AG906" s="16" t="str">
        <f t="shared" si="112"/>
        <v>ひゃくれつショットバックトルネードヒートタックルイナズマおとし</v>
      </c>
      <c r="AH906" s="16" t="str">
        <f t="shared" si="113"/>
        <v>ひゃくれつショットバックトルネードヒートタックルイナズマおとし</v>
      </c>
      <c r="AI906" s="16" t="str">
        <f t="shared" si="114"/>
        <v>ひゃくれつショットバックトルネードヒートタックルイナズマおとし</v>
      </c>
      <c r="AJ906" s="16" t="str">
        <f t="shared" si="115"/>
        <v>ひゃくれつショットバックトルネードヒートタックルイナズマおとし</v>
      </c>
      <c r="AK906" s="15" t="str">
        <f t="shared" si="116"/>
        <v>NSBSDRBS</v>
      </c>
      <c r="AL906" s="16" t="str">
        <f t="shared" si="117"/>
        <v>NSBSDRBS</v>
      </c>
      <c r="AM906" s="15" t="str">
        <f t="shared" si="118"/>
        <v>NSBSDRBS</v>
      </c>
      <c r="AN906" s="15" t="str">
        <f t="shared" si="119"/>
        <v>NSBSDRBS</v>
      </c>
    </row>
    <row r="907" spans="1:40" ht="11.25" customHeight="1" x14ac:dyDescent="0.15">
      <c r="A907" s="15">
        <v>906</v>
      </c>
      <c r="B907" s="15" t="s">
        <v>2131</v>
      </c>
      <c r="C907" s="15" t="s">
        <v>2132</v>
      </c>
      <c r="D907" s="3" t="s">
        <v>18</v>
      </c>
      <c r="E907" s="15" t="s">
        <v>88</v>
      </c>
      <c r="F907" s="15" t="s">
        <v>53</v>
      </c>
      <c r="G907" s="15">
        <v>140</v>
      </c>
      <c r="H907" s="15">
        <v>102</v>
      </c>
      <c r="I907" s="15">
        <v>58</v>
      </c>
      <c r="J907" s="15">
        <v>52</v>
      </c>
      <c r="K907" s="15">
        <v>49</v>
      </c>
      <c r="L907" s="15">
        <v>48</v>
      </c>
      <c r="M907" s="15">
        <v>45</v>
      </c>
      <c r="N907" s="15">
        <v>55</v>
      </c>
      <c r="O907" s="15">
        <v>61</v>
      </c>
      <c r="P907" s="15">
        <v>26</v>
      </c>
      <c r="Q907" s="15" t="s">
        <v>212</v>
      </c>
      <c r="R907" s="3" t="str">
        <f>IF(ISERROR(VLOOKUP($Q907,技リスト!$A$1:$F$270,6,FALSE)),"－",VLOOKUP($Q907,技リスト!$A$1:$F$270,6,FALSE))</f>
        <v>BB</v>
      </c>
      <c r="S907" s="3">
        <f>IF(ISERROR(VLOOKUP($Q907,技リスト!$A$1:$F$270,3,FALSE)),"－",VLOOKUP($Q907,技リスト!$A$1:$F$270,3,FALSE))</f>
        <v>14</v>
      </c>
      <c r="T907" s="3" t="str">
        <f>IF($E907=IF(ISERROR(VLOOKUP($Q907,技リスト!$A$1:$F$270,4,FALSE)),"－",VLOOKUP($Q907,技リスト!$A$1:$F$270,4,FALSE)),"一致","")</f>
        <v/>
      </c>
      <c r="U907" s="15" t="s">
        <v>140</v>
      </c>
      <c r="V907" s="3" t="str">
        <f>IF(ISERROR(VLOOKUP($U907,技リスト!$A$1:$F$270,6,FALSE)),"－",VLOOKUP($U907,技リスト!$A$1:$F$270,6,FALSE))</f>
        <v>BL</v>
      </c>
      <c r="W907" s="3">
        <f>IF(ISERROR(VLOOKUP($U907,技リスト!$A$1:$F$270,3,FALSE)),"－",VLOOKUP($U907,技リスト!$A$1:$F$270,3,FALSE))</f>
        <v>41</v>
      </c>
      <c r="X907" s="3" t="str">
        <f>IF($E907=IF(ISERROR(VLOOKUP($U907,技リスト!$A$1:$F$270,4,FALSE)),"－",VLOOKUP($U907,技リスト!$A$1:$F$270,4,FALSE)),"一致","")</f>
        <v/>
      </c>
      <c r="Y907" s="15" t="s">
        <v>134</v>
      </c>
      <c r="Z907" s="3" t="str">
        <f>IF(ISERROR(VLOOKUP($Y907,技リスト!$A$1:$F$270,6,FALSE)),"－",VLOOKUP($Y907,技リスト!$A$1:$F$270,6,FALSE))</f>
        <v>DR</v>
      </c>
      <c r="AA907" s="3">
        <f>IF(ISERROR(VLOOKUP($Y907,技リスト!$A$1:$F$270,3,FALSE)),"－",VLOOKUP($Y907,技リスト!$A$1:$F$270,3,FALSE))</f>
        <v>38</v>
      </c>
      <c r="AB907" s="3" t="str">
        <f>IF($E907=IF(ISERROR(VLOOKUP($Y907,技リスト!$A$1:$F$270,4,FALSE)),"－",VLOOKUP($Y907,技リスト!$A$1:$F$270,4,FALSE)),"一致","")</f>
        <v/>
      </c>
      <c r="AC907" s="15" t="s">
        <v>135</v>
      </c>
      <c r="AD907" s="3" t="str">
        <f>IF(ISERROR(VLOOKUP($AC907,技リスト!$A$1:$F$270,6,FALSE)),"－",VLOOKUP($AC907,技リスト!$A$1:$F$270,6,FALSE))</f>
        <v>DR</v>
      </c>
      <c r="AE907" s="3">
        <f>IF(ISERROR(VLOOKUP($AC907,技リスト!$A$1:$F$270,3,FALSE)),"－",VLOOKUP($AC907,技リスト!$A$1:$F$270,3,FALSE))</f>
        <v>61</v>
      </c>
      <c r="AF907" s="3" t="str">
        <f>IF($E907=IF(ISERROR(VLOOKUP($AC907,技リスト!$A$1:$F$245,4,FALSE)),"－",VLOOKUP($AC907,技リスト!$A$1:$F$245,4,FALSE)),"一致","")</f>
        <v/>
      </c>
      <c r="AG907" s="16" t="str">
        <f t="shared" si="112"/>
        <v>ジャイアントスピンうしろのしょうめんスーパーアルマジロモグラフェイント</v>
      </c>
      <c r="AH907" s="16" t="str">
        <f t="shared" si="113"/>
        <v>ジャイアントスピンうしろのしょうめんスーパーアルマジロモグラフェイント</v>
      </c>
      <c r="AI907" s="16" t="str">
        <f t="shared" si="114"/>
        <v>ジャイアントスピンうしろのしょうめんスーパーアルマジロモグラフェイント</v>
      </c>
      <c r="AJ907" s="16" t="str">
        <f t="shared" si="115"/>
        <v>ジャイアントスピンうしろのしょうめんスーパーアルマジロモグラフェイント</v>
      </c>
      <c r="AK907" s="15" t="str">
        <f t="shared" si="116"/>
        <v>BBBLDRDR</v>
      </c>
      <c r="AL907" s="16" t="str">
        <f t="shared" si="117"/>
        <v>BBBLDRDR</v>
      </c>
      <c r="AM907" s="15" t="str">
        <f t="shared" si="118"/>
        <v>BBBLDRDR</v>
      </c>
      <c r="AN907" s="15" t="str">
        <f t="shared" si="119"/>
        <v>BBBLDRDR</v>
      </c>
    </row>
    <row r="908" spans="1:40" ht="11.25" customHeight="1" x14ac:dyDescent="0.15">
      <c r="A908" s="15">
        <v>907</v>
      </c>
      <c r="B908" s="15" t="s">
        <v>2133</v>
      </c>
      <c r="C908" s="15" t="s">
        <v>2134</v>
      </c>
      <c r="D908" s="3" t="s">
        <v>18</v>
      </c>
      <c r="E908" s="15" t="s">
        <v>19</v>
      </c>
      <c r="F908" s="15" t="s">
        <v>17</v>
      </c>
      <c r="G908" s="15">
        <v>165</v>
      </c>
      <c r="H908" s="15">
        <v>158</v>
      </c>
      <c r="I908" s="15">
        <v>59</v>
      </c>
      <c r="J908" s="15">
        <v>61</v>
      </c>
      <c r="K908" s="15">
        <v>52</v>
      </c>
      <c r="L908" s="15">
        <v>55</v>
      </c>
      <c r="M908" s="15">
        <v>62</v>
      </c>
      <c r="N908" s="15">
        <v>60</v>
      </c>
      <c r="O908" s="15">
        <v>56</v>
      </c>
      <c r="P908" s="15">
        <v>35</v>
      </c>
      <c r="Q908" s="15" t="s">
        <v>134</v>
      </c>
      <c r="R908" s="3" t="str">
        <f>IF(ISERROR(VLOOKUP($Q908,技リスト!$A$1:$F$270,6,FALSE)),"－",VLOOKUP($Q908,技リスト!$A$1:$F$270,6,FALSE))</f>
        <v>DR</v>
      </c>
      <c r="S908" s="3">
        <f>IF(ISERROR(VLOOKUP($Q908,技リスト!$A$1:$F$270,3,FALSE)),"－",VLOOKUP($Q908,技リスト!$A$1:$F$270,3,FALSE))</f>
        <v>38</v>
      </c>
      <c r="T908" s="3" t="str">
        <f>IF($E908=IF(ISERROR(VLOOKUP($Q908,技リスト!$A$1:$F$270,4,FALSE)),"－",VLOOKUP($Q908,技リスト!$A$1:$F$270,4,FALSE)),"一致","")</f>
        <v/>
      </c>
      <c r="U908" s="15" t="s">
        <v>304</v>
      </c>
      <c r="V908" s="3" t="str">
        <f>IF(ISERROR(VLOOKUP($U908,技リスト!$A$1:$F$270,6,FALSE)),"－",VLOOKUP($U908,技リスト!$A$1:$F$270,6,FALSE))</f>
        <v>BL</v>
      </c>
      <c r="W908" s="3">
        <f>IF(ISERROR(VLOOKUP($U908,技リスト!$A$1:$F$270,3,FALSE)),"－",VLOOKUP($U908,技リスト!$A$1:$F$270,3,FALSE))</f>
        <v>12</v>
      </c>
      <c r="X908" s="3" t="str">
        <f>IF($E908=IF(ISERROR(VLOOKUP($U908,技リスト!$A$1:$F$270,4,FALSE)),"－",VLOOKUP($U908,技リスト!$A$1:$F$270,4,FALSE)),"一致","")</f>
        <v/>
      </c>
      <c r="Y908" s="15" t="s">
        <v>133</v>
      </c>
      <c r="Z908" s="3" t="str">
        <f>IF(ISERROR(VLOOKUP($Y908,技リスト!$A$1:$F$270,6,FALSE)),"－",VLOOKUP($Y908,技リスト!$A$1:$F$270,6,FALSE))</f>
        <v>BB</v>
      </c>
      <c r="AA908" s="3">
        <f>IF(ISERROR(VLOOKUP($Y908,技リスト!$A$1:$F$270,3,FALSE)),"－",VLOOKUP($Y908,技リスト!$A$1:$F$270,3,FALSE))</f>
        <v>48</v>
      </c>
      <c r="AB908" s="3" t="str">
        <f>IF($E908=IF(ISERROR(VLOOKUP($Y908,技リスト!$A$1:$F$270,4,FALSE)),"－",VLOOKUP($Y908,技リスト!$A$1:$F$270,4,FALSE)),"一致","")</f>
        <v/>
      </c>
      <c r="AC908" s="15" t="s">
        <v>213</v>
      </c>
      <c r="AD908" s="3" t="str">
        <f>IF(ISERROR(VLOOKUP($AC908,技リスト!$A$1:$F$270,6,FALSE)),"－",VLOOKUP($AC908,技リスト!$A$1:$F$270,6,FALSE))</f>
        <v>BL</v>
      </c>
      <c r="AE908" s="3">
        <f>IF(ISERROR(VLOOKUP($AC908,技リスト!$A$1:$F$270,3,FALSE)),"－",VLOOKUP($AC908,技リスト!$A$1:$F$270,3,FALSE))</f>
        <v>56</v>
      </c>
      <c r="AF908" s="3" t="str">
        <f>IF($E908=IF(ISERROR(VLOOKUP($AC908,技リスト!$A$1:$F$245,4,FALSE)),"－",VLOOKUP($AC908,技リスト!$A$1:$F$245,4,FALSE)),"一致","")</f>
        <v/>
      </c>
      <c r="AG908" s="16" t="str">
        <f t="shared" si="112"/>
        <v>スーパーアルマジロしこふみザ・ウォールアースクェイク</v>
      </c>
      <c r="AH908" s="16" t="str">
        <f t="shared" si="113"/>
        <v>スーパーアルマジロしこふみザ・ウォールアースクェイク</v>
      </c>
      <c r="AI908" s="16" t="str">
        <f t="shared" si="114"/>
        <v>スーパーアルマジロしこふみザ・ウォールアースクェイク</v>
      </c>
      <c r="AJ908" s="16" t="str">
        <f t="shared" si="115"/>
        <v>スーパーアルマジロしこふみザ・ウォールアースクェイク</v>
      </c>
      <c r="AK908" s="15" t="str">
        <f t="shared" si="116"/>
        <v>DRBLBBBL</v>
      </c>
      <c r="AL908" s="16" t="str">
        <f t="shared" si="117"/>
        <v>DRBLBBBL</v>
      </c>
      <c r="AM908" s="15" t="str">
        <f t="shared" si="118"/>
        <v>DRBLBBBL</v>
      </c>
      <c r="AN908" s="15" t="str">
        <f t="shared" si="119"/>
        <v>DRBLBBBL</v>
      </c>
    </row>
    <row r="909" spans="1:40" ht="11.25" customHeight="1" x14ac:dyDescent="0.15">
      <c r="A909" s="15">
        <v>908</v>
      </c>
      <c r="B909" s="15" t="s">
        <v>2135</v>
      </c>
      <c r="C909" s="15" t="s">
        <v>2136</v>
      </c>
      <c r="D909" s="3" t="s">
        <v>18</v>
      </c>
      <c r="E909" s="15" t="s">
        <v>121</v>
      </c>
      <c r="F909" s="15" t="s">
        <v>17</v>
      </c>
      <c r="G909" s="15">
        <v>103</v>
      </c>
      <c r="H909" s="15">
        <v>156</v>
      </c>
      <c r="I909" s="15">
        <v>40</v>
      </c>
      <c r="J909" s="15">
        <v>56</v>
      </c>
      <c r="K909" s="15">
        <v>63</v>
      </c>
      <c r="L909" s="15">
        <v>63</v>
      </c>
      <c r="M909" s="15">
        <v>63</v>
      </c>
      <c r="N909" s="15">
        <v>60</v>
      </c>
      <c r="O909" s="15">
        <v>55</v>
      </c>
      <c r="P909" s="15">
        <v>22</v>
      </c>
      <c r="Q909" s="15" t="s">
        <v>427</v>
      </c>
      <c r="R909" s="3" t="str">
        <f>IF(ISERROR(VLOOKUP($Q909,技リスト!$A$1:$F$270,6,FALSE)),"－",VLOOKUP($Q909,技リスト!$A$1:$F$270,6,FALSE))</f>
        <v>BL</v>
      </c>
      <c r="S909" s="3">
        <f>IF(ISERROR(VLOOKUP($Q909,技リスト!$A$1:$F$270,3,FALSE)),"－",VLOOKUP($Q909,技リスト!$A$1:$F$270,3,FALSE))</f>
        <v>39</v>
      </c>
      <c r="T909" s="3" t="str">
        <f>IF($E909=IF(ISERROR(VLOOKUP($Q909,技リスト!$A$1:$F$270,4,FALSE)),"－",VLOOKUP($Q909,技リスト!$A$1:$F$270,4,FALSE)),"一致","")</f>
        <v/>
      </c>
      <c r="U909" s="15" t="s">
        <v>158</v>
      </c>
      <c r="V909" s="3" t="str">
        <f>IF(ISERROR(VLOOKUP($U909,技リスト!$A$1:$F$270,6,FALSE)),"－",VLOOKUP($U909,技リスト!$A$1:$F$270,6,FALSE))</f>
        <v>DR</v>
      </c>
      <c r="W909" s="3">
        <f>IF(ISERROR(VLOOKUP($U909,技リスト!$A$1:$F$270,3,FALSE)),"－",VLOOKUP($U909,技リスト!$A$1:$F$270,3,FALSE))</f>
        <v>17</v>
      </c>
      <c r="X909" s="3" t="str">
        <f>IF($E909=IF(ISERROR(VLOOKUP($U909,技リスト!$A$1:$F$270,4,FALSE)),"－",VLOOKUP($U909,技リスト!$A$1:$F$270,4,FALSE)),"一致","")</f>
        <v/>
      </c>
      <c r="Y909" s="15" t="s">
        <v>199</v>
      </c>
      <c r="Z909" s="3" t="str">
        <f>IF(ISERROR(VLOOKUP($Y909,技リスト!$A$1:$F$270,6,FALSE)),"－",VLOOKUP($Y909,技リスト!$A$1:$F$270,6,FALSE))</f>
        <v>BB</v>
      </c>
      <c r="AA909" s="3">
        <f>IF(ISERROR(VLOOKUP($Y909,技リスト!$A$1:$F$270,3,FALSE)),"－",VLOOKUP($Y909,技リスト!$A$1:$F$270,3,FALSE))</f>
        <v>58</v>
      </c>
      <c r="AB909" s="3" t="str">
        <f>IF($E909=IF(ISERROR(VLOOKUP($Y909,技リスト!$A$1:$F$270,4,FALSE)),"－",VLOOKUP($Y909,技リスト!$A$1:$F$270,4,FALSE)),"一致","")</f>
        <v/>
      </c>
      <c r="AC909" s="15" t="s">
        <v>219</v>
      </c>
      <c r="AD909" s="3" t="str">
        <f>IF(ISERROR(VLOOKUP($AC909,技リスト!$A$1:$F$270,6,FALSE)),"－",VLOOKUP($AC909,技リスト!$A$1:$F$270,6,FALSE))</f>
        <v>BL</v>
      </c>
      <c r="AE909" s="3">
        <f>IF(ISERROR(VLOOKUP($AC909,技リスト!$A$1:$F$270,3,FALSE)),"－",VLOOKUP($AC909,技リスト!$A$1:$F$270,3,FALSE))</f>
        <v>64</v>
      </c>
      <c r="AF909" s="3" t="str">
        <f>IF($E909=IF(ISERROR(VLOOKUP($AC909,技リスト!$A$1:$F$245,4,FALSE)),"－",VLOOKUP($AC909,技リスト!$A$1:$F$245,4,FALSE)),"一致","")</f>
        <v/>
      </c>
      <c r="AG909" s="16" t="str">
        <f t="shared" si="112"/>
        <v>ブレードアタックたつまきせんぷうスピニングカットサイクロン</v>
      </c>
      <c r="AH909" s="16" t="str">
        <f t="shared" si="113"/>
        <v>ブレードアタックたつまきせんぷうスピニングカットサイクロン</v>
      </c>
      <c r="AI909" s="16" t="str">
        <f t="shared" si="114"/>
        <v>ブレードアタックたつまきせんぷうスピニングカットサイクロン</v>
      </c>
      <c r="AJ909" s="16" t="str">
        <f t="shared" si="115"/>
        <v>ブレードアタックたつまきせんぷうスピニングカットサイクロン</v>
      </c>
      <c r="AK909" s="15" t="str">
        <f t="shared" si="116"/>
        <v>BLDRBBBL</v>
      </c>
      <c r="AL909" s="16" t="str">
        <f t="shared" si="117"/>
        <v>BLDRBBBL</v>
      </c>
      <c r="AM909" s="15" t="str">
        <f t="shared" si="118"/>
        <v>BLDRBBBL</v>
      </c>
      <c r="AN909" s="15" t="str">
        <f t="shared" si="119"/>
        <v>BLDRBBBL</v>
      </c>
    </row>
    <row r="910" spans="1:40" ht="11.25" customHeight="1" x14ac:dyDescent="0.15">
      <c r="A910" s="15">
        <v>909</v>
      </c>
      <c r="B910" s="15" t="s">
        <v>2137</v>
      </c>
      <c r="C910" s="15" t="s">
        <v>2138</v>
      </c>
      <c r="D910" s="3" t="s">
        <v>18</v>
      </c>
      <c r="E910" s="15" t="s">
        <v>88</v>
      </c>
      <c r="F910" s="15" t="s">
        <v>17</v>
      </c>
      <c r="G910" s="15">
        <v>125</v>
      </c>
      <c r="H910" s="15">
        <v>132</v>
      </c>
      <c r="I910" s="15">
        <v>45</v>
      </c>
      <c r="J910" s="15">
        <v>33</v>
      </c>
      <c r="K910" s="15">
        <v>33</v>
      </c>
      <c r="L910" s="15">
        <v>54</v>
      </c>
      <c r="M910" s="15">
        <v>64</v>
      </c>
      <c r="N910" s="15">
        <v>63</v>
      </c>
      <c r="O910" s="15">
        <v>60</v>
      </c>
      <c r="P910" s="15">
        <v>16</v>
      </c>
      <c r="Q910" s="15" t="s">
        <v>164</v>
      </c>
      <c r="R910" s="3" t="str">
        <f>IF(ISERROR(VLOOKUP($Q910,技リスト!$A$1:$F$270,6,FALSE)),"－",VLOOKUP($Q910,技リスト!$A$1:$F$270,6,FALSE))</f>
        <v>DR</v>
      </c>
      <c r="S910" s="3">
        <f>IF(ISERROR(VLOOKUP($Q910,技リスト!$A$1:$F$270,3,FALSE)),"－",VLOOKUP($Q910,技リスト!$A$1:$F$270,3,FALSE))</f>
        <v>49</v>
      </c>
      <c r="T910" s="3" t="str">
        <f>IF($E910=IF(ISERROR(VLOOKUP($Q910,技リスト!$A$1:$F$270,4,FALSE)),"－",VLOOKUP($Q910,技リスト!$A$1:$F$270,4,FALSE)),"一致","")</f>
        <v/>
      </c>
      <c r="U910" s="15" t="s">
        <v>199</v>
      </c>
      <c r="V910" s="3" t="str">
        <f>IF(ISERROR(VLOOKUP($U910,技リスト!$A$1:$F$270,6,FALSE)),"－",VLOOKUP($U910,技リスト!$A$1:$F$270,6,FALSE))</f>
        <v>BB</v>
      </c>
      <c r="W910" s="3">
        <f>IF(ISERROR(VLOOKUP($U910,技リスト!$A$1:$F$270,3,FALSE)),"－",VLOOKUP($U910,技リスト!$A$1:$F$270,3,FALSE))</f>
        <v>58</v>
      </c>
      <c r="X910" s="3" t="str">
        <f>IF($E910=IF(ISERROR(VLOOKUP($U910,技リスト!$A$1:$F$270,4,FALSE)),"－",VLOOKUP($U910,技リスト!$A$1:$F$270,4,FALSE)),"一致","")</f>
        <v>一致</v>
      </c>
      <c r="Y910" s="15" t="s">
        <v>729</v>
      </c>
      <c r="Z910" s="3" t="str">
        <f>IF(ISERROR(VLOOKUP($Y910,技リスト!$A$1:$F$270,6,FALSE)),"－",VLOOKUP($Y910,技リスト!$A$1:$F$270,6,FALSE))</f>
        <v>BB</v>
      </c>
      <c r="AA910" s="3">
        <f>IF(ISERROR(VLOOKUP($Y910,技リスト!$A$1:$F$270,3,FALSE)),"－",VLOOKUP($Y910,技リスト!$A$1:$F$270,3,FALSE))</f>
        <v>73</v>
      </c>
      <c r="AB910" s="3" t="str">
        <f>IF($E910=IF(ISERROR(VLOOKUP($Y910,技リスト!$A$1:$F$270,4,FALSE)),"－",VLOOKUP($Y910,技リスト!$A$1:$F$270,4,FALSE)),"一致","")</f>
        <v/>
      </c>
      <c r="AC910" s="15" t="s">
        <v>715</v>
      </c>
      <c r="AD910" s="3" t="str">
        <f>IF(ISERROR(VLOOKUP($AC910,技リスト!$A$1:$F$270,6,FALSE)),"－",VLOOKUP($AC910,技リスト!$A$1:$F$270,6,FALSE))</f>
        <v>DR</v>
      </c>
      <c r="AE910" s="3">
        <f>IF(ISERROR(VLOOKUP($AC910,技リスト!$A$1:$F$270,3,FALSE)),"－",VLOOKUP($AC910,技リスト!$A$1:$F$270,3,FALSE))</f>
        <v>61</v>
      </c>
      <c r="AF910" s="3" t="str">
        <f>IF($E910=IF(ISERROR(VLOOKUP($AC910,技リスト!$A$1:$F$245,4,FALSE)),"－",VLOOKUP($AC910,技リスト!$A$1:$F$245,4,FALSE)),"一致","")</f>
        <v/>
      </c>
      <c r="AG910" s="16" t="str">
        <f t="shared" si="112"/>
        <v>ごりむちゅうスピニングカットボルケイノカットたつまきどくぎり</v>
      </c>
      <c r="AH910" s="16" t="str">
        <f t="shared" si="113"/>
        <v>ごりむちゅうスピニングカットボルケイノカットたつまきどくぎり</v>
      </c>
      <c r="AI910" s="16" t="str">
        <f t="shared" si="114"/>
        <v>ごりむちゅうスピニングカットボルケイノカットたつまきどくぎり</v>
      </c>
      <c r="AJ910" s="16" t="str">
        <f t="shared" si="115"/>
        <v>ごりむちゅうスピニングカットボルケイノカットたつまきどくぎり</v>
      </c>
      <c r="AK910" s="15" t="str">
        <f t="shared" si="116"/>
        <v>DRBBBBDR</v>
      </c>
      <c r="AL910" s="16" t="str">
        <f t="shared" si="117"/>
        <v>DRBBBBDR</v>
      </c>
      <c r="AM910" s="15" t="str">
        <f t="shared" si="118"/>
        <v>DRBBBBDR</v>
      </c>
      <c r="AN910" s="15" t="str">
        <f t="shared" si="119"/>
        <v>DRBBBBDR</v>
      </c>
    </row>
    <row r="911" spans="1:40" ht="11.25" customHeight="1" x14ac:dyDescent="0.15">
      <c r="A911" s="15">
        <v>910</v>
      </c>
      <c r="B911" s="15" t="s">
        <v>2139</v>
      </c>
      <c r="C911" s="15" t="s">
        <v>2140</v>
      </c>
      <c r="D911" s="3" t="s">
        <v>18</v>
      </c>
      <c r="E911" s="15" t="s">
        <v>19</v>
      </c>
      <c r="F911" s="15" t="s">
        <v>20</v>
      </c>
      <c r="G911" s="15">
        <v>151</v>
      </c>
      <c r="H911" s="15">
        <v>160</v>
      </c>
      <c r="I911" s="15">
        <v>45</v>
      </c>
      <c r="J911" s="15">
        <v>60</v>
      </c>
      <c r="K911" s="15">
        <v>61</v>
      </c>
      <c r="L911" s="15">
        <v>46</v>
      </c>
      <c r="M911" s="15">
        <v>56</v>
      </c>
      <c r="N911" s="15">
        <v>59</v>
      </c>
      <c r="O911" s="15">
        <v>60</v>
      </c>
      <c r="P911" s="15">
        <v>22</v>
      </c>
      <c r="Q911" s="15" t="s">
        <v>436</v>
      </c>
      <c r="R911" s="3" t="str">
        <f>IF(ISERROR(VLOOKUP($Q911,技リスト!$A$1:$F$270,6,FALSE)),"－",VLOOKUP($Q911,技リスト!$A$1:$F$270,6,FALSE))</f>
        <v>CA</v>
      </c>
      <c r="S911" s="3">
        <f>IF(ISERROR(VLOOKUP($Q911,技リスト!$A$1:$F$270,3,FALSE)),"－",VLOOKUP($Q911,技リスト!$A$1:$F$270,3,FALSE))</f>
        <v>10</v>
      </c>
      <c r="T911" s="3" t="str">
        <f>IF($E911=IF(ISERROR(VLOOKUP($Q911,技リスト!$A$1:$F$270,4,FALSE)),"－",VLOOKUP($Q911,技リスト!$A$1:$F$270,4,FALSE)),"一致","")</f>
        <v/>
      </c>
      <c r="U911" s="15" t="s">
        <v>630</v>
      </c>
      <c r="V911" s="3" t="str">
        <f>IF(ISERROR(VLOOKUP($U911,技リスト!$A$1:$F$270,6,FALSE)),"－",VLOOKUP($U911,技リスト!$A$1:$F$270,6,FALSE))</f>
        <v>CA</v>
      </c>
      <c r="W911" s="3">
        <f>IF(ISERROR(VLOOKUP($U911,技リスト!$A$1:$F$270,3,FALSE)),"－",VLOOKUP($U911,技リスト!$A$1:$F$270,3,FALSE))</f>
        <v>13</v>
      </c>
      <c r="X911" s="3" t="str">
        <f>IF($E911=IF(ISERROR(VLOOKUP($U911,技リスト!$A$1:$F$270,4,FALSE)),"－",VLOOKUP($U911,技リスト!$A$1:$F$270,4,FALSE)),"一致","")</f>
        <v/>
      </c>
      <c r="Y911" s="15" t="s">
        <v>276</v>
      </c>
      <c r="Z911" s="3" t="str">
        <f>IF(ISERROR(VLOOKUP($Y911,技リスト!$A$1:$F$270,6,FALSE)),"－",VLOOKUP($Y911,技リスト!$A$1:$F$270,6,FALSE))</f>
        <v>BL</v>
      </c>
      <c r="AA911" s="3">
        <f>IF(ISERROR(VLOOKUP($Y911,技リスト!$A$1:$F$270,3,FALSE)),"－",VLOOKUP($Y911,技リスト!$A$1:$F$270,3,FALSE))</f>
        <v>16</v>
      </c>
      <c r="AB911" s="3" t="str">
        <f>IF($E911=IF(ISERROR(VLOOKUP($Y911,技リスト!$A$1:$F$270,4,FALSE)),"－",VLOOKUP($Y911,技リスト!$A$1:$F$270,4,FALSE)),"一致","")</f>
        <v>一致</v>
      </c>
      <c r="AC911" s="15" t="s">
        <v>445</v>
      </c>
      <c r="AD911" s="3" t="str">
        <f>IF(ISERROR(VLOOKUP($AC911,技リスト!$A$1:$F$270,6,FALSE)),"－",VLOOKUP($AC911,技リスト!$A$1:$F$270,6,FALSE))</f>
        <v>CA</v>
      </c>
      <c r="AE911" s="3">
        <f>IF(ISERROR(VLOOKUP($AC911,技リスト!$A$1:$F$270,3,FALSE)),"－",VLOOKUP($AC911,技リスト!$A$1:$F$270,3,FALSE))</f>
        <v>61</v>
      </c>
      <c r="AF911" s="3" t="str">
        <f>IF($E911=IF(ISERROR(VLOOKUP($AC911,技リスト!$A$1:$F$245,4,FALSE)),"－",VLOOKUP($AC911,技リスト!$A$1:$F$245,4,FALSE)),"一致","")</f>
        <v/>
      </c>
      <c r="AG911" s="16" t="str">
        <f t="shared" si="112"/>
        <v>スワンダイブトルネードキャッチドッペルゲンガーつむじ</v>
      </c>
      <c r="AH911" s="16" t="str">
        <f t="shared" si="113"/>
        <v>スワンダイブトルネードキャッチドッペルゲンガーつむじ</v>
      </c>
      <c r="AI911" s="16" t="str">
        <f t="shared" si="114"/>
        <v>スワンダイブトルネードキャッチドッペルゲンガーつむじ</v>
      </c>
      <c r="AJ911" s="16" t="str">
        <f t="shared" si="115"/>
        <v>スワンダイブトルネードキャッチドッペルゲンガーつむじ</v>
      </c>
      <c r="AK911" s="15" t="str">
        <f t="shared" si="116"/>
        <v>CACABLCA</v>
      </c>
      <c r="AL911" s="16" t="str">
        <f t="shared" si="117"/>
        <v>CACABLCA</v>
      </c>
      <c r="AM911" s="15" t="str">
        <f t="shared" si="118"/>
        <v>CACABLCA</v>
      </c>
      <c r="AN911" s="15" t="str">
        <f t="shared" si="119"/>
        <v>CACABLCA</v>
      </c>
    </row>
    <row r="912" spans="1:40" ht="11.25" customHeight="1" x14ac:dyDescent="0.15">
      <c r="A912" s="15">
        <v>911</v>
      </c>
      <c r="B912" s="15" t="s">
        <v>2141</v>
      </c>
      <c r="C912" s="15" t="s">
        <v>2142</v>
      </c>
      <c r="D912" s="3" t="s">
        <v>18</v>
      </c>
      <c r="E912" s="15" t="s">
        <v>121</v>
      </c>
      <c r="F912" s="15" t="s">
        <v>20</v>
      </c>
      <c r="G912" s="15">
        <v>151</v>
      </c>
      <c r="H912" s="15">
        <v>136</v>
      </c>
      <c r="I912" s="15">
        <v>61</v>
      </c>
      <c r="J912" s="15">
        <v>57</v>
      </c>
      <c r="K912" s="15">
        <v>55</v>
      </c>
      <c r="L912" s="15">
        <v>62</v>
      </c>
      <c r="M912" s="15">
        <v>58</v>
      </c>
      <c r="N912" s="15">
        <v>55</v>
      </c>
      <c r="O912" s="15">
        <v>52</v>
      </c>
      <c r="P912" s="15">
        <v>35</v>
      </c>
      <c r="Q912" s="15" t="s">
        <v>219</v>
      </c>
      <c r="R912" s="3" t="str">
        <f>IF(ISERROR(VLOOKUP($Q912,技リスト!$A$1:$F$270,6,FALSE)),"－",VLOOKUP($Q912,技リスト!$A$1:$F$270,6,FALSE))</f>
        <v>BL</v>
      </c>
      <c r="S912" s="3">
        <f>IF(ISERROR(VLOOKUP($Q912,技リスト!$A$1:$F$270,3,FALSE)),"－",VLOOKUP($Q912,技リスト!$A$1:$F$270,3,FALSE))</f>
        <v>64</v>
      </c>
      <c r="T912" s="3" t="str">
        <f>IF($E912=IF(ISERROR(VLOOKUP($Q912,技リスト!$A$1:$F$270,4,FALSE)),"－",VLOOKUP($Q912,技リスト!$A$1:$F$270,4,FALSE)),"一致","")</f>
        <v/>
      </c>
      <c r="U912" s="15" t="s">
        <v>208</v>
      </c>
      <c r="V912" s="3" t="str">
        <f>IF(ISERROR(VLOOKUP($U912,技リスト!$A$1:$F$270,6,FALSE)),"－",VLOOKUP($U912,技リスト!$A$1:$F$270,6,FALSE))</f>
        <v>P1</v>
      </c>
      <c r="W912" s="3">
        <f>IF(ISERROR(VLOOKUP($U912,技リスト!$A$1:$F$270,3,FALSE)),"－",VLOOKUP($U912,技リスト!$A$1:$F$270,3,FALSE))</f>
        <v>61</v>
      </c>
      <c r="X912" s="3" t="str">
        <f>IF($E912=IF(ISERROR(VLOOKUP($U912,技リスト!$A$1:$F$270,4,FALSE)),"－",VLOOKUP($U912,技リスト!$A$1:$F$270,4,FALSE)),"一致","")</f>
        <v/>
      </c>
      <c r="Y912" s="15" t="s">
        <v>298</v>
      </c>
      <c r="Z912" s="3" t="str">
        <f>IF(ISERROR(VLOOKUP($Y912,技リスト!$A$1:$F$270,6,FALSE)),"－",VLOOKUP($Y912,技リスト!$A$1:$F$270,6,FALSE))</f>
        <v>DR</v>
      </c>
      <c r="AA912" s="3">
        <f>IF(ISERROR(VLOOKUP($Y912,技リスト!$A$1:$F$270,3,FALSE)),"－",VLOOKUP($Y912,技リスト!$A$1:$F$270,3,FALSE))</f>
        <v>38</v>
      </c>
      <c r="AB912" s="3" t="str">
        <f>IF($E912=IF(ISERROR(VLOOKUP($Y912,技リスト!$A$1:$F$270,4,FALSE)),"－",VLOOKUP($Y912,技リスト!$A$1:$F$270,4,FALSE)),"一致","")</f>
        <v/>
      </c>
      <c r="AC912" s="15" t="s">
        <v>741</v>
      </c>
      <c r="AD912" s="3" t="str">
        <f>IF(ISERROR(VLOOKUP($AC912,技リスト!$A$1:$F$270,6,FALSE)),"－",VLOOKUP($AC912,技リスト!$A$1:$F$270,6,FALSE))</f>
        <v>DR</v>
      </c>
      <c r="AE912" s="3">
        <f>IF(ISERROR(VLOOKUP($AC912,技リスト!$A$1:$F$270,3,FALSE)),"－",VLOOKUP($AC912,技リスト!$A$1:$F$270,3,FALSE))</f>
        <v>67</v>
      </c>
      <c r="AF912" s="3" t="str">
        <f>IF($E912=IF(ISERROR(VLOOKUP($AC912,技リスト!$A$1:$F$245,4,FALSE)),"－",VLOOKUP($AC912,技リスト!$A$1:$F$245,4,FALSE)),"一致","")</f>
        <v/>
      </c>
      <c r="AG912" s="16" t="str">
        <f t="shared" si="112"/>
        <v>サイクロンフルパワーシールドムーンサルトオーロラドリブル</v>
      </c>
      <c r="AH912" s="16" t="str">
        <f t="shared" si="113"/>
        <v>サイクロンフルパワーシールドムーンサルトオーロラドリブル</v>
      </c>
      <c r="AI912" s="16" t="str">
        <f t="shared" si="114"/>
        <v>サイクロンフルパワーシールドムーンサルトオーロラドリブル</v>
      </c>
      <c r="AJ912" s="16" t="str">
        <f t="shared" si="115"/>
        <v>サイクロンフルパワーシールドムーンサルトオーロラドリブル</v>
      </c>
      <c r="AK912" s="15" t="str">
        <f t="shared" si="116"/>
        <v>BLP1DRDR</v>
      </c>
      <c r="AL912" s="16" t="str">
        <f t="shared" si="117"/>
        <v>BLP1DRDR</v>
      </c>
      <c r="AM912" s="15" t="str">
        <f t="shared" si="118"/>
        <v>BLP1DRDR</v>
      </c>
      <c r="AN912" s="15" t="str">
        <f t="shared" si="119"/>
        <v>BLP1DRDR</v>
      </c>
    </row>
    <row r="913" spans="1:40" ht="11.25" customHeight="1" x14ac:dyDescent="0.15">
      <c r="A913" s="15">
        <v>912</v>
      </c>
      <c r="B913" s="15" t="s">
        <v>2143</v>
      </c>
      <c r="C913" s="15" t="s">
        <v>2144</v>
      </c>
      <c r="D913" s="3" t="s">
        <v>18</v>
      </c>
      <c r="E913" s="15" t="s">
        <v>19</v>
      </c>
      <c r="F913" s="15" t="s">
        <v>53</v>
      </c>
      <c r="G913" s="15">
        <v>127</v>
      </c>
      <c r="H913" s="15">
        <v>150</v>
      </c>
      <c r="I913" s="15">
        <v>59</v>
      </c>
      <c r="J913" s="15">
        <v>76</v>
      </c>
      <c r="K913" s="15">
        <v>60</v>
      </c>
      <c r="L913" s="15">
        <v>68</v>
      </c>
      <c r="M913" s="15">
        <v>56</v>
      </c>
      <c r="N913" s="15">
        <v>53</v>
      </c>
      <c r="O913" s="15">
        <v>75</v>
      </c>
      <c r="P913" s="15">
        <v>24</v>
      </c>
      <c r="Q913" s="15" t="s">
        <v>921</v>
      </c>
      <c r="R913" s="3" t="str">
        <f>IF(ISERROR(VLOOKUP($Q913,技リスト!$A$1:$F$270,6,FALSE)),"－",VLOOKUP($Q913,技リスト!$A$1:$F$270,6,FALSE))</f>
        <v>DR</v>
      </c>
      <c r="S913" s="3">
        <f>IF(ISERROR(VLOOKUP($Q913,技リスト!$A$1:$F$270,3,FALSE)),"－",VLOOKUP($Q913,技リスト!$A$1:$F$270,3,FALSE))</f>
        <v>17</v>
      </c>
      <c r="T913" s="3" t="str">
        <f>IF($E913=IF(ISERROR(VLOOKUP($Q913,技リスト!$A$1:$F$270,4,FALSE)),"－",VLOOKUP($Q913,技リスト!$A$1:$F$270,4,FALSE)),"一致","")</f>
        <v/>
      </c>
      <c r="U913" s="15" t="s">
        <v>165</v>
      </c>
      <c r="V913" s="3" t="str">
        <f>IF(ISERROR(VLOOKUP($U913,技リスト!$A$1:$F$270,6,FALSE)),"－",VLOOKUP($U913,技リスト!$A$1:$F$270,6,FALSE))</f>
        <v>BL</v>
      </c>
      <c r="W913" s="3">
        <f>IF(ISERROR(VLOOKUP($U913,技リスト!$A$1:$F$270,3,FALSE)),"－",VLOOKUP($U913,技リスト!$A$1:$F$270,3,FALSE))</f>
        <v>46</v>
      </c>
      <c r="X913" s="3" t="str">
        <f>IF($E913=IF(ISERROR(VLOOKUP($U913,技リスト!$A$1:$F$270,4,FALSE)),"－",VLOOKUP($U913,技リスト!$A$1:$F$270,4,FALSE)),"一致","")</f>
        <v>一致</v>
      </c>
      <c r="Y913" s="15" t="s">
        <v>290</v>
      </c>
      <c r="Z913" s="3" t="str">
        <f>IF(ISERROR(VLOOKUP($Y913,技リスト!$A$1:$F$270,6,FALSE)),"－",VLOOKUP($Y913,技リスト!$A$1:$F$270,6,FALSE))</f>
        <v>BL</v>
      </c>
      <c r="AA913" s="3">
        <f>IF(ISERROR(VLOOKUP($Y913,技リスト!$A$1:$F$270,3,FALSE)),"－",VLOOKUP($Y913,技リスト!$A$1:$F$270,3,FALSE))</f>
        <v>56</v>
      </c>
      <c r="AB913" s="3" t="str">
        <f>IF($E913=IF(ISERROR(VLOOKUP($Y913,技リスト!$A$1:$F$270,4,FALSE)),"－",VLOOKUP($Y913,技リスト!$A$1:$F$270,4,FALSE)),"一致","")</f>
        <v>一致</v>
      </c>
      <c r="AC913" s="15" t="s">
        <v>253</v>
      </c>
      <c r="AD913" s="3" t="str">
        <f>IF(ISERROR(VLOOKUP($AC913,技リスト!$A$1:$F$270,6,FALSE)),"－",VLOOKUP($AC913,技リスト!$A$1:$F$270,6,FALSE))</f>
        <v>NS</v>
      </c>
      <c r="AE913" s="3">
        <f>IF(ISERROR(VLOOKUP($AC913,技リスト!$A$1:$F$270,3,FALSE)),"－",VLOOKUP($AC913,技リスト!$A$1:$F$270,3,FALSE))</f>
        <v>84</v>
      </c>
      <c r="AF913" s="3" t="str">
        <f>IF($E913=IF(ISERROR(VLOOKUP($AC913,技リスト!$A$1:$F$245,4,FALSE)),"－",VLOOKUP($AC913,技リスト!$A$1:$F$245,4,FALSE)),"一致","")</f>
        <v/>
      </c>
      <c r="AG913" s="16" t="str">
        <f t="shared" si="112"/>
        <v>ひとりワンツーフェイクボールくものいとツインブースト</v>
      </c>
      <c r="AH913" s="16" t="str">
        <f t="shared" si="113"/>
        <v>ひとりワンツーフェイクボールくものいとツインブースト</v>
      </c>
      <c r="AI913" s="16" t="str">
        <f t="shared" si="114"/>
        <v>ひとりワンツーフェイクボールくものいとツインブースト</v>
      </c>
      <c r="AJ913" s="16" t="str">
        <f t="shared" si="115"/>
        <v>ひとりワンツーフェイクボールくものいとツインブースト</v>
      </c>
      <c r="AK913" s="15" t="str">
        <f t="shared" si="116"/>
        <v>DRBLBLNS</v>
      </c>
      <c r="AL913" s="16" t="str">
        <f t="shared" si="117"/>
        <v>DRBLBLNS</v>
      </c>
      <c r="AM913" s="15" t="str">
        <f t="shared" si="118"/>
        <v>DRBLBLNS</v>
      </c>
      <c r="AN913" s="15" t="str">
        <f t="shared" si="119"/>
        <v>DRBLBLNS</v>
      </c>
    </row>
    <row r="914" spans="1:40" ht="11.25" customHeight="1" x14ac:dyDescent="0.15">
      <c r="A914" s="15">
        <v>913</v>
      </c>
      <c r="B914" s="15" t="s">
        <v>2145</v>
      </c>
      <c r="C914" s="15" t="s">
        <v>2146</v>
      </c>
      <c r="D914" s="3" t="s">
        <v>18</v>
      </c>
      <c r="E914" s="15" t="s">
        <v>145</v>
      </c>
      <c r="F914" s="15" t="s">
        <v>20</v>
      </c>
      <c r="G914" s="15">
        <v>107</v>
      </c>
      <c r="H914" s="15">
        <v>150</v>
      </c>
      <c r="I914" s="15">
        <v>63</v>
      </c>
      <c r="J914" s="15">
        <v>61</v>
      </c>
      <c r="K914" s="15">
        <v>55</v>
      </c>
      <c r="L914" s="15">
        <v>64</v>
      </c>
      <c r="M914" s="15">
        <v>35</v>
      </c>
      <c r="N914" s="15">
        <v>69</v>
      </c>
      <c r="O914" s="15">
        <v>60</v>
      </c>
      <c r="P914" s="15">
        <v>20</v>
      </c>
      <c r="Q914" s="15" t="s">
        <v>269</v>
      </c>
      <c r="R914" s="3" t="str">
        <f>IF(ISERROR(VLOOKUP($Q914,技リスト!$A$1:$F$270,6,FALSE)),"－",VLOOKUP($Q914,技リスト!$A$1:$F$270,6,FALSE))</f>
        <v>CA</v>
      </c>
      <c r="S914" s="3">
        <f>IF(ISERROR(VLOOKUP($Q914,技リスト!$A$1:$F$270,3,FALSE)),"－",VLOOKUP($Q914,技リスト!$A$1:$F$270,3,FALSE))</f>
        <v>12</v>
      </c>
      <c r="T914" s="3" t="str">
        <f>IF($E914=IF(ISERROR(VLOOKUP($Q914,技リスト!$A$1:$F$270,4,FALSE)),"－",VLOOKUP($Q914,技リスト!$A$1:$F$270,4,FALSE)),"一致","")</f>
        <v/>
      </c>
      <c r="U914" s="15" t="s">
        <v>921</v>
      </c>
      <c r="V914" s="3" t="str">
        <f>IF(ISERROR(VLOOKUP($U914,技リスト!$A$1:$F$270,6,FALSE)),"－",VLOOKUP($U914,技リスト!$A$1:$F$270,6,FALSE))</f>
        <v>DR</v>
      </c>
      <c r="W914" s="3">
        <f>IF(ISERROR(VLOOKUP($U914,技リスト!$A$1:$F$270,3,FALSE)),"－",VLOOKUP($U914,技リスト!$A$1:$F$270,3,FALSE))</f>
        <v>17</v>
      </c>
      <c r="X914" s="3" t="str">
        <f>IF($E914=IF(ISERROR(VLOOKUP($U914,技リスト!$A$1:$F$270,4,FALSE)),"－",VLOOKUP($U914,技リスト!$A$1:$F$270,4,FALSE)),"一致","")</f>
        <v>一致</v>
      </c>
      <c r="Y914" s="15" t="s">
        <v>427</v>
      </c>
      <c r="Z914" s="3" t="str">
        <f>IF(ISERROR(VLOOKUP($Y914,技リスト!$A$1:$F$270,6,FALSE)),"－",VLOOKUP($Y914,技リスト!$A$1:$F$270,6,FALSE))</f>
        <v>BL</v>
      </c>
      <c r="AA914" s="3">
        <f>IF(ISERROR(VLOOKUP($Y914,技リスト!$A$1:$F$270,3,FALSE)),"－",VLOOKUP($Y914,技リスト!$A$1:$F$270,3,FALSE))</f>
        <v>39</v>
      </c>
      <c r="AB914" s="3" t="str">
        <f>IF($E914=IF(ISERROR(VLOOKUP($Y914,技リスト!$A$1:$F$270,4,FALSE)),"－",VLOOKUP($Y914,技リスト!$A$1:$F$270,4,FALSE)),"一致","")</f>
        <v/>
      </c>
      <c r="AC914" s="15" t="s">
        <v>250</v>
      </c>
      <c r="AD914" s="3" t="str">
        <f>IF(ISERROR(VLOOKUP($AC914,技リスト!$A$1:$F$270,6,FALSE)),"－",VLOOKUP($AC914,技リスト!$A$1:$F$270,6,FALSE))</f>
        <v>P1</v>
      </c>
      <c r="AE914" s="3">
        <f>IF(ISERROR(VLOOKUP($AC914,技リスト!$A$1:$F$270,3,FALSE)),"－",VLOOKUP($AC914,技リスト!$A$1:$F$270,3,FALSE))</f>
        <v>46</v>
      </c>
      <c r="AF914" s="3" t="str">
        <f>IF($E914=IF(ISERROR(VLOOKUP($AC914,技リスト!$A$1:$F$245,4,FALSE)),"－",VLOOKUP($AC914,技リスト!$A$1:$F$245,4,FALSE)),"一致","")</f>
        <v>一致</v>
      </c>
      <c r="AG914" s="16" t="str">
        <f t="shared" si="112"/>
        <v>キラーブレードひとりワンツーブレードアタックねっけつヘッド</v>
      </c>
      <c r="AH914" s="16" t="str">
        <f t="shared" si="113"/>
        <v>キラーブレードひとりワンツーブレードアタックねっけつヘッド</v>
      </c>
      <c r="AI914" s="16" t="str">
        <f t="shared" si="114"/>
        <v>キラーブレードひとりワンツーブレードアタックねっけつヘッド</v>
      </c>
      <c r="AJ914" s="16" t="str">
        <f t="shared" si="115"/>
        <v>キラーブレードひとりワンツーブレードアタックねっけつヘッド</v>
      </c>
      <c r="AK914" s="15" t="str">
        <f t="shared" si="116"/>
        <v>CADRBLP1</v>
      </c>
      <c r="AL914" s="16" t="str">
        <f t="shared" si="117"/>
        <v>CADRBLP1</v>
      </c>
      <c r="AM914" s="15" t="str">
        <f t="shared" si="118"/>
        <v>CADRBLP1</v>
      </c>
      <c r="AN914" s="15" t="str">
        <f t="shared" si="119"/>
        <v>CADRBLP1</v>
      </c>
    </row>
    <row r="915" spans="1:40" ht="11.25" customHeight="1" x14ac:dyDescent="0.15">
      <c r="A915" s="15">
        <v>914</v>
      </c>
      <c r="B915" s="15" t="s">
        <v>2147</v>
      </c>
      <c r="C915" s="15" t="s">
        <v>2148</v>
      </c>
      <c r="D915" s="3" t="s">
        <v>18</v>
      </c>
      <c r="E915" s="15" t="s">
        <v>88</v>
      </c>
      <c r="F915" s="15" t="s">
        <v>20</v>
      </c>
      <c r="G915" s="15">
        <v>123</v>
      </c>
      <c r="H915" s="15">
        <v>118</v>
      </c>
      <c r="I915" s="15">
        <v>52</v>
      </c>
      <c r="J915" s="15">
        <v>63</v>
      </c>
      <c r="K915" s="15">
        <v>40</v>
      </c>
      <c r="L915" s="15">
        <v>44</v>
      </c>
      <c r="M915" s="15">
        <v>47</v>
      </c>
      <c r="N915" s="15">
        <v>53</v>
      </c>
      <c r="O915" s="15">
        <v>56</v>
      </c>
      <c r="P915" s="15">
        <v>14</v>
      </c>
      <c r="Q915" s="15" t="s">
        <v>630</v>
      </c>
      <c r="R915" s="3" t="str">
        <f>IF(ISERROR(VLOOKUP($Q915,技リスト!$A$1:$F$270,6,FALSE)),"－",VLOOKUP($Q915,技リスト!$A$1:$F$270,6,FALSE))</f>
        <v>CA</v>
      </c>
      <c r="S915" s="3">
        <f>IF(ISERROR(VLOOKUP($Q915,技リスト!$A$1:$F$270,3,FALSE)),"－",VLOOKUP($Q915,技リスト!$A$1:$F$270,3,FALSE))</f>
        <v>13</v>
      </c>
      <c r="T915" s="3" t="str">
        <f>IF($E915=IF(ISERROR(VLOOKUP($Q915,技リスト!$A$1:$F$270,4,FALSE)),"－",VLOOKUP($Q915,技リスト!$A$1:$F$270,4,FALSE)),"一致","")</f>
        <v>一致</v>
      </c>
      <c r="U915" s="15" t="s">
        <v>445</v>
      </c>
      <c r="V915" s="3" t="str">
        <f>IF(ISERROR(VLOOKUP($U915,技リスト!$A$1:$F$270,6,FALSE)),"－",VLOOKUP($U915,技リスト!$A$1:$F$270,6,FALSE))</f>
        <v>CA</v>
      </c>
      <c r="W915" s="3">
        <f>IF(ISERROR(VLOOKUP($U915,技リスト!$A$1:$F$270,3,FALSE)),"－",VLOOKUP($U915,技リスト!$A$1:$F$270,3,FALSE))</f>
        <v>61</v>
      </c>
      <c r="X915" s="3" t="str">
        <f>IF($E915=IF(ISERROR(VLOOKUP($U915,技リスト!$A$1:$F$270,4,FALSE)),"－",VLOOKUP($U915,技リスト!$A$1:$F$270,4,FALSE)),"一致","")</f>
        <v>一致</v>
      </c>
      <c r="Y915" s="15" t="s">
        <v>180</v>
      </c>
      <c r="Z915" s="3" t="str">
        <f>IF(ISERROR(VLOOKUP($Y915,技リスト!$A$1:$F$270,6,FALSE)),"－",VLOOKUP($Y915,技リスト!$A$1:$F$270,6,FALSE))</f>
        <v>NS</v>
      </c>
      <c r="AA915" s="3">
        <f>IF(ISERROR(VLOOKUP($Y915,技リスト!$A$1:$F$270,3,FALSE)),"－",VLOOKUP($Y915,技リスト!$A$1:$F$270,3,FALSE))</f>
        <v>65</v>
      </c>
      <c r="AB915" s="3" t="str">
        <f>IF($E915=IF(ISERROR(VLOOKUP($Y915,技リスト!$A$1:$F$270,4,FALSE)),"－",VLOOKUP($Y915,技リスト!$A$1:$F$270,4,FALSE)),"一致","")</f>
        <v/>
      </c>
      <c r="AC915" s="15" t="s">
        <v>735</v>
      </c>
      <c r="AD915" s="3" t="str">
        <f>IF(ISERROR(VLOOKUP($AC915,技リスト!$A$1:$F$270,6,FALSE)),"－",VLOOKUP($AC915,技リスト!$A$1:$F$270,6,FALSE))</f>
        <v>BS</v>
      </c>
      <c r="AE915" s="3">
        <f>IF(ISERROR(VLOOKUP($AC915,技リスト!$A$1:$F$270,3,FALSE)),"－",VLOOKUP($AC915,技リスト!$A$1:$F$270,3,FALSE))</f>
        <v>89</v>
      </c>
      <c r="AF915" s="3" t="str">
        <f>IF($E915=IF(ISERROR(VLOOKUP($AC915,技リスト!$A$1:$F$245,4,FALSE)),"－",VLOOKUP($AC915,技リスト!$A$1:$F$245,4,FALSE)),"一致","")</f>
        <v/>
      </c>
      <c r="AG915" s="16" t="str">
        <f t="shared" si="112"/>
        <v>トルネードキャッチつむじドラゴンクラッシュドラゴンキャノン</v>
      </c>
      <c r="AH915" s="16" t="str">
        <f t="shared" si="113"/>
        <v>トルネードキャッチつむじドラゴンクラッシュドラゴンキャノン</v>
      </c>
      <c r="AI915" s="16" t="str">
        <f t="shared" si="114"/>
        <v>トルネードキャッチつむじドラゴンクラッシュドラゴンキャノン</v>
      </c>
      <c r="AJ915" s="16" t="str">
        <f t="shared" si="115"/>
        <v>トルネードキャッチつむじドラゴンクラッシュドラゴンキャノン</v>
      </c>
      <c r="AK915" s="15" t="str">
        <f t="shared" si="116"/>
        <v>CACANSBS</v>
      </c>
      <c r="AL915" s="16" t="str">
        <f t="shared" si="117"/>
        <v>CACANSBS</v>
      </c>
      <c r="AM915" s="15" t="str">
        <f t="shared" si="118"/>
        <v>CACANSBS</v>
      </c>
      <c r="AN915" s="15" t="str">
        <f t="shared" si="119"/>
        <v>CACANSBS</v>
      </c>
    </row>
    <row r="916" spans="1:40" ht="11.25" customHeight="1" x14ac:dyDescent="0.15">
      <c r="A916" s="15">
        <v>915</v>
      </c>
      <c r="B916" s="15" t="s">
        <v>2149</v>
      </c>
      <c r="C916" s="15" t="s">
        <v>2150</v>
      </c>
      <c r="D916" s="3" t="s">
        <v>18</v>
      </c>
      <c r="E916" s="15" t="s">
        <v>145</v>
      </c>
      <c r="F916" s="15" t="s">
        <v>17</v>
      </c>
      <c r="G916" s="15">
        <v>79</v>
      </c>
      <c r="H916" s="15">
        <v>134</v>
      </c>
      <c r="I916" s="15">
        <v>42</v>
      </c>
      <c r="J916" s="15">
        <v>56</v>
      </c>
      <c r="K916" s="15">
        <v>63</v>
      </c>
      <c r="L916" s="15">
        <v>56</v>
      </c>
      <c r="M916" s="15">
        <v>68</v>
      </c>
      <c r="N916" s="15">
        <v>60</v>
      </c>
      <c r="O916" s="15">
        <v>60</v>
      </c>
      <c r="P916" s="15">
        <v>15</v>
      </c>
      <c r="Q916" s="15" t="s">
        <v>449</v>
      </c>
      <c r="R916" s="3" t="str">
        <f>IF(ISERROR(VLOOKUP($Q916,技リスト!$A$1:$F$270,6,FALSE)),"－",VLOOKUP($Q916,技リスト!$A$1:$F$270,6,FALSE))</f>
        <v>NS</v>
      </c>
      <c r="S916" s="3">
        <f>IF(ISERROR(VLOOKUP($Q916,技リスト!$A$1:$F$270,3,FALSE)),"－",VLOOKUP($Q916,技リスト!$A$1:$F$270,3,FALSE))</f>
        <v>58</v>
      </c>
      <c r="T916" s="3" t="str">
        <f>IF($E916=IF(ISERROR(VLOOKUP($Q916,技リスト!$A$1:$F$270,4,FALSE)),"－",VLOOKUP($Q916,技リスト!$A$1:$F$270,4,FALSE)),"一致","")</f>
        <v/>
      </c>
      <c r="U916" s="15" t="s">
        <v>187</v>
      </c>
      <c r="V916" s="3" t="str">
        <f>IF(ISERROR(VLOOKUP($U916,技リスト!$A$1:$F$270,6,FALSE)),"－",VLOOKUP($U916,技リスト!$A$1:$F$270,6,FALSE))</f>
        <v>DR</v>
      </c>
      <c r="W916" s="3">
        <f>IF(ISERROR(VLOOKUP($U916,技リスト!$A$1:$F$270,3,FALSE)),"－",VLOOKUP($U916,技リスト!$A$1:$F$270,3,FALSE))</f>
        <v>15</v>
      </c>
      <c r="X916" s="3" t="str">
        <f>IF($E916=IF(ISERROR(VLOOKUP($U916,技リスト!$A$1:$F$270,4,FALSE)),"－",VLOOKUP($U916,技リスト!$A$1:$F$270,4,FALSE)),"一致","")</f>
        <v/>
      </c>
      <c r="Y916" s="15" t="s">
        <v>427</v>
      </c>
      <c r="Z916" s="3" t="str">
        <f>IF(ISERROR(VLOOKUP($Y916,技リスト!$A$1:$F$270,6,FALSE)),"－",VLOOKUP($Y916,技リスト!$A$1:$F$270,6,FALSE))</f>
        <v>BL</v>
      </c>
      <c r="AA916" s="3">
        <f>IF(ISERROR(VLOOKUP($Y916,技リスト!$A$1:$F$270,3,FALSE)),"－",VLOOKUP($Y916,技リスト!$A$1:$F$270,3,FALSE))</f>
        <v>39</v>
      </c>
      <c r="AB916" s="3" t="str">
        <f>IF($E916=IF(ISERROR(VLOOKUP($Y916,技リスト!$A$1:$F$270,4,FALSE)),"－",VLOOKUP($Y916,技リスト!$A$1:$F$270,4,FALSE)),"一致","")</f>
        <v/>
      </c>
      <c r="AC916" s="15" t="s">
        <v>129</v>
      </c>
      <c r="AD916" s="3" t="str">
        <f>IF(ISERROR(VLOOKUP($AC916,技リスト!$A$1:$F$270,6,FALSE)),"－",VLOOKUP($AC916,技リスト!$A$1:$F$270,6,FALSE))</f>
        <v>BL</v>
      </c>
      <c r="AE916" s="3">
        <f>IF(ISERROR(VLOOKUP($AC916,技リスト!$A$1:$F$270,3,FALSE)),"－",VLOOKUP($AC916,技リスト!$A$1:$F$270,3,FALSE))</f>
        <v>73</v>
      </c>
      <c r="AF916" s="3" t="str">
        <f>IF($E916=IF(ISERROR(VLOOKUP($AC916,技リスト!$A$1:$F$245,4,FALSE)),"－",VLOOKUP($AC916,技リスト!$A$1:$F$245,4,FALSE)),"一致","")</f>
        <v/>
      </c>
      <c r="AG916" s="16" t="str">
        <f t="shared" si="112"/>
        <v>つちだるまのろいブレードアタックぶんしんディフェンス</v>
      </c>
      <c r="AH916" s="16" t="str">
        <f t="shared" si="113"/>
        <v>つちだるまのろいブレードアタックぶんしんディフェンス</v>
      </c>
      <c r="AI916" s="16" t="str">
        <f t="shared" si="114"/>
        <v>つちだるまのろいブレードアタックぶんしんディフェンス</v>
      </c>
      <c r="AJ916" s="16" t="str">
        <f t="shared" si="115"/>
        <v>つちだるまのろいブレードアタックぶんしんディフェンス</v>
      </c>
      <c r="AK916" s="15" t="str">
        <f t="shared" si="116"/>
        <v>NSDRBLBL</v>
      </c>
      <c r="AL916" s="16" t="str">
        <f t="shared" si="117"/>
        <v>NSDRBLBL</v>
      </c>
      <c r="AM916" s="15" t="str">
        <f t="shared" si="118"/>
        <v>NSDRBLBL</v>
      </c>
      <c r="AN916" s="15" t="str">
        <f t="shared" si="119"/>
        <v>NSDRBLBL</v>
      </c>
    </row>
    <row r="917" spans="1:40" ht="11.25" customHeight="1" x14ac:dyDescent="0.15">
      <c r="A917" s="15">
        <v>916</v>
      </c>
      <c r="B917" s="15" t="s">
        <v>2151</v>
      </c>
      <c r="C917" s="15" t="s">
        <v>2152</v>
      </c>
      <c r="D917" s="3" t="s">
        <v>18</v>
      </c>
      <c r="E917" s="15" t="s">
        <v>121</v>
      </c>
      <c r="F917" s="15" t="s">
        <v>17</v>
      </c>
      <c r="G917" s="15">
        <v>107</v>
      </c>
      <c r="H917" s="15">
        <v>154</v>
      </c>
      <c r="I917" s="15">
        <v>49</v>
      </c>
      <c r="J917" s="15">
        <v>62</v>
      </c>
      <c r="K917" s="15">
        <v>56</v>
      </c>
      <c r="L917" s="15">
        <v>52</v>
      </c>
      <c r="M917" s="15">
        <v>67</v>
      </c>
      <c r="N917" s="15">
        <v>63</v>
      </c>
      <c r="O917" s="15">
        <v>52</v>
      </c>
      <c r="P917" s="15">
        <v>20</v>
      </c>
      <c r="Q917" s="15" t="s">
        <v>427</v>
      </c>
      <c r="R917" s="3" t="str">
        <f>IF(ISERROR(VLOOKUP($Q917,技リスト!$A$1:$F$270,6,FALSE)),"－",VLOOKUP($Q917,技リスト!$A$1:$F$270,6,FALSE))</f>
        <v>BL</v>
      </c>
      <c r="S917" s="3">
        <f>IF(ISERROR(VLOOKUP($Q917,技リスト!$A$1:$F$270,3,FALSE)),"－",VLOOKUP($Q917,技リスト!$A$1:$F$270,3,FALSE))</f>
        <v>39</v>
      </c>
      <c r="T917" s="3" t="str">
        <f>IF($E917=IF(ISERROR(VLOOKUP($Q917,技リスト!$A$1:$F$270,4,FALSE)),"－",VLOOKUP($Q917,技リスト!$A$1:$F$270,4,FALSE)),"一致","")</f>
        <v/>
      </c>
      <c r="U917" s="15" t="s">
        <v>152</v>
      </c>
      <c r="V917" s="3" t="str">
        <f>IF(ISERROR(VLOOKUP($U917,技リスト!$A$1:$F$270,6,FALSE)),"－",VLOOKUP($U917,技リスト!$A$1:$F$270,6,FALSE))</f>
        <v>DR</v>
      </c>
      <c r="W917" s="3">
        <f>IF(ISERROR(VLOOKUP($U917,技リスト!$A$1:$F$270,3,FALSE)),"－",VLOOKUP($U917,技リスト!$A$1:$F$270,3,FALSE))</f>
        <v>47</v>
      </c>
      <c r="X917" s="3" t="str">
        <f>IF($E917=IF(ISERROR(VLOOKUP($U917,技リスト!$A$1:$F$270,4,FALSE)),"－",VLOOKUP($U917,技リスト!$A$1:$F$270,4,FALSE)),"一致","")</f>
        <v/>
      </c>
      <c r="Y917" s="15" t="s">
        <v>218</v>
      </c>
      <c r="Z917" s="3" t="str">
        <f>IF(ISERROR(VLOOKUP($Y917,技リスト!$A$1:$F$270,6,FALSE)),"－",VLOOKUP($Y917,技リスト!$A$1:$F$270,6,FALSE))</f>
        <v>DR</v>
      </c>
      <c r="AA917" s="3">
        <f>IF(ISERROR(VLOOKUP($Y917,技リスト!$A$1:$F$270,3,FALSE)),"－",VLOOKUP($Y917,技リスト!$A$1:$F$270,3,FALSE))</f>
        <v>63</v>
      </c>
      <c r="AB917" s="3" t="str">
        <f>IF($E917=IF(ISERROR(VLOOKUP($Y917,技リスト!$A$1:$F$270,4,FALSE)),"－",VLOOKUP($Y917,技リスト!$A$1:$F$270,4,FALSE)),"一致","")</f>
        <v/>
      </c>
      <c r="AC917" s="15" t="s">
        <v>219</v>
      </c>
      <c r="AD917" s="3" t="str">
        <f>IF(ISERROR(VLOOKUP($AC917,技リスト!$A$1:$F$270,6,FALSE)),"－",VLOOKUP($AC917,技リスト!$A$1:$F$270,6,FALSE))</f>
        <v>BL</v>
      </c>
      <c r="AE917" s="3">
        <f>IF(ISERROR(VLOOKUP($AC917,技リスト!$A$1:$F$270,3,FALSE)),"－",VLOOKUP($AC917,技リスト!$A$1:$F$270,3,FALSE))</f>
        <v>64</v>
      </c>
      <c r="AF917" s="3" t="str">
        <f>IF($E917=IF(ISERROR(VLOOKUP($AC917,技リスト!$A$1:$F$245,4,FALSE)),"－",VLOOKUP($AC917,技リスト!$A$1:$F$245,4,FALSE)),"一致","")</f>
        <v/>
      </c>
      <c r="AG917" s="16" t="str">
        <f t="shared" si="112"/>
        <v>ブレードアタックジグザグスパークジャッジスルーサイクロン</v>
      </c>
      <c r="AH917" s="16" t="str">
        <f t="shared" si="113"/>
        <v>ブレードアタックジグザグスパークジャッジスルーサイクロン</v>
      </c>
      <c r="AI917" s="16" t="str">
        <f t="shared" si="114"/>
        <v>ブレードアタックジグザグスパークジャッジスルーサイクロン</v>
      </c>
      <c r="AJ917" s="16" t="str">
        <f t="shared" si="115"/>
        <v>ブレードアタックジグザグスパークジャッジスルーサイクロン</v>
      </c>
      <c r="AK917" s="15" t="str">
        <f t="shared" si="116"/>
        <v>BLDRDRBL</v>
      </c>
      <c r="AL917" s="16" t="str">
        <f t="shared" si="117"/>
        <v>BLDRDRBL</v>
      </c>
      <c r="AM917" s="15" t="str">
        <f t="shared" si="118"/>
        <v>BLDRDRBL</v>
      </c>
      <c r="AN917" s="15" t="str">
        <f t="shared" si="119"/>
        <v>BLDRDRBL</v>
      </c>
    </row>
    <row r="918" spans="1:40" ht="11.25" customHeight="1" x14ac:dyDescent="0.15">
      <c r="A918" s="15">
        <v>917</v>
      </c>
      <c r="B918" s="15" t="s">
        <v>2153</v>
      </c>
      <c r="C918" s="15" t="s">
        <v>2154</v>
      </c>
      <c r="D918" s="3" t="s">
        <v>18</v>
      </c>
      <c r="E918" s="15" t="s">
        <v>145</v>
      </c>
      <c r="F918" s="15" t="s">
        <v>20</v>
      </c>
      <c r="G918" s="15">
        <v>94</v>
      </c>
      <c r="H918" s="15">
        <v>158</v>
      </c>
      <c r="I918" s="15">
        <v>60</v>
      </c>
      <c r="J918" s="15">
        <v>62</v>
      </c>
      <c r="K918" s="15">
        <v>44</v>
      </c>
      <c r="L918" s="15">
        <v>65</v>
      </c>
      <c r="M918" s="15">
        <v>52</v>
      </c>
      <c r="N918" s="15">
        <v>62</v>
      </c>
      <c r="O918" s="15">
        <v>60</v>
      </c>
      <c r="P918" s="15">
        <v>16</v>
      </c>
      <c r="Q918" s="15" t="s">
        <v>280</v>
      </c>
      <c r="R918" s="3" t="str">
        <f>IF(ISERROR(VLOOKUP($Q918,技リスト!$A$1:$F$270,6,FALSE)),"－",VLOOKUP($Q918,技リスト!$A$1:$F$270,6,FALSE))</f>
        <v>P1</v>
      </c>
      <c r="S918" s="3">
        <f>IF(ISERROR(VLOOKUP($Q918,技リスト!$A$1:$F$270,3,FALSE)),"－",VLOOKUP($Q918,技リスト!$A$1:$F$270,3,FALSE))</f>
        <v>41</v>
      </c>
      <c r="T918" s="3" t="str">
        <f>IF($E918=IF(ISERROR(VLOOKUP($Q918,技リスト!$A$1:$F$270,4,FALSE)),"－",VLOOKUP($Q918,技リスト!$A$1:$F$270,4,FALSE)),"一致","")</f>
        <v>一致</v>
      </c>
      <c r="U918" s="15" t="s">
        <v>176</v>
      </c>
      <c r="V918" s="3" t="str">
        <f>IF(ISERROR(VLOOKUP($U918,技リスト!$A$1:$F$270,6,FALSE)),"－",VLOOKUP($U918,技リスト!$A$1:$F$270,6,FALSE))</f>
        <v>DR</v>
      </c>
      <c r="W918" s="3">
        <f>IF(ISERROR(VLOOKUP($U918,技リスト!$A$1:$F$270,3,FALSE)),"－",VLOOKUP($U918,技リスト!$A$1:$F$270,3,FALSE))</f>
        <v>47</v>
      </c>
      <c r="X918" s="3" t="str">
        <f>IF($E918=IF(ISERROR(VLOOKUP($U918,技リスト!$A$1:$F$270,4,FALSE)),"－",VLOOKUP($U918,技リスト!$A$1:$F$270,4,FALSE)),"一致","")</f>
        <v>一致</v>
      </c>
      <c r="Y918" s="15" t="s">
        <v>218</v>
      </c>
      <c r="Z918" s="3" t="str">
        <f>IF(ISERROR(VLOOKUP($Y918,技リスト!$A$1:$F$270,6,FALSE)),"－",VLOOKUP($Y918,技リスト!$A$1:$F$270,6,FALSE))</f>
        <v>DR</v>
      </c>
      <c r="AA918" s="3">
        <f>IF(ISERROR(VLOOKUP($Y918,技リスト!$A$1:$F$270,3,FALSE)),"－",VLOOKUP($Y918,技リスト!$A$1:$F$270,3,FALSE))</f>
        <v>63</v>
      </c>
      <c r="AB918" s="3" t="str">
        <f>IF($E918=IF(ISERROR(VLOOKUP($Y918,技リスト!$A$1:$F$270,4,FALSE)),"－",VLOOKUP($Y918,技リスト!$A$1:$F$270,4,FALSE)),"一致","")</f>
        <v>一致</v>
      </c>
      <c r="AC918" s="15" t="s">
        <v>271</v>
      </c>
      <c r="AD918" s="3" t="str">
        <f>IF(ISERROR(VLOOKUP($AC918,技リスト!$A$1:$F$270,6,FALSE)),"－",VLOOKUP($AC918,技リスト!$A$1:$F$270,6,FALSE))</f>
        <v>CA</v>
      </c>
      <c r="AE918" s="3">
        <f>IF(ISERROR(VLOOKUP($AC918,技リスト!$A$1:$F$270,3,FALSE)),"－",VLOOKUP($AC918,技リスト!$A$1:$F$270,3,FALSE))</f>
        <v>76</v>
      </c>
      <c r="AF918" s="3" t="str">
        <f>IF($E918=IF(ISERROR(VLOOKUP($AC918,技リスト!$A$1:$F$245,4,FALSE)),"－",VLOOKUP($AC918,技リスト!$A$1:$F$245,4,FALSE)),"一致","")</f>
        <v>一致</v>
      </c>
      <c r="AG918" s="16" t="str">
        <f t="shared" si="112"/>
        <v>ロケットこぶしヒートタックルジャッジスルーかえんほうしゃ</v>
      </c>
      <c r="AH918" s="16" t="str">
        <f t="shared" si="113"/>
        <v>ロケットこぶしヒートタックルジャッジスルーかえんほうしゃ</v>
      </c>
      <c r="AI918" s="16" t="str">
        <f t="shared" si="114"/>
        <v>ロケットこぶしヒートタックルジャッジスルーかえんほうしゃ</v>
      </c>
      <c r="AJ918" s="16" t="str">
        <f t="shared" si="115"/>
        <v>ロケットこぶしヒートタックルジャッジスルーかえんほうしゃ</v>
      </c>
      <c r="AK918" s="15" t="str">
        <f t="shared" si="116"/>
        <v>P1DRDRCA</v>
      </c>
      <c r="AL918" s="16" t="str">
        <f t="shared" si="117"/>
        <v>P1DRDRCA</v>
      </c>
      <c r="AM918" s="15" t="str">
        <f t="shared" si="118"/>
        <v>P1DRDRCA</v>
      </c>
      <c r="AN918" s="15" t="str">
        <f t="shared" si="119"/>
        <v>P1DRDRCA</v>
      </c>
    </row>
    <row r="919" spans="1:40" ht="11.25" customHeight="1" x14ac:dyDescent="0.15">
      <c r="A919" s="15">
        <v>918</v>
      </c>
      <c r="B919" s="15" t="s">
        <v>2155</v>
      </c>
      <c r="C919" s="15" t="s">
        <v>2156</v>
      </c>
      <c r="D919" s="3" t="s">
        <v>18</v>
      </c>
      <c r="E919" s="15" t="s">
        <v>88</v>
      </c>
      <c r="F919" s="15" t="s">
        <v>52</v>
      </c>
      <c r="G919" s="15">
        <v>134</v>
      </c>
      <c r="H919" s="15">
        <v>106</v>
      </c>
      <c r="I919" s="15">
        <v>55</v>
      </c>
      <c r="J919" s="15">
        <v>62</v>
      </c>
      <c r="K919" s="15">
        <v>50</v>
      </c>
      <c r="L919" s="15">
        <v>45</v>
      </c>
      <c r="M919" s="15">
        <v>49</v>
      </c>
      <c r="N919" s="15">
        <v>54</v>
      </c>
      <c r="O919" s="15">
        <v>59</v>
      </c>
      <c r="P919" s="15">
        <v>38</v>
      </c>
      <c r="Q919" s="15" t="s">
        <v>397</v>
      </c>
      <c r="R919" s="3" t="str">
        <f>IF(ISERROR(VLOOKUP($Q919,技リスト!$A$1:$F$270,6,FALSE)),"－",VLOOKUP($Q919,技リスト!$A$1:$F$270,6,FALSE))</f>
        <v>NS</v>
      </c>
      <c r="S919" s="3">
        <f>IF(ISERROR(VLOOKUP($Q919,技リスト!$A$1:$F$270,3,FALSE)),"－",VLOOKUP($Q919,技リスト!$A$1:$F$270,3,FALSE))</f>
        <v>58</v>
      </c>
      <c r="T919" s="3" t="str">
        <f>IF($E919=IF(ISERROR(VLOOKUP($Q919,技リスト!$A$1:$F$270,4,FALSE)),"－",VLOOKUP($Q919,技リスト!$A$1:$F$270,4,FALSE)),"一致","")</f>
        <v/>
      </c>
      <c r="U919" s="15" t="s">
        <v>260</v>
      </c>
      <c r="V919" s="3" t="str">
        <f>IF(ISERROR(VLOOKUP($U919,技リスト!$A$1:$F$270,6,FALSE)),"－",VLOOKUP($U919,技リスト!$A$1:$F$270,6,FALSE))</f>
        <v>NS</v>
      </c>
      <c r="W919" s="3">
        <f>IF(ISERROR(VLOOKUP($U919,技リスト!$A$1:$F$270,3,FALSE)),"－",VLOOKUP($U919,技リスト!$A$1:$F$270,3,FALSE))</f>
        <v>70</v>
      </c>
      <c r="X919" s="3" t="str">
        <f>IF($E919=IF(ISERROR(VLOOKUP($U919,技リスト!$A$1:$F$270,4,FALSE)),"－",VLOOKUP($U919,技リスト!$A$1:$F$270,4,FALSE)),"一致","")</f>
        <v/>
      </c>
      <c r="Y919" s="15" t="s">
        <v>304</v>
      </c>
      <c r="Z919" s="3" t="str">
        <f>IF(ISERROR(VLOOKUP($Y919,技リスト!$A$1:$F$270,6,FALSE)),"－",VLOOKUP($Y919,技リスト!$A$1:$F$270,6,FALSE))</f>
        <v>BL</v>
      </c>
      <c r="AA919" s="3">
        <f>IF(ISERROR(VLOOKUP($Y919,技リスト!$A$1:$F$270,3,FALSE)),"－",VLOOKUP($Y919,技リスト!$A$1:$F$270,3,FALSE))</f>
        <v>12</v>
      </c>
      <c r="AB919" s="3" t="str">
        <f>IF($E919=IF(ISERROR(VLOOKUP($Y919,技リスト!$A$1:$F$270,4,FALSE)),"－",VLOOKUP($Y919,技リスト!$A$1:$F$270,4,FALSE)),"一致","")</f>
        <v/>
      </c>
      <c r="AC919" s="15" t="s">
        <v>134</v>
      </c>
      <c r="AD919" s="3" t="str">
        <f>IF(ISERROR(VLOOKUP($AC919,技リスト!$A$1:$F$270,6,FALSE)),"－",VLOOKUP($AC919,技リスト!$A$1:$F$270,6,FALSE))</f>
        <v>DR</v>
      </c>
      <c r="AE919" s="3">
        <f>IF(ISERROR(VLOOKUP($AC919,技リスト!$A$1:$F$270,3,FALSE)),"－",VLOOKUP($AC919,技リスト!$A$1:$F$270,3,FALSE))</f>
        <v>38</v>
      </c>
      <c r="AF919" s="3" t="str">
        <f>IF($E919=IF(ISERROR(VLOOKUP($AC919,技リスト!$A$1:$F$245,4,FALSE)),"－",VLOOKUP($AC919,技リスト!$A$1:$F$245,4,FALSE)),"一致","")</f>
        <v/>
      </c>
      <c r="AG919" s="16" t="str">
        <f t="shared" si="112"/>
        <v>メテオアタッククンフーヘッドしこふみスーパーアルマジロ</v>
      </c>
      <c r="AH919" s="16" t="str">
        <f t="shared" si="113"/>
        <v>メテオアタッククンフーヘッドしこふみスーパーアルマジロ</v>
      </c>
      <c r="AI919" s="16" t="str">
        <f t="shared" si="114"/>
        <v>メテオアタッククンフーヘッドしこふみスーパーアルマジロ</v>
      </c>
      <c r="AJ919" s="16" t="str">
        <f t="shared" si="115"/>
        <v>メテオアタッククンフーヘッドしこふみスーパーアルマジロ</v>
      </c>
      <c r="AK919" s="15" t="str">
        <f t="shared" si="116"/>
        <v>NSNSBLDR</v>
      </c>
      <c r="AL919" s="16" t="str">
        <f t="shared" si="117"/>
        <v>NSNSBLDR</v>
      </c>
      <c r="AM919" s="15" t="str">
        <f t="shared" si="118"/>
        <v>NSNSBLDR</v>
      </c>
      <c r="AN919" s="15" t="str">
        <f t="shared" si="119"/>
        <v>NSNSBLDR</v>
      </c>
    </row>
    <row r="920" spans="1:40" ht="11.25" customHeight="1" x14ac:dyDescent="0.15">
      <c r="A920" s="15">
        <v>919</v>
      </c>
      <c r="B920" s="15" t="s">
        <v>2157</v>
      </c>
      <c r="C920" s="15" t="s">
        <v>2158</v>
      </c>
      <c r="D920" s="3" t="s">
        <v>18</v>
      </c>
      <c r="E920" s="15" t="s">
        <v>145</v>
      </c>
      <c r="F920" s="15" t="s">
        <v>17</v>
      </c>
      <c r="G920" s="15">
        <v>110</v>
      </c>
      <c r="H920" s="15">
        <v>152</v>
      </c>
      <c r="I920" s="15">
        <v>43</v>
      </c>
      <c r="J920" s="15">
        <v>37</v>
      </c>
      <c r="K920" s="15">
        <v>28</v>
      </c>
      <c r="L920" s="15">
        <v>61</v>
      </c>
      <c r="M920" s="15">
        <v>76</v>
      </c>
      <c r="N920" s="15">
        <v>56</v>
      </c>
      <c r="O920" s="15">
        <v>59</v>
      </c>
      <c r="P920" s="15">
        <v>17</v>
      </c>
      <c r="Q920" s="15" t="s">
        <v>276</v>
      </c>
      <c r="R920" s="3" t="str">
        <f>IF(ISERROR(VLOOKUP($Q920,技リスト!$A$1:$F$270,6,FALSE)),"－",VLOOKUP($Q920,技リスト!$A$1:$F$270,6,FALSE))</f>
        <v>BL</v>
      </c>
      <c r="S920" s="3">
        <f>IF(ISERROR(VLOOKUP($Q920,技リスト!$A$1:$F$270,3,FALSE)),"－",VLOOKUP($Q920,技リスト!$A$1:$F$270,3,FALSE))</f>
        <v>16</v>
      </c>
      <c r="T920" s="3" t="str">
        <f>IF($E920=IF(ISERROR(VLOOKUP($Q920,技リスト!$A$1:$F$270,4,FALSE)),"－",VLOOKUP($Q920,技リスト!$A$1:$F$270,4,FALSE)),"一致","")</f>
        <v/>
      </c>
      <c r="U920" s="15" t="s">
        <v>298</v>
      </c>
      <c r="V920" s="3" t="str">
        <f>IF(ISERROR(VLOOKUP($U920,技リスト!$A$1:$F$270,6,FALSE)),"－",VLOOKUP($U920,技リスト!$A$1:$F$270,6,FALSE))</f>
        <v>DR</v>
      </c>
      <c r="W920" s="3">
        <f>IF(ISERROR(VLOOKUP($U920,技リスト!$A$1:$F$270,3,FALSE)),"－",VLOOKUP($U920,技リスト!$A$1:$F$270,3,FALSE))</f>
        <v>38</v>
      </c>
      <c r="X920" s="3" t="str">
        <f>IF($E920=IF(ISERROR(VLOOKUP($U920,技リスト!$A$1:$F$270,4,FALSE)),"－",VLOOKUP($U920,技リスト!$A$1:$F$270,4,FALSE)),"一致","")</f>
        <v/>
      </c>
      <c r="Y920" s="15" t="s">
        <v>135</v>
      </c>
      <c r="Z920" s="3" t="str">
        <f>IF(ISERROR(VLOOKUP($Y920,技リスト!$A$1:$F$270,6,FALSE)),"－",VLOOKUP($Y920,技リスト!$A$1:$F$270,6,FALSE))</f>
        <v>DR</v>
      </c>
      <c r="AA920" s="3">
        <f>IF(ISERROR(VLOOKUP($Y920,技リスト!$A$1:$F$270,3,FALSE)),"－",VLOOKUP($Y920,技リスト!$A$1:$F$270,3,FALSE))</f>
        <v>61</v>
      </c>
      <c r="AB920" s="3" t="str">
        <f>IF($E920=IF(ISERROR(VLOOKUP($Y920,技リスト!$A$1:$F$270,4,FALSE)),"－",VLOOKUP($Y920,技リスト!$A$1:$F$270,4,FALSE)),"一致","")</f>
        <v/>
      </c>
      <c r="AC920" s="15" t="s">
        <v>128</v>
      </c>
      <c r="AD920" s="3" t="str">
        <f>IF(ISERROR(VLOOKUP($AC920,技リスト!$A$1:$F$270,6,FALSE)),"－",VLOOKUP($AC920,技リスト!$A$1:$F$270,6,FALSE))</f>
        <v>DR</v>
      </c>
      <c r="AE920" s="3">
        <f>IF(ISERROR(VLOOKUP($AC920,技リスト!$A$1:$F$270,3,FALSE)),"－",VLOOKUP($AC920,技リスト!$A$1:$F$270,3,FALSE))</f>
        <v>76</v>
      </c>
      <c r="AF920" s="3" t="str">
        <f>IF($E920=IF(ISERROR(VLOOKUP($AC920,技リスト!$A$1:$F$245,4,FALSE)),"－",VLOOKUP($AC920,技リスト!$A$1:$F$245,4,FALSE)),"一致","")</f>
        <v/>
      </c>
      <c r="AG920" s="16" t="str">
        <f t="shared" si="112"/>
        <v>ドッペルゲンガームーンサルトモグラフェイントぶんしんフェイント</v>
      </c>
      <c r="AH920" s="16" t="str">
        <f t="shared" si="113"/>
        <v>ドッペルゲンガームーンサルトモグラフェイントぶんしんフェイント</v>
      </c>
      <c r="AI920" s="16" t="str">
        <f t="shared" si="114"/>
        <v>ドッペルゲンガームーンサルトモグラフェイントぶんしんフェイント</v>
      </c>
      <c r="AJ920" s="16" t="str">
        <f t="shared" si="115"/>
        <v>ドッペルゲンガームーンサルトモグラフェイントぶんしんフェイント</v>
      </c>
      <c r="AK920" s="15" t="str">
        <f t="shared" si="116"/>
        <v>BLDRDRDR</v>
      </c>
      <c r="AL920" s="16" t="str">
        <f t="shared" si="117"/>
        <v>BLDRDRDR</v>
      </c>
      <c r="AM920" s="15" t="str">
        <f t="shared" si="118"/>
        <v>BLDRDRDR</v>
      </c>
      <c r="AN920" s="15" t="str">
        <f t="shared" si="119"/>
        <v>BLDRDRDR</v>
      </c>
    </row>
    <row r="921" spans="1:40" ht="11.25" customHeight="1" x14ac:dyDescent="0.15">
      <c r="A921" s="15">
        <v>920</v>
      </c>
      <c r="B921" s="15" t="s">
        <v>2159</v>
      </c>
      <c r="C921" s="15" t="s">
        <v>2160</v>
      </c>
      <c r="D921" s="3" t="s">
        <v>18</v>
      </c>
      <c r="E921" s="15" t="s">
        <v>88</v>
      </c>
      <c r="F921" s="15" t="s">
        <v>52</v>
      </c>
      <c r="G921" s="15">
        <v>143</v>
      </c>
      <c r="H921" s="15">
        <v>113</v>
      </c>
      <c r="I921" s="15">
        <v>58</v>
      </c>
      <c r="J921" s="15">
        <v>58</v>
      </c>
      <c r="K921" s="15">
        <v>51</v>
      </c>
      <c r="L921" s="15">
        <v>46</v>
      </c>
      <c r="M921" s="15">
        <v>44</v>
      </c>
      <c r="N921" s="15">
        <v>60</v>
      </c>
      <c r="O921" s="15">
        <v>61</v>
      </c>
      <c r="P921" s="15">
        <v>20</v>
      </c>
      <c r="Q921" s="15" t="s">
        <v>163</v>
      </c>
      <c r="R921" s="3" t="str">
        <f>IF(ISERROR(VLOOKUP($Q921,技リスト!$A$1:$F$270,6,FALSE)),"－",VLOOKUP($Q921,技リスト!$A$1:$F$270,6,FALSE))</f>
        <v>NS</v>
      </c>
      <c r="S921" s="3">
        <f>IF(ISERROR(VLOOKUP($Q921,技リスト!$A$1:$F$270,3,FALSE)),"－",VLOOKUP($Q921,技リスト!$A$1:$F$270,3,FALSE))</f>
        <v>24</v>
      </c>
      <c r="T921" s="3" t="str">
        <f>IF($E921=IF(ISERROR(VLOOKUP($Q921,技リスト!$A$1:$F$270,4,FALSE)),"－",VLOOKUP($Q921,技リスト!$A$1:$F$270,4,FALSE)),"一致","")</f>
        <v/>
      </c>
      <c r="U921" s="15" t="s">
        <v>235</v>
      </c>
      <c r="V921" s="3" t="str">
        <f>IF(ISERROR(VLOOKUP($U921,技リスト!$A$1:$F$270,6,FALSE)),"－",VLOOKUP($U921,技リスト!$A$1:$F$270,6,FALSE))</f>
        <v>NS</v>
      </c>
      <c r="W921" s="3">
        <f>IF(ISERROR(VLOOKUP($U921,技リスト!$A$1:$F$270,3,FALSE)),"－",VLOOKUP($U921,技リスト!$A$1:$F$270,3,FALSE))</f>
        <v>58</v>
      </c>
      <c r="X921" s="3" t="str">
        <f>IF($E921=IF(ISERROR(VLOOKUP($U921,技リスト!$A$1:$F$270,4,FALSE)),"－",VLOOKUP($U921,技リスト!$A$1:$F$270,4,FALSE)),"一致","")</f>
        <v/>
      </c>
      <c r="Y921" s="15" t="s">
        <v>350</v>
      </c>
      <c r="Z921" s="3" t="str">
        <f>IF(ISERROR(VLOOKUP($Y921,技リスト!$A$1:$F$270,6,FALSE)),"－",VLOOKUP($Y921,技リスト!$A$1:$F$270,6,FALSE))</f>
        <v>NS</v>
      </c>
      <c r="AA921" s="3">
        <f>IF(ISERROR(VLOOKUP($Y921,技リスト!$A$1:$F$270,3,FALSE)),"－",VLOOKUP($Y921,技リスト!$A$1:$F$270,3,FALSE))</f>
        <v>67</v>
      </c>
      <c r="AB921" s="3" t="str">
        <f>IF($E921=IF(ISERROR(VLOOKUP($Y921,技リスト!$A$1:$F$270,4,FALSE)),"－",VLOOKUP($Y921,技リスト!$A$1:$F$270,4,FALSE)),"一致","")</f>
        <v>一致</v>
      </c>
      <c r="AC921" s="15" t="s">
        <v>166</v>
      </c>
      <c r="AD921" s="3" t="str">
        <f>IF(ISERROR(VLOOKUP($AC921,技リスト!$A$1:$F$270,6,FALSE)),"－",VLOOKUP($AC921,技リスト!$A$1:$F$270,6,FALSE))</f>
        <v>BS</v>
      </c>
      <c r="AE921" s="3">
        <f>IF(ISERROR(VLOOKUP($AC921,技リスト!$A$1:$F$270,3,FALSE)),"－",VLOOKUP($AC921,技リスト!$A$1:$F$270,3,FALSE))</f>
        <v>109</v>
      </c>
      <c r="AF921" s="3" t="str">
        <f>IF($E921=IF(ISERROR(VLOOKUP($AC921,技リスト!$A$1:$F$245,4,FALSE)),"－",VLOOKUP($AC921,技リスト!$A$1:$F$245,4,FALSE)),"一致","")</f>
        <v>一致</v>
      </c>
      <c r="AG921" s="16" t="str">
        <f t="shared" si="112"/>
        <v>グレネードショットひゃくれつショットクロスドライブイナズマおとし</v>
      </c>
      <c r="AH921" s="16" t="str">
        <f t="shared" si="113"/>
        <v>グレネードショットひゃくれつショットクロスドライブイナズマおとし</v>
      </c>
      <c r="AI921" s="16" t="str">
        <f t="shared" si="114"/>
        <v>グレネードショットひゃくれつショットクロスドライブイナズマおとし</v>
      </c>
      <c r="AJ921" s="16" t="str">
        <f t="shared" si="115"/>
        <v>グレネードショットひゃくれつショットクロスドライブイナズマおとし</v>
      </c>
      <c r="AK921" s="15" t="str">
        <f t="shared" si="116"/>
        <v>NSNSNSBS</v>
      </c>
      <c r="AL921" s="16" t="str">
        <f t="shared" si="117"/>
        <v>NSNSNSBS</v>
      </c>
      <c r="AM921" s="15" t="str">
        <f t="shared" si="118"/>
        <v>NSNSNSBS</v>
      </c>
      <c r="AN921" s="15" t="str">
        <f t="shared" si="119"/>
        <v>NSNSNSBS</v>
      </c>
    </row>
    <row r="922" spans="1:40" ht="11.25" customHeight="1" x14ac:dyDescent="0.15">
      <c r="A922" s="15">
        <v>921</v>
      </c>
      <c r="B922" s="15" t="s">
        <v>2161</v>
      </c>
      <c r="C922" s="15" t="s">
        <v>2162</v>
      </c>
      <c r="D922" s="3" t="s">
        <v>18</v>
      </c>
      <c r="E922" s="15" t="s">
        <v>145</v>
      </c>
      <c r="F922" s="15" t="s">
        <v>52</v>
      </c>
      <c r="G922" s="15">
        <v>121</v>
      </c>
      <c r="H922" s="15">
        <v>176</v>
      </c>
      <c r="I922" s="15">
        <v>59</v>
      </c>
      <c r="J922" s="15">
        <v>68</v>
      </c>
      <c r="K922" s="15">
        <v>54</v>
      </c>
      <c r="L922" s="15">
        <v>65</v>
      </c>
      <c r="M922" s="15">
        <v>53</v>
      </c>
      <c r="N922" s="15">
        <v>62</v>
      </c>
      <c r="O922" s="15">
        <v>55</v>
      </c>
      <c r="P922" s="15">
        <v>20</v>
      </c>
      <c r="Q922" s="15" t="s">
        <v>313</v>
      </c>
      <c r="R922" s="3" t="str">
        <f>IF(ISERROR(VLOOKUP($Q922,技リスト!$A$1:$F$270,6,FALSE)),"－",VLOOKUP($Q922,技リスト!$A$1:$F$270,6,FALSE))</f>
        <v>NS</v>
      </c>
      <c r="S922" s="3">
        <f>IF(ISERROR(VLOOKUP($Q922,技リスト!$A$1:$F$270,3,FALSE)),"－",VLOOKUP($Q922,技リスト!$A$1:$F$270,3,FALSE))</f>
        <v>31</v>
      </c>
      <c r="T922" s="3" t="str">
        <f>IF($E922=IF(ISERROR(VLOOKUP($Q922,技リスト!$A$1:$F$270,4,FALSE)),"－",VLOOKUP($Q922,技リスト!$A$1:$F$270,4,FALSE)),"一致","")</f>
        <v/>
      </c>
      <c r="U922" s="15" t="s">
        <v>158</v>
      </c>
      <c r="V922" s="3" t="str">
        <f>IF(ISERROR(VLOOKUP($U922,技リスト!$A$1:$F$270,6,FALSE)),"－",VLOOKUP($U922,技リスト!$A$1:$F$270,6,FALSE))</f>
        <v>DR</v>
      </c>
      <c r="W922" s="3">
        <f>IF(ISERROR(VLOOKUP($U922,技リスト!$A$1:$F$270,3,FALSE)),"－",VLOOKUP($U922,技リスト!$A$1:$F$270,3,FALSE))</f>
        <v>17</v>
      </c>
      <c r="X922" s="3" t="str">
        <f>IF($E922=IF(ISERROR(VLOOKUP($U922,技リスト!$A$1:$F$270,4,FALSE)),"－",VLOOKUP($U922,技リスト!$A$1:$F$270,4,FALSE)),"一致","")</f>
        <v/>
      </c>
      <c r="Y922" s="15" t="s">
        <v>424</v>
      </c>
      <c r="Z922" s="3" t="str">
        <f>IF(ISERROR(VLOOKUP($Y922,技リスト!$A$1:$F$270,6,FALSE)),"－",VLOOKUP($Y922,技リスト!$A$1:$F$270,6,FALSE))</f>
        <v>NS</v>
      </c>
      <c r="AA922" s="3">
        <f>IF(ISERROR(VLOOKUP($Y922,技リスト!$A$1:$F$270,3,FALSE)),"－",VLOOKUP($Y922,技リスト!$A$1:$F$270,3,FALSE))</f>
        <v>78</v>
      </c>
      <c r="AB922" s="3" t="str">
        <f>IF($E922=IF(ISERROR(VLOOKUP($Y922,技リスト!$A$1:$F$270,4,FALSE)),"－",VLOOKUP($Y922,技リスト!$A$1:$F$270,4,FALSE)),"一致","")</f>
        <v>一致</v>
      </c>
      <c r="AC922" s="15" t="s">
        <v>176</v>
      </c>
      <c r="AD922" s="3" t="str">
        <f>IF(ISERROR(VLOOKUP($AC922,技リスト!$A$1:$F$270,6,FALSE)),"－",VLOOKUP($AC922,技リスト!$A$1:$F$270,6,FALSE))</f>
        <v>DR</v>
      </c>
      <c r="AE922" s="3">
        <f>IF(ISERROR(VLOOKUP($AC922,技リスト!$A$1:$F$270,3,FALSE)),"－",VLOOKUP($AC922,技リスト!$A$1:$F$270,3,FALSE))</f>
        <v>47</v>
      </c>
      <c r="AF922" s="3" t="str">
        <f>IF($E922=IF(ISERROR(VLOOKUP($AC922,技リスト!$A$1:$F$245,4,FALSE)),"－",VLOOKUP($AC922,技リスト!$A$1:$F$245,4,FALSE)),"一致","")</f>
        <v>一致</v>
      </c>
      <c r="AG922" s="16" t="str">
        <f t="shared" si="112"/>
        <v>サイコショットたつまきせんぷうシャインドライブヒートタックル</v>
      </c>
      <c r="AH922" s="16" t="str">
        <f t="shared" si="113"/>
        <v>サイコショットたつまきせんぷうシャインドライブヒートタックル</v>
      </c>
      <c r="AI922" s="16" t="str">
        <f t="shared" si="114"/>
        <v>サイコショットたつまきせんぷうシャインドライブヒートタックル</v>
      </c>
      <c r="AJ922" s="16" t="str">
        <f t="shared" si="115"/>
        <v>サイコショットたつまきせんぷうシャインドライブヒートタックル</v>
      </c>
      <c r="AK922" s="15" t="str">
        <f t="shared" si="116"/>
        <v>NSDRNSDR</v>
      </c>
      <c r="AL922" s="16" t="str">
        <f t="shared" si="117"/>
        <v>NSDRNSDR</v>
      </c>
      <c r="AM922" s="15" t="str">
        <f t="shared" si="118"/>
        <v>NSDRNSDR</v>
      </c>
      <c r="AN922" s="15" t="str">
        <f t="shared" si="119"/>
        <v>NSDRNSDR</v>
      </c>
    </row>
    <row r="923" spans="1:40" ht="11.25" customHeight="1" x14ac:dyDescent="0.15">
      <c r="A923" s="15">
        <v>922</v>
      </c>
      <c r="B923" s="15" t="s">
        <v>2163</v>
      </c>
      <c r="C923" s="15" t="s">
        <v>2164</v>
      </c>
      <c r="D923" s="3" t="s">
        <v>18</v>
      </c>
      <c r="E923" s="15" t="s">
        <v>88</v>
      </c>
      <c r="F923" s="15" t="s">
        <v>17</v>
      </c>
      <c r="G923" s="15">
        <v>125</v>
      </c>
      <c r="H923" s="15">
        <v>186</v>
      </c>
      <c r="I923" s="15">
        <v>52</v>
      </c>
      <c r="J923" s="15">
        <v>62</v>
      </c>
      <c r="K923" s="15">
        <v>57</v>
      </c>
      <c r="L923" s="15">
        <v>70</v>
      </c>
      <c r="M923" s="15">
        <v>62</v>
      </c>
      <c r="N923" s="15">
        <v>62</v>
      </c>
      <c r="O923" s="15">
        <v>53</v>
      </c>
      <c r="P923" s="15">
        <v>14</v>
      </c>
      <c r="Q923" s="15" t="s">
        <v>140</v>
      </c>
      <c r="R923" s="3" t="str">
        <f>IF(ISERROR(VLOOKUP($Q923,技リスト!$A$1:$F$270,6,FALSE)),"－",VLOOKUP($Q923,技リスト!$A$1:$F$270,6,FALSE))</f>
        <v>BL</v>
      </c>
      <c r="S923" s="3">
        <f>IF(ISERROR(VLOOKUP($Q923,技リスト!$A$1:$F$270,3,FALSE)),"－",VLOOKUP($Q923,技リスト!$A$1:$F$270,3,FALSE))</f>
        <v>41</v>
      </c>
      <c r="T923" s="3" t="str">
        <f>IF($E923=IF(ISERROR(VLOOKUP($Q923,技リスト!$A$1:$F$270,4,FALSE)),"－",VLOOKUP($Q923,技リスト!$A$1:$F$270,4,FALSE)),"一致","")</f>
        <v/>
      </c>
      <c r="U923" s="15" t="s">
        <v>427</v>
      </c>
      <c r="V923" s="3" t="str">
        <f>IF(ISERROR(VLOOKUP($U923,技リスト!$A$1:$F$270,6,FALSE)),"－",VLOOKUP($U923,技リスト!$A$1:$F$270,6,FALSE))</f>
        <v>BL</v>
      </c>
      <c r="W923" s="3">
        <f>IF(ISERROR(VLOOKUP($U923,技リスト!$A$1:$F$270,3,FALSE)),"－",VLOOKUP($U923,技リスト!$A$1:$F$270,3,FALSE))</f>
        <v>39</v>
      </c>
      <c r="X923" s="3" t="str">
        <f>IF($E923=IF(ISERROR(VLOOKUP($U923,技リスト!$A$1:$F$270,4,FALSE)),"－",VLOOKUP($U923,技リスト!$A$1:$F$270,4,FALSE)),"一致","")</f>
        <v>一致</v>
      </c>
      <c r="Y923" s="15" t="s">
        <v>141</v>
      </c>
      <c r="Z923" s="3" t="str">
        <f>IF(ISERROR(VLOOKUP($Y923,技リスト!$A$1:$F$270,6,FALSE)),"－",VLOOKUP($Y923,技リスト!$A$1:$F$270,6,FALSE))</f>
        <v>BL</v>
      </c>
      <c r="AA923" s="3">
        <f>IF(ISERROR(VLOOKUP($Y923,技リスト!$A$1:$F$270,3,FALSE)),"－",VLOOKUP($Y923,技リスト!$A$1:$F$270,3,FALSE))</f>
        <v>64</v>
      </c>
      <c r="AB923" s="3" t="str">
        <f>IF($E923=IF(ISERROR(VLOOKUP($Y923,技リスト!$A$1:$F$270,4,FALSE)),"－",VLOOKUP($Y923,技リスト!$A$1:$F$270,4,FALSE)),"一致","")</f>
        <v/>
      </c>
      <c r="AC923" s="15" t="s">
        <v>219</v>
      </c>
      <c r="AD923" s="3" t="str">
        <f>IF(ISERROR(VLOOKUP($AC923,技リスト!$A$1:$F$270,6,FALSE)),"－",VLOOKUP($AC923,技リスト!$A$1:$F$270,6,FALSE))</f>
        <v>BL</v>
      </c>
      <c r="AE923" s="3">
        <f>IF(ISERROR(VLOOKUP($AC923,技リスト!$A$1:$F$270,3,FALSE)),"－",VLOOKUP($AC923,技リスト!$A$1:$F$270,3,FALSE))</f>
        <v>64</v>
      </c>
      <c r="AF923" s="3" t="str">
        <f>IF($E923=IF(ISERROR(VLOOKUP($AC923,技リスト!$A$1:$F$245,4,FALSE)),"－",VLOOKUP($AC923,技リスト!$A$1:$F$245,4,FALSE)),"一致","")</f>
        <v>一致</v>
      </c>
      <c r="AG923" s="16" t="str">
        <f t="shared" si="112"/>
        <v>うしろのしょうめんブレードアタックかげぬいサイクロン</v>
      </c>
      <c r="AH923" s="16" t="str">
        <f t="shared" si="113"/>
        <v>うしろのしょうめんブレードアタックかげぬいサイクロン</v>
      </c>
      <c r="AI923" s="16" t="str">
        <f t="shared" si="114"/>
        <v>うしろのしょうめんブレードアタックかげぬいサイクロン</v>
      </c>
      <c r="AJ923" s="16" t="str">
        <f t="shared" si="115"/>
        <v>うしろのしょうめんブレードアタックかげぬいサイクロン</v>
      </c>
      <c r="AK923" s="15" t="str">
        <f t="shared" si="116"/>
        <v>BLBLBLBL</v>
      </c>
      <c r="AL923" s="16" t="str">
        <f t="shared" si="117"/>
        <v>BLBLBLBL</v>
      </c>
      <c r="AM923" s="15" t="str">
        <f t="shared" si="118"/>
        <v>BLBLBLBL</v>
      </c>
      <c r="AN923" s="15" t="str">
        <f t="shared" si="119"/>
        <v>BLBLBLBL</v>
      </c>
    </row>
    <row r="924" spans="1:40" ht="11.25" customHeight="1" x14ac:dyDescent="0.15">
      <c r="A924" s="15">
        <v>923</v>
      </c>
      <c r="B924" s="15" t="s">
        <v>2165</v>
      </c>
      <c r="C924" s="15" t="s">
        <v>2166</v>
      </c>
      <c r="D924" s="3" t="s">
        <v>18</v>
      </c>
      <c r="E924" s="15" t="s">
        <v>88</v>
      </c>
      <c r="F924" s="15" t="s">
        <v>53</v>
      </c>
      <c r="G924" s="15">
        <v>187</v>
      </c>
      <c r="H924" s="15">
        <v>154</v>
      </c>
      <c r="I924" s="15">
        <v>58</v>
      </c>
      <c r="J924" s="15">
        <v>70</v>
      </c>
      <c r="K924" s="15">
        <v>40</v>
      </c>
      <c r="L924" s="15">
        <v>67</v>
      </c>
      <c r="M924" s="15">
        <v>53</v>
      </c>
      <c r="N924" s="15">
        <v>68</v>
      </c>
      <c r="O924" s="15">
        <v>53</v>
      </c>
      <c r="P924" s="15">
        <v>15</v>
      </c>
      <c r="Q924" s="15" t="s">
        <v>176</v>
      </c>
      <c r="R924" s="3" t="str">
        <f>IF(ISERROR(VLOOKUP($Q924,技リスト!$A$1:$F$270,6,FALSE)),"－",VLOOKUP($Q924,技リスト!$A$1:$F$270,6,FALSE))</f>
        <v>DR</v>
      </c>
      <c r="S924" s="3">
        <f>IF(ISERROR(VLOOKUP($Q924,技リスト!$A$1:$F$270,3,FALSE)),"－",VLOOKUP($Q924,技リスト!$A$1:$F$270,3,FALSE))</f>
        <v>47</v>
      </c>
      <c r="T924" s="3" t="str">
        <f>IF($E924=IF(ISERROR(VLOOKUP($Q924,技リスト!$A$1:$F$270,4,FALSE)),"－",VLOOKUP($Q924,技リスト!$A$1:$F$270,4,FALSE)),"一致","")</f>
        <v/>
      </c>
      <c r="U924" s="15" t="s">
        <v>194</v>
      </c>
      <c r="V924" s="3" t="str">
        <f>IF(ISERROR(VLOOKUP($U924,技リスト!$A$1:$F$270,6,FALSE)),"－",VLOOKUP($U924,技リスト!$A$1:$F$270,6,FALSE))</f>
        <v>NS</v>
      </c>
      <c r="W924" s="3">
        <f>IF(ISERROR(VLOOKUP($U924,技リスト!$A$1:$F$270,3,FALSE)),"－",VLOOKUP($U924,技リスト!$A$1:$F$270,3,FALSE))</f>
        <v>43</v>
      </c>
      <c r="X924" s="3" t="str">
        <f>IF($E924=IF(ISERROR(VLOOKUP($U924,技リスト!$A$1:$F$270,4,FALSE)),"－",VLOOKUP($U924,技リスト!$A$1:$F$270,4,FALSE)),"一致","")</f>
        <v/>
      </c>
      <c r="Y924" s="15" t="s">
        <v>128</v>
      </c>
      <c r="Z924" s="3" t="str">
        <f>IF(ISERROR(VLOOKUP($Y924,技リスト!$A$1:$F$270,6,FALSE)),"－",VLOOKUP($Y924,技リスト!$A$1:$F$270,6,FALSE))</f>
        <v>DR</v>
      </c>
      <c r="AA924" s="3">
        <f>IF(ISERROR(VLOOKUP($Y924,技リスト!$A$1:$F$270,3,FALSE)),"－",VLOOKUP($Y924,技リスト!$A$1:$F$270,3,FALSE))</f>
        <v>76</v>
      </c>
      <c r="AB924" s="3" t="str">
        <f>IF($E924=IF(ISERROR(VLOOKUP($Y924,技リスト!$A$1:$F$270,4,FALSE)),"－",VLOOKUP($Y924,技リスト!$A$1:$F$270,4,FALSE)),"一致","")</f>
        <v/>
      </c>
      <c r="AC924" s="15" t="s">
        <v>160</v>
      </c>
      <c r="AD924" s="3" t="str">
        <f>IF(ISERROR(VLOOKUP($AC924,技リスト!$A$1:$F$270,6,FALSE)),"－",VLOOKUP($AC924,技リスト!$A$1:$F$270,6,FALSE))</f>
        <v>BS</v>
      </c>
      <c r="AE924" s="3">
        <f>IF(ISERROR(VLOOKUP($AC924,技リスト!$A$1:$F$270,3,FALSE)),"－",VLOOKUP($AC924,技リスト!$A$1:$F$270,3,FALSE))</f>
        <v>78</v>
      </c>
      <c r="AF924" s="3" t="str">
        <f>IF($E924=IF(ISERROR(VLOOKUP($AC924,技リスト!$A$1:$F$245,4,FALSE)),"－",VLOOKUP($AC924,技リスト!$A$1:$F$245,4,FALSE)),"一致","")</f>
        <v/>
      </c>
      <c r="AG924" s="16" t="str">
        <f t="shared" si="112"/>
        <v>ヒートタックルファントムシュートぶんしんフェイントクンフーアタック</v>
      </c>
      <c r="AH924" s="16" t="str">
        <f t="shared" si="113"/>
        <v>ヒートタックルファントムシュートぶんしんフェイントクンフーアタック</v>
      </c>
      <c r="AI924" s="16" t="str">
        <f t="shared" si="114"/>
        <v>ヒートタックルファントムシュートぶんしんフェイントクンフーアタック</v>
      </c>
      <c r="AJ924" s="16" t="str">
        <f t="shared" si="115"/>
        <v>ヒートタックルファントムシュートぶんしんフェイントクンフーアタック</v>
      </c>
      <c r="AK924" s="15" t="str">
        <f t="shared" si="116"/>
        <v>DRNSDRBS</v>
      </c>
      <c r="AL924" s="16" t="str">
        <f t="shared" si="117"/>
        <v>DRNSDRBS</v>
      </c>
      <c r="AM924" s="15" t="str">
        <f t="shared" si="118"/>
        <v>DRNSDRBS</v>
      </c>
      <c r="AN924" s="15" t="str">
        <f t="shared" si="119"/>
        <v>DRNSDRBS</v>
      </c>
    </row>
    <row r="925" spans="1:40" ht="11.25" customHeight="1" x14ac:dyDescent="0.15">
      <c r="A925" s="15">
        <v>924</v>
      </c>
      <c r="B925" s="15" t="s">
        <v>2167</v>
      </c>
      <c r="C925" s="15" t="s">
        <v>2168</v>
      </c>
      <c r="D925" s="3" t="s">
        <v>18</v>
      </c>
      <c r="E925" s="15" t="s">
        <v>121</v>
      </c>
      <c r="F925" s="15" t="s">
        <v>17</v>
      </c>
      <c r="G925" s="15">
        <v>167</v>
      </c>
      <c r="H925" s="15">
        <v>142</v>
      </c>
      <c r="I925" s="15">
        <v>50</v>
      </c>
      <c r="J925" s="15">
        <v>56</v>
      </c>
      <c r="K925" s="15">
        <v>61</v>
      </c>
      <c r="L925" s="15">
        <v>43</v>
      </c>
      <c r="M925" s="15">
        <v>55</v>
      </c>
      <c r="N925" s="15">
        <v>56</v>
      </c>
      <c r="O925" s="15">
        <v>62</v>
      </c>
      <c r="P925" s="15">
        <v>20</v>
      </c>
      <c r="Q925" s="15" t="s">
        <v>169</v>
      </c>
      <c r="R925" s="3" t="str">
        <f>IF(ISERROR(VLOOKUP($Q925,技リスト!$A$1:$F$270,6,FALSE)),"－",VLOOKUP($Q925,技リスト!$A$1:$F$270,6,FALSE))</f>
        <v>BL</v>
      </c>
      <c r="S925" s="3">
        <f>IF(ISERROR(VLOOKUP($Q925,技リスト!$A$1:$F$270,3,FALSE)),"－",VLOOKUP($Q925,技リスト!$A$1:$F$270,3,FALSE))</f>
        <v>8</v>
      </c>
      <c r="T925" s="3" t="str">
        <f>IF($E925=IF(ISERROR(VLOOKUP($Q925,技リスト!$A$1:$F$270,4,FALSE)),"－",VLOOKUP($Q925,技リスト!$A$1:$F$270,4,FALSE)),"一致","")</f>
        <v/>
      </c>
      <c r="U925" s="15" t="s">
        <v>276</v>
      </c>
      <c r="V925" s="3" t="str">
        <f>IF(ISERROR(VLOOKUP($U925,技リスト!$A$1:$F$270,6,FALSE)),"－",VLOOKUP($U925,技リスト!$A$1:$F$270,6,FALSE))</f>
        <v>BL</v>
      </c>
      <c r="W925" s="3">
        <f>IF(ISERROR(VLOOKUP($U925,技リスト!$A$1:$F$270,3,FALSE)),"－",VLOOKUP($U925,技リスト!$A$1:$F$270,3,FALSE))</f>
        <v>16</v>
      </c>
      <c r="X925" s="3" t="str">
        <f>IF($E925=IF(ISERROR(VLOOKUP($U925,技リスト!$A$1:$F$270,4,FALSE)),"－",VLOOKUP($U925,技リスト!$A$1:$F$270,4,FALSE)),"一致","")</f>
        <v/>
      </c>
      <c r="Y925" s="15" t="s">
        <v>158</v>
      </c>
      <c r="Z925" s="3" t="str">
        <f>IF(ISERROR(VLOOKUP($Y925,技リスト!$A$1:$F$270,6,FALSE)),"－",VLOOKUP($Y925,技リスト!$A$1:$F$270,6,FALSE))</f>
        <v>DR</v>
      </c>
      <c r="AA925" s="3">
        <f>IF(ISERROR(VLOOKUP($Y925,技リスト!$A$1:$F$270,3,FALSE)),"－",VLOOKUP($Y925,技リスト!$A$1:$F$270,3,FALSE))</f>
        <v>17</v>
      </c>
      <c r="AB925" s="3" t="str">
        <f>IF($E925=IF(ISERROR(VLOOKUP($Y925,技リスト!$A$1:$F$270,4,FALSE)),"－",VLOOKUP($Y925,技リスト!$A$1:$F$270,4,FALSE)),"一致","")</f>
        <v/>
      </c>
      <c r="AC925" s="15" t="s">
        <v>165</v>
      </c>
      <c r="AD925" s="3" t="str">
        <f>IF(ISERROR(VLOOKUP($AC925,技リスト!$A$1:$F$270,6,FALSE)),"－",VLOOKUP($AC925,技リスト!$A$1:$F$270,6,FALSE))</f>
        <v>BL</v>
      </c>
      <c r="AE925" s="3">
        <f>IF(ISERROR(VLOOKUP($AC925,技リスト!$A$1:$F$270,3,FALSE)),"－",VLOOKUP($AC925,技リスト!$A$1:$F$270,3,FALSE))</f>
        <v>46</v>
      </c>
      <c r="AF925" s="3" t="str">
        <f>IF($E925=IF(ISERROR(VLOOKUP($AC925,技リスト!$A$1:$F$245,4,FALSE)),"－",VLOOKUP($AC925,技リスト!$A$1:$F$245,4,FALSE)),"一致","")</f>
        <v/>
      </c>
      <c r="AG925" s="16" t="str">
        <f t="shared" si="112"/>
        <v>クイックドロウドッペルゲンガーたつまきせんぷうフェイクボール</v>
      </c>
      <c r="AH925" s="16" t="str">
        <f t="shared" si="113"/>
        <v>クイックドロウドッペルゲンガーたつまきせんぷうフェイクボール</v>
      </c>
      <c r="AI925" s="16" t="str">
        <f t="shared" si="114"/>
        <v>クイックドロウドッペルゲンガーたつまきせんぷうフェイクボール</v>
      </c>
      <c r="AJ925" s="16" t="str">
        <f t="shared" si="115"/>
        <v>クイックドロウドッペルゲンガーたつまきせんぷうフェイクボール</v>
      </c>
      <c r="AK925" s="15" t="str">
        <f t="shared" si="116"/>
        <v>BLBLDRBL</v>
      </c>
      <c r="AL925" s="16" t="str">
        <f t="shared" si="117"/>
        <v>BLBLDRBL</v>
      </c>
      <c r="AM925" s="15" t="str">
        <f t="shared" si="118"/>
        <v>BLBLDRBL</v>
      </c>
      <c r="AN925" s="15" t="str">
        <f t="shared" si="119"/>
        <v>BLBLDRBL</v>
      </c>
    </row>
    <row r="926" spans="1:40" ht="11.25" customHeight="1" x14ac:dyDescent="0.15">
      <c r="A926" s="15">
        <v>925</v>
      </c>
      <c r="B926" s="15" t="s">
        <v>2169</v>
      </c>
      <c r="C926" s="15" t="s">
        <v>2170</v>
      </c>
      <c r="D926" s="3" t="s">
        <v>18</v>
      </c>
      <c r="E926" s="15" t="s">
        <v>145</v>
      </c>
      <c r="F926" s="15" t="s">
        <v>17</v>
      </c>
      <c r="G926" s="15">
        <v>143</v>
      </c>
      <c r="H926" s="15">
        <v>156</v>
      </c>
      <c r="I926" s="15">
        <v>51</v>
      </c>
      <c r="J926" s="15">
        <v>62</v>
      </c>
      <c r="K926" s="15">
        <v>69</v>
      </c>
      <c r="L926" s="15">
        <v>44</v>
      </c>
      <c r="M926" s="15">
        <v>60</v>
      </c>
      <c r="N926" s="15">
        <v>52</v>
      </c>
      <c r="O926" s="15">
        <v>57</v>
      </c>
      <c r="P926" s="15">
        <v>18</v>
      </c>
      <c r="Q926" s="15" t="s">
        <v>329</v>
      </c>
      <c r="R926" s="3" t="str">
        <f>IF(ISERROR(VLOOKUP($Q926,技リスト!$A$1:$F$270,6,FALSE)),"－",VLOOKUP($Q926,技リスト!$A$1:$F$270,6,FALSE))</f>
        <v>DR</v>
      </c>
      <c r="S926" s="3">
        <f>IF(ISERROR(VLOOKUP($Q926,技リスト!$A$1:$F$270,3,FALSE)),"－",VLOOKUP($Q926,技リスト!$A$1:$F$270,3,FALSE))</f>
        <v>8</v>
      </c>
      <c r="T926" s="3" t="str">
        <f>IF($E926=IF(ISERROR(VLOOKUP($Q926,技リスト!$A$1:$F$270,4,FALSE)),"－",VLOOKUP($Q926,技リスト!$A$1:$F$270,4,FALSE)),"一致","")</f>
        <v/>
      </c>
      <c r="U926" s="15" t="s">
        <v>276</v>
      </c>
      <c r="V926" s="3" t="str">
        <f>IF(ISERROR(VLOOKUP($U926,技リスト!$A$1:$F$270,6,FALSE)),"－",VLOOKUP($U926,技リスト!$A$1:$F$270,6,FALSE))</f>
        <v>BL</v>
      </c>
      <c r="W926" s="3">
        <f>IF(ISERROR(VLOOKUP($U926,技リスト!$A$1:$F$270,3,FALSE)),"－",VLOOKUP($U926,技リスト!$A$1:$F$270,3,FALSE))</f>
        <v>16</v>
      </c>
      <c r="X926" s="3" t="str">
        <f>IF($E926=IF(ISERROR(VLOOKUP($U926,技リスト!$A$1:$F$270,4,FALSE)),"－",VLOOKUP($U926,技リスト!$A$1:$F$270,4,FALSE)),"一致","")</f>
        <v/>
      </c>
      <c r="Y926" s="15" t="s">
        <v>227</v>
      </c>
      <c r="Z926" s="3" t="str">
        <f>IF(ISERROR(VLOOKUP($Y926,技リスト!$A$1:$F$270,6,FALSE)),"－",VLOOKUP($Y926,技リスト!$A$1:$F$270,6,FALSE))</f>
        <v>BL</v>
      </c>
      <c r="AA926" s="3">
        <f>IF(ISERROR(VLOOKUP($Y926,技リスト!$A$1:$F$270,3,FALSE)),"－",VLOOKUP($Y926,技リスト!$A$1:$F$270,3,FALSE))</f>
        <v>39</v>
      </c>
      <c r="AB926" s="3" t="str">
        <f>IF($E926=IF(ISERROR(VLOOKUP($Y926,技リスト!$A$1:$F$270,4,FALSE)),"－",VLOOKUP($Y926,技リスト!$A$1:$F$270,4,FALSE)),"一致","")</f>
        <v/>
      </c>
      <c r="AC926" s="15" t="s">
        <v>188</v>
      </c>
      <c r="AD926" s="3" t="str">
        <f>IF(ISERROR(VLOOKUP($AC926,技リスト!$A$1:$F$270,6,FALSE)),"－",VLOOKUP($AC926,技リスト!$A$1:$F$270,6,FALSE))</f>
        <v>DR</v>
      </c>
      <c r="AE926" s="3">
        <f>IF(ISERROR(VLOOKUP($AC926,技リスト!$A$1:$F$270,3,FALSE)),"－",VLOOKUP($AC926,技リスト!$A$1:$F$270,3,FALSE))</f>
        <v>38</v>
      </c>
      <c r="AF926" s="3" t="str">
        <f>IF($E926=IF(ISERROR(VLOOKUP($AC926,技リスト!$A$1:$F$245,4,FALSE)),"－",VLOOKUP($AC926,技リスト!$A$1:$F$245,4,FALSE)),"一致","")</f>
        <v/>
      </c>
      <c r="AG926" s="16" t="str">
        <f t="shared" si="112"/>
        <v>たまのりピエロドッペルゲンガースーパースキャン（Ｂ）スーパースキャン（Ｄ）</v>
      </c>
      <c r="AH926" s="16" t="str">
        <f t="shared" si="113"/>
        <v>たまのりピエロドッペルゲンガースーパースキャン（Ｂ）スーパースキャン（Ｄ）</v>
      </c>
      <c r="AI926" s="16" t="str">
        <f t="shared" si="114"/>
        <v>たまのりピエロドッペルゲンガースーパースキャン（Ｂ）スーパースキャン（Ｄ）</v>
      </c>
      <c r="AJ926" s="16" t="str">
        <f t="shared" si="115"/>
        <v>たまのりピエロドッペルゲンガースーパースキャン（Ｂ）スーパースキャン（Ｄ）</v>
      </c>
      <c r="AK926" s="15" t="str">
        <f t="shared" si="116"/>
        <v>DRBLBLDR</v>
      </c>
      <c r="AL926" s="16" t="str">
        <f t="shared" si="117"/>
        <v>DRBLBLDR</v>
      </c>
      <c r="AM926" s="15" t="str">
        <f t="shared" si="118"/>
        <v>DRBLBLDR</v>
      </c>
      <c r="AN926" s="15" t="str">
        <f t="shared" si="119"/>
        <v>DRBLBLDR</v>
      </c>
    </row>
    <row r="927" spans="1:40" ht="11.25" customHeight="1" x14ac:dyDescent="0.15">
      <c r="A927" s="15">
        <v>926</v>
      </c>
      <c r="B927" s="15" t="s">
        <v>2171</v>
      </c>
      <c r="C927" s="15" t="s">
        <v>2172</v>
      </c>
      <c r="D927" s="3" t="s">
        <v>18</v>
      </c>
      <c r="E927" s="15" t="s">
        <v>19</v>
      </c>
      <c r="F927" s="15" t="s">
        <v>20</v>
      </c>
      <c r="G927" s="15">
        <v>191</v>
      </c>
      <c r="H927" s="15">
        <v>142</v>
      </c>
      <c r="I927" s="15">
        <v>63</v>
      </c>
      <c r="J927" s="15">
        <v>53</v>
      </c>
      <c r="K927" s="15">
        <v>55</v>
      </c>
      <c r="L927" s="15">
        <v>68</v>
      </c>
      <c r="M927" s="15">
        <v>38</v>
      </c>
      <c r="N927" s="15">
        <v>68</v>
      </c>
      <c r="O927" s="15">
        <v>58</v>
      </c>
      <c r="P927" s="15">
        <v>16</v>
      </c>
      <c r="Q927" s="15" t="s">
        <v>269</v>
      </c>
      <c r="R927" s="3" t="str">
        <f>IF(ISERROR(VLOOKUP($Q927,技リスト!$A$1:$F$270,6,FALSE)),"－",VLOOKUP($Q927,技リスト!$A$1:$F$270,6,FALSE))</f>
        <v>CA</v>
      </c>
      <c r="S927" s="3">
        <f>IF(ISERROR(VLOOKUP($Q927,技リスト!$A$1:$F$270,3,FALSE)),"－",VLOOKUP($Q927,技リスト!$A$1:$F$270,3,FALSE))</f>
        <v>12</v>
      </c>
      <c r="T927" s="3" t="str">
        <f>IF($E927=IF(ISERROR(VLOOKUP($Q927,技リスト!$A$1:$F$270,4,FALSE)),"－",VLOOKUP($Q927,技リスト!$A$1:$F$270,4,FALSE)),"一致","")</f>
        <v>一致</v>
      </c>
      <c r="U927" s="15" t="s">
        <v>280</v>
      </c>
      <c r="V927" s="3" t="str">
        <f>IF(ISERROR(VLOOKUP($U927,技リスト!$A$1:$F$270,6,FALSE)),"－",VLOOKUP($U927,技リスト!$A$1:$F$270,6,FALSE))</f>
        <v>P1</v>
      </c>
      <c r="W927" s="3">
        <f>IF(ISERROR(VLOOKUP($U927,技リスト!$A$1:$F$270,3,FALSE)),"－",VLOOKUP($U927,技リスト!$A$1:$F$270,3,FALSE))</f>
        <v>41</v>
      </c>
      <c r="X927" s="3" t="str">
        <f>IF($E927=IF(ISERROR(VLOOKUP($U927,技リスト!$A$1:$F$270,4,FALSE)),"－",VLOOKUP($U927,技リスト!$A$1:$F$270,4,FALSE)),"一致","")</f>
        <v/>
      </c>
      <c r="Y927" s="15" t="s">
        <v>199</v>
      </c>
      <c r="Z927" s="3" t="str">
        <f>IF(ISERROR(VLOOKUP($Y927,技リスト!$A$1:$F$270,6,FALSE)),"－",VLOOKUP($Y927,技リスト!$A$1:$F$270,6,FALSE))</f>
        <v>BB</v>
      </c>
      <c r="AA927" s="3">
        <f>IF(ISERROR(VLOOKUP($Y927,技リスト!$A$1:$F$270,3,FALSE)),"－",VLOOKUP($Y927,技リスト!$A$1:$F$270,3,FALSE))</f>
        <v>58</v>
      </c>
      <c r="AB927" s="3" t="str">
        <f>IF($E927=IF(ISERROR(VLOOKUP($Y927,技リスト!$A$1:$F$270,4,FALSE)),"－",VLOOKUP($Y927,技リスト!$A$1:$F$270,4,FALSE)),"一致","")</f>
        <v/>
      </c>
      <c r="AC927" s="15" t="s">
        <v>369</v>
      </c>
      <c r="AD927" s="3" t="str">
        <f>IF(ISERROR(VLOOKUP($AC927,技リスト!$A$1:$F$270,6,FALSE)),"－",VLOOKUP($AC927,技リスト!$A$1:$F$270,6,FALSE))</f>
        <v>CA</v>
      </c>
      <c r="AE927" s="3">
        <f>IF(ISERROR(VLOOKUP($AC927,技リスト!$A$1:$F$270,3,FALSE)),"－",VLOOKUP($AC927,技リスト!$A$1:$F$270,3,FALSE))</f>
        <v>44</v>
      </c>
      <c r="AF927" s="3" t="str">
        <f>IF($E927=IF(ISERROR(VLOOKUP($AC927,技リスト!$A$1:$F$245,4,FALSE)),"－",VLOOKUP($AC927,技リスト!$A$1:$F$245,4,FALSE)),"一致","")</f>
        <v>一致</v>
      </c>
      <c r="AG927" s="16" t="str">
        <f t="shared" si="112"/>
        <v>キラーブレードロケットこぶしスピニングカットシュートポケット</v>
      </c>
      <c r="AH927" s="16" t="str">
        <f t="shared" si="113"/>
        <v>キラーブレードロケットこぶしスピニングカットシュートポケット</v>
      </c>
      <c r="AI927" s="16" t="str">
        <f t="shared" si="114"/>
        <v>キラーブレードロケットこぶしスピニングカットシュートポケット</v>
      </c>
      <c r="AJ927" s="16" t="str">
        <f t="shared" si="115"/>
        <v>キラーブレードロケットこぶしスピニングカットシュートポケット</v>
      </c>
      <c r="AK927" s="15" t="str">
        <f t="shared" si="116"/>
        <v>CAP1BBCA</v>
      </c>
      <c r="AL927" s="16" t="str">
        <f t="shared" si="117"/>
        <v>CAP1BBCA</v>
      </c>
      <c r="AM927" s="15" t="str">
        <f t="shared" si="118"/>
        <v>CAP1BBCA</v>
      </c>
      <c r="AN927" s="15" t="str">
        <f t="shared" si="119"/>
        <v>CAP1BBCA</v>
      </c>
    </row>
    <row r="928" spans="1:40" ht="11.25" customHeight="1" x14ac:dyDescent="0.15">
      <c r="A928" s="15">
        <v>927</v>
      </c>
      <c r="B928" s="15" t="s">
        <v>2173</v>
      </c>
      <c r="C928" s="15" t="s">
        <v>2174</v>
      </c>
      <c r="D928" s="3" t="s">
        <v>18</v>
      </c>
      <c r="E928" s="15" t="s">
        <v>88</v>
      </c>
      <c r="F928" s="15" t="s">
        <v>52</v>
      </c>
      <c r="G928" s="15">
        <v>85</v>
      </c>
      <c r="H928" s="15">
        <v>156</v>
      </c>
      <c r="I928" s="15">
        <v>46</v>
      </c>
      <c r="J928" s="15">
        <v>52</v>
      </c>
      <c r="K928" s="15">
        <v>46</v>
      </c>
      <c r="L928" s="15">
        <v>58</v>
      </c>
      <c r="M928" s="15">
        <v>41</v>
      </c>
      <c r="N928" s="15">
        <v>43</v>
      </c>
      <c r="O928" s="15">
        <v>40</v>
      </c>
      <c r="P928" s="15">
        <v>34</v>
      </c>
      <c r="Q928" s="15" t="s">
        <v>256</v>
      </c>
      <c r="R928" s="3" t="str">
        <f>IF(ISERROR(VLOOKUP($Q928,技リスト!$A$1:$F$270,6,FALSE)),"－",VLOOKUP($Q928,技リスト!$A$1:$F$270,6,FALSE))</f>
        <v>NS</v>
      </c>
      <c r="S928" s="3">
        <f>IF(ISERROR(VLOOKUP($Q928,技リスト!$A$1:$F$270,3,FALSE)),"－",VLOOKUP($Q928,技リスト!$A$1:$F$270,3,FALSE))</f>
        <v>31</v>
      </c>
      <c r="T928" s="3" t="str">
        <f>IF($E928=IF(ISERROR(VLOOKUP($Q928,技リスト!$A$1:$F$270,4,FALSE)),"－",VLOOKUP($Q928,技リスト!$A$1:$F$270,4,FALSE)),"一致","")</f>
        <v>一致</v>
      </c>
      <c r="U928" s="15" t="s">
        <v>146</v>
      </c>
      <c r="V928" s="3" t="str">
        <f>IF(ISERROR(VLOOKUP($U928,技リスト!$A$1:$F$270,6,FALSE)),"－",VLOOKUP($U928,技リスト!$A$1:$F$270,6,FALSE))</f>
        <v>DR</v>
      </c>
      <c r="W928" s="3">
        <f>IF(ISERROR(VLOOKUP($U928,技リスト!$A$1:$F$270,3,FALSE)),"－",VLOOKUP($U928,技リスト!$A$1:$F$270,3,FALSE))</f>
        <v>15</v>
      </c>
      <c r="X928" s="3" t="str">
        <f>IF($E928=IF(ISERROR(VLOOKUP($U928,技リスト!$A$1:$F$270,4,FALSE)),"－",VLOOKUP($U928,技リスト!$A$1:$F$270,4,FALSE)),"一致","")</f>
        <v/>
      </c>
      <c r="Y928" s="15" t="s">
        <v>298</v>
      </c>
      <c r="Z928" s="3" t="str">
        <f>IF(ISERROR(VLOOKUP($Y928,技リスト!$A$1:$F$270,6,FALSE)),"－",VLOOKUP($Y928,技リスト!$A$1:$F$270,6,FALSE))</f>
        <v>DR</v>
      </c>
      <c r="AA928" s="3">
        <f>IF(ISERROR(VLOOKUP($Y928,技リスト!$A$1:$F$270,3,FALSE)),"－",VLOOKUP($Y928,技リスト!$A$1:$F$270,3,FALSE))</f>
        <v>38</v>
      </c>
      <c r="AB928" s="3" t="str">
        <f>IF($E928=IF(ISERROR(VLOOKUP($Y928,技リスト!$A$1:$F$270,4,FALSE)),"－",VLOOKUP($Y928,技リスト!$A$1:$F$270,4,FALSE)),"一致","")</f>
        <v>一致</v>
      </c>
      <c r="AC928" s="15" t="s">
        <v>194</v>
      </c>
      <c r="AD928" s="3" t="str">
        <f>IF(ISERROR(VLOOKUP($AC928,技リスト!$A$1:$F$270,6,FALSE)),"－",VLOOKUP($AC928,技リスト!$A$1:$F$270,6,FALSE))</f>
        <v>NS</v>
      </c>
      <c r="AE928" s="3">
        <f>IF(ISERROR(VLOOKUP($AC928,技リスト!$A$1:$F$270,3,FALSE)),"－",VLOOKUP($AC928,技リスト!$A$1:$F$270,3,FALSE))</f>
        <v>43</v>
      </c>
      <c r="AF928" s="3" t="str">
        <f>IF($E928=IF(ISERROR(VLOOKUP($AC928,技リスト!$A$1:$F$245,4,FALSE)),"－",VLOOKUP($AC928,技リスト!$A$1:$F$245,4,FALSE)),"一致","")</f>
        <v/>
      </c>
      <c r="AG928" s="16" t="str">
        <f t="shared" si="112"/>
        <v>スパイラルショットモンキーターンムーンサルトファントムシュート</v>
      </c>
      <c r="AH928" s="16" t="str">
        <f t="shared" si="113"/>
        <v>スパイラルショットモンキーターンムーンサルトファントムシュート</v>
      </c>
      <c r="AI928" s="16" t="str">
        <f t="shared" si="114"/>
        <v>スパイラルショットモンキーターンムーンサルトファントムシュート</v>
      </c>
      <c r="AJ928" s="16" t="str">
        <f t="shared" si="115"/>
        <v>スパイラルショットモンキーターンムーンサルトファントムシュート</v>
      </c>
      <c r="AK928" s="15" t="str">
        <f t="shared" si="116"/>
        <v>NSDRDRNS</v>
      </c>
      <c r="AL928" s="16" t="str">
        <f t="shared" si="117"/>
        <v>NSDRDRNS</v>
      </c>
      <c r="AM928" s="15" t="str">
        <f t="shared" si="118"/>
        <v>NSDRDRNS</v>
      </c>
      <c r="AN928" s="15" t="str">
        <f t="shared" si="119"/>
        <v>NSDRDRNS</v>
      </c>
    </row>
    <row r="929" spans="1:40" ht="11.25" customHeight="1" x14ac:dyDescent="0.15">
      <c r="A929" s="15">
        <v>928</v>
      </c>
      <c r="B929" s="15" t="s">
        <v>2175</v>
      </c>
      <c r="C929" s="15" t="s">
        <v>2176</v>
      </c>
      <c r="D929" s="3" t="s">
        <v>18</v>
      </c>
      <c r="E929" s="15" t="s">
        <v>121</v>
      </c>
      <c r="F929" s="15" t="s">
        <v>52</v>
      </c>
      <c r="G929" s="15">
        <v>90</v>
      </c>
      <c r="H929" s="15">
        <v>125</v>
      </c>
      <c r="I929" s="15">
        <v>76</v>
      </c>
      <c r="J929" s="15">
        <v>33</v>
      </c>
      <c r="K929" s="15">
        <v>39</v>
      </c>
      <c r="L929" s="15">
        <v>48</v>
      </c>
      <c r="M929" s="15">
        <v>70</v>
      </c>
      <c r="N929" s="15">
        <v>40</v>
      </c>
      <c r="O929" s="15">
        <v>44</v>
      </c>
      <c r="P929" s="15">
        <v>26</v>
      </c>
      <c r="Q929" s="15" t="s">
        <v>313</v>
      </c>
      <c r="R929" s="3" t="str">
        <f>IF(ISERROR(VLOOKUP($Q929,技リスト!$A$1:$F$270,6,FALSE)),"－",VLOOKUP($Q929,技リスト!$A$1:$F$270,6,FALSE))</f>
        <v>NS</v>
      </c>
      <c r="S929" s="3">
        <f>IF(ISERROR(VLOOKUP($Q929,技リスト!$A$1:$F$270,3,FALSE)),"－",VLOOKUP($Q929,技リスト!$A$1:$F$270,3,FALSE))</f>
        <v>31</v>
      </c>
      <c r="T929" s="3" t="str">
        <f>IF($E929=IF(ISERROR(VLOOKUP($Q929,技リスト!$A$1:$F$270,4,FALSE)),"－",VLOOKUP($Q929,技リスト!$A$1:$F$270,4,FALSE)),"一致","")</f>
        <v/>
      </c>
      <c r="U929" s="15" t="s">
        <v>134</v>
      </c>
      <c r="V929" s="3" t="str">
        <f>IF(ISERROR(VLOOKUP($U929,技リスト!$A$1:$F$270,6,FALSE)),"－",VLOOKUP($U929,技リスト!$A$1:$F$270,6,FALSE))</f>
        <v>DR</v>
      </c>
      <c r="W929" s="3">
        <f>IF(ISERROR(VLOOKUP($U929,技リスト!$A$1:$F$270,3,FALSE)),"－",VLOOKUP($U929,技リスト!$A$1:$F$270,3,FALSE))</f>
        <v>38</v>
      </c>
      <c r="X929" s="3" t="str">
        <f>IF($E929=IF(ISERROR(VLOOKUP($U929,技リスト!$A$1:$F$270,4,FALSE)),"－",VLOOKUP($U929,技リスト!$A$1:$F$270,4,FALSE)),"一致","")</f>
        <v>一致</v>
      </c>
      <c r="Y929" s="15" t="s">
        <v>424</v>
      </c>
      <c r="Z929" s="3" t="str">
        <f>IF(ISERROR(VLOOKUP($Y929,技リスト!$A$1:$F$270,6,FALSE)),"－",VLOOKUP($Y929,技リスト!$A$1:$F$270,6,FALSE))</f>
        <v>NS</v>
      </c>
      <c r="AA929" s="3">
        <f>IF(ISERROR(VLOOKUP($Y929,技リスト!$A$1:$F$270,3,FALSE)),"－",VLOOKUP($Y929,技リスト!$A$1:$F$270,3,FALSE))</f>
        <v>78</v>
      </c>
      <c r="AB929" s="3" t="str">
        <f>IF($E929=IF(ISERROR(VLOOKUP($Y929,技リスト!$A$1:$F$270,4,FALSE)),"－",VLOOKUP($Y929,技リスト!$A$1:$F$270,4,FALSE)),"一致","")</f>
        <v/>
      </c>
      <c r="AC929" s="15" t="s">
        <v>738</v>
      </c>
      <c r="AD929" s="3" t="str">
        <f>IF(ISERROR(VLOOKUP($AC929,技リスト!$A$1:$F$270,6,FALSE)),"－",VLOOKUP($AC929,技リスト!$A$1:$F$270,6,FALSE))</f>
        <v>BB</v>
      </c>
      <c r="AE929" s="3">
        <f>IF(ISERROR(VLOOKUP($AC929,技リスト!$A$1:$F$270,3,FALSE)),"－",VLOOKUP($AC929,技リスト!$A$1:$F$270,3,FALSE))</f>
        <v>44</v>
      </c>
      <c r="AF929" s="3" t="str">
        <f>IF($E929=IF(ISERROR(VLOOKUP($AC929,技リスト!$A$1:$F$245,4,FALSE)),"－",VLOOKUP($AC929,技リスト!$A$1:$F$245,4,FALSE)),"一致","")</f>
        <v/>
      </c>
      <c r="AG929" s="16" t="str">
        <f t="shared" si="112"/>
        <v>サイコショットスーパーアルマジロシャインドライブスーパーしこふみ</v>
      </c>
      <c r="AH929" s="16" t="str">
        <f t="shared" si="113"/>
        <v>サイコショットスーパーアルマジロシャインドライブスーパーしこふみ</v>
      </c>
      <c r="AI929" s="16" t="str">
        <f t="shared" si="114"/>
        <v>サイコショットスーパーアルマジロシャインドライブスーパーしこふみ</v>
      </c>
      <c r="AJ929" s="16" t="str">
        <f t="shared" si="115"/>
        <v>サイコショットスーパーアルマジロシャインドライブスーパーしこふみ</v>
      </c>
      <c r="AK929" s="15" t="str">
        <f t="shared" si="116"/>
        <v>NSDRNSBB</v>
      </c>
      <c r="AL929" s="16" t="str">
        <f t="shared" si="117"/>
        <v>NSDRNSBB</v>
      </c>
      <c r="AM929" s="15" t="str">
        <f t="shared" si="118"/>
        <v>NSDRNSBB</v>
      </c>
      <c r="AN929" s="15" t="str">
        <f t="shared" si="119"/>
        <v>NSDRNSBB</v>
      </c>
    </row>
    <row r="930" spans="1:40" ht="11.25" customHeight="1" x14ac:dyDescent="0.15">
      <c r="A930" s="15">
        <v>929</v>
      </c>
      <c r="B930" s="15" t="s">
        <v>2177</v>
      </c>
      <c r="C930" s="15" t="s">
        <v>2178</v>
      </c>
      <c r="D930" s="3" t="s">
        <v>18</v>
      </c>
      <c r="E930" s="15" t="s">
        <v>121</v>
      </c>
      <c r="F930" s="15" t="s">
        <v>52</v>
      </c>
      <c r="G930" s="15">
        <v>79</v>
      </c>
      <c r="H930" s="15">
        <v>104</v>
      </c>
      <c r="I930" s="15">
        <v>72</v>
      </c>
      <c r="J930" s="15">
        <v>58</v>
      </c>
      <c r="K930" s="15">
        <v>36</v>
      </c>
      <c r="L930" s="15">
        <v>62</v>
      </c>
      <c r="M930" s="15">
        <v>48</v>
      </c>
      <c r="N930" s="15">
        <v>55</v>
      </c>
      <c r="O930" s="15">
        <v>40</v>
      </c>
      <c r="P930" s="15">
        <v>11</v>
      </c>
      <c r="Q930" s="15" t="s">
        <v>256</v>
      </c>
      <c r="R930" s="3" t="str">
        <f>IF(ISERROR(VLOOKUP($Q930,技リスト!$A$1:$F$270,6,FALSE)),"－",VLOOKUP($Q930,技リスト!$A$1:$F$270,6,FALSE))</f>
        <v>NS</v>
      </c>
      <c r="S930" s="3">
        <f>IF(ISERROR(VLOOKUP($Q930,技リスト!$A$1:$F$270,3,FALSE)),"－",VLOOKUP($Q930,技リスト!$A$1:$F$270,3,FALSE))</f>
        <v>31</v>
      </c>
      <c r="T930" s="3" t="str">
        <f>IF($E930=IF(ISERROR(VLOOKUP($Q930,技リスト!$A$1:$F$270,4,FALSE)),"－",VLOOKUP($Q930,技リスト!$A$1:$F$270,4,FALSE)),"一致","")</f>
        <v/>
      </c>
      <c r="U930" s="15" t="s">
        <v>127</v>
      </c>
      <c r="V930" s="3" t="str">
        <f>IF(ISERROR(VLOOKUP($U930,技リスト!$A$1:$F$270,6,FALSE)),"－",VLOOKUP($U930,技リスト!$A$1:$F$270,6,FALSE))</f>
        <v>DR</v>
      </c>
      <c r="W930" s="3">
        <f>IF(ISERROR(VLOOKUP($U930,技リスト!$A$1:$F$270,3,FALSE)),"－",VLOOKUP($U930,技リスト!$A$1:$F$270,3,FALSE))</f>
        <v>8</v>
      </c>
      <c r="X930" s="3" t="str">
        <f>IF($E930=IF(ISERROR(VLOOKUP($U930,技リスト!$A$1:$F$270,4,FALSE)),"－",VLOOKUP($U930,技リスト!$A$1:$F$270,4,FALSE)),"一致","")</f>
        <v/>
      </c>
      <c r="Y930" s="15" t="s">
        <v>698</v>
      </c>
      <c r="Z930" s="3" t="str">
        <f>IF(ISERROR(VLOOKUP($Y930,技リスト!$A$1:$F$270,6,FALSE)),"－",VLOOKUP($Y930,技リスト!$A$1:$F$270,6,FALSE))</f>
        <v>BL</v>
      </c>
      <c r="AA930" s="3">
        <f>IF(ISERROR(VLOOKUP($Y930,技リスト!$A$1:$F$270,3,FALSE)),"－",VLOOKUP($Y930,技リスト!$A$1:$F$270,3,FALSE))</f>
        <v>44</v>
      </c>
      <c r="AB930" s="3" t="str">
        <f>IF($E930=IF(ISERROR(VLOOKUP($Y930,技リスト!$A$1:$F$270,4,FALSE)),"－",VLOOKUP($Y930,技リスト!$A$1:$F$270,4,FALSE)),"一致","")</f>
        <v/>
      </c>
      <c r="AC930" s="15" t="s">
        <v>325</v>
      </c>
      <c r="AD930" s="3" t="str">
        <f>IF(ISERROR(VLOOKUP($AC930,技リスト!$A$1:$F$270,6,FALSE)),"－",VLOOKUP($AC930,技リスト!$A$1:$F$270,6,FALSE))</f>
        <v>NS</v>
      </c>
      <c r="AE930" s="3">
        <f>IF(ISERROR(VLOOKUP($AC930,技リスト!$A$1:$F$270,3,FALSE)),"－",VLOOKUP($AC930,技リスト!$A$1:$F$270,3,FALSE))</f>
        <v>58</v>
      </c>
      <c r="AF930" s="3" t="str">
        <f>IF($E930=IF(ISERROR(VLOOKUP($AC930,技リスト!$A$1:$F$245,4,FALSE)),"－",VLOOKUP($AC930,技リスト!$A$1:$F$245,4,FALSE)),"一致","")</f>
        <v/>
      </c>
      <c r="AG930" s="16" t="str">
        <f t="shared" si="112"/>
        <v>スパイラルショットしっぷうダッシュアイスグランドコンドルダイブ</v>
      </c>
      <c r="AH930" s="16" t="str">
        <f t="shared" si="113"/>
        <v>スパイラルショットしっぷうダッシュアイスグランドコンドルダイブ</v>
      </c>
      <c r="AI930" s="16" t="str">
        <f t="shared" si="114"/>
        <v>スパイラルショットしっぷうダッシュアイスグランドコンドルダイブ</v>
      </c>
      <c r="AJ930" s="16" t="str">
        <f t="shared" si="115"/>
        <v>スパイラルショットしっぷうダッシュアイスグランドコンドルダイブ</v>
      </c>
      <c r="AK930" s="15" t="str">
        <f t="shared" si="116"/>
        <v>NSDRBLNS</v>
      </c>
      <c r="AL930" s="16" t="str">
        <f t="shared" si="117"/>
        <v>NSDRBLNS</v>
      </c>
      <c r="AM930" s="15" t="str">
        <f t="shared" si="118"/>
        <v>NSDRBLNS</v>
      </c>
      <c r="AN930" s="15" t="str">
        <f t="shared" si="119"/>
        <v>NSDRBLNS</v>
      </c>
    </row>
    <row r="931" spans="1:40" ht="11.25" customHeight="1" x14ac:dyDescent="0.15">
      <c r="A931" s="15">
        <v>930</v>
      </c>
      <c r="B931" s="15" t="s">
        <v>2179</v>
      </c>
      <c r="C931" s="15" t="s">
        <v>2180</v>
      </c>
      <c r="D931" s="3" t="s">
        <v>18</v>
      </c>
      <c r="E931" s="15" t="s">
        <v>145</v>
      </c>
      <c r="F931" s="15" t="s">
        <v>52</v>
      </c>
      <c r="G931" s="15">
        <v>158</v>
      </c>
      <c r="H931" s="15">
        <v>134</v>
      </c>
      <c r="I931" s="15">
        <v>57</v>
      </c>
      <c r="J931" s="15">
        <v>53</v>
      </c>
      <c r="K931" s="15">
        <v>54</v>
      </c>
      <c r="L931" s="15">
        <v>58</v>
      </c>
      <c r="M931" s="15">
        <v>60</v>
      </c>
      <c r="N931" s="15">
        <v>57</v>
      </c>
      <c r="O931" s="15">
        <v>54</v>
      </c>
      <c r="P931" s="15">
        <v>13</v>
      </c>
      <c r="Q931" s="15" t="s">
        <v>684</v>
      </c>
      <c r="R931" s="3" t="str">
        <f>IF(ISERROR(VLOOKUP($Q931,技リスト!$A$1:$F$270,6,FALSE)),"－",VLOOKUP($Q931,技リスト!$A$1:$F$270,6,FALSE))</f>
        <v>NS</v>
      </c>
      <c r="S931" s="3">
        <f>IF(ISERROR(VLOOKUP($Q931,技リスト!$A$1:$F$270,3,FALSE)),"－",VLOOKUP($Q931,技リスト!$A$1:$F$270,3,FALSE))</f>
        <v>45</v>
      </c>
      <c r="T931" s="3" t="str">
        <f>IF($E931=IF(ISERROR(VLOOKUP($Q931,技リスト!$A$1:$F$270,4,FALSE)),"－",VLOOKUP($Q931,技リスト!$A$1:$F$270,4,FALSE)),"一致","")</f>
        <v>一致</v>
      </c>
      <c r="U931" s="15" t="s">
        <v>298</v>
      </c>
      <c r="V931" s="3" t="str">
        <f>IF(ISERROR(VLOOKUP($U931,技リスト!$A$1:$F$270,6,FALSE)),"－",VLOOKUP($U931,技リスト!$A$1:$F$270,6,FALSE))</f>
        <v>DR</v>
      </c>
      <c r="W931" s="3">
        <f>IF(ISERROR(VLOOKUP($U931,技リスト!$A$1:$F$270,3,FALSE)),"－",VLOOKUP($U931,技リスト!$A$1:$F$270,3,FALSE))</f>
        <v>38</v>
      </c>
      <c r="X931" s="3" t="str">
        <f>IF($E931=IF(ISERROR(VLOOKUP($U931,技リスト!$A$1:$F$270,4,FALSE)),"－",VLOOKUP($U931,技リスト!$A$1:$F$270,4,FALSE)),"一致","")</f>
        <v/>
      </c>
      <c r="Y931" s="15" t="s">
        <v>330</v>
      </c>
      <c r="Z931" s="3" t="str">
        <f>IF(ISERROR(VLOOKUP($Y931,技リスト!$A$1:$F$270,6,FALSE)),"－",VLOOKUP($Y931,技リスト!$A$1:$F$270,6,FALSE))</f>
        <v>NS</v>
      </c>
      <c r="AA931" s="3">
        <f>IF(ISERROR(VLOOKUP($Y931,技リスト!$A$1:$F$270,3,FALSE)),"－",VLOOKUP($Y931,技リスト!$A$1:$F$270,3,FALSE))</f>
        <v>65</v>
      </c>
      <c r="AB931" s="3" t="str">
        <f>IF($E931=IF(ISERROR(VLOOKUP($Y931,技リスト!$A$1:$F$270,4,FALSE)),"－",VLOOKUP($Y931,技リスト!$A$1:$F$270,4,FALSE)),"一致","")</f>
        <v/>
      </c>
      <c r="AC931" s="15" t="s">
        <v>148</v>
      </c>
      <c r="AD931" s="3" t="str">
        <f>IF(ISERROR(VLOOKUP($AC931,技リスト!$A$1:$F$270,6,FALSE)),"－",VLOOKUP($AC931,技リスト!$A$1:$F$270,6,FALSE))</f>
        <v>BS</v>
      </c>
      <c r="AE931" s="3">
        <f>IF(ISERROR(VLOOKUP($AC931,技リスト!$A$1:$F$270,3,FALSE)),"－",VLOOKUP($AC931,技リスト!$A$1:$F$270,3,FALSE))</f>
        <v>80</v>
      </c>
      <c r="AF931" s="3" t="str">
        <f>IF($E931=IF(ISERROR(VLOOKUP($AC931,技リスト!$A$1:$F$245,4,FALSE)),"－",VLOOKUP($AC931,技リスト!$A$1:$F$245,4,FALSE)),"一致","")</f>
        <v>一致</v>
      </c>
      <c r="AG931" s="16" t="str">
        <f t="shared" si="112"/>
        <v>あびせげりムーンサルトラン・ボール・ランドこんじょうバット</v>
      </c>
      <c r="AH931" s="16" t="str">
        <f t="shared" si="113"/>
        <v>あびせげりムーンサルトラン・ボール・ランドこんじょうバット</v>
      </c>
      <c r="AI931" s="16" t="str">
        <f t="shared" si="114"/>
        <v>あびせげりムーンサルトラン・ボール・ランドこんじょうバット</v>
      </c>
      <c r="AJ931" s="16" t="str">
        <f t="shared" si="115"/>
        <v>あびせげりムーンサルトラン・ボール・ランドこんじょうバット</v>
      </c>
      <c r="AK931" s="15" t="str">
        <f t="shared" si="116"/>
        <v>NSDRNSBS</v>
      </c>
      <c r="AL931" s="16" t="str">
        <f t="shared" si="117"/>
        <v>NSDRNSBS</v>
      </c>
      <c r="AM931" s="15" t="str">
        <f t="shared" si="118"/>
        <v>NSDRNSBS</v>
      </c>
      <c r="AN931" s="15" t="str">
        <f t="shared" si="119"/>
        <v>NSDRNSBS</v>
      </c>
    </row>
    <row r="932" spans="1:40" ht="11.25" customHeight="1" x14ac:dyDescent="0.15">
      <c r="A932" s="15">
        <v>931</v>
      </c>
      <c r="B932" s="15" t="s">
        <v>2181</v>
      </c>
      <c r="C932" s="15" t="s">
        <v>2182</v>
      </c>
      <c r="D932" s="3" t="s">
        <v>18</v>
      </c>
      <c r="E932" s="15" t="s">
        <v>19</v>
      </c>
      <c r="F932" s="15" t="s">
        <v>52</v>
      </c>
      <c r="G932" s="15">
        <v>94</v>
      </c>
      <c r="H932" s="15">
        <v>138</v>
      </c>
      <c r="I932" s="15">
        <v>53</v>
      </c>
      <c r="J932" s="15">
        <v>62</v>
      </c>
      <c r="K932" s="15">
        <v>44</v>
      </c>
      <c r="L932" s="15">
        <v>65</v>
      </c>
      <c r="M932" s="15">
        <v>60</v>
      </c>
      <c r="N932" s="15">
        <v>71</v>
      </c>
      <c r="O932" s="15">
        <v>52</v>
      </c>
      <c r="P932" s="15">
        <v>17</v>
      </c>
      <c r="Q932" s="15" t="s">
        <v>344</v>
      </c>
      <c r="R932" s="3" t="str">
        <f>IF(ISERROR(VLOOKUP($Q932,技リスト!$A$1:$F$270,6,FALSE)),"－",VLOOKUP($Q932,技リスト!$A$1:$F$270,6,FALSE))</f>
        <v>NS</v>
      </c>
      <c r="S932" s="3">
        <f>IF(ISERROR(VLOOKUP($Q932,技リスト!$A$1:$F$270,3,FALSE)),"－",VLOOKUP($Q932,技リスト!$A$1:$F$270,3,FALSE))</f>
        <v>31</v>
      </c>
      <c r="T932" s="3" t="str">
        <f>IF($E932=IF(ISERROR(VLOOKUP($Q932,技リスト!$A$1:$F$270,4,FALSE)),"－",VLOOKUP($Q932,技リスト!$A$1:$F$270,4,FALSE)),"一致","")</f>
        <v/>
      </c>
      <c r="U932" s="15" t="s">
        <v>180</v>
      </c>
      <c r="V932" s="3" t="str">
        <f>IF(ISERROR(VLOOKUP($U932,技リスト!$A$1:$F$270,6,FALSE)),"－",VLOOKUP($U932,技リスト!$A$1:$F$270,6,FALSE))</f>
        <v>NS</v>
      </c>
      <c r="W932" s="3">
        <f>IF(ISERROR(VLOOKUP($U932,技リスト!$A$1:$F$270,3,FALSE)),"－",VLOOKUP($U932,技リスト!$A$1:$F$270,3,FALSE))</f>
        <v>65</v>
      </c>
      <c r="X932" s="3" t="str">
        <f>IF($E932=IF(ISERROR(VLOOKUP($U932,技リスト!$A$1:$F$270,4,FALSE)),"－",VLOOKUP($U932,技リスト!$A$1:$F$270,4,FALSE)),"一致","")</f>
        <v>一致</v>
      </c>
      <c r="Y932" s="15" t="s">
        <v>304</v>
      </c>
      <c r="Z932" s="3" t="str">
        <f>IF(ISERROR(VLOOKUP($Y932,技リスト!$A$1:$F$270,6,FALSE)),"－",VLOOKUP($Y932,技リスト!$A$1:$F$270,6,FALSE))</f>
        <v>BL</v>
      </c>
      <c r="AA932" s="3">
        <f>IF(ISERROR(VLOOKUP($Y932,技リスト!$A$1:$F$270,3,FALSE)),"－",VLOOKUP($Y932,技リスト!$A$1:$F$270,3,FALSE))</f>
        <v>12</v>
      </c>
      <c r="AB932" s="3" t="str">
        <f>IF($E932=IF(ISERROR(VLOOKUP($Y932,技リスト!$A$1:$F$270,4,FALSE)),"－",VLOOKUP($Y932,技リスト!$A$1:$F$270,4,FALSE)),"一致","")</f>
        <v/>
      </c>
      <c r="AC932" s="15" t="s">
        <v>212</v>
      </c>
      <c r="AD932" s="3" t="str">
        <f>IF(ISERROR(VLOOKUP($AC932,技リスト!$A$1:$F$270,6,FALSE)),"－",VLOOKUP($AC932,技リスト!$A$1:$F$270,6,FALSE))</f>
        <v>BB</v>
      </c>
      <c r="AE932" s="3">
        <f>IF(ISERROR(VLOOKUP($AC932,技リスト!$A$1:$F$270,3,FALSE)),"－",VLOOKUP($AC932,技リスト!$A$1:$F$270,3,FALSE))</f>
        <v>14</v>
      </c>
      <c r="AF932" s="3" t="str">
        <f>IF($E932=IF(ISERROR(VLOOKUP($AC932,技リスト!$A$1:$F$245,4,FALSE)),"－",VLOOKUP($AC932,技リスト!$A$1:$F$245,4,FALSE)),"一致","")</f>
        <v/>
      </c>
      <c r="AG932" s="16" t="str">
        <f t="shared" si="112"/>
        <v>ターザンキックドラゴンクラッシュしこふみジャイアントスピン</v>
      </c>
      <c r="AH932" s="16" t="str">
        <f t="shared" si="113"/>
        <v>ターザンキックドラゴンクラッシュしこふみジャイアントスピン</v>
      </c>
      <c r="AI932" s="16" t="str">
        <f t="shared" si="114"/>
        <v>ターザンキックドラゴンクラッシュしこふみジャイアントスピン</v>
      </c>
      <c r="AJ932" s="16" t="str">
        <f t="shared" si="115"/>
        <v>ターザンキックドラゴンクラッシュしこふみジャイアントスピン</v>
      </c>
      <c r="AK932" s="15" t="str">
        <f t="shared" si="116"/>
        <v>NSNSBLBB</v>
      </c>
      <c r="AL932" s="16" t="str">
        <f t="shared" si="117"/>
        <v>NSNSBLBB</v>
      </c>
      <c r="AM932" s="15" t="str">
        <f t="shared" si="118"/>
        <v>NSNSBLBB</v>
      </c>
      <c r="AN932" s="15" t="str">
        <f t="shared" si="119"/>
        <v>NSNSBLBB</v>
      </c>
    </row>
    <row r="933" spans="1:40" ht="11.25" customHeight="1" x14ac:dyDescent="0.15">
      <c r="A933" s="15">
        <v>932</v>
      </c>
      <c r="B933" s="15" t="s">
        <v>2183</v>
      </c>
      <c r="C933" s="15" t="s">
        <v>2184</v>
      </c>
      <c r="D933" s="3" t="s">
        <v>18</v>
      </c>
      <c r="E933" s="15" t="s">
        <v>88</v>
      </c>
      <c r="F933" s="15" t="s">
        <v>52</v>
      </c>
      <c r="G933" s="15">
        <v>143</v>
      </c>
      <c r="H933" s="15">
        <v>158</v>
      </c>
      <c r="I933" s="15">
        <v>47</v>
      </c>
      <c r="J933" s="15">
        <v>59</v>
      </c>
      <c r="K933" s="15">
        <v>68</v>
      </c>
      <c r="L933" s="15">
        <v>42</v>
      </c>
      <c r="M933" s="15">
        <v>54</v>
      </c>
      <c r="N933" s="15">
        <v>54</v>
      </c>
      <c r="O933" s="15">
        <v>55</v>
      </c>
      <c r="P933" s="15">
        <v>16</v>
      </c>
      <c r="Q933" s="15" t="s">
        <v>134</v>
      </c>
      <c r="R933" s="3" t="str">
        <f>IF(ISERROR(VLOOKUP($Q933,技リスト!$A$1:$F$270,6,FALSE)),"－",VLOOKUP($Q933,技リスト!$A$1:$F$270,6,FALSE))</f>
        <v>DR</v>
      </c>
      <c r="S933" s="3">
        <f>IF(ISERROR(VLOOKUP($Q933,技リスト!$A$1:$F$270,3,FALSE)),"－",VLOOKUP($Q933,技リスト!$A$1:$F$270,3,FALSE))</f>
        <v>38</v>
      </c>
      <c r="T933" s="3" t="str">
        <f>IF($E933=IF(ISERROR(VLOOKUP($Q933,技リスト!$A$1:$F$270,4,FALSE)),"－",VLOOKUP($Q933,技リスト!$A$1:$F$270,4,FALSE)),"一致","")</f>
        <v/>
      </c>
      <c r="U933" s="15" t="s">
        <v>684</v>
      </c>
      <c r="V933" s="3" t="str">
        <f>IF(ISERROR(VLOOKUP($U933,技リスト!$A$1:$F$270,6,FALSE)),"－",VLOOKUP($U933,技リスト!$A$1:$F$270,6,FALSE))</f>
        <v>NS</v>
      </c>
      <c r="W933" s="3">
        <f>IF(ISERROR(VLOOKUP($U933,技リスト!$A$1:$F$270,3,FALSE)),"－",VLOOKUP($U933,技リスト!$A$1:$F$270,3,FALSE))</f>
        <v>45</v>
      </c>
      <c r="X933" s="3" t="str">
        <f>IF($E933=IF(ISERROR(VLOOKUP($U933,技リスト!$A$1:$F$270,4,FALSE)),"－",VLOOKUP($U933,技リスト!$A$1:$F$270,4,FALSE)),"一致","")</f>
        <v/>
      </c>
      <c r="Y933" s="15" t="s">
        <v>260</v>
      </c>
      <c r="Z933" s="3" t="str">
        <f>IF(ISERROR(VLOOKUP($Y933,技リスト!$A$1:$F$270,6,FALSE)),"－",VLOOKUP($Y933,技リスト!$A$1:$F$270,6,FALSE))</f>
        <v>NS</v>
      </c>
      <c r="AA933" s="3">
        <f>IF(ISERROR(VLOOKUP($Y933,技リスト!$A$1:$F$270,3,FALSE)),"－",VLOOKUP($Y933,技リスト!$A$1:$F$270,3,FALSE))</f>
        <v>70</v>
      </c>
      <c r="AB933" s="3" t="str">
        <f>IF($E933=IF(ISERROR(VLOOKUP($Y933,技リスト!$A$1:$F$270,4,FALSE)),"－",VLOOKUP($Y933,技リスト!$A$1:$F$270,4,FALSE)),"一致","")</f>
        <v/>
      </c>
      <c r="AC933" s="15" t="s">
        <v>766</v>
      </c>
      <c r="AD933" s="3" t="str">
        <f>IF(ISERROR(VLOOKUP($AC933,技リスト!$A$1:$F$270,6,FALSE)),"－",VLOOKUP($AC933,技リスト!$A$1:$F$270,6,FALSE))</f>
        <v>NS</v>
      </c>
      <c r="AE933" s="3">
        <f>IF(ISERROR(VLOOKUP($AC933,技リスト!$A$1:$F$270,3,FALSE)),"－",VLOOKUP($AC933,技リスト!$A$1:$F$270,3,FALSE))</f>
        <v>80</v>
      </c>
      <c r="AF933" s="3" t="str">
        <f>IF($E933=IF(ISERROR(VLOOKUP($AC933,技リスト!$A$1:$F$245,4,FALSE)),"－",VLOOKUP($AC933,技リスト!$A$1:$F$245,4,FALSE)),"一致","")</f>
        <v/>
      </c>
      <c r="AG933" s="16" t="str">
        <f t="shared" si="112"/>
        <v>スーパーアルマジロあびせげりクンフーヘッドトカチェフボンバー</v>
      </c>
      <c r="AH933" s="16" t="str">
        <f t="shared" si="113"/>
        <v>スーパーアルマジロあびせげりクンフーヘッドトカチェフボンバー</v>
      </c>
      <c r="AI933" s="16" t="str">
        <f t="shared" si="114"/>
        <v>スーパーアルマジロあびせげりクンフーヘッドトカチェフボンバー</v>
      </c>
      <c r="AJ933" s="16" t="str">
        <f t="shared" si="115"/>
        <v>スーパーアルマジロあびせげりクンフーヘッドトカチェフボンバー</v>
      </c>
      <c r="AK933" s="15" t="str">
        <f t="shared" si="116"/>
        <v>DRNSNSNS</v>
      </c>
      <c r="AL933" s="16" t="str">
        <f t="shared" si="117"/>
        <v>DRNSNSNS</v>
      </c>
      <c r="AM933" s="15" t="str">
        <f t="shared" si="118"/>
        <v>DRNSNSNS</v>
      </c>
      <c r="AN933" s="15" t="str">
        <f t="shared" si="119"/>
        <v>DRNSNSNS</v>
      </c>
    </row>
    <row r="934" spans="1:40" ht="11.25" customHeight="1" x14ac:dyDescent="0.15">
      <c r="A934" s="15">
        <v>933</v>
      </c>
      <c r="B934" s="15" t="s">
        <v>2185</v>
      </c>
      <c r="C934" s="15" t="s">
        <v>2186</v>
      </c>
      <c r="D934" s="3" t="s">
        <v>18</v>
      </c>
      <c r="E934" s="15" t="s">
        <v>145</v>
      </c>
      <c r="F934" s="15" t="s">
        <v>52</v>
      </c>
      <c r="G934" s="15">
        <v>134</v>
      </c>
      <c r="H934" s="15">
        <v>154</v>
      </c>
      <c r="I934" s="15">
        <v>44</v>
      </c>
      <c r="J934" s="15">
        <v>34</v>
      </c>
      <c r="K934" s="15">
        <v>28</v>
      </c>
      <c r="L934" s="15">
        <v>61</v>
      </c>
      <c r="M934" s="15">
        <v>64</v>
      </c>
      <c r="N934" s="15">
        <v>56</v>
      </c>
      <c r="O934" s="15">
        <v>55</v>
      </c>
      <c r="P934" s="15">
        <v>21</v>
      </c>
      <c r="Q934" s="15" t="s">
        <v>349</v>
      </c>
      <c r="R934" s="3" t="str">
        <f>IF(ISERROR(VLOOKUP($Q934,技リスト!$A$1:$F$270,6,FALSE)),"－",VLOOKUP($Q934,技リスト!$A$1:$F$270,6,FALSE))</f>
        <v>NS</v>
      </c>
      <c r="S934" s="3">
        <f>IF(ISERROR(VLOOKUP($Q934,技リスト!$A$1:$F$270,3,FALSE)),"－",VLOOKUP($Q934,技リスト!$A$1:$F$270,3,FALSE))</f>
        <v>22</v>
      </c>
      <c r="T934" s="3" t="str">
        <f>IF($E934=IF(ISERROR(VLOOKUP($Q934,技リスト!$A$1:$F$270,4,FALSE)),"－",VLOOKUP($Q934,技リスト!$A$1:$F$270,4,FALSE)),"一致","")</f>
        <v/>
      </c>
      <c r="U934" s="15" t="s">
        <v>194</v>
      </c>
      <c r="V934" s="3" t="str">
        <f>IF(ISERROR(VLOOKUP($U934,技リスト!$A$1:$F$270,6,FALSE)),"－",VLOOKUP($U934,技リスト!$A$1:$F$270,6,FALSE))</f>
        <v>NS</v>
      </c>
      <c r="W934" s="3">
        <f>IF(ISERROR(VLOOKUP($U934,技リスト!$A$1:$F$270,3,FALSE)),"－",VLOOKUP($U934,技リスト!$A$1:$F$270,3,FALSE))</f>
        <v>43</v>
      </c>
      <c r="X934" s="3" t="str">
        <f>IF($E934=IF(ISERROR(VLOOKUP($U934,技リスト!$A$1:$F$270,4,FALSE)),"－",VLOOKUP($U934,技リスト!$A$1:$F$270,4,FALSE)),"一致","")</f>
        <v/>
      </c>
      <c r="Y934" s="15" t="s">
        <v>427</v>
      </c>
      <c r="Z934" s="3" t="str">
        <f>IF(ISERROR(VLOOKUP($Y934,技リスト!$A$1:$F$270,6,FALSE)),"－",VLOOKUP($Y934,技リスト!$A$1:$F$270,6,FALSE))</f>
        <v>BL</v>
      </c>
      <c r="AA934" s="3">
        <f>IF(ISERROR(VLOOKUP($Y934,技リスト!$A$1:$F$270,3,FALSE)),"－",VLOOKUP($Y934,技リスト!$A$1:$F$270,3,FALSE))</f>
        <v>39</v>
      </c>
      <c r="AB934" s="3" t="str">
        <f>IF($E934=IF(ISERROR(VLOOKUP($Y934,技リスト!$A$1:$F$270,4,FALSE)),"－",VLOOKUP($Y934,技リスト!$A$1:$F$270,4,FALSE)),"一致","")</f>
        <v/>
      </c>
      <c r="AC934" s="15" t="s">
        <v>260</v>
      </c>
      <c r="AD934" s="3" t="str">
        <f>IF(ISERROR(VLOOKUP($AC934,技リスト!$A$1:$F$270,6,FALSE)),"－",VLOOKUP($AC934,技リスト!$A$1:$F$270,6,FALSE))</f>
        <v>NS</v>
      </c>
      <c r="AE934" s="3">
        <f>IF(ISERROR(VLOOKUP($AC934,技リスト!$A$1:$F$270,3,FALSE)),"－",VLOOKUP($AC934,技リスト!$A$1:$F$270,3,FALSE))</f>
        <v>70</v>
      </c>
      <c r="AF934" s="3" t="str">
        <f>IF($E934=IF(ISERROR(VLOOKUP($AC934,技リスト!$A$1:$F$245,4,FALSE)),"－",VLOOKUP($AC934,技リスト!$A$1:$F$245,4,FALSE)),"一致","")</f>
        <v/>
      </c>
      <c r="AG934" s="16" t="str">
        <f t="shared" si="112"/>
        <v>スネークショットファントムシュートブレードアタッククンフーヘッド</v>
      </c>
      <c r="AH934" s="16" t="str">
        <f t="shared" si="113"/>
        <v>スネークショットファントムシュートブレードアタッククンフーヘッド</v>
      </c>
      <c r="AI934" s="16" t="str">
        <f t="shared" si="114"/>
        <v>スネークショットファントムシュートブレードアタッククンフーヘッド</v>
      </c>
      <c r="AJ934" s="16" t="str">
        <f t="shared" si="115"/>
        <v>スネークショットファントムシュートブレードアタッククンフーヘッド</v>
      </c>
      <c r="AK934" s="15" t="str">
        <f t="shared" si="116"/>
        <v>NSNSBLNS</v>
      </c>
      <c r="AL934" s="16" t="str">
        <f t="shared" si="117"/>
        <v>NSNSBLNS</v>
      </c>
      <c r="AM934" s="15" t="str">
        <f t="shared" si="118"/>
        <v>NSNSBLNS</v>
      </c>
      <c r="AN934" s="15" t="str">
        <f t="shared" si="119"/>
        <v>NSNSBLNS</v>
      </c>
    </row>
    <row r="935" spans="1:40" ht="11.25" customHeight="1" x14ac:dyDescent="0.15">
      <c r="A935" s="15">
        <v>934</v>
      </c>
      <c r="B935" s="15" t="s">
        <v>2187</v>
      </c>
      <c r="C935" s="15" t="s">
        <v>2188</v>
      </c>
      <c r="D935" s="3" t="s">
        <v>18</v>
      </c>
      <c r="E935" s="15" t="s">
        <v>88</v>
      </c>
      <c r="F935" s="15" t="s">
        <v>17</v>
      </c>
      <c r="G935" s="15">
        <v>103</v>
      </c>
      <c r="H935" s="15">
        <v>142</v>
      </c>
      <c r="I935" s="15">
        <v>48</v>
      </c>
      <c r="J935" s="15">
        <v>60</v>
      </c>
      <c r="K935" s="15">
        <v>57</v>
      </c>
      <c r="L935" s="15">
        <v>56</v>
      </c>
      <c r="M935" s="15">
        <v>71</v>
      </c>
      <c r="N935" s="15">
        <v>61</v>
      </c>
      <c r="O935" s="15">
        <v>53</v>
      </c>
      <c r="P935" s="15">
        <v>18</v>
      </c>
      <c r="Q935" s="15" t="s">
        <v>134</v>
      </c>
      <c r="R935" s="3" t="str">
        <f>IF(ISERROR(VLOOKUP($Q935,技リスト!$A$1:$F$270,6,FALSE)),"－",VLOOKUP($Q935,技リスト!$A$1:$F$270,6,FALSE))</f>
        <v>DR</v>
      </c>
      <c r="S935" s="3">
        <f>IF(ISERROR(VLOOKUP($Q935,技リスト!$A$1:$F$270,3,FALSE)),"－",VLOOKUP($Q935,技リスト!$A$1:$F$270,3,FALSE))</f>
        <v>38</v>
      </c>
      <c r="T935" s="3" t="str">
        <f>IF($E935=IF(ISERROR(VLOOKUP($Q935,技リスト!$A$1:$F$270,4,FALSE)),"－",VLOOKUP($Q935,技リスト!$A$1:$F$270,4,FALSE)),"一致","")</f>
        <v/>
      </c>
      <c r="U935" s="15" t="s">
        <v>738</v>
      </c>
      <c r="V935" s="3" t="str">
        <f>IF(ISERROR(VLOOKUP($U935,技リスト!$A$1:$F$270,6,FALSE)),"－",VLOOKUP($U935,技リスト!$A$1:$F$270,6,FALSE))</f>
        <v>BB</v>
      </c>
      <c r="W935" s="3">
        <f>IF(ISERROR(VLOOKUP($U935,技リスト!$A$1:$F$270,3,FALSE)),"－",VLOOKUP($U935,技リスト!$A$1:$F$270,3,FALSE))</f>
        <v>44</v>
      </c>
      <c r="X935" s="3" t="str">
        <f>IF($E935=IF(ISERROR(VLOOKUP($U935,技リスト!$A$1:$F$270,4,FALSE)),"－",VLOOKUP($U935,技リスト!$A$1:$F$270,4,FALSE)),"一致","")</f>
        <v/>
      </c>
      <c r="Y935" s="15" t="s">
        <v>176</v>
      </c>
      <c r="Z935" s="3" t="str">
        <f>IF(ISERROR(VLOOKUP($Y935,技リスト!$A$1:$F$270,6,FALSE)),"－",VLOOKUP($Y935,技リスト!$A$1:$F$270,6,FALSE))</f>
        <v>DR</v>
      </c>
      <c r="AA935" s="3">
        <f>IF(ISERROR(VLOOKUP($Y935,技リスト!$A$1:$F$270,3,FALSE)),"－",VLOOKUP($Y935,技リスト!$A$1:$F$270,3,FALSE))</f>
        <v>47</v>
      </c>
      <c r="AB935" s="3" t="str">
        <f>IF($E935=IF(ISERROR(VLOOKUP($Y935,技リスト!$A$1:$F$270,4,FALSE)),"－",VLOOKUP($Y935,技リスト!$A$1:$F$270,4,FALSE)),"一致","")</f>
        <v/>
      </c>
      <c r="AC935" s="15" t="s">
        <v>219</v>
      </c>
      <c r="AD935" s="3" t="str">
        <f>IF(ISERROR(VLOOKUP($AC935,技リスト!$A$1:$F$270,6,FALSE)),"－",VLOOKUP($AC935,技リスト!$A$1:$F$270,6,FALSE))</f>
        <v>BL</v>
      </c>
      <c r="AE935" s="3">
        <f>IF(ISERROR(VLOOKUP($AC935,技リスト!$A$1:$F$270,3,FALSE)),"－",VLOOKUP($AC935,技リスト!$A$1:$F$270,3,FALSE))</f>
        <v>64</v>
      </c>
      <c r="AF935" s="3" t="str">
        <f>IF($E935=IF(ISERROR(VLOOKUP($AC935,技リスト!$A$1:$F$245,4,FALSE)),"－",VLOOKUP($AC935,技リスト!$A$1:$F$245,4,FALSE)),"一致","")</f>
        <v>一致</v>
      </c>
      <c r="AG935" s="16" t="str">
        <f t="shared" si="112"/>
        <v>スーパーアルマジロスーパーしこふみヒートタックルサイクロン</v>
      </c>
      <c r="AH935" s="16" t="str">
        <f t="shared" si="113"/>
        <v>スーパーアルマジロスーパーしこふみヒートタックルサイクロン</v>
      </c>
      <c r="AI935" s="16" t="str">
        <f t="shared" si="114"/>
        <v>スーパーアルマジロスーパーしこふみヒートタックルサイクロン</v>
      </c>
      <c r="AJ935" s="16" t="str">
        <f t="shared" si="115"/>
        <v>スーパーアルマジロスーパーしこふみヒートタックルサイクロン</v>
      </c>
      <c r="AK935" s="15" t="str">
        <f t="shared" si="116"/>
        <v>DRBBDRBL</v>
      </c>
      <c r="AL935" s="16" t="str">
        <f t="shared" si="117"/>
        <v>DRBBDRBL</v>
      </c>
      <c r="AM935" s="15" t="str">
        <f t="shared" si="118"/>
        <v>DRBBDRBL</v>
      </c>
      <c r="AN935" s="15" t="str">
        <f t="shared" si="119"/>
        <v>DRBBDRBL</v>
      </c>
    </row>
    <row r="936" spans="1:40" ht="11.25" customHeight="1" x14ac:dyDescent="0.15">
      <c r="A936" s="15">
        <v>935</v>
      </c>
      <c r="B936" s="15" t="s">
        <v>2189</v>
      </c>
      <c r="C936" s="15" t="s">
        <v>2190</v>
      </c>
      <c r="D936" s="3" t="s">
        <v>18</v>
      </c>
      <c r="E936" s="15" t="s">
        <v>19</v>
      </c>
      <c r="F936" s="15" t="s">
        <v>52</v>
      </c>
      <c r="G936" s="15">
        <v>209</v>
      </c>
      <c r="H936" s="15">
        <v>140</v>
      </c>
      <c r="I936" s="15">
        <v>70</v>
      </c>
      <c r="J936" s="15">
        <v>56</v>
      </c>
      <c r="K936" s="15">
        <v>63</v>
      </c>
      <c r="L936" s="15">
        <v>56</v>
      </c>
      <c r="M936" s="15">
        <v>63</v>
      </c>
      <c r="N936" s="15">
        <v>74</v>
      </c>
      <c r="O936" s="15">
        <v>60</v>
      </c>
      <c r="P936" s="15">
        <v>21</v>
      </c>
      <c r="Q936" s="15" t="s">
        <v>263</v>
      </c>
      <c r="R936" s="3" t="str">
        <f>IF(ISERROR(VLOOKUP($Q936,技リスト!$A$1:$F$270,6,FALSE)),"－",VLOOKUP($Q936,技リスト!$A$1:$F$270,6,FALSE))</f>
        <v>NS</v>
      </c>
      <c r="S936" s="3">
        <f>IF(ISERROR(VLOOKUP($Q936,技リスト!$A$1:$F$270,3,FALSE)),"－",VLOOKUP($Q936,技リスト!$A$1:$F$270,3,FALSE))</f>
        <v>43</v>
      </c>
      <c r="T936" s="3" t="str">
        <f>IF($E936=IF(ISERROR(VLOOKUP($Q936,技リスト!$A$1:$F$270,4,FALSE)),"－",VLOOKUP($Q936,技リスト!$A$1:$F$270,4,FALSE)),"一致","")</f>
        <v/>
      </c>
      <c r="U936" s="15" t="s">
        <v>158</v>
      </c>
      <c r="V936" s="3" t="str">
        <f>IF(ISERROR(VLOOKUP($U936,技リスト!$A$1:$F$270,6,FALSE)),"－",VLOOKUP($U936,技リスト!$A$1:$F$270,6,FALSE))</f>
        <v>DR</v>
      </c>
      <c r="W936" s="3">
        <f>IF(ISERROR(VLOOKUP($U936,技リスト!$A$1:$F$270,3,FALSE)),"－",VLOOKUP($U936,技リスト!$A$1:$F$270,3,FALSE))</f>
        <v>17</v>
      </c>
      <c r="X936" s="3" t="str">
        <f>IF($E936=IF(ISERROR(VLOOKUP($U936,技リスト!$A$1:$F$270,4,FALSE)),"－",VLOOKUP($U936,技リスト!$A$1:$F$270,4,FALSE)),"一致","")</f>
        <v/>
      </c>
      <c r="Y936" s="15" t="s">
        <v>241</v>
      </c>
      <c r="Z936" s="3" t="str">
        <f>IF(ISERROR(VLOOKUP($Y936,技リスト!$A$1:$F$270,6,FALSE)),"－",VLOOKUP($Y936,技リスト!$A$1:$F$270,6,FALSE))</f>
        <v>DR</v>
      </c>
      <c r="AA936" s="3">
        <f>IF(ISERROR(VLOOKUP($Y936,技リスト!$A$1:$F$270,3,FALSE)),"－",VLOOKUP($Y936,技リスト!$A$1:$F$270,3,FALSE))</f>
        <v>61</v>
      </c>
      <c r="AB936" s="3" t="str">
        <f>IF($E936=IF(ISERROR(VLOOKUP($Y936,技リスト!$A$1:$F$270,4,FALSE)),"－",VLOOKUP($Y936,技リスト!$A$1:$F$270,4,FALSE)),"一致","")</f>
        <v/>
      </c>
      <c r="AC936" s="15" t="s">
        <v>766</v>
      </c>
      <c r="AD936" s="3" t="str">
        <f>IF(ISERROR(VLOOKUP($AC936,技リスト!$A$1:$F$270,6,FALSE)),"－",VLOOKUP($AC936,技リスト!$A$1:$F$270,6,FALSE))</f>
        <v>NS</v>
      </c>
      <c r="AE936" s="3">
        <f>IF(ISERROR(VLOOKUP($AC936,技リスト!$A$1:$F$270,3,FALSE)),"－",VLOOKUP($AC936,技リスト!$A$1:$F$270,3,FALSE))</f>
        <v>80</v>
      </c>
      <c r="AF936" s="3" t="str">
        <f>IF($E936=IF(ISERROR(VLOOKUP($AC936,技リスト!$A$1:$F$245,4,FALSE)),"－",VLOOKUP($AC936,技リスト!$A$1:$F$245,4,FALSE)),"一致","")</f>
        <v>一致</v>
      </c>
      <c r="AG936" s="16" t="str">
        <f t="shared" si="112"/>
        <v>かみかくしたつまきせんぷうカマイタチトカチェフボンバー</v>
      </c>
      <c r="AH936" s="16" t="str">
        <f t="shared" si="113"/>
        <v>かみかくしたつまきせんぷうカマイタチトカチェフボンバー</v>
      </c>
      <c r="AI936" s="16" t="str">
        <f t="shared" si="114"/>
        <v>かみかくしたつまきせんぷうカマイタチトカチェフボンバー</v>
      </c>
      <c r="AJ936" s="16" t="str">
        <f t="shared" si="115"/>
        <v>かみかくしたつまきせんぷうカマイタチトカチェフボンバー</v>
      </c>
      <c r="AK936" s="15" t="str">
        <f t="shared" si="116"/>
        <v>NSDRDRNS</v>
      </c>
      <c r="AL936" s="16" t="str">
        <f t="shared" si="117"/>
        <v>NSDRDRNS</v>
      </c>
      <c r="AM936" s="15" t="str">
        <f t="shared" si="118"/>
        <v>NSDRDRNS</v>
      </c>
      <c r="AN936" s="15" t="str">
        <f t="shared" si="119"/>
        <v>NSDRDRNS</v>
      </c>
    </row>
    <row r="937" spans="1:40" ht="11.25" customHeight="1" x14ac:dyDescent="0.15">
      <c r="A937" s="15">
        <v>936</v>
      </c>
      <c r="B937" s="15" t="s">
        <v>2191</v>
      </c>
      <c r="C937" s="15" t="s">
        <v>2192</v>
      </c>
      <c r="D937" s="3" t="s">
        <v>18</v>
      </c>
      <c r="E937" s="15" t="s">
        <v>121</v>
      </c>
      <c r="F937" s="15" t="s">
        <v>53</v>
      </c>
      <c r="G937" s="15">
        <v>121</v>
      </c>
      <c r="H937" s="15">
        <v>115</v>
      </c>
      <c r="I937" s="15">
        <v>75</v>
      </c>
      <c r="J937" s="15">
        <v>52</v>
      </c>
      <c r="K937" s="15">
        <v>45</v>
      </c>
      <c r="L937" s="15">
        <v>40</v>
      </c>
      <c r="M937" s="15">
        <v>51</v>
      </c>
      <c r="N937" s="15">
        <v>56</v>
      </c>
      <c r="O937" s="15">
        <v>60</v>
      </c>
      <c r="P937" s="15">
        <v>17</v>
      </c>
      <c r="Q937" s="15" t="s">
        <v>305</v>
      </c>
      <c r="R937" s="3" t="str">
        <f>IF(ISERROR(VLOOKUP($Q937,技リスト!$A$1:$F$270,6,FALSE)),"－",VLOOKUP($Q937,技リスト!$A$1:$F$270,6,FALSE))</f>
        <v>BB</v>
      </c>
      <c r="S937" s="3">
        <f>IF(ISERROR(VLOOKUP($Q937,技リスト!$A$1:$F$270,3,FALSE)),"－",VLOOKUP($Q937,技リスト!$A$1:$F$270,3,FALSE))</f>
        <v>16</v>
      </c>
      <c r="T937" s="3" t="str">
        <f>IF($E937=IF(ISERROR(VLOOKUP($Q937,技リスト!$A$1:$F$270,4,FALSE)),"－",VLOOKUP($Q937,技リスト!$A$1:$F$270,4,FALSE)),"一致","")</f>
        <v>一致</v>
      </c>
      <c r="U937" s="15" t="s">
        <v>212</v>
      </c>
      <c r="V937" s="3" t="str">
        <f>IF(ISERROR(VLOOKUP($U937,技リスト!$A$1:$F$270,6,FALSE)),"－",VLOOKUP($U937,技リスト!$A$1:$F$270,6,FALSE))</f>
        <v>BB</v>
      </c>
      <c r="W937" s="3">
        <f>IF(ISERROR(VLOOKUP($U937,技リスト!$A$1:$F$270,3,FALSE)),"－",VLOOKUP($U937,技リスト!$A$1:$F$270,3,FALSE))</f>
        <v>14</v>
      </c>
      <c r="X937" s="3" t="str">
        <f>IF($E937=IF(ISERROR(VLOOKUP($U937,技リスト!$A$1:$F$270,4,FALSE)),"－",VLOOKUP($U937,技リスト!$A$1:$F$270,4,FALSE)),"一致","")</f>
        <v/>
      </c>
      <c r="Y937" s="15" t="s">
        <v>152</v>
      </c>
      <c r="Z937" s="3" t="str">
        <f>IF(ISERROR(VLOOKUP($Y937,技リスト!$A$1:$F$270,6,FALSE)),"－",VLOOKUP($Y937,技リスト!$A$1:$F$270,6,FALSE))</f>
        <v>DR</v>
      </c>
      <c r="AA937" s="3">
        <f>IF(ISERROR(VLOOKUP($Y937,技リスト!$A$1:$F$270,3,FALSE)),"－",VLOOKUP($Y937,技リスト!$A$1:$F$270,3,FALSE))</f>
        <v>47</v>
      </c>
      <c r="AB937" s="3" t="str">
        <f>IF($E937=IF(ISERROR(VLOOKUP($Y937,技リスト!$A$1:$F$270,4,FALSE)),"－",VLOOKUP($Y937,技リスト!$A$1:$F$270,4,FALSE)),"一致","")</f>
        <v/>
      </c>
      <c r="AC937" s="15" t="s">
        <v>215</v>
      </c>
      <c r="AD937" s="3" t="str">
        <f>IF(ISERROR(VLOOKUP($AC937,技リスト!$A$1:$F$270,6,FALSE)),"－",VLOOKUP($AC937,技リスト!$A$1:$F$270,6,FALSE))</f>
        <v>BL</v>
      </c>
      <c r="AE937" s="3">
        <f>IF(ISERROR(VLOOKUP($AC937,技リスト!$A$1:$F$270,3,FALSE)),"－",VLOOKUP($AC937,技リスト!$A$1:$F$270,3,FALSE))</f>
        <v>80</v>
      </c>
      <c r="AF937" s="3" t="str">
        <f>IF($E937=IF(ISERROR(VLOOKUP($AC937,技リスト!$A$1:$F$245,4,FALSE)),"－",VLOOKUP($AC937,技リスト!$A$1:$F$245,4,FALSE)),"一致","")</f>
        <v>一致</v>
      </c>
      <c r="AG937" s="16" t="str">
        <f t="shared" si="112"/>
        <v>ホーントレインジャイアントスピンジグザグスパークメガクェイク</v>
      </c>
      <c r="AH937" s="16" t="str">
        <f t="shared" si="113"/>
        <v>ホーントレインジャイアントスピンジグザグスパークメガクェイク</v>
      </c>
      <c r="AI937" s="16" t="str">
        <f t="shared" si="114"/>
        <v>ホーントレインジャイアントスピンジグザグスパークメガクェイク</v>
      </c>
      <c r="AJ937" s="16" t="str">
        <f t="shared" si="115"/>
        <v>ホーントレインジャイアントスピンジグザグスパークメガクェイク</v>
      </c>
      <c r="AK937" s="15" t="str">
        <f t="shared" si="116"/>
        <v>BBBBDRBL</v>
      </c>
      <c r="AL937" s="16" t="str">
        <f t="shared" si="117"/>
        <v>BBBBDRBL</v>
      </c>
      <c r="AM937" s="15" t="str">
        <f t="shared" si="118"/>
        <v>BBBBDRBL</v>
      </c>
      <c r="AN937" s="15" t="str">
        <f t="shared" si="119"/>
        <v>BBBBDRBL</v>
      </c>
    </row>
    <row r="938" spans="1:40" ht="11.25" customHeight="1" x14ac:dyDescent="0.15">
      <c r="A938" s="15">
        <v>937</v>
      </c>
      <c r="B938" s="15" t="s">
        <v>2193</v>
      </c>
      <c r="C938" s="15" t="s">
        <v>2194</v>
      </c>
      <c r="D938" s="3" t="s">
        <v>18</v>
      </c>
      <c r="E938" s="15" t="s">
        <v>19</v>
      </c>
      <c r="F938" s="15" t="s">
        <v>53</v>
      </c>
      <c r="G938" s="15">
        <v>162</v>
      </c>
      <c r="H938" s="15">
        <v>140</v>
      </c>
      <c r="I938" s="15">
        <v>62</v>
      </c>
      <c r="J938" s="15">
        <v>53</v>
      </c>
      <c r="K938" s="15">
        <v>59</v>
      </c>
      <c r="L938" s="15">
        <v>52</v>
      </c>
      <c r="M938" s="15">
        <v>55</v>
      </c>
      <c r="N938" s="15">
        <v>60</v>
      </c>
      <c r="O938" s="15">
        <v>54</v>
      </c>
      <c r="P938" s="15">
        <v>22</v>
      </c>
      <c r="Q938" s="15" t="s">
        <v>146</v>
      </c>
      <c r="R938" s="3" t="str">
        <f>IF(ISERROR(VLOOKUP($Q938,技リスト!$A$1:$F$270,6,FALSE)),"－",VLOOKUP($Q938,技リスト!$A$1:$F$270,6,FALSE))</f>
        <v>DR</v>
      </c>
      <c r="S938" s="3">
        <f>IF(ISERROR(VLOOKUP($Q938,技リスト!$A$1:$F$270,3,FALSE)),"－",VLOOKUP($Q938,技リスト!$A$1:$F$270,3,FALSE))</f>
        <v>15</v>
      </c>
      <c r="T938" s="3" t="str">
        <f>IF($E938=IF(ISERROR(VLOOKUP($Q938,技リスト!$A$1:$F$270,4,FALSE)),"－",VLOOKUP($Q938,技リスト!$A$1:$F$270,4,FALSE)),"一致","")</f>
        <v/>
      </c>
      <c r="U938" s="15" t="s">
        <v>397</v>
      </c>
      <c r="V938" s="3" t="str">
        <f>IF(ISERROR(VLOOKUP($U938,技リスト!$A$1:$F$270,6,FALSE)),"－",VLOOKUP($U938,技リスト!$A$1:$F$270,6,FALSE))</f>
        <v>NS</v>
      </c>
      <c r="W938" s="3">
        <f>IF(ISERROR(VLOOKUP($U938,技リスト!$A$1:$F$270,3,FALSE)),"－",VLOOKUP($U938,技リスト!$A$1:$F$270,3,FALSE))</f>
        <v>58</v>
      </c>
      <c r="X938" s="3" t="str">
        <f>IF($E938=IF(ISERROR(VLOOKUP($U938,技リスト!$A$1:$F$270,4,FALSE)),"－",VLOOKUP($U938,技リスト!$A$1:$F$270,4,FALSE)),"一致","")</f>
        <v/>
      </c>
      <c r="Y938" s="15" t="s">
        <v>363</v>
      </c>
      <c r="Z938" s="3" t="str">
        <f>IF(ISERROR(VLOOKUP($Y938,技リスト!$A$1:$F$270,6,FALSE)),"－",VLOOKUP($Y938,技リスト!$A$1:$F$270,6,FALSE))</f>
        <v>DR</v>
      </c>
      <c r="AA938" s="3">
        <f>IF(ISERROR(VLOOKUP($Y938,技リスト!$A$1:$F$270,3,FALSE)),"－",VLOOKUP($Y938,技リスト!$A$1:$F$270,3,FALSE))</f>
        <v>52</v>
      </c>
      <c r="AB938" s="3" t="str">
        <f>IF($E938=IF(ISERROR(VLOOKUP($Y938,技リスト!$A$1:$F$270,4,FALSE)),"－",VLOOKUP($Y938,技リスト!$A$1:$F$270,4,FALSE)),"一致","")</f>
        <v>一致</v>
      </c>
      <c r="AC938" s="15" t="s">
        <v>241</v>
      </c>
      <c r="AD938" s="3" t="str">
        <f>IF(ISERROR(VLOOKUP($AC938,技リスト!$A$1:$F$270,6,FALSE)),"－",VLOOKUP($AC938,技リスト!$A$1:$F$270,6,FALSE))</f>
        <v>DR</v>
      </c>
      <c r="AE938" s="3">
        <f>IF(ISERROR(VLOOKUP($AC938,技リスト!$A$1:$F$270,3,FALSE)),"－",VLOOKUP($AC938,技リスト!$A$1:$F$270,3,FALSE))</f>
        <v>61</v>
      </c>
      <c r="AF938" s="3" t="str">
        <f>IF($E938=IF(ISERROR(VLOOKUP($AC938,技リスト!$A$1:$F$245,4,FALSE)),"－",VLOOKUP($AC938,技リスト!$A$1:$F$245,4,FALSE)),"一致","")</f>
        <v/>
      </c>
      <c r="AG938" s="16" t="str">
        <f t="shared" si="112"/>
        <v>モンキーターンメテオアタックざんぞうカマイタチ</v>
      </c>
      <c r="AH938" s="16" t="str">
        <f t="shared" si="113"/>
        <v>モンキーターンメテオアタックざんぞうカマイタチ</v>
      </c>
      <c r="AI938" s="16" t="str">
        <f t="shared" si="114"/>
        <v>モンキーターンメテオアタックざんぞうカマイタチ</v>
      </c>
      <c r="AJ938" s="16" t="str">
        <f t="shared" si="115"/>
        <v>モンキーターンメテオアタックざんぞうカマイタチ</v>
      </c>
      <c r="AK938" s="15" t="str">
        <f t="shared" si="116"/>
        <v>DRNSDRDR</v>
      </c>
      <c r="AL938" s="16" t="str">
        <f t="shared" si="117"/>
        <v>DRNSDRDR</v>
      </c>
      <c r="AM938" s="15" t="str">
        <f t="shared" si="118"/>
        <v>DRNSDRDR</v>
      </c>
      <c r="AN938" s="15" t="str">
        <f t="shared" si="119"/>
        <v>DRNSDRDR</v>
      </c>
    </row>
    <row r="939" spans="1:40" ht="11.25" customHeight="1" x14ac:dyDescent="0.15">
      <c r="A939" s="15">
        <v>938</v>
      </c>
      <c r="B939" s="15" t="s">
        <v>2195</v>
      </c>
      <c r="C939" s="15" t="s">
        <v>2196</v>
      </c>
      <c r="D939" s="3" t="s">
        <v>18</v>
      </c>
      <c r="E939" s="15" t="s">
        <v>121</v>
      </c>
      <c r="F939" s="15" t="s">
        <v>53</v>
      </c>
      <c r="G939" s="15">
        <v>187</v>
      </c>
      <c r="H939" s="15">
        <v>136</v>
      </c>
      <c r="I939" s="15">
        <v>45</v>
      </c>
      <c r="J939" s="15">
        <v>32</v>
      </c>
      <c r="K939" s="15">
        <v>31</v>
      </c>
      <c r="L939" s="15">
        <v>55</v>
      </c>
      <c r="M939" s="15">
        <v>62</v>
      </c>
      <c r="N939" s="15">
        <v>60</v>
      </c>
      <c r="O939" s="15">
        <v>52</v>
      </c>
      <c r="P939" s="15">
        <v>20</v>
      </c>
      <c r="Q939" s="15" t="s">
        <v>324</v>
      </c>
      <c r="R939" s="3" t="str">
        <f>IF(ISERROR(VLOOKUP($Q939,技リスト!$A$1:$F$270,6,FALSE)),"－",VLOOKUP($Q939,技リスト!$A$1:$F$270,6,FALSE))</f>
        <v>DR</v>
      </c>
      <c r="S939" s="3">
        <f>IF(ISERROR(VLOOKUP($Q939,技リスト!$A$1:$F$270,3,FALSE)),"－",VLOOKUP($Q939,技リスト!$A$1:$F$270,3,FALSE))</f>
        <v>8</v>
      </c>
      <c r="T939" s="3" t="str">
        <f>IF($E939=IF(ISERROR(VLOOKUP($Q939,技リスト!$A$1:$F$270,4,FALSE)),"－",VLOOKUP($Q939,技リスト!$A$1:$F$270,4,FALSE)),"一致","")</f>
        <v>一致</v>
      </c>
      <c r="U939" s="15" t="s">
        <v>134</v>
      </c>
      <c r="V939" s="3" t="str">
        <f>IF(ISERROR(VLOOKUP($U939,技リスト!$A$1:$F$270,6,FALSE)),"－",VLOOKUP($U939,技リスト!$A$1:$F$270,6,FALSE))</f>
        <v>DR</v>
      </c>
      <c r="W939" s="3">
        <f>IF(ISERROR(VLOOKUP($U939,技リスト!$A$1:$F$270,3,FALSE)),"－",VLOOKUP($U939,技リスト!$A$1:$F$270,3,FALSE))</f>
        <v>38</v>
      </c>
      <c r="X939" s="3" t="str">
        <f>IF($E939=IF(ISERROR(VLOOKUP($U939,技リスト!$A$1:$F$270,4,FALSE)),"－",VLOOKUP($U939,技リスト!$A$1:$F$270,4,FALSE)),"一致","")</f>
        <v>一致</v>
      </c>
      <c r="Y939" s="15" t="s">
        <v>176</v>
      </c>
      <c r="Z939" s="3" t="str">
        <f>IF(ISERROR(VLOOKUP($Y939,技リスト!$A$1:$F$270,6,FALSE)),"－",VLOOKUP($Y939,技リスト!$A$1:$F$270,6,FALSE))</f>
        <v>DR</v>
      </c>
      <c r="AA939" s="3">
        <f>IF(ISERROR(VLOOKUP($Y939,技リスト!$A$1:$F$270,3,FALSE)),"－",VLOOKUP($Y939,技リスト!$A$1:$F$270,3,FALSE))</f>
        <v>47</v>
      </c>
      <c r="AB939" s="3" t="str">
        <f>IF($E939=IF(ISERROR(VLOOKUP($Y939,技リスト!$A$1:$F$270,4,FALSE)),"－",VLOOKUP($Y939,技リスト!$A$1:$F$270,4,FALSE)),"一致","")</f>
        <v/>
      </c>
      <c r="AC939" s="15" t="s">
        <v>159</v>
      </c>
      <c r="AD939" s="3" t="str">
        <f>IF(ISERROR(VLOOKUP($AC939,技リスト!$A$1:$F$270,6,FALSE)),"－",VLOOKUP($AC939,技リスト!$A$1:$F$270,6,FALSE))</f>
        <v>NS</v>
      </c>
      <c r="AE939" s="3">
        <f>IF(ISERROR(VLOOKUP($AC939,技リスト!$A$1:$F$270,3,FALSE)),"－",VLOOKUP($AC939,技リスト!$A$1:$F$270,3,FALSE))</f>
        <v>67</v>
      </c>
      <c r="AF939" s="3" t="str">
        <f>IF($E939=IF(ISERROR(VLOOKUP($AC939,技リスト!$A$1:$F$245,4,FALSE)),"－",VLOOKUP($AC939,技リスト!$A$1:$F$245,4,FALSE)),"一致","")</f>
        <v>一致</v>
      </c>
      <c r="AG939" s="16" t="str">
        <f t="shared" si="112"/>
        <v>ダッシュアクセルスーパーアルマジロヒートタックルクルクルヘッド</v>
      </c>
      <c r="AH939" s="16" t="str">
        <f t="shared" si="113"/>
        <v>ダッシュアクセルスーパーアルマジロヒートタックルクルクルヘッド</v>
      </c>
      <c r="AI939" s="16" t="str">
        <f t="shared" si="114"/>
        <v>ダッシュアクセルスーパーアルマジロヒートタックルクルクルヘッド</v>
      </c>
      <c r="AJ939" s="16" t="str">
        <f t="shared" si="115"/>
        <v>ダッシュアクセルスーパーアルマジロヒートタックルクルクルヘッド</v>
      </c>
      <c r="AK939" s="15" t="str">
        <f t="shared" si="116"/>
        <v>DRDRDRNS</v>
      </c>
      <c r="AL939" s="16" t="str">
        <f t="shared" si="117"/>
        <v>DRDRDRNS</v>
      </c>
      <c r="AM939" s="15" t="str">
        <f t="shared" si="118"/>
        <v>DRDRDRNS</v>
      </c>
      <c r="AN939" s="15" t="str">
        <f t="shared" si="119"/>
        <v>DRDRDRNS</v>
      </c>
    </row>
    <row r="940" spans="1:40" ht="11.25" customHeight="1" x14ac:dyDescent="0.15">
      <c r="A940" s="15">
        <v>939</v>
      </c>
      <c r="B940" s="15" t="s">
        <v>2197</v>
      </c>
      <c r="C940" s="15" t="s">
        <v>2198</v>
      </c>
      <c r="D940" s="3" t="s">
        <v>18</v>
      </c>
      <c r="E940" s="15" t="s">
        <v>121</v>
      </c>
      <c r="F940" s="15" t="s">
        <v>17</v>
      </c>
      <c r="G940" s="15">
        <v>195</v>
      </c>
      <c r="H940" s="15">
        <v>152</v>
      </c>
      <c r="I940" s="15">
        <v>65</v>
      </c>
      <c r="J940" s="15">
        <v>60</v>
      </c>
      <c r="K940" s="15">
        <v>64</v>
      </c>
      <c r="L940" s="15">
        <v>60</v>
      </c>
      <c r="M940" s="15">
        <v>60</v>
      </c>
      <c r="N940" s="15">
        <v>62</v>
      </c>
      <c r="O940" s="15">
        <v>64</v>
      </c>
      <c r="P940" s="15">
        <v>16</v>
      </c>
      <c r="Q940" s="15" t="s">
        <v>140</v>
      </c>
      <c r="R940" s="3" t="str">
        <f>IF(ISERROR(VLOOKUP($Q940,技リスト!$A$1:$F$270,6,FALSE)),"－",VLOOKUP($Q940,技リスト!$A$1:$F$270,6,FALSE))</f>
        <v>BL</v>
      </c>
      <c r="S940" s="3">
        <f>IF(ISERROR(VLOOKUP($Q940,技リスト!$A$1:$F$270,3,FALSE)),"－",VLOOKUP($Q940,技リスト!$A$1:$F$270,3,FALSE))</f>
        <v>41</v>
      </c>
      <c r="T940" s="3" t="str">
        <f>IF($E940=IF(ISERROR(VLOOKUP($Q940,技リスト!$A$1:$F$270,4,FALSE)),"－",VLOOKUP($Q940,技リスト!$A$1:$F$270,4,FALSE)),"一致","")</f>
        <v>一致</v>
      </c>
      <c r="U940" s="15" t="s">
        <v>146</v>
      </c>
      <c r="V940" s="3" t="str">
        <f>IF(ISERROR(VLOOKUP($U940,技リスト!$A$1:$F$270,6,FALSE)),"－",VLOOKUP($U940,技リスト!$A$1:$F$270,6,FALSE))</f>
        <v>DR</v>
      </c>
      <c r="W940" s="3">
        <f>IF(ISERROR(VLOOKUP($U940,技リスト!$A$1:$F$270,3,FALSE)),"－",VLOOKUP($U940,技リスト!$A$1:$F$270,3,FALSE))</f>
        <v>15</v>
      </c>
      <c r="X940" s="3" t="str">
        <f>IF($E940=IF(ISERROR(VLOOKUP($U940,技リスト!$A$1:$F$270,4,FALSE)),"－",VLOOKUP($U940,技リスト!$A$1:$F$270,4,FALSE)),"一致","")</f>
        <v>一致</v>
      </c>
      <c r="Y940" s="15" t="s">
        <v>171</v>
      </c>
      <c r="Z940" s="3" t="str">
        <f>IF(ISERROR(VLOOKUP($Y940,技リスト!$A$1:$F$270,6,FALSE)),"－",VLOOKUP($Y940,技リスト!$A$1:$F$270,6,FALSE))</f>
        <v>DR</v>
      </c>
      <c r="AA940" s="3">
        <f>IF(ISERROR(VLOOKUP($Y940,技リスト!$A$1:$F$270,3,FALSE)),"－",VLOOKUP($Y940,技リスト!$A$1:$F$270,3,FALSE))</f>
        <v>47</v>
      </c>
      <c r="AB940" s="3" t="str">
        <f>IF($E940=IF(ISERROR(VLOOKUP($Y940,技リスト!$A$1:$F$270,4,FALSE)),"－",VLOOKUP($Y940,技リスト!$A$1:$F$270,4,FALSE)),"一致","")</f>
        <v/>
      </c>
      <c r="AC940" s="15" t="s">
        <v>918</v>
      </c>
      <c r="AD940" s="3" t="str">
        <f>IF(ISERROR(VLOOKUP($AC940,技リスト!$A$1:$F$270,6,FALSE)),"－",VLOOKUP($AC940,技リスト!$A$1:$F$270,6,FALSE))</f>
        <v>BL</v>
      </c>
      <c r="AE940" s="3">
        <f>IF(ISERROR(VLOOKUP($AC940,技リスト!$A$1:$F$270,3,FALSE)),"－",VLOOKUP($AC940,技リスト!$A$1:$F$270,3,FALSE))</f>
        <v>73</v>
      </c>
      <c r="AF940" s="3" t="str">
        <f>IF($E940=IF(ISERROR(VLOOKUP($AC940,技リスト!$A$1:$F$245,4,FALSE)),"－",VLOOKUP($AC940,技リスト!$A$1:$F$245,4,FALSE)),"一致","")</f>
        <v/>
      </c>
      <c r="AG940" s="16" t="str">
        <f t="shared" si="112"/>
        <v>うしろのしょうめんモンキーターンイリュージョンボールプロファイルゾーン</v>
      </c>
      <c r="AH940" s="16" t="str">
        <f t="shared" si="113"/>
        <v>うしろのしょうめんモンキーターンイリュージョンボールプロファイルゾーン</v>
      </c>
      <c r="AI940" s="16" t="str">
        <f t="shared" si="114"/>
        <v>うしろのしょうめんモンキーターンイリュージョンボールプロファイルゾーン</v>
      </c>
      <c r="AJ940" s="16" t="str">
        <f t="shared" si="115"/>
        <v>うしろのしょうめんモンキーターンイリュージョンボールプロファイルゾーン</v>
      </c>
      <c r="AK940" s="15" t="str">
        <f t="shared" si="116"/>
        <v>BLDRDRBL</v>
      </c>
      <c r="AL940" s="16" t="str">
        <f t="shared" si="117"/>
        <v>BLDRDRBL</v>
      </c>
      <c r="AM940" s="15" t="str">
        <f t="shared" si="118"/>
        <v>BLDRDRBL</v>
      </c>
      <c r="AN940" s="15" t="str">
        <f t="shared" si="119"/>
        <v>BLDRDRBL</v>
      </c>
    </row>
    <row r="941" spans="1:40" ht="11.25" customHeight="1" x14ac:dyDescent="0.15">
      <c r="A941" s="15">
        <v>940</v>
      </c>
      <c r="B941" s="15" t="s">
        <v>2199</v>
      </c>
      <c r="C941" s="15" t="s">
        <v>2200</v>
      </c>
      <c r="D941" s="3" t="s">
        <v>18</v>
      </c>
      <c r="E941" s="15" t="s">
        <v>145</v>
      </c>
      <c r="F941" s="15" t="s">
        <v>17</v>
      </c>
      <c r="G941" s="15">
        <v>136</v>
      </c>
      <c r="H941" s="15">
        <v>156</v>
      </c>
      <c r="I941" s="15">
        <v>44</v>
      </c>
      <c r="J941" s="15">
        <v>31</v>
      </c>
      <c r="K941" s="15">
        <v>36</v>
      </c>
      <c r="L941" s="15">
        <v>54</v>
      </c>
      <c r="M941" s="15">
        <v>64</v>
      </c>
      <c r="N941" s="15">
        <v>56</v>
      </c>
      <c r="O941" s="15">
        <v>60</v>
      </c>
      <c r="P941" s="15">
        <v>19</v>
      </c>
      <c r="Q941" s="15" t="s">
        <v>169</v>
      </c>
      <c r="R941" s="3" t="str">
        <f>IF(ISERROR(VLOOKUP($Q941,技リスト!$A$1:$F$270,6,FALSE)),"－",VLOOKUP($Q941,技リスト!$A$1:$F$270,6,FALSE))</f>
        <v>BL</v>
      </c>
      <c r="S941" s="3">
        <f>IF(ISERROR(VLOOKUP($Q941,技リスト!$A$1:$F$270,3,FALSE)),"－",VLOOKUP($Q941,技リスト!$A$1:$F$270,3,FALSE))</f>
        <v>8</v>
      </c>
      <c r="T941" s="3" t="str">
        <f>IF($E941=IF(ISERROR(VLOOKUP($Q941,技リスト!$A$1:$F$270,4,FALSE)),"－",VLOOKUP($Q941,技リスト!$A$1:$F$270,4,FALSE)),"一致","")</f>
        <v/>
      </c>
      <c r="U941" s="15" t="s">
        <v>158</v>
      </c>
      <c r="V941" s="3" t="str">
        <f>IF(ISERROR(VLOOKUP($U941,技リスト!$A$1:$F$270,6,FALSE)),"－",VLOOKUP($U941,技リスト!$A$1:$F$270,6,FALSE))</f>
        <v>DR</v>
      </c>
      <c r="W941" s="3">
        <f>IF(ISERROR(VLOOKUP($U941,技リスト!$A$1:$F$270,3,FALSE)),"－",VLOOKUP($U941,技リスト!$A$1:$F$270,3,FALSE))</f>
        <v>17</v>
      </c>
      <c r="X941" s="3" t="str">
        <f>IF($E941=IF(ISERROR(VLOOKUP($U941,技リスト!$A$1:$F$270,4,FALSE)),"－",VLOOKUP($U941,技リスト!$A$1:$F$270,4,FALSE)),"一致","")</f>
        <v/>
      </c>
      <c r="Y941" s="15" t="s">
        <v>165</v>
      </c>
      <c r="Z941" s="3" t="str">
        <f>IF(ISERROR(VLOOKUP($Y941,技リスト!$A$1:$F$270,6,FALSE)),"－",VLOOKUP($Y941,技リスト!$A$1:$F$270,6,FALSE))</f>
        <v>BL</v>
      </c>
      <c r="AA941" s="3">
        <f>IF(ISERROR(VLOOKUP($Y941,技リスト!$A$1:$F$270,3,FALSE)),"－",VLOOKUP($Y941,技リスト!$A$1:$F$270,3,FALSE))</f>
        <v>46</v>
      </c>
      <c r="AB941" s="3" t="str">
        <f>IF($E941=IF(ISERROR(VLOOKUP($Y941,技リスト!$A$1:$F$270,4,FALSE)),"－",VLOOKUP($Y941,技リスト!$A$1:$F$270,4,FALSE)),"一致","")</f>
        <v/>
      </c>
      <c r="AC941" s="15" t="s">
        <v>219</v>
      </c>
      <c r="AD941" s="3" t="str">
        <f>IF(ISERROR(VLOOKUP($AC941,技リスト!$A$1:$F$270,6,FALSE)),"－",VLOOKUP($AC941,技リスト!$A$1:$F$270,6,FALSE))</f>
        <v>BL</v>
      </c>
      <c r="AE941" s="3">
        <f>IF(ISERROR(VLOOKUP($AC941,技リスト!$A$1:$F$270,3,FALSE)),"－",VLOOKUP($AC941,技リスト!$A$1:$F$270,3,FALSE))</f>
        <v>64</v>
      </c>
      <c r="AF941" s="3" t="str">
        <f>IF($E941=IF(ISERROR(VLOOKUP($AC941,技リスト!$A$1:$F$245,4,FALSE)),"－",VLOOKUP($AC941,技リスト!$A$1:$F$245,4,FALSE)),"一致","")</f>
        <v/>
      </c>
      <c r="AG941" s="16" t="str">
        <f t="shared" si="112"/>
        <v>クイックドロウたつまきせんぷうフェイクボールサイクロン</v>
      </c>
      <c r="AH941" s="16" t="str">
        <f t="shared" si="113"/>
        <v>クイックドロウたつまきせんぷうフェイクボールサイクロン</v>
      </c>
      <c r="AI941" s="16" t="str">
        <f t="shared" si="114"/>
        <v>クイックドロウたつまきせんぷうフェイクボールサイクロン</v>
      </c>
      <c r="AJ941" s="16" t="str">
        <f t="shared" si="115"/>
        <v>クイックドロウたつまきせんぷうフェイクボールサイクロン</v>
      </c>
      <c r="AK941" s="15" t="str">
        <f t="shared" si="116"/>
        <v>BLDRBLBL</v>
      </c>
      <c r="AL941" s="16" t="str">
        <f t="shared" si="117"/>
        <v>BLDRBLBL</v>
      </c>
      <c r="AM941" s="15" t="str">
        <f t="shared" si="118"/>
        <v>BLDRBLBL</v>
      </c>
      <c r="AN941" s="15" t="str">
        <f t="shared" si="119"/>
        <v>BLDRBLBL</v>
      </c>
    </row>
    <row r="942" spans="1:40" ht="11.25" customHeight="1" x14ac:dyDescent="0.15">
      <c r="A942" s="15">
        <v>941</v>
      </c>
      <c r="B942" s="15" t="s">
        <v>2201</v>
      </c>
      <c r="C942" s="15" t="s">
        <v>2202</v>
      </c>
      <c r="D942" s="3" t="s">
        <v>18</v>
      </c>
      <c r="E942" s="15" t="s">
        <v>19</v>
      </c>
      <c r="F942" s="15" t="s">
        <v>17</v>
      </c>
      <c r="G942" s="15">
        <v>101</v>
      </c>
      <c r="H942" s="15">
        <v>148</v>
      </c>
      <c r="I942" s="15">
        <v>64</v>
      </c>
      <c r="J942" s="15">
        <v>60</v>
      </c>
      <c r="K942" s="15">
        <v>58</v>
      </c>
      <c r="L942" s="15">
        <v>71</v>
      </c>
      <c r="M942" s="15">
        <v>36</v>
      </c>
      <c r="N942" s="15">
        <v>65</v>
      </c>
      <c r="O942" s="15">
        <v>62</v>
      </c>
      <c r="P942" s="15">
        <v>17</v>
      </c>
      <c r="Q942" s="15" t="s">
        <v>304</v>
      </c>
      <c r="R942" s="3" t="str">
        <f>IF(ISERROR(VLOOKUP($Q942,技リスト!$A$1:$F$270,6,FALSE)),"－",VLOOKUP($Q942,技リスト!$A$1:$F$270,6,FALSE))</f>
        <v>BL</v>
      </c>
      <c r="S942" s="3">
        <f>IF(ISERROR(VLOOKUP($Q942,技リスト!$A$1:$F$270,3,FALSE)),"－",VLOOKUP($Q942,技リスト!$A$1:$F$270,3,FALSE))</f>
        <v>12</v>
      </c>
      <c r="T942" s="3" t="str">
        <f>IF($E942=IF(ISERROR(VLOOKUP($Q942,技リスト!$A$1:$F$270,4,FALSE)),"－",VLOOKUP($Q942,技リスト!$A$1:$F$270,4,FALSE)),"一致","")</f>
        <v/>
      </c>
      <c r="U942" s="15" t="s">
        <v>164</v>
      </c>
      <c r="V942" s="3" t="str">
        <f>IF(ISERROR(VLOOKUP($U942,技リスト!$A$1:$F$270,6,FALSE)),"－",VLOOKUP($U942,技リスト!$A$1:$F$270,6,FALSE))</f>
        <v>DR</v>
      </c>
      <c r="W942" s="3">
        <f>IF(ISERROR(VLOOKUP($U942,技リスト!$A$1:$F$270,3,FALSE)),"－",VLOOKUP($U942,技リスト!$A$1:$F$270,3,FALSE))</f>
        <v>49</v>
      </c>
      <c r="X942" s="3" t="str">
        <f>IF($E942=IF(ISERROR(VLOOKUP($U942,技リスト!$A$1:$F$270,4,FALSE)),"－",VLOOKUP($U942,技リスト!$A$1:$F$270,4,FALSE)),"一致","")</f>
        <v/>
      </c>
      <c r="Y942" s="15" t="s">
        <v>140</v>
      </c>
      <c r="Z942" s="3" t="str">
        <f>IF(ISERROR(VLOOKUP($Y942,技リスト!$A$1:$F$270,6,FALSE)),"－",VLOOKUP($Y942,技リスト!$A$1:$F$270,6,FALSE))</f>
        <v>BL</v>
      </c>
      <c r="AA942" s="3">
        <f>IF(ISERROR(VLOOKUP($Y942,技リスト!$A$1:$F$270,3,FALSE)),"－",VLOOKUP($Y942,技リスト!$A$1:$F$270,3,FALSE))</f>
        <v>41</v>
      </c>
      <c r="AB942" s="3" t="str">
        <f>IF($E942=IF(ISERROR(VLOOKUP($Y942,技リスト!$A$1:$F$270,4,FALSE)),"－",VLOOKUP($Y942,技リスト!$A$1:$F$270,4,FALSE)),"一致","")</f>
        <v/>
      </c>
      <c r="AC942" s="15" t="s">
        <v>213</v>
      </c>
      <c r="AD942" s="3" t="str">
        <f>IF(ISERROR(VLOOKUP($AC942,技リスト!$A$1:$F$270,6,FALSE)),"－",VLOOKUP($AC942,技リスト!$A$1:$F$270,6,FALSE))</f>
        <v>BL</v>
      </c>
      <c r="AE942" s="3">
        <f>IF(ISERROR(VLOOKUP($AC942,技リスト!$A$1:$F$270,3,FALSE)),"－",VLOOKUP($AC942,技リスト!$A$1:$F$270,3,FALSE))</f>
        <v>56</v>
      </c>
      <c r="AF942" s="3" t="str">
        <f>IF($E942=IF(ISERROR(VLOOKUP($AC942,技リスト!$A$1:$F$245,4,FALSE)),"－",VLOOKUP($AC942,技リスト!$A$1:$F$245,4,FALSE)),"一致","")</f>
        <v/>
      </c>
      <c r="AG942" s="16" t="str">
        <f t="shared" si="112"/>
        <v>しこふみごりむちゅううしろのしょうめんアースクェイク</v>
      </c>
      <c r="AH942" s="16" t="str">
        <f t="shared" si="113"/>
        <v>しこふみごりむちゅううしろのしょうめんアースクェイク</v>
      </c>
      <c r="AI942" s="16" t="str">
        <f t="shared" si="114"/>
        <v>しこふみごりむちゅううしろのしょうめんアースクェイク</v>
      </c>
      <c r="AJ942" s="16" t="str">
        <f t="shared" si="115"/>
        <v>しこふみごりむちゅううしろのしょうめんアースクェイク</v>
      </c>
      <c r="AK942" s="15" t="str">
        <f t="shared" si="116"/>
        <v>BLDRBLBL</v>
      </c>
      <c r="AL942" s="16" t="str">
        <f t="shared" si="117"/>
        <v>BLDRBLBL</v>
      </c>
      <c r="AM942" s="15" t="str">
        <f t="shared" si="118"/>
        <v>BLDRBLBL</v>
      </c>
      <c r="AN942" s="15" t="str">
        <f t="shared" si="119"/>
        <v>BLDRBLBL</v>
      </c>
    </row>
    <row r="943" spans="1:40" ht="11.25" customHeight="1" x14ac:dyDescent="0.15">
      <c r="A943" s="15">
        <v>942</v>
      </c>
      <c r="B943" s="15" t="s">
        <v>2203</v>
      </c>
      <c r="C943" s="15" t="s">
        <v>2204</v>
      </c>
      <c r="D943" s="3" t="s">
        <v>18</v>
      </c>
      <c r="E943" s="15" t="s">
        <v>145</v>
      </c>
      <c r="F943" s="15" t="s">
        <v>53</v>
      </c>
      <c r="G943" s="15">
        <v>92</v>
      </c>
      <c r="H943" s="15">
        <v>134</v>
      </c>
      <c r="I943" s="15">
        <v>67</v>
      </c>
      <c r="J943" s="15">
        <v>52</v>
      </c>
      <c r="K943" s="15">
        <v>62</v>
      </c>
      <c r="L943" s="15">
        <v>52</v>
      </c>
      <c r="M943" s="15">
        <v>52</v>
      </c>
      <c r="N943" s="15">
        <v>60</v>
      </c>
      <c r="O943" s="15">
        <v>60</v>
      </c>
      <c r="P943" s="15">
        <v>19</v>
      </c>
      <c r="Q943" s="15" t="s">
        <v>276</v>
      </c>
      <c r="R943" s="3" t="str">
        <f>IF(ISERROR(VLOOKUP($Q943,技リスト!$A$1:$F$270,6,FALSE)),"－",VLOOKUP($Q943,技リスト!$A$1:$F$270,6,FALSE))</f>
        <v>BL</v>
      </c>
      <c r="S943" s="3">
        <f>IF(ISERROR(VLOOKUP($Q943,技リスト!$A$1:$F$270,3,FALSE)),"－",VLOOKUP($Q943,技リスト!$A$1:$F$270,3,FALSE))</f>
        <v>16</v>
      </c>
      <c r="T943" s="3" t="str">
        <f>IF($E943=IF(ISERROR(VLOOKUP($Q943,技リスト!$A$1:$F$270,4,FALSE)),"－",VLOOKUP($Q943,技リスト!$A$1:$F$270,4,FALSE)),"一致","")</f>
        <v/>
      </c>
      <c r="U943" s="15" t="s">
        <v>147</v>
      </c>
      <c r="V943" s="3" t="str">
        <f>IF(ISERROR(VLOOKUP($U943,技リスト!$A$1:$F$270,6,FALSE)),"－",VLOOKUP($U943,技リスト!$A$1:$F$270,6,FALSE))</f>
        <v>LS</v>
      </c>
      <c r="W943" s="3">
        <f>IF(ISERROR(VLOOKUP($U943,技リスト!$A$1:$F$270,3,FALSE)),"－",VLOOKUP($U943,技リスト!$A$1:$F$270,3,FALSE))</f>
        <v>45</v>
      </c>
      <c r="X943" s="3" t="str">
        <f>IF($E943=IF(ISERROR(VLOOKUP($U943,技リスト!$A$1:$F$270,4,FALSE)),"－",VLOOKUP($U943,技リスト!$A$1:$F$270,4,FALSE)),"一致","")</f>
        <v/>
      </c>
      <c r="Y943" s="15" t="s">
        <v>330</v>
      </c>
      <c r="Z943" s="3" t="str">
        <f>IF(ISERROR(VLOOKUP($Y943,技リスト!$A$1:$F$270,6,FALSE)),"－",VLOOKUP($Y943,技リスト!$A$1:$F$270,6,FALSE))</f>
        <v>NS</v>
      </c>
      <c r="AA943" s="3">
        <f>IF(ISERROR(VLOOKUP($Y943,技リスト!$A$1:$F$270,3,FALSE)),"－",VLOOKUP($Y943,技リスト!$A$1:$F$270,3,FALSE))</f>
        <v>65</v>
      </c>
      <c r="AB943" s="3" t="str">
        <f>IF($E943=IF(ISERROR(VLOOKUP($Y943,技リスト!$A$1:$F$270,4,FALSE)),"－",VLOOKUP($Y943,技リスト!$A$1:$F$270,4,FALSE)),"一致","")</f>
        <v/>
      </c>
      <c r="AC943" s="15" t="s">
        <v>199</v>
      </c>
      <c r="AD943" s="3" t="str">
        <f>IF(ISERROR(VLOOKUP($AC943,技リスト!$A$1:$F$270,6,FALSE)),"－",VLOOKUP($AC943,技リスト!$A$1:$F$270,6,FALSE))</f>
        <v>BB</v>
      </c>
      <c r="AE943" s="3">
        <f>IF(ISERROR(VLOOKUP($AC943,技リスト!$A$1:$F$270,3,FALSE)),"－",VLOOKUP($AC943,技リスト!$A$1:$F$270,3,FALSE))</f>
        <v>58</v>
      </c>
      <c r="AF943" s="3" t="str">
        <f>IF($E943=IF(ISERROR(VLOOKUP($AC943,技リスト!$A$1:$F$245,4,FALSE)),"－",VLOOKUP($AC943,技リスト!$A$1:$F$245,4,FALSE)),"一致","")</f>
        <v/>
      </c>
      <c r="AG943" s="16" t="str">
        <f t="shared" si="112"/>
        <v>ドッペルゲンガーすいせいシュートラン・ボール・ランスピニングカット</v>
      </c>
      <c r="AH943" s="16" t="str">
        <f t="shared" si="113"/>
        <v>ドッペルゲンガーすいせいシュートラン・ボール・ランスピニングカット</v>
      </c>
      <c r="AI943" s="16" t="str">
        <f t="shared" si="114"/>
        <v>ドッペルゲンガーすいせいシュートラン・ボール・ランスピニングカット</v>
      </c>
      <c r="AJ943" s="16" t="str">
        <f t="shared" si="115"/>
        <v>ドッペルゲンガーすいせいシュートラン・ボール・ランスピニングカット</v>
      </c>
      <c r="AK943" s="15" t="str">
        <f t="shared" si="116"/>
        <v>BLLSNSBB</v>
      </c>
      <c r="AL943" s="16" t="str">
        <f t="shared" si="117"/>
        <v>BLLSNSBB</v>
      </c>
      <c r="AM943" s="15" t="str">
        <f t="shared" si="118"/>
        <v>BLLSNSBB</v>
      </c>
      <c r="AN943" s="15" t="str">
        <f t="shared" si="119"/>
        <v>BLLSNSBB</v>
      </c>
    </row>
    <row r="944" spans="1:40" ht="11.25" customHeight="1" x14ac:dyDescent="0.15">
      <c r="A944" s="15">
        <v>943</v>
      </c>
      <c r="B944" s="15" t="s">
        <v>2205</v>
      </c>
      <c r="C944" s="15" t="s">
        <v>2206</v>
      </c>
      <c r="D944" s="3" t="s">
        <v>18</v>
      </c>
      <c r="E944" s="15" t="s">
        <v>88</v>
      </c>
      <c r="F944" s="15" t="s">
        <v>20</v>
      </c>
      <c r="G944" s="15">
        <v>110</v>
      </c>
      <c r="H944" s="15">
        <v>158</v>
      </c>
      <c r="I944" s="15">
        <v>63</v>
      </c>
      <c r="J944" s="15">
        <v>67</v>
      </c>
      <c r="K944" s="15">
        <v>61</v>
      </c>
      <c r="L944" s="15">
        <v>61</v>
      </c>
      <c r="M944" s="15">
        <v>60</v>
      </c>
      <c r="N944" s="15">
        <v>52</v>
      </c>
      <c r="O944" s="15">
        <v>54</v>
      </c>
      <c r="P944" s="15">
        <v>16</v>
      </c>
      <c r="Q944" s="15" t="s">
        <v>436</v>
      </c>
      <c r="R944" s="3" t="str">
        <f>IF(ISERROR(VLOOKUP($Q944,技リスト!$A$1:$F$270,6,FALSE)),"－",VLOOKUP($Q944,技リスト!$A$1:$F$270,6,FALSE))</f>
        <v>CA</v>
      </c>
      <c r="S944" s="3">
        <f>IF(ISERROR(VLOOKUP($Q944,技リスト!$A$1:$F$270,3,FALSE)),"－",VLOOKUP($Q944,技リスト!$A$1:$F$270,3,FALSE))</f>
        <v>10</v>
      </c>
      <c r="T944" s="3" t="str">
        <f>IF($E944=IF(ISERROR(VLOOKUP($Q944,技リスト!$A$1:$F$270,4,FALSE)),"－",VLOOKUP($Q944,技リスト!$A$1:$F$270,4,FALSE)),"一致","")</f>
        <v>一致</v>
      </c>
      <c r="U944" s="15" t="s">
        <v>133</v>
      </c>
      <c r="V944" s="3" t="str">
        <f>IF(ISERROR(VLOOKUP($U944,技リスト!$A$1:$F$270,6,FALSE)),"－",VLOOKUP($U944,技リスト!$A$1:$F$270,6,FALSE))</f>
        <v>BB</v>
      </c>
      <c r="W944" s="3">
        <f>IF(ISERROR(VLOOKUP($U944,技リスト!$A$1:$F$270,3,FALSE)),"－",VLOOKUP($U944,技リスト!$A$1:$F$270,3,FALSE))</f>
        <v>48</v>
      </c>
      <c r="X944" s="3" t="str">
        <f>IF($E944=IF(ISERROR(VLOOKUP($U944,技リスト!$A$1:$F$270,4,FALSE)),"－",VLOOKUP($U944,技リスト!$A$1:$F$270,4,FALSE)),"一致","")</f>
        <v/>
      </c>
      <c r="Y944" s="15" t="s">
        <v>406</v>
      </c>
      <c r="Z944" s="3" t="str">
        <f>IF(ISERROR(VLOOKUP($Y944,技リスト!$A$1:$F$270,6,FALSE)),"－",VLOOKUP($Y944,技リスト!$A$1:$F$270,6,FALSE))</f>
        <v>CA</v>
      </c>
      <c r="AA944" s="3">
        <f>IF(ISERROR(VLOOKUP($Y944,技リスト!$A$1:$F$270,3,FALSE)),"－",VLOOKUP($Y944,技リスト!$A$1:$F$270,3,FALSE))</f>
        <v>63</v>
      </c>
      <c r="AB944" s="3" t="str">
        <f>IF($E944=IF(ISERROR(VLOOKUP($Y944,技リスト!$A$1:$F$270,4,FALSE)),"－",VLOOKUP($Y944,技リスト!$A$1:$F$270,4,FALSE)),"一致","")</f>
        <v/>
      </c>
      <c r="AC944" s="15" t="s">
        <v>321</v>
      </c>
      <c r="AD944" s="3" t="str">
        <f>IF(ISERROR(VLOOKUP($AC944,技リスト!$A$1:$F$270,6,FALSE)),"－",VLOOKUP($AC944,技リスト!$A$1:$F$270,6,FALSE))</f>
        <v>P1</v>
      </c>
      <c r="AE944" s="3">
        <f>IF(ISERROR(VLOOKUP($AC944,技リスト!$A$1:$F$270,3,FALSE)),"－",VLOOKUP($AC944,技リスト!$A$1:$F$270,3,FALSE))</f>
        <v>76</v>
      </c>
      <c r="AF944" s="3" t="str">
        <f>IF($E944=IF(ISERROR(VLOOKUP($AC944,技リスト!$A$1:$F$245,4,FALSE)),"－",VLOOKUP($AC944,技リスト!$A$1:$F$245,4,FALSE)),"一致","")</f>
        <v/>
      </c>
      <c r="AG944" s="16" t="str">
        <f t="shared" si="112"/>
        <v>スワンダイブザ・ウォールゴールずらしちゃぶだいがえし</v>
      </c>
      <c r="AH944" s="16" t="str">
        <f t="shared" si="113"/>
        <v>スワンダイブザ・ウォールゴールずらしちゃぶだいがえし</v>
      </c>
      <c r="AI944" s="16" t="str">
        <f t="shared" si="114"/>
        <v>スワンダイブザ・ウォールゴールずらしちゃぶだいがえし</v>
      </c>
      <c r="AJ944" s="16" t="str">
        <f t="shared" si="115"/>
        <v>スワンダイブザ・ウォールゴールずらしちゃぶだいがえし</v>
      </c>
      <c r="AK944" s="15" t="str">
        <f t="shared" si="116"/>
        <v>CABBCAP1</v>
      </c>
      <c r="AL944" s="16" t="str">
        <f t="shared" si="117"/>
        <v>CABBCAP1</v>
      </c>
      <c r="AM944" s="15" t="str">
        <f t="shared" si="118"/>
        <v>CABBCAP1</v>
      </c>
      <c r="AN944" s="15" t="str">
        <f t="shared" si="119"/>
        <v>CABBCAP1</v>
      </c>
    </row>
    <row r="945" spans="1:40" ht="11.25" customHeight="1" x14ac:dyDescent="0.15">
      <c r="A945" s="15">
        <v>944</v>
      </c>
      <c r="B945" s="15" t="s">
        <v>2207</v>
      </c>
      <c r="C945" s="15" t="s">
        <v>2208</v>
      </c>
      <c r="D945" s="3" t="s">
        <v>18</v>
      </c>
      <c r="E945" s="15" t="s">
        <v>88</v>
      </c>
      <c r="F945" s="15" t="s">
        <v>17</v>
      </c>
      <c r="G945" s="15">
        <v>107</v>
      </c>
      <c r="H945" s="15">
        <v>142</v>
      </c>
      <c r="I945" s="15">
        <v>67</v>
      </c>
      <c r="J945" s="15">
        <v>54</v>
      </c>
      <c r="K945" s="15">
        <v>52</v>
      </c>
      <c r="L945" s="15">
        <v>69</v>
      </c>
      <c r="M945" s="15">
        <v>35</v>
      </c>
      <c r="N945" s="15">
        <v>68</v>
      </c>
      <c r="O945" s="15">
        <v>59</v>
      </c>
      <c r="P945" s="15">
        <v>14</v>
      </c>
      <c r="Q945" s="15" t="s">
        <v>264</v>
      </c>
      <c r="R945" s="3" t="str">
        <f>IF(ISERROR(VLOOKUP($Q945,技リスト!$A$1:$F$270,6,FALSE)),"－",VLOOKUP($Q945,技リスト!$A$1:$F$270,6,FALSE))</f>
        <v>BL</v>
      </c>
      <c r="S945" s="3">
        <f>IF(ISERROR(VLOOKUP($Q945,技リスト!$A$1:$F$270,3,FALSE)),"－",VLOOKUP($Q945,技リスト!$A$1:$F$270,3,FALSE))</f>
        <v>16</v>
      </c>
      <c r="T945" s="3" t="str">
        <f>IF($E945=IF(ISERROR(VLOOKUP($Q945,技リスト!$A$1:$F$270,4,FALSE)),"－",VLOOKUP($Q945,技リスト!$A$1:$F$270,4,FALSE)),"一致","")</f>
        <v/>
      </c>
      <c r="U945" s="15" t="s">
        <v>263</v>
      </c>
      <c r="V945" s="3" t="str">
        <f>IF(ISERROR(VLOOKUP($U945,技リスト!$A$1:$F$270,6,FALSE)),"－",VLOOKUP($U945,技リスト!$A$1:$F$270,6,FALSE))</f>
        <v>NS</v>
      </c>
      <c r="W945" s="3">
        <f>IF(ISERROR(VLOOKUP($U945,技リスト!$A$1:$F$270,3,FALSE)),"－",VLOOKUP($U945,技リスト!$A$1:$F$270,3,FALSE))</f>
        <v>43</v>
      </c>
      <c r="X945" s="3" t="str">
        <f>IF($E945=IF(ISERROR(VLOOKUP($U945,技リスト!$A$1:$F$270,4,FALSE)),"－",VLOOKUP($U945,技リスト!$A$1:$F$270,4,FALSE)),"一致","")</f>
        <v/>
      </c>
      <c r="Y945" s="15" t="s">
        <v>290</v>
      </c>
      <c r="Z945" s="3" t="str">
        <f>IF(ISERROR(VLOOKUP($Y945,技リスト!$A$1:$F$270,6,FALSE)),"－",VLOOKUP($Y945,技リスト!$A$1:$F$270,6,FALSE))</f>
        <v>BL</v>
      </c>
      <c r="AA945" s="3">
        <f>IF(ISERROR(VLOOKUP($Y945,技リスト!$A$1:$F$270,3,FALSE)),"－",VLOOKUP($Y945,技リスト!$A$1:$F$270,3,FALSE))</f>
        <v>56</v>
      </c>
      <c r="AB945" s="3" t="str">
        <f>IF($E945=IF(ISERROR(VLOOKUP($Y945,技リスト!$A$1:$F$270,4,FALSE)),"－",VLOOKUP($Y945,技リスト!$A$1:$F$270,4,FALSE)),"一致","")</f>
        <v/>
      </c>
      <c r="AC945" s="15" t="s">
        <v>562</v>
      </c>
      <c r="AD945" s="3" t="str">
        <f>IF(ISERROR(VLOOKUP($AC945,技リスト!$A$1:$F$270,6,FALSE)),"－",VLOOKUP($AC945,技リスト!$A$1:$F$270,6,FALSE))</f>
        <v>BB</v>
      </c>
      <c r="AE945" s="3">
        <f>IF(ISERROR(VLOOKUP($AC945,技リスト!$A$1:$F$270,3,FALSE)),"－",VLOOKUP($AC945,技リスト!$A$1:$F$270,3,FALSE))</f>
        <v>80</v>
      </c>
      <c r="AF945" s="3" t="str">
        <f>IF($E945=IF(ISERROR(VLOOKUP($AC945,技リスト!$A$1:$F$245,4,FALSE)),"－",VLOOKUP($AC945,技リスト!$A$1:$F$245,4,FALSE)),"一致","")</f>
        <v/>
      </c>
      <c r="AG945" s="16" t="str">
        <f t="shared" si="112"/>
        <v>おんりょうかみかくしくものいとさばきのてっつい</v>
      </c>
      <c r="AH945" s="16" t="str">
        <f t="shared" si="113"/>
        <v>おんりょうかみかくしくものいとさばきのてっつい</v>
      </c>
      <c r="AI945" s="16" t="str">
        <f t="shared" si="114"/>
        <v>おんりょうかみかくしくものいとさばきのてっつい</v>
      </c>
      <c r="AJ945" s="16" t="str">
        <f t="shared" si="115"/>
        <v>おんりょうかみかくしくものいとさばきのてっつい</v>
      </c>
      <c r="AK945" s="15" t="str">
        <f t="shared" si="116"/>
        <v>BLNSBLBB</v>
      </c>
      <c r="AL945" s="16" t="str">
        <f t="shared" si="117"/>
        <v>BLNSBLBB</v>
      </c>
      <c r="AM945" s="15" t="str">
        <f t="shared" si="118"/>
        <v>BLNSBLBB</v>
      </c>
      <c r="AN945" s="15" t="str">
        <f t="shared" si="119"/>
        <v>BLNSBLBB</v>
      </c>
    </row>
    <row r="946" spans="1:40" ht="11.25" customHeight="1" x14ac:dyDescent="0.15">
      <c r="A946" s="15">
        <v>945</v>
      </c>
      <c r="B946" s="15" t="s">
        <v>2209</v>
      </c>
      <c r="C946" s="15" t="s">
        <v>2210</v>
      </c>
      <c r="D946" s="3" t="s">
        <v>18</v>
      </c>
      <c r="E946" s="15" t="s">
        <v>121</v>
      </c>
      <c r="F946" s="15" t="s">
        <v>52</v>
      </c>
      <c r="G946" s="15">
        <v>88</v>
      </c>
      <c r="H946" s="15">
        <v>156</v>
      </c>
      <c r="I946" s="15">
        <v>63</v>
      </c>
      <c r="J946" s="15">
        <v>61</v>
      </c>
      <c r="K946" s="15">
        <v>61</v>
      </c>
      <c r="L946" s="15">
        <v>63</v>
      </c>
      <c r="M946" s="15">
        <v>36</v>
      </c>
      <c r="N946" s="15">
        <v>66</v>
      </c>
      <c r="O946" s="15">
        <v>61</v>
      </c>
      <c r="P946" s="15">
        <v>15</v>
      </c>
      <c r="Q946" s="15" t="s">
        <v>349</v>
      </c>
      <c r="R946" s="3" t="str">
        <f>IF(ISERROR(VLOOKUP($Q946,技リスト!$A$1:$F$270,6,FALSE)),"－",VLOOKUP($Q946,技リスト!$A$1:$F$270,6,FALSE))</f>
        <v>NS</v>
      </c>
      <c r="S946" s="3">
        <f>IF(ISERROR(VLOOKUP($Q946,技リスト!$A$1:$F$270,3,FALSE)),"－",VLOOKUP($Q946,技リスト!$A$1:$F$270,3,FALSE))</f>
        <v>22</v>
      </c>
      <c r="T946" s="3" t="str">
        <f>IF($E946=IF(ISERROR(VLOOKUP($Q946,技リスト!$A$1:$F$270,4,FALSE)),"－",VLOOKUP($Q946,技リスト!$A$1:$F$270,4,FALSE)),"一致","")</f>
        <v>一致</v>
      </c>
      <c r="U946" s="15" t="s">
        <v>610</v>
      </c>
      <c r="V946" s="3" t="str">
        <f>IF(ISERROR(VLOOKUP($U946,技リスト!$A$1:$F$270,6,FALSE)),"－",VLOOKUP($U946,技リスト!$A$1:$F$270,6,FALSE))</f>
        <v>DR</v>
      </c>
      <c r="W946" s="3">
        <f>IF(ISERROR(VLOOKUP($U946,技リスト!$A$1:$F$270,3,FALSE)),"－",VLOOKUP($U946,技リスト!$A$1:$F$270,3,FALSE))</f>
        <v>38</v>
      </c>
      <c r="X946" s="3" t="str">
        <f>IF($E946=IF(ISERROR(VLOOKUP($U946,技リスト!$A$1:$F$270,4,FALSE)),"－",VLOOKUP($U946,技リスト!$A$1:$F$270,4,FALSE)),"一致","")</f>
        <v/>
      </c>
      <c r="Y946" s="15" t="s">
        <v>449</v>
      </c>
      <c r="Z946" s="3" t="str">
        <f>IF(ISERROR(VLOOKUP($Y946,技リスト!$A$1:$F$270,6,FALSE)),"－",VLOOKUP($Y946,技リスト!$A$1:$F$270,6,FALSE))</f>
        <v>NS</v>
      </c>
      <c r="AA946" s="3">
        <f>IF(ISERROR(VLOOKUP($Y946,技リスト!$A$1:$F$270,3,FALSE)),"－",VLOOKUP($Y946,技リスト!$A$1:$F$270,3,FALSE))</f>
        <v>58</v>
      </c>
      <c r="AB946" s="3" t="str">
        <f>IF($E946=IF(ISERROR(VLOOKUP($Y946,技リスト!$A$1:$F$270,4,FALSE)),"－",VLOOKUP($Y946,技リスト!$A$1:$F$270,4,FALSE)),"一致","")</f>
        <v>一致</v>
      </c>
      <c r="AC946" s="15" t="s">
        <v>224</v>
      </c>
      <c r="AD946" s="3" t="str">
        <f>IF(ISERROR(VLOOKUP($AC946,技リスト!$A$1:$F$270,6,FALSE)),"－",VLOOKUP($AC946,技リスト!$A$1:$F$270,6,FALSE))</f>
        <v>NS</v>
      </c>
      <c r="AE946" s="3">
        <f>IF(ISERROR(VLOOKUP($AC946,技リスト!$A$1:$F$270,3,FALSE)),"－",VLOOKUP($AC946,技リスト!$A$1:$F$270,3,FALSE))</f>
        <v>70</v>
      </c>
      <c r="AF946" s="3" t="str">
        <f>IF($E946=IF(ISERROR(VLOOKUP($AC946,技リスト!$A$1:$F$245,4,FALSE)),"－",VLOOKUP($AC946,技リスト!$A$1:$F$245,4,FALSE)),"一致","")</f>
        <v/>
      </c>
      <c r="AG946" s="16" t="str">
        <f t="shared" si="112"/>
        <v>スネークショットフーセンガムつちだるまダイナマイトシュート</v>
      </c>
      <c r="AH946" s="16" t="str">
        <f t="shared" si="113"/>
        <v>スネークショットフーセンガムつちだるまダイナマイトシュート</v>
      </c>
      <c r="AI946" s="16" t="str">
        <f t="shared" si="114"/>
        <v>スネークショットフーセンガムつちだるまダイナマイトシュート</v>
      </c>
      <c r="AJ946" s="16" t="str">
        <f t="shared" si="115"/>
        <v>スネークショットフーセンガムつちだるまダイナマイトシュート</v>
      </c>
      <c r="AK946" s="15" t="str">
        <f t="shared" si="116"/>
        <v>NSDRNSNS</v>
      </c>
      <c r="AL946" s="16" t="str">
        <f t="shared" si="117"/>
        <v>NSDRNSNS</v>
      </c>
      <c r="AM946" s="15" t="str">
        <f t="shared" si="118"/>
        <v>NSDRNSNS</v>
      </c>
      <c r="AN946" s="15" t="str">
        <f t="shared" si="119"/>
        <v>NSDRNSNS</v>
      </c>
    </row>
    <row r="947" spans="1:40" ht="11.25" customHeight="1" x14ac:dyDescent="0.15">
      <c r="A947" s="15">
        <v>946</v>
      </c>
      <c r="B947" s="15" t="s">
        <v>2211</v>
      </c>
      <c r="C947" s="15" t="s">
        <v>2212</v>
      </c>
      <c r="D947" s="3" t="s">
        <v>18</v>
      </c>
      <c r="E947" s="15" t="s">
        <v>88</v>
      </c>
      <c r="F947" s="15" t="s">
        <v>20</v>
      </c>
      <c r="G947" s="15">
        <v>189</v>
      </c>
      <c r="H947" s="15">
        <v>150</v>
      </c>
      <c r="I947" s="15">
        <v>58</v>
      </c>
      <c r="J947" s="15">
        <v>60</v>
      </c>
      <c r="K947" s="15">
        <v>51</v>
      </c>
      <c r="L947" s="15">
        <v>64</v>
      </c>
      <c r="M947" s="15">
        <v>52</v>
      </c>
      <c r="N947" s="15">
        <v>72</v>
      </c>
      <c r="O947" s="15">
        <v>55</v>
      </c>
      <c r="P947" s="15">
        <v>18</v>
      </c>
      <c r="Q947" s="15" t="s">
        <v>203</v>
      </c>
      <c r="R947" s="3" t="str">
        <f>IF(ISERROR(VLOOKUP($Q947,技リスト!$A$1:$F$270,6,FALSE)),"－",VLOOKUP($Q947,技リスト!$A$1:$F$270,6,FALSE))</f>
        <v>P1</v>
      </c>
      <c r="S947" s="3">
        <f>IF(ISERROR(VLOOKUP($Q947,技リスト!$A$1:$F$270,3,FALSE)),"－",VLOOKUP($Q947,技リスト!$A$1:$F$270,3,FALSE))</f>
        <v>8</v>
      </c>
      <c r="T947" s="3" t="str">
        <f>IF($E947=IF(ISERROR(VLOOKUP($Q947,技リスト!$A$1:$F$270,4,FALSE)),"－",VLOOKUP($Q947,技リスト!$A$1:$F$270,4,FALSE)),"一致","")</f>
        <v/>
      </c>
      <c r="U947" s="15" t="s">
        <v>630</v>
      </c>
      <c r="V947" s="3" t="str">
        <f>IF(ISERROR(VLOOKUP($U947,技リスト!$A$1:$F$270,6,FALSE)),"－",VLOOKUP($U947,技リスト!$A$1:$F$270,6,FALSE))</f>
        <v>CA</v>
      </c>
      <c r="W947" s="3">
        <f>IF(ISERROR(VLOOKUP($U947,技リスト!$A$1:$F$270,3,FALSE)),"－",VLOOKUP($U947,技リスト!$A$1:$F$270,3,FALSE))</f>
        <v>13</v>
      </c>
      <c r="X947" s="3" t="str">
        <f>IF($E947=IF(ISERROR(VLOOKUP($U947,技リスト!$A$1:$F$270,4,FALSE)),"－",VLOOKUP($U947,技リスト!$A$1:$F$270,4,FALSE)),"一致","")</f>
        <v>一致</v>
      </c>
      <c r="Y947" s="15" t="s">
        <v>698</v>
      </c>
      <c r="Z947" s="3" t="str">
        <f>IF(ISERROR(VLOOKUP($Y947,技リスト!$A$1:$F$270,6,FALSE)),"－",VLOOKUP($Y947,技リスト!$A$1:$F$270,6,FALSE))</f>
        <v>BL</v>
      </c>
      <c r="AA947" s="3">
        <f>IF(ISERROR(VLOOKUP($Y947,技リスト!$A$1:$F$270,3,FALSE)),"－",VLOOKUP($Y947,技リスト!$A$1:$F$270,3,FALSE))</f>
        <v>44</v>
      </c>
      <c r="AB947" s="3" t="str">
        <f>IF($E947=IF(ISERROR(VLOOKUP($Y947,技リスト!$A$1:$F$270,4,FALSE)),"－",VLOOKUP($Y947,技リスト!$A$1:$F$270,4,FALSE)),"一致","")</f>
        <v>一致</v>
      </c>
      <c r="AC947" s="15" t="s">
        <v>445</v>
      </c>
      <c r="AD947" s="3" t="str">
        <f>IF(ISERROR(VLOOKUP($AC947,技リスト!$A$1:$F$270,6,FALSE)),"－",VLOOKUP($AC947,技リスト!$A$1:$F$270,6,FALSE))</f>
        <v>CA</v>
      </c>
      <c r="AE947" s="3">
        <f>IF(ISERROR(VLOOKUP($AC947,技リスト!$A$1:$F$270,3,FALSE)),"－",VLOOKUP($AC947,技リスト!$A$1:$F$270,3,FALSE))</f>
        <v>61</v>
      </c>
      <c r="AF947" s="3" t="str">
        <f>IF($E947=IF(ISERROR(VLOOKUP($AC947,技リスト!$A$1:$F$245,4,FALSE)),"－",VLOOKUP($AC947,技リスト!$A$1:$F$245,4,FALSE)),"一致","")</f>
        <v>一致</v>
      </c>
      <c r="AG947" s="16" t="str">
        <f t="shared" si="112"/>
        <v>ねっけつパンチトルネードキャッチアイスグランドつむじ</v>
      </c>
      <c r="AH947" s="16" t="str">
        <f t="shared" si="113"/>
        <v>ねっけつパンチトルネードキャッチアイスグランドつむじ</v>
      </c>
      <c r="AI947" s="16" t="str">
        <f t="shared" si="114"/>
        <v>ねっけつパンチトルネードキャッチアイスグランドつむじ</v>
      </c>
      <c r="AJ947" s="16" t="str">
        <f t="shared" si="115"/>
        <v>ねっけつパンチトルネードキャッチアイスグランドつむじ</v>
      </c>
      <c r="AK947" s="15" t="str">
        <f t="shared" si="116"/>
        <v>P1CABLCA</v>
      </c>
      <c r="AL947" s="16" t="str">
        <f t="shared" si="117"/>
        <v>P1CABLCA</v>
      </c>
      <c r="AM947" s="15" t="str">
        <f t="shared" si="118"/>
        <v>P1CABLCA</v>
      </c>
      <c r="AN947" s="15" t="str">
        <f t="shared" si="119"/>
        <v>P1CABLCA</v>
      </c>
    </row>
    <row r="948" spans="1:40" ht="11.25" customHeight="1" x14ac:dyDescent="0.15">
      <c r="A948" s="15">
        <v>947</v>
      </c>
      <c r="B948" s="15" t="s">
        <v>2213</v>
      </c>
      <c r="C948" s="15" t="s">
        <v>2214</v>
      </c>
      <c r="D948" s="3" t="s">
        <v>18</v>
      </c>
      <c r="E948" s="15" t="s">
        <v>145</v>
      </c>
      <c r="F948" s="15" t="s">
        <v>17</v>
      </c>
      <c r="G948" s="15">
        <v>140</v>
      </c>
      <c r="H948" s="15">
        <v>165</v>
      </c>
      <c r="I948" s="15">
        <v>61</v>
      </c>
      <c r="J948" s="15">
        <v>70</v>
      </c>
      <c r="K948" s="15">
        <v>56</v>
      </c>
      <c r="L948" s="15">
        <v>65</v>
      </c>
      <c r="M948" s="15">
        <v>56</v>
      </c>
      <c r="N948" s="15">
        <v>54</v>
      </c>
      <c r="O948" s="15">
        <v>55</v>
      </c>
      <c r="P948" s="15">
        <v>22</v>
      </c>
      <c r="Q948" s="15" t="s">
        <v>276</v>
      </c>
      <c r="R948" s="3" t="str">
        <f>IF(ISERROR(VLOOKUP($Q948,技リスト!$A$1:$F$270,6,FALSE)),"－",VLOOKUP($Q948,技リスト!$A$1:$F$270,6,FALSE))</f>
        <v>BL</v>
      </c>
      <c r="S948" s="3">
        <f>IF(ISERROR(VLOOKUP($Q948,技リスト!$A$1:$F$270,3,FALSE)),"－",VLOOKUP($Q948,技リスト!$A$1:$F$270,3,FALSE))</f>
        <v>16</v>
      </c>
      <c r="T948" s="3" t="str">
        <f>IF($E948=IF(ISERROR(VLOOKUP($Q948,技リスト!$A$1:$F$270,4,FALSE)),"－",VLOOKUP($Q948,技リスト!$A$1:$F$270,4,FALSE)),"一致","")</f>
        <v/>
      </c>
      <c r="U948" s="15" t="s">
        <v>230</v>
      </c>
      <c r="V948" s="3" t="str">
        <f>IF(ISERROR(VLOOKUP($U948,技リスト!$A$1:$F$270,6,FALSE)),"－",VLOOKUP($U948,技リスト!$A$1:$F$270,6,FALSE))</f>
        <v>NS</v>
      </c>
      <c r="W948" s="3">
        <f>IF(ISERROR(VLOOKUP($U948,技リスト!$A$1:$F$270,3,FALSE)),"－",VLOOKUP($U948,技リスト!$A$1:$F$270,3,FALSE))</f>
        <v>67</v>
      </c>
      <c r="X948" s="3" t="str">
        <f>IF($E948=IF(ISERROR(VLOOKUP($U948,技リスト!$A$1:$F$270,4,FALSE)),"－",VLOOKUP($U948,技リスト!$A$1:$F$270,4,FALSE)),"一致","")</f>
        <v/>
      </c>
      <c r="Y948" s="15" t="s">
        <v>610</v>
      </c>
      <c r="Z948" s="3" t="str">
        <f>IF(ISERROR(VLOOKUP($Y948,技リスト!$A$1:$F$270,6,FALSE)),"－",VLOOKUP($Y948,技リスト!$A$1:$F$270,6,FALSE))</f>
        <v>DR</v>
      </c>
      <c r="AA948" s="3">
        <f>IF(ISERROR(VLOOKUP($Y948,技リスト!$A$1:$F$270,3,FALSE)),"－",VLOOKUP($Y948,技リスト!$A$1:$F$270,3,FALSE))</f>
        <v>38</v>
      </c>
      <c r="AB948" s="3" t="str">
        <f>IF($E948=IF(ISERROR(VLOOKUP($Y948,技リスト!$A$1:$F$270,4,FALSE)),"－",VLOOKUP($Y948,技リスト!$A$1:$F$270,4,FALSE)),"一致","")</f>
        <v>一致</v>
      </c>
      <c r="AC948" s="15" t="s">
        <v>732</v>
      </c>
      <c r="AD948" s="3" t="str">
        <f>IF(ISERROR(VLOOKUP($AC948,技リスト!$A$1:$F$270,6,FALSE)),"－",VLOOKUP($AC948,技リスト!$A$1:$F$270,6,FALSE))</f>
        <v>BL</v>
      </c>
      <c r="AE948" s="3">
        <f>IF(ISERROR(VLOOKUP($AC948,技リスト!$A$1:$F$270,3,FALSE)),"－",VLOOKUP($AC948,技リスト!$A$1:$F$270,3,FALSE))</f>
        <v>56</v>
      </c>
      <c r="AF948" s="3" t="str">
        <f>IF($E948=IF(ISERROR(VLOOKUP($AC948,技リスト!$A$1:$F$245,4,FALSE)),"－",VLOOKUP($AC948,技リスト!$A$1:$F$245,4,FALSE)),"一致","")</f>
        <v>一致</v>
      </c>
      <c r="AG948" s="16" t="str">
        <f t="shared" si="112"/>
        <v>ドッペルゲンガーフリーズショットフーセンガムフェイクボンバー</v>
      </c>
      <c r="AH948" s="16" t="str">
        <f t="shared" si="113"/>
        <v>ドッペルゲンガーフリーズショットフーセンガムフェイクボンバー</v>
      </c>
      <c r="AI948" s="16" t="str">
        <f t="shared" si="114"/>
        <v>ドッペルゲンガーフリーズショットフーセンガムフェイクボンバー</v>
      </c>
      <c r="AJ948" s="16" t="str">
        <f t="shared" si="115"/>
        <v>ドッペルゲンガーフリーズショットフーセンガムフェイクボンバー</v>
      </c>
      <c r="AK948" s="15" t="str">
        <f t="shared" si="116"/>
        <v>BLNSDRBL</v>
      </c>
      <c r="AL948" s="16" t="str">
        <f t="shared" si="117"/>
        <v>BLNSDRBL</v>
      </c>
      <c r="AM948" s="15" t="str">
        <f t="shared" si="118"/>
        <v>BLNSDRBL</v>
      </c>
      <c r="AN948" s="15" t="str">
        <f t="shared" si="119"/>
        <v>BLNSDRBL</v>
      </c>
    </row>
    <row r="949" spans="1:40" ht="11.25" customHeight="1" x14ac:dyDescent="0.15">
      <c r="A949" s="15">
        <v>948</v>
      </c>
      <c r="B949" s="15" t="s">
        <v>2215</v>
      </c>
      <c r="C949" s="15" t="s">
        <v>2216</v>
      </c>
      <c r="D949" s="3" t="s">
        <v>18</v>
      </c>
      <c r="E949" s="15" t="s">
        <v>88</v>
      </c>
      <c r="F949" s="15" t="s">
        <v>52</v>
      </c>
      <c r="G949" s="15">
        <v>138</v>
      </c>
      <c r="H949" s="15">
        <v>194</v>
      </c>
      <c r="I949" s="15">
        <v>69</v>
      </c>
      <c r="J949" s="15">
        <v>58</v>
      </c>
      <c r="K949" s="15">
        <v>44</v>
      </c>
      <c r="L949" s="15">
        <v>51</v>
      </c>
      <c r="M949" s="15">
        <v>44</v>
      </c>
      <c r="N949" s="15">
        <v>62</v>
      </c>
      <c r="O949" s="15">
        <v>62</v>
      </c>
      <c r="P949" s="15">
        <v>16</v>
      </c>
      <c r="Q949" s="15" t="s">
        <v>533</v>
      </c>
      <c r="R949" s="3" t="str">
        <f>IF(ISERROR(VLOOKUP($Q949,技リスト!$A$1:$F$270,6,FALSE)),"－",VLOOKUP($Q949,技リスト!$A$1:$F$270,6,FALSE))</f>
        <v>NS</v>
      </c>
      <c r="S949" s="3">
        <f>IF(ISERROR(VLOOKUP($Q949,技リスト!$A$1:$F$270,3,FALSE)),"－",VLOOKUP($Q949,技リスト!$A$1:$F$270,3,FALSE))</f>
        <v>24</v>
      </c>
      <c r="T949" s="3" t="str">
        <f>IF($E949=IF(ISERROR(VLOOKUP($Q949,技リスト!$A$1:$F$270,4,FALSE)),"－",VLOOKUP($Q949,技リスト!$A$1:$F$270,4,FALSE)),"一致","")</f>
        <v>一致</v>
      </c>
      <c r="U949" s="15" t="s">
        <v>235</v>
      </c>
      <c r="V949" s="3" t="str">
        <f>IF(ISERROR(VLOOKUP($U949,技リスト!$A$1:$F$270,6,FALSE)),"－",VLOOKUP($U949,技リスト!$A$1:$F$270,6,FALSE))</f>
        <v>NS</v>
      </c>
      <c r="W949" s="3">
        <f>IF(ISERROR(VLOOKUP($U949,技リスト!$A$1:$F$270,3,FALSE)),"－",VLOOKUP($U949,技リスト!$A$1:$F$270,3,FALSE))</f>
        <v>58</v>
      </c>
      <c r="X949" s="3" t="str">
        <f>IF($E949=IF(ISERROR(VLOOKUP($U949,技リスト!$A$1:$F$270,4,FALSE)),"－",VLOOKUP($U949,技リスト!$A$1:$F$270,4,FALSE)),"一致","")</f>
        <v/>
      </c>
      <c r="Y949" s="15" t="s">
        <v>171</v>
      </c>
      <c r="Z949" s="3" t="str">
        <f>IF(ISERROR(VLOOKUP($Y949,技リスト!$A$1:$F$270,6,FALSE)),"－",VLOOKUP($Y949,技リスト!$A$1:$F$270,6,FALSE))</f>
        <v>DR</v>
      </c>
      <c r="AA949" s="3">
        <f>IF(ISERROR(VLOOKUP($Y949,技リスト!$A$1:$F$270,3,FALSE)),"－",VLOOKUP($Y949,技リスト!$A$1:$F$270,3,FALSE))</f>
        <v>47</v>
      </c>
      <c r="AB949" s="3" t="str">
        <f>IF($E949=IF(ISERROR(VLOOKUP($Y949,技リスト!$A$1:$F$270,4,FALSE)),"－",VLOOKUP($Y949,技リスト!$A$1:$F$270,4,FALSE)),"一致","")</f>
        <v/>
      </c>
      <c r="AC949" s="15" t="s">
        <v>875</v>
      </c>
      <c r="AD949" s="3" t="str">
        <f>IF(ISERROR(VLOOKUP($AC949,技リスト!$A$1:$F$270,6,FALSE)),"－",VLOOKUP($AC949,技リスト!$A$1:$F$270,6,FALSE))</f>
        <v>BS</v>
      </c>
      <c r="AE949" s="3">
        <f>IF(ISERROR(VLOOKUP($AC949,技リスト!$A$1:$F$270,3,FALSE)),"－",VLOOKUP($AC949,技リスト!$A$1:$F$270,3,FALSE))</f>
        <v>78</v>
      </c>
      <c r="AF949" s="3" t="str">
        <f>IF($E949=IF(ISERROR(VLOOKUP($AC949,技リスト!$A$1:$F$245,4,FALSE)),"－",VLOOKUP($AC949,技リスト!$A$1:$F$245,4,FALSE)),"一致","")</f>
        <v/>
      </c>
      <c r="AG949" s="16" t="str">
        <f t="shared" si="112"/>
        <v>スピニングシュートひゃくれつショットイリュージョンボールダークトルネード</v>
      </c>
      <c r="AH949" s="16" t="str">
        <f t="shared" si="113"/>
        <v>スピニングシュートひゃくれつショットイリュージョンボールダークトルネード</v>
      </c>
      <c r="AI949" s="16" t="str">
        <f t="shared" si="114"/>
        <v>スピニングシュートひゃくれつショットイリュージョンボールダークトルネード</v>
      </c>
      <c r="AJ949" s="16" t="str">
        <f t="shared" si="115"/>
        <v>スピニングシュートひゃくれつショットイリュージョンボールダークトルネード</v>
      </c>
      <c r="AK949" s="15" t="str">
        <f t="shared" si="116"/>
        <v>NSNSDRBS</v>
      </c>
      <c r="AL949" s="16" t="str">
        <f t="shared" si="117"/>
        <v>NSNSDRBS</v>
      </c>
      <c r="AM949" s="15" t="str">
        <f t="shared" si="118"/>
        <v>NSNSDRBS</v>
      </c>
      <c r="AN949" s="15" t="str">
        <f t="shared" si="119"/>
        <v>NSNSDRBS</v>
      </c>
    </row>
    <row r="950" spans="1:40" ht="11.25" customHeight="1" x14ac:dyDescent="0.15">
      <c r="A950" s="15">
        <v>949</v>
      </c>
      <c r="B950" s="15" t="s">
        <v>2217</v>
      </c>
      <c r="C950" s="15" t="s">
        <v>2218</v>
      </c>
      <c r="D950" s="3" t="s">
        <v>18</v>
      </c>
      <c r="E950" s="15" t="s">
        <v>19</v>
      </c>
      <c r="F950" s="15" t="s">
        <v>20</v>
      </c>
      <c r="G950" s="15">
        <v>160</v>
      </c>
      <c r="H950" s="15">
        <v>136</v>
      </c>
      <c r="I950" s="15">
        <v>76</v>
      </c>
      <c r="J950" s="15">
        <v>53</v>
      </c>
      <c r="K950" s="15">
        <v>52</v>
      </c>
      <c r="L950" s="15">
        <v>56</v>
      </c>
      <c r="M950" s="15">
        <v>53</v>
      </c>
      <c r="N950" s="15">
        <v>59</v>
      </c>
      <c r="O950" s="15">
        <v>60</v>
      </c>
      <c r="P950" s="15">
        <v>34</v>
      </c>
      <c r="Q950" s="15" t="s">
        <v>223</v>
      </c>
      <c r="R950" s="3" t="str">
        <f>IF(ISERROR(VLOOKUP($Q950,技リスト!$A$1:$F$270,6,FALSE)),"－",VLOOKUP($Q950,技リスト!$A$1:$F$270,6,FALSE))</f>
        <v>BL</v>
      </c>
      <c r="S950" s="3">
        <f>IF(ISERROR(VLOOKUP($Q950,技リスト!$A$1:$F$270,3,FALSE)),"－",VLOOKUP($Q950,技リスト!$A$1:$F$270,3,FALSE))</f>
        <v>8</v>
      </c>
      <c r="T950" s="3" t="str">
        <f>IF($E950=IF(ISERROR(VLOOKUP($Q950,技リスト!$A$1:$F$270,4,FALSE)),"－",VLOOKUP($Q950,技リスト!$A$1:$F$270,4,FALSE)),"一致","")</f>
        <v>一致</v>
      </c>
      <c r="U950" s="15" t="s">
        <v>630</v>
      </c>
      <c r="V950" s="3" t="str">
        <f>IF(ISERROR(VLOOKUP($U950,技リスト!$A$1:$F$270,6,FALSE)),"－",VLOOKUP($U950,技リスト!$A$1:$F$270,6,FALSE))</f>
        <v>CA</v>
      </c>
      <c r="W950" s="3">
        <f>IF(ISERROR(VLOOKUP($U950,技リスト!$A$1:$F$270,3,FALSE)),"－",VLOOKUP($U950,技リスト!$A$1:$F$270,3,FALSE))</f>
        <v>13</v>
      </c>
      <c r="X950" s="3" t="str">
        <f>IF($E950=IF(ISERROR(VLOOKUP($U950,技リスト!$A$1:$F$270,4,FALSE)),"－",VLOOKUP($U950,技リスト!$A$1:$F$270,4,FALSE)),"一致","")</f>
        <v/>
      </c>
      <c r="Y950" s="15" t="s">
        <v>250</v>
      </c>
      <c r="Z950" s="3" t="str">
        <f>IF(ISERROR(VLOOKUP($Y950,技リスト!$A$1:$F$270,6,FALSE)),"－",VLOOKUP($Y950,技リスト!$A$1:$F$270,6,FALSE))</f>
        <v>P1</v>
      </c>
      <c r="AA950" s="3">
        <f>IF(ISERROR(VLOOKUP($Y950,技リスト!$A$1:$F$270,3,FALSE)),"－",VLOOKUP($Y950,技リスト!$A$1:$F$270,3,FALSE))</f>
        <v>46</v>
      </c>
      <c r="AB950" s="3" t="str">
        <f>IF($E950=IF(ISERROR(VLOOKUP($Y950,技リスト!$A$1:$F$270,4,FALSE)),"－",VLOOKUP($Y950,技リスト!$A$1:$F$270,4,FALSE)),"一致","")</f>
        <v/>
      </c>
      <c r="AC950" s="15" t="s">
        <v>779</v>
      </c>
      <c r="AD950" s="3" t="str">
        <f>IF(ISERROR(VLOOKUP($AC950,技リスト!$A$1:$F$270,6,FALSE)),"－",VLOOKUP($AC950,技リスト!$A$1:$F$270,6,FALSE))</f>
        <v>CA</v>
      </c>
      <c r="AE950" s="3">
        <f>IF(ISERROR(VLOOKUP($AC950,技リスト!$A$1:$F$270,3,FALSE)),"－",VLOOKUP($AC950,技リスト!$A$1:$F$270,3,FALSE))</f>
        <v>65</v>
      </c>
      <c r="AF950" s="3" t="str">
        <f>IF($E950=IF(ISERROR(VLOOKUP($AC950,技リスト!$A$1:$F$245,4,FALSE)),"－",VLOOKUP($AC950,技リスト!$A$1:$F$245,4,FALSE)),"一致","")</f>
        <v/>
      </c>
      <c r="AG950" s="16" t="str">
        <f t="shared" si="112"/>
        <v>キラースライドトルネードキャッチねっけつヘッドオーロラカーテン</v>
      </c>
      <c r="AH950" s="16" t="str">
        <f t="shared" si="113"/>
        <v>キラースライドトルネードキャッチねっけつヘッドオーロラカーテン</v>
      </c>
      <c r="AI950" s="16" t="str">
        <f t="shared" si="114"/>
        <v>キラースライドトルネードキャッチねっけつヘッドオーロラカーテン</v>
      </c>
      <c r="AJ950" s="16" t="str">
        <f t="shared" si="115"/>
        <v>キラースライドトルネードキャッチねっけつヘッドオーロラカーテン</v>
      </c>
      <c r="AK950" s="15" t="str">
        <f t="shared" si="116"/>
        <v>BLCAP1CA</v>
      </c>
      <c r="AL950" s="16" t="str">
        <f t="shared" si="117"/>
        <v>BLCAP1CA</v>
      </c>
      <c r="AM950" s="15" t="str">
        <f t="shared" si="118"/>
        <v>BLCAP1CA</v>
      </c>
      <c r="AN950" s="15" t="str">
        <f t="shared" si="119"/>
        <v>BLCAP1CA</v>
      </c>
    </row>
    <row r="951" spans="1:40" ht="11.25" customHeight="1" x14ac:dyDescent="0.15">
      <c r="A951" s="15">
        <v>950</v>
      </c>
      <c r="B951" s="15" t="s">
        <v>2219</v>
      </c>
      <c r="C951" s="15" t="s">
        <v>2220</v>
      </c>
      <c r="D951" s="3" t="s">
        <v>18</v>
      </c>
      <c r="E951" s="15" t="s">
        <v>19</v>
      </c>
      <c r="F951" s="15" t="s">
        <v>52</v>
      </c>
      <c r="G951" s="15">
        <v>83</v>
      </c>
      <c r="H951" s="15">
        <v>150</v>
      </c>
      <c r="I951" s="15">
        <v>40</v>
      </c>
      <c r="J951" s="15">
        <v>52</v>
      </c>
      <c r="K951" s="15">
        <v>62</v>
      </c>
      <c r="L951" s="15">
        <v>56</v>
      </c>
      <c r="M951" s="15">
        <v>64</v>
      </c>
      <c r="N951" s="15">
        <v>54</v>
      </c>
      <c r="O951" s="15">
        <v>54</v>
      </c>
      <c r="P951" s="15">
        <v>19</v>
      </c>
      <c r="Q951" s="15" t="s">
        <v>324</v>
      </c>
      <c r="R951" s="3" t="str">
        <f>IF(ISERROR(VLOOKUP($Q951,技リスト!$A$1:$F$270,6,FALSE)),"－",VLOOKUP($Q951,技リスト!$A$1:$F$270,6,FALSE))</f>
        <v>DR</v>
      </c>
      <c r="S951" s="3">
        <f>IF(ISERROR(VLOOKUP($Q951,技リスト!$A$1:$F$270,3,FALSE)),"－",VLOOKUP($Q951,技リスト!$A$1:$F$270,3,FALSE))</f>
        <v>8</v>
      </c>
      <c r="T951" s="3" t="str">
        <f>IF($E951=IF(ISERROR(VLOOKUP($Q951,技リスト!$A$1:$F$270,4,FALSE)),"－",VLOOKUP($Q951,技リスト!$A$1:$F$270,4,FALSE)),"一致","")</f>
        <v/>
      </c>
      <c r="U951" s="15" t="s">
        <v>147</v>
      </c>
      <c r="V951" s="3" t="str">
        <f>IF(ISERROR(VLOOKUP($U951,技リスト!$A$1:$F$270,6,FALSE)),"－",VLOOKUP($U951,技リスト!$A$1:$F$270,6,FALSE))</f>
        <v>LS</v>
      </c>
      <c r="W951" s="3">
        <f>IF(ISERROR(VLOOKUP($U951,技リスト!$A$1:$F$270,3,FALSE)),"－",VLOOKUP($U951,技リスト!$A$1:$F$270,3,FALSE))</f>
        <v>45</v>
      </c>
      <c r="X951" s="3" t="str">
        <f>IF($E951=IF(ISERROR(VLOOKUP($U951,技リスト!$A$1:$F$270,4,FALSE)),"－",VLOOKUP($U951,技リスト!$A$1:$F$270,4,FALSE)),"一致","")</f>
        <v/>
      </c>
      <c r="Y951" s="15" t="s">
        <v>522</v>
      </c>
      <c r="Z951" s="3" t="str">
        <f>IF(ISERROR(VLOOKUP($Y951,技リスト!$A$1:$F$270,6,FALSE)),"－",VLOOKUP($Y951,技リスト!$A$1:$F$270,6,FALSE))</f>
        <v>NS</v>
      </c>
      <c r="AA951" s="3">
        <f>IF(ISERROR(VLOOKUP($Y951,技リスト!$A$1:$F$270,3,FALSE)),"－",VLOOKUP($Y951,技リスト!$A$1:$F$270,3,FALSE))</f>
        <v>70</v>
      </c>
      <c r="AB951" s="3" t="str">
        <f>IF($E951=IF(ISERROR(VLOOKUP($Y951,技リスト!$A$1:$F$270,4,FALSE)),"－",VLOOKUP($Y951,技リスト!$A$1:$F$270,4,FALSE)),"一致","")</f>
        <v/>
      </c>
      <c r="AC951" s="15" t="s">
        <v>253</v>
      </c>
      <c r="AD951" s="3" t="str">
        <f>IF(ISERROR(VLOOKUP($AC951,技リスト!$A$1:$F$270,6,FALSE)),"－",VLOOKUP($AC951,技リスト!$A$1:$F$270,6,FALSE))</f>
        <v>NS</v>
      </c>
      <c r="AE951" s="3">
        <f>IF(ISERROR(VLOOKUP($AC951,技リスト!$A$1:$F$270,3,FALSE)),"－",VLOOKUP($AC951,技リスト!$A$1:$F$270,3,FALSE))</f>
        <v>84</v>
      </c>
      <c r="AF951" s="3" t="str">
        <f>IF($E951=IF(ISERROR(VLOOKUP($AC951,技リスト!$A$1:$F$245,4,FALSE)),"－",VLOOKUP($AC951,技リスト!$A$1:$F$245,4,FALSE)),"一致","")</f>
        <v/>
      </c>
      <c r="AG951" s="16" t="str">
        <f t="shared" si="112"/>
        <v>ダッシュアクセルすいせいシュートダブルグレネードツインブースト</v>
      </c>
      <c r="AH951" s="16" t="str">
        <f t="shared" si="113"/>
        <v>ダッシュアクセルすいせいシュートダブルグレネードツインブースト</v>
      </c>
      <c r="AI951" s="16" t="str">
        <f t="shared" si="114"/>
        <v>ダッシュアクセルすいせいシュートダブルグレネードツインブースト</v>
      </c>
      <c r="AJ951" s="16" t="str">
        <f t="shared" si="115"/>
        <v>ダッシュアクセルすいせいシュートダブルグレネードツインブースト</v>
      </c>
      <c r="AK951" s="15" t="str">
        <f t="shared" si="116"/>
        <v>DRLSNSNS</v>
      </c>
      <c r="AL951" s="16" t="str">
        <f t="shared" si="117"/>
        <v>DRLSNSNS</v>
      </c>
      <c r="AM951" s="15" t="str">
        <f t="shared" si="118"/>
        <v>DRLSNSNS</v>
      </c>
      <c r="AN951" s="15" t="str">
        <f t="shared" si="119"/>
        <v>DRLSNSNS</v>
      </c>
    </row>
    <row r="952" spans="1:40" ht="11.25" customHeight="1" x14ac:dyDescent="0.15">
      <c r="A952" s="15">
        <v>951</v>
      </c>
      <c r="B952" s="15" t="s">
        <v>2221</v>
      </c>
      <c r="C952" s="15" t="s">
        <v>2222</v>
      </c>
      <c r="D952" s="3" t="s">
        <v>18</v>
      </c>
      <c r="E952" s="15" t="s">
        <v>19</v>
      </c>
      <c r="F952" s="15" t="s">
        <v>52</v>
      </c>
      <c r="G952" s="15">
        <v>123</v>
      </c>
      <c r="H952" s="15">
        <v>106</v>
      </c>
      <c r="I952" s="15">
        <v>40</v>
      </c>
      <c r="J952" s="15">
        <v>51</v>
      </c>
      <c r="K952" s="15">
        <v>48</v>
      </c>
      <c r="L952" s="15">
        <v>42</v>
      </c>
      <c r="M952" s="15">
        <v>45</v>
      </c>
      <c r="N952" s="15">
        <v>49</v>
      </c>
      <c r="O952" s="15">
        <v>40</v>
      </c>
      <c r="P952" s="15">
        <v>39</v>
      </c>
      <c r="Q952" s="15" t="s">
        <v>344</v>
      </c>
      <c r="R952" s="3" t="str">
        <f>IF(ISERROR(VLOOKUP($Q952,技リスト!$A$1:$F$270,6,FALSE)),"－",VLOOKUP($Q952,技リスト!$A$1:$F$270,6,FALSE))</f>
        <v>NS</v>
      </c>
      <c r="S952" s="3">
        <f>IF(ISERROR(VLOOKUP($Q952,技リスト!$A$1:$F$270,3,FALSE)),"－",VLOOKUP($Q952,技リスト!$A$1:$F$270,3,FALSE))</f>
        <v>31</v>
      </c>
      <c r="T952" s="3" t="str">
        <f>IF($E952=IF(ISERROR(VLOOKUP($Q952,技リスト!$A$1:$F$270,4,FALSE)),"－",VLOOKUP($Q952,技リスト!$A$1:$F$270,4,FALSE)),"一致","")</f>
        <v/>
      </c>
      <c r="U952" s="15" t="s">
        <v>146</v>
      </c>
      <c r="V952" s="3" t="str">
        <f>IF(ISERROR(VLOOKUP($U952,技リスト!$A$1:$F$270,6,FALSE)),"－",VLOOKUP($U952,技リスト!$A$1:$F$270,6,FALSE))</f>
        <v>DR</v>
      </c>
      <c r="W952" s="3">
        <f>IF(ISERROR(VLOOKUP($U952,技リスト!$A$1:$F$270,3,FALSE)),"－",VLOOKUP($U952,技リスト!$A$1:$F$270,3,FALSE))</f>
        <v>15</v>
      </c>
      <c r="X952" s="3" t="str">
        <f>IF($E952=IF(ISERROR(VLOOKUP($U952,技リスト!$A$1:$F$270,4,FALSE)),"－",VLOOKUP($U952,技リスト!$A$1:$F$270,4,FALSE)),"一致","")</f>
        <v/>
      </c>
      <c r="Y952" s="15" t="s">
        <v>684</v>
      </c>
      <c r="Z952" s="3" t="str">
        <f>IF(ISERROR(VLOOKUP($Y952,技リスト!$A$1:$F$270,6,FALSE)),"－",VLOOKUP($Y952,技リスト!$A$1:$F$270,6,FALSE))</f>
        <v>NS</v>
      </c>
      <c r="AA952" s="3">
        <f>IF(ISERROR(VLOOKUP($Y952,技リスト!$A$1:$F$270,3,FALSE)),"－",VLOOKUP($Y952,技リスト!$A$1:$F$270,3,FALSE))</f>
        <v>45</v>
      </c>
      <c r="AB952" s="3" t="str">
        <f>IF($E952=IF(ISERROR(VLOOKUP($Y952,技リスト!$A$1:$F$270,4,FALSE)),"－",VLOOKUP($Y952,技リスト!$A$1:$F$270,4,FALSE)),"一致","")</f>
        <v/>
      </c>
      <c r="AC952" s="15" t="s">
        <v>260</v>
      </c>
      <c r="AD952" s="3" t="str">
        <f>IF(ISERROR(VLOOKUP($AC952,技リスト!$A$1:$F$270,6,FALSE)),"－",VLOOKUP($AC952,技リスト!$A$1:$F$270,6,FALSE))</f>
        <v>NS</v>
      </c>
      <c r="AE952" s="3">
        <f>IF(ISERROR(VLOOKUP($AC952,技リスト!$A$1:$F$270,3,FALSE)),"－",VLOOKUP($AC952,技リスト!$A$1:$F$270,3,FALSE))</f>
        <v>70</v>
      </c>
      <c r="AF952" s="3" t="str">
        <f>IF($E952=IF(ISERROR(VLOOKUP($AC952,技リスト!$A$1:$F$245,4,FALSE)),"－",VLOOKUP($AC952,技リスト!$A$1:$F$245,4,FALSE)),"一致","")</f>
        <v>一致</v>
      </c>
      <c r="AG952" s="16" t="str">
        <f t="shared" si="112"/>
        <v>ターザンキックモンキーターンあびせげりクンフーヘッド</v>
      </c>
      <c r="AH952" s="16" t="str">
        <f t="shared" si="113"/>
        <v>ターザンキックモンキーターンあびせげりクンフーヘッド</v>
      </c>
      <c r="AI952" s="16" t="str">
        <f t="shared" si="114"/>
        <v>ターザンキックモンキーターンあびせげりクンフーヘッド</v>
      </c>
      <c r="AJ952" s="16" t="str">
        <f t="shared" si="115"/>
        <v>ターザンキックモンキーターンあびせげりクンフーヘッド</v>
      </c>
      <c r="AK952" s="15" t="str">
        <f t="shared" si="116"/>
        <v>NSDRNSNS</v>
      </c>
      <c r="AL952" s="16" t="str">
        <f t="shared" si="117"/>
        <v>NSDRNSNS</v>
      </c>
      <c r="AM952" s="15" t="str">
        <f t="shared" si="118"/>
        <v>NSDRNSNS</v>
      </c>
      <c r="AN952" s="15" t="str">
        <f t="shared" si="119"/>
        <v>NSDRNSNS</v>
      </c>
    </row>
    <row r="953" spans="1:40" ht="11.25" customHeight="1" x14ac:dyDescent="0.15">
      <c r="A953" s="15">
        <v>952</v>
      </c>
      <c r="B953" s="15" t="s">
        <v>2223</v>
      </c>
      <c r="C953" s="15" t="s">
        <v>2224</v>
      </c>
      <c r="D953" s="3" t="s">
        <v>18</v>
      </c>
      <c r="E953" s="15" t="s">
        <v>88</v>
      </c>
      <c r="F953" s="15" t="s">
        <v>53</v>
      </c>
      <c r="G953" s="15">
        <v>158</v>
      </c>
      <c r="H953" s="15">
        <v>174</v>
      </c>
      <c r="I953" s="15">
        <v>41</v>
      </c>
      <c r="J953" s="15">
        <v>56</v>
      </c>
      <c r="K953" s="15">
        <v>66</v>
      </c>
      <c r="L953" s="15">
        <v>46</v>
      </c>
      <c r="M953" s="15">
        <v>52</v>
      </c>
      <c r="N953" s="15">
        <v>56</v>
      </c>
      <c r="O953" s="15">
        <v>52</v>
      </c>
      <c r="P953" s="15">
        <v>16</v>
      </c>
      <c r="Q953" s="15" t="s">
        <v>921</v>
      </c>
      <c r="R953" s="3" t="str">
        <f>IF(ISERROR(VLOOKUP($Q953,技リスト!$A$1:$F$270,6,FALSE)),"－",VLOOKUP($Q953,技リスト!$A$1:$F$270,6,FALSE))</f>
        <v>DR</v>
      </c>
      <c r="S953" s="3">
        <f>IF(ISERROR(VLOOKUP($Q953,技リスト!$A$1:$F$270,3,FALSE)),"－",VLOOKUP($Q953,技リスト!$A$1:$F$270,3,FALSE))</f>
        <v>17</v>
      </c>
      <c r="T953" s="3" t="str">
        <f>IF($E953=IF(ISERROR(VLOOKUP($Q953,技リスト!$A$1:$F$270,4,FALSE)),"－",VLOOKUP($Q953,技リスト!$A$1:$F$270,4,FALSE)),"一致","")</f>
        <v/>
      </c>
      <c r="U953" s="15" t="s">
        <v>298</v>
      </c>
      <c r="V953" s="3" t="str">
        <f>IF(ISERROR(VLOOKUP($U953,技リスト!$A$1:$F$270,6,FALSE)),"－",VLOOKUP($U953,技リスト!$A$1:$F$270,6,FALSE))</f>
        <v>DR</v>
      </c>
      <c r="W953" s="3">
        <f>IF(ISERROR(VLOOKUP($U953,技リスト!$A$1:$F$270,3,FALSE)),"－",VLOOKUP($U953,技リスト!$A$1:$F$270,3,FALSE))</f>
        <v>38</v>
      </c>
      <c r="X953" s="3" t="str">
        <f>IF($E953=IF(ISERROR(VLOOKUP($U953,技リスト!$A$1:$F$270,4,FALSE)),"－",VLOOKUP($U953,技リスト!$A$1:$F$270,4,FALSE)),"一致","")</f>
        <v>一致</v>
      </c>
      <c r="Y953" s="15" t="s">
        <v>165</v>
      </c>
      <c r="Z953" s="3" t="str">
        <f>IF(ISERROR(VLOOKUP($Y953,技リスト!$A$1:$F$270,6,FALSE)),"－",VLOOKUP($Y953,技リスト!$A$1:$F$270,6,FALSE))</f>
        <v>BL</v>
      </c>
      <c r="AA953" s="3">
        <f>IF(ISERROR(VLOOKUP($Y953,技リスト!$A$1:$F$270,3,FALSE)),"－",VLOOKUP($Y953,技リスト!$A$1:$F$270,3,FALSE))</f>
        <v>46</v>
      </c>
      <c r="AB953" s="3" t="str">
        <f>IF($E953=IF(ISERROR(VLOOKUP($Y953,技リスト!$A$1:$F$270,4,FALSE)),"－",VLOOKUP($Y953,技リスト!$A$1:$F$270,4,FALSE)),"一致","")</f>
        <v/>
      </c>
      <c r="AC953" s="15" t="s">
        <v>522</v>
      </c>
      <c r="AD953" s="3" t="str">
        <f>IF(ISERROR(VLOOKUP($AC953,技リスト!$A$1:$F$270,6,FALSE)),"－",VLOOKUP($AC953,技リスト!$A$1:$F$270,6,FALSE))</f>
        <v>NS</v>
      </c>
      <c r="AE953" s="3">
        <f>IF(ISERROR(VLOOKUP($AC953,技リスト!$A$1:$F$270,3,FALSE)),"－",VLOOKUP($AC953,技リスト!$A$1:$F$270,3,FALSE))</f>
        <v>70</v>
      </c>
      <c r="AF953" s="3" t="str">
        <f>IF($E953=IF(ISERROR(VLOOKUP($AC953,技リスト!$A$1:$F$245,4,FALSE)),"－",VLOOKUP($AC953,技リスト!$A$1:$F$245,4,FALSE)),"一致","")</f>
        <v/>
      </c>
      <c r="AG953" s="16" t="str">
        <f t="shared" si="112"/>
        <v>ひとりワンツームーンサルトフェイクボールダブルグレネード</v>
      </c>
      <c r="AH953" s="16" t="str">
        <f t="shared" si="113"/>
        <v>ひとりワンツームーンサルトフェイクボールダブルグレネード</v>
      </c>
      <c r="AI953" s="16" t="str">
        <f t="shared" si="114"/>
        <v>ひとりワンツームーンサルトフェイクボールダブルグレネード</v>
      </c>
      <c r="AJ953" s="16" t="str">
        <f t="shared" si="115"/>
        <v>ひとりワンツームーンサルトフェイクボールダブルグレネード</v>
      </c>
      <c r="AK953" s="15" t="str">
        <f t="shared" si="116"/>
        <v>DRDRBLNS</v>
      </c>
      <c r="AL953" s="16" t="str">
        <f t="shared" si="117"/>
        <v>DRDRBLNS</v>
      </c>
      <c r="AM953" s="15" t="str">
        <f t="shared" si="118"/>
        <v>DRDRBLNS</v>
      </c>
      <c r="AN953" s="15" t="str">
        <f t="shared" si="119"/>
        <v>DRDRBLNS</v>
      </c>
    </row>
    <row r="954" spans="1:40" ht="11.25" customHeight="1" x14ac:dyDescent="0.15">
      <c r="A954" s="15">
        <v>953</v>
      </c>
      <c r="B954" s="15" t="s">
        <v>2225</v>
      </c>
      <c r="C954" s="15" t="s">
        <v>2226</v>
      </c>
      <c r="D954" s="3" t="s">
        <v>18</v>
      </c>
      <c r="E954" s="15" t="s">
        <v>121</v>
      </c>
      <c r="F954" s="15" t="s">
        <v>53</v>
      </c>
      <c r="G954" s="15">
        <v>206</v>
      </c>
      <c r="H954" s="15">
        <v>154</v>
      </c>
      <c r="I954" s="15">
        <v>64</v>
      </c>
      <c r="J954" s="15">
        <v>61</v>
      </c>
      <c r="K954" s="15">
        <v>56</v>
      </c>
      <c r="L954" s="15">
        <v>60</v>
      </c>
      <c r="M954" s="15">
        <v>32</v>
      </c>
      <c r="N954" s="15">
        <v>73</v>
      </c>
      <c r="O954" s="15">
        <v>60</v>
      </c>
      <c r="P954" s="15">
        <v>20</v>
      </c>
      <c r="Q954" s="15" t="s">
        <v>171</v>
      </c>
      <c r="R954" s="3" t="str">
        <f>IF(ISERROR(VLOOKUP($Q954,技リスト!$A$1:$F$270,6,FALSE)),"－",VLOOKUP($Q954,技リスト!$A$1:$F$270,6,FALSE))</f>
        <v>DR</v>
      </c>
      <c r="S954" s="3">
        <f>IF(ISERROR(VLOOKUP($Q954,技リスト!$A$1:$F$270,3,FALSE)),"－",VLOOKUP($Q954,技リスト!$A$1:$F$270,3,FALSE))</f>
        <v>47</v>
      </c>
      <c r="T954" s="3" t="str">
        <f>IF($E954=IF(ISERROR(VLOOKUP($Q954,技リスト!$A$1:$F$270,4,FALSE)),"－",VLOOKUP($Q954,技リスト!$A$1:$F$270,4,FALSE)),"一致","")</f>
        <v/>
      </c>
      <c r="U954" s="15" t="s">
        <v>230</v>
      </c>
      <c r="V954" s="3" t="str">
        <f>IF(ISERROR(VLOOKUP($U954,技リスト!$A$1:$F$270,6,FALSE)),"－",VLOOKUP($U954,技リスト!$A$1:$F$270,6,FALSE))</f>
        <v>NS</v>
      </c>
      <c r="W954" s="3">
        <f>IF(ISERROR(VLOOKUP($U954,技リスト!$A$1:$F$270,3,FALSE)),"－",VLOOKUP($U954,技リスト!$A$1:$F$270,3,FALSE))</f>
        <v>67</v>
      </c>
      <c r="X954" s="3" t="str">
        <f>IF($E954=IF(ISERROR(VLOOKUP($U954,技リスト!$A$1:$F$270,4,FALSE)),"－",VLOOKUP($U954,技リスト!$A$1:$F$270,4,FALSE)),"一致","")</f>
        <v/>
      </c>
      <c r="Y954" s="15" t="s">
        <v>141</v>
      </c>
      <c r="Z954" s="3" t="str">
        <f>IF(ISERROR(VLOOKUP($Y954,技リスト!$A$1:$F$270,6,FALSE)),"－",VLOOKUP($Y954,技リスト!$A$1:$F$270,6,FALSE))</f>
        <v>BL</v>
      </c>
      <c r="AA954" s="3">
        <f>IF(ISERROR(VLOOKUP($Y954,技リスト!$A$1:$F$270,3,FALSE)),"－",VLOOKUP($Y954,技リスト!$A$1:$F$270,3,FALSE))</f>
        <v>64</v>
      </c>
      <c r="AB954" s="3" t="str">
        <f>IF($E954=IF(ISERROR(VLOOKUP($Y954,技リスト!$A$1:$F$270,4,FALSE)),"－",VLOOKUP($Y954,技リスト!$A$1:$F$270,4,FALSE)),"一致","")</f>
        <v/>
      </c>
      <c r="AC954" s="15" t="s">
        <v>715</v>
      </c>
      <c r="AD954" s="3" t="str">
        <f>IF(ISERROR(VLOOKUP($AC954,技リスト!$A$1:$F$270,6,FALSE)),"－",VLOOKUP($AC954,技リスト!$A$1:$F$270,6,FALSE))</f>
        <v>DR</v>
      </c>
      <c r="AE954" s="3">
        <f>IF(ISERROR(VLOOKUP($AC954,技リスト!$A$1:$F$270,3,FALSE)),"－",VLOOKUP($AC954,技リスト!$A$1:$F$270,3,FALSE))</f>
        <v>61</v>
      </c>
      <c r="AF954" s="3" t="str">
        <f>IF($E954=IF(ISERROR(VLOOKUP($AC954,技リスト!$A$1:$F$245,4,FALSE)),"－",VLOOKUP($AC954,技リスト!$A$1:$F$245,4,FALSE)),"一致","")</f>
        <v/>
      </c>
      <c r="AG954" s="16" t="str">
        <f t="shared" si="112"/>
        <v>イリュージョンボールフリーズショットかげぬいたつまきどくぎり</v>
      </c>
      <c r="AH954" s="16" t="str">
        <f t="shared" si="113"/>
        <v>イリュージョンボールフリーズショットかげぬいたつまきどくぎり</v>
      </c>
      <c r="AI954" s="16" t="str">
        <f t="shared" si="114"/>
        <v>イリュージョンボールフリーズショットかげぬいたつまきどくぎり</v>
      </c>
      <c r="AJ954" s="16" t="str">
        <f t="shared" si="115"/>
        <v>イリュージョンボールフリーズショットかげぬいたつまきどくぎり</v>
      </c>
      <c r="AK954" s="15" t="str">
        <f t="shared" si="116"/>
        <v>DRNSBLDR</v>
      </c>
      <c r="AL954" s="16" t="str">
        <f t="shared" si="117"/>
        <v>DRNSBLDR</v>
      </c>
      <c r="AM954" s="15" t="str">
        <f t="shared" si="118"/>
        <v>DRNSBLDR</v>
      </c>
      <c r="AN954" s="15" t="str">
        <f t="shared" si="119"/>
        <v>DRNSBLDR</v>
      </c>
    </row>
    <row r="955" spans="1:40" ht="11.25" customHeight="1" x14ac:dyDescent="0.15">
      <c r="A955" s="15">
        <v>954</v>
      </c>
      <c r="B955" s="15" t="s">
        <v>2227</v>
      </c>
      <c r="C955" s="15" t="s">
        <v>2228</v>
      </c>
      <c r="D955" s="3" t="s">
        <v>18</v>
      </c>
      <c r="E955" s="15" t="s">
        <v>19</v>
      </c>
      <c r="F955" s="15" t="s">
        <v>52</v>
      </c>
      <c r="G955" s="15">
        <v>96</v>
      </c>
      <c r="H955" s="15">
        <v>146</v>
      </c>
      <c r="I955" s="15">
        <v>44</v>
      </c>
      <c r="J955" s="15">
        <v>63</v>
      </c>
      <c r="K955" s="15">
        <v>60</v>
      </c>
      <c r="L955" s="15">
        <v>52</v>
      </c>
      <c r="M955" s="15">
        <v>70</v>
      </c>
      <c r="N955" s="15">
        <v>59</v>
      </c>
      <c r="O955" s="15">
        <v>60</v>
      </c>
      <c r="P955" s="15">
        <v>17</v>
      </c>
      <c r="Q955" s="15" t="s">
        <v>194</v>
      </c>
      <c r="R955" s="3" t="str">
        <f>IF(ISERROR(VLOOKUP($Q955,技リスト!$A$1:$F$270,6,FALSE)),"－",VLOOKUP($Q955,技リスト!$A$1:$F$270,6,FALSE))</f>
        <v>NS</v>
      </c>
      <c r="S955" s="3">
        <f>IF(ISERROR(VLOOKUP($Q955,技リスト!$A$1:$F$270,3,FALSE)),"－",VLOOKUP($Q955,技リスト!$A$1:$F$270,3,FALSE))</f>
        <v>43</v>
      </c>
      <c r="T955" s="3" t="str">
        <f>IF($E955=IF(ISERROR(VLOOKUP($Q955,技リスト!$A$1:$F$270,4,FALSE)),"－",VLOOKUP($Q955,技リスト!$A$1:$F$270,4,FALSE)),"一致","")</f>
        <v>一致</v>
      </c>
      <c r="U955" s="15" t="s">
        <v>921</v>
      </c>
      <c r="V955" s="3" t="str">
        <f>IF(ISERROR(VLOOKUP($U955,技リスト!$A$1:$F$270,6,FALSE)),"－",VLOOKUP($U955,技リスト!$A$1:$F$270,6,FALSE))</f>
        <v>DR</v>
      </c>
      <c r="W955" s="3">
        <f>IF(ISERROR(VLOOKUP($U955,技リスト!$A$1:$F$270,3,FALSE)),"－",VLOOKUP($U955,技リスト!$A$1:$F$270,3,FALSE))</f>
        <v>17</v>
      </c>
      <c r="X955" s="3" t="str">
        <f>IF($E955=IF(ISERROR(VLOOKUP($U955,技リスト!$A$1:$F$270,4,FALSE)),"－",VLOOKUP($U955,技リスト!$A$1:$F$270,4,FALSE)),"一致","")</f>
        <v/>
      </c>
      <c r="Y955" s="15" t="s">
        <v>330</v>
      </c>
      <c r="Z955" s="3" t="str">
        <f>IF(ISERROR(VLOOKUP($Y955,技リスト!$A$1:$F$270,6,FALSE)),"－",VLOOKUP($Y955,技リスト!$A$1:$F$270,6,FALSE))</f>
        <v>NS</v>
      </c>
      <c r="AA955" s="3">
        <f>IF(ISERROR(VLOOKUP($Y955,技リスト!$A$1:$F$270,3,FALSE)),"－",VLOOKUP($Y955,技リスト!$A$1:$F$270,3,FALSE))</f>
        <v>65</v>
      </c>
      <c r="AB955" s="3" t="str">
        <f>IF($E955=IF(ISERROR(VLOOKUP($Y955,技リスト!$A$1:$F$270,4,FALSE)),"－",VLOOKUP($Y955,技リスト!$A$1:$F$270,4,FALSE)),"一致","")</f>
        <v>一致</v>
      </c>
      <c r="AC955" s="15" t="s">
        <v>1255</v>
      </c>
      <c r="AD955" s="3" t="str">
        <f>IF(ISERROR(VLOOKUP($AC955,技リスト!$A$1:$F$270,6,FALSE)),"－",VLOOKUP($AC955,技リスト!$A$1:$F$270,6,FALSE))</f>
        <v>NS</v>
      </c>
      <c r="AE955" s="3">
        <f>IF(ISERROR(VLOOKUP($AC955,技リスト!$A$1:$F$270,3,FALSE)),"－",VLOOKUP($AC955,技リスト!$A$1:$F$270,3,FALSE))</f>
        <v>82</v>
      </c>
      <c r="AF955" s="3" t="str">
        <f>IF($E955=IF(ISERROR(VLOOKUP($AC955,技リスト!$A$1:$F$245,4,FALSE)),"－",VLOOKUP($AC955,技リスト!$A$1:$F$245,4,FALSE)),"一致","")</f>
        <v>一致</v>
      </c>
      <c r="AG955" s="16" t="str">
        <f t="shared" si="112"/>
        <v>ファントムシュートひとりワンツーラン・ボール・ランセキュリティショット</v>
      </c>
      <c r="AH955" s="16" t="str">
        <f t="shared" si="113"/>
        <v>ファントムシュートひとりワンツーラン・ボール・ランセキュリティショット</v>
      </c>
      <c r="AI955" s="16" t="str">
        <f t="shared" si="114"/>
        <v>ファントムシュートひとりワンツーラン・ボール・ランセキュリティショット</v>
      </c>
      <c r="AJ955" s="16" t="str">
        <f t="shared" si="115"/>
        <v>ファントムシュートひとりワンツーラン・ボール・ランセキュリティショット</v>
      </c>
      <c r="AK955" s="15" t="str">
        <f t="shared" si="116"/>
        <v>NSDRNSNS</v>
      </c>
      <c r="AL955" s="16" t="str">
        <f t="shared" si="117"/>
        <v>NSDRNSNS</v>
      </c>
      <c r="AM955" s="15" t="str">
        <f t="shared" si="118"/>
        <v>NSDRNSNS</v>
      </c>
      <c r="AN955" s="15" t="str">
        <f t="shared" si="119"/>
        <v>NSDRNSNS</v>
      </c>
    </row>
    <row r="956" spans="1:40" ht="11.25" customHeight="1" x14ac:dyDescent="0.15">
      <c r="A956" s="15">
        <v>955</v>
      </c>
      <c r="B956" s="15" t="s">
        <v>2229</v>
      </c>
      <c r="C956" s="15" t="s">
        <v>2230</v>
      </c>
      <c r="D956" s="3" t="s">
        <v>18</v>
      </c>
      <c r="E956" s="15" t="s">
        <v>145</v>
      </c>
      <c r="F956" s="15" t="s">
        <v>20</v>
      </c>
      <c r="G956" s="15">
        <v>138</v>
      </c>
      <c r="H956" s="15">
        <v>113</v>
      </c>
      <c r="I956" s="15">
        <v>54</v>
      </c>
      <c r="J956" s="15">
        <v>60</v>
      </c>
      <c r="K956" s="15">
        <v>52</v>
      </c>
      <c r="L956" s="15">
        <v>46</v>
      </c>
      <c r="M956" s="15">
        <v>48</v>
      </c>
      <c r="N956" s="15">
        <v>52</v>
      </c>
      <c r="O956" s="15">
        <v>63</v>
      </c>
      <c r="P956" s="15">
        <v>15</v>
      </c>
      <c r="Q956" s="15" t="s">
        <v>436</v>
      </c>
      <c r="R956" s="3" t="str">
        <f>IF(ISERROR(VLOOKUP($Q956,技リスト!$A$1:$F$270,6,FALSE)),"－",VLOOKUP($Q956,技リスト!$A$1:$F$270,6,FALSE))</f>
        <v>CA</v>
      </c>
      <c r="S956" s="3">
        <f>IF(ISERROR(VLOOKUP($Q956,技リスト!$A$1:$F$270,3,FALSE)),"－",VLOOKUP($Q956,技リスト!$A$1:$F$270,3,FALSE))</f>
        <v>10</v>
      </c>
      <c r="T956" s="3" t="str">
        <f>IF($E956=IF(ISERROR(VLOOKUP($Q956,技リスト!$A$1:$F$270,4,FALSE)),"－",VLOOKUP($Q956,技リスト!$A$1:$F$270,4,FALSE)),"一致","")</f>
        <v/>
      </c>
      <c r="U956" s="15" t="s">
        <v>139</v>
      </c>
      <c r="V956" s="3" t="str">
        <f>IF(ISERROR(VLOOKUP($U956,技リスト!$A$1:$F$270,6,FALSE)),"－",VLOOKUP($U956,技リスト!$A$1:$F$270,6,FALSE))</f>
        <v>BL</v>
      </c>
      <c r="W956" s="3">
        <f>IF(ISERROR(VLOOKUP($U956,技リスト!$A$1:$F$270,3,FALSE)),"－",VLOOKUP($U956,技リスト!$A$1:$F$270,3,FALSE))</f>
        <v>8</v>
      </c>
      <c r="X956" s="3" t="str">
        <f>IF($E956=IF(ISERROR(VLOOKUP($U956,技リスト!$A$1:$F$270,4,FALSE)),"－",VLOOKUP($U956,技リスト!$A$1:$F$270,4,FALSE)),"一致","")</f>
        <v/>
      </c>
      <c r="Y956" s="15" t="s">
        <v>219</v>
      </c>
      <c r="Z956" s="3" t="str">
        <f>IF(ISERROR(VLOOKUP($Y956,技リスト!$A$1:$F$270,6,FALSE)),"－",VLOOKUP($Y956,技リスト!$A$1:$F$270,6,FALSE))</f>
        <v>BL</v>
      </c>
      <c r="AA956" s="3">
        <f>IF(ISERROR(VLOOKUP($Y956,技リスト!$A$1:$F$270,3,FALSE)),"－",VLOOKUP($Y956,技リスト!$A$1:$F$270,3,FALSE))</f>
        <v>64</v>
      </c>
      <c r="AB956" s="3" t="str">
        <f>IF($E956=IF(ISERROR(VLOOKUP($Y956,技リスト!$A$1:$F$270,4,FALSE)),"－",VLOOKUP($Y956,技リスト!$A$1:$F$270,4,FALSE)),"一致","")</f>
        <v/>
      </c>
      <c r="AC956" s="15" t="s">
        <v>281</v>
      </c>
      <c r="AD956" s="3" t="str">
        <f>IF(ISERROR(VLOOKUP($AC956,技リスト!$A$1:$F$270,6,FALSE)),"－",VLOOKUP($AC956,技リスト!$A$1:$F$270,6,FALSE))</f>
        <v>P1</v>
      </c>
      <c r="AE956" s="3">
        <f>IF(ISERROR(VLOOKUP($AC956,技リスト!$A$1:$F$270,3,FALSE)),"－",VLOOKUP($AC956,技リスト!$A$1:$F$270,3,FALSE))</f>
        <v>67</v>
      </c>
      <c r="AF956" s="3" t="str">
        <f>IF($E956=IF(ISERROR(VLOOKUP($AC956,技リスト!$A$1:$F$245,4,FALSE)),"－",VLOOKUP($AC956,技リスト!$A$1:$F$245,4,FALSE)),"一致","")</f>
        <v>一致</v>
      </c>
      <c r="AG956" s="16" t="str">
        <f t="shared" si="112"/>
        <v>スワンダイブコイルターンサイクロンばくれつパンチ</v>
      </c>
      <c r="AH956" s="16" t="str">
        <f t="shared" si="113"/>
        <v>スワンダイブコイルターンサイクロンばくれつパンチ</v>
      </c>
      <c r="AI956" s="16" t="str">
        <f t="shared" si="114"/>
        <v>スワンダイブコイルターンサイクロンばくれつパンチ</v>
      </c>
      <c r="AJ956" s="16" t="str">
        <f t="shared" si="115"/>
        <v>スワンダイブコイルターンサイクロンばくれつパンチ</v>
      </c>
      <c r="AK956" s="15" t="str">
        <f t="shared" si="116"/>
        <v>CABLBLP1</v>
      </c>
      <c r="AL956" s="16" t="str">
        <f t="shared" si="117"/>
        <v>CABLBLP1</v>
      </c>
      <c r="AM956" s="15" t="str">
        <f t="shared" si="118"/>
        <v>CABLBLP1</v>
      </c>
      <c r="AN956" s="15" t="str">
        <f t="shared" si="119"/>
        <v>CABLBLP1</v>
      </c>
    </row>
    <row r="957" spans="1:40" ht="11.25" customHeight="1" x14ac:dyDescent="0.15">
      <c r="A957" s="15">
        <v>956</v>
      </c>
      <c r="B957" s="15" t="s">
        <v>2231</v>
      </c>
      <c r="C957" s="15" t="s">
        <v>2232</v>
      </c>
      <c r="D957" s="3" t="s">
        <v>18</v>
      </c>
      <c r="E957" s="15" t="s">
        <v>88</v>
      </c>
      <c r="F957" s="15" t="s">
        <v>17</v>
      </c>
      <c r="G957" s="15">
        <v>125</v>
      </c>
      <c r="H957" s="15">
        <v>129</v>
      </c>
      <c r="I957" s="15">
        <v>55</v>
      </c>
      <c r="J957" s="15">
        <v>62</v>
      </c>
      <c r="K957" s="15">
        <v>55</v>
      </c>
      <c r="L957" s="15">
        <v>55</v>
      </c>
      <c r="M957" s="15">
        <v>61</v>
      </c>
      <c r="N957" s="15">
        <v>66</v>
      </c>
      <c r="O957" s="15">
        <v>59</v>
      </c>
      <c r="P957" s="15">
        <v>24</v>
      </c>
      <c r="Q957" s="15" t="s">
        <v>212</v>
      </c>
      <c r="R957" s="3" t="str">
        <f>IF(ISERROR(VLOOKUP($Q957,技リスト!$A$1:$F$270,6,FALSE)),"－",VLOOKUP($Q957,技リスト!$A$1:$F$270,6,FALSE))</f>
        <v>BB</v>
      </c>
      <c r="S957" s="3">
        <f>IF(ISERROR(VLOOKUP($Q957,技リスト!$A$1:$F$270,3,FALSE)),"－",VLOOKUP($Q957,技リスト!$A$1:$F$270,3,FALSE))</f>
        <v>14</v>
      </c>
      <c r="T957" s="3" t="str">
        <f>IF($E957=IF(ISERROR(VLOOKUP($Q957,技リスト!$A$1:$F$270,4,FALSE)),"－",VLOOKUP($Q957,技リスト!$A$1:$F$270,4,FALSE)),"一致","")</f>
        <v/>
      </c>
      <c r="U957" s="15" t="s">
        <v>134</v>
      </c>
      <c r="V957" s="3" t="str">
        <f>IF(ISERROR(VLOOKUP($U957,技リスト!$A$1:$F$270,6,FALSE)),"－",VLOOKUP($U957,技リスト!$A$1:$F$270,6,FALSE))</f>
        <v>DR</v>
      </c>
      <c r="W957" s="3">
        <f>IF(ISERROR(VLOOKUP($U957,技リスト!$A$1:$F$270,3,FALSE)),"－",VLOOKUP($U957,技リスト!$A$1:$F$270,3,FALSE))</f>
        <v>38</v>
      </c>
      <c r="X957" s="3" t="str">
        <f>IF($E957=IF(ISERROR(VLOOKUP($U957,技リスト!$A$1:$F$270,4,FALSE)),"－",VLOOKUP($U957,技リスト!$A$1:$F$270,4,FALSE)),"一致","")</f>
        <v/>
      </c>
      <c r="Y957" s="15" t="s">
        <v>164</v>
      </c>
      <c r="Z957" s="3" t="str">
        <f>IF(ISERROR(VLOOKUP($Y957,技リスト!$A$1:$F$270,6,FALSE)),"－",VLOOKUP($Y957,技リスト!$A$1:$F$270,6,FALSE))</f>
        <v>DR</v>
      </c>
      <c r="AA957" s="3">
        <f>IF(ISERROR(VLOOKUP($Y957,技リスト!$A$1:$F$270,3,FALSE)),"－",VLOOKUP($Y957,技リスト!$A$1:$F$270,3,FALSE))</f>
        <v>49</v>
      </c>
      <c r="AB957" s="3" t="str">
        <f>IF($E957=IF(ISERROR(VLOOKUP($Y957,技リスト!$A$1:$F$270,4,FALSE)),"－",VLOOKUP($Y957,技リスト!$A$1:$F$270,4,FALSE)),"一致","")</f>
        <v/>
      </c>
      <c r="AC957" s="15" t="s">
        <v>738</v>
      </c>
      <c r="AD957" s="3" t="str">
        <f>IF(ISERROR(VLOOKUP($AC957,技リスト!$A$1:$F$270,6,FALSE)),"－",VLOOKUP($AC957,技リスト!$A$1:$F$270,6,FALSE))</f>
        <v>BB</v>
      </c>
      <c r="AE957" s="3">
        <f>IF(ISERROR(VLOOKUP($AC957,技リスト!$A$1:$F$270,3,FALSE)),"－",VLOOKUP($AC957,技リスト!$A$1:$F$270,3,FALSE))</f>
        <v>44</v>
      </c>
      <c r="AF957" s="3" t="str">
        <f>IF($E957=IF(ISERROR(VLOOKUP($AC957,技リスト!$A$1:$F$245,4,FALSE)),"－",VLOOKUP($AC957,技リスト!$A$1:$F$245,4,FALSE)),"一致","")</f>
        <v/>
      </c>
      <c r="AG957" s="16" t="str">
        <f t="shared" si="112"/>
        <v>ジャイアントスピンスーパーアルマジロごりむちゅうスーパーしこふみ</v>
      </c>
      <c r="AH957" s="16" t="str">
        <f t="shared" si="113"/>
        <v>ジャイアントスピンスーパーアルマジロごりむちゅうスーパーしこふみ</v>
      </c>
      <c r="AI957" s="16" t="str">
        <f t="shared" si="114"/>
        <v>ジャイアントスピンスーパーアルマジロごりむちゅうスーパーしこふみ</v>
      </c>
      <c r="AJ957" s="16" t="str">
        <f t="shared" si="115"/>
        <v>ジャイアントスピンスーパーアルマジロごりむちゅうスーパーしこふみ</v>
      </c>
      <c r="AK957" s="15" t="str">
        <f t="shared" si="116"/>
        <v>BBDRDRBB</v>
      </c>
      <c r="AL957" s="16" t="str">
        <f t="shared" si="117"/>
        <v>BBDRDRBB</v>
      </c>
      <c r="AM957" s="15" t="str">
        <f t="shared" si="118"/>
        <v>BBDRDRBB</v>
      </c>
      <c r="AN957" s="15" t="str">
        <f t="shared" si="119"/>
        <v>BBDRDRBB</v>
      </c>
    </row>
    <row r="958" spans="1:40" ht="11.25" customHeight="1" x14ac:dyDescent="0.15">
      <c r="A958" s="15">
        <v>957</v>
      </c>
      <c r="B958" s="15" t="s">
        <v>2233</v>
      </c>
      <c r="C958" s="15" t="s">
        <v>2234</v>
      </c>
      <c r="D958" s="3" t="s">
        <v>18</v>
      </c>
      <c r="E958" s="15" t="s">
        <v>145</v>
      </c>
      <c r="F958" s="15" t="s">
        <v>17</v>
      </c>
      <c r="G958" s="15">
        <v>158</v>
      </c>
      <c r="H958" s="15">
        <v>140</v>
      </c>
      <c r="I958" s="15">
        <v>60</v>
      </c>
      <c r="J958" s="15">
        <v>58</v>
      </c>
      <c r="K958" s="15">
        <v>63</v>
      </c>
      <c r="L958" s="15">
        <v>61</v>
      </c>
      <c r="M958" s="15">
        <v>55</v>
      </c>
      <c r="N958" s="15">
        <v>60</v>
      </c>
      <c r="O958" s="15">
        <v>54</v>
      </c>
      <c r="P958" s="15">
        <v>23</v>
      </c>
      <c r="Q958" s="15" t="s">
        <v>264</v>
      </c>
      <c r="R958" s="3" t="str">
        <f>IF(ISERROR(VLOOKUP($Q958,技リスト!$A$1:$F$270,6,FALSE)),"－",VLOOKUP($Q958,技リスト!$A$1:$F$270,6,FALSE))</f>
        <v>BL</v>
      </c>
      <c r="S958" s="3">
        <f>IF(ISERROR(VLOOKUP($Q958,技リスト!$A$1:$F$270,3,FALSE)),"－",VLOOKUP($Q958,技リスト!$A$1:$F$270,3,FALSE))</f>
        <v>16</v>
      </c>
      <c r="T958" s="3" t="str">
        <f>IF($E958=IF(ISERROR(VLOOKUP($Q958,技リスト!$A$1:$F$270,4,FALSE)),"－",VLOOKUP($Q958,技リスト!$A$1:$F$270,4,FALSE)),"一致","")</f>
        <v/>
      </c>
      <c r="U958" s="15" t="s">
        <v>187</v>
      </c>
      <c r="V958" s="3" t="str">
        <f>IF(ISERROR(VLOOKUP($U958,技リスト!$A$1:$F$270,6,FALSE)),"－",VLOOKUP($U958,技リスト!$A$1:$F$270,6,FALSE))</f>
        <v>DR</v>
      </c>
      <c r="W958" s="3">
        <f>IF(ISERROR(VLOOKUP($U958,技リスト!$A$1:$F$270,3,FALSE)),"－",VLOOKUP($U958,技リスト!$A$1:$F$270,3,FALSE))</f>
        <v>15</v>
      </c>
      <c r="X958" s="3" t="str">
        <f>IF($E958=IF(ISERROR(VLOOKUP($U958,技リスト!$A$1:$F$270,4,FALSE)),"－",VLOOKUP($U958,技リスト!$A$1:$F$270,4,FALSE)),"一致","")</f>
        <v/>
      </c>
      <c r="Y958" s="15" t="s">
        <v>140</v>
      </c>
      <c r="Z958" s="3" t="str">
        <f>IF(ISERROR(VLOOKUP($Y958,技リスト!$A$1:$F$270,6,FALSE)),"－",VLOOKUP($Y958,技リスト!$A$1:$F$270,6,FALSE))</f>
        <v>BL</v>
      </c>
      <c r="AA958" s="3">
        <f>IF(ISERROR(VLOOKUP($Y958,技リスト!$A$1:$F$270,3,FALSE)),"－",VLOOKUP($Y958,技リスト!$A$1:$F$270,3,FALSE))</f>
        <v>41</v>
      </c>
      <c r="AB958" s="3" t="str">
        <f>IF($E958=IF(ISERROR(VLOOKUP($Y958,技リスト!$A$1:$F$270,4,FALSE)),"－",VLOOKUP($Y958,技リスト!$A$1:$F$270,4,FALSE)),"一致","")</f>
        <v/>
      </c>
      <c r="AC958" s="15" t="s">
        <v>141</v>
      </c>
      <c r="AD958" s="3" t="str">
        <f>IF(ISERROR(VLOOKUP($AC958,技リスト!$A$1:$F$270,6,FALSE)),"－",VLOOKUP($AC958,技リスト!$A$1:$F$270,6,FALSE))</f>
        <v>BL</v>
      </c>
      <c r="AE958" s="3">
        <f>IF(ISERROR(VLOOKUP($AC958,技リスト!$A$1:$F$270,3,FALSE)),"－",VLOOKUP($AC958,技リスト!$A$1:$F$270,3,FALSE))</f>
        <v>64</v>
      </c>
      <c r="AF958" s="3" t="str">
        <f>IF($E958=IF(ISERROR(VLOOKUP($AC958,技リスト!$A$1:$F$245,4,FALSE)),"－",VLOOKUP($AC958,技リスト!$A$1:$F$245,4,FALSE)),"一致","")</f>
        <v/>
      </c>
      <c r="AG958" s="16" t="str">
        <f t="shared" si="112"/>
        <v>おんりょうのろいうしろのしょうめんかげぬい</v>
      </c>
      <c r="AH958" s="16" t="str">
        <f t="shared" si="113"/>
        <v>おんりょうのろいうしろのしょうめんかげぬい</v>
      </c>
      <c r="AI958" s="16" t="str">
        <f t="shared" si="114"/>
        <v>おんりょうのろいうしろのしょうめんかげぬい</v>
      </c>
      <c r="AJ958" s="16" t="str">
        <f t="shared" si="115"/>
        <v>おんりょうのろいうしろのしょうめんかげぬい</v>
      </c>
      <c r="AK958" s="15" t="str">
        <f t="shared" si="116"/>
        <v>BLDRBLBL</v>
      </c>
      <c r="AL958" s="16" t="str">
        <f t="shared" si="117"/>
        <v>BLDRBLBL</v>
      </c>
      <c r="AM958" s="15" t="str">
        <f t="shared" si="118"/>
        <v>BLDRBLBL</v>
      </c>
      <c r="AN958" s="15" t="str">
        <f t="shared" si="119"/>
        <v>BLDRBLBL</v>
      </c>
    </row>
    <row r="959" spans="1:40" ht="11.25" customHeight="1" x14ac:dyDescent="0.15">
      <c r="A959" s="15">
        <v>958</v>
      </c>
      <c r="B959" s="15" t="s">
        <v>2235</v>
      </c>
      <c r="C959" s="15" t="s">
        <v>2236</v>
      </c>
      <c r="D959" s="3" t="s">
        <v>18</v>
      </c>
      <c r="E959" s="15" t="s">
        <v>145</v>
      </c>
      <c r="F959" s="15" t="s">
        <v>17</v>
      </c>
      <c r="G959" s="15">
        <v>129</v>
      </c>
      <c r="H959" s="15">
        <v>88</v>
      </c>
      <c r="I959" s="15">
        <v>50</v>
      </c>
      <c r="J959" s="15">
        <v>50</v>
      </c>
      <c r="K959" s="15">
        <v>44</v>
      </c>
      <c r="L959" s="15">
        <v>51</v>
      </c>
      <c r="M959" s="15">
        <v>48</v>
      </c>
      <c r="N959" s="15">
        <v>44</v>
      </c>
      <c r="O959" s="15">
        <v>46</v>
      </c>
      <c r="P959" s="15">
        <v>19</v>
      </c>
      <c r="Q959" s="15" t="s">
        <v>139</v>
      </c>
      <c r="R959" s="3" t="str">
        <f>IF(ISERROR(VLOOKUP($Q959,技リスト!$A$1:$F$270,6,FALSE)),"－",VLOOKUP($Q959,技リスト!$A$1:$F$270,6,FALSE))</f>
        <v>BL</v>
      </c>
      <c r="S959" s="3">
        <f>IF(ISERROR(VLOOKUP($Q959,技リスト!$A$1:$F$270,3,FALSE)),"－",VLOOKUP($Q959,技リスト!$A$1:$F$270,3,FALSE))</f>
        <v>8</v>
      </c>
      <c r="T959" s="3" t="str">
        <f>IF($E959=IF(ISERROR(VLOOKUP($Q959,技リスト!$A$1:$F$270,4,FALSE)),"－",VLOOKUP($Q959,技リスト!$A$1:$F$270,4,FALSE)),"一致","")</f>
        <v/>
      </c>
      <c r="U959" s="15" t="s">
        <v>484</v>
      </c>
      <c r="V959" s="3" t="str">
        <f>IF(ISERROR(VLOOKUP($U959,技リスト!$A$1:$F$270,6,FALSE)),"－",VLOOKUP($U959,技リスト!$A$1:$F$270,6,FALSE))</f>
        <v>P1</v>
      </c>
      <c r="W959" s="3">
        <f>IF(ISERROR(VLOOKUP($U959,技リスト!$A$1:$F$270,3,FALSE)),"－",VLOOKUP($U959,技リスト!$A$1:$F$270,3,FALSE))</f>
        <v>15</v>
      </c>
      <c r="X959" s="3" t="str">
        <f>IF($E959=IF(ISERROR(VLOOKUP($U959,技リスト!$A$1:$F$270,4,FALSE)),"－",VLOOKUP($U959,技リスト!$A$1:$F$270,4,FALSE)),"一致","")</f>
        <v/>
      </c>
      <c r="Y959" s="15" t="s">
        <v>219</v>
      </c>
      <c r="Z959" s="3" t="str">
        <f>IF(ISERROR(VLOOKUP($Y959,技リスト!$A$1:$F$270,6,FALSE)),"－",VLOOKUP($Y959,技リスト!$A$1:$F$270,6,FALSE))</f>
        <v>BL</v>
      </c>
      <c r="AA959" s="3">
        <f>IF(ISERROR(VLOOKUP($Y959,技リスト!$A$1:$F$270,3,FALSE)),"－",VLOOKUP($Y959,技リスト!$A$1:$F$270,3,FALSE))</f>
        <v>64</v>
      </c>
      <c r="AB959" s="3" t="str">
        <f>IF($E959=IF(ISERROR(VLOOKUP($Y959,技リスト!$A$1:$F$270,4,FALSE)),"－",VLOOKUP($Y959,技リスト!$A$1:$F$270,4,FALSE)),"一致","")</f>
        <v/>
      </c>
      <c r="AC959" s="15" t="s">
        <v>427</v>
      </c>
      <c r="AD959" s="3" t="str">
        <f>IF(ISERROR(VLOOKUP($AC959,技リスト!$A$1:$F$270,6,FALSE)),"－",VLOOKUP($AC959,技リスト!$A$1:$F$270,6,FALSE))</f>
        <v>BL</v>
      </c>
      <c r="AE959" s="3">
        <f>IF(ISERROR(VLOOKUP($AC959,技リスト!$A$1:$F$270,3,FALSE)),"－",VLOOKUP($AC959,技リスト!$A$1:$F$270,3,FALSE))</f>
        <v>39</v>
      </c>
      <c r="AF959" s="3" t="str">
        <f>IF($E959=IF(ISERROR(VLOOKUP($AC959,技リスト!$A$1:$F$245,4,FALSE)),"－",VLOOKUP($AC959,技リスト!$A$1:$F$245,4,FALSE)),"一致","")</f>
        <v/>
      </c>
      <c r="AG959" s="16" t="str">
        <f t="shared" si="112"/>
        <v>コイルターンまきわりチョップサイクロンブレードアタック</v>
      </c>
      <c r="AH959" s="16" t="str">
        <f t="shared" si="113"/>
        <v>コイルターンまきわりチョップサイクロンブレードアタック</v>
      </c>
      <c r="AI959" s="16" t="str">
        <f t="shared" si="114"/>
        <v>コイルターンまきわりチョップサイクロンブレードアタック</v>
      </c>
      <c r="AJ959" s="16" t="str">
        <f t="shared" si="115"/>
        <v>コイルターンまきわりチョップサイクロンブレードアタック</v>
      </c>
      <c r="AK959" s="15" t="str">
        <f t="shared" si="116"/>
        <v>BLP1BLBL</v>
      </c>
      <c r="AL959" s="16" t="str">
        <f t="shared" si="117"/>
        <v>BLP1BLBL</v>
      </c>
      <c r="AM959" s="15" t="str">
        <f t="shared" si="118"/>
        <v>BLP1BLBL</v>
      </c>
      <c r="AN959" s="15" t="str">
        <f t="shared" si="119"/>
        <v>BLP1BLBL</v>
      </c>
    </row>
    <row r="960" spans="1:40" ht="11.25" customHeight="1" x14ac:dyDescent="0.15">
      <c r="A960" s="15">
        <v>959</v>
      </c>
      <c r="B960" s="15" t="s">
        <v>2237</v>
      </c>
      <c r="C960" s="15" t="s">
        <v>2238</v>
      </c>
      <c r="D960" s="3" t="s">
        <v>18</v>
      </c>
      <c r="E960" s="15" t="s">
        <v>19</v>
      </c>
      <c r="F960" s="15" t="s">
        <v>52</v>
      </c>
      <c r="G960" s="15">
        <v>127</v>
      </c>
      <c r="H960" s="15">
        <v>113</v>
      </c>
      <c r="I960" s="15">
        <v>44</v>
      </c>
      <c r="J960" s="15">
        <v>49</v>
      </c>
      <c r="K960" s="15">
        <v>54</v>
      </c>
      <c r="L960" s="15">
        <v>52</v>
      </c>
      <c r="M960" s="15">
        <v>46</v>
      </c>
      <c r="N960" s="15">
        <v>54</v>
      </c>
      <c r="O960" s="15">
        <v>49</v>
      </c>
      <c r="P960" s="15">
        <v>15</v>
      </c>
      <c r="Q960" s="15" t="s">
        <v>533</v>
      </c>
      <c r="R960" s="3" t="str">
        <f>IF(ISERROR(VLOOKUP($Q960,技リスト!$A$1:$F$270,6,FALSE)),"－",VLOOKUP($Q960,技リスト!$A$1:$F$270,6,FALSE))</f>
        <v>NS</v>
      </c>
      <c r="S960" s="3">
        <f>IF(ISERROR(VLOOKUP($Q960,技リスト!$A$1:$F$270,3,FALSE)),"－",VLOOKUP($Q960,技リスト!$A$1:$F$270,3,FALSE))</f>
        <v>24</v>
      </c>
      <c r="T960" s="3" t="str">
        <f>IF($E960=IF(ISERROR(VLOOKUP($Q960,技リスト!$A$1:$F$270,4,FALSE)),"－",VLOOKUP($Q960,技リスト!$A$1:$F$270,4,FALSE)),"一致","")</f>
        <v/>
      </c>
      <c r="U960" s="15" t="s">
        <v>329</v>
      </c>
      <c r="V960" s="3" t="str">
        <f>IF(ISERROR(VLOOKUP($U960,技リスト!$A$1:$F$270,6,FALSE)),"－",VLOOKUP($U960,技リスト!$A$1:$F$270,6,FALSE))</f>
        <v>DR</v>
      </c>
      <c r="W960" s="3">
        <f>IF(ISERROR(VLOOKUP($U960,技リスト!$A$1:$F$270,3,FALSE)),"－",VLOOKUP($U960,技リスト!$A$1:$F$270,3,FALSE))</f>
        <v>8</v>
      </c>
      <c r="X960" s="3" t="str">
        <f>IF($E960=IF(ISERROR(VLOOKUP($U960,技リスト!$A$1:$F$270,4,FALSE)),"－",VLOOKUP($U960,技リスト!$A$1:$F$270,4,FALSE)),"一致","")</f>
        <v/>
      </c>
      <c r="Y960" s="15" t="s">
        <v>260</v>
      </c>
      <c r="Z960" s="3" t="str">
        <f>IF(ISERROR(VLOOKUP($Y960,技リスト!$A$1:$F$270,6,FALSE)),"－",VLOOKUP($Y960,技リスト!$A$1:$F$270,6,FALSE))</f>
        <v>NS</v>
      </c>
      <c r="AA960" s="3">
        <f>IF(ISERROR(VLOOKUP($Y960,技リスト!$A$1:$F$270,3,FALSE)),"－",VLOOKUP($Y960,技リスト!$A$1:$F$270,3,FALSE))</f>
        <v>70</v>
      </c>
      <c r="AB960" s="3" t="str">
        <f>IF($E960=IF(ISERROR(VLOOKUP($Y960,技リスト!$A$1:$F$270,4,FALSE)),"－",VLOOKUP($Y960,技リスト!$A$1:$F$270,4,FALSE)),"一致","")</f>
        <v>一致</v>
      </c>
      <c r="AC960" s="15" t="s">
        <v>289</v>
      </c>
      <c r="AD960" s="3" t="str">
        <f>IF(ISERROR(VLOOKUP($AC960,技リスト!$A$1:$F$270,6,FALSE)),"－",VLOOKUP($AC960,技リスト!$A$1:$F$270,6,FALSE))</f>
        <v>DR</v>
      </c>
      <c r="AE960" s="3">
        <f>IF(ISERROR(VLOOKUP($AC960,技リスト!$A$1:$F$270,3,FALSE)),"－",VLOOKUP($AC960,技リスト!$A$1:$F$270,3,FALSE))</f>
        <v>24</v>
      </c>
      <c r="AF960" s="3" t="str">
        <f>IF($E960=IF(ISERROR(VLOOKUP($AC960,技リスト!$A$1:$F$245,4,FALSE)),"－",VLOOKUP($AC960,技リスト!$A$1:$F$245,4,FALSE)),"一致","")</f>
        <v/>
      </c>
      <c r="AG960" s="16" t="str">
        <f t="shared" si="112"/>
        <v>スピニングシュートたまのりピエロクンフーヘッドどくぎりのじゅつ</v>
      </c>
      <c r="AH960" s="16" t="str">
        <f t="shared" si="113"/>
        <v>スピニングシュートたまのりピエロクンフーヘッドどくぎりのじゅつ</v>
      </c>
      <c r="AI960" s="16" t="str">
        <f t="shared" si="114"/>
        <v>スピニングシュートたまのりピエロクンフーヘッドどくぎりのじゅつ</v>
      </c>
      <c r="AJ960" s="16" t="str">
        <f t="shared" si="115"/>
        <v>スピニングシュートたまのりピエロクンフーヘッドどくぎりのじゅつ</v>
      </c>
      <c r="AK960" s="15" t="str">
        <f t="shared" si="116"/>
        <v>NSDRNSDR</v>
      </c>
      <c r="AL960" s="16" t="str">
        <f t="shared" si="117"/>
        <v>NSDRNSDR</v>
      </c>
      <c r="AM960" s="15" t="str">
        <f t="shared" si="118"/>
        <v>NSDRNSDR</v>
      </c>
      <c r="AN960" s="15" t="str">
        <f t="shared" si="119"/>
        <v>NSDRNSDR</v>
      </c>
    </row>
    <row r="961" spans="1:40" ht="11.25" customHeight="1" x14ac:dyDescent="0.15">
      <c r="A961" s="15">
        <v>960</v>
      </c>
      <c r="B961" s="15" t="s">
        <v>2239</v>
      </c>
      <c r="C961" s="15" t="s">
        <v>2240</v>
      </c>
      <c r="D961" s="3" t="s">
        <v>18</v>
      </c>
      <c r="E961" s="15" t="s">
        <v>88</v>
      </c>
      <c r="F961" s="15" t="s">
        <v>52</v>
      </c>
      <c r="G961" s="15">
        <v>116</v>
      </c>
      <c r="H961" s="15">
        <v>137</v>
      </c>
      <c r="I961" s="15">
        <v>53</v>
      </c>
      <c r="J961" s="15">
        <v>53</v>
      </c>
      <c r="K961" s="15">
        <v>53</v>
      </c>
      <c r="L961" s="15">
        <v>54</v>
      </c>
      <c r="M961" s="15">
        <v>60</v>
      </c>
      <c r="N961" s="15">
        <v>55</v>
      </c>
      <c r="O961" s="15">
        <v>56</v>
      </c>
      <c r="P961" s="15">
        <v>20</v>
      </c>
      <c r="Q961" s="15" t="s">
        <v>397</v>
      </c>
      <c r="R961" s="3" t="str">
        <f>IF(ISERROR(VLOOKUP($Q961,技リスト!$A$1:$F$270,6,FALSE)),"－",VLOOKUP($Q961,技リスト!$A$1:$F$270,6,FALSE))</f>
        <v>NS</v>
      </c>
      <c r="S961" s="3">
        <f>IF(ISERROR(VLOOKUP($Q961,技リスト!$A$1:$F$270,3,FALSE)),"－",VLOOKUP($Q961,技リスト!$A$1:$F$270,3,FALSE))</f>
        <v>58</v>
      </c>
      <c r="T961" s="3" t="str">
        <f>IF($E961=IF(ISERROR(VLOOKUP($Q961,技リスト!$A$1:$F$270,4,FALSE)),"－",VLOOKUP($Q961,技リスト!$A$1:$F$270,4,FALSE)),"一致","")</f>
        <v/>
      </c>
      <c r="U961" s="15" t="s">
        <v>330</v>
      </c>
      <c r="V961" s="3" t="str">
        <f>IF(ISERROR(VLOOKUP($U961,技リスト!$A$1:$F$270,6,FALSE)),"－",VLOOKUP($U961,技リスト!$A$1:$F$270,6,FALSE))</f>
        <v>NS</v>
      </c>
      <c r="W961" s="3">
        <f>IF(ISERROR(VLOOKUP($U961,技リスト!$A$1:$F$270,3,FALSE)),"－",VLOOKUP($U961,技リスト!$A$1:$F$270,3,FALSE))</f>
        <v>65</v>
      </c>
      <c r="X961" s="3" t="str">
        <f>IF($E961=IF(ISERROR(VLOOKUP($U961,技リスト!$A$1:$F$270,4,FALSE)),"－",VLOOKUP($U961,技リスト!$A$1:$F$270,4,FALSE)),"一致","")</f>
        <v/>
      </c>
      <c r="Y961" s="15" t="s">
        <v>176</v>
      </c>
      <c r="Z961" s="3" t="str">
        <f>IF(ISERROR(VLOOKUP($Y961,技リスト!$A$1:$F$270,6,FALSE)),"－",VLOOKUP($Y961,技リスト!$A$1:$F$270,6,FALSE))</f>
        <v>DR</v>
      </c>
      <c r="AA961" s="3">
        <f>IF(ISERROR(VLOOKUP($Y961,技リスト!$A$1:$F$270,3,FALSE)),"－",VLOOKUP($Y961,技リスト!$A$1:$F$270,3,FALSE))</f>
        <v>47</v>
      </c>
      <c r="AB961" s="3" t="str">
        <f>IF($E961=IF(ISERROR(VLOOKUP($Y961,技リスト!$A$1:$F$270,4,FALSE)),"－",VLOOKUP($Y961,技リスト!$A$1:$F$270,4,FALSE)),"一致","")</f>
        <v/>
      </c>
      <c r="AC961" s="15" t="s">
        <v>424</v>
      </c>
      <c r="AD961" s="3" t="str">
        <f>IF(ISERROR(VLOOKUP($AC961,技リスト!$A$1:$F$270,6,FALSE)),"－",VLOOKUP($AC961,技リスト!$A$1:$F$270,6,FALSE))</f>
        <v>NS</v>
      </c>
      <c r="AE961" s="3">
        <f>IF(ISERROR(VLOOKUP($AC961,技リスト!$A$1:$F$270,3,FALSE)),"－",VLOOKUP($AC961,技リスト!$A$1:$F$270,3,FALSE))</f>
        <v>78</v>
      </c>
      <c r="AF961" s="3" t="str">
        <f>IF($E961=IF(ISERROR(VLOOKUP($AC961,技リスト!$A$1:$F$245,4,FALSE)),"－",VLOOKUP($AC961,技リスト!$A$1:$F$245,4,FALSE)),"一致","")</f>
        <v/>
      </c>
      <c r="AG961" s="16" t="str">
        <f t="shared" si="112"/>
        <v>メテオアタックラン・ボール・ランヒートタックルシャインドライブ</v>
      </c>
      <c r="AH961" s="16" t="str">
        <f t="shared" si="113"/>
        <v>メテオアタックラン・ボール・ランヒートタックルシャインドライブ</v>
      </c>
      <c r="AI961" s="16" t="str">
        <f t="shared" si="114"/>
        <v>メテオアタックラン・ボール・ランヒートタックルシャインドライブ</v>
      </c>
      <c r="AJ961" s="16" t="str">
        <f t="shared" si="115"/>
        <v>メテオアタックラン・ボール・ランヒートタックルシャインドライブ</v>
      </c>
      <c r="AK961" s="15" t="str">
        <f t="shared" si="116"/>
        <v>NSNSDRNS</v>
      </c>
      <c r="AL961" s="16" t="str">
        <f t="shared" si="117"/>
        <v>NSNSDRNS</v>
      </c>
      <c r="AM961" s="15" t="str">
        <f t="shared" si="118"/>
        <v>NSNSDRNS</v>
      </c>
      <c r="AN961" s="15" t="str">
        <f t="shared" si="119"/>
        <v>NSNSDRNS</v>
      </c>
    </row>
    <row r="962" spans="1:40" ht="11.25" customHeight="1" x14ac:dyDescent="0.15">
      <c r="A962" s="15">
        <v>961</v>
      </c>
      <c r="B962" s="15" t="s">
        <v>2241</v>
      </c>
      <c r="C962" s="15" t="s">
        <v>2242</v>
      </c>
      <c r="D962" s="3" t="s">
        <v>18</v>
      </c>
      <c r="E962" s="15" t="s">
        <v>19</v>
      </c>
      <c r="F962" s="15" t="s">
        <v>53</v>
      </c>
      <c r="G962" s="15">
        <v>154</v>
      </c>
      <c r="H962" s="15">
        <v>132</v>
      </c>
      <c r="I962" s="15">
        <v>47</v>
      </c>
      <c r="J962" s="15">
        <v>56</v>
      </c>
      <c r="K962" s="15">
        <v>69</v>
      </c>
      <c r="L962" s="15">
        <v>47</v>
      </c>
      <c r="M962" s="15">
        <v>58</v>
      </c>
      <c r="N962" s="15">
        <v>63</v>
      </c>
      <c r="O962" s="15">
        <v>57</v>
      </c>
      <c r="P962" s="15">
        <v>16</v>
      </c>
      <c r="Q962" s="15" t="s">
        <v>153</v>
      </c>
      <c r="R962" s="3" t="str">
        <f>IF(ISERROR(VLOOKUP($Q962,技リスト!$A$1:$F$270,6,FALSE)),"－",VLOOKUP($Q962,技リスト!$A$1:$F$270,6,FALSE))</f>
        <v>NS</v>
      </c>
      <c r="S962" s="3">
        <f>IF(ISERROR(VLOOKUP($Q962,技リスト!$A$1:$F$270,3,FALSE)),"－",VLOOKUP($Q962,技リスト!$A$1:$F$270,3,FALSE))</f>
        <v>22</v>
      </c>
      <c r="T962" s="3" t="str">
        <f>IF($E962=IF(ISERROR(VLOOKUP($Q962,技リスト!$A$1:$F$270,4,FALSE)),"－",VLOOKUP($Q962,技リスト!$A$1:$F$270,4,FALSE)),"一致","")</f>
        <v>一致</v>
      </c>
      <c r="U962" s="15" t="s">
        <v>298</v>
      </c>
      <c r="V962" s="3" t="str">
        <f>IF(ISERROR(VLOOKUP($U962,技リスト!$A$1:$F$270,6,FALSE)),"－",VLOOKUP($U962,技リスト!$A$1:$F$270,6,FALSE))</f>
        <v>DR</v>
      </c>
      <c r="W962" s="3">
        <f>IF(ISERROR(VLOOKUP($U962,技リスト!$A$1:$F$270,3,FALSE)),"－",VLOOKUP($U962,技リスト!$A$1:$F$270,3,FALSE))</f>
        <v>38</v>
      </c>
      <c r="X962" s="3" t="str">
        <f>IF($E962=IF(ISERROR(VLOOKUP($U962,技リスト!$A$1:$F$270,4,FALSE)),"－",VLOOKUP($U962,技リスト!$A$1:$F$270,4,FALSE)),"一致","")</f>
        <v/>
      </c>
      <c r="Y962" s="15" t="s">
        <v>862</v>
      </c>
      <c r="Z962" s="3" t="str">
        <f>IF(ISERROR(VLOOKUP($Y962,技リスト!$A$1:$F$270,6,FALSE)),"－",VLOOKUP($Y962,技リスト!$A$1:$F$270,6,FALSE))</f>
        <v>LS</v>
      </c>
      <c r="AA962" s="3">
        <f>IF(ISERROR(VLOOKUP($Y962,技リスト!$A$1:$F$270,3,FALSE)),"－",VLOOKUP($Y962,技リスト!$A$1:$F$270,3,FALSE))</f>
        <v>70</v>
      </c>
      <c r="AB962" s="3" t="str">
        <f>IF($E962=IF(ISERROR(VLOOKUP($Y962,技リスト!$A$1:$F$270,4,FALSE)),"－",VLOOKUP($Y962,技リスト!$A$1:$F$270,4,FALSE)),"一致","")</f>
        <v/>
      </c>
      <c r="AC962" s="15" t="s">
        <v>741</v>
      </c>
      <c r="AD962" s="3" t="str">
        <f>IF(ISERROR(VLOOKUP($AC962,技リスト!$A$1:$F$270,6,FALSE)),"－",VLOOKUP($AC962,技リスト!$A$1:$F$270,6,FALSE))</f>
        <v>DR</v>
      </c>
      <c r="AE962" s="3">
        <f>IF(ISERROR(VLOOKUP($AC962,技リスト!$A$1:$F$270,3,FALSE)),"－",VLOOKUP($AC962,技リスト!$A$1:$F$270,3,FALSE))</f>
        <v>67</v>
      </c>
      <c r="AF962" s="3" t="str">
        <f>IF($E962=IF(ISERROR(VLOOKUP($AC962,技リスト!$A$1:$F$245,4,FALSE)),"－",VLOOKUP($AC962,技リスト!$A$1:$F$245,4,FALSE)),"一致","")</f>
        <v/>
      </c>
      <c r="AG962" s="16" t="str">
        <f t="shared" ref="AG962:AG1025" si="120">Q962&amp;U962&amp;Y962&amp;AC962</f>
        <v>ローリングキックムーンサルトレインボーループオーロラドリブル</v>
      </c>
      <c r="AH962" s="16" t="str">
        <f t="shared" ref="AH962:AH1025" si="121">Q962&amp;U962&amp;Y962&amp;AC962</f>
        <v>ローリングキックムーンサルトレインボーループオーロラドリブル</v>
      </c>
      <c r="AI962" s="16" t="str">
        <f t="shared" ref="AI962:AI1025" si="122">Q962&amp;U962&amp;Y962&amp;AC962</f>
        <v>ローリングキックムーンサルトレインボーループオーロラドリブル</v>
      </c>
      <c r="AJ962" s="16" t="str">
        <f t="shared" ref="AJ962:AJ1025" si="123">Q962&amp;U962&amp;Y962&amp;AC962</f>
        <v>ローリングキックムーンサルトレインボーループオーロラドリブル</v>
      </c>
      <c r="AK962" s="15" t="str">
        <f t="shared" ref="AK962:AK1025" si="124">R962&amp;V962&amp;Z962&amp;AD962</f>
        <v>NSDRLSDR</v>
      </c>
      <c r="AL962" s="16" t="str">
        <f t="shared" ref="AL962:AL1025" si="125">R962&amp;V962&amp;Z962&amp;AD962</f>
        <v>NSDRLSDR</v>
      </c>
      <c r="AM962" s="15" t="str">
        <f t="shared" ref="AM962:AM1025" si="126">R962&amp;V962&amp;Z962&amp;AD962</f>
        <v>NSDRLSDR</v>
      </c>
      <c r="AN962" s="15" t="str">
        <f t="shared" ref="AN962:AN1025" si="127">R962&amp;V962&amp;Z962&amp;AD962</f>
        <v>NSDRLSDR</v>
      </c>
    </row>
    <row r="963" spans="1:40" ht="11.25" customHeight="1" x14ac:dyDescent="0.15">
      <c r="A963" s="15">
        <v>962</v>
      </c>
      <c r="B963" s="15" t="s">
        <v>2243</v>
      </c>
      <c r="C963" s="15" t="s">
        <v>2244</v>
      </c>
      <c r="D963" s="3" t="s">
        <v>18</v>
      </c>
      <c r="E963" s="15" t="s">
        <v>145</v>
      </c>
      <c r="F963" s="15" t="s">
        <v>17</v>
      </c>
      <c r="G963" s="15">
        <v>127</v>
      </c>
      <c r="H963" s="15">
        <v>132</v>
      </c>
      <c r="I963" s="15">
        <v>52</v>
      </c>
      <c r="J963" s="15">
        <v>56</v>
      </c>
      <c r="K963" s="15">
        <v>60</v>
      </c>
      <c r="L963" s="15">
        <v>60</v>
      </c>
      <c r="M963" s="15">
        <v>66</v>
      </c>
      <c r="N963" s="15">
        <v>59</v>
      </c>
      <c r="O963" s="15">
        <v>52</v>
      </c>
      <c r="P963" s="15">
        <v>20</v>
      </c>
      <c r="Q963" s="15" t="s">
        <v>305</v>
      </c>
      <c r="R963" s="3" t="str">
        <f>IF(ISERROR(VLOOKUP($Q963,技リスト!$A$1:$F$270,6,FALSE)),"－",VLOOKUP($Q963,技リスト!$A$1:$F$270,6,FALSE))</f>
        <v>BB</v>
      </c>
      <c r="S963" s="3">
        <f>IF(ISERROR(VLOOKUP($Q963,技リスト!$A$1:$F$270,3,FALSE)),"－",VLOOKUP($Q963,技リスト!$A$1:$F$270,3,FALSE))</f>
        <v>16</v>
      </c>
      <c r="T963" s="3" t="str">
        <f>IF($E963=IF(ISERROR(VLOOKUP($Q963,技リスト!$A$1:$F$270,4,FALSE)),"－",VLOOKUP($Q963,技リスト!$A$1:$F$270,4,FALSE)),"一致","")</f>
        <v/>
      </c>
      <c r="U963" s="15" t="s">
        <v>164</v>
      </c>
      <c r="V963" s="3" t="str">
        <f>IF(ISERROR(VLOOKUP($U963,技リスト!$A$1:$F$270,6,FALSE)),"－",VLOOKUP($U963,技リスト!$A$1:$F$270,6,FALSE))</f>
        <v>DR</v>
      </c>
      <c r="W963" s="3">
        <f>IF(ISERROR(VLOOKUP($U963,技リスト!$A$1:$F$270,3,FALSE)),"－",VLOOKUP($U963,技リスト!$A$1:$F$270,3,FALSE))</f>
        <v>49</v>
      </c>
      <c r="X963" s="3" t="str">
        <f>IF($E963=IF(ISERROR(VLOOKUP($U963,技リスト!$A$1:$F$270,4,FALSE)),"－",VLOOKUP($U963,技リスト!$A$1:$F$270,4,FALSE)),"一致","")</f>
        <v/>
      </c>
      <c r="Y963" s="15" t="s">
        <v>427</v>
      </c>
      <c r="Z963" s="3" t="str">
        <f>IF(ISERROR(VLOOKUP($Y963,技リスト!$A$1:$F$270,6,FALSE)),"－",VLOOKUP($Y963,技リスト!$A$1:$F$270,6,FALSE))</f>
        <v>BL</v>
      </c>
      <c r="AA963" s="3">
        <f>IF(ISERROR(VLOOKUP($Y963,技リスト!$A$1:$F$270,3,FALSE)),"－",VLOOKUP($Y963,技リスト!$A$1:$F$270,3,FALSE))</f>
        <v>39</v>
      </c>
      <c r="AB963" s="3" t="str">
        <f>IF($E963=IF(ISERROR(VLOOKUP($Y963,技リスト!$A$1:$F$270,4,FALSE)),"－",VLOOKUP($Y963,技リスト!$A$1:$F$270,4,FALSE)),"一致","")</f>
        <v/>
      </c>
      <c r="AC963" s="15" t="s">
        <v>548</v>
      </c>
      <c r="AD963" s="3" t="str">
        <f>IF(ISERROR(VLOOKUP($AC963,技リスト!$A$1:$F$270,6,FALSE)),"－",VLOOKUP($AC963,技リスト!$A$1:$F$270,6,FALSE))</f>
        <v>DR</v>
      </c>
      <c r="AE963" s="3">
        <f>IF(ISERROR(VLOOKUP($AC963,技リスト!$A$1:$F$270,3,FALSE)),"－",VLOOKUP($AC963,技リスト!$A$1:$F$270,3,FALSE))</f>
        <v>74</v>
      </c>
      <c r="AF963" s="3" t="str">
        <f>IF($E963=IF(ISERROR(VLOOKUP($AC963,技リスト!$A$1:$F$245,4,FALSE)),"－",VLOOKUP($AC963,技リスト!$A$1:$F$245,4,FALSE)),"一致","")</f>
        <v>一致</v>
      </c>
      <c r="AG963" s="16" t="str">
        <f t="shared" si="120"/>
        <v>ホーントレインごりむちゅうブレードアタックれっぷうダッシュ</v>
      </c>
      <c r="AH963" s="16" t="str">
        <f t="shared" si="121"/>
        <v>ホーントレインごりむちゅうブレードアタックれっぷうダッシュ</v>
      </c>
      <c r="AI963" s="16" t="str">
        <f t="shared" si="122"/>
        <v>ホーントレインごりむちゅうブレードアタックれっぷうダッシュ</v>
      </c>
      <c r="AJ963" s="16" t="str">
        <f t="shared" si="123"/>
        <v>ホーントレインごりむちゅうブレードアタックれっぷうダッシュ</v>
      </c>
      <c r="AK963" s="15" t="str">
        <f t="shared" si="124"/>
        <v>BBDRBLDR</v>
      </c>
      <c r="AL963" s="16" t="str">
        <f t="shared" si="125"/>
        <v>BBDRBLDR</v>
      </c>
      <c r="AM963" s="15" t="str">
        <f t="shared" si="126"/>
        <v>BBDRBLDR</v>
      </c>
      <c r="AN963" s="15" t="str">
        <f t="shared" si="127"/>
        <v>BBDRBLDR</v>
      </c>
    </row>
    <row r="964" spans="1:40" ht="11.25" customHeight="1" x14ac:dyDescent="0.15">
      <c r="A964" s="15">
        <v>963</v>
      </c>
      <c r="B964" s="15" t="s">
        <v>2245</v>
      </c>
      <c r="C964" s="15" t="s">
        <v>2246</v>
      </c>
      <c r="D964" s="3" t="s">
        <v>18</v>
      </c>
      <c r="E964" s="15" t="s">
        <v>19</v>
      </c>
      <c r="F964" s="15" t="s">
        <v>52</v>
      </c>
      <c r="G964" s="15">
        <v>116</v>
      </c>
      <c r="H964" s="15">
        <v>132</v>
      </c>
      <c r="I964" s="15">
        <v>54</v>
      </c>
      <c r="J964" s="15">
        <v>52</v>
      </c>
      <c r="K964" s="15">
        <v>52</v>
      </c>
      <c r="L964" s="15">
        <v>62</v>
      </c>
      <c r="M964" s="15">
        <v>60</v>
      </c>
      <c r="N964" s="15">
        <v>60</v>
      </c>
      <c r="O964" s="15">
        <v>63</v>
      </c>
      <c r="P964" s="15">
        <v>19</v>
      </c>
      <c r="Q964" s="15" t="s">
        <v>533</v>
      </c>
      <c r="R964" s="3" t="str">
        <f>IF(ISERROR(VLOOKUP($Q964,技リスト!$A$1:$F$270,6,FALSE)),"－",VLOOKUP($Q964,技リスト!$A$1:$F$270,6,FALSE))</f>
        <v>NS</v>
      </c>
      <c r="S964" s="3">
        <f>IF(ISERROR(VLOOKUP($Q964,技リスト!$A$1:$F$270,3,FALSE)),"－",VLOOKUP($Q964,技リスト!$A$1:$F$270,3,FALSE))</f>
        <v>24</v>
      </c>
      <c r="T964" s="3" t="str">
        <f>IF($E964=IF(ISERROR(VLOOKUP($Q964,技リスト!$A$1:$F$270,4,FALSE)),"－",VLOOKUP($Q964,技リスト!$A$1:$F$270,4,FALSE)),"一致","")</f>
        <v/>
      </c>
      <c r="U964" s="15" t="s">
        <v>159</v>
      </c>
      <c r="V964" s="3" t="str">
        <f>IF(ISERROR(VLOOKUP($U964,技リスト!$A$1:$F$270,6,FALSE)),"－",VLOOKUP($U964,技リスト!$A$1:$F$270,6,FALSE))</f>
        <v>NS</v>
      </c>
      <c r="W964" s="3">
        <f>IF(ISERROR(VLOOKUP($U964,技リスト!$A$1:$F$270,3,FALSE)),"－",VLOOKUP($U964,技リスト!$A$1:$F$270,3,FALSE))</f>
        <v>67</v>
      </c>
      <c r="X964" s="3" t="str">
        <f>IF($E964=IF(ISERROR(VLOOKUP($U964,技リスト!$A$1:$F$270,4,FALSE)),"－",VLOOKUP($U964,技リスト!$A$1:$F$270,4,FALSE)),"一致","")</f>
        <v/>
      </c>
      <c r="Y964" s="15" t="s">
        <v>363</v>
      </c>
      <c r="Z964" s="3" t="str">
        <f>IF(ISERROR(VLOOKUP($Y964,技リスト!$A$1:$F$270,6,FALSE)),"－",VLOOKUP($Y964,技リスト!$A$1:$F$270,6,FALSE))</f>
        <v>DR</v>
      </c>
      <c r="AA964" s="3">
        <f>IF(ISERROR(VLOOKUP($Y964,技リスト!$A$1:$F$270,3,FALSE)),"－",VLOOKUP($Y964,技リスト!$A$1:$F$270,3,FALSE))</f>
        <v>52</v>
      </c>
      <c r="AB964" s="3" t="str">
        <f>IF($E964=IF(ISERROR(VLOOKUP($Y964,技リスト!$A$1:$F$270,4,FALSE)),"－",VLOOKUP($Y964,技リスト!$A$1:$F$270,4,FALSE)),"一致","")</f>
        <v>一致</v>
      </c>
      <c r="AC964" s="15" t="s">
        <v>530</v>
      </c>
      <c r="AD964" s="3" t="str">
        <f>IF(ISERROR(VLOOKUP($AC964,技リスト!$A$1:$F$270,6,FALSE)),"－",VLOOKUP($AC964,技リスト!$A$1:$F$270,6,FALSE))</f>
        <v>BS</v>
      </c>
      <c r="AE964" s="3">
        <f>IF(ISERROR(VLOOKUP($AC964,技リスト!$A$1:$F$270,3,FALSE)),"－",VLOOKUP($AC964,技リスト!$A$1:$F$270,3,FALSE))</f>
        <v>70</v>
      </c>
      <c r="AF964" s="3" t="str">
        <f>IF($E964=IF(ISERROR(VLOOKUP($AC964,技リスト!$A$1:$F$245,4,FALSE)),"－",VLOOKUP($AC964,技リスト!$A$1:$F$245,4,FALSE)),"一致","")</f>
        <v/>
      </c>
      <c r="AG964" s="16" t="str">
        <f t="shared" si="120"/>
        <v>スピニングシュートクルクルヘッドざんぞうバックトルネード</v>
      </c>
      <c r="AH964" s="16" t="str">
        <f t="shared" si="121"/>
        <v>スピニングシュートクルクルヘッドざんぞうバックトルネード</v>
      </c>
      <c r="AI964" s="16" t="str">
        <f t="shared" si="122"/>
        <v>スピニングシュートクルクルヘッドざんぞうバックトルネード</v>
      </c>
      <c r="AJ964" s="16" t="str">
        <f t="shared" si="123"/>
        <v>スピニングシュートクルクルヘッドざんぞうバックトルネード</v>
      </c>
      <c r="AK964" s="15" t="str">
        <f t="shared" si="124"/>
        <v>NSNSDRBS</v>
      </c>
      <c r="AL964" s="16" t="str">
        <f t="shared" si="125"/>
        <v>NSNSDRBS</v>
      </c>
      <c r="AM964" s="15" t="str">
        <f t="shared" si="126"/>
        <v>NSNSDRBS</v>
      </c>
      <c r="AN964" s="15" t="str">
        <f t="shared" si="127"/>
        <v>NSNSDRBS</v>
      </c>
    </row>
    <row r="965" spans="1:40" ht="11.25" customHeight="1" x14ac:dyDescent="0.15">
      <c r="A965" s="15">
        <v>964</v>
      </c>
      <c r="B965" s="15" t="s">
        <v>2247</v>
      </c>
      <c r="C965" s="15" t="s">
        <v>2248</v>
      </c>
      <c r="D965" s="3" t="s">
        <v>18</v>
      </c>
      <c r="E965" s="15" t="s">
        <v>145</v>
      </c>
      <c r="F965" s="15" t="s">
        <v>20</v>
      </c>
      <c r="G965" s="15">
        <v>132</v>
      </c>
      <c r="H965" s="15">
        <v>132</v>
      </c>
      <c r="I965" s="15">
        <v>45</v>
      </c>
      <c r="J965" s="15">
        <v>59</v>
      </c>
      <c r="K965" s="15">
        <v>52</v>
      </c>
      <c r="L965" s="15">
        <v>60</v>
      </c>
      <c r="M965" s="15">
        <v>69</v>
      </c>
      <c r="N965" s="15">
        <v>65</v>
      </c>
      <c r="O965" s="15">
        <v>63</v>
      </c>
      <c r="P965" s="15">
        <v>20</v>
      </c>
      <c r="Q965" s="15" t="s">
        <v>203</v>
      </c>
      <c r="R965" s="3" t="str">
        <f>IF(ISERROR(VLOOKUP($Q965,技リスト!$A$1:$F$270,6,FALSE)),"－",VLOOKUP($Q965,技リスト!$A$1:$F$270,6,FALSE))</f>
        <v>P1</v>
      </c>
      <c r="S965" s="3">
        <f>IF(ISERROR(VLOOKUP($Q965,技リスト!$A$1:$F$270,3,FALSE)),"－",VLOOKUP($Q965,技リスト!$A$1:$F$270,3,FALSE))</f>
        <v>8</v>
      </c>
      <c r="T965" s="3" t="str">
        <f>IF($E965=IF(ISERROR(VLOOKUP($Q965,技リスト!$A$1:$F$270,4,FALSE)),"－",VLOOKUP($Q965,技リスト!$A$1:$F$270,4,FALSE)),"一致","")</f>
        <v>一致</v>
      </c>
      <c r="U965" s="15" t="s">
        <v>305</v>
      </c>
      <c r="V965" s="3" t="str">
        <f>IF(ISERROR(VLOOKUP($U965,技リスト!$A$1:$F$270,6,FALSE)),"－",VLOOKUP($U965,技リスト!$A$1:$F$270,6,FALSE))</f>
        <v>BB</v>
      </c>
      <c r="W965" s="3">
        <f>IF(ISERROR(VLOOKUP($U965,技リスト!$A$1:$F$270,3,FALSE)),"－",VLOOKUP($U965,技リスト!$A$1:$F$270,3,FALSE))</f>
        <v>16</v>
      </c>
      <c r="X965" s="3" t="str">
        <f>IF($E965=IF(ISERROR(VLOOKUP($U965,技リスト!$A$1:$F$270,4,FALSE)),"－",VLOOKUP($U965,技リスト!$A$1:$F$270,4,FALSE)),"一致","")</f>
        <v/>
      </c>
      <c r="Y965" s="15" t="s">
        <v>219</v>
      </c>
      <c r="Z965" s="3" t="str">
        <f>IF(ISERROR(VLOOKUP($Y965,技リスト!$A$1:$F$270,6,FALSE)),"－",VLOOKUP($Y965,技リスト!$A$1:$F$270,6,FALSE))</f>
        <v>BL</v>
      </c>
      <c r="AA965" s="3">
        <f>IF(ISERROR(VLOOKUP($Y965,技リスト!$A$1:$F$270,3,FALSE)),"－",VLOOKUP($Y965,技リスト!$A$1:$F$270,3,FALSE))</f>
        <v>64</v>
      </c>
      <c r="AB965" s="3" t="str">
        <f>IF($E965=IF(ISERROR(VLOOKUP($Y965,技リスト!$A$1:$F$270,4,FALSE)),"－",VLOOKUP($Y965,技リスト!$A$1:$F$270,4,FALSE)),"一致","")</f>
        <v/>
      </c>
      <c r="AC965" s="15" t="s">
        <v>369</v>
      </c>
      <c r="AD965" s="3" t="str">
        <f>IF(ISERROR(VLOOKUP($AC965,技リスト!$A$1:$F$270,6,FALSE)),"－",VLOOKUP($AC965,技リスト!$A$1:$F$270,6,FALSE))</f>
        <v>CA</v>
      </c>
      <c r="AE965" s="3">
        <f>IF(ISERROR(VLOOKUP($AC965,技リスト!$A$1:$F$270,3,FALSE)),"－",VLOOKUP($AC965,技リスト!$A$1:$F$270,3,FALSE))</f>
        <v>44</v>
      </c>
      <c r="AF965" s="3" t="str">
        <f>IF($E965=IF(ISERROR(VLOOKUP($AC965,技リスト!$A$1:$F$245,4,FALSE)),"－",VLOOKUP($AC965,技リスト!$A$1:$F$245,4,FALSE)),"一致","")</f>
        <v/>
      </c>
      <c r="AG965" s="16" t="str">
        <f t="shared" si="120"/>
        <v>ねっけつパンチホーントレインサイクロンシュートポケット</v>
      </c>
      <c r="AH965" s="16" t="str">
        <f t="shared" si="121"/>
        <v>ねっけつパンチホーントレインサイクロンシュートポケット</v>
      </c>
      <c r="AI965" s="16" t="str">
        <f t="shared" si="122"/>
        <v>ねっけつパンチホーントレインサイクロンシュートポケット</v>
      </c>
      <c r="AJ965" s="16" t="str">
        <f t="shared" si="123"/>
        <v>ねっけつパンチホーントレインサイクロンシュートポケット</v>
      </c>
      <c r="AK965" s="15" t="str">
        <f t="shared" si="124"/>
        <v>P1BBBLCA</v>
      </c>
      <c r="AL965" s="16" t="str">
        <f t="shared" si="125"/>
        <v>P1BBBLCA</v>
      </c>
      <c r="AM965" s="15" t="str">
        <f t="shared" si="126"/>
        <v>P1BBBLCA</v>
      </c>
      <c r="AN965" s="15" t="str">
        <f t="shared" si="127"/>
        <v>P1BBBLCA</v>
      </c>
    </row>
    <row r="966" spans="1:40" ht="11.25" customHeight="1" x14ac:dyDescent="0.15">
      <c r="A966" s="15">
        <v>965</v>
      </c>
      <c r="B966" s="15" t="s">
        <v>2249</v>
      </c>
      <c r="C966" s="15" t="s">
        <v>2250</v>
      </c>
      <c r="D966" s="3" t="s">
        <v>18</v>
      </c>
      <c r="E966" s="15" t="s">
        <v>121</v>
      </c>
      <c r="F966" s="15" t="s">
        <v>17</v>
      </c>
      <c r="G966" s="15">
        <v>118</v>
      </c>
      <c r="H966" s="15">
        <v>146</v>
      </c>
      <c r="I966" s="15">
        <v>46</v>
      </c>
      <c r="J966" s="15">
        <v>34</v>
      </c>
      <c r="K966" s="15">
        <v>35</v>
      </c>
      <c r="L966" s="15">
        <v>59</v>
      </c>
      <c r="M966" s="15">
        <v>69</v>
      </c>
      <c r="N966" s="15">
        <v>55</v>
      </c>
      <c r="O966" s="15">
        <v>60</v>
      </c>
      <c r="P966" s="15">
        <v>19</v>
      </c>
      <c r="Q966" s="15" t="s">
        <v>223</v>
      </c>
      <c r="R966" s="3" t="str">
        <f>IF(ISERROR(VLOOKUP($Q966,技リスト!$A$1:$F$270,6,FALSE)),"－",VLOOKUP($Q966,技リスト!$A$1:$F$270,6,FALSE))</f>
        <v>BL</v>
      </c>
      <c r="S966" s="3">
        <f>IF(ISERROR(VLOOKUP($Q966,技リスト!$A$1:$F$270,3,FALSE)),"－",VLOOKUP($Q966,技リスト!$A$1:$F$270,3,FALSE))</f>
        <v>8</v>
      </c>
      <c r="T966" s="3" t="str">
        <f>IF($E966=IF(ISERROR(VLOOKUP($Q966,技リスト!$A$1:$F$270,4,FALSE)),"－",VLOOKUP($Q966,技リスト!$A$1:$F$270,4,FALSE)),"一致","")</f>
        <v/>
      </c>
      <c r="U966" s="15" t="s">
        <v>171</v>
      </c>
      <c r="V966" s="3" t="str">
        <f>IF(ISERROR(VLOOKUP($U966,技リスト!$A$1:$F$270,6,FALSE)),"－",VLOOKUP($U966,技リスト!$A$1:$F$270,6,FALSE))</f>
        <v>DR</v>
      </c>
      <c r="W966" s="3">
        <f>IF(ISERROR(VLOOKUP($U966,技リスト!$A$1:$F$270,3,FALSE)),"－",VLOOKUP($U966,技リスト!$A$1:$F$270,3,FALSE))</f>
        <v>47</v>
      </c>
      <c r="X966" s="3" t="str">
        <f>IF($E966=IF(ISERROR(VLOOKUP($U966,技リスト!$A$1:$F$270,4,FALSE)),"－",VLOOKUP($U966,技リスト!$A$1:$F$270,4,FALSE)),"一致","")</f>
        <v/>
      </c>
      <c r="Y966" s="15" t="s">
        <v>427</v>
      </c>
      <c r="Z966" s="3" t="str">
        <f>IF(ISERROR(VLOOKUP($Y966,技リスト!$A$1:$F$270,6,FALSE)),"－",VLOOKUP($Y966,技リスト!$A$1:$F$270,6,FALSE))</f>
        <v>BL</v>
      </c>
      <c r="AA966" s="3">
        <f>IF(ISERROR(VLOOKUP($Y966,技リスト!$A$1:$F$270,3,FALSE)),"－",VLOOKUP($Y966,技リスト!$A$1:$F$270,3,FALSE))</f>
        <v>39</v>
      </c>
      <c r="AB966" s="3" t="str">
        <f>IF($E966=IF(ISERROR(VLOOKUP($Y966,技リスト!$A$1:$F$270,4,FALSE)),"－",VLOOKUP($Y966,技リスト!$A$1:$F$270,4,FALSE)),"一致","")</f>
        <v/>
      </c>
      <c r="AC966" s="15" t="s">
        <v>219</v>
      </c>
      <c r="AD966" s="3" t="str">
        <f>IF(ISERROR(VLOOKUP($AC966,技リスト!$A$1:$F$270,6,FALSE)),"－",VLOOKUP($AC966,技リスト!$A$1:$F$270,6,FALSE))</f>
        <v>BL</v>
      </c>
      <c r="AE966" s="3">
        <f>IF(ISERROR(VLOOKUP($AC966,技リスト!$A$1:$F$270,3,FALSE)),"－",VLOOKUP($AC966,技リスト!$A$1:$F$270,3,FALSE))</f>
        <v>64</v>
      </c>
      <c r="AF966" s="3" t="str">
        <f>IF($E966=IF(ISERROR(VLOOKUP($AC966,技リスト!$A$1:$F$245,4,FALSE)),"－",VLOOKUP($AC966,技リスト!$A$1:$F$245,4,FALSE)),"一致","")</f>
        <v/>
      </c>
      <c r="AG966" s="16" t="str">
        <f t="shared" si="120"/>
        <v>キラースライドイリュージョンボールブレードアタックサイクロン</v>
      </c>
      <c r="AH966" s="16" t="str">
        <f t="shared" si="121"/>
        <v>キラースライドイリュージョンボールブレードアタックサイクロン</v>
      </c>
      <c r="AI966" s="16" t="str">
        <f t="shared" si="122"/>
        <v>キラースライドイリュージョンボールブレードアタックサイクロン</v>
      </c>
      <c r="AJ966" s="16" t="str">
        <f t="shared" si="123"/>
        <v>キラースライドイリュージョンボールブレードアタックサイクロン</v>
      </c>
      <c r="AK966" s="15" t="str">
        <f t="shared" si="124"/>
        <v>BLDRBLBL</v>
      </c>
      <c r="AL966" s="16" t="str">
        <f t="shared" si="125"/>
        <v>BLDRBLBL</v>
      </c>
      <c r="AM966" s="15" t="str">
        <f t="shared" si="126"/>
        <v>BLDRBLBL</v>
      </c>
      <c r="AN966" s="15" t="str">
        <f t="shared" si="127"/>
        <v>BLDRBLBL</v>
      </c>
    </row>
    <row r="967" spans="1:40" ht="11.25" customHeight="1" x14ac:dyDescent="0.15">
      <c r="A967" s="15">
        <v>966</v>
      </c>
      <c r="B967" s="15" t="s">
        <v>2251</v>
      </c>
      <c r="C967" s="15" t="s">
        <v>2252</v>
      </c>
      <c r="D967" s="3" t="s">
        <v>18</v>
      </c>
      <c r="E967" s="15" t="s">
        <v>145</v>
      </c>
      <c r="F967" s="15" t="s">
        <v>20</v>
      </c>
      <c r="G967" s="15">
        <v>173</v>
      </c>
      <c r="H967" s="15">
        <v>138</v>
      </c>
      <c r="I967" s="15">
        <v>60</v>
      </c>
      <c r="J967" s="15">
        <v>70</v>
      </c>
      <c r="K967" s="15">
        <v>56</v>
      </c>
      <c r="L967" s="15">
        <v>69</v>
      </c>
      <c r="M967" s="15">
        <v>61</v>
      </c>
      <c r="N967" s="15">
        <v>58</v>
      </c>
      <c r="O967" s="15">
        <v>52</v>
      </c>
      <c r="P967" s="15">
        <v>16</v>
      </c>
      <c r="Q967" s="15" t="s">
        <v>203</v>
      </c>
      <c r="R967" s="3" t="str">
        <f>IF(ISERROR(VLOOKUP($Q967,技リスト!$A$1:$F$270,6,FALSE)),"－",VLOOKUP($Q967,技リスト!$A$1:$F$270,6,FALSE))</f>
        <v>P1</v>
      </c>
      <c r="S967" s="3">
        <f>IF(ISERROR(VLOOKUP($Q967,技リスト!$A$1:$F$270,3,FALSE)),"－",VLOOKUP($Q967,技リスト!$A$1:$F$270,3,FALSE))</f>
        <v>8</v>
      </c>
      <c r="T967" s="3" t="str">
        <f>IF($E967=IF(ISERROR(VLOOKUP($Q967,技リスト!$A$1:$F$270,4,FALSE)),"－",VLOOKUP($Q967,技リスト!$A$1:$F$270,4,FALSE)),"一致","")</f>
        <v>一致</v>
      </c>
      <c r="U967" s="15" t="s">
        <v>484</v>
      </c>
      <c r="V967" s="3" t="str">
        <f>IF(ISERROR(VLOOKUP($U967,技リスト!$A$1:$F$270,6,FALSE)),"－",VLOOKUP($U967,技リスト!$A$1:$F$270,6,FALSE))</f>
        <v>P1</v>
      </c>
      <c r="W967" s="3">
        <f>IF(ISERROR(VLOOKUP($U967,技リスト!$A$1:$F$270,3,FALSE)),"－",VLOOKUP($U967,技リスト!$A$1:$F$270,3,FALSE))</f>
        <v>15</v>
      </c>
      <c r="X967" s="3" t="str">
        <f>IF($E967=IF(ISERROR(VLOOKUP($U967,技リスト!$A$1:$F$270,4,FALSE)),"－",VLOOKUP($U967,技リスト!$A$1:$F$270,4,FALSE)),"一致","")</f>
        <v/>
      </c>
      <c r="Y967" s="15" t="s">
        <v>140</v>
      </c>
      <c r="Z967" s="3" t="str">
        <f>IF(ISERROR(VLOOKUP($Y967,技リスト!$A$1:$F$270,6,FALSE)),"－",VLOOKUP($Y967,技リスト!$A$1:$F$270,6,FALSE))</f>
        <v>BL</v>
      </c>
      <c r="AA967" s="3">
        <f>IF(ISERROR(VLOOKUP($Y967,技リスト!$A$1:$F$270,3,FALSE)),"－",VLOOKUP($Y967,技リスト!$A$1:$F$270,3,FALSE))</f>
        <v>41</v>
      </c>
      <c r="AB967" s="3" t="str">
        <f>IF($E967=IF(ISERROR(VLOOKUP($Y967,技リスト!$A$1:$F$270,4,FALSE)),"－",VLOOKUP($Y967,技リスト!$A$1:$F$270,4,FALSE)),"一致","")</f>
        <v/>
      </c>
      <c r="AC967" s="15" t="s">
        <v>481</v>
      </c>
      <c r="AD967" s="3" t="str">
        <f>IF(ISERROR(VLOOKUP($AC967,技リスト!$A$1:$F$270,6,FALSE)),"－",VLOOKUP($AC967,技リスト!$A$1:$F$270,6,FALSE))</f>
        <v>CA</v>
      </c>
      <c r="AE967" s="3">
        <f>IF(ISERROR(VLOOKUP($AC967,技リスト!$A$1:$F$270,3,FALSE)),"－",VLOOKUP($AC967,技リスト!$A$1:$F$270,3,FALSE))</f>
        <v>41</v>
      </c>
      <c r="AF967" s="3" t="str">
        <f>IF($E967=IF(ISERROR(VLOOKUP($AC967,技リスト!$A$1:$F$245,4,FALSE)),"－",VLOOKUP($AC967,技リスト!$A$1:$F$245,4,FALSE)),"一致","")</f>
        <v/>
      </c>
      <c r="AG967" s="16" t="str">
        <f t="shared" si="120"/>
        <v>ねっけつパンチまきわりチョップうしろのしょうめんこがらし</v>
      </c>
      <c r="AH967" s="16" t="str">
        <f t="shared" si="121"/>
        <v>ねっけつパンチまきわりチョップうしろのしょうめんこがらし</v>
      </c>
      <c r="AI967" s="16" t="str">
        <f t="shared" si="122"/>
        <v>ねっけつパンチまきわりチョップうしろのしょうめんこがらし</v>
      </c>
      <c r="AJ967" s="16" t="str">
        <f t="shared" si="123"/>
        <v>ねっけつパンチまきわりチョップうしろのしょうめんこがらし</v>
      </c>
      <c r="AK967" s="15" t="str">
        <f t="shared" si="124"/>
        <v>P1P1BLCA</v>
      </c>
      <c r="AL967" s="16" t="str">
        <f t="shared" si="125"/>
        <v>P1P1BLCA</v>
      </c>
      <c r="AM967" s="15" t="str">
        <f t="shared" si="126"/>
        <v>P1P1BLCA</v>
      </c>
      <c r="AN967" s="15" t="str">
        <f t="shared" si="127"/>
        <v>P1P1BLCA</v>
      </c>
    </row>
    <row r="968" spans="1:40" ht="11.25" customHeight="1" x14ac:dyDescent="0.15">
      <c r="A968" s="15">
        <v>967</v>
      </c>
      <c r="B968" s="15" t="s">
        <v>2253</v>
      </c>
      <c r="C968" s="15" t="s">
        <v>2254</v>
      </c>
      <c r="D968" s="3" t="s">
        <v>18</v>
      </c>
      <c r="E968" s="15" t="s">
        <v>19</v>
      </c>
      <c r="F968" s="15" t="s">
        <v>20</v>
      </c>
      <c r="G968" s="15">
        <v>88</v>
      </c>
      <c r="H968" s="15">
        <v>136</v>
      </c>
      <c r="I968" s="15">
        <v>63</v>
      </c>
      <c r="J968" s="15">
        <v>63</v>
      </c>
      <c r="K968" s="15">
        <v>42</v>
      </c>
      <c r="L968" s="15">
        <v>60</v>
      </c>
      <c r="M968" s="15">
        <v>56</v>
      </c>
      <c r="N968" s="15">
        <v>64</v>
      </c>
      <c r="O968" s="15">
        <v>60</v>
      </c>
      <c r="P968" s="15">
        <v>20</v>
      </c>
      <c r="Q968" s="15" t="s">
        <v>630</v>
      </c>
      <c r="R968" s="3" t="str">
        <f>IF(ISERROR(VLOOKUP($Q968,技リスト!$A$1:$F$270,6,FALSE)),"－",VLOOKUP($Q968,技リスト!$A$1:$F$270,6,FALSE))</f>
        <v>CA</v>
      </c>
      <c r="S968" s="3">
        <f>IF(ISERROR(VLOOKUP($Q968,技リスト!$A$1:$F$270,3,FALSE)),"－",VLOOKUP($Q968,技リスト!$A$1:$F$270,3,FALSE))</f>
        <v>13</v>
      </c>
      <c r="T968" s="3" t="str">
        <f>IF($E968=IF(ISERROR(VLOOKUP($Q968,技リスト!$A$1:$F$270,4,FALSE)),"－",VLOOKUP($Q968,技リスト!$A$1:$F$270,4,FALSE)),"一致","")</f>
        <v/>
      </c>
      <c r="U968" s="15" t="s">
        <v>325</v>
      </c>
      <c r="V968" s="3" t="str">
        <f>IF(ISERROR(VLOOKUP($U968,技リスト!$A$1:$F$270,6,FALSE)),"－",VLOOKUP($U968,技リスト!$A$1:$F$270,6,FALSE))</f>
        <v>NS</v>
      </c>
      <c r="W968" s="3">
        <f>IF(ISERROR(VLOOKUP($U968,技リスト!$A$1:$F$270,3,FALSE)),"－",VLOOKUP($U968,技リスト!$A$1:$F$270,3,FALSE))</f>
        <v>58</v>
      </c>
      <c r="X968" s="3" t="str">
        <f>IF($E968=IF(ISERROR(VLOOKUP($U968,技リスト!$A$1:$F$270,4,FALSE)),"－",VLOOKUP($U968,技リスト!$A$1:$F$270,4,FALSE)),"一致","")</f>
        <v/>
      </c>
      <c r="Y968" s="15" t="s">
        <v>280</v>
      </c>
      <c r="Z968" s="3" t="str">
        <f>IF(ISERROR(VLOOKUP($Y968,技リスト!$A$1:$F$270,6,FALSE)),"－",VLOOKUP($Y968,技リスト!$A$1:$F$270,6,FALSE))</f>
        <v>P1</v>
      </c>
      <c r="AA968" s="3">
        <f>IF(ISERROR(VLOOKUP($Y968,技リスト!$A$1:$F$270,3,FALSE)),"－",VLOOKUP($Y968,技リスト!$A$1:$F$270,3,FALSE))</f>
        <v>41</v>
      </c>
      <c r="AB968" s="3" t="str">
        <f>IF($E968=IF(ISERROR(VLOOKUP($Y968,技リスト!$A$1:$F$270,4,FALSE)),"－",VLOOKUP($Y968,技リスト!$A$1:$F$270,4,FALSE)),"一致","")</f>
        <v/>
      </c>
      <c r="AC968" s="15" t="s">
        <v>227</v>
      </c>
      <c r="AD968" s="3" t="str">
        <f>IF(ISERROR(VLOOKUP($AC968,技リスト!$A$1:$F$270,6,FALSE)),"－",VLOOKUP($AC968,技リスト!$A$1:$F$270,6,FALSE))</f>
        <v>BL</v>
      </c>
      <c r="AE968" s="3">
        <f>IF(ISERROR(VLOOKUP($AC968,技リスト!$A$1:$F$270,3,FALSE)),"－",VLOOKUP($AC968,技リスト!$A$1:$F$270,3,FALSE))</f>
        <v>39</v>
      </c>
      <c r="AF968" s="3" t="str">
        <f>IF($E968=IF(ISERROR(VLOOKUP($AC968,技リスト!$A$1:$F$245,4,FALSE)),"－",VLOOKUP($AC968,技リスト!$A$1:$F$245,4,FALSE)),"一致","")</f>
        <v>一致</v>
      </c>
      <c r="AG968" s="16" t="str">
        <f t="shared" si="120"/>
        <v>トルネードキャッチコンドルダイブロケットこぶしスーパースキャン（Ｂ）</v>
      </c>
      <c r="AH968" s="16" t="str">
        <f t="shared" si="121"/>
        <v>トルネードキャッチコンドルダイブロケットこぶしスーパースキャン（Ｂ）</v>
      </c>
      <c r="AI968" s="16" t="str">
        <f t="shared" si="122"/>
        <v>トルネードキャッチコンドルダイブロケットこぶしスーパースキャン（Ｂ）</v>
      </c>
      <c r="AJ968" s="16" t="str">
        <f t="shared" si="123"/>
        <v>トルネードキャッチコンドルダイブロケットこぶしスーパースキャン（Ｂ）</v>
      </c>
      <c r="AK968" s="15" t="str">
        <f t="shared" si="124"/>
        <v>CANSP1BL</v>
      </c>
      <c r="AL968" s="16" t="str">
        <f t="shared" si="125"/>
        <v>CANSP1BL</v>
      </c>
      <c r="AM968" s="15" t="str">
        <f t="shared" si="126"/>
        <v>CANSP1BL</v>
      </c>
      <c r="AN968" s="15" t="str">
        <f t="shared" si="127"/>
        <v>CANSP1BL</v>
      </c>
    </row>
    <row r="969" spans="1:40" ht="11.25" customHeight="1" x14ac:dyDescent="0.15">
      <c r="A969" s="15">
        <v>968</v>
      </c>
      <c r="B969" s="15" t="s">
        <v>2255</v>
      </c>
      <c r="C969" s="15" t="s">
        <v>2256</v>
      </c>
      <c r="D969" s="3" t="s">
        <v>18</v>
      </c>
      <c r="E969" s="15" t="s">
        <v>121</v>
      </c>
      <c r="F969" s="15" t="s">
        <v>17</v>
      </c>
      <c r="G969" s="15">
        <v>176</v>
      </c>
      <c r="H969" s="15">
        <v>166</v>
      </c>
      <c r="I969" s="15">
        <v>68</v>
      </c>
      <c r="J969" s="15">
        <v>65</v>
      </c>
      <c r="K969" s="15">
        <v>63</v>
      </c>
      <c r="L969" s="15">
        <v>61</v>
      </c>
      <c r="M969" s="15">
        <v>68</v>
      </c>
      <c r="N969" s="15">
        <v>60</v>
      </c>
      <c r="O969" s="15">
        <v>63</v>
      </c>
      <c r="P969" s="15">
        <v>23</v>
      </c>
      <c r="Q969" s="15" t="s">
        <v>277</v>
      </c>
      <c r="R969" s="3" t="str">
        <f>IF(ISERROR(VLOOKUP($Q969,技リスト!$A$1:$F$270,6,FALSE)),"－",VLOOKUP($Q969,技リスト!$A$1:$F$270,6,FALSE))</f>
        <v>DR</v>
      </c>
      <c r="S969" s="3">
        <f>IF(ISERROR(VLOOKUP($Q969,技リスト!$A$1:$F$270,3,FALSE)),"－",VLOOKUP($Q969,技リスト!$A$1:$F$270,3,FALSE))</f>
        <v>22</v>
      </c>
      <c r="T969" s="3" t="str">
        <f>IF($E969=IF(ISERROR(VLOOKUP($Q969,技リスト!$A$1:$F$270,4,FALSE)),"－",VLOOKUP($Q969,技リスト!$A$1:$F$270,4,FALSE)),"一致","")</f>
        <v/>
      </c>
      <c r="U969" s="15" t="s">
        <v>427</v>
      </c>
      <c r="V969" s="3" t="str">
        <f>IF(ISERROR(VLOOKUP($U969,技リスト!$A$1:$F$270,6,FALSE)),"－",VLOOKUP($U969,技リスト!$A$1:$F$270,6,FALSE))</f>
        <v>BL</v>
      </c>
      <c r="W969" s="3">
        <f>IF(ISERROR(VLOOKUP($U969,技リスト!$A$1:$F$270,3,FALSE)),"－",VLOOKUP($U969,技リスト!$A$1:$F$270,3,FALSE))</f>
        <v>39</v>
      </c>
      <c r="X969" s="3" t="str">
        <f>IF($E969=IF(ISERROR(VLOOKUP($U969,技リスト!$A$1:$F$270,4,FALSE)),"－",VLOOKUP($U969,技リスト!$A$1:$F$270,4,FALSE)),"一致","")</f>
        <v/>
      </c>
      <c r="Y969" s="15" t="s">
        <v>363</v>
      </c>
      <c r="Z969" s="3" t="str">
        <f>IF(ISERROR(VLOOKUP($Y969,技リスト!$A$1:$F$270,6,FALSE)),"－",VLOOKUP($Y969,技リスト!$A$1:$F$270,6,FALSE))</f>
        <v>DR</v>
      </c>
      <c r="AA969" s="3">
        <f>IF(ISERROR(VLOOKUP($Y969,技リスト!$A$1:$F$270,3,FALSE)),"－",VLOOKUP($Y969,技リスト!$A$1:$F$270,3,FALSE))</f>
        <v>52</v>
      </c>
      <c r="AB969" s="3" t="str">
        <f>IF($E969=IF(ISERROR(VLOOKUP($Y969,技リスト!$A$1:$F$270,4,FALSE)),"－",VLOOKUP($Y969,技リスト!$A$1:$F$270,4,FALSE)),"一致","")</f>
        <v/>
      </c>
      <c r="AC969" s="15" t="s">
        <v>729</v>
      </c>
      <c r="AD969" s="3" t="str">
        <f>IF(ISERROR(VLOOKUP($AC969,技リスト!$A$1:$F$270,6,FALSE)),"－",VLOOKUP($AC969,技リスト!$A$1:$F$270,6,FALSE))</f>
        <v>BB</v>
      </c>
      <c r="AE969" s="3">
        <f>IF(ISERROR(VLOOKUP($AC969,技リスト!$A$1:$F$270,3,FALSE)),"－",VLOOKUP($AC969,技リスト!$A$1:$F$270,3,FALSE))</f>
        <v>73</v>
      </c>
      <c r="AF969" s="3" t="str">
        <f>IF($E969=IF(ISERROR(VLOOKUP($AC969,技リスト!$A$1:$F$245,4,FALSE)),"－",VLOOKUP($AC969,技リスト!$A$1:$F$245,4,FALSE)),"一致","")</f>
        <v/>
      </c>
      <c r="AG969" s="16" t="str">
        <f t="shared" si="120"/>
        <v>マジックブレードアタックざんぞうボルケイノカット</v>
      </c>
      <c r="AH969" s="16" t="str">
        <f t="shared" si="121"/>
        <v>マジックブレードアタックざんぞうボルケイノカット</v>
      </c>
      <c r="AI969" s="16" t="str">
        <f t="shared" si="122"/>
        <v>マジックブレードアタックざんぞうボルケイノカット</v>
      </c>
      <c r="AJ969" s="16" t="str">
        <f t="shared" si="123"/>
        <v>マジックブレードアタックざんぞうボルケイノカット</v>
      </c>
      <c r="AK969" s="15" t="str">
        <f t="shared" si="124"/>
        <v>DRBLDRBB</v>
      </c>
      <c r="AL969" s="16" t="str">
        <f t="shared" si="125"/>
        <v>DRBLDRBB</v>
      </c>
      <c r="AM969" s="15" t="str">
        <f t="shared" si="126"/>
        <v>DRBLDRBB</v>
      </c>
      <c r="AN969" s="15" t="str">
        <f t="shared" si="127"/>
        <v>DRBLDRBB</v>
      </c>
    </row>
    <row r="970" spans="1:40" ht="11.25" customHeight="1" x14ac:dyDescent="0.15">
      <c r="A970" s="15">
        <v>969</v>
      </c>
      <c r="B970" s="15" t="s">
        <v>2257</v>
      </c>
      <c r="C970" s="15" t="s">
        <v>2258</v>
      </c>
      <c r="D970" s="3" t="s">
        <v>18</v>
      </c>
      <c r="E970" s="15" t="s">
        <v>121</v>
      </c>
      <c r="F970" s="15" t="s">
        <v>53</v>
      </c>
      <c r="G970" s="15">
        <v>132</v>
      </c>
      <c r="H970" s="15">
        <v>176</v>
      </c>
      <c r="I970" s="15">
        <v>61</v>
      </c>
      <c r="J970" s="15">
        <v>66</v>
      </c>
      <c r="K970" s="15">
        <v>63</v>
      </c>
      <c r="L970" s="15">
        <v>63</v>
      </c>
      <c r="M970" s="15">
        <v>59</v>
      </c>
      <c r="N970" s="15">
        <v>60</v>
      </c>
      <c r="O970" s="15">
        <v>56</v>
      </c>
      <c r="P970" s="15">
        <v>17</v>
      </c>
      <c r="Q970" s="15" t="s">
        <v>212</v>
      </c>
      <c r="R970" s="3" t="str">
        <f>IF(ISERROR(VLOOKUP($Q970,技リスト!$A$1:$F$270,6,FALSE)),"－",VLOOKUP($Q970,技リスト!$A$1:$F$270,6,FALSE))</f>
        <v>BB</v>
      </c>
      <c r="S970" s="3">
        <f>IF(ISERROR(VLOOKUP($Q970,技リスト!$A$1:$F$270,3,FALSE)),"－",VLOOKUP($Q970,技リスト!$A$1:$F$270,3,FALSE))</f>
        <v>14</v>
      </c>
      <c r="T970" s="3" t="str">
        <f>IF($E970=IF(ISERROR(VLOOKUP($Q970,技リスト!$A$1:$F$270,4,FALSE)),"－",VLOOKUP($Q970,技リスト!$A$1:$F$270,4,FALSE)),"一致","")</f>
        <v/>
      </c>
      <c r="U970" s="15" t="s">
        <v>344</v>
      </c>
      <c r="V970" s="3" t="str">
        <f>IF(ISERROR(VLOOKUP($U970,技リスト!$A$1:$F$270,6,FALSE)),"－",VLOOKUP($U970,技リスト!$A$1:$F$270,6,FALSE))</f>
        <v>NS</v>
      </c>
      <c r="W970" s="3">
        <f>IF(ISERROR(VLOOKUP($U970,技リスト!$A$1:$F$270,3,FALSE)),"－",VLOOKUP($U970,技リスト!$A$1:$F$270,3,FALSE))</f>
        <v>31</v>
      </c>
      <c r="X970" s="3" t="str">
        <f>IF($E970=IF(ISERROR(VLOOKUP($U970,技リスト!$A$1:$F$270,4,FALSE)),"－",VLOOKUP($U970,技リスト!$A$1:$F$270,4,FALSE)),"一致","")</f>
        <v>一致</v>
      </c>
      <c r="Y970" s="15" t="s">
        <v>133</v>
      </c>
      <c r="Z970" s="3" t="str">
        <f>IF(ISERROR(VLOOKUP($Y970,技リスト!$A$1:$F$270,6,FALSE)),"－",VLOOKUP($Y970,技リスト!$A$1:$F$270,6,FALSE))</f>
        <v>BB</v>
      </c>
      <c r="AA970" s="3">
        <f>IF(ISERROR(VLOOKUP($Y970,技リスト!$A$1:$F$270,3,FALSE)),"－",VLOOKUP($Y970,技リスト!$A$1:$F$270,3,FALSE))</f>
        <v>48</v>
      </c>
      <c r="AB970" s="3" t="str">
        <f>IF($E970=IF(ISERROR(VLOOKUP($Y970,技リスト!$A$1:$F$270,4,FALSE)),"－",VLOOKUP($Y970,技リスト!$A$1:$F$270,4,FALSE)),"一致","")</f>
        <v>一致</v>
      </c>
      <c r="AC970" s="15" t="s">
        <v>738</v>
      </c>
      <c r="AD970" s="3" t="str">
        <f>IF(ISERROR(VLOOKUP($AC970,技リスト!$A$1:$F$270,6,FALSE)),"－",VLOOKUP($AC970,技リスト!$A$1:$F$270,6,FALSE))</f>
        <v>BB</v>
      </c>
      <c r="AE970" s="3">
        <f>IF(ISERROR(VLOOKUP($AC970,技リスト!$A$1:$F$270,3,FALSE)),"－",VLOOKUP($AC970,技リスト!$A$1:$F$270,3,FALSE))</f>
        <v>44</v>
      </c>
      <c r="AF970" s="3" t="str">
        <f>IF($E970=IF(ISERROR(VLOOKUP($AC970,技リスト!$A$1:$F$245,4,FALSE)),"－",VLOOKUP($AC970,技リスト!$A$1:$F$245,4,FALSE)),"一致","")</f>
        <v/>
      </c>
      <c r="AG970" s="16" t="str">
        <f t="shared" si="120"/>
        <v>ジャイアントスピンターザンキックザ・ウォールスーパーしこふみ</v>
      </c>
      <c r="AH970" s="16" t="str">
        <f t="shared" si="121"/>
        <v>ジャイアントスピンターザンキックザ・ウォールスーパーしこふみ</v>
      </c>
      <c r="AI970" s="16" t="str">
        <f t="shared" si="122"/>
        <v>ジャイアントスピンターザンキックザ・ウォールスーパーしこふみ</v>
      </c>
      <c r="AJ970" s="16" t="str">
        <f t="shared" si="123"/>
        <v>ジャイアントスピンターザンキックザ・ウォールスーパーしこふみ</v>
      </c>
      <c r="AK970" s="15" t="str">
        <f t="shared" si="124"/>
        <v>BBNSBBBB</v>
      </c>
      <c r="AL970" s="16" t="str">
        <f t="shared" si="125"/>
        <v>BBNSBBBB</v>
      </c>
      <c r="AM970" s="15" t="str">
        <f t="shared" si="126"/>
        <v>BBNSBBBB</v>
      </c>
      <c r="AN970" s="15" t="str">
        <f t="shared" si="127"/>
        <v>BBNSBBBB</v>
      </c>
    </row>
    <row r="971" spans="1:40" ht="11.25" customHeight="1" x14ac:dyDescent="0.15">
      <c r="A971" s="15">
        <v>970</v>
      </c>
      <c r="B971" s="15" t="s">
        <v>2259</v>
      </c>
      <c r="C971" s="15" t="s">
        <v>2260</v>
      </c>
      <c r="D971" s="3" t="s">
        <v>18</v>
      </c>
      <c r="E971" s="15" t="s">
        <v>121</v>
      </c>
      <c r="F971" s="15" t="s">
        <v>17</v>
      </c>
      <c r="G971" s="15">
        <v>103</v>
      </c>
      <c r="H971" s="15">
        <v>146</v>
      </c>
      <c r="I971" s="15">
        <v>68</v>
      </c>
      <c r="J971" s="15">
        <v>59</v>
      </c>
      <c r="K971" s="15">
        <v>57</v>
      </c>
      <c r="L971" s="15">
        <v>54</v>
      </c>
      <c r="M971" s="15">
        <v>61</v>
      </c>
      <c r="N971" s="15">
        <v>61</v>
      </c>
      <c r="O971" s="15">
        <v>52</v>
      </c>
      <c r="P971" s="15">
        <v>16</v>
      </c>
      <c r="Q971" s="15" t="s">
        <v>127</v>
      </c>
      <c r="R971" s="3" t="str">
        <f>IF(ISERROR(VLOOKUP($Q971,技リスト!$A$1:$F$270,6,FALSE)),"－",VLOOKUP($Q971,技リスト!$A$1:$F$270,6,FALSE))</f>
        <v>DR</v>
      </c>
      <c r="S971" s="3">
        <f>IF(ISERROR(VLOOKUP($Q971,技リスト!$A$1:$F$270,3,FALSE)),"－",VLOOKUP($Q971,技リスト!$A$1:$F$270,3,FALSE))</f>
        <v>8</v>
      </c>
      <c r="T971" s="3" t="str">
        <f>IF($E971=IF(ISERROR(VLOOKUP($Q971,技リスト!$A$1:$F$270,4,FALSE)),"－",VLOOKUP($Q971,技リスト!$A$1:$F$270,4,FALSE)),"一致","")</f>
        <v/>
      </c>
      <c r="U971" s="15" t="s">
        <v>227</v>
      </c>
      <c r="V971" s="3" t="str">
        <f>IF(ISERROR(VLOOKUP($U971,技リスト!$A$1:$F$270,6,FALSE)),"－",VLOOKUP($U971,技リスト!$A$1:$F$270,6,FALSE))</f>
        <v>BL</v>
      </c>
      <c r="W971" s="3">
        <f>IF(ISERROR(VLOOKUP($U971,技リスト!$A$1:$F$270,3,FALSE)),"－",VLOOKUP($U971,技リスト!$A$1:$F$270,3,FALSE))</f>
        <v>39</v>
      </c>
      <c r="X971" s="3" t="str">
        <f>IF($E971=IF(ISERROR(VLOOKUP($U971,技リスト!$A$1:$F$270,4,FALSE)),"－",VLOOKUP($U971,技リスト!$A$1:$F$270,4,FALSE)),"一致","")</f>
        <v/>
      </c>
      <c r="Y971" s="15" t="s">
        <v>290</v>
      </c>
      <c r="Z971" s="3" t="str">
        <f>IF(ISERROR(VLOOKUP($Y971,技リスト!$A$1:$F$270,6,FALSE)),"－",VLOOKUP($Y971,技リスト!$A$1:$F$270,6,FALSE))</f>
        <v>BL</v>
      </c>
      <c r="AA971" s="3">
        <f>IF(ISERROR(VLOOKUP($Y971,技リスト!$A$1:$F$270,3,FALSE)),"－",VLOOKUP($Y971,技リスト!$A$1:$F$270,3,FALSE))</f>
        <v>56</v>
      </c>
      <c r="AB971" s="3" t="str">
        <f>IF($E971=IF(ISERROR(VLOOKUP($Y971,技リスト!$A$1:$F$270,4,FALSE)),"－",VLOOKUP($Y971,技リスト!$A$1:$F$270,4,FALSE)),"一致","")</f>
        <v/>
      </c>
      <c r="AC971" s="15" t="s">
        <v>154</v>
      </c>
      <c r="AD971" s="3" t="str">
        <f>IF(ISERROR(VLOOKUP($AC971,技リスト!$A$1:$F$270,6,FALSE)),"－",VLOOKUP($AC971,技リスト!$A$1:$F$270,6,FALSE))</f>
        <v>BB</v>
      </c>
      <c r="AE971" s="3">
        <f>IF(ISERROR(VLOOKUP($AC971,技リスト!$A$1:$F$270,3,FALSE)),"－",VLOOKUP($AC971,技リスト!$A$1:$F$270,3,FALSE))</f>
        <v>84</v>
      </c>
      <c r="AF971" s="3" t="str">
        <f>IF($E971=IF(ISERROR(VLOOKUP($AC971,技リスト!$A$1:$F$245,4,FALSE)),"－",VLOOKUP($AC971,技リスト!$A$1:$F$245,4,FALSE)),"一致","")</f>
        <v/>
      </c>
      <c r="AG971" s="16" t="str">
        <f t="shared" si="120"/>
        <v>しっぷうダッシュスーパースキャン（Ｂ）くものいとシューティングスター</v>
      </c>
      <c r="AH971" s="16" t="str">
        <f t="shared" si="121"/>
        <v>しっぷうダッシュスーパースキャン（Ｂ）くものいとシューティングスター</v>
      </c>
      <c r="AI971" s="16" t="str">
        <f t="shared" si="122"/>
        <v>しっぷうダッシュスーパースキャン（Ｂ）くものいとシューティングスター</v>
      </c>
      <c r="AJ971" s="16" t="str">
        <f t="shared" si="123"/>
        <v>しっぷうダッシュスーパースキャン（Ｂ）くものいとシューティングスター</v>
      </c>
      <c r="AK971" s="15" t="str">
        <f t="shared" si="124"/>
        <v>DRBLBLBB</v>
      </c>
      <c r="AL971" s="16" t="str">
        <f t="shared" si="125"/>
        <v>DRBLBLBB</v>
      </c>
      <c r="AM971" s="15" t="str">
        <f t="shared" si="126"/>
        <v>DRBLBLBB</v>
      </c>
      <c r="AN971" s="15" t="str">
        <f t="shared" si="127"/>
        <v>DRBLBLBB</v>
      </c>
    </row>
    <row r="972" spans="1:40" ht="11.25" customHeight="1" x14ac:dyDescent="0.15">
      <c r="A972" s="15">
        <v>971</v>
      </c>
      <c r="B972" s="15" t="s">
        <v>2261</v>
      </c>
      <c r="C972" s="15" t="s">
        <v>2262</v>
      </c>
      <c r="D972" s="3" t="s">
        <v>18</v>
      </c>
      <c r="E972" s="15" t="s">
        <v>145</v>
      </c>
      <c r="F972" s="15" t="s">
        <v>20</v>
      </c>
      <c r="G972" s="15">
        <v>211</v>
      </c>
      <c r="H972" s="15">
        <v>140</v>
      </c>
      <c r="I972" s="15">
        <v>68</v>
      </c>
      <c r="J972" s="15">
        <v>52</v>
      </c>
      <c r="K972" s="15">
        <v>60</v>
      </c>
      <c r="L972" s="15">
        <v>60</v>
      </c>
      <c r="M972" s="15">
        <v>59</v>
      </c>
      <c r="N972" s="15">
        <v>76</v>
      </c>
      <c r="O972" s="15">
        <v>60</v>
      </c>
      <c r="P972" s="15">
        <v>21</v>
      </c>
      <c r="Q972" s="15" t="s">
        <v>484</v>
      </c>
      <c r="R972" s="3" t="str">
        <f>IF(ISERROR(VLOOKUP($Q972,技リスト!$A$1:$F$270,6,FALSE)),"－",VLOOKUP($Q972,技リスト!$A$1:$F$270,6,FALSE))</f>
        <v>P1</v>
      </c>
      <c r="S972" s="3">
        <f>IF(ISERROR(VLOOKUP($Q972,技リスト!$A$1:$F$270,3,FALSE)),"－",VLOOKUP($Q972,技リスト!$A$1:$F$270,3,FALSE))</f>
        <v>15</v>
      </c>
      <c r="T972" s="3" t="str">
        <f>IF($E972=IF(ISERROR(VLOOKUP($Q972,技リスト!$A$1:$F$270,4,FALSE)),"－",VLOOKUP($Q972,技リスト!$A$1:$F$270,4,FALSE)),"一致","")</f>
        <v/>
      </c>
      <c r="U972" s="15" t="s">
        <v>732</v>
      </c>
      <c r="V972" s="3" t="str">
        <f>IF(ISERROR(VLOOKUP($U972,技リスト!$A$1:$F$270,6,FALSE)),"－",VLOOKUP($U972,技リスト!$A$1:$F$270,6,FALSE))</f>
        <v>BL</v>
      </c>
      <c r="W972" s="3">
        <f>IF(ISERROR(VLOOKUP($U972,技リスト!$A$1:$F$270,3,FALSE)),"－",VLOOKUP($U972,技リスト!$A$1:$F$270,3,FALSE))</f>
        <v>56</v>
      </c>
      <c r="X972" s="3" t="str">
        <f>IF($E972=IF(ISERROR(VLOOKUP($U972,技リスト!$A$1:$F$270,4,FALSE)),"－",VLOOKUP($U972,技リスト!$A$1:$F$270,4,FALSE)),"一致","")</f>
        <v>一致</v>
      </c>
      <c r="Y972" s="15" t="s">
        <v>750</v>
      </c>
      <c r="Z972" s="3" t="str">
        <f>IF(ISERROR(VLOOKUP($Y972,技リスト!$A$1:$F$270,6,FALSE)),"－",VLOOKUP($Y972,技リスト!$A$1:$F$270,6,FALSE))</f>
        <v>BL</v>
      </c>
      <c r="AA972" s="3">
        <f>IF(ISERROR(VLOOKUP($Y972,技リスト!$A$1:$F$270,3,FALSE)),"－",VLOOKUP($Y972,技リスト!$A$1:$F$270,3,FALSE))</f>
        <v>62</v>
      </c>
      <c r="AB972" s="3" t="str">
        <f>IF($E972=IF(ISERROR(VLOOKUP($Y972,技リスト!$A$1:$F$270,4,FALSE)),"－",VLOOKUP($Y972,技リスト!$A$1:$F$270,4,FALSE)),"一致","")</f>
        <v>一致</v>
      </c>
      <c r="AC972" s="15" t="s">
        <v>271</v>
      </c>
      <c r="AD972" s="3" t="str">
        <f>IF(ISERROR(VLOOKUP($AC972,技リスト!$A$1:$F$270,6,FALSE)),"－",VLOOKUP($AC972,技リスト!$A$1:$F$270,6,FALSE))</f>
        <v>CA</v>
      </c>
      <c r="AE972" s="3">
        <f>IF(ISERROR(VLOOKUP($AC972,技リスト!$A$1:$F$270,3,FALSE)),"－",VLOOKUP($AC972,技リスト!$A$1:$F$270,3,FALSE))</f>
        <v>76</v>
      </c>
      <c r="AF972" s="3" t="str">
        <f>IF($E972=IF(ISERROR(VLOOKUP($AC972,技リスト!$A$1:$F$245,4,FALSE)),"－",VLOOKUP($AC972,技リスト!$A$1:$F$245,4,FALSE)),"一致","")</f>
        <v>一致</v>
      </c>
      <c r="AG972" s="16" t="str">
        <f t="shared" si="120"/>
        <v>まきわりチョップフェイクボンバーフレイムダンスかえんほうしゃ</v>
      </c>
      <c r="AH972" s="16" t="str">
        <f t="shared" si="121"/>
        <v>まきわりチョップフェイクボンバーフレイムダンスかえんほうしゃ</v>
      </c>
      <c r="AI972" s="16" t="str">
        <f t="shared" si="122"/>
        <v>まきわりチョップフェイクボンバーフレイムダンスかえんほうしゃ</v>
      </c>
      <c r="AJ972" s="16" t="str">
        <f t="shared" si="123"/>
        <v>まきわりチョップフェイクボンバーフレイムダンスかえんほうしゃ</v>
      </c>
      <c r="AK972" s="15" t="str">
        <f t="shared" si="124"/>
        <v>P1BLBLCA</v>
      </c>
      <c r="AL972" s="16" t="str">
        <f t="shared" si="125"/>
        <v>P1BLBLCA</v>
      </c>
      <c r="AM972" s="15" t="str">
        <f t="shared" si="126"/>
        <v>P1BLBLCA</v>
      </c>
      <c r="AN972" s="15" t="str">
        <f t="shared" si="127"/>
        <v>P1BLBLCA</v>
      </c>
    </row>
    <row r="973" spans="1:40" ht="11.25" customHeight="1" x14ac:dyDescent="0.15">
      <c r="A973" s="15">
        <v>972</v>
      </c>
      <c r="B973" s="15" t="s">
        <v>2263</v>
      </c>
      <c r="C973" s="15" t="s">
        <v>2264</v>
      </c>
      <c r="D973" s="3" t="s">
        <v>18</v>
      </c>
      <c r="E973" s="15" t="s">
        <v>121</v>
      </c>
      <c r="F973" s="15" t="s">
        <v>17</v>
      </c>
      <c r="G973" s="15">
        <v>165</v>
      </c>
      <c r="H973" s="15">
        <v>168</v>
      </c>
      <c r="I973" s="15">
        <v>66</v>
      </c>
      <c r="J973" s="15">
        <v>71</v>
      </c>
      <c r="K973" s="15">
        <v>70</v>
      </c>
      <c r="L973" s="15">
        <v>66</v>
      </c>
      <c r="M973" s="15">
        <v>62</v>
      </c>
      <c r="N973" s="15">
        <v>68</v>
      </c>
      <c r="O973" s="15">
        <v>63</v>
      </c>
      <c r="P973" s="15">
        <v>32</v>
      </c>
      <c r="Q973" s="15" t="s">
        <v>264</v>
      </c>
      <c r="R973" s="3" t="str">
        <f>IF(ISERROR(VLOOKUP($Q973,技リスト!$A$1:$F$270,6,FALSE)),"－",VLOOKUP($Q973,技リスト!$A$1:$F$270,6,FALSE))</f>
        <v>BL</v>
      </c>
      <c r="S973" s="3">
        <f>IF(ISERROR(VLOOKUP($Q973,技リスト!$A$1:$F$270,3,FALSE)),"－",VLOOKUP($Q973,技リスト!$A$1:$F$270,3,FALSE))</f>
        <v>16</v>
      </c>
      <c r="T973" s="3" t="str">
        <f>IF($E973=IF(ISERROR(VLOOKUP($Q973,技リスト!$A$1:$F$270,4,FALSE)),"－",VLOOKUP($Q973,技リスト!$A$1:$F$270,4,FALSE)),"一致","")</f>
        <v/>
      </c>
      <c r="U973" s="15" t="s">
        <v>165</v>
      </c>
      <c r="V973" s="3" t="str">
        <f>IF(ISERROR(VLOOKUP($U973,技リスト!$A$1:$F$270,6,FALSE)),"－",VLOOKUP($U973,技リスト!$A$1:$F$270,6,FALSE))</f>
        <v>BL</v>
      </c>
      <c r="W973" s="3">
        <f>IF(ISERROR(VLOOKUP($U973,技リスト!$A$1:$F$270,3,FALSE)),"－",VLOOKUP($U973,技リスト!$A$1:$F$270,3,FALSE))</f>
        <v>46</v>
      </c>
      <c r="X973" s="3" t="str">
        <f>IF($E973=IF(ISERROR(VLOOKUP($U973,技リスト!$A$1:$F$270,4,FALSE)),"－",VLOOKUP($U973,技リスト!$A$1:$F$270,4,FALSE)),"一致","")</f>
        <v/>
      </c>
      <c r="Y973" s="15" t="s">
        <v>152</v>
      </c>
      <c r="Z973" s="3" t="str">
        <f>IF(ISERROR(VLOOKUP($Y973,技リスト!$A$1:$F$270,6,FALSE)),"－",VLOOKUP($Y973,技リスト!$A$1:$F$270,6,FALSE))</f>
        <v>DR</v>
      </c>
      <c r="AA973" s="3">
        <f>IF(ISERROR(VLOOKUP($Y973,技リスト!$A$1:$F$270,3,FALSE)),"－",VLOOKUP($Y973,技リスト!$A$1:$F$270,3,FALSE))</f>
        <v>47</v>
      </c>
      <c r="AB973" s="3" t="str">
        <f>IF($E973=IF(ISERROR(VLOOKUP($Y973,技リスト!$A$1:$F$270,4,FALSE)),"－",VLOOKUP($Y973,技リスト!$A$1:$F$270,4,FALSE)),"一致","")</f>
        <v/>
      </c>
      <c r="AC973" s="15" t="s">
        <v>219</v>
      </c>
      <c r="AD973" s="3" t="str">
        <f>IF(ISERROR(VLOOKUP($AC973,技リスト!$A$1:$F$270,6,FALSE)),"－",VLOOKUP($AC973,技リスト!$A$1:$F$270,6,FALSE))</f>
        <v>BL</v>
      </c>
      <c r="AE973" s="3">
        <f>IF(ISERROR(VLOOKUP($AC973,技リスト!$A$1:$F$270,3,FALSE)),"－",VLOOKUP($AC973,技リスト!$A$1:$F$270,3,FALSE))</f>
        <v>64</v>
      </c>
      <c r="AF973" s="3" t="str">
        <f>IF($E973=IF(ISERROR(VLOOKUP($AC973,技リスト!$A$1:$F$245,4,FALSE)),"－",VLOOKUP($AC973,技リスト!$A$1:$F$245,4,FALSE)),"一致","")</f>
        <v/>
      </c>
      <c r="AG973" s="16" t="str">
        <f t="shared" si="120"/>
        <v>おんりょうフェイクボールジグザグスパークサイクロン</v>
      </c>
      <c r="AH973" s="16" t="str">
        <f t="shared" si="121"/>
        <v>おんりょうフェイクボールジグザグスパークサイクロン</v>
      </c>
      <c r="AI973" s="16" t="str">
        <f t="shared" si="122"/>
        <v>おんりょうフェイクボールジグザグスパークサイクロン</v>
      </c>
      <c r="AJ973" s="16" t="str">
        <f t="shared" si="123"/>
        <v>おんりょうフェイクボールジグザグスパークサイクロン</v>
      </c>
      <c r="AK973" s="15" t="str">
        <f t="shared" si="124"/>
        <v>BLBLDRBL</v>
      </c>
      <c r="AL973" s="16" t="str">
        <f t="shared" si="125"/>
        <v>BLBLDRBL</v>
      </c>
      <c r="AM973" s="15" t="str">
        <f t="shared" si="126"/>
        <v>BLBLDRBL</v>
      </c>
      <c r="AN973" s="15" t="str">
        <f t="shared" si="127"/>
        <v>BLBLDRBL</v>
      </c>
    </row>
    <row r="974" spans="1:40" ht="11.25" customHeight="1" x14ac:dyDescent="0.15">
      <c r="A974" s="15">
        <v>973</v>
      </c>
      <c r="B974" s="15" t="s">
        <v>2265</v>
      </c>
      <c r="C974" s="15" t="s">
        <v>2266</v>
      </c>
      <c r="D974" s="3" t="s">
        <v>18</v>
      </c>
      <c r="E974" s="15" t="s">
        <v>88</v>
      </c>
      <c r="F974" s="15" t="s">
        <v>20</v>
      </c>
      <c r="G974" s="15">
        <v>145</v>
      </c>
      <c r="H974" s="15">
        <v>130</v>
      </c>
      <c r="I974" s="15">
        <v>41</v>
      </c>
      <c r="J974" s="15">
        <v>60</v>
      </c>
      <c r="K974" s="15">
        <v>75</v>
      </c>
      <c r="L974" s="15">
        <v>42</v>
      </c>
      <c r="M974" s="15">
        <v>56</v>
      </c>
      <c r="N974" s="15">
        <v>61</v>
      </c>
      <c r="O974" s="15">
        <v>62</v>
      </c>
      <c r="P974" s="15">
        <v>16</v>
      </c>
      <c r="Q974" s="15" t="s">
        <v>219</v>
      </c>
      <c r="R974" s="3" t="str">
        <f>IF(ISERROR(VLOOKUP($Q974,技リスト!$A$1:$F$270,6,FALSE)),"－",VLOOKUP($Q974,技リスト!$A$1:$F$270,6,FALSE))</f>
        <v>BL</v>
      </c>
      <c r="S974" s="3">
        <f>IF(ISERROR(VLOOKUP($Q974,技リスト!$A$1:$F$270,3,FALSE)),"－",VLOOKUP($Q974,技リスト!$A$1:$F$270,3,FALSE))</f>
        <v>64</v>
      </c>
      <c r="T974" s="3" t="str">
        <f>IF($E974=IF(ISERROR(VLOOKUP($Q974,技リスト!$A$1:$F$270,4,FALSE)),"－",VLOOKUP($Q974,技リスト!$A$1:$F$270,4,FALSE)),"一致","")</f>
        <v>一致</v>
      </c>
      <c r="U974" s="15" t="s">
        <v>280</v>
      </c>
      <c r="V974" s="3" t="str">
        <f>IF(ISERROR(VLOOKUP($U974,技リスト!$A$1:$F$270,6,FALSE)),"－",VLOOKUP($U974,技リスト!$A$1:$F$270,6,FALSE))</f>
        <v>P1</v>
      </c>
      <c r="W974" s="3">
        <f>IF(ISERROR(VLOOKUP($U974,技リスト!$A$1:$F$270,3,FALSE)),"－",VLOOKUP($U974,技リスト!$A$1:$F$270,3,FALSE))</f>
        <v>41</v>
      </c>
      <c r="X974" s="3" t="str">
        <f>IF($E974=IF(ISERROR(VLOOKUP($U974,技リスト!$A$1:$F$270,4,FALSE)),"－",VLOOKUP($U974,技リスト!$A$1:$F$270,4,FALSE)),"一致","")</f>
        <v/>
      </c>
      <c r="Y974" s="15" t="s">
        <v>219</v>
      </c>
      <c r="Z974" s="3" t="str">
        <f>IF(ISERROR(VLOOKUP($Y974,技リスト!$A$1:$F$270,6,FALSE)),"－",VLOOKUP($Y974,技リスト!$A$1:$F$270,6,FALSE))</f>
        <v>BL</v>
      </c>
      <c r="AA974" s="3">
        <f>IF(ISERROR(VLOOKUP($Y974,技リスト!$A$1:$F$270,3,FALSE)),"－",VLOOKUP($Y974,技リスト!$A$1:$F$270,3,FALSE))</f>
        <v>64</v>
      </c>
      <c r="AB974" s="3" t="str">
        <f>IF($E974=IF(ISERROR(VLOOKUP($Y974,技リスト!$A$1:$F$270,4,FALSE)),"－",VLOOKUP($Y974,技リスト!$A$1:$F$270,4,FALSE)),"一致","")</f>
        <v>一致</v>
      </c>
      <c r="AC974" s="15" t="s">
        <v>406</v>
      </c>
      <c r="AD974" s="3" t="str">
        <f>IF(ISERROR(VLOOKUP($AC974,技リスト!$A$1:$F$270,6,FALSE)),"－",VLOOKUP($AC974,技リスト!$A$1:$F$270,6,FALSE))</f>
        <v>CA</v>
      </c>
      <c r="AE974" s="3">
        <f>IF(ISERROR(VLOOKUP($AC974,技リスト!$A$1:$F$270,3,FALSE)),"－",VLOOKUP($AC974,技リスト!$A$1:$F$270,3,FALSE))</f>
        <v>63</v>
      </c>
      <c r="AF974" s="3" t="str">
        <f>IF($E974=IF(ISERROR(VLOOKUP($AC974,技リスト!$A$1:$F$245,4,FALSE)),"－",VLOOKUP($AC974,技リスト!$A$1:$F$245,4,FALSE)),"一致","")</f>
        <v/>
      </c>
      <c r="AG974" s="16" t="str">
        <f t="shared" si="120"/>
        <v>サイクロンロケットこぶしサイクロンゴールずらし</v>
      </c>
      <c r="AH974" s="16" t="str">
        <f t="shared" si="121"/>
        <v>サイクロンロケットこぶしサイクロンゴールずらし</v>
      </c>
      <c r="AI974" s="16" t="str">
        <f t="shared" si="122"/>
        <v>サイクロンロケットこぶしサイクロンゴールずらし</v>
      </c>
      <c r="AJ974" s="16" t="str">
        <f t="shared" si="123"/>
        <v>サイクロンロケットこぶしサイクロンゴールずらし</v>
      </c>
      <c r="AK974" s="15" t="str">
        <f t="shared" si="124"/>
        <v>BLP1BLCA</v>
      </c>
      <c r="AL974" s="16" t="str">
        <f t="shared" si="125"/>
        <v>BLP1BLCA</v>
      </c>
      <c r="AM974" s="15" t="str">
        <f t="shared" si="126"/>
        <v>BLP1BLCA</v>
      </c>
      <c r="AN974" s="15" t="str">
        <f t="shared" si="127"/>
        <v>BLP1BLCA</v>
      </c>
    </row>
    <row r="975" spans="1:40" ht="11.25" customHeight="1" x14ac:dyDescent="0.15">
      <c r="A975" s="15">
        <v>974</v>
      </c>
      <c r="B975" s="15" t="s">
        <v>2267</v>
      </c>
      <c r="C975" s="15" t="s">
        <v>2268</v>
      </c>
      <c r="D975" s="3" t="s">
        <v>18</v>
      </c>
      <c r="E975" s="15" t="s">
        <v>19</v>
      </c>
      <c r="F975" s="15" t="s">
        <v>52</v>
      </c>
      <c r="G975" s="15">
        <v>134</v>
      </c>
      <c r="H975" s="15">
        <v>106</v>
      </c>
      <c r="I975" s="15">
        <v>40</v>
      </c>
      <c r="J975" s="15">
        <v>40</v>
      </c>
      <c r="K975" s="15">
        <v>47</v>
      </c>
      <c r="L975" s="15">
        <v>44</v>
      </c>
      <c r="M975" s="15">
        <v>47</v>
      </c>
      <c r="N975" s="15">
        <v>41</v>
      </c>
      <c r="O975" s="15">
        <v>40</v>
      </c>
      <c r="P975" s="15">
        <v>35</v>
      </c>
      <c r="Q975" s="15" t="s">
        <v>533</v>
      </c>
      <c r="R975" s="3" t="str">
        <f>IF(ISERROR(VLOOKUP($Q975,技リスト!$A$1:$F$270,6,FALSE)),"－",VLOOKUP($Q975,技リスト!$A$1:$F$270,6,FALSE))</f>
        <v>NS</v>
      </c>
      <c r="S975" s="3">
        <f>IF(ISERROR(VLOOKUP($Q975,技リスト!$A$1:$F$270,3,FALSE)),"－",VLOOKUP($Q975,技リスト!$A$1:$F$270,3,FALSE))</f>
        <v>24</v>
      </c>
      <c r="T975" s="3" t="str">
        <f>IF($E975=IF(ISERROR(VLOOKUP($Q975,技リスト!$A$1:$F$270,4,FALSE)),"－",VLOOKUP($Q975,技リスト!$A$1:$F$270,4,FALSE)),"一致","")</f>
        <v/>
      </c>
      <c r="U975" s="15" t="s">
        <v>330</v>
      </c>
      <c r="V975" s="3" t="str">
        <f>IF(ISERROR(VLOOKUP($U975,技リスト!$A$1:$F$270,6,FALSE)),"－",VLOOKUP($U975,技リスト!$A$1:$F$270,6,FALSE))</f>
        <v>NS</v>
      </c>
      <c r="W975" s="3">
        <f>IF(ISERROR(VLOOKUP($U975,技リスト!$A$1:$F$270,3,FALSE)),"－",VLOOKUP($U975,技リスト!$A$1:$F$270,3,FALSE))</f>
        <v>65</v>
      </c>
      <c r="X975" s="3" t="str">
        <f>IF($E975=IF(ISERROR(VLOOKUP($U975,技リスト!$A$1:$F$270,4,FALSE)),"－",VLOOKUP($U975,技リスト!$A$1:$F$270,4,FALSE)),"一致","")</f>
        <v>一致</v>
      </c>
      <c r="Y975" s="15" t="s">
        <v>921</v>
      </c>
      <c r="Z975" s="3" t="str">
        <f>IF(ISERROR(VLOOKUP($Y975,技リスト!$A$1:$F$270,6,FALSE)),"－",VLOOKUP($Y975,技リスト!$A$1:$F$270,6,FALSE))</f>
        <v>DR</v>
      </c>
      <c r="AA975" s="3">
        <f>IF(ISERROR(VLOOKUP($Y975,技リスト!$A$1:$F$270,3,FALSE)),"－",VLOOKUP($Y975,技リスト!$A$1:$F$270,3,FALSE))</f>
        <v>17</v>
      </c>
      <c r="AB975" s="3" t="str">
        <f>IF($E975=IF(ISERROR(VLOOKUP($Y975,技リスト!$A$1:$F$270,4,FALSE)),"－",VLOOKUP($Y975,技リスト!$A$1:$F$270,4,FALSE)),"一致","")</f>
        <v/>
      </c>
      <c r="AC975" s="15" t="s">
        <v>134</v>
      </c>
      <c r="AD975" s="3" t="str">
        <f>IF(ISERROR(VLOOKUP($AC975,技リスト!$A$1:$F$270,6,FALSE)),"－",VLOOKUP($AC975,技リスト!$A$1:$F$270,6,FALSE))</f>
        <v>DR</v>
      </c>
      <c r="AE975" s="3">
        <f>IF(ISERROR(VLOOKUP($AC975,技リスト!$A$1:$F$270,3,FALSE)),"－",VLOOKUP($AC975,技リスト!$A$1:$F$270,3,FALSE))</f>
        <v>38</v>
      </c>
      <c r="AF975" s="3" t="str">
        <f>IF($E975=IF(ISERROR(VLOOKUP($AC975,技リスト!$A$1:$F$245,4,FALSE)),"－",VLOOKUP($AC975,技リスト!$A$1:$F$245,4,FALSE)),"一致","")</f>
        <v/>
      </c>
      <c r="AG975" s="16" t="str">
        <f t="shared" si="120"/>
        <v>スピニングシュートラン・ボール・ランひとりワンツースーパーアルマジロ</v>
      </c>
      <c r="AH975" s="16" t="str">
        <f t="shared" si="121"/>
        <v>スピニングシュートラン・ボール・ランひとりワンツースーパーアルマジロ</v>
      </c>
      <c r="AI975" s="16" t="str">
        <f t="shared" si="122"/>
        <v>スピニングシュートラン・ボール・ランひとりワンツースーパーアルマジロ</v>
      </c>
      <c r="AJ975" s="16" t="str">
        <f t="shared" si="123"/>
        <v>スピニングシュートラン・ボール・ランひとりワンツースーパーアルマジロ</v>
      </c>
      <c r="AK975" s="15" t="str">
        <f t="shared" si="124"/>
        <v>NSNSDRDR</v>
      </c>
      <c r="AL975" s="16" t="str">
        <f t="shared" si="125"/>
        <v>NSNSDRDR</v>
      </c>
      <c r="AM975" s="15" t="str">
        <f t="shared" si="126"/>
        <v>NSNSDRDR</v>
      </c>
      <c r="AN975" s="15" t="str">
        <f t="shared" si="127"/>
        <v>NSNSDRDR</v>
      </c>
    </row>
    <row r="976" spans="1:40" ht="11.25" customHeight="1" x14ac:dyDescent="0.15">
      <c r="A976" s="15">
        <v>975</v>
      </c>
      <c r="B976" s="15" t="s">
        <v>2269</v>
      </c>
      <c r="C976" s="15" t="s">
        <v>2270</v>
      </c>
      <c r="D976" s="3" t="s">
        <v>18</v>
      </c>
      <c r="E976" s="15" t="s">
        <v>121</v>
      </c>
      <c r="F976" s="15" t="s">
        <v>20</v>
      </c>
      <c r="G976" s="15">
        <v>140</v>
      </c>
      <c r="H976" s="15">
        <v>184</v>
      </c>
      <c r="I976" s="15">
        <v>77</v>
      </c>
      <c r="J976" s="15">
        <v>45</v>
      </c>
      <c r="K976" s="15">
        <v>44</v>
      </c>
      <c r="L976" s="15">
        <v>76</v>
      </c>
      <c r="M976" s="15">
        <v>39</v>
      </c>
      <c r="N976" s="15">
        <v>51</v>
      </c>
      <c r="O976" s="15">
        <v>48</v>
      </c>
      <c r="P976" s="15">
        <v>20</v>
      </c>
      <c r="Q976" s="15" t="s">
        <v>484</v>
      </c>
      <c r="R976" s="3" t="str">
        <f>IF(ISERROR(VLOOKUP($Q976,技リスト!$A$1:$F$270,6,FALSE)),"－",VLOOKUP($Q976,技リスト!$A$1:$F$270,6,FALSE))</f>
        <v>P1</v>
      </c>
      <c r="S976" s="3">
        <f>IF(ISERROR(VLOOKUP($Q976,技リスト!$A$1:$F$270,3,FALSE)),"－",VLOOKUP($Q976,技リスト!$A$1:$F$270,3,FALSE))</f>
        <v>15</v>
      </c>
      <c r="T976" s="3" t="str">
        <f>IF($E976=IF(ISERROR(VLOOKUP($Q976,技リスト!$A$1:$F$270,4,FALSE)),"－",VLOOKUP($Q976,技リスト!$A$1:$F$270,4,FALSE)),"一致","")</f>
        <v>一致</v>
      </c>
      <c r="U976" s="15" t="s">
        <v>164</v>
      </c>
      <c r="V976" s="3" t="str">
        <f>IF(ISERROR(VLOOKUP($U976,技リスト!$A$1:$F$270,6,FALSE)),"－",VLOOKUP($U976,技リスト!$A$1:$F$270,6,FALSE))</f>
        <v>DR</v>
      </c>
      <c r="W976" s="3">
        <f>IF(ISERROR(VLOOKUP($U976,技リスト!$A$1:$F$270,3,FALSE)),"－",VLOOKUP($U976,技リスト!$A$1:$F$270,3,FALSE))</f>
        <v>49</v>
      </c>
      <c r="X976" s="3" t="str">
        <f>IF($E976=IF(ISERROR(VLOOKUP($U976,技リスト!$A$1:$F$270,4,FALSE)),"－",VLOOKUP($U976,技リスト!$A$1:$F$270,4,FALSE)),"一致","")</f>
        <v>一致</v>
      </c>
      <c r="Y976" s="15" t="s">
        <v>437</v>
      </c>
      <c r="Z976" s="3" t="str">
        <f>IF(ISERROR(VLOOKUP($Y976,技リスト!$A$1:$F$270,6,FALSE)),"－",VLOOKUP($Y976,技リスト!$A$1:$F$270,6,FALSE))</f>
        <v>CA</v>
      </c>
      <c r="AA976" s="3">
        <f>IF(ISERROR(VLOOKUP($Y976,技リスト!$A$1:$F$270,3,FALSE)),"－",VLOOKUP($Y976,技リスト!$A$1:$F$270,3,FALSE))</f>
        <v>15</v>
      </c>
      <c r="AB976" s="3" t="str">
        <f>IF($E976=IF(ISERROR(VLOOKUP($Y976,技リスト!$A$1:$F$270,4,FALSE)),"－",VLOOKUP($Y976,技リスト!$A$1:$F$270,4,FALSE)),"一致","")</f>
        <v/>
      </c>
      <c r="AC976" s="15" t="s">
        <v>407</v>
      </c>
      <c r="AD976" s="3" t="str">
        <f>IF(ISERROR(VLOOKUP($AC976,技リスト!$A$1:$F$270,6,FALSE)),"－",VLOOKUP($AC976,技リスト!$A$1:$F$270,6,FALSE))</f>
        <v>CA</v>
      </c>
      <c r="AE976" s="3">
        <f>IF(ISERROR(VLOOKUP($AC976,技リスト!$A$1:$F$270,3,FALSE)),"－",VLOOKUP($AC976,技リスト!$A$1:$F$270,3,FALSE))</f>
        <v>69</v>
      </c>
      <c r="AF976" s="3" t="str">
        <f>IF($E976=IF(ISERROR(VLOOKUP($AC976,技リスト!$A$1:$F$245,4,FALSE)),"－",VLOOKUP($AC976,技リスト!$A$1:$F$245,4,FALSE)),"一致","")</f>
        <v>一致</v>
      </c>
      <c r="AG976" s="16" t="str">
        <f t="shared" si="120"/>
        <v>まきわりチョップごりむちゅうプレッシャーパンチドこんじょうキャッチ</v>
      </c>
      <c r="AH976" s="16" t="str">
        <f t="shared" si="121"/>
        <v>まきわりチョップごりむちゅうプレッシャーパンチドこんじょうキャッチ</v>
      </c>
      <c r="AI976" s="16" t="str">
        <f t="shared" si="122"/>
        <v>まきわりチョップごりむちゅうプレッシャーパンチドこんじょうキャッチ</v>
      </c>
      <c r="AJ976" s="16" t="str">
        <f t="shared" si="123"/>
        <v>まきわりチョップごりむちゅうプレッシャーパンチドこんじょうキャッチ</v>
      </c>
      <c r="AK976" s="15" t="str">
        <f t="shared" si="124"/>
        <v>P1DRCACA</v>
      </c>
      <c r="AL976" s="16" t="str">
        <f t="shared" si="125"/>
        <v>P1DRCACA</v>
      </c>
      <c r="AM976" s="15" t="str">
        <f t="shared" si="126"/>
        <v>P1DRCACA</v>
      </c>
      <c r="AN976" s="15" t="str">
        <f t="shared" si="127"/>
        <v>P1DRCACA</v>
      </c>
    </row>
    <row r="977" spans="1:40" ht="11.25" customHeight="1" x14ac:dyDescent="0.15">
      <c r="A977" s="15">
        <v>976</v>
      </c>
      <c r="B977" s="15" t="s">
        <v>2271</v>
      </c>
      <c r="C977" s="15" t="s">
        <v>2272</v>
      </c>
      <c r="D977" s="3" t="s">
        <v>18</v>
      </c>
      <c r="E977" s="15" t="s">
        <v>121</v>
      </c>
      <c r="F977" s="15" t="s">
        <v>52</v>
      </c>
      <c r="G977" s="15">
        <v>125</v>
      </c>
      <c r="H977" s="15">
        <v>108</v>
      </c>
      <c r="I977" s="15">
        <v>49</v>
      </c>
      <c r="J977" s="15">
        <v>79</v>
      </c>
      <c r="K977" s="15">
        <v>40</v>
      </c>
      <c r="L977" s="15">
        <v>70</v>
      </c>
      <c r="M977" s="15">
        <v>40</v>
      </c>
      <c r="N977" s="15">
        <v>49</v>
      </c>
      <c r="O977" s="15">
        <v>40</v>
      </c>
      <c r="P977" s="15">
        <v>24</v>
      </c>
      <c r="Q977" s="15" t="s">
        <v>263</v>
      </c>
      <c r="R977" s="3" t="str">
        <f>IF(ISERROR(VLOOKUP($Q977,技リスト!$A$1:$F$270,6,FALSE)),"－",VLOOKUP($Q977,技リスト!$A$1:$F$270,6,FALSE))</f>
        <v>NS</v>
      </c>
      <c r="S977" s="3">
        <f>IF(ISERROR(VLOOKUP($Q977,技リスト!$A$1:$F$270,3,FALSE)),"－",VLOOKUP($Q977,技リスト!$A$1:$F$270,3,FALSE))</f>
        <v>43</v>
      </c>
      <c r="T977" s="3" t="str">
        <f>IF($E977=IF(ISERROR(VLOOKUP($Q977,技リスト!$A$1:$F$270,4,FALSE)),"－",VLOOKUP($Q977,技リスト!$A$1:$F$270,4,FALSE)),"一致","")</f>
        <v>一致</v>
      </c>
      <c r="U977" s="15" t="s">
        <v>289</v>
      </c>
      <c r="V977" s="3" t="str">
        <f>IF(ISERROR(VLOOKUP($U977,技リスト!$A$1:$F$270,6,FALSE)),"－",VLOOKUP($U977,技リスト!$A$1:$F$270,6,FALSE))</f>
        <v>DR</v>
      </c>
      <c r="W977" s="3">
        <f>IF(ISERROR(VLOOKUP($U977,技リスト!$A$1:$F$270,3,FALSE)),"－",VLOOKUP($U977,技リスト!$A$1:$F$270,3,FALSE))</f>
        <v>24</v>
      </c>
      <c r="X977" s="3" t="str">
        <f>IF($E977=IF(ISERROR(VLOOKUP($U977,技リスト!$A$1:$F$270,4,FALSE)),"－",VLOOKUP($U977,技リスト!$A$1:$F$270,4,FALSE)),"一致","")</f>
        <v/>
      </c>
      <c r="Y977" s="15" t="s">
        <v>373</v>
      </c>
      <c r="Z977" s="3" t="str">
        <f>IF(ISERROR(VLOOKUP($Y977,技リスト!$A$1:$F$270,6,FALSE)),"－",VLOOKUP($Y977,技リスト!$A$1:$F$270,6,FALSE))</f>
        <v>LS</v>
      </c>
      <c r="AA977" s="3">
        <f>IF(ISERROR(VLOOKUP($Y977,技リスト!$A$1:$F$270,3,FALSE)),"－",VLOOKUP($Y977,技リスト!$A$1:$F$270,3,FALSE))</f>
        <v>69</v>
      </c>
      <c r="AB977" s="3" t="str">
        <f>IF($E977=IF(ISERROR(VLOOKUP($Y977,技リスト!$A$1:$F$270,4,FALSE)),"－",VLOOKUP($Y977,技リスト!$A$1:$F$270,4,FALSE)),"一致","")</f>
        <v/>
      </c>
      <c r="AC977" s="15" t="s">
        <v>304</v>
      </c>
      <c r="AD977" s="3" t="str">
        <f>IF(ISERROR(VLOOKUP($AC977,技リスト!$A$1:$F$270,6,FALSE)),"－",VLOOKUP($AC977,技リスト!$A$1:$F$270,6,FALSE))</f>
        <v>BL</v>
      </c>
      <c r="AE977" s="3">
        <f>IF(ISERROR(VLOOKUP($AC977,技リスト!$A$1:$F$270,3,FALSE)),"－",VLOOKUP($AC977,技リスト!$A$1:$F$270,3,FALSE))</f>
        <v>12</v>
      </c>
      <c r="AF977" s="3" t="str">
        <f>IF($E977=IF(ISERROR(VLOOKUP($AC977,技リスト!$A$1:$F$245,4,FALSE)),"－",VLOOKUP($AC977,技リスト!$A$1:$F$245,4,FALSE)),"一致","")</f>
        <v/>
      </c>
      <c r="AG977" s="16" t="str">
        <f t="shared" si="120"/>
        <v>かみかくしどくぎりのじゅつパトリオットシュートしこふみ</v>
      </c>
      <c r="AH977" s="16" t="str">
        <f t="shared" si="121"/>
        <v>かみかくしどくぎりのじゅつパトリオットシュートしこふみ</v>
      </c>
      <c r="AI977" s="16" t="str">
        <f t="shared" si="122"/>
        <v>かみかくしどくぎりのじゅつパトリオットシュートしこふみ</v>
      </c>
      <c r="AJ977" s="16" t="str">
        <f t="shared" si="123"/>
        <v>かみかくしどくぎりのじゅつパトリオットシュートしこふみ</v>
      </c>
      <c r="AK977" s="15" t="str">
        <f t="shared" si="124"/>
        <v>NSDRLSBL</v>
      </c>
      <c r="AL977" s="16" t="str">
        <f t="shared" si="125"/>
        <v>NSDRLSBL</v>
      </c>
      <c r="AM977" s="15" t="str">
        <f t="shared" si="126"/>
        <v>NSDRLSBL</v>
      </c>
      <c r="AN977" s="15" t="str">
        <f t="shared" si="127"/>
        <v>NSDRLSBL</v>
      </c>
    </row>
    <row r="978" spans="1:40" ht="11.25" customHeight="1" x14ac:dyDescent="0.15">
      <c r="A978" s="15">
        <v>977</v>
      </c>
      <c r="B978" s="15" t="s">
        <v>2273</v>
      </c>
      <c r="C978" s="15" t="s">
        <v>2274</v>
      </c>
      <c r="D978" s="3" t="s">
        <v>18</v>
      </c>
      <c r="E978" s="15" t="s">
        <v>145</v>
      </c>
      <c r="F978" s="15" t="s">
        <v>17</v>
      </c>
      <c r="G978" s="15">
        <v>101</v>
      </c>
      <c r="H978" s="15">
        <v>148</v>
      </c>
      <c r="I978" s="15">
        <v>71</v>
      </c>
      <c r="J978" s="15">
        <v>55</v>
      </c>
      <c r="K978" s="15">
        <v>56</v>
      </c>
      <c r="L978" s="15">
        <v>56</v>
      </c>
      <c r="M978" s="15">
        <v>60</v>
      </c>
      <c r="N978" s="15">
        <v>68</v>
      </c>
      <c r="O978" s="15">
        <v>70</v>
      </c>
      <c r="P978" s="15">
        <v>18</v>
      </c>
      <c r="Q978" s="15" t="s">
        <v>169</v>
      </c>
      <c r="R978" s="3" t="str">
        <f>IF(ISERROR(VLOOKUP($Q978,技リスト!$A$1:$F$270,6,FALSE)),"－",VLOOKUP($Q978,技リスト!$A$1:$F$270,6,FALSE))</f>
        <v>BL</v>
      </c>
      <c r="S978" s="3">
        <f>IF(ISERROR(VLOOKUP($Q978,技リスト!$A$1:$F$270,3,FALSE)),"－",VLOOKUP($Q978,技リスト!$A$1:$F$270,3,FALSE))</f>
        <v>8</v>
      </c>
      <c r="T978" s="3" t="str">
        <f>IF($E978=IF(ISERROR(VLOOKUP($Q978,技リスト!$A$1:$F$270,4,FALSE)),"－",VLOOKUP($Q978,技リスト!$A$1:$F$270,4,FALSE)),"一致","")</f>
        <v/>
      </c>
      <c r="U978" s="15" t="s">
        <v>277</v>
      </c>
      <c r="V978" s="3" t="str">
        <f>IF(ISERROR(VLOOKUP($U978,技リスト!$A$1:$F$270,6,FALSE)),"－",VLOOKUP($U978,技リスト!$A$1:$F$270,6,FALSE))</f>
        <v>DR</v>
      </c>
      <c r="W978" s="3">
        <f>IF(ISERROR(VLOOKUP($U978,技リスト!$A$1:$F$270,3,FALSE)),"－",VLOOKUP($U978,技リスト!$A$1:$F$270,3,FALSE))</f>
        <v>22</v>
      </c>
      <c r="X978" s="3" t="str">
        <f>IF($E978=IF(ISERROR(VLOOKUP($U978,技リスト!$A$1:$F$270,4,FALSE)),"－",VLOOKUP($U978,技リスト!$A$1:$F$270,4,FALSE)),"一致","")</f>
        <v/>
      </c>
      <c r="Y978" s="15" t="s">
        <v>176</v>
      </c>
      <c r="Z978" s="3" t="str">
        <f>IF(ISERROR(VLOOKUP($Y978,技リスト!$A$1:$F$270,6,FALSE)),"－",VLOOKUP($Y978,技リスト!$A$1:$F$270,6,FALSE))</f>
        <v>DR</v>
      </c>
      <c r="AA978" s="3">
        <f>IF(ISERROR(VLOOKUP($Y978,技リスト!$A$1:$F$270,3,FALSE)),"－",VLOOKUP($Y978,技リスト!$A$1:$F$270,3,FALSE))</f>
        <v>47</v>
      </c>
      <c r="AB978" s="3" t="str">
        <f>IF($E978=IF(ISERROR(VLOOKUP($Y978,技リスト!$A$1:$F$270,4,FALSE)),"－",VLOOKUP($Y978,技リスト!$A$1:$F$270,4,FALSE)),"一致","")</f>
        <v>一致</v>
      </c>
      <c r="AC978" s="15" t="s">
        <v>750</v>
      </c>
      <c r="AD978" s="3" t="str">
        <f>IF(ISERROR(VLOOKUP($AC978,技リスト!$A$1:$F$270,6,FALSE)),"－",VLOOKUP($AC978,技リスト!$A$1:$F$270,6,FALSE))</f>
        <v>BL</v>
      </c>
      <c r="AE978" s="3">
        <f>IF(ISERROR(VLOOKUP($AC978,技リスト!$A$1:$F$270,3,FALSE)),"－",VLOOKUP($AC978,技リスト!$A$1:$F$270,3,FALSE))</f>
        <v>62</v>
      </c>
      <c r="AF978" s="3" t="str">
        <f>IF($E978=IF(ISERROR(VLOOKUP($AC978,技リスト!$A$1:$F$245,4,FALSE)),"－",VLOOKUP($AC978,技リスト!$A$1:$F$245,4,FALSE)),"一致","")</f>
        <v>一致</v>
      </c>
      <c r="AG978" s="16" t="str">
        <f t="shared" si="120"/>
        <v>クイックドロウマジックヒートタックルフレイムダンス</v>
      </c>
      <c r="AH978" s="16" t="str">
        <f t="shared" si="121"/>
        <v>クイックドロウマジックヒートタックルフレイムダンス</v>
      </c>
      <c r="AI978" s="16" t="str">
        <f t="shared" si="122"/>
        <v>クイックドロウマジックヒートタックルフレイムダンス</v>
      </c>
      <c r="AJ978" s="16" t="str">
        <f t="shared" si="123"/>
        <v>クイックドロウマジックヒートタックルフレイムダンス</v>
      </c>
      <c r="AK978" s="15" t="str">
        <f t="shared" si="124"/>
        <v>BLDRDRBL</v>
      </c>
      <c r="AL978" s="16" t="str">
        <f t="shared" si="125"/>
        <v>BLDRDRBL</v>
      </c>
      <c r="AM978" s="15" t="str">
        <f t="shared" si="126"/>
        <v>BLDRDRBL</v>
      </c>
      <c r="AN978" s="15" t="str">
        <f t="shared" si="127"/>
        <v>BLDRDRBL</v>
      </c>
    </row>
    <row r="979" spans="1:40" ht="11.25" customHeight="1" x14ac:dyDescent="0.15">
      <c r="A979" s="15">
        <v>978</v>
      </c>
      <c r="B979" s="15" t="s">
        <v>2275</v>
      </c>
      <c r="C979" s="15" t="s">
        <v>2276</v>
      </c>
      <c r="D979" s="3" t="s">
        <v>18</v>
      </c>
      <c r="E979" s="15" t="s">
        <v>88</v>
      </c>
      <c r="F979" s="15" t="s">
        <v>53</v>
      </c>
      <c r="G979" s="15">
        <v>107</v>
      </c>
      <c r="H979" s="15">
        <v>138</v>
      </c>
      <c r="I979" s="15">
        <v>70</v>
      </c>
      <c r="J979" s="15">
        <v>52</v>
      </c>
      <c r="K979" s="15">
        <v>54</v>
      </c>
      <c r="L979" s="15">
        <v>64</v>
      </c>
      <c r="M979" s="15">
        <v>39</v>
      </c>
      <c r="N979" s="15">
        <v>66</v>
      </c>
      <c r="O979" s="15">
        <v>57</v>
      </c>
      <c r="P979" s="15">
        <v>16</v>
      </c>
      <c r="Q979" s="15" t="s">
        <v>146</v>
      </c>
      <c r="R979" s="3" t="str">
        <f>IF(ISERROR(VLOOKUP($Q979,技リスト!$A$1:$F$270,6,FALSE)),"－",VLOOKUP($Q979,技リスト!$A$1:$F$270,6,FALSE))</f>
        <v>DR</v>
      </c>
      <c r="S979" s="3">
        <f>IF(ISERROR(VLOOKUP($Q979,技リスト!$A$1:$F$270,3,FALSE)),"－",VLOOKUP($Q979,技リスト!$A$1:$F$270,3,FALSE))</f>
        <v>15</v>
      </c>
      <c r="T979" s="3" t="str">
        <f>IF($E979=IF(ISERROR(VLOOKUP($Q979,技リスト!$A$1:$F$270,4,FALSE)),"－",VLOOKUP($Q979,技リスト!$A$1:$F$270,4,FALSE)),"一致","")</f>
        <v/>
      </c>
      <c r="U979" s="15" t="s">
        <v>610</v>
      </c>
      <c r="V979" s="3" t="str">
        <f>IF(ISERROR(VLOOKUP($U979,技リスト!$A$1:$F$270,6,FALSE)),"－",VLOOKUP($U979,技リスト!$A$1:$F$270,6,FALSE))</f>
        <v>DR</v>
      </c>
      <c r="W979" s="3">
        <f>IF(ISERROR(VLOOKUP($U979,技リスト!$A$1:$F$270,3,FALSE)),"－",VLOOKUP($U979,技リスト!$A$1:$F$270,3,FALSE))</f>
        <v>38</v>
      </c>
      <c r="X979" s="3" t="str">
        <f>IF($E979=IF(ISERROR(VLOOKUP($U979,技リスト!$A$1:$F$270,4,FALSE)),"－",VLOOKUP($U979,技リスト!$A$1:$F$270,4,FALSE)),"一致","")</f>
        <v/>
      </c>
      <c r="Y979" s="15" t="s">
        <v>159</v>
      </c>
      <c r="Z979" s="3" t="str">
        <f>IF(ISERROR(VLOOKUP($Y979,技リスト!$A$1:$F$270,6,FALSE)),"－",VLOOKUP($Y979,技リスト!$A$1:$F$270,6,FALSE))</f>
        <v>NS</v>
      </c>
      <c r="AA979" s="3">
        <f>IF(ISERROR(VLOOKUP($Y979,技リスト!$A$1:$F$270,3,FALSE)),"－",VLOOKUP($Y979,技リスト!$A$1:$F$270,3,FALSE))</f>
        <v>67</v>
      </c>
      <c r="AB979" s="3" t="str">
        <f>IF($E979=IF(ISERROR(VLOOKUP($Y979,技リスト!$A$1:$F$270,4,FALSE)),"－",VLOOKUP($Y979,技リスト!$A$1:$F$270,4,FALSE)),"一致","")</f>
        <v/>
      </c>
      <c r="AC979" s="15" t="s">
        <v>152</v>
      </c>
      <c r="AD979" s="3" t="str">
        <f>IF(ISERROR(VLOOKUP($AC979,技リスト!$A$1:$F$270,6,FALSE)),"－",VLOOKUP($AC979,技リスト!$A$1:$F$270,6,FALSE))</f>
        <v>DR</v>
      </c>
      <c r="AE979" s="3">
        <f>IF(ISERROR(VLOOKUP($AC979,技リスト!$A$1:$F$270,3,FALSE)),"－",VLOOKUP($AC979,技リスト!$A$1:$F$270,3,FALSE))</f>
        <v>47</v>
      </c>
      <c r="AF979" s="3" t="str">
        <f>IF($E979=IF(ISERROR(VLOOKUP($AC979,技リスト!$A$1:$F$245,4,FALSE)),"－",VLOOKUP($AC979,技リスト!$A$1:$F$245,4,FALSE)),"一致","")</f>
        <v>一致</v>
      </c>
      <c r="AG979" s="16" t="str">
        <f t="shared" si="120"/>
        <v>モンキーターンフーセンガムクルクルヘッドジグザグスパーク</v>
      </c>
      <c r="AH979" s="16" t="str">
        <f t="shared" si="121"/>
        <v>モンキーターンフーセンガムクルクルヘッドジグザグスパーク</v>
      </c>
      <c r="AI979" s="16" t="str">
        <f t="shared" si="122"/>
        <v>モンキーターンフーセンガムクルクルヘッドジグザグスパーク</v>
      </c>
      <c r="AJ979" s="16" t="str">
        <f t="shared" si="123"/>
        <v>モンキーターンフーセンガムクルクルヘッドジグザグスパーク</v>
      </c>
      <c r="AK979" s="15" t="str">
        <f t="shared" si="124"/>
        <v>DRDRNSDR</v>
      </c>
      <c r="AL979" s="16" t="str">
        <f t="shared" si="125"/>
        <v>DRDRNSDR</v>
      </c>
      <c r="AM979" s="15" t="str">
        <f t="shared" si="126"/>
        <v>DRDRNSDR</v>
      </c>
      <c r="AN979" s="15" t="str">
        <f t="shared" si="127"/>
        <v>DRDRNSDR</v>
      </c>
    </row>
    <row r="980" spans="1:40" ht="11.25" customHeight="1" x14ac:dyDescent="0.15">
      <c r="A980" s="15">
        <v>979</v>
      </c>
      <c r="B980" s="15" t="s">
        <v>2277</v>
      </c>
      <c r="C980" s="15" t="s">
        <v>2278</v>
      </c>
      <c r="D980" s="3" t="s">
        <v>18</v>
      </c>
      <c r="E980" s="15" t="s">
        <v>145</v>
      </c>
      <c r="F980" s="15" t="s">
        <v>20</v>
      </c>
      <c r="G980" s="15">
        <v>138</v>
      </c>
      <c r="H980" s="15">
        <v>154</v>
      </c>
      <c r="I980" s="15">
        <v>40</v>
      </c>
      <c r="J980" s="15">
        <v>36</v>
      </c>
      <c r="K980" s="15">
        <v>33</v>
      </c>
      <c r="L980" s="15">
        <v>61</v>
      </c>
      <c r="M980" s="15">
        <v>68</v>
      </c>
      <c r="N980" s="15">
        <v>62</v>
      </c>
      <c r="O980" s="15">
        <v>54</v>
      </c>
      <c r="P980" s="15">
        <v>22</v>
      </c>
      <c r="Q980" s="15" t="s">
        <v>320</v>
      </c>
      <c r="R980" s="3" t="str">
        <f>IF(ISERROR(VLOOKUP($Q980,技リスト!$A$1:$F$270,6,FALSE)),"－",VLOOKUP($Q980,技リスト!$A$1:$F$270,6,FALSE))</f>
        <v>CA</v>
      </c>
      <c r="S980" s="3">
        <f>IF(ISERROR(VLOOKUP($Q980,技リスト!$A$1:$F$270,3,FALSE)),"－",VLOOKUP($Q980,技リスト!$A$1:$F$270,3,FALSE))</f>
        <v>41</v>
      </c>
      <c r="T980" s="3" t="str">
        <f>IF($E980=IF(ISERROR(VLOOKUP($Q980,技リスト!$A$1:$F$270,4,FALSE)),"－",VLOOKUP($Q980,技リスト!$A$1:$F$270,4,FALSE)),"一致","")</f>
        <v/>
      </c>
      <c r="U980" s="15" t="s">
        <v>250</v>
      </c>
      <c r="V980" s="3" t="str">
        <f>IF(ISERROR(VLOOKUP($U980,技リスト!$A$1:$F$270,6,FALSE)),"－",VLOOKUP($U980,技リスト!$A$1:$F$270,6,FALSE))</f>
        <v>P1</v>
      </c>
      <c r="W980" s="3">
        <f>IF(ISERROR(VLOOKUP($U980,技リスト!$A$1:$F$270,3,FALSE)),"－",VLOOKUP($U980,技リスト!$A$1:$F$270,3,FALSE))</f>
        <v>46</v>
      </c>
      <c r="X980" s="3" t="str">
        <f>IF($E980=IF(ISERROR(VLOOKUP($U980,技リスト!$A$1:$F$270,4,FALSE)),"－",VLOOKUP($U980,技リスト!$A$1:$F$270,4,FALSE)),"一致","")</f>
        <v>一致</v>
      </c>
      <c r="Y980" s="15" t="s">
        <v>363</v>
      </c>
      <c r="Z980" s="3" t="str">
        <f>IF(ISERROR(VLOOKUP($Y980,技リスト!$A$1:$F$270,6,FALSE)),"－",VLOOKUP($Y980,技リスト!$A$1:$F$270,6,FALSE))</f>
        <v>DR</v>
      </c>
      <c r="AA980" s="3">
        <f>IF(ISERROR(VLOOKUP($Y980,技リスト!$A$1:$F$270,3,FALSE)),"－",VLOOKUP($Y980,技リスト!$A$1:$F$270,3,FALSE))</f>
        <v>52</v>
      </c>
      <c r="AB980" s="3" t="str">
        <f>IF($E980=IF(ISERROR(VLOOKUP($Y980,技リスト!$A$1:$F$270,4,FALSE)),"－",VLOOKUP($Y980,技リスト!$A$1:$F$270,4,FALSE)),"一致","")</f>
        <v/>
      </c>
      <c r="AC980" s="15" t="s">
        <v>445</v>
      </c>
      <c r="AD980" s="3" t="str">
        <f>IF(ISERROR(VLOOKUP($AC980,技リスト!$A$1:$F$270,6,FALSE)),"－",VLOOKUP($AC980,技リスト!$A$1:$F$270,6,FALSE))</f>
        <v>CA</v>
      </c>
      <c r="AE980" s="3">
        <f>IF(ISERROR(VLOOKUP($AC980,技リスト!$A$1:$F$270,3,FALSE)),"－",VLOOKUP($AC980,技リスト!$A$1:$F$270,3,FALSE))</f>
        <v>61</v>
      </c>
      <c r="AF980" s="3" t="str">
        <f>IF($E980=IF(ISERROR(VLOOKUP($AC980,技リスト!$A$1:$F$245,4,FALSE)),"－",VLOOKUP($AC980,技リスト!$A$1:$F$245,4,FALSE)),"一致","")</f>
        <v/>
      </c>
      <c r="AG980" s="16" t="str">
        <f t="shared" si="120"/>
        <v>ワイルドクローねっけつヘッドざんぞうつむじ</v>
      </c>
      <c r="AH980" s="16" t="str">
        <f t="shared" si="121"/>
        <v>ワイルドクローねっけつヘッドざんぞうつむじ</v>
      </c>
      <c r="AI980" s="16" t="str">
        <f t="shared" si="122"/>
        <v>ワイルドクローねっけつヘッドざんぞうつむじ</v>
      </c>
      <c r="AJ980" s="16" t="str">
        <f t="shared" si="123"/>
        <v>ワイルドクローねっけつヘッドざんぞうつむじ</v>
      </c>
      <c r="AK980" s="15" t="str">
        <f t="shared" si="124"/>
        <v>CAP1DRCA</v>
      </c>
      <c r="AL980" s="16" t="str">
        <f t="shared" si="125"/>
        <v>CAP1DRCA</v>
      </c>
      <c r="AM980" s="15" t="str">
        <f t="shared" si="126"/>
        <v>CAP1DRCA</v>
      </c>
      <c r="AN980" s="15" t="str">
        <f t="shared" si="127"/>
        <v>CAP1DRCA</v>
      </c>
    </row>
    <row r="981" spans="1:40" ht="11.25" customHeight="1" x14ac:dyDescent="0.15">
      <c r="A981" s="15">
        <v>980</v>
      </c>
      <c r="B981" s="15" t="s">
        <v>2279</v>
      </c>
      <c r="C981" s="15" t="s">
        <v>2280</v>
      </c>
      <c r="D981" s="3" t="s">
        <v>18</v>
      </c>
      <c r="E981" s="15" t="s">
        <v>88</v>
      </c>
      <c r="F981" s="15" t="s">
        <v>17</v>
      </c>
      <c r="G981" s="15">
        <v>169</v>
      </c>
      <c r="H981" s="15">
        <v>154</v>
      </c>
      <c r="I981" s="15">
        <v>67</v>
      </c>
      <c r="J981" s="15">
        <v>68</v>
      </c>
      <c r="K981" s="15">
        <v>67</v>
      </c>
      <c r="L981" s="15">
        <v>68</v>
      </c>
      <c r="M981" s="15">
        <v>64</v>
      </c>
      <c r="N981" s="15">
        <v>68</v>
      </c>
      <c r="O981" s="15">
        <v>60</v>
      </c>
      <c r="P981" s="15">
        <v>27</v>
      </c>
      <c r="Q981" s="15" t="s">
        <v>223</v>
      </c>
      <c r="R981" s="3" t="str">
        <f>IF(ISERROR(VLOOKUP($Q981,技リスト!$A$1:$F$270,6,FALSE)),"－",VLOOKUP($Q981,技リスト!$A$1:$F$270,6,FALSE))</f>
        <v>BL</v>
      </c>
      <c r="S981" s="3">
        <f>IF(ISERROR(VLOOKUP($Q981,技リスト!$A$1:$F$270,3,FALSE)),"－",VLOOKUP($Q981,技リスト!$A$1:$F$270,3,FALSE))</f>
        <v>8</v>
      </c>
      <c r="T981" s="3" t="str">
        <f>IF($E981=IF(ISERROR(VLOOKUP($Q981,技リスト!$A$1:$F$270,4,FALSE)),"－",VLOOKUP($Q981,技リスト!$A$1:$F$270,4,FALSE)),"一致","")</f>
        <v/>
      </c>
      <c r="U981" s="15" t="s">
        <v>289</v>
      </c>
      <c r="V981" s="3" t="str">
        <f>IF(ISERROR(VLOOKUP($U981,技リスト!$A$1:$F$270,6,FALSE)),"－",VLOOKUP($U981,技リスト!$A$1:$F$270,6,FALSE))</f>
        <v>DR</v>
      </c>
      <c r="W981" s="3">
        <f>IF(ISERROR(VLOOKUP($U981,技リスト!$A$1:$F$270,3,FALSE)),"－",VLOOKUP($U981,技リスト!$A$1:$F$270,3,FALSE))</f>
        <v>24</v>
      </c>
      <c r="X981" s="3" t="str">
        <f>IF($E981=IF(ISERROR(VLOOKUP($U981,技リスト!$A$1:$F$270,4,FALSE)),"－",VLOOKUP($U981,技リスト!$A$1:$F$270,4,FALSE)),"一致","")</f>
        <v>一致</v>
      </c>
      <c r="Y981" s="15" t="s">
        <v>140</v>
      </c>
      <c r="Z981" s="3" t="str">
        <f>IF(ISERROR(VLOOKUP($Y981,技リスト!$A$1:$F$270,6,FALSE)),"－",VLOOKUP($Y981,技リスト!$A$1:$F$270,6,FALSE))</f>
        <v>BL</v>
      </c>
      <c r="AA981" s="3">
        <f>IF(ISERROR(VLOOKUP($Y981,技リスト!$A$1:$F$270,3,FALSE)),"－",VLOOKUP($Y981,技リスト!$A$1:$F$270,3,FALSE))</f>
        <v>41</v>
      </c>
      <c r="AB981" s="3" t="str">
        <f>IF($E981=IF(ISERROR(VLOOKUP($Y981,技リスト!$A$1:$F$270,4,FALSE)),"－",VLOOKUP($Y981,技リスト!$A$1:$F$270,4,FALSE)),"一致","")</f>
        <v/>
      </c>
      <c r="AC981" s="15" t="s">
        <v>265</v>
      </c>
      <c r="AD981" s="3" t="str">
        <f>IF(ISERROR(VLOOKUP($AC981,技リスト!$A$1:$F$270,6,FALSE)),"－",VLOOKUP($AC981,技リスト!$A$1:$F$270,6,FALSE))</f>
        <v>BS</v>
      </c>
      <c r="AE981" s="3">
        <f>IF(ISERROR(VLOOKUP($AC981,技リスト!$A$1:$F$270,3,FALSE)),"－",VLOOKUP($AC981,技リスト!$A$1:$F$270,3,FALSE))</f>
        <v>78</v>
      </c>
      <c r="AF981" s="3" t="str">
        <f>IF($E981=IF(ISERROR(VLOOKUP($AC981,技リスト!$A$1:$F$245,4,FALSE)),"－",VLOOKUP($AC981,技リスト!$A$1:$F$245,4,FALSE)),"一致","")</f>
        <v>一致</v>
      </c>
      <c r="AG981" s="16" t="str">
        <f t="shared" si="120"/>
        <v>キラースライドどくぎりのじゅつうしろのしょうめんホークショット</v>
      </c>
      <c r="AH981" s="16" t="str">
        <f t="shared" si="121"/>
        <v>キラースライドどくぎりのじゅつうしろのしょうめんホークショット</v>
      </c>
      <c r="AI981" s="16" t="str">
        <f t="shared" si="122"/>
        <v>キラースライドどくぎりのじゅつうしろのしょうめんホークショット</v>
      </c>
      <c r="AJ981" s="16" t="str">
        <f t="shared" si="123"/>
        <v>キラースライドどくぎりのじゅつうしろのしょうめんホークショット</v>
      </c>
      <c r="AK981" s="15" t="str">
        <f t="shared" si="124"/>
        <v>BLDRBLBS</v>
      </c>
      <c r="AL981" s="16" t="str">
        <f t="shared" si="125"/>
        <v>BLDRBLBS</v>
      </c>
      <c r="AM981" s="15" t="str">
        <f t="shared" si="126"/>
        <v>BLDRBLBS</v>
      </c>
      <c r="AN981" s="15" t="str">
        <f t="shared" si="127"/>
        <v>BLDRBLBS</v>
      </c>
    </row>
    <row r="982" spans="1:40" ht="11.25" customHeight="1" x14ac:dyDescent="0.15">
      <c r="A982" s="15">
        <v>981</v>
      </c>
      <c r="B982" s="15" t="s">
        <v>2281</v>
      </c>
      <c r="C982" s="15" t="s">
        <v>2282</v>
      </c>
      <c r="D982" s="3" t="s">
        <v>18</v>
      </c>
      <c r="E982" s="15" t="s">
        <v>19</v>
      </c>
      <c r="F982" s="15" t="s">
        <v>17</v>
      </c>
      <c r="G982" s="15">
        <v>83</v>
      </c>
      <c r="H982" s="15">
        <v>144</v>
      </c>
      <c r="I982" s="15">
        <v>42</v>
      </c>
      <c r="J982" s="15">
        <v>54</v>
      </c>
      <c r="K982" s="15">
        <v>52</v>
      </c>
      <c r="L982" s="15">
        <v>55</v>
      </c>
      <c r="M982" s="15">
        <v>73</v>
      </c>
      <c r="N982" s="15">
        <v>54</v>
      </c>
      <c r="O982" s="15">
        <v>59</v>
      </c>
      <c r="P982" s="15">
        <v>16</v>
      </c>
      <c r="Q982" s="15" t="s">
        <v>169</v>
      </c>
      <c r="R982" s="3" t="str">
        <f>IF(ISERROR(VLOOKUP($Q982,技リスト!$A$1:$F$270,6,FALSE)),"－",VLOOKUP($Q982,技リスト!$A$1:$F$270,6,FALSE))</f>
        <v>BL</v>
      </c>
      <c r="S982" s="3">
        <f>IF(ISERROR(VLOOKUP($Q982,技リスト!$A$1:$F$270,3,FALSE)),"－",VLOOKUP($Q982,技リスト!$A$1:$F$270,3,FALSE))</f>
        <v>8</v>
      </c>
      <c r="T982" s="3" t="str">
        <f>IF($E982=IF(ISERROR(VLOOKUP($Q982,技リスト!$A$1:$F$270,4,FALSE)),"－",VLOOKUP($Q982,技リスト!$A$1:$F$270,4,FALSE)),"一致","")</f>
        <v>一致</v>
      </c>
      <c r="U982" s="15" t="s">
        <v>684</v>
      </c>
      <c r="V982" s="3" t="str">
        <f>IF(ISERROR(VLOOKUP($U982,技リスト!$A$1:$F$270,6,FALSE)),"－",VLOOKUP($U982,技リスト!$A$1:$F$270,6,FALSE))</f>
        <v>NS</v>
      </c>
      <c r="W982" s="3">
        <f>IF(ISERROR(VLOOKUP($U982,技リスト!$A$1:$F$270,3,FALSE)),"－",VLOOKUP($U982,技リスト!$A$1:$F$270,3,FALSE))</f>
        <v>45</v>
      </c>
      <c r="X982" s="3" t="str">
        <f>IF($E982=IF(ISERROR(VLOOKUP($U982,技リスト!$A$1:$F$270,4,FALSE)),"－",VLOOKUP($U982,技リスト!$A$1:$F$270,4,FALSE)),"一致","")</f>
        <v/>
      </c>
      <c r="Y982" s="15" t="s">
        <v>146</v>
      </c>
      <c r="Z982" s="3" t="str">
        <f>IF(ISERROR(VLOOKUP($Y982,技リスト!$A$1:$F$270,6,FALSE)),"－",VLOOKUP($Y982,技リスト!$A$1:$F$270,6,FALSE))</f>
        <v>DR</v>
      </c>
      <c r="AA982" s="3">
        <f>IF(ISERROR(VLOOKUP($Y982,技リスト!$A$1:$F$270,3,FALSE)),"－",VLOOKUP($Y982,技リスト!$A$1:$F$270,3,FALSE))</f>
        <v>15</v>
      </c>
      <c r="AB982" s="3" t="str">
        <f>IF($E982=IF(ISERROR(VLOOKUP($Y982,技リスト!$A$1:$F$270,4,FALSE)),"－",VLOOKUP($Y982,技リスト!$A$1:$F$270,4,FALSE)),"一致","")</f>
        <v/>
      </c>
      <c r="AC982" s="15" t="s">
        <v>732</v>
      </c>
      <c r="AD982" s="3" t="str">
        <f>IF(ISERROR(VLOOKUP($AC982,技リスト!$A$1:$F$270,6,FALSE)),"－",VLOOKUP($AC982,技リスト!$A$1:$F$270,6,FALSE))</f>
        <v>BL</v>
      </c>
      <c r="AE982" s="3">
        <f>IF(ISERROR(VLOOKUP($AC982,技リスト!$A$1:$F$270,3,FALSE)),"－",VLOOKUP($AC982,技リスト!$A$1:$F$270,3,FALSE))</f>
        <v>56</v>
      </c>
      <c r="AF982" s="3" t="str">
        <f>IF($E982=IF(ISERROR(VLOOKUP($AC982,技リスト!$A$1:$F$245,4,FALSE)),"－",VLOOKUP($AC982,技リスト!$A$1:$F$245,4,FALSE)),"一致","")</f>
        <v/>
      </c>
      <c r="AG982" s="16" t="str">
        <f t="shared" si="120"/>
        <v>クイックドロウあびせげりモンキーターンフェイクボンバー</v>
      </c>
      <c r="AH982" s="16" t="str">
        <f t="shared" si="121"/>
        <v>クイックドロウあびせげりモンキーターンフェイクボンバー</v>
      </c>
      <c r="AI982" s="16" t="str">
        <f t="shared" si="122"/>
        <v>クイックドロウあびせげりモンキーターンフェイクボンバー</v>
      </c>
      <c r="AJ982" s="16" t="str">
        <f t="shared" si="123"/>
        <v>クイックドロウあびせげりモンキーターンフェイクボンバー</v>
      </c>
      <c r="AK982" s="15" t="str">
        <f t="shared" si="124"/>
        <v>BLNSDRBL</v>
      </c>
      <c r="AL982" s="16" t="str">
        <f t="shared" si="125"/>
        <v>BLNSDRBL</v>
      </c>
      <c r="AM982" s="15" t="str">
        <f t="shared" si="126"/>
        <v>BLNSDRBL</v>
      </c>
      <c r="AN982" s="15" t="str">
        <f t="shared" si="127"/>
        <v>BLNSDRBL</v>
      </c>
    </row>
    <row r="983" spans="1:40" ht="11.25" customHeight="1" x14ac:dyDescent="0.15">
      <c r="A983" s="15">
        <v>982</v>
      </c>
      <c r="B983" s="15" t="s">
        <v>2283</v>
      </c>
      <c r="C983" s="15" t="s">
        <v>2284</v>
      </c>
      <c r="D983" s="3" t="s">
        <v>18</v>
      </c>
      <c r="E983" s="15" t="s">
        <v>121</v>
      </c>
      <c r="F983" s="15" t="s">
        <v>52</v>
      </c>
      <c r="G983" s="15">
        <v>171</v>
      </c>
      <c r="H983" s="15">
        <v>158</v>
      </c>
      <c r="I983" s="15">
        <v>56</v>
      </c>
      <c r="J983" s="15">
        <v>61</v>
      </c>
      <c r="K983" s="15">
        <v>56</v>
      </c>
      <c r="L983" s="15">
        <v>60</v>
      </c>
      <c r="M983" s="15">
        <v>60</v>
      </c>
      <c r="N983" s="15">
        <v>54</v>
      </c>
      <c r="O983" s="15">
        <v>60</v>
      </c>
      <c r="P983" s="15">
        <v>37</v>
      </c>
      <c r="Q983" s="15" t="s">
        <v>147</v>
      </c>
      <c r="R983" s="3" t="str">
        <f>IF(ISERROR(VLOOKUP($Q983,技リスト!$A$1:$F$270,6,FALSE)),"－",VLOOKUP($Q983,技リスト!$A$1:$F$270,6,FALSE))</f>
        <v>LS</v>
      </c>
      <c r="S983" s="3">
        <f>IF(ISERROR(VLOOKUP($Q983,技リスト!$A$1:$F$270,3,FALSE)),"－",VLOOKUP($Q983,技リスト!$A$1:$F$270,3,FALSE))</f>
        <v>45</v>
      </c>
      <c r="T983" s="3" t="str">
        <f>IF($E983=IF(ISERROR(VLOOKUP($Q983,技リスト!$A$1:$F$270,4,FALSE)),"－",VLOOKUP($Q983,技リスト!$A$1:$F$270,4,FALSE)),"一致","")</f>
        <v/>
      </c>
      <c r="U983" s="15" t="s">
        <v>427</v>
      </c>
      <c r="V983" s="3" t="str">
        <f>IF(ISERROR(VLOOKUP($U983,技リスト!$A$1:$F$270,6,FALSE)),"－",VLOOKUP($U983,技リスト!$A$1:$F$270,6,FALSE))</f>
        <v>BL</v>
      </c>
      <c r="W983" s="3">
        <f>IF(ISERROR(VLOOKUP($U983,技リスト!$A$1:$F$270,3,FALSE)),"－",VLOOKUP($U983,技リスト!$A$1:$F$270,3,FALSE))</f>
        <v>39</v>
      </c>
      <c r="X983" s="3" t="str">
        <f>IF($E983=IF(ISERROR(VLOOKUP($U983,技リスト!$A$1:$F$270,4,FALSE)),"－",VLOOKUP($U983,技リスト!$A$1:$F$270,4,FALSE)),"一致","")</f>
        <v/>
      </c>
      <c r="Y983" s="15" t="s">
        <v>698</v>
      </c>
      <c r="Z983" s="3" t="str">
        <f>IF(ISERROR(VLOOKUP($Y983,技リスト!$A$1:$F$270,6,FALSE)),"－",VLOOKUP($Y983,技リスト!$A$1:$F$270,6,FALSE))</f>
        <v>BL</v>
      </c>
      <c r="AA983" s="3">
        <f>IF(ISERROR(VLOOKUP($Y983,技リスト!$A$1:$F$270,3,FALSE)),"－",VLOOKUP($Y983,技リスト!$A$1:$F$270,3,FALSE))</f>
        <v>44</v>
      </c>
      <c r="AB983" s="3" t="str">
        <f>IF($E983=IF(ISERROR(VLOOKUP($Y983,技リスト!$A$1:$F$270,4,FALSE)),"－",VLOOKUP($Y983,技リスト!$A$1:$F$270,4,FALSE)),"一致","")</f>
        <v/>
      </c>
      <c r="AC983" s="15" t="s">
        <v>530</v>
      </c>
      <c r="AD983" s="3" t="str">
        <f>IF(ISERROR(VLOOKUP($AC983,技リスト!$A$1:$F$270,6,FALSE)),"－",VLOOKUP($AC983,技リスト!$A$1:$F$270,6,FALSE))</f>
        <v>BS</v>
      </c>
      <c r="AE983" s="3">
        <f>IF(ISERROR(VLOOKUP($AC983,技リスト!$A$1:$F$270,3,FALSE)),"－",VLOOKUP($AC983,技リスト!$A$1:$F$270,3,FALSE))</f>
        <v>70</v>
      </c>
      <c r="AF983" s="3" t="str">
        <f>IF($E983=IF(ISERROR(VLOOKUP($AC983,技リスト!$A$1:$F$245,4,FALSE)),"－",VLOOKUP($AC983,技リスト!$A$1:$F$245,4,FALSE)),"一致","")</f>
        <v/>
      </c>
      <c r="AG983" s="16" t="str">
        <f t="shared" si="120"/>
        <v>すいせいシュートブレードアタックアイスグランドバックトルネード</v>
      </c>
      <c r="AH983" s="16" t="str">
        <f t="shared" si="121"/>
        <v>すいせいシュートブレードアタックアイスグランドバックトルネード</v>
      </c>
      <c r="AI983" s="16" t="str">
        <f t="shared" si="122"/>
        <v>すいせいシュートブレードアタックアイスグランドバックトルネード</v>
      </c>
      <c r="AJ983" s="16" t="str">
        <f t="shared" si="123"/>
        <v>すいせいシュートブレードアタックアイスグランドバックトルネード</v>
      </c>
      <c r="AK983" s="15" t="str">
        <f t="shared" si="124"/>
        <v>LSBLBLBS</v>
      </c>
      <c r="AL983" s="16" t="str">
        <f t="shared" si="125"/>
        <v>LSBLBLBS</v>
      </c>
      <c r="AM983" s="15" t="str">
        <f t="shared" si="126"/>
        <v>LSBLBLBS</v>
      </c>
      <c r="AN983" s="15" t="str">
        <f t="shared" si="127"/>
        <v>LSBLBLBS</v>
      </c>
    </row>
    <row r="984" spans="1:40" ht="11.25" customHeight="1" x14ac:dyDescent="0.15">
      <c r="A984" s="15">
        <v>983</v>
      </c>
      <c r="B984" s="15" t="s">
        <v>2285</v>
      </c>
      <c r="C984" s="15" t="s">
        <v>2286</v>
      </c>
      <c r="D984" s="3" t="s">
        <v>18</v>
      </c>
      <c r="E984" s="15" t="s">
        <v>121</v>
      </c>
      <c r="F984" s="15" t="s">
        <v>53</v>
      </c>
      <c r="G984" s="15">
        <v>112</v>
      </c>
      <c r="H984" s="15">
        <v>133</v>
      </c>
      <c r="I984" s="15">
        <v>71</v>
      </c>
      <c r="J984" s="15">
        <v>60</v>
      </c>
      <c r="K984" s="15">
        <v>52</v>
      </c>
      <c r="L984" s="15">
        <v>58</v>
      </c>
      <c r="M984" s="15">
        <v>52</v>
      </c>
      <c r="N984" s="15">
        <v>63</v>
      </c>
      <c r="O984" s="15">
        <v>62</v>
      </c>
      <c r="P984" s="15">
        <v>16</v>
      </c>
      <c r="Q984" s="15" t="s">
        <v>304</v>
      </c>
      <c r="R984" s="3" t="str">
        <f>IF(ISERROR(VLOOKUP($Q984,技リスト!$A$1:$F$270,6,FALSE)),"－",VLOOKUP($Q984,技リスト!$A$1:$F$270,6,FALSE))</f>
        <v>BL</v>
      </c>
      <c r="S984" s="3">
        <f>IF(ISERROR(VLOOKUP($Q984,技リスト!$A$1:$F$270,3,FALSE)),"－",VLOOKUP($Q984,技リスト!$A$1:$F$270,3,FALSE))</f>
        <v>12</v>
      </c>
      <c r="T984" s="3" t="str">
        <f>IF($E984=IF(ISERROR(VLOOKUP($Q984,技リスト!$A$1:$F$270,4,FALSE)),"－",VLOOKUP($Q984,技リスト!$A$1:$F$270,4,FALSE)),"一致","")</f>
        <v>一致</v>
      </c>
      <c r="U984" s="15" t="s">
        <v>305</v>
      </c>
      <c r="V984" s="3" t="str">
        <f>IF(ISERROR(VLOOKUP($U984,技リスト!$A$1:$F$270,6,FALSE)),"－",VLOOKUP($U984,技リスト!$A$1:$F$270,6,FALSE))</f>
        <v>BB</v>
      </c>
      <c r="W984" s="3">
        <f>IF(ISERROR(VLOOKUP($U984,技リスト!$A$1:$F$270,3,FALSE)),"－",VLOOKUP($U984,技リスト!$A$1:$F$270,3,FALSE))</f>
        <v>16</v>
      </c>
      <c r="X984" s="3" t="str">
        <f>IF($E984=IF(ISERROR(VLOOKUP($U984,技リスト!$A$1:$F$270,4,FALSE)),"－",VLOOKUP($U984,技リスト!$A$1:$F$270,4,FALSE)),"一致","")</f>
        <v>一致</v>
      </c>
      <c r="Y984" s="15" t="s">
        <v>134</v>
      </c>
      <c r="Z984" s="3" t="str">
        <f>IF(ISERROR(VLOOKUP($Y984,技リスト!$A$1:$F$270,6,FALSE)),"－",VLOOKUP($Y984,技リスト!$A$1:$F$270,6,FALSE))</f>
        <v>DR</v>
      </c>
      <c r="AA984" s="3">
        <f>IF(ISERROR(VLOOKUP($Y984,技リスト!$A$1:$F$270,3,FALSE)),"－",VLOOKUP($Y984,技リスト!$A$1:$F$270,3,FALSE))</f>
        <v>38</v>
      </c>
      <c r="AB984" s="3" t="str">
        <f>IF($E984=IF(ISERROR(VLOOKUP($Y984,技リスト!$A$1:$F$270,4,FALSE)),"－",VLOOKUP($Y984,技リスト!$A$1:$F$270,4,FALSE)),"一致","")</f>
        <v>一致</v>
      </c>
      <c r="AC984" s="15" t="s">
        <v>133</v>
      </c>
      <c r="AD984" s="3" t="str">
        <f>IF(ISERROR(VLOOKUP($AC984,技リスト!$A$1:$F$270,6,FALSE)),"－",VLOOKUP($AC984,技リスト!$A$1:$F$270,6,FALSE))</f>
        <v>BB</v>
      </c>
      <c r="AE984" s="3">
        <f>IF(ISERROR(VLOOKUP($AC984,技リスト!$A$1:$F$270,3,FALSE)),"－",VLOOKUP($AC984,技リスト!$A$1:$F$270,3,FALSE))</f>
        <v>48</v>
      </c>
      <c r="AF984" s="3" t="str">
        <f>IF($E984=IF(ISERROR(VLOOKUP($AC984,技リスト!$A$1:$F$245,4,FALSE)),"－",VLOOKUP($AC984,技リスト!$A$1:$F$245,4,FALSE)),"一致","")</f>
        <v>一致</v>
      </c>
      <c r="AG984" s="16" t="str">
        <f t="shared" si="120"/>
        <v>しこふみホーントレインスーパーアルマジロザ・ウォール</v>
      </c>
      <c r="AH984" s="16" t="str">
        <f t="shared" si="121"/>
        <v>しこふみホーントレインスーパーアルマジロザ・ウォール</v>
      </c>
      <c r="AI984" s="16" t="str">
        <f t="shared" si="122"/>
        <v>しこふみホーントレインスーパーアルマジロザ・ウォール</v>
      </c>
      <c r="AJ984" s="16" t="str">
        <f t="shared" si="123"/>
        <v>しこふみホーントレインスーパーアルマジロザ・ウォール</v>
      </c>
      <c r="AK984" s="15" t="str">
        <f t="shared" si="124"/>
        <v>BLBBDRBB</v>
      </c>
      <c r="AL984" s="16" t="str">
        <f t="shared" si="125"/>
        <v>BLBBDRBB</v>
      </c>
      <c r="AM984" s="15" t="str">
        <f t="shared" si="126"/>
        <v>BLBBDRBB</v>
      </c>
      <c r="AN984" s="15" t="str">
        <f t="shared" si="127"/>
        <v>BLBBDRBB</v>
      </c>
    </row>
    <row r="985" spans="1:40" ht="11.25" customHeight="1" x14ac:dyDescent="0.15">
      <c r="A985" s="15">
        <v>984</v>
      </c>
      <c r="B985" s="15" t="s">
        <v>2287</v>
      </c>
      <c r="C985" s="15" t="s">
        <v>2288</v>
      </c>
      <c r="D985" s="3" t="s">
        <v>18</v>
      </c>
      <c r="E985" s="15" t="s">
        <v>121</v>
      </c>
      <c r="F985" s="15" t="s">
        <v>52</v>
      </c>
      <c r="G985" s="15">
        <v>127</v>
      </c>
      <c r="H985" s="15">
        <v>184</v>
      </c>
      <c r="I985" s="15">
        <v>56</v>
      </c>
      <c r="J985" s="15">
        <v>65</v>
      </c>
      <c r="K985" s="15">
        <v>60</v>
      </c>
      <c r="L985" s="15">
        <v>63</v>
      </c>
      <c r="M985" s="15">
        <v>58</v>
      </c>
      <c r="N985" s="15">
        <v>58</v>
      </c>
      <c r="O985" s="15">
        <v>54</v>
      </c>
      <c r="P985" s="15">
        <v>22</v>
      </c>
      <c r="Q985" s="15" t="s">
        <v>684</v>
      </c>
      <c r="R985" s="3" t="str">
        <f>IF(ISERROR(VLOOKUP($Q985,技リスト!$A$1:$F$270,6,FALSE)),"－",VLOOKUP($Q985,技リスト!$A$1:$F$270,6,FALSE))</f>
        <v>NS</v>
      </c>
      <c r="S985" s="3">
        <f>IF(ISERROR(VLOOKUP($Q985,技リスト!$A$1:$F$270,3,FALSE)),"－",VLOOKUP($Q985,技リスト!$A$1:$F$270,3,FALSE))</f>
        <v>45</v>
      </c>
      <c r="T985" s="3" t="str">
        <f>IF($E985=IF(ISERROR(VLOOKUP($Q985,技リスト!$A$1:$F$270,4,FALSE)),"－",VLOOKUP($Q985,技リスト!$A$1:$F$270,4,FALSE)),"一致","")</f>
        <v/>
      </c>
      <c r="U985" s="15" t="s">
        <v>128</v>
      </c>
      <c r="V985" s="3" t="str">
        <f>IF(ISERROR(VLOOKUP($U985,技リスト!$A$1:$F$270,6,FALSE)),"－",VLOOKUP($U985,技リスト!$A$1:$F$270,6,FALSE))</f>
        <v>DR</v>
      </c>
      <c r="W985" s="3">
        <f>IF(ISERROR(VLOOKUP($U985,技リスト!$A$1:$F$270,3,FALSE)),"－",VLOOKUP($U985,技リスト!$A$1:$F$270,3,FALSE))</f>
        <v>76</v>
      </c>
      <c r="X985" s="3" t="str">
        <f>IF($E985=IF(ISERROR(VLOOKUP($U985,技リスト!$A$1:$F$270,4,FALSE)),"－",VLOOKUP($U985,技リスト!$A$1:$F$270,4,FALSE)),"一致","")</f>
        <v/>
      </c>
      <c r="Y985" s="15" t="s">
        <v>350</v>
      </c>
      <c r="Z985" s="3" t="str">
        <f>IF(ISERROR(VLOOKUP($Y985,技リスト!$A$1:$F$270,6,FALSE)),"－",VLOOKUP($Y985,技リスト!$A$1:$F$270,6,FALSE))</f>
        <v>NS</v>
      </c>
      <c r="AA985" s="3">
        <f>IF(ISERROR(VLOOKUP($Y985,技リスト!$A$1:$F$270,3,FALSE)),"－",VLOOKUP($Y985,技リスト!$A$1:$F$270,3,FALSE))</f>
        <v>67</v>
      </c>
      <c r="AB985" s="3" t="str">
        <f>IF($E985=IF(ISERROR(VLOOKUP($Y985,技リスト!$A$1:$F$270,4,FALSE)),"－",VLOOKUP($Y985,技リスト!$A$1:$F$270,4,FALSE)),"一致","")</f>
        <v/>
      </c>
      <c r="AC985" s="15" t="s">
        <v>875</v>
      </c>
      <c r="AD985" s="3" t="str">
        <f>IF(ISERROR(VLOOKUP($AC985,技リスト!$A$1:$F$270,6,FALSE)),"－",VLOOKUP($AC985,技リスト!$A$1:$F$270,6,FALSE))</f>
        <v>BS</v>
      </c>
      <c r="AE985" s="3">
        <f>IF(ISERROR(VLOOKUP($AC985,技リスト!$A$1:$F$270,3,FALSE)),"－",VLOOKUP($AC985,技リスト!$A$1:$F$270,3,FALSE))</f>
        <v>78</v>
      </c>
      <c r="AF985" s="3" t="str">
        <f>IF($E985=IF(ISERROR(VLOOKUP($AC985,技リスト!$A$1:$F$245,4,FALSE)),"－",VLOOKUP($AC985,技リスト!$A$1:$F$245,4,FALSE)),"一致","")</f>
        <v/>
      </c>
      <c r="AG985" s="16" t="str">
        <f t="shared" si="120"/>
        <v>あびせげりぶんしんフェイントクロスドライブダークトルネード</v>
      </c>
      <c r="AH985" s="16" t="str">
        <f t="shared" si="121"/>
        <v>あびせげりぶんしんフェイントクロスドライブダークトルネード</v>
      </c>
      <c r="AI985" s="16" t="str">
        <f t="shared" si="122"/>
        <v>あびせげりぶんしんフェイントクロスドライブダークトルネード</v>
      </c>
      <c r="AJ985" s="16" t="str">
        <f t="shared" si="123"/>
        <v>あびせげりぶんしんフェイントクロスドライブダークトルネード</v>
      </c>
      <c r="AK985" s="15" t="str">
        <f t="shared" si="124"/>
        <v>NSDRNSBS</v>
      </c>
      <c r="AL985" s="16" t="str">
        <f t="shared" si="125"/>
        <v>NSDRNSBS</v>
      </c>
      <c r="AM985" s="15" t="str">
        <f t="shared" si="126"/>
        <v>NSDRNSBS</v>
      </c>
      <c r="AN985" s="15" t="str">
        <f t="shared" si="127"/>
        <v>NSDRNSBS</v>
      </c>
    </row>
    <row r="986" spans="1:40" ht="11.25" customHeight="1" x14ac:dyDescent="0.15">
      <c r="A986" s="15">
        <v>985</v>
      </c>
      <c r="B986" s="15" t="s">
        <v>2289</v>
      </c>
      <c r="C986" s="15" t="s">
        <v>2290</v>
      </c>
      <c r="D986" s="3" t="s">
        <v>18</v>
      </c>
      <c r="E986" s="15" t="s">
        <v>19</v>
      </c>
      <c r="F986" s="15" t="s">
        <v>17</v>
      </c>
      <c r="G986" s="15">
        <v>103</v>
      </c>
      <c r="H986" s="15">
        <v>138</v>
      </c>
      <c r="I986" s="15">
        <v>60</v>
      </c>
      <c r="J986" s="15">
        <v>62</v>
      </c>
      <c r="K986" s="15">
        <v>40</v>
      </c>
      <c r="L986" s="15">
        <v>60</v>
      </c>
      <c r="M986" s="15">
        <v>60</v>
      </c>
      <c r="N986" s="15">
        <v>62</v>
      </c>
      <c r="O986" s="15">
        <v>52</v>
      </c>
      <c r="P986" s="15">
        <v>15</v>
      </c>
      <c r="Q986" s="15" t="s">
        <v>304</v>
      </c>
      <c r="R986" s="3" t="str">
        <f>IF(ISERROR(VLOOKUP($Q986,技リスト!$A$1:$F$270,6,FALSE)),"－",VLOOKUP($Q986,技リスト!$A$1:$F$270,6,FALSE))</f>
        <v>BL</v>
      </c>
      <c r="S986" s="3">
        <f>IF(ISERROR(VLOOKUP($Q986,技リスト!$A$1:$F$270,3,FALSE)),"－",VLOOKUP($Q986,技リスト!$A$1:$F$270,3,FALSE))</f>
        <v>12</v>
      </c>
      <c r="T986" s="3" t="str">
        <f>IF($E986=IF(ISERROR(VLOOKUP($Q986,技リスト!$A$1:$F$270,4,FALSE)),"－",VLOOKUP($Q986,技リスト!$A$1:$F$270,4,FALSE)),"一致","")</f>
        <v/>
      </c>
      <c r="U986" s="15" t="s">
        <v>298</v>
      </c>
      <c r="V986" s="3" t="str">
        <f>IF(ISERROR(VLOOKUP($U986,技リスト!$A$1:$F$270,6,FALSE)),"－",VLOOKUP($U986,技リスト!$A$1:$F$270,6,FALSE))</f>
        <v>DR</v>
      </c>
      <c r="W986" s="3">
        <f>IF(ISERROR(VLOOKUP($U986,技リスト!$A$1:$F$270,3,FALSE)),"－",VLOOKUP($U986,技リスト!$A$1:$F$270,3,FALSE))</f>
        <v>38</v>
      </c>
      <c r="X986" s="3" t="str">
        <f>IF($E986=IF(ISERROR(VLOOKUP($U986,技リスト!$A$1:$F$270,4,FALSE)),"－",VLOOKUP($U986,技リスト!$A$1:$F$270,4,FALSE)),"一致","")</f>
        <v/>
      </c>
      <c r="Y986" s="15" t="s">
        <v>213</v>
      </c>
      <c r="Z986" s="3" t="str">
        <f>IF(ISERROR(VLOOKUP($Y986,技リスト!$A$1:$F$270,6,FALSE)),"－",VLOOKUP($Y986,技リスト!$A$1:$F$270,6,FALSE))</f>
        <v>BL</v>
      </c>
      <c r="AA986" s="3">
        <f>IF(ISERROR(VLOOKUP($Y986,技リスト!$A$1:$F$270,3,FALSE)),"－",VLOOKUP($Y986,技リスト!$A$1:$F$270,3,FALSE))</f>
        <v>56</v>
      </c>
      <c r="AB986" s="3" t="str">
        <f>IF($E986=IF(ISERROR(VLOOKUP($Y986,技リスト!$A$1:$F$270,4,FALSE)),"－",VLOOKUP($Y986,技リスト!$A$1:$F$270,4,FALSE)),"一致","")</f>
        <v/>
      </c>
      <c r="AC986" s="15" t="s">
        <v>215</v>
      </c>
      <c r="AD986" s="3" t="str">
        <f>IF(ISERROR(VLOOKUP($AC986,技リスト!$A$1:$F$270,6,FALSE)),"－",VLOOKUP($AC986,技リスト!$A$1:$F$270,6,FALSE))</f>
        <v>BL</v>
      </c>
      <c r="AE986" s="3">
        <f>IF(ISERROR(VLOOKUP($AC986,技リスト!$A$1:$F$270,3,FALSE)),"－",VLOOKUP($AC986,技リスト!$A$1:$F$270,3,FALSE))</f>
        <v>80</v>
      </c>
      <c r="AF986" s="3" t="str">
        <f>IF($E986=IF(ISERROR(VLOOKUP($AC986,技リスト!$A$1:$F$245,4,FALSE)),"－",VLOOKUP($AC986,技リスト!$A$1:$F$245,4,FALSE)),"一致","")</f>
        <v/>
      </c>
      <c r="AG986" s="16" t="str">
        <f t="shared" si="120"/>
        <v>しこふみムーンサルトアースクェイクメガクェイク</v>
      </c>
      <c r="AH986" s="16" t="str">
        <f t="shared" si="121"/>
        <v>しこふみムーンサルトアースクェイクメガクェイク</v>
      </c>
      <c r="AI986" s="16" t="str">
        <f t="shared" si="122"/>
        <v>しこふみムーンサルトアースクェイクメガクェイク</v>
      </c>
      <c r="AJ986" s="16" t="str">
        <f t="shared" si="123"/>
        <v>しこふみムーンサルトアースクェイクメガクェイク</v>
      </c>
      <c r="AK986" s="15" t="str">
        <f t="shared" si="124"/>
        <v>BLDRBLBL</v>
      </c>
      <c r="AL986" s="16" t="str">
        <f t="shared" si="125"/>
        <v>BLDRBLBL</v>
      </c>
      <c r="AM986" s="15" t="str">
        <f t="shared" si="126"/>
        <v>BLDRBLBL</v>
      </c>
      <c r="AN986" s="15" t="str">
        <f t="shared" si="127"/>
        <v>BLDRBLBL</v>
      </c>
    </row>
    <row r="987" spans="1:40" ht="11.25" customHeight="1" x14ac:dyDescent="0.15">
      <c r="A987" s="15">
        <v>986</v>
      </c>
      <c r="B987" s="15" t="s">
        <v>2291</v>
      </c>
      <c r="C987" s="15" t="s">
        <v>2292</v>
      </c>
      <c r="D987" s="3" t="s">
        <v>18</v>
      </c>
      <c r="E987" s="15" t="s">
        <v>145</v>
      </c>
      <c r="F987" s="15" t="s">
        <v>52</v>
      </c>
      <c r="G987" s="15">
        <v>90</v>
      </c>
      <c r="H987" s="15">
        <v>156</v>
      </c>
      <c r="I987" s="15">
        <v>46</v>
      </c>
      <c r="J987" s="15">
        <v>57</v>
      </c>
      <c r="K987" s="15">
        <v>57</v>
      </c>
      <c r="L987" s="15">
        <v>52</v>
      </c>
      <c r="M987" s="15">
        <v>64</v>
      </c>
      <c r="N987" s="15">
        <v>56</v>
      </c>
      <c r="O987" s="15">
        <v>52</v>
      </c>
      <c r="P987" s="15">
        <v>15</v>
      </c>
      <c r="Q987" s="15" t="s">
        <v>127</v>
      </c>
      <c r="R987" s="3" t="str">
        <f>IF(ISERROR(VLOOKUP($Q987,技リスト!$A$1:$F$270,6,FALSE)),"－",VLOOKUP($Q987,技リスト!$A$1:$F$270,6,FALSE))</f>
        <v>DR</v>
      </c>
      <c r="S987" s="3">
        <f>IF(ISERROR(VLOOKUP($Q987,技リスト!$A$1:$F$270,3,FALSE)),"－",VLOOKUP($Q987,技リスト!$A$1:$F$270,3,FALSE))</f>
        <v>8</v>
      </c>
      <c r="T987" s="3" t="str">
        <f>IF($E987=IF(ISERROR(VLOOKUP($Q987,技リスト!$A$1:$F$270,4,FALSE)),"－",VLOOKUP($Q987,技リスト!$A$1:$F$270,4,FALSE)),"一致","")</f>
        <v/>
      </c>
      <c r="U987" s="15" t="s">
        <v>163</v>
      </c>
      <c r="V987" s="3" t="str">
        <f>IF(ISERROR(VLOOKUP($U987,技リスト!$A$1:$F$270,6,FALSE)),"－",VLOOKUP($U987,技リスト!$A$1:$F$270,6,FALSE))</f>
        <v>NS</v>
      </c>
      <c r="W987" s="3">
        <f>IF(ISERROR(VLOOKUP($U987,技リスト!$A$1:$F$270,3,FALSE)),"－",VLOOKUP($U987,技リスト!$A$1:$F$270,3,FALSE))</f>
        <v>24</v>
      </c>
      <c r="X987" s="3" t="str">
        <f>IF($E987=IF(ISERROR(VLOOKUP($U987,技リスト!$A$1:$F$270,4,FALSE)),"－",VLOOKUP($U987,技リスト!$A$1:$F$270,4,FALSE)),"一致","")</f>
        <v>一致</v>
      </c>
      <c r="Y987" s="15" t="s">
        <v>363</v>
      </c>
      <c r="Z987" s="3" t="str">
        <f>IF(ISERROR(VLOOKUP($Y987,技リスト!$A$1:$F$270,6,FALSE)),"－",VLOOKUP($Y987,技リスト!$A$1:$F$270,6,FALSE))</f>
        <v>DR</v>
      </c>
      <c r="AA987" s="3">
        <f>IF(ISERROR(VLOOKUP($Y987,技リスト!$A$1:$F$270,3,FALSE)),"－",VLOOKUP($Y987,技リスト!$A$1:$F$270,3,FALSE))</f>
        <v>52</v>
      </c>
      <c r="AB987" s="3" t="str">
        <f>IF($E987=IF(ISERROR(VLOOKUP($Y987,技リスト!$A$1:$F$270,4,FALSE)),"－",VLOOKUP($Y987,技リスト!$A$1:$F$270,4,FALSE)),"一致","")</f>
        <v/>
      </c>
      <c r="AC987" s="15" t="s">
        <v>350</v>
      </c>
      <c r="AD987" s="3" t="str">
        <f>IF(ISERROR(VLOOKUP($AC987,技リスト!$A$1:$F$270,6,FALSE)),"－",VLOOKUP($AC987,技リスト!$A$1:$F$270,6,FALSE))</f>
        <v>NS</v>
      </c>
      <c r="AE987" s="3">
        <f>IF(ISERROR(VLOOKUP($AC987,技リスト!$A$1:$F$270,3,FALSE)),"－",VLOOKUP($AC987,技リスト!$A$1:$F$270,3,FALSE))</f>
        <v>67</v>
      </c>
      <c r="AF987" s="3" t="str">
        <f>IF($E987=IF(ISERROR(VLOOKUP($AC987,技リスト!$A$1:$F$245,4,FALSE)),"－",VLOOKUP($AC987,技リスト!$A$1:$F$245,4,FALSE)),"一致","")</f>
        <v/>
      </c>
      <c r="AG987" s="16" t="str">
        <f t="shared" si="120"/>
        <v>しっぷうダッシュグレネードショットざんぞうクロスドライブ</v>
      </c>
      <c r="AH987" s="16" t="str">
        <f t="shared" si="121"/>
        <v>しっぷうダッシュグレネードショットざんぞうクロスドライブ</v>
      </c>
      <c r="AI987" s="16" t="str">
        <f t="shared" si="122"/>
        <v>しっぷうダッシュグレネードショットざんぞうクロスドライブ</v>
      </c>
      <c r="AJ987" s="16" t="str">
        <f t="shared" si="123"/>
        <v>しっぷうダッシュグレネードショットざんぞうクロスドライブ</v>
      </c>
      <c r="AK987" s="15" t="str">
        <f t="shared" si="124"/>
        <v>DRNSDRNS</v>
      </c>
      <c r="AL987" s="16" t="str">
        <f t="shared" si="125"/>
        <v>DRNSDRNS</v>
      </c>
      <c r="AM987" s="15" t="str">
        <f t="shared" si="126"/>
        <v>DRNSDRNS</v>
      </c>
      <c r="AN987" s="15" t="str">
        <f t="shared" si="127"/>
        <v>DRNSDRNS</v>
      </c>
    </row>
    <row r="988" spans="1:40" ht="11.25" customHeight="1" x14ac:dyDescent="0.15">
      <c r="A988" s="15">
        <v>987</v>
      </c>
      <c r="B988" s="15" t="s">
        <v>2293</v>
      </c>
      <c r="C988" s="15" t="s">
        <v>2294</v>
      </c>
      <c r="D988" s="3" t="s">
        <v>18</v>
      </c>
      <c r="E988" s="15" t="s">
        <v>121</v>
      </c>
      <c r="F988" s="15" t="s">
        <v>17</v>
      </c>
      <c r="G988" s="15">
        <v>94</v>
      </c>
      <c r="H988" s="15">
        <v>146</v>
      </c>
      <c r="I988" s="15">
        <v>45</v>
      </c>
      <c r="J988" s="15">
        <v>56</v>
      </c>
      <c r="K988" s="15">
        <v>54</v>
      </c>
      <c r="L988" s="15">
        <v>63</v>
      </c>
      <c r="M988" s="15">
        <v>77</v>
      </c>
      <c r="N988" s="15">
        <v>53</v>
      </c>
      <c r="O988" s="15">
        <v>60</v>
      </c>
      <c r="P988" s="15">
        <v>22</v>
      </c>
      <c r="Q988" s="15" t="s">
        <v>139</v>
      </c>
      <c r="R988" s="3" t="str">
        <f>IF(ISERROR(VLOOKUP($Q988,技リスト!$A$1:$F$270,6,FALSE)),"－",VLOOKUP($Q988,技リスト!$A$1:$F$270,6,FALSE))</f>
        <v>BL</v>
      </c>
      <c r="S988" s="3">
        <f>IF(ISERROR(VLOOKUP($Q988,技リスト!$A$1:$F$270,3,FALSE)),"－",VLOOKUP($Q988,技リスト!$A$1:$F$270,3,FALSE))</f>
        <v>8</v>
      </c>
      <c r="T988" s="3" t="str">
        <f>IF($E988=IF(ISERROR(VLOOKUP($Q988,技リスト!$A$1:$F$270,4,FALSE)),"－",VLOOKUP($Q988,技リスト!$A$1:$F$270,4,FALSE)),"一致","")</f>
        <v/>
      </c>
      <c r="U988" s="15" t="s">
        <v>227</v>
      </c>
      <c r="V988" s="3" t="str">
        <f>IF(ISERROR(VLOOKUP($U988,技リスト!$A$1:$F$270,6,FALSE)),"－",VLOOKUP($U988,技リスト!$A$1:$F$270,6,FALSE))</f>
        <v>BL</v>
      </c>
      <c r="W988" s="3">
        <f>IF(ISERROR(VLOOKUP($U988,技リスト!$A$1:$F$270,3,FALSE)),"－",VLOOKUP($U988,技リスト!$A$1:$F$270,3,FALSE))</f>
        <v>39</v>
      </c>
      <c r="X988" s="3" t="str">
        <f>IF($E988=IF(ISERROR(VLOOKUP($U988,技リスト!$A$1:$F$270,4,FALSE)),"－",VLOOKUP($U988,技リスト!$A$1:$F$270,4,FALSE)),"一致","")</f>
        <v/>
      </c>
      <c r="Y988" s="15" t="s">
        <v>176</v>
      </c>
      <c r="Z988" s="3" t="str">
        <f>IF(ISERROR(VLOOKUP($Y988,技リスト!$A$1:$F$270,6,FALSE)),"－",VLOOKUP($Y988,技リスト!$A$1:$F$270,6,FALSE))</f>
        <v>DR</v>
      </c>
      <c r="AA988" s="3">
        <f>IF(ISERROR(VLOOKUP($Y988,技リスト!$A$1:$F$270,3,FALSE)),"－",VLOOKUP($Y988,技リスト!$A$1:$F$270,3,FALSE))</f>
        <v>47</v>
      </c>
      <c r="AB988" s="3" t="str">
        <f>IF($E988=IF(ISERROR(VLOOKUP($Y988,技リスト!$A$1:$F$270,4,FALSE)),"－",VLOOKUP($Y988,技リスト!$A$1:$F$270,4,FALSE)),"一致","")</f>
        <v/>
      </c>
      <c r="AC988" s="15" t="s">
        <v>219</v>
      </c>
      <c r="AD988" s="3" t="str">
        <f>IF(ISERROR(VLOOKUP($AC988,技リスト!$A$1:$F$270,6,FALSE)),"－",VLOOKUP($AC988,技リスト!$A$1:$F$270,6,FALSE))</f>
        <v>BL</v>
      </c>
      <c r="AE988" s="3">
        <f>IF(ISERROR(VLOOKUP($AC988,技リスト!$A$1:$F$270,3,FALSE)),"－",VLOOKUP($AC988,技リスト!$A$1:$F$270,3,FALSE))</f>
        <v>64</v>
      </c>
      <c r="AF988" s="3" t="str">
        <f>IF($E988=IF(ISERROR(VLOOKUP($AC988,技リスト!$A$1:$F$245,4,FALSE)),"－",VLOOKUP($AC988,技リスト!$A$1:$F$245,4,FALSE)),"一致","")</f>
        <v/>
      </c>
      <c r="AG988" s="16" t="str">
        <f t="shared" si="120"/>
        <v>コイルターンスーパースキャン（Ｂ）ヒートタックルサイクロン</v>
      </c>
      <c r="AH988" s="16" t="str">
        <f t="shared" si="121"/>
        <v>コイルターンスーパースキャン（Ｂ）ヒートタックルサイクロン</v>
      </c>
      <c r="AI988" s="16" t="str">
        <f t="shared" si="122"/>
        <v>コイルターンスーパースキャン（Ｂ）ヒートタックルサイクロン</v>
      </c>
      <c r="AJ988" s="16" t="str">
        <f t="shared" si="123"/>
        <v>コイルターンスーパースキャン（Ｂ）ヒートタックルサイクロン</v>
      </c>
      <c r="AK988" s="15" t="str">
        <f t="shared" si="124"/>
        <v>BLBLDRBL</v>
      </c>
      <c r="AL988" s="16" t="str">
        <f t="shared" si="125"/>
        <v>BLBLDRBL</v>
      </c>
      <c r="AM988" s="15" t="str">
        <f t="shared" si="126"/>
        <v>BLBLDRBL</v>
      </c>
      <c r="AN988" s="15" t="str">
        <f t="shared" si="127"/>
        <v>BLBLDRBL</v>
      </c>
    </row>
    <row r="989" spans="1:40" ht="11.25" customHeight="1" x14ac:dyDescent="0.15">
      <c r="A989" s="15">
        <v>988</v>
      </c>
      <c r="B989" s="15" t="s">
        <v>2295</v>
      </c>
      <c r="C989" s="15" t="s">
        <v>2296</v>
      </c>
      <c r="D989" s="3" t="s">
        <v>18</v>
      </c>
      <c r="E989" s="15" t="s">
        <v>145</v>
      </c>
      <c r="F989" s="15" t="s">
        <v>52</v>
      </c>
      <c r="G989" s="15">
        <v>158</v>
      </c>
      <c r="H989" s="15">
        <v>132</v>
      </c>
      <c r="I989" s="15">
        <v>48</v>
      </c>
      <c r="J989" s="15">
        <v>52</v>
      </c>
      <c r="K989" s="15">
        <v>65</v>
      </c>
      <c r="L989" s="15">
        <v>48</v>
      </c>
      <c r="M989" s="15">
        <v>56</v>
      </c>
      <c r="N989" s="15">
        <v>57</v>
      </c>
      <c r="O989" s="15">
        <v>54</v>
      </c>
      <c r="P989" s="15">
        <v>22</v>
      </c>
      <c r="Q989" s="15" t="s">
        <v>235</v>
      </c>
      <c r="R989" s="3" t="str">
        <f>IF(ISERROR(VLOOKUP($Q989,技リスト!$A$1:$F$270,6,FALSE)),"－",VLOOKUP($Q989,技リスト!$A$1:$F$270,6,FALSE))</f>
        <v>NS</v>
      </c>
      <c r="S989" s="3">
        <f>IF(ISERROR(VLOOKUP($Q989,技リスト!$A$1:$F$270,3,FALSE)),"－",VLOOKUP($Q989,技リスト!$A$1:$F$270,3,FALSE))</f>
        <v>58</v>
      </c>
      <c r="T989" s="3" t="str">
        <f>IF($E989=IF(ISERROR(VLOOKUP($Q989,技リスト!$A$1:$F$270,4,FALSE)),"－",VLOOKUP($Q989,技リスト!$A$1:$F$270,4,FALSE)),"一致","")</f>
        <v/>
      </c>
      <c r="U989" s="15" t="s">
        <v>230</v>
      </c>
      <c r="V989" s="3" t="str">
        <f>IF(ISERROR(VLOOKUP($U989,技リスト!$A$1:$F$270,6,FALSE)),"－",VLOOKUP($U989,技リスト!$A$1:$F$270,6,FALSE))</f>
        <v>NS</v>
      </c>
      <c r="W989" s="3">
        <f>IF(ISERROR(VLOOKUP($U989,技リスト!$A$1:$F$270,3,FALSE)),"－",VLOOKUP($U989,技リスト!$A$1:$F$270,3,FALSE))</f>
        <v>67</v>
      </c>
      <c r="X989" s="3" t="str">
        <f>IF($E989=IF(ISERROR(VLOOKUP($U989,技リスト!$A$1:$F$270,4,FALSE)),"－",VLOOKUP($U989,技リスト!$A$1:$F$270,4,FALSE)),"一致","")</f>
        <v/>
      </c>
      <c r="Y989" s="15" t="s">
        <v>152</v>
      </c>
      <c r="Z989" s="3" t="str">
        <f>IF(ISERROR(VLOOKUP($Y989,技リスト!$A$1:$F$270,6,FALSE)),"－",VLOOKUP($Y989,技リスト!$A$1:$F$270,6,FALSE))</f>
        <v>DR</v>
      </c>
      <c r="AA989" s="3">
        <f>IF(ISERROR(VLOOKUP($Y989,技リスト!$A$1:$F$270,3,FALSE)),"－",VLOOKUP($Y989,技リスト!$A$1:$F$270,3,FALSE))</f>
        <v>47</v>
      </c>
      <c r="AB989" s="3" t="str">
        <f>IF($E989=IF(ISERROR(VLOOKUP($Y989,技リスト!$A$1:$F$270,4,FALSE)),"－",VLOOKUP($Y989,技リスト!$A$1:$F$270,4,FALSE)),"一致","")</f>
        <v/>
      </c>
      <c r="AC989" s="15" t="s">
        <v>253</v>
      </c>
      <c r="AD989" s="3" t="str">
        <f>IF(ISERROR(VLOOKUP($AC989,技リスト!$A$1:$F$270,6,FALSE)),"－",VLOOKUP($AC989,技リスト!$A$1:$F$270,6,FALSE))</f>
        <v>NS</v>
      </c>
      <c r="AE989" s="3">
        <f>IF(ISERROR(VLOOKUP($AC989,技リスト!$A$1:$F$270,3,FALSE)),"－",VLOOKUP($AC989,技リスト!$A$1:$F$270,3,FALSE))</f>
        <v>84</v>
      </c>
      <c r="AF989" s="3" t="str">
        <f>IF($E989=IF(ISERROR(VLOOKUP($AC989,技リスト!$A$1:$F$245,4,FALSE)),"－",VLOOKUP($AC989,技リスト!$A$1:$F$245,4,FALSE)),"一致","")</f>
        <v>一致</v>
      </c>
      <c r="AG989" s="16" t="str">
        <f t="shared" si="120"/>
        <v>ひゃくれつショットフリーズショットジグザグスパークツインブースト</v>
      </c>
      <c r="AH989" s="16" t="str">
        <f t="shared" si="121"/>
        <v>ひゃくれつショットフリーズショットジグザグスパークツインブースト</v>
      </c>
      <c r="AI989" s="16" t="str">
        <f t="shared" si="122"/>
        <v>ひゃくれつショットフリーズショットジグザグスパークツインブースト</v>
      </c>
      <c r="AJ989" s="16" t="str">
        <f t="shared" si="123"/>
        <v>ひゃくれつショットフリーズショットジグザグスパークツインブースト</v>
      </c>
      <c r="AK989" s="15" t="str">
        <f t="shared" si="124"/>
        <v>NSNSDRNS</v>
      </c>
      <c r="AL989" s="16" t="str">
        <f t="shared" si="125"/>
        <v>NSNSDRNS</v>
      </c>
      <c r="AM989" s="15" t="str">
        <f t="shared" si="126"/>
        <v>NSNSDRNS</v>
      </c>
      <c r="AN989" s="15" t="str">
        <f t="shared" si="127"/>
        <v>NSNSDRNS</v>
      </c>
    </row>
    <row r="990" spans="1:40" ht="11.25" customHeight="1" x14ac:dyDescent="0.15">
      <c r="A990" s="15">
        <v>989</v>
      </c>
      <c r="B990" s="15" t="s">
        <v>2297</v>
      </c>
      <c r="C990" s="15" t="s">
        <v>2298</v>
      </c>
      <c r="D990" s="3" t="s">
        <v>18</v>
      </c>
      <c r="E990" s="15" t="s">
        <v>88</v>
      </c>
      <c r="F990" s="15" t="s">
        <v>53</v>
      </c>
      <c r="G990" s="15">
        <v>92</v>
      </c>
      <c r="H990" s="15">
        <v>154</v>
      </c>
      <c r="I990" s="15">
        <v>40</v>
      </c>
      <c r="J990" s="15">
        <v>54</v>
      </c>
      <c r="K990" s="15">
        <v>52</v>
      </c>
      <c r="L990" s="15">
        <v>60</v>
      </c>
      <c r="M990" s="15">
        <v>64</v>
      </c>
      <c r="N990" s="15">
        <v>62</v>
      </c>
      <c r="O990" s="15">
        <v>60</v>
      </c>
      <c r="P990" s="15">
        <v>22</v>
      </c>
      <c r="Q990" s="15" t="s">
        <v>127</v>
      </c>
      <c r="R990" s="3" t="str">
        <f>IF(ISERROR(VLOOKUP($Q990,技リスト!$A$1:$F$270,6,FALSE)),"－",VLOOKUP($Q990,技リスト!$A$1:$F$270,6,FALSE))</f>
        <v>DR</v>
      </c>
      <c r="S990" s="3">
        <f>IF(ISERROR(VLOOKUP($Q990,技リスト!$A$1:$F$270,3,FALSE)),"－",VLOOKUP($Q990,技リスト!$A$1:$F$270,3,FALSE))</f>
        <v>8</v>
      </c>
      <c r="T990" s="3" t="str">
        <f>IF($E990=IF(ISERROR(VLOOKUP($Q990,技リスト!$A$1:$F$270,4,FALSE)),"－",VLOOKUP($Q990,技リスト!$A$1:$F$270,4,FALSE)),"一致","")</f>
        <v>一致</v>
      </c>
      <c r="U990" s="15" t="s">
        <v>227</v>
      </c>
      <c r="V990" s="3" t="str">
        <f>IF(ISERROR(VLOOKUP($U990,技リスト!$A$1:$F$270,6,FALSE)),"－",VLOOKUP($U990,技リスト!$A$1:$F$270,6,FALSE))</f>
        <v>BL</v>
      </c>
      <c r="W990" s="3">
        <f>IF(ISERROR(VLOOKUP($U990,技リスト!$A$1:$F$270,3,FALSE)),"－",VLOOKUP($U990,技リスト!$A$1:$F$270,3,FALSE))</f>
        <v>39</v>
      </c>
      <c r="X990" s="3" t="str">
        <f>IF($E990=IF(ISERROR(VLOOKUP($U990,技リスト!$A$1:$F$270,4,FALSE)),"－",VLOOKUP($U990,技リスト!$A$1:$F$270,4,FALSE)),"一致","")</f>
        <v/>
      </c>
      <c r="Y990" s="15" t="s">
        <v>188</v>
      </c>
      <c r="Z990" s="3" t="str">
        <f>IF(ISERROR(VLOOKUP($Y990,技リスト!$A$1:$F$270,6,FALSE)),"－",VLOOKUP($Y990,技リスト!$A$1:$F$270,6,FALSE))</f>
        <v>DR</v>
      </c>
      <c r="AA990" s="3">
        <f>IF(ISERROR(VLOOKUP($Y990,技リスト!$A$1:$F$270,3,FALSE)),"－",VLOOKUP($Y990,技リスト!$A$1:$F$270,3,FALSE))</f>
        <v>38</v>
      </c>
      <c r="AB990" s="3" t="str">
        <f>IF($E990=IF(ISERROR(VLOOKUP($Y990,技リスト!$A$1:$F$270,4,FALSE)),"－",VLOOKUP($Y990,技リスト!$A$1:$F$270,4,FALSE)),"一致","")</f>
        <v/>
      </c>
      <c r="AC990" s="15" t="s">
        <v>3615</v>
      </c>
      <c r="AD990" s="3" t="str">
        <f>IF(ISERROR(VLOOKUP($AC990,技リスト!$A$1:$F$270,6,FALSE)),"－",VLOOKUP($AC990,技リスト!$A$1:$F$270,6,FALSE))</f>
        <v>BS</v>
      </c>
      <c r="AE990" s="3">
        <f>IF(ISERROR(VLOOKUP($AC990,技リスト!$A$1:$F$270,3,FALSE)),"－",VLOOKUP($AC990,技リスト!$A$1:$F$270,3,FALSE))</f>
        <v>89</v>
      </c>
      <c r="AF990" s="3" t="str">
        <f>IF($E990=IF(ISERROR(VLOOKUP($AC990,技リスト!$A$1:$F$245,4,FALSE)),"－",VLOOKUP($AC990,技リスト!$A$1:$F$245,4,FALSE)),"一致","")</f>
        <v>一致</v>
      </c>
      <c r="AG990" s="16" t="str">
        <f t="shared" si="120"/>
        <v>しっぷうダッシュスーパースキャン（Ｂ）スーパースキャン（Ｄ）イナズマ１ごう</v>
      </c>
      <c r="AH990" s="16" t="str">
        <f t="shared" si="121"/>
        <v>しっぷうダッシュスーパースキャン（Ｂ）スーパースキャン（Ｄ）イナズマ１ごう</v>
      </c>
      <c r="AI990" s="16" t="str">
        <f t="shared" si="122"/>
        <v>しっぷうダッシュスーパースキャン（Ｂ）スーパースキャン（Ｄ）イナズマ１ごう</v>
      </c>
      <c r="AJ990" s="16" t="str">
        <f t="shared" si="123"/>
        <v>しっぷうダッシュスーパースキャン（Ｂ）スーパースキャン（Ｄ）イナズマ１ごう</v>
      </c>
      <c r="AK990" s="15" t="str">
        <f t="shared" si="124"/>
        <v>DRBLDRBS</v>
      </c>
      <c r="AL990" s="16" t="str">
        <f t="shared" si="125"/>
        <v>DRBLDRBS</v>
      </c>
      <c r="AM990" s="15" t="str">
        <f t="shared" si="126"/>
        <v>DRBLDRBS</v>
      </c>
      <c r="AN990" s="15" t="str">
        <f t="shared" si="127"/>
        <v>DRBLDRBS</v>
      </c>
    </row>
    <row r="991" spans="1:40" ht="11.25" customHeight="1" x14ac:dyDescent="0.15">
      <c r="A991" s="15">
        <v>990</v>
      </c>
      <c r="B991" s="15" t="s">
        <v>2299</v>
      </c>
      <c r="C991" s="15" t="s">
        <v>2300</v>
      </c>
      <c r="D991" s="3" t="s">
        <v>18</v>
      </c>
      <c r="E991" s="15" t="s">
        <v>19</v>
      </c>
      <c r="F991" s="15" t="s">
        <v>52</v>
      </c>
      <c r="G991" s="15">
        <v>195</v>
      </c>
      <c r="H991" s="15">
        <v>136</v>
      </c>
      <c r="I991" s="15">
        <v>44</v>
      </c>
      <c r="J991" s="15">
        <v>63</v>
      </c>
      <c r="K991" s="15">
        <v>61</v>
      </c>
      <c r="L991" s="15">
        <v>56</v>
      </c>
      <c r="M991" s="15">
        <v>67</v>
      </c>
      <c r="N991" s="15">
        <v>71</v>
      </c>
      <c r="O991" s="15">
        <v>52</v>
      </c>
      <c r="P991" s="15">
        <v>23</v>
      </c>
      <c r="Q991" s="15" t="s">
        <v>344</v>
      </c>
      <c r="R991" s="3" t="str">
        <f>IF(ISERROR(VLOOKUP($Q991,技リスト!$A$1:$F$270,6,FALSE)),"－",VLOOKUP($Q991,技リスト!$A$1:$F$270,6,FALSE))</f>
        <v>NS</v>
      </c>
      <c r="S991" s="3">
        <f>IF(ISERROR(VLOOKUP($Q991,技リスト!$A$1:$F$270,3,FALSE)),"－",VLOOKUP($Q991,技リスト!$A$1:$F$270,3,FALSE))</f>
        <v>31</v>
      </c>
      <c r="T991" s="3" t="str">
        <f>IF($E991=IF(ISERROR(VLOOKUP($Q991,技リスト!$A$1:$F$270,4,FALSE)),"－",VLOOKUP($Q991,技リスト!$A$1:$F$270,4,FALSE)),"一致","")</f>
        <v/>
      </c>
      <c r="U991" s="15" t="s">
        <v>235</v>
      </c>
      <c r="V991" s="3" t="str">
        <f>IF(ISERROR(VLOOKUP($U991,技リスト!$A$1:$F$270,6,FALSE)),"－",VLOOKUP($U991,技リスト!$A$1:$F$270,6,FALSE))</f>
        <v>NS</v>
      </c>
      <c r="W991" s="3">
        <f>IF(ISERROR(VLOOKUP($U991,技リスト!$A$1:$F$270,3,FALSE)),"－",VLOOKUP($U991,技リスト!$A$1:$F$270,3,FALSE))</f>
        <v>58</v>
      </c>
      <c r="X991" s="3" t="str">
        <f>IF($E991=IF(ISERROR(VLOOKUP($U991,技リスト!$A$1:$F$270,4,FALSE)),"－",VLOOKUP($U991,技リスト!$A$1:$F$270,4,FALSE)),"一致","")</f>
        <v>一致</v>
      </c>
      <c r="Y991" s="15" t="s">
        <v>140</v>
      </c>
      <c r="Z991" s="3" t="str">
        <f>IF(ISERROR(VLOOKUP($Y991,技リスト!$A$1:$F$270,6,FALSE)),"－",VLOOKUP($Y991,技リスト!$A$1:$F$270,6,FALSE))</f>
        <v>BL</v>
      </c>
      <c r="AA991" s="3">
        <f>IF(ISERROR(VLOOKUP($Y991,技リスト!$A$1:$F$270,3,FALSE)),"－",VLOOKUP($Y991,技リスト!$A$1:$F$270,3,FALSE))</f>
        <v>41</v>
      </c>
      <c r="AB991" s="3" t="str">
        <f>IF($E991=IF(ISERROR(VLOOKUP($Y991,技リスト!$A$1:$F$270,4,FALSE)),"－",VLOOKUP($Y991,技リスト!$A$1:$F$270,4,FALSE)),"一致","")</f>
        <v/>
      </c>
      <c r="AC991" s="15" t="s">
        <v>224</v>
      </c>
      <c r="AD991" s="3" t="str">
        <f>IF(ISERROR(VLOOKUP($AC991,技リスト!$A$1:$F$270,6,FALSE)),"－",VLOOKUP($AC991,技リスト!$A$1:$F$270,6,FALSE))</f>
        <v>NS</v>
      </c>
      <c r="AE991" s="3">
        <f>IF(ISERROR(VLOOKUP($AC991,技リスト!$A$1:$F$270,3,FALSE)),"－",VLOOKUP($AC991,技リスト!$A$1:$F$270,3,FALSE))</f>
        <v>70</v>
      </c>
      <c r="AF991" s="3" t="str">
        <f>IF($E991=IF(ISERROR(VLOOKUP($AC991,技リスト!$A$1:$F$245,4,FALSE)),"－",VLOOKUP($AC991,技リスト!$A$1:$F$245,4,FALSE)),"一致","")</f>
        <v/>
      </c>
      <c r="AG991" s="16" t="str">
        <f t="shared" si="120"/>
        <v>ターザンキックひゃくれつショットうしろのしょうめんダイナマイトシュート</v>
      </c>
      <c r="AH991" s="16" t="str">
        <f t="shared" si="121"/>
        <v>ターザンキックひゃくれつショットうしろのしょうめんダイナマイトシュート</v>
      </c>
      <c r="AI991" s="16" t="str">
        <f t="shared" si="122"/>
        <v>ターザンキックひゃくれつショットうしろのしょうめんダイナマイトシュート</v>
      </c>
      <c r="AJ991" s="16" t="str">
        <f t="shared" si="123"/>
        <v>ターザンキックひゃくれつショットうしろのしょうめんダイナマイトシュート</v>
      </c>
      <c r="AK991" s="15" t="str">
        <f t="shared" si="124"/>
        <v>NSNSBLNS</v>
      </c>
      <c r="AL991" s="16" t="str">
        <f t="shared" si="125"/>
        <v>NSNSBLNS</v>
      </c>
      <c r="AM991" s="15" t="str">
        <f t="shared" si="126"/>
        <v>NSNSBLNS</v>
      </c>
      <c r="AN991" s="15" t="str">
        <f t="shared" si="127"/>
        <v>NSNSBLNS</v>
      </c>
    </row>
    <row r="992" spans="1:40" ht="11.25" customHeight="1" x14ac:dyDescent="0.15">
      <c r="A992" s="15">
        <v>991</v>
      </c>
      <c r="B992" s="15" t="s">
        <v>2301</v>
      </c>
      <c r="C992" s="15" t="s">
        <v>2302</v>
      </c>
      <c r="D992" s="3" t="s">
        <v>18</v>
      </c>
      <c r="E992" s="15" t="s">
        <v>88</v>
      </c>
      <c r="F992" s="15" t="s">
        <v>17</v>
      </c>
      <c r="G992" s="15">
        <v>195</v>
      </c>
      <c r="H992" s="15">
        <v>150</v>
      </c>
      <c r="I992" s="15">
        <v>46</v>
      </c>
      <c r="J992" s="15">
        <v>55</v>
      </c>
      <c r="K992" s="15">
        <v>61</v>
      </c>
      <c r="L992" s="15">
        <v>62</v>
      </c>
      <c r="M992" s="15">
        <v>69</v>
      </c>
      <c r="N992" s="15">
        <v>63</v>
      </c>
      <c r="O992" s="15">
        <v>54</v>
      </c>
      <c r="P992" s="15">
        <v>26</v>
      </c>
      <c r="Q992" s="15" t="s">
        <v>427</v>
      </c>
      <c r="R992" s="3" t="str">
        <f>IF(ISERROR(VLOOKUP($Q992,技リスト!$A$1:$F$270,6,FALSE)),"－",VLOOKUP($Q992,技リスト!$A$1:$F$270,6,FALSE))</f>
        <v>BL</v>
      </c>
      <c r="S992" s="3">
        <f>IF(ISERROR(VLOOKUP($Q992,技リスト!$A$1:$F$270,3,FALSE)),"－",VLOOKUP($Q992,技リスト!$A$1:$F$270,3,FALSE))</f>
        <v>39</v>
      </c>
      <c r="T992" s="3" t="str">
        <f>IF($E992=IF(ISERROR(VLOOKUP($Q992,技リスト!$A$1:$F$270,4,FALSE)),"－",VLOOKUP($Q992,技リスト!$A$1:$F$270,4,FALSE)),"一致","")</f>
        <v>一致</v>
      </c>
      <c r="U992" s="15" t="s">
        <v>146</v>
      </c>
      <c r="V992" s="3" t="str">
        <f>IF(ISERROR(VLOOKUP($U992,技リスト!$A$1:$F$270,6,FALSE)),"－",VLOOKUP($U992,技リスト!$A$1:$F$270,6,FALSE))</f>
        <v>DR</v>
      </c>
      <c r="W992" s="3">
        <f>IF(ISERROR(VLOOKUP($U992,技リスト!$A$1:$F$270,3,FALSE)),"－",VLOOKUP($U992,技リスト!$A$1:$F$270,3,FALSE))</f>
        <v>15</v>
      </c>
      <c r="X992" s="3" t="str">
        <f>IF($E992=IF(ISERROR(VLOOKUP($U992,技リスト!$A$1:$F$270,4,FALSE)),"－",VLOOKUP($U992,技リスト!$A$1:$F$270,4,FALSE)),"一致","")</f>
        <v/>
      </c>
      <c r="Y992" s="15" t="s">
        <v>152</v>
      </c>
      <c r="Z992" s="3" t="str">
        <f>IF(ISERROR(VLOOKUP($Y992,技リスト!$A$1:$F$270,6,FALSE)),"－",VLOOKUP($Y992,技リスト!$A$1:$F$270,6,FALSE))</f>
        <v>DR</v>
      </c>
      <c r="AA992" s="3">
        <f>IF(ISERROR(VLOOKUP($Y992,技リスト!$A$1:$F$270,3,FALSE)),"－",VLOOKUP($Y992,技リスト!$A$1:$F$270,3,FALSE))</f>
        <v>47</v>
      </c>
      <c r="AB992" s="3" t="str">
        <f>IF($E992=IF(ISERROR(VLOOKUP($Y992,技リスト!$A$1:$F$270,4,FALSE)),"－",VLOOKUP($Y992,技リスト!$A$1:$F$270,4,FALSE)),"一致","")</f>
        <v>一致</v>
      </c>
      <c r="AC992" s="15" t="s">
        <v>732</v>
      </c>
      <c r="AD992" s="3" t="str">
        <f>IF(ISERROR(VLOOKUP($AC992,技リスト!$A$1:$F$270,6,FALSE)),"－",VLOOKUP($AC992,技リスト!$A$1:$F$270,6,FALSE))</f>
        <v>BL</v>
      </c>
      <c r="AE992" s="3">
        <f>IF(ISERROR(VLOOKUP($AC992,技リスト!$A$1:$F$270,3,FALSE)),"－",VLOOKUP($AC992,技リスト!$A$1:$F$270,3,FALSE))</f>
        <v>56</v>
      </c>
      <c r="AF992" s="3" t="str">
        <f>IF($E992=IF(ISERROR(VLOOKUP($AC992,技リスト!$A$1:$F$245,4,FALSE)),"－",VLOOKUP($AC992,技リスト!$A$1:$F$245,4,FALSE)),"一致","")</f>
        <v/>
      </c>
      <c r="AG992" s="16" t="str">
        <f t="shared" si="120"/>
        <v>ブレードアタックモンキーターンジグザグスパークフェイクボンバー</v>
      </c>
      <c r="AH992" s="16" t="str">
        <f t="shared" si="121"/>
        <v>ブレードアタックモンキーターンジグザグスパークフェイクボンバー</v>
      </c>
      <c r="AI992" s="16" t="str">
        <f t="shared" si="122"/>
        <v>ブレードアタックモンキーターンジグザグスパークフェイクボンバー</v>
      </c>
      <c r="AJ992" s="16" t="str">
        <f t="shared" si="123"/>
        <v>ブレードアタックモンキーターンジグザグスパークフェイクボンバー</v>
      </c>
      <c r="AK992" s="15" t="str">
        <f t="shared" si="124"/>
        <v>BLDRDRBL</v>
      </c>
      <c r="AL992" s="16" t="str">
        <f t="shared" si="125"/>
        <v>BLDRDRBL</v>
      </c>
      <c r="AM992" s="15" t="str">
        <f t="shared" si="126"/>
        <v>BLDRDRBL</v>
      </c>
      <c r="AN992" s="15" t="str">
        <f t="shared" si="127"/>
        <v>BLDRDRBL</v>
      </c>
    </row>
    <row r="993" spans="1:40" ht="11.25" customHeight="1" x14ac:dyDescent="0.15">
      <c r="A993" s="15">
        <v>992</v>
      </c>
      <c r="B993" s="15" t="s">
        <v>2303</v>
      </c>
      <c r="C993" s="15" t="s">
        <v>2304</v>
      </c>
      <c r="D993" s="3" t="s">
        <v>18</v>
      </c>
      <c r="E993" s="15" t="s">
        <v>19</v>
      </c>
      <c r="F993" s="15" t="s">
        <v>53</v>
      </c>
      <c r="G993" s="15">
        <v>189</v>
      </c>
      <c r="H993" s="15">
        <v>152</v>
      </c>
      <c r="I993" s="15">
        <v>67</v>
      </c>
      <c r="J993" s="15">
        <v>68</v>
      </c>
      <c r="K993" s="15">
        <v>65</v>
      </c>
      <c r="L993" s="15">
        <v>68</v>
      </c>
      <c r="M993" s="15">
        <v>66</v>
      </c>
      <c r="N993" s="15">
        <v>67</v>
      </c>
      <c r="O993" s="15">
        <v>60</v>
      </c>
      <c r="P993" s="15">
        <v>22</v>
      </c>
      <c r="Q993" s="15" t="s">
        <v>147</v>
      </c>
      <c r="R993" s="3" t="str">
        <f>IF(ISERROR(VLOOKUP($Q993,技リスト!$A$1:$F$270,6,FALSE)),"－",VLOOKUP($Q993,技リスト!$A$1:$F$270,6,FALSE))</f>
        <v>LS</v>
      </c>
      <c r="S993" s="3">
        <f>IF(ISERROR(VLOOKUP($Q993,技リスト!$A$1:$F$270,3,FALSE)),"－",VLOOKUP($Q993,技リスト!$A$1:$F$270,3,FALSE))</f>
        <v>45</v>
      </c>
      <c r="T993" s="3" t="str">
        <f>IF($E993=IF(ISERROR(VLOOKUP($Q993,技リスト!$A$1:$F$270,4,FALSE)),"－",VLOOKUP($Q993,技リスト!$A$1:$F$270,4,FALSE)),"一致","")</f>
        <v/>
      </c>
      <c r="U993" s="15" t="s">
        <v>741</v>
      </c>
      <c r="V993" s="3" t="str">
        <f>IF(ISERROR(VLOOKUP($U993,技リスト!$A$1:$F$270,6,FALSE)),"－",VLOOKUP($U993,技リスト!$A$1:$F$270,6,FALSE))</f>
        <v>DR</v>
      </c>
      <c r="W993" s="3">
        <f>IF(ISERROR(VLOOKUP($U993,技リスト!$A$1:$F$270,3,FALSE)),"－",VLOOKUP($U993,技リスト!$A$1:$F$270,3,FALSE))</f>
        <v>67</v>
      </c>
      <c r="X993" s="3" t="str">
        <f>IF($E993=IF(ISERROR(VLOOKUP($U993,技リスト!$A$1:$F$270,4,FALSE)),"－",VLOOKUP($U993,技リスト!$A$1:$F$270,4,FALSE)),"一致","")</f>
        <v/>
      </c>
      <c r="Y993" s="15" t="s">
        <v>862</v>
      </c>
      <c r="Z993" s="3" t="str">
        <f>IF(ISERROR(VLOOKUP($Y993,技リスト!$A$1:$F$270,6,FALSE)),"－",VLOOKUP($Y993,技リスト!$A$1:$F$270,6,FALSE))</f>
        <v>LS</v>
      </c>
      <c r="AA993" s="3">
        <f>IF(ISERROR(VLOOKUP($Y993,技リスト!$A$1:$F$270,3,FALSE)),"－",VLOOKUP($Y993,技リスト!$A$1:$F$270,3,FALSE))</f>
        <v>70</v>
      </c>
      <c r="AB993" s="3" t="str">
        <f>IF($E993=IF(ISERROR(VLOOKUP($Y993,技リスト!$A$1:$F$270,4,FALSE)),"－",VLOOKUP($Y993,技リスト!$A$1:$F$270,4,FALSE)),"一致","")</f>
        <v/>
      </c>
      <c r="AC993" s="15" t="s">
        <v>424</v>
      </c>
      <c r="AD993" s="3" t="str">
        <f>IF(ISERROR(VLOOKUP($AC993,技リスト!$A$1:$F$270,6,FALSE)),"－",VLOOKUP($AC993,技リスト!$A$1:$F$270,6,FALSE))</f>
        <v>NS</v>
      </c>
      <c r="AE993" s="3">
        <f>IF(ISERROR(VLOOKUP($AC993,技リスト!$A$1:$F$270,3,FALSE)),"－",VLOOKUP($AC993,技リスト!$A$1:$F$270,3,FALSE))</f>
        <v>78</v>
      </c>
      <c r="AF993" s="3" t="str">
        <f>IF($E993=IF(ISERROR(VLOOKUP($AC993,技リスト!$A$1:$F$245,4,FALSE)),"－",VLOOKUP($AC993,技リスト!$A$1:$F$245,4,FALSE)),"一致","")</f>
        <v/>
      </c>
      <c r="AG993" s="16" t="str">
        <f t="shared" si="120"/>
        <v>すいせいシュートオーロラドリブルレインボーループシャインドライブ</v>
      </c>
      <c r="AH993" s="16" t="str">
        <f t="shared" si="121"/>
        <v>すいせいシュートオーロラドリブルレインボーループシャインドライブ</v>
      </c>
      <c r="AI993" s="16" t="str">
        <f t="shared" si="122"/>
        <v>すいせいシュートオーロラドリブルレインボーループシャインドライブ</v>
      </c>
      <c r="AJ993" s="16" t="str">
        <f t="shared" si="123"/>
        <v>すいせいシュートオーロラドリブルレインボーループシャインドライブ</v>
      </c>
      <c r="AK993" s="15" t="str">
        <f t="shared" si="124"/>
        <v>LSDRLSNS</v>
      </c>
      <c r="AL993" s="16" t="str">
        <f t="shared" si="125"/>
        <v>LSDRLSNS</v>
      </c>
      <c r="AM993" s="15" t="str">
        <f t="shared" si="126"/>
        <v>LSDRLSNS</v>
      </c>
      <c r="AN993" s="15" t="str">
        <f t="shared" si="127"/>
        <v>LSDRLSNS</v>
      </c>
    </row>
    <row r="994" spans="1:40" ht="11.25" customHeight="1" x14ac:dyDescent="0.15">
      <c r="A994" s="15">
        <v>993</v>
      </c>
      <c r="B994" s="15" t="s">
        <v>2305</v>
      </c>
      <c r="C994" s="15" t="s">
        <v>2306</v>
      </c>
      <c r="D994" s="3" t="s">
        <v>18</v>
      </c>
      <c r="E994" s="15" t="s">
        <v>88</v>
      </c>
      <c r="F994" s="15" t="s">
        <v>52</v>
      </c>
      <c r="G994" s="15">
        <v>195</v>
      </c>
      <c r="H994" s="15">
        <v>154</v>
      </c>
      <c r="I994" s="15">
        <v>66</v>
      </c>
      <c r="J994" s="15">
        <v>62</v>
      </c>
      <c r="K994" s="15">
        <v>61</v>
      </c>
      <c r="L994" s="15">
        <v>64</v>
      </c>
      <c r="M994" s="15">
        <v>67</v>
      </c>
      <c r="N994" s="15">
        <v>68</v>
      </c>
      <c r="O994" s="15">
        <v>68</v>
      </c>
      <c r="P994" s="15">
        <v>17</v>
      </c>
      <c r="Q994" s="15" t="s">
        <v>921</v>
      </c>
      <c r="R994" s="3" t="str">
        <f>IF(ISERROR(VLOOKUP($Q994,技リスト!$A$1:$F$270,6,FALSE)),"－",VLOOKUP($Q994,技リスト!$A$1:$F$270,6,FALSE))</f>
        <v>DR</v>
      </c>
      <c r="S994" s="3">
        <f>IF(ISERROR(VLOOKUP($Q994,技リスト!$A$1:$F$270,3,FALSE)),"－",VLOOKUP($Q994,技リスト!$A$1:$F$270,3,FALSE))</f>
        <v>17</v>
      </c>
      <c r="T994" s="3" t="str">
        <f>IF($E994=IF(ISERROR(VLOOKUP($Q994,技リスト!$A$1:$F$270,4,FALSE)),"－",VLOOKUP($Q994,技リスト!$A$1:$F$270,4,FALSE)),"一致","")</f>
        <v/>
      </c>
      <c r="U994" s="15" t="s">
        <v>171</v>
      </c>
      <c r="V994" s="3" t="str">
        <f>IF(ISERROR(VLOOKUP($U994,技リスト!$A$1:$F$270,6,FALSE)),"－",VLOOKUP($U994,技リスト!$A$1:$F$270,6,FALSE))</f>
        <v>DR</v>
      </c>
      <c r="W994" s="3">
        <f>IF(ISERROR(VLOOKUP($U994,技リスト!$A$1:$F$270,3,FALSE)),"－",VLOOKUP($U994,技リスト!$A$1:$F$270,3,FALSE))</f>
        <v>47</v>
      </c>
      <c r="X994" s="3" t="str">
        <f>IF($E994=IF(ISERROR(VLOOKUP($U994,技リスト!$A$1:$F$270,4,FALSE)),"－",VLOOKUP($U994,技リスト!$A$1:$F$270,4,FALSE)),"一致","")</f>
        <v/>
      </c>
      <c r="Y994" s="15" t="s">
        <v>373</v>
      </c>
      <c r="Z994" s="3" t="str">
        <f>IF(ISERROR(VLOOKUP($Y994,技リスト!$A$1:$F$270,6,FALSE)),"－",VLOOKUP($Y994,技リスト!$A$1:$F$270,6,FALSE))</f>
        <v>LS</v>
      </c>
      <c r="AA994" s="3">
        <f>IF(ISERROR(VLOOKUP($Y994,技リスト!$A$1:$F$270,3,FALSE)),"－",VLOOKUP($Y994,技リスト!$A$1:$F$270,3,FALSE))</f>
        <v>69</v>
      </c>
      <c r="AB994" s="3" t="str">
        <f>IF($E994=IF(ISERROR(VLOOKUP($Y994,技リスト!$A$1:$F$270,4,FALSE)),"－",VLOOKUP($Y994,技リスト!$A$1:$F$270,4,FALSE)),"一致","")</f>
        <v/>
      </c>
      <c r="AC994" s="15" t="s">
        <v>392</v>
      </c>
      <c r="AD994" s="3" t="str">
        <f>IF(ISERROR(VLOOKUP($AC994,技リスト!$A$1:$F$270,6,FALSE)),"－",VLOOKUP($AC994,技リスト!$A$1:$F$270,6,FALSE))</f>
        <v>LS</v>
      </c>
      <c r="AE994" s="3">
        <f>IF(ISERROR(VLOOKUP($AC994,技リスト!$A$1:$F$270,3,FALSE)),"－",VLOOKUP($AC994,技リスト!$A$1:$F$270,3,FALSE))</f>
        <v>94</v>
      </c>
      <c r="AF994" s="3" t="str">
        <f>IF($E994=IF(ISERROR(VLOOKUP($AC994,技リスト!$A$1:$F$245,4,FALSE)),"－",VLOOKUP($AC994,技リスト!$A$1:$F$245,4,FALSE)),"一致","")</f>
        <v/>
      </c>
      <c r="AG994" s="16" t="str">
        <f t="shared" si="120"/>
        <v>ひとりワンツーイリュージョンボールパトリオットシュートアサルトシュート</v>
      </c>
      <c r="AH994" s="16" t="str">
        <f t="shared" si="121"/>
        <v>ひとりワンツーイリュージョンボールパトリオットシュートアサルトシュート</v>
      </c>
      <c r="AI994" s="16" t="str">
        <f t="shared" si="122"/>
        <v>ひとりワンツーイリュージョンボールパトリオットシュートアサルトシュート</v>
      </c>
      <c r="AJ994" s="16" t="str">
        <f t="shared" si="123"/>
        <v>ひとりワンツーイリュージョンボールパトリオットシュートアサルトシュート</v>
      </c>
      <c r="AK994" s="15" t="str">
        <f t="shared" si="124"/>
        <v>DRDRLSLS</v>
      </c>
      <c r="AL994" s="16" t="str">
        <f t="shared" si="125"/>
        <v>DRDRLSLS</v>
      </c>
      <c r="AM994" s="15" t="str">
        <f t="shared" si="126"/>
        <v>DRDRLSLS</v>
      </c>
      <c r="AN994" s="15" t="str">
        <f t="shared" si="127"/>
        <v>DRDRLSLS</v>
      </c>
    </row>
    <row r="995" spans="1:40" ht="11.25" customHeight="1" x14ac:dyDescent="0.15">
      <c r="A995" s="15">
        <v>994</v>
      </c>
      <c r="B995" s="15" t="s">
        <v>2307</v>
      </c>
      <c r="C995" s="15" t="s">
        <v>2308</v>
      </c>
      <c r="D995" s="3" t="s">
        <v>18</v>
      </c>
      <c r="E995" s="15" t="s">
        <v>19</v>
      </c>
      <c r="F995" s="15" t="s">
        <v>53</v>
      </c>
      <c r="G995" s="15">
        <v>176</v>
      </c>
      <c r="H995" s="15">
        <v>156</v>
      </c>
      <c r="I995" s="15">
        <v>60</v>
      </c>
      <c r="J995" s="15">
        <v>71</v>
      </c>
      <c r="K995" s="15">
        <v>60</v>
      </c>
      <c r="L995" s="15">
        <v>68</v>
      </c>
      <c r="M995" s="15">
        <v>79</v>
      </c>
      <c r="N995" s="15">
        <v>62</v>
      </c>
      <c r="O995" s="15">
        <v>67</v>
      </c>
      <c r="P995" s="15">
        <v>26</v>
      </c>
      <c r="Q995" s="15" t="s">
        <v>206</v>
      </c>
      <c r="R995" s="3" t="str">
        <f>IF(ISERROR(VLOOKUP($Q995,技リスト!$A$1:$F$270,6,FALSE)),"－",VLOOKUP($Q995,技リスト!$A$1:$F$270,6,FALSE))</f>
        <v>－</v>
      </c>
      <c r="S995" s="3" t="str">
        <f>IF(ISERROR(VLOOKUP($Q995,技リスト!$A$1:$F$270,3,FALSE)),"－",VLOOKUP($Q995,技リスト!$A$1:$F$270,3,FALSE))</f>
        <v>－</v>
      </c>
      <c r="T995" s="3" t="str">
        <f>IF($E995=IF(ISERROR(VLOOKUP($Q995,技リスト!$A$1:$F$270,4,FALSE)),"－",VLOOKUP($Q995,技リスト!$A$1:$F$270,4,FALSE)),"一致","")</f>
        <v/>
      </c>
      <c r="U995" s="15" t="s">
        <v>169</v>
      </c>
      <c r="V995" s="3" t="str">
        <f>IF(ISERROR(VLOOKUP($U995,技リスト!$A$1:$F$270,6,FALSE)),"－",VLOOKUP($U995,技リスト!$A$1:$F$270,6,FALSE))</f>
        <v>BL</v>
      </c>
      <c r="W995" s="3">
        <f>IF(ISERROR(VLOOKUP($U995,技リスト!$A$1:$F$270,3,FALSE)),"－",VLOOKUP($U995,技リスト!$A$1:$F$270,3,FALSE))</f>
        <v>8</v>
      </c>
      <c r="X995" s="3" t="str">
        <f>IF($E995=IF(ISERROR(VLOOKUP($U995,技リスト!$A$1:$F$270,4,FALSE)),"－",VLOOKUP($U995,技リスト!$A$1:$F$270,4,FALSE)),"一致","")</f>
        <v>一致</v>
      </c>
      <c r="Y995" s="15" t="s">
        <v>87</v>
      </c>
      <c r="Z995" s="3" t="str">
        <f>IF(ISERROR(VLOOKUP($Y995,技リスト!$A$1:$F$270,6,FALSE)),"－",VLOOKUP($Y995,技リスト!$A$1:$F$270,6,FALSE))</f>
        <v>DR</v>
      </c>
      <c r="AA995" s="3">
        <f>IF(ISERROR(VLOOKUP($Y995,技リスト!$A$1:$F$270,3,FALSE)),"－",VLOOKUP($Y995,技リスト!$A$1:$F$270,3,FALSE))</f>
        <v>78</v>
      </c>
      <c r="AB995" s="3" t="str">
        <f>IF($E995=IF(ISERROR(VLOOKUP($Y995,技リスト!$A$1:$F$270,4,FALSE)),"－",VLOOKUP($Y995,技リスト!$A$1:$F$270,4,FALSE)),"一致","")</f>
        <v/>
      </c>
      <c r="AC995" s="15" t="s">
        <v>1497</v>
      </c>
      <c r="AD995" s="3" t="str">
        <f>IF(ISERROR(VLOOKUP($AC995,技リスト!$A$1:$F$270,6,FALSE)),"－",VLOOKUP($AC995,技リスト!$A$1:$F$270,6,FALSE))</f>
        <v>DR</v>
      </c>
      <c r="AE995" s="3">
        <f>IF(ISERROR(VLOOKUP($AC995,技リスト!$A$1:$F$270,3,FALSE)),"－",VLOOKUP($AC995,技リスト!$A$1:$F$270,3,FALSE))</f>
        <v>113</v>
      </c>
      <c r="AF995" s="3" t="str">
        <f>IF($E995=IF(ISERROR(VLOOKUP($AC995,技リスト!$A$1:$F$245,4,FALSE)),"－",VLOOKUP($AC995,技リスト!$A$1:$F$245,4,FALSE)),"一致","")</f>
        <v/>
      </c>
      <c r="AG995" s="16" t="str">
        <f t="shared" si="120"/>
        <v>クリティカル!クイックドロウオオウチワトリプルダッシュ</v>
      </c>
      <c r="AH995" s="16" t="str">
        <f t="shared" si="121"/>
        <v>クリティカル!クイックドロウオオウチワトリプルダッシュ</v>
      </c>
      <c r="AI995" s="16" t="str">
        <f t="shared" si="122"/>
        <v>クリティカル!クイックドロウオオウチワトリプルダッシュ</v>
      </c>
      <c r="AJ995" s="16" t="str">
        <f t="shared" si="123"/>
        <v>クリティカル!クイックドロウオオウチワトリプルダッシュ</v>
      </c>
      <c r="AK995" s="15" t="str">
        <f t="shared" si="124"/>
        <v>－BLDRDR</v>
      </c>
      <c r="AL995" s="16" t="str">
        <f t="shared" si="125"/>
        <v>－BLDRDR</v>
      </c>
      <c r="AM995" s="15" t="str">
        <f t="shared" si="126"/>
        <v>－BLDRDR</v>
      </c>
      <c r="AN995" s="15" t="str">
        <f t="shared" si="127"/>
        <v>－BLDRDR</v>
      </c>
    </row>
    <row r="996" spans="1:40" ht="11.25" customHeight="1" x14ac:dyDescent="0.15">
      <c r="A996" s="15">
        <v>995</v>
      </c>
      <c r="B996" s="15" t="s">
        <v>2309</v>
      </c>
      <c r="C996" s="15" t="s">
        <v>2310</v>
      </c>
      <c r="D996" s="3" t="s">
        <v>18</v>
      </c>
      <c r="E996" s="15" t="s">
        <v>145</v>
      </c>
      <c r="F996" s="15" t="s">
        <v>17</v>
      </c>
      <c r="G996" s="15">
        <v>158</v>
      </c>
      <c r="H996" s="15">
        <v>172</v>
      </c>
      <c r="I996" s="15">
        <v>63</v>
      </c>
      <c r="J996" s="15">
        <v>47</v>
      </c>
      <c r="K996" s="15">
        <v>44</v>
      </c>
      <c r="L996" s="15">
        <v>61</v>
      </c>
      <c r="M996" s="15">
        <v>72</v>
      </c>
      <c r="N996" s="15">
        <v>71</v>
      </c>
      <c r="O996" s="15">
        <v>66</v>
      </c>
      <c r="P996" s="15">
        <v>26</v>
      </c>
      <c r="Q996" s="15" t="s">
        <v>337</v>
      </c>
      <c r="R996" s="3" t="str">
        <f>IF(ISERROR(VLOOKUP($Q996,技リスト!$A$1:$F$270,6,FALSE)),"－",VLOOKUP($Q996,技リスト!$A$1:$F$270,6,FALSE))</f>
        <v>－</v>
      </c>
      <c r="S996" s="3" t="str">
        <f>IF(ISERROR(VLOOKUP($Q996,技リスト!$A$1:$F$270,3,FALSE)),"－",VLOOKUP($Q996,技リスト!$A$1:$F$270,3,FALSE))</f>
        <v>－</v>
      </c>
      <c r="T996" s="3" t="str">
        <f>IF($E996=IF(ISERROR(VLOOKUP($Q996,技リスト!$A$1:$F$270,4,FALSE)),"－",VLOOKUP($Q996,技リスト!$A$1:$F$270,4,FALSE)),"一致","")</f>
        <v/>
      </c>
      <c r="U996" s="15" t="s">
        <v>732</v>
      </c>
      <c r="V996" s="3" t="str">
        <f>IF(ISERROR(VLOOKUP($U996,技リスト!$A$1:$F$270,6,FALSE)),"－",VLOOKUP($U996,技リスト!$A$1:$F$270,6,FALSE))</f>
        <v>BL</v>
      </c>
      <c r="W996" s="3">
        <f>IF(ISERROR(VLOOKUP($U996,技リスト!$A$1:$F$270,3,FALSE)),"－",VLOOKUP($U996,技リスト!$A$1:$F$270,3,FALSE))</f>
        <v>56</v>
      </c>
      <c r="X996" s="3" t="str">
        <f>IF($E996=IF(ISERROR(VLOOKUP($U996,技リスト!$A$1:$F$270,4,FALSE)),"－",VLOOKUP($U996,技リスト!$A$1:$F$270,4,FALSE)),"一致","")</f>
        <v>一致</v>
      </c>
      <c r="Y996" s="15" t="s">
        <v>750</v>
      </c>
      <c r="Z996" s="3" t="str">
        <f>IF(ISERROR(VLOOKUP($Y996,技リスト!$A$1:$F$270,6,FALSE)),"－",VLOOKUP($Y996,技リスト!$A$1:$F$270,6,FALSE))</f>
        <v>BL</v>
      </c>
      <c r="AA996" s="3">
        <f>IF(ISERROR(VLOOKUP($Y996,技リスト!$A$1:$F$270,3,FALSE)),"－",VLOOKUP($Y996,技リスト!$A$1:$F$270,3,FALSE))</f>
        <v>62</v>
      </c>
      <c r="AB996" s="3" t="str">
        <f>IF($E996=IF(ISERROR(VLOOKUP($Y996,技リスト!$A$1:$F$270,4,FALSE)),"－",VLOOKUP($Y996,技リスト!$A$1:$F$270,4,FALSE)),"一致","")</f>
        <v>一致</v>
      </c>
      <c r="AC996" s="15" t="s">
        <v>729</v>
      </c>
      <c r="AD996" s="3" t="str">
        <f>IF(ISERROR(VLOOKUP($AC996,技リスト!$A$1:$F$270,6,FALSE)),"－",VLOOKUP($AC996,技リスト!$A$1:$F$270,6,FALSE))</f>
        <v>BB</v>
      </c>
      <c r="AE996" s="3">
        <f>IF(ISERROR(VLOOKUP($AC996,技リスト!$A$1:$F$270,3,FALSE)),"－",VLOOKUP($AC996,技リスト!$A$1:$F$270,3,FALSE))</f>
        <v>73</v>
      </c>
      <c r="AF996" s="3" t="str">
        <f>IF($E996=IF(ISERROR(VLOOKUP($AC996,技リスト!$A$1:$F$245,4,FALSE)),"－",VLOOKUP($AC996,技リスト!$A$1:$F$245,4,FALSE)),"一致","")</f>
        <v>一致</v>
      </c>
      <c r="AG996" s="16" t="str">
        <f t="shared" si="120"/>
        <v>イケメンUP!フェイクボンバーフレイムダンスボルケイノカット</v>
      </c>
      <c r="AH996" s="16" t="str">
        <f t="shared" si="121"/>
        <v>イケメンUP!フェイクボンバーフレイムダンスボルケイノカット</v>
      </c>
      <c r="AI996" s="16" t="str">
        <f t="shared" si="122"/>
        <v>イケメンUP!フェイクボンバーフレイムダンスボルケイノカット</v>
      </c>
      <c r="AJ996" s="16" t="str">
        <f t="shared" si="123"/>
        <v>イケメンUP!フェイクボンバーフレイムダンスボルケイノカット</v>
      </c>
      <c r="AK996" s="15" t="str">
        <f t="shared" si="124"/>
        <v>－BLBLBB</v>
      </c>
      <c r="AL996" s="16" t="str">
        <f t="shared" si="125"/>
        <v>－BLBLBB</v>
      </c>
      <c r="AM996" s="15" t="str">
        <f t="shared" si="126"/>
        <v>－BLBLBB</v>
      </c>
      <c r="AN996" s="15" t="str">
        <f t="shared" si="127"/>
        <v>－BLBLBB</v>
      </c>
    </row>
    <row r="997" spans="1:40" ht="11.25" customHeight="1" x14ac:dyDescent="0.15">
      <c r="A997" s="15">
        <v>996</v>
      </c>
      <c r="B997" s="15" t="s">
        <v>2311</v>
      </c>
      <c r="C997" s="15" t="s">
        <v>2312</v>
      </c>
      <c r="D997" s="3" t="s">
        <v>18</v>
      </c>
      <c r="E997" s="15" t="s">
        <v>145</v>
      </c>
      <c r="F997" s="15" t="s">
        <v>53</v>
      </c>
      <c r="G997" s="15">
        <v>160</v>
      </c>
      <c r="H997" s="15">
        <v>174</v>
      </c>
      <c r="I997" s="15">
        <v>60</v>
      </c>
      <c r="J997" s="15">
        <v>49</v>
      </c>
      <c r="K997" s="15">
        <v>40</v>
      </c>
      <c r="L997" s="15">
        <v>69</v>
      </c>
      <c r="M997" s="15">
        <v>68</v>
      </c>
      <c r="N997" s="15">
        <v>61</v>
      </c>
      <c r="O997" s="15">
        <v>60</v>
      </c>
      <c r="P997" s="15">
        <v>25</v>
      </c>
      <c r="Q997" s="15" t="s">
        <v>2313</v>
      </c>
      <c r="R997" s="3" t="str">
        <f>IF(ISERROR(VLOOKUP($Q997,技リスト!$A$1:$F$270,6,FALSE)),"－",VLOOKUP($Q997,技リスト!$A$1:$F$270,6,FALSE))</f>
        <v>－</v>
      </c>
      <c r="S997" s="3" t="str">
        <f>IF(ISERROR(VLOOKUP($Q997,技リスト!$A$1:$F$270,3,FALSE)),"－",VLOOKUP($Q997,技リスト!$A$1:$F$270,3,FALSE))</f>
        <v>－</v>
      </c>
      <c r="T997" s="3" t="str">
        <f>IF($E997=IF(ISERROR(VLOOKUP($Q997,技リスト!$A$1:$F$270,4,FALSE)),"－",VLOOKUP($Q997,技リスト!$A$1:$F$270,4,FALSE)),"一致","")</f>
        <v/>
      </c>
      <c r="U997" s="15" t="s">
        <v>175</v>
      </c>
      <c r="V997" s="3" t="str">
        <f>IF(ISERROR(VLOOKUP($U997,技リスト!$A$1:$F$270,6,FALSE)),"－",VLOOKUP($U997,技リスト!$A$1:$F$270,6,FALSE))</f>
        <v>NS</v>
      </c>
      <c r="W997" s="3">
        <f>IF(ISERROR(VLOOKUP($U997,技リスト!$A$1:$F$270,3,FALSE)),"－",VLOOKUP($U997,技リスト!$A$1:$F$270,3,FALSE))</f>
        <v>65</v>
      </c>
      <c r="X997" s="3" t="str">
        <f>IF($E997=IF(ISERROR(VLOOKUP($U997,技リスト!$A$1:$F$270,4,FALSE)),"－",VLOOKUP($U997,技リスト!$A$1:$F$270,4,FALSE)),"一致","")</f>
        <v>一致</v>
      </c>
      <c r="Y997" s="15" t="s">
        <v>562</v>
      </c>
      <c r="Z997" s="3" t="str">
        <f>IF(ISERROR(VLOOKUP($Y997,技リスト!$A$1:$F$270,6,FALSE)),"－",VLOOKUP($Y997,技リスト!$A$1:$F$270,6,FALSE))</f>
        <v>BB</v>
      </c>
      <c r="AA997" s="3">
        <f>IF(ISERROR(VLOOKUP($Y997,技リスト!$A$1:$F$270,3,FALSE)),"－",VLOOKUP($Y997,技リスト!$A$1:$F$270,3,FALSE))</f>
        <v>80</v>
      </c>
      <c r="AB997" s="3" t="str">
        <f>IF($E997=IF(ISERROR(VLOOKUP($Y997,技リスト!$A$1:$F$270,4,FALSE)),"－",VLOOKUP($Y997,技リスト!$A$1:$F$270,4,FALSE)),"一致","")</f>
        <v>一致</v>
      </c>
      <c r="AC997" s="15" t="s">
        <v>321</v>
      </c>
      <c r="AD997" s="3" t="str">
        <f>IF(ISERROR(VLOOKUP($AC997,技リスト!$A$1:$F$270,6,FALSE)),"－",VLOOKUP($AC997,技リスト!$A$1:$F$270,6,FALSE))</f>
        <v>P1</v>
      </c>
      <c r="AE997" s="3">
        <f>IF(ISERROR(VLOOKUP($AC997,技リスト!$A$1:$F$270,3,FALSE)),"－",VLOOKUP($AC997,技リスト!$A$1:$F$270,3,FALSE))</f>
        <v>76</v>
      </c>
      <c r="AF997" s="3" t="str">
        <f>IF($E997=IF(ISERROR(VLOOKUP($AC997,技リスト!$A$1:$F$245,4,FALSE)),"－",VLOOKUP($AC997,技リスト!$A$1:$F$245,4,FALSE)),"一致","")</f>
        <v/>
      </c>
      <c r="AG997" s="16" t="str">
        <f t="shared" si="120"/>
        <v>みんなイケイケ!ファイアトルネードさばきのてっついちゃぶだいがえし</v>
      </c>
      <c r="AH997" s="16" t="str">
        <f t="shared" si="121"/>
        <v>みんなイケイケ!ファイアトルネードさばきのてっついちゃぶだいがえし</v>
      </c>
      <c r="AI997" s="16" t="str">
        <f t="shared" si="122"/>
        <v>みんなイケイケ!ファイアトルネードさばきのてっついちゃぶだいがえし</v>
      </c>
      <c r="AJ997" s="16" t="str">
        <f t="shared" si="123"/>
        <v>みんなイケイケ!ファイアトルネードさばきのてっついちゃぶだいがえし</v>
      </c>
      <c r="AK997" s="15" t="str">
        <f t="shared" si="124"/>
        <v>－NSBBP1</v>
      </c>
      <c r="AL997" s="16" t="str">
        <f t="shared" si="125"/>
        <v>－NSBBP1</v>
      </c>
      <c r="AM997" s="15" t="str">
        <f t="shared" si="126"/>
        <v>－NSBBP1</v>
      </c>
      <c r="AN997" s="15" t="str">
        <f t="shared" si="127"/>
        <v>－NSBBP1</v>
      </c>
    </row>
    <row r="998" spans="1:40" ht="11.25" customHeight="1" x14ac:dyDescent="0.15">
      <c r="A998" s="15">
        <v>997</v>
      </c>
      <c r="B998" s="15" t="s">
        <v>2314</v>
      </c>
      <c r="C998" s="15" t="s">
        <v>2315</v>
      </c>
      <c r="D998" s="3" t="s">
        <v>18</v>
      </c>
      <c r="E998" s="15" t="s">
        <v>19</v>
      </c>
      <c r="F998" s="15" t="s">
        <v>17</v>
      </c>
      <c r="G998" s="15">
        <v>121</v>
      </c>
      <c r="H998" s="15">
        <v>76</v>
      </c>
      <c r="I998" s="15">
        <v>76</v>
      </c>
      <c r="J998" s="15">
        <v>79</v>
      </c>
      <c r="K998" s="15">
        <v>61</v>
      </c>
      <c r="L998" s="15">
        <v>72</v>
      </c>
      <c r="M998" s="15">
        <v>31</v>
      </c>
      <c r="N998" s="15">
        <v>79</v>
      </c>
      <c r="O998" s="15">
        <v>72</v>
      </c>
      <c r="P998" s="15">
        <v>9</v>
      </c>
      <c r="Q998" s="15" t="s">
        <v>444</v>
      </c>
      <c r="R998" s="3" t="str">
        <f>IF(ISERROR(VLOOKUP($Q998,技リスト!$A$1:$F$270,6,FALSE)),"－",VLOOKUP($Q998,技リスト!$A$1:$F$270,6,FALSE))</f>
        <v>－</v>
      </c>
      <c r="S998" s="3" t="str">
        <f>IF(ISERROR(VLOOKUP($Q998,技リスト!$A$1:$F$270,3,FALSE)),"－",VLOOKUP($Q998,技リスト!$A$1:$F$270,3,FALSE))</f>
        <v>－</v>
      </c>
      <c r="T998" s="3" t="str">
        <f>IF($E998=IF(ISERROR(VLOOKUP($Q998,技リスト!$A$1:$F$270,4,FALSE)),"－",VLOOKUP($Q998,技リスト!$A$1:$F$270,4,FALSE)),"一致","")</f>
        <v/>
      </c>
      <c r="U998" s="15" t="s">
        <v>133</v>
      </c>
      <c r="V998" s="3" t="str">
        <f>IF(ISERROR(VLOOKUP($U998,技リスト!$A$1:$F$270,6,FALSE)),"－",VLOOKUP($U998,技リスト!$A$1:$F$270,6,FALSE))</f>
        <v>BB</v>
      </c>
      <c r="W998" s="3">
        <f>IF(ISERROR(VLOOKUP($U998,技リスト!$A$1:$F$270,3,FALSE)),"－",VLOOKUP($U998,技リスト!$A$1:$F$270,3,FALSE))</f>
        <v>48</v>
      </c>
      <c r="X998" s="3" t="str">
        <f>IF($E998=IF(ISERROR(VLOOKUP($U998,技リスト!$A$1:$F$270,4,FALSE)),"－",VLOOKUP($U998,技リスト!$A$1:$F$270,4,FALSE)),"一致","")</f>
        <v/>
      </c>
      <c r="Y998" s="15" t="s">
        <v>732</v>
      </c>
      <c r="Z998" s="3" t="str">
        <f>IF(ISERROR(VLOOKUP($Y998,技リスト!$A$1:$F$270,6,FALSE)),"－",VLOOKUP($Y998,技リスト!$A$1:$F$270,6,FALSE))</f>
        <v>BL</v>
      </c>
      <c r="AA998" s="3">
        <f>IF(ISERROR(VLOOKUP($Y998,技リスト!$A$1:$F$270,3,FALSE)),"－",VLOOKUP($Y998,技リスト!$A$1:$F$270,3,FALSE))</f>
        <v>56</v>
      </c>
      <c r="AB998" s="3" t="str">
        <f>IF($E998=IF(ISERROR(VLOOKUP($Y998,技リスト!$A$1:$F$270,4,FALSE)),"－",VLOOKUP($Y998,技リスト!$A$1:$F$270,4,FALSE)),"一致","")</f>
        <v/>
      </c>
      <c r="AC998" s="15" t="s">
        <v>458</v>
      </c>
      <c r="AD998" s="3" t="str">
        <f>IF(ISERROR(VLOOKUP($AC998,技リスト!$A$1:$F$270,6,FALSE)),"－",VLOOKUP($AC998,技リスト!$A$1:$F$270,6,FALSE))</f>
        <v>BL</v>
      </c>
      <c r="AE998" s="3">
        <f>IF(ISERROR(VLOOKUP($AC998,技リスト!$A$1:$F$270,3,FALSE)),"－",VLOOKUP($AC998,技リスト!$A$1:$F$270,3,FALSE))</f>
        <v>117</v>
      </c>
      <c r="AF998" s="3" t="str">
        <f>IF($E998=IF(ISERROR(VLOOKUP($AC998,技リスト!$A$1:$F$245,4,FALSE)),"－",VLOOKUP($AC998,技リスト!$A$1:$F$245,4,FALSE)),"一致","")</f>
        <v/>
      </c>
      <c r="AG998" s="16" t="str">
        <f t="shared" si="120"/>
        <v>ちょうわざ!ザ・ウォールフェイクボンバーハリケーンアロー</v>
      </c>
      <c r="AH998" s="16" t="str">
        <f t="shared" si="121"/>
        <v>ちょうわざ!ザ・ウォールフェイクボンバーハリケーンアロー</v>
      </c>
      <c r="AI998" s="16" t="str">
        <f t="shared" si="122"/>
        <v>ちょうわざ!ザ・ウォールフェイクボンバーハリケーンアロー</v>
      </c>
      <c r="AJ998" s="16" t="str">
        <f t="shared" si="123"/>
        <v>ちょうわざ!ザ・ウォールフェイクボンバーハリケーンアロー</v>
      </c>
      <c r="AK998" s="15" t="str">
        <f t="shared" si="124"/>
        <v>－BBBLBL</v>
      </c>
      <c r="AL998" s="16" t="str">
        <f t="shared" si="125"/>
        <v>－BBBLBL</v>
      </c>
      <c r="AM998" s="15" t="str">
        <f t="shared" si="126"/>
        <v>－BBBLBL</v>
      </c>
      <c r="AN998" s="15" t="str">
        <f t="shared" si="127"/>
        <v>－BBBLBL</v>
      </c>
    </row>
    <row r="999" spans="1:40" ht="11.25" customHeight="1" x14ac:dyDescent="0.15">
      <c r="A999" s="15">
        <v>998</v>
      </c>
      <c r="B999" s="15" t="s">
        <v>2316</v>
      </c>
      <c r="C999" s="15" t="s">
        <v>2317</v>
      </c>
      <c r="D999" s="3" t="s">
        <v>18</v>
      </c>
      <c r="E999" s="15" t="s">
        <v>145</v>
      </c>
      <c r="F999" s="15" t="s">
        <v>53</v>
      </c>
      <c r="G999" s="15">
        <v>191</v>
      </c>
      <c r="H999" s="15">
        <v>132</v>
      </c>
      <c r="I999" s="15">
        <v>79</v>
      </c>
      <c r="J999" s="15">
        <v>76</v>
      </c>
      <c r="K999" s="15">
        <v>46</v>
      </c>
      <c r="L999" s="15">
        <v>70</v>
      </c>
      <c r="M999" s="15">
        <v>56</v>
      </c>
      <c r="N999" s="15">
        <v>76</v>
      </c>
      <c r="O999" s="15">
        <v>53</v>
      </c>
      <c r="P999" s="15">
        <v>16</v>
      </c>
      <c r="Q999" s="15" t="s">
        <v>444</v>
      </c>
      <c r="R999" s="3" t="str">
        <f>IF(ISERROR(VLOOKUP($Q999,技リスト!$A$1:$F$270,6,FALSE)),"－",VLOOKUP($Q999,技リスト!$A$1:$F$270,6,FALSE))</f>
        <v>－</v>
      </c>
      <c r="S999" s="3" t="str">
        <f>IF(ISERROR(VLOOKUP($Q999,技リスト!$A$1:$F$270,3,FALSE)),"－",VLOOKUP($Q999,技リスト!$A$1:$F$270,3,FALSE))</f>
        <v>－</v>
      </c>
      <c r="T999" s="3" t="str">
        <f>IF($E999=IF(ISERROR(VLOOKUP($Q999,技リスト!$A$1:$F$270,4,FALSE)),"－",VLOOKUP($Q999,技リスト!$A$1:$F$270,4,FALSE)),"一致","")</f>
        <v/>
      </c>
      <c r="U999" s="15" t="s">
        <v>324</v>
      </c>
      <c r="V999" s="3" t="str">
        <f>IF(ISERROR(VLOOKUP($U999,技リスト!$A$1:$F$270,6,FALSE)),"－",VLOOKUP($U999,技リスト!$A$1:$F$270,6,FALSE))</f>
        <v>DR</v>
      </c>
      <c r="W999" s="3">
        <f>IF(ISERROR(VLOOKUP($U999,技リスト!$A$1:$F$270,3,FALSE)),"－",VLOOKUP($U999,技リスト!$A$1:$F$270,3,FALSE))</f>
        <v>8</v>
      </c>
      <c r="X999" s="3" t="str">
        <f>IF($E999=IF(ISERROR(VLOOKUP($U999,技リスト!$A$1:$F$270,4,FALSE)),"－",VLOOKUP($U999,技リスト!$A$1:$F$270,4,FALSE)),"一致","")</f>
        <v/>
      </c>
      <c r="Y999" s="15" t="s">
        <v>729</v>
      </c>
      <c r="Z999" s="3" t="str">
        <f>IF(ISERROR(VLOOKUP($Y999,技リスト!$A$1:$F$270,6,FALSE)),"－",VLOOKUP($Y999,技リスト!$A$1:$F$270,6,FALSE))</f>
        <v>BB</v>
      </c>
      <c r="AA999" s="3">
        <f>IF(ISERROR(VLOOKUP($Y999,技リスト!$A$1:$F$270,3,FALSE)),"－",VLOOKUP($Y999,技リスト!$A$1:$F$270,3,FALSE))</f>
        <v>73</v>
      </c>
      <c r="AB999" s="3" t="str">
        <f>IF($E999=IF(ISERROR(VLOOKUP($Y999,技リスト!$A$1:$F$270,4,FALSE)),"－",VLOOKUP($Y999,技リスト!$A$1:$F$270,4,FALSE)),"一致","")</f>
        <v>一致</v>
      </c>
      <c r="AC999" s="15" t="s">
        <v>541</v>
      </c>
      <c r="AD999" s="3" t="str">
        <f>IF(ISERROR(VLOOKUP($AC999,技リスト!$A$1:$F$270,6,FALSE)),"－",VLOOKUP($AC999,技リスト!$A$1:$F$270,6,FALSE))</f>
        <v>NS</v>
      </c>
      <c r="AE999" s="3">
        <f>IF(ISERROR(VLOOKUP($AC999,技リスト!$A$1:$F$270,3,FALSE)),"－",VLOOKUP($AC999,技リスト!$A$1:$F$270,3,FALSE))</f>
        <v>104</v>
      </c>
      <c r="AF999" s="3" t="str">
        <f>IF($E999=IF(ISERROR(VLOOKUP($AC999,技リスト!$A$1:$F$245,4,FALSE)),"－",VLOOKUP($AC999,技リスト!$A$1:$F$245,4,FALSE)),"一致","")</f>
        <v>一致</v>
      </c>
      <c r="AG999" s="16" t="str">
        <f t="shared" si="120"/>
        <v>ちょうわざ!ダッシュアクセルボルケイノカットトライアングルＺ</v>
      </c>
      <c r="AH999" s="16" t="str">
        <f t="shared" si="121"/>
        <v>ちょうわざ!ダッシュアクセルボルケイノカットトライアングルＺ</v>
      </c>
      <c r="AI999" s="16" t="str">
        <f t="shared" si="122"/>
        <v>ちょうわざ!ダッシュアクセルボルケイノカットトライアングルＺ</v>
      </c>
      <c r="AJ999" s="16" t="str">
        <f t="shared" si="123"/>
        <v>ちょうわざ!ダッシュアクセルボルケイノカットトライアングルＺ</v>
      </c>
      <c r="AK999" s="15" t="str">
        <f t="shared" si="124"/>
        <v>－DRBBNS</v>
      </c>
      <c r="AL999" s="16" t="str">
        <f t="shared" si="125"/>
        <v>－DRBBNS</v>
      </c>
      <c r="AM999" s="15" t="str">
        <f t="shared" si="126"/>
        <v>－DRBBNS</v>
      </c>
      <c r="AN999" s="15" t="str">
        <f t="shared" si="127"/>
        <v>－DRBBNS</v>
      </c>
    </row>
    <row r="1000" spans="1:40" ht="11.25" customHeight="1" x14ac:dyDescent="0.15">
      <c r="A1000" s="15">
        <v>999</v>
      </c>
      <c r="B1000" s="15" t="s">
        <v>2318</v>
      </c>
      <c r="C1000" s="15" t="s">
        <v>2319</v>
      </c>
      <c r="D1000" s="3" t="s">
        <v>18</v>
      </c>
      <c r="E1000" s="15" t="s">
        <v>19</v>
      </c>
      <c r="F1000" s="15" t="s">
        <v>20</v>
      </c>
      <c r="G1000" s="15">
        <v>129</v>
      </c>
      <c r="H1000" s="15">
        <v>100</v>
      </c>
      <c r="I1000" s="15">
        <v>47</v>
      </c>
      <c r="J1000" s="15">
        <v>44</v>
      </c>
      <c r="K1000" s="15">
        <v>46</v>
      </c>
      <c r="L1000" s="15">
        <v>52</v>
      </c>
      <c r="M1000" s="15">
        <v>48</v>
      </c>
      <c r="N1000" s="15">
        <v>49</v>
      </c>
      <c r="O1000" s="15">
        <v>44</v>
      </c>
      <c r="P1000" s="15">
        <v>14</v>
      </c>
      <c r="Q1000" s="15" t="s">
        <v>630</v>
      </c>
      <c r="R1000" s="3" t="str">
        <f>IF(ISERROR(VLOOKUP($Q1000,技リスト!$A$1:$F$270,6,FALSE)),"－",VLOOKUP($Q1000,技リスト!$A$1:$F$270,6,FALSE))</f>
        <v>CA</v>
      </c>
      <c r="S1000" s="3">
        <f>IF(ISERROR(VLOOKUP($Q1000,技リスト!$A$1:$F$270,3,FALSE)),"－",VLOOKUP($Q1000,技リスト!$A$1:$F$270,3,FALSE))</f>
        <v>13</v>
      </c>
      <c r="T1000" s="3" t="str">
        <f>IF($E1000=IF(ISERROR(VLOOKUP($Q1000,技リスト!$A$1:$F$270,4,FALSE)),"－",VLOOKUP($Q1000,技リスト!$A$1:$F$270,4,FALSE)),"一致","")</f>
        <v/>
      </c>
      <c r="U1000" s="15" t="s">
        <v>227</v>
      </c>
      <c r="V1000" s="3" t="str">
        <f>IF(ISERROR(VLOOKUP($U1000,技リスト!$A$1:$F$270,6,FALSE)),"－",VLOOKUP($U1000,技リスト!$A$1:$F$270,6,FALSE))</f>
        <v>BL</v>
      </c>
      <c r="W1000" s="3">
        <f>IF(ISERROR(VLOOKUP($U1000,技リスト!$A$1:$F$270,3,FALSE)),"－",VLOOKUP($U1000,技リスト!$A$1:$F$270,3,FALSE))</f>
        <v>39</v>
      </c>
      <c r="X1000" s="3" t="str">
        <f>IF($E1000=IF(ISERROR(VLOOKUP($U1000,技リスト!$A$1:$F$270,4,FALSE)),"－",VLOOKUP($U1000,技リスト!$A$1:$F$270,4,FALSE)),"一致","")</f>
        <v>一致</v>
      </c>
      <c r="Y1000" s="15" t="s">
        <v>280</v>
      </c>
      <c r="Z1000" s="3" t="str">
        <f>IF(ISERROR(VLOOKUP($Y1000,技リスト!$A$1:$F$270,6,FALSE)),"－",VLOOKUP($Y1000,技リスト!$A$1:$F$270,6,FALSE))</f>
        <v>P1</v>
      </c>
      <c r="AA1000" s="3">
        <f>IF(ISERROR(VLOOKUP($Y1000,技リスト!$A$1:$F$270,3,FALSE)),"－",VLOOKUP($Y1000,技リスト!$A$1:$F$270,3,FALSE))</f>
        <v>41</v>
      </c>
      <c r="AB1000" s="3" t="str">
        <f>IF($E1000=IF(ISERROR(VLOOKUP($Y1000,技リスト!$A$1:$F$270,4,FALSE)),"－",VLOOKUP($Y1000,技リスト!$A$1:$F$270,4,FALSE)),"一致","")</f>
        <v/>
      </c>
      <c r="AC1000" s="15" t="s">
        <v>165</v>
      </c>
      <c r="AD1000" s="3" t="str">
        <f>IF(ISERROR(VLOOKUP($AC1000,技リスト!$A$1:$F$270,6,FALSE)),"－",VLOOKUP($AC1000,技リスト!$A$1:$F$270,6,FALSE))</f>
        <v>BL</v>
      </c>
      <c r="AE1000" s="3">
        <f>IF(ISERROR(VLOOKUP($AC1000,技リスト!$A$1:$F$270,3,FALSE)),"－",VLOOKUP($AC1000,技リスト!$A$1:$F$270,3,FALSE))</f>
        <v>46</v>
      </c>
      <c r="AF1000" s="3" t="str">
        <f>IF($E1000=IF(ISERROR(VLOOKUP($AC1000,技リスト!$A$1:$F$245,4,FALSE)),"－",VLOOKUP($AC1000,技リスト!$A$1:$F$245,4,FALSE)),"一致","")</f>
        <v>一致</v>
      </c>
      <c r="AG1000" s="16" t="str">
        <f t="shared" si="120"/>
        <v>トルネードキャッチスーパースキャン（Ｂ）ロケットこぶしフェイクボール</v>
      </c>
      <c r="AH1000" s="16" t="str">
        <f t="shared" si="121"/>
        <v>トルネードキャッチスーパースキャン（Ｂ）ロケットこぶしフェイクボール</v>
      </c>
      <c r="AI1000" s="16" t="str">
        <f t="shared" si="122"/>
        <v>トルネードキャッチスーパースキャン（Ｂ）ロケットこぶしフェイクボール</v>
      </c>
      <c r="AJ1000" s="16" t="str">
        <f t="shared" si="123"/>
        <v>トルネードキャッチスーパースキャン（Ｂ）ロケットこぶしフェイクボール</v>
      </c>
      <c r="AK1000" s="15" t="str">
        <f t="shared" si="124"/>
        <v>CABLP1BL</v>
      </c>
      <c r="AL1000" s="16" t="str">
        <f t="shared" si="125"/>
        <v>CABLP1BL</v>
      </c>
      <c r="AM1000" s="15" t="str">
        <f t="shared" si="126"/>
        <v>CABLP1BL</v>
      </c>
      <c r="AN1000" s="15" t="str">
        <f t="shared" si="127"/>
        <v>CABLP1BL</v>
      </c>
    </row>
    <row r="1001" spans="1:40" ht="11.25" customHeight="1" x14ac:dyDescent="0.15">
      <c r="A1001" s="15">
        <v>1000</v>
      </c>
      <c r="B1001" s="15" t="s">
        <v>2320</v>
      </c>
      <c r="C1001" s="15" t="s">
        <v>2321</v>
      </c>
      <c r="D1001" s="3" t="s">
        <v>18</v>
      </c>
      <c r="E1001" s="15" t="s">
        <v>121</v>
      </c>
      <c r="F1001" s="15" t="s">
        <v>17</v>
      </c>
      <c r="G1001" s="15">
        <v>112</v>
      </c>
      <c r="H1001" s="15">
        <v>170</v>
      </c>
      <c r="I1001" s="15">
        <v>57</v>
      </c>
      <c r="J1001" s="15">
        <v>60</v>
      </c>
      <c r="K1001" s="15">
        <v>67</v>
      </c>
      <c r="L1001" s="15">
        <v>71</v>
      </c>
      <c r="M1001" s="15">
        <v>71</v>
      </c>
      <c r="N1001" s="15">
        <v>68</v>
      </c>
      <c r="O1001" s="15">
        <v>70</v>
      </c>
      <c r="P1001" s="15">
        <v>23</v>
      </c>
      <c r="Q1001" s="15" t="s">
        <v>427</v>
      </c>
      <c r="R1001" s="3" t="str">
        <f>IF(ISERROR(VLOOKUP($Q1001,技リスト!$A$1:$F$270,6,FALSE)),"－",VLOOKUP($Q1001,技リスト!$A$1:$F$270,6,FALSE))</f>
        <v>BL</v>
      </c>
      <c r="S1001" s="3">
        <f>IF(ISERROR(VLOOKUP($Q1001,技リスト!$A$1:$F$270,3,FALSE)),"－",VLOOKUP($Q1001,技リスト!$A$1:$F$270,3,FALSE))</f>
        <v>39</v>
      </c>
      <c r="T1001" s="3" t="str">
        <f>IF($E1001=IF(ISERROR(VLOOKUP($Q1001,技リスト!$A$1:$F$270,4,FALSE)),"－",VLOOKUP($Q1001,技リスト!$A$1:$F$270,4,FALSE)),"一致","")</f>
        <v/>
      </c>
      <c r="U1001" s="15" t="s">
        <v>164</v>
      </c>
      <c r="V1001" s="3" t="str">
        <f>IF(ISERROR(VLOOKUP($U1001,技リスト!$A$1:$F$270,6,FALSE)),"－",VLOOKUP($U1001,技リスト!$A$1:$F$270,6,FALSE))</f>
        <v>DR</v>
      </c>
      <c r="W1001" s="3">
        <f>IF(ISERROR(VLOOKUP($U1001,技リスト!$A$1:$F$270,3,FALSE)),"－",VLOOKUP($U1001,技リスト!$A$1:$F$270,3,FALSE))</f>
        <v>49</v>
      </c>
      <c r="X1001" s="3" t="str">
        <f>IF($E1001=IF(ISERROR(VLOOKUP($U1001,技リスト!$A$1:$F$270,4,FALSE)),"－",VLOOKUP($U1001,技リスト!$A$1:$F$270,4,FALSE)),"一致","")</f>
        <v>一致</v>
      </c>
      <c r="Y1001" s="15" t="s">
        <v>750</v>
      </c>
      <c r="Z1001" s="3" t="str">
        <f>IF(ISERROR(VLOOKUP($Y1001,技リスト!$A$1:$F$270,6,FALSE)),"－",VLOOKUP($Y1001,技リスト!$A$1:$F$270,6,FALSE))</f>
        <v>BL</v>
      </c>
      <c r="AA1001" s="3">
        <f>IF(ISERROR(VLOOKUP($Y1001,技リスト!$A$1:$F$270,3,FALSE)),"－",VLOOKUP($Y1001,技リスト!$A$1:$F$270,3,FALSE))</f>
        <v>62</v>
      </c>
      <c r="AB1001" s="3" t="str">
        <f>IF($E1001=IF(ISERROR(VLOOKUP($Y1001,技リスト!$A$1:$F$270,4,FALSE)),"－",VLOOKUP($Y1001,技リスト!$A$1:$F$270,4,FALSE)),"一致","")</f>
        <v/>
      </c>
      <c r="AC1001" s="15" t="s">
        <v>1180</v>
      </c>
      <c r="AD1001" s="3" t="str">
        <f>IF(ISERROR(VLOOKUP($AC1001,技リスト!$A$1:$F$270,6,FALSE)),"－",VLOOKUP($AC1001,技リスト!$A$1:$F$270,6,FALSE))</f>
        <v>LS</v>
      </c>
      <c r="AE1001" s="3">
        <f>IF(ISERROR(VLOOKUP($AC1001,技リスト!$A$1:$F$270,3,FALSE)),"－",VLOOKUP($AC1001,技リスト!$A$1:$F$270,3,FALSE))</f>
        <v>92</v>
      </c>
      <c r="AF1001" s="3" t="str">
        <f>IF($E1001=IF(ISERROR(VLOOKUP($AC1001,技リスト!$A$1:$F$245,4,FALSE)),"－",VLOOKUP($AC1001,技リスト!$A$1:$F$245,4,FALSE)),"一致","")</f>
        <v/>
      </c>
      <c r="AG1001" s="16" t="str">
        <f t="shared" si="120"/>
        <v>ブレードアタックごりむちゅうフレイムダンスツナミブースト</v>
      </c>
      <c r="AH1001" s="16" t="str">
        <f t="shared" si="121"/>
        <v>ブレードアタックごりむちゅうフレイムダンスツナミブースト</v>
      </c>
      <c r="AI1001" s="16" t="str">
        <f t="shared" si="122"/>
        <v>ブレードアタックごりむちゅうフレイムダンスツナミブースト</v>
      </c>
      <c r="AJ1001" s="16" t="str">
        <f t="shared" si="123"/>
        <v>ブレードアタックごりむちゅうフレイムダンスツナミブースト</v>
      </c>
      <c r="AK1001" s="15" t="str">
        <f t="shared" si="124"/>
        <v>BLDRBLLS</v>
      </c>
      <c r="AL1001" s="16" t="str">
        <f t="shared" si="125"/>
        <v>BLDRBLLS</v>
      </c>
      <c r="AM1001" s="15" t="str">
        <f t="shared" si="126"/>
        <v>BLDRBLLS</v>
      </c>
      <c r="AN1001" s="15" t="str">
        <f t="shared" si="127"/>
        <v>BLDRBLLS</v>
      </c>
    </row>
    <row r="1002" spans="1:40" ht="11.25" customHeight="1" x14ac:dyDescent="0.15">
      <c r="A1002" s="15">
        <v>1001</v>
      </c>
      <c r="B1002" s="15" t="s">
        <v>2322</v>
      </c>
      <c r="C1002" s="15" t="s">
        <v>2323</v>
      </c>
      <c r="D1002" s="3" t="s">
        <v>18</v>
      </c>
      <c r="E1002" s="15" t="s">
        <v>145</v>
      </c>
      <c r="F1002" s="15" t="s">
        <v>52</v>
      </c>
      <c r="G1002" s="15">
        <v>127</v>
      </c>
      <c r="H1002" s="15">
        <v>173</v>
      </c>
      <c r="I1002" s="15">
        <v>52</v>
      </c>
      <c r="J1002" s="15">
        <v>62</v>
      </c>
      <c r="K1002" s="15">
        <v>64</v>
      </c>
      <c r="L1002" s="15">
        <v>68</v>
      </c>
      <c r="M1002" s="15">
        <v>68</v>
      </c>
      <c r="N1002" s="15">
        <v>72</v>
      </c>
      <c r="O1002" s="15">
        <v>60</v>
      </c>
      <c r="P1002" s="15">
        <v>27</v>
      </c>
      <c r="Q1002" s="15" t="s">
        <v>330</v>
      </c>
      <c r="R1002" s="3" t="str">
        <f>IF(ISERROR(VLOOKUP($Q1002,技リスト!$A$1:$F$270,6,FALSE)),"－",VLOOKUP($Q1002,技リスト!$A$1:$F$270,6,FALSE))</f>
        <v>NS</v>
      </c>
      <c r="S1002" s="3">
        <f>IF(ISERROR(VLOOKUP($Q1002,技リスト!$A$1:$F$270,3,FALSE)),"－",VLOOKUP($Q1002,技リスト!$A$1:$F$270,3,FALSE))</f>
        <v>65</v>
      </c>
      <c r="T1002" s="3" t="str">
        <f>IF($E1002=IF(ISERROR(VLOOKUP($Q1002,技リスト!$A$1:$F$270,4,FALSE)),"－",VLOOKUP($Q1002,技リスト!$A$1:$F$270,4,FALSE)),"一致","")</f>
        <v/>
      </c>
      <c r="U1002" s="15" t="s">
        <v>257</v>
      </c>
      <c r="V1002" s="3" t="str">
        <f>IF(ISERROR(VLOOKUP($U1002,技リスト!$A$1:$F$270,6,FALSE)),"－",VLOOKUP($U1002,技リスト!$A$1:$F$270,6,FALSE))</f>
        <v>NS</v>
      </c>
      <c r="W1002" s="3">
        <f>IF(ISERROR(VLOOKUP($U1002,技リスト!$A$1:$F$270,3,FALSE)),"－",VLOOKUP($U1002,技リスト!$A$1:$F$270,3,FALSE))</f>
        <v>68</v>
      </c>
      <c r="X1002" s="3" t="str">
        <f>IF($E1002=IF(ISERROR(VLOOKUP($U1002,技リスト!$A$1:$F$270,4,FALSE)),"－",VLOOKUP($U1002,技リスト!$A$1:$F$270,4,FALSE)),"一致","")</f>
        <v/>
      </c>
      <c r="Y1002" s="15" t="s">
        <v>160</v>
      </c>
      <c r="Z1002" s="3" t="str">
        <f>IF(ISERROR(VLOOKUP($Y1002,技リスト!$A$1:$F$270,6,FALSE)),"－",VLOOKUP($Y1002,技リスト!$A$1:$F$270,6,FALSE))</f>
        <v>BS</v>
      </c>
      <c r="AA1002" s="3">
        <f>IF(ISERROR(VLOOKUP($Y1002,技リスト!$A$1:$F$270,3,FALSE)),"－",VLOOKUP($Y1002,技リスト!$A$1:$F$270,3,FALSE))</f>
        <v>78</v>
      </c>
      <c r="AB1002" s="3" t="str">
        <f>IF($E1002=IF(ISERROR(VLOOKUP($Y1002,技リスト!$A$1:$F$270,4,FALSE)),"－",VLOOKUP($Y1002,技リスト!$A$1:$F$270,4,FALSE)),"一致","")</f>
        <v/>
      </c>
      <c r="AC1002" s="15" t="s">
        <v>392</v>
      </c>
      <c r="AD1002" s="3" t="str">
        <f>IF(ISERROR(VLOOKUP($AC1002,技リスト!$A$1:$F$270,6,FALSE)),"－",VLOOKUP($AC1002,技リスト!$A$1:$F$270,6,FALSE))</f>
        <v>LS</v>
      </c>
      <c r="AE1002" s="3">
        <f>IF(ISERROR(VLOOKUP($AC1002,技リスト!$A$1:$F$270,3,FALSE)),"－",VLOOKUP($AC1002,技リスト!$A$1:$F$270,3,FALSE))</f>
        <v>94</v>
      </c>
      <c r="AF1002" s="3" t="str">
        <f>IF($E1002=IF(ISERROR(VLOOKUP($AC1002,技リスト!$A$1:$F$245,4,FALSE)),"－",VLOOKUP($AC1002,技リスト!$A$1:$F$245,4,FALSE)),"一致","")</f>
        <v>一致</v>
      </c>
      <c r="AG1002" s="16" t="str">
        <f t="shared" si="120"/>
        <v>ラン・ボール・ランコロドラシュートクンフーアタックアサルトシュート</v>
      </c>
      <c r="AH1002" s="16" t="str">
        <f t="shared" si="121"/>
        <v>ラン・ボール・ランコロドラシュートクンフーアタックアサルトシュート</v>
      </c>
      <c r="AI1002" s="16" t="str">
        <f t="shared" si="122"/>
        <v>ラン・ボール・ランコロドラシュートクンフーアタックアサルトシュート</v>
      </c>
      <c r="AJ1002" s="16" t="str">
        <f t="shared" si="123"/>
        <v>ラン・ボール・ランコロドラシュートクンフーアタックアサルトシュート</v>
      </c>
      <c r="AK1002" s="15" t="str">
        <f t="shared" si="124"/>
        <v>NSNSBSLS</v>
      </c>
      <c r="AL1002" s="16" t="str">
        <f t="shared" si="125"/>
        <v>NSNSBSLS</v>
      </c>
      <c r="AM1002" s="15" t="str">
        <f t="shared" si="126"/>
        <v>NSNSBSLS</v>
      </c>
      <c r="AN1002" s="15" t="str">
        <f t="shared" si="127"/>
        <v>NSNSBSLS</v>
      </c>
    </row>
    <row r="1003" spans="1:40" ht="11.25" customHeight="1" x14ac:dyDescent="0.15">
      <c r="A1003" s="15">
        <v>1002</v>
      </c>
      <c r="B1003" s="15" t="s">
        <v>2324</v>
      </c>
      <c r="C1003" s="15" t="s">
        <v>2325</v>
      </c>
      <c r="D1003" s="3" t="s">
        <v>18</v>
      </c>
      <c r="E1003" s="15" t="s">
        <v>19</v>
      </c>
      <c r="F1003" s="15" t="s">
        <v>53</v>
      </c>
      <c r="G1003" s="15">
        <v>154</v>
      </c>
      <c r="H1003" s="15">
        <v>197</v>
      </c>
      <c r="I1003" s="15">
        <v>79</v>
      </c>
      <c r="J1003" s="15">
        <v>60</v>
      </c>
      <c r="K1003" s="15">
        <v>76</v>
      </c>
      <c r="L1003" s="15">
        <v>64</v>
      </c>
      <c r="M1003" s="15">
        <v>63</v>
      </c>
      <c r="N1003" s="15">
        <v>53</v>
      </c>
      <c r="O1003" s="15">
        <v>71</v>
      </c>
      <c r="P1003" s="15">
        <v>36</v>
      </c>
      <c r="Q1003" s="15" t="s">
        <v>533</v>
      </c>
      <c r="R1003" s="3" t="str">
        <f>IF(ISERROR(VLOOKUP($Q1003,技リスト!$A$1:$F$270,6,FALSE)),"－",VLOOKUP($Q1003,技リスト!$A$1:$F$270,6,FALSE))</f>
        <v>NS</v>
      </c>
      <c r="S1003" s="3">
        <f>IF(ISERROR(VLOOKUP($Q1003,技リスト!$A$1:$F$270,3,FALSE)),"－",VLOOKUP($Q1003,技リスト!$A$1:$F$270,3,FALSE))</f>
        <v>24</v>
      </c>
      <c r="T1003" s="3" t="str">
        <f>IF($E1003=IF(ISERROR(VLOOKUP($Q1003,技リスト!$A$1:$F$270,4,FALSE)),"－",VLOOKUP($Q1003,技リスト!$A$1:$F$270,4,FALSE)),"一致","")</f>
        <v/>
      </c>
      <c r="U1003" s="15" t="s">
        <v>171</v>
      </c>
      <c r="V1003" s="3" t="str">
        <f>IF(ISERROR(VLOOKUP($U1003,技リスト!$A$1:$F$270,6,FALSE)),"－",VLOOKUP($U1003,技リスト!$A$1:$F$270,6,FALSE))</f>
        <v>DR</v>
      </c>
      <c r="W1003" s="3">
        <f>IF(ISERROR(VLOOKUP($U1003,技リスト!$A$1:$F$270,3,FALSE)),"－",VLOOKUP($U1003,技リスト!$A$1:$F$270,3,FALSE))</f>
        <v>47</v>
      </c>
      <c r="X1003" s="3" t="str">
        <f>IF($E1003=IF(ISERROR(VLOOKUP($U1003,技リスト!$A$1:$F$270,4,FALSE)),"－",VLOOKUP($U1003,技リスト!$A$1:$F$270,4,FALSE)),"一致","")</f>
        <v>一致</v>
      </c>
      <c r="Y1003" s="15" t="s">
        <v>750</v>
      </c>
      <c r="Z1003" s="3" t="str">
        <f>IF(ISERROR(VLOOKUP($Y1003,技リスト!$A$1:$F$270,6,FALSE)),"－",VLOOKUP($Y1003,技リスト!$A$1:$F$270,6,FALSE))</f>
        <v>BL</v>
      </c>
      <c r="AA1003" s="3">
        <f>IF(ISERROR(VLOOKUP($Y1003,技リスト!$A$1:$F$270,3,FALSE)),"－",VLOOKUP($Y1003,技リスト!$A$1:$F$270,3,FALSE))</f>
        <v>62</v>
      </c>
      <c r="AB1003" s="3" t="str">
        <f>IF($E1003=IF(ISERROR(VLOOKUP($Y1003,技リスト!$A$1:$F$270,4,FALSE)),"－",VLOOKUP($Y1003,技リスト!$A$1:$F$270,4,FALSE)),"一致","")</f>
        <v/>
      </c>
      <c r="AC1003" s="15" t="s">
        <v>2326</v>
      </c>
      <c r="AD1003" s="3" t="str">
        <f>IF(ISERROR(VLOOKUP($AC1003,技リスト!$A$1:$F$270,6,FALSE)),"－",VLOOKUP($AC1003,技リスト!$A$1:$F$270,6,FALSE))</f>
        <v>NS</v>
      </c>
      <c r="AE1003" s="3">
        <f>IF(ISERROR(VLOOKUP($AC1003,技リスト!$A$1:$F$270,3,FALSE)),"－",VLOOKUP($AC1003,技リスト!$A$1:$F$270,3,FALSE))</f>
        <v>114</v>
      </c>
      <c r="AF1003" s="3" t="str">
        <f>IF($E1003=IF(ISERROR(VLOOKUP($AC1003,技リスト!$A$1:$F$245,4,FALSE)),"－",VLOOKUP($AC1003,技リスト!$A$1:$F$245,4,FALSE)),"一致","")</f>
        <v/>
      </c>
      <c r="AG1003" s="16" t="str">
        <f t="shared" si="120"/>
        <v>スピニングシュートイリュージョンボールフレイムダンスザ・フェニックス</v>
      </c>
      <c r="AH1003" s="16" t="str">
        <f t="shared" si="121"/>
        <v>スピニングシュートイリュージョンボールフレイムダンスザ・フェニックス</v>
      </c>
      <c r="AI1003" s="16" t="str">
        <f t="shared" si="122"/>
        <v>スピニングシュートイリュージョンボールフレイムダンスザ・フェニックス</v>
      </c>
      <c r="AJ1003" s="16" t="str">
        <f t="shared" si="123"/>
        <v>スピニングシュートイリュージョンボールフレイムダンスザ・フェニックス</v>
      </c>
      <c r="AK1003" s="15" t="str">
        <f t="shared" si="124"/>
        <v>NSDRBLNS</v>
      </c>
      <c r="AL1003" s="16" t="str">
        <f t="shared" si="125"/>
        <v>NSDRBLNS</v>
      </c>
      <c r="AM1003" s="15" t="str">
        <f t="shared" si="126"/>
        <v>NSDRBLNS</v>
      </c>
      <c r="AN1003" s="15" t="str">
        <f t="shared" si="127"/>
        <v>NSDRBLNS</v>
      </c>
    </row>
    <row r="1004" spans="1:40" ht="11.25" customHeight="1" x14ac:dyDescent="0.15">
      <c r="A1004" s="15">
        <v>1003</v>
      </c>
      <c r="B1004" s="15" t="s">
        <v>2327</v>
      </c>
      <c r="C1004" s="15" t="s">
        <v>2328</v>
      </c>
      <c r="D1004" s="3" t="s">
        <v>18</v>
      </c>
      <c r="E1004" s="15" t="s">
        <v>19</v>
      </c>
      <c r="F1004" s="15" t="s">
        <v>17</v>
      </c>
      <c r="G1004" s="15">
        <v>202</v>
      </c>
      <c r="H1004" s="15">
        <v>176</v>
      </c>
      <c r="I1004" s="15">
        <v>76</v>
      </c>
      <c r="J1004" s="15">
        <v>61</v>
      </c>
      <c r="K1004" s="15">
        <v>72</v>
      </c>
      <c r="L1004" s="15">
        <v>76</v>
      </c>
      <c r="M1004" s="15">
        <v>60</v>
      </c>
      <c r="N1004" s="15">
        <v>72</v>
      </c>
      <c r="O1004" s="15">
        <v>72</v>
      </c>
      <c r="P1004" s="15">
        <v>31</v>
      </c>
      <c r="Q1004" s="15" t="s">
        <v>223</v>
      </c>
      <c r="R1004" s="3" t="str">
        <f>IF(ISERROR(VLOOKUP($Q1004,技リスト!$A$1:$F$270,6,FALSE)),"－",VLOOKUP($Q1004,技リスト!$A$1:$F$270,6,FALSE))</f>
        <v>BL</v>
      </c>
      <c r="S1004" s="3">
        <f>IF(ISERROR(VLOOKUP($Q1004,技リスト!$A$1:$F$270,3,FALSE)),"－",VLOOKUP($Q1004,技リスト!$A$1:$F$270,3,FALSE))</f>
        <v>8</v>
      </c>
      <c r="T1004" s="3" t="str">
        <f>IF($E1004=IF(ISERROR(VLOOKUP($Q1004,技リスト!$A$1:$F$270,4,FALSE)),"－",VLOOKUP($Q1004,技リスト!$A$1:$F$270,4,FALSE)),"一致","")</f>
        <v>一致</v>
      </c>
      <c r="U1004" s="15" t="s">
        <v>729</v>
      </c>
      <c r="V1004" s="3" t="str">
        <f>IF(ISERROR(VLOOKUP($U1004,技リスト!$A$1:$F$270,6,FALSE)),"－",VLOOKUP($U1004,技リスト!$A$1:$F$270,6,FALSE))</f>
        <v>BB</v>
      </c>
      <c r="W1004" s="3">
        <f>IF(ISERROR(VLOOKUP($U1004,技リスト!$A$1:$F$270,3,FALSE)),"－",VLOOKUP($U1004,技リスト!$A$1:$F$270,3,FALSE))</f>
        <v>73</v>
      </c>
      <c r="X1004" s="3" t="str">
        <f>IF($E1004=IF(ISERROR(VLOOKUP($U1004,技リスト!$A$1:$F$270,4,FALSE)),"－",VLOOKUP($U1004,技リスト!$A$1:$F$270,4,FALSE)),"一致","")</f>
        <v/>
      </c>
      <c r="Y1004" s="15" t="s">
        <v>530</v>
      </c>
      <c r="Z1004" s="3" t="str">
        <f>IF(ISERROR(VLOOKUP($Y1004,技リスト!$A$1:$F$270,6,FALSE)),"－",VLOOKUP($Y1004,技リスト!$A$1:$F$270,6,FALSE))</f>
        <v>BS</v>
      </c>
      <c r="AA1004" s="3">
        <f>IF(ISERROR(VLOOKUP($Y1004,技リスト!$A$1:$F$270,3,FALSE)),"－",VLOOKUP($Y1004,技リスト!$A$1:$F$270,3,FALSE))</f>
        <v>70</v>
      </c>
      <c r="AB1004" s="3" t="str">
        <f>IF($E1004=IF(ISERROR(VLOOKUP($Y1004,技リスト!$A$1:$F$270,4,FALSE)),"－",VLOOKUP($Y1004,技リスト!$A$1:$F$270,4,FALSE)),"一致","")</f>
        <v/>
      </c>
      <c r="AC1004" s="15" t="s">
        <v>1410</v>
      </c>
      <c r="AD1004" s="3" t="str">
        <f>IF(ISERROR(VLOOKUP($AC1004,技リスト!$A$1:$F$270,6,FALSE)),"－",VLOOKUP($AC1004,技リスト!$A$1:$F$270,6,FALSE))</f>
        <v>LS</v>
      </c>
      <c r="AE1004" s="3">
        <f>IF(ISERROR(VLOOKUP($AC1004,技リスト!$A$1:$F$270,3,FALSE)),"－",VLOOKUP($AC1004,技リスト!$A$1:$F$270,3,FALSE))</f>
        <v>116</v>
      </c>
      <c r="AF1004" s="3" t="str">
        <f>IF($E1004=IF(ISERROR(VLOOKUP($AC1004,技リスト!$A$1:$F$245,4,FALSE)),"－",VLOOKUP($AC1004,技リスト!$A$1:$F$245,4,FALSE)),"一致","")</f>
        <v/>
      </c>
      <c r="AG1004" s="16" t="str">
        <f t="shared" si="120"/>
        <v>キラースライドボルケイノカットバックトルネードトリプルブースト</v>
      </c>
      <c r="AH1004" s="16" t="str">
        <f t="shared" si="121"/>
        <v>キラースライドボルケイノカットバックトルネードトリプルブースト</v>
      </c>
      <c r="AI1004" s="16" t="str">
        <f t="shared" si="122"/>
        <v>キラースライドボルケイノカットバックトルネードトリプルブースト</v>
      </c>
      <c r="AJ1004" s="16" t="str">
        <f t="shared" si="123"/>
        <v>キラースライドボルケイノカットバックトルネードトリプルブースト</v>
      </c>
      <c r="AK1004" s="15" t="str">
        <f t="shared" si="124"/>
        <v>BLBBBSLS</v>
      </c>
      <c r="AL1004" s="16" t="str">
        <f t="shared" si="125"/>
        <v>BLBBBSLS</v>
      </c>
      <c r="AM1004" s="15" t="str">
        <f t="shared" si="126"/>
        <v>BLBBBSLS</v>
      </c>
      <c r="AN1004" s="15" t="str">
        <f t="shared" si="127"/>
        <v>BLBBBSLS</v>
      </c>
    </row>
    <row r="1005" spans="1:40" ht="11.25" customHeight="1" x14ac:dyDescent="0.15">
      <c r="A1005" s="15">
        <v>1004</v>
      </c>
      <c r="B1005" s="15" t="s">
        <v>2329</v>
      </c>
      <c r="C1005" s="15" t="s">
        <v>2330</v>
      </c>
      <c r="D1005" s="3" t="s">
        <v>18</v>
      </c>
      <c r="E1005" s="15" t="s">
        <v>88</v>
      </c>
      <c r="F1005" s="15" t="s">
        <v>17</v>
      </c>
      <c r="G1005" s="15">
        <v>217</v>
      </c>
      <c r="H1005" s="15">
        <v>192</v>
      </c>
      <c r="I1005" s="15">
        <v>65</v>
      </c>
      <c r="J1005" s="15">
        <v>76</v>
      </c>
      <c r="K1005" s="15">
        <v>62</v>
      </c>
      <c r="L1005" s="15">
        <v>69</v>
      </c>
      <c r="M1005" s="15">
        <v>64</v>
      </c>
      <c r="N1005" s="15">
        <v>73</v>
      </c>
      <c r="O1005" s="15">
        <v>74</v>
      </c>
      <c r="P1005" s="15">
        <v>43</v>
      </c>
      <c r="Q1005" s="15" t="s">
        <v>329</v>
      </c>
      <c r="R1005" s="3" t="str">
        <f>IF(ISERROR(VLOOKUP($Q1005,技リスト!$A$1:$F$270,6,FALSE)),"－",VLOOKUP($Q1005,技リスト!$A$1:$F$270,6,FALSE))</f>
        <v>DR</v>
      </c>
      <c r="S1005" s="3">
        <f>IF(ISERROR(VLOOKUP($Q1005,技リスト!$A$1:$F$270,3,FALSE)),"－",VLOOKUP($Q1005,技リスト!$A$1:$F$270,3,FALSE))</f>
        <v>8</v>
      </c>
      <c r="T1005" s="3" t="str">
        <f>IF($E1005=IF(ISERROR(VLOOKUP($Q1005,技リスト!$A$1:$F$270,4,FALSE)),"－",VLOOKUP($Q1005,技リスト!$A$1:$F$270,4,FALSE)),"一致","")</f>
        <v>一致</v>
      </c>
      <c r="U1005" s="15" t="s">
        <v>122</v>
      </c>
      <c r="V1005" s="3" t="str">
        <f>IF(ISERROR(VLOOKUP($U1005,技リスト!$A$1:$F$270,6,FALSE)),"－",VLOOKUP($U1005,技リスト!$A$1:$F$270,6,FALSE))</f>
        <v>CA</v>
      </c>
      <c r="W1005" s="3">
        <f>IF(ISERROR(VLOOKUP($U1005,技リスト!$A$1:$F$270,3,FALSE)),"－",VLOOKUP($U1005,技リスト!$A$1:$F$270,3,FALSE))</f>
        <v>48</v>
      </c>
      <c r="X1005" s="3" t="str">
        <f>IF($E1005=IF(ISERROR(VLOOKUP($U1005,技リスト!$A$1:$F$270,4,FALSE)),"－",VLOOKUP($U1005,技リスト!$A$1:$F$270,4,FALSE)),"一致","")</f>
        <v/>
      </c>
      <c r="Y1005" s="15" t="s">
        <v>3896</v>
      </c>
      <c r="Z1005" s="3" t="str">
        <f>IF(ISERROR(VLOOKUP($Y1005,技リスト!$A$1:$F$270,6,FALSE)),"－",VLOOKUP($Y1005,技リスト!$A$1:$F$270,6,FALSE))</f>
        <v>CA</v>
      </c>
      <c r="AA1005" s="3">
        <f>IF(ISERROR(VLOOKUP($Y1005,技リスト!$A$1:$F$270,3,FALSE)),"－",VLOOKUP($Y1005,技リスト!$A$1:$F$270,3,FALSE))</f>
        <v>81</v>
      </c>
      <c r="AB1005" s="3" t="str">
        <f>IF($E1005=IF(ISERROR(VLOOKUP($Y1005,技リスト!$A$1:$F$270,4,FALSE)),"－",VLOOKUP($Y1005,技リスト!$A$1:$F$270,4,FALSE)),"一致","")</f>
        <v/>
      </c>
      <c r="AC1005" s="15" t="s">
        <v>149</v>
      </c>
      <c r="AD1005" s="3" t="str">
        <f>IF(ISERROR(VLOOKUP($AC1005,技リスト!$A$1:$F$270,6,FALSE)),"－",VLOOKUP($AC1005,技リスト!$A$1:$F$270,6,FALSE))</f>
        <v>DR</v>
      </c>
      <c r="AE1005" s="3">
        <f>IF(ISERROR(VLOOKUP($AC1005,技リスト!$A$1:$F$270,3,FALSE)),"－",VLOOKUP($AC1005,技リスト!$A$1:$F$270,3,FALSE))</f>
        <v>83</v>
      </c>
      <c r="AF1005" s="3" t="str">
        <f>IF($E1005=IF(ISERROR(VLOOKUP($AC1005,技リスト!$A$1:$F$245,4,FALSE)),"－",VLOOKUP($AC1005,技リスト!$A$1:$F$245,4,FALSE)),"一致","")</f>
        <v/>
      </c>
      <c r="AG1005" s="16" t="str">
        <f t="shared" si="120"/>
        <v>たまのりピエロゴッドハンド（山）マジン・ザ・ハンド（山）アルマジロサーカス</v>
      </c>
      <c r="AH1005" s="16" t="str">
        <f t="shared" si="121"/>
        <v>たまのりピエロゴッドハンド（山）マジン・ザ・ハンド（山）アルマジロサーカス</v>
      </c>
      <c r="AI1005" s="16" t="str">
        <f t="shared" si="122"/>
        <v>たまのりピエロゴッドハンド（山）マジン・ザ・ハンド（山）アルマジロサーカス</v>
      </c>
      <c r="AJ1005" s="16" t="str">
        <f t="shared" si="123"/>
        <v>たまのりピエロゴッドハンド（山）マジン・ザ・ハンド（山）アルマジロサーカス</v>
      </c>
      <c r="AK1005" s="15" t="str">
        <f t="shared" si="124"/>
        <v>DRCACADR</v>
      </c>
      <c r="AL1005" s="16" t="str">
        <f t="shared" si="125"/>
        <v>DRCACADR</v>
      </c>
      <c r="AM1005" s="15" t="str">
        <f t="shared" si="126"/>
        <v>DRCACADR</v>
      </c>
      <c r="AN1005" s="15" t="str">
        <f t="shared" si="127"/>
        <v>DRCACADR</v>
      </c>
    </row>
    <row r="1006" spans="1:40" ht="11.25" customHeight="1" x14ac:dyDescent="0.15">
      <c r="A1006" s="15">
        <v>1005</v>
      </c>
      <c r="B1006" s="15" t="s">
        <v>2331</v>
      </c>
      <c r="C1006" s="15" t="s">
        <v>2332</v>
      </c>
      <c r="D1006" s="3" t="s">
        <v>18</v>
      </c>
      <c r="E1006" s="15" t="s">
        <v>19</v>
      </c>
      <c r="F1006" s="15" t="s">
        <v>53</v>
      </c>
      <c r="G1006" s="15">
        <v>158</v>
      </c>
      <c r="H1006" s="15">
        <v>129</v>
      </c>
      <c r="I1006" s="15">
        <v>55</v>
      </c>
      <c r="J1006" s="15">
        <v>72</v>
      </c>
      <c r="K1006" s="15">
        <v>71</v>
      </c>
      <c r="L1006" s="15">
        <v>58</v>
      </c>
      <c r="M1006" s="15">
        <v>63</v>
      </c>
      <c r="N1006" s="15">
        <v>59</v>
      </c>
      <c r="O1006" s="15">
        <v>59</v>
      </c>
      <c r="P1006" s="15">
        <v>41</v>
      </c>
      <c r="Q1006" s="15" t="s">
        <v>164</v>
      </c>
      <c r="R1006" s="3" t="str">
        <f>IF(ISERROR(VLOOKUP($Q1006,技リスト!$A$1:$F$270,6,FALSE)),"－",VLOOKUP($Q1006,技リスト!$A$1:$F$270,6,FALSE))</f>
        <v>DR</v>
      </c>
      <c r="S1006" s="3">
        <f>IF(ISERROR(VLOOKUP($Q1006,技リスト!$A$1:$F$270,3,FALSE)),"－",VLOOKUP($Q1006,技リスト!$A$1:$F$270,3,FALSE))</f>
        <v>49</v>
      </c>
      <c r="T1006" s="3" t="str">
        <f>IF($E1006=IF(ISERROR(VLOOKUP($Q1006,技リスト!$A$1:$F$270,4,FALSE)),"－",VLOOKUP($Q1006,技リスト!$A$1:$F$270,4,FALSE)),"一致","")</f>
        <v/>
      </c>
      <c r="U1006" s="15" t="s">
        <v>146</v>
      </c>
      <c r="V1006" s="3" t="str">
        <f>IF(ISERROR(VLOOKUP($U1006,技リスト!$A$1:$F$270,6,FALSE)),"－",VLOOKUP($U1006,技リスト!$A$1:$F$270,6,FALSE))</f>
        <v>DR</v>
      </c>
      <c r="W1006" s="3">
        <f>IF(ISERROR(VLOOKUP($U1006,技リスト!$A$1:$F$270,3,FALSE)),"－",VLOOKUP($U1006,技リスト!$A$1:$F$270,3,FALSE))</f>
        <v>15</v>
      </c>
      <c r="X1006" s="3" t="str">
        <f>IF($E1006=IF(ISERROR(VLOOKUP($U1006,技リスト!$A$1:$F$270,4,FALSE)),"－",VLOOKUP($U1006,技リスト!$A$1:$F$270,4,FALSE)),"一致","")</f>
        <v/>
      </c>
      <c r="Y1006" s="15" t="s">
        <v>148</v>
      </c>
      <c r="Z1006" s="3" t="str">
        <f>IF(ISERROR(VLOOKUP($Y1006,技リスト!$A$1:$F$270,6,FALSE)),"－",VLOOKUP($Y1006,技リスト!$A$1:$F$270,6,FALSE))</f>
        <v>BS</v>
      </c>
      <c r="AA1006" s="3">
        <f>IF(ISERROR(VLOOKUP($Y1006,技リスト!$A$1:$F$270,3,FALSE)),"－",VLOOKUP($Y1006,技リスト!$A$1:$F$270,3,FALSE))</f>
        <v>80</v>
      </c>
      <c r="AB1006" s="3" t="str">
        <f>IF($E1006=IF(ISERROR(VLOOKUP($Y1006,技リスト!$A$1:$F$270,4,FALSE)),"－",VLOOKUP($Y1006,技リスト!$A$1:$F$270,4,FALSE)),"一致","")</f>
        <v/>
      </c>
      <c r="AC1006" s="15" t="s">
        <v>128</v>
      </c>
      <c r="AD1006" s="3" t="str">
        <f>IF(ISERROR(VLOOKUP($AC1006,技リスト!$A$1:$F$270,6,FALSE)),"－",VLOOKUP($AC1006,技リスト!$A$1:$F$270,6,FALSE))</f>
        <v>DR</v>
      </c>
      <c r="AE1006" s="3">
        <f>IF(ISERROR(VLOOKUP($AC1006,技リスト!$A$1:$F$270,3,FALSE)),"－",VLOOKUP($AC1006,技リスト!$A$1:$F$270,3,FALSE))</f>
        <v>76</v>
      </c>
      <c r="AF1006" s="3" t="str">
        <f>IF($E1006=IF(ISERROR(VLOOKUP($AC1006,技リスト!$A$1:$F$245,4,FALSE)),"－",VLOOKUP($AC1006,技リスト!$A$1:$F$245,4,FALSE)),"一致","")</f>
        <v>一致</v>
      </c>
      <c r="AG1006" s="16" t="str">
        <f t="shared" si="120"/>
        <v>ごりむちゅうモンキーターンドこんじょうバットぶんしんフェイント</v>
      </c>
      <c r="AH1006" s="16" t="str">
        <f t="shared" si="121"/>
        <v>ごりむちゅうモンキーターンドこんじょうバットぶんしんフェイント</v>
      </c>
      <c r="AI1006" s="16" t="str">
        <f t="shared" si="122"/>
        <v>ごりむちゅうモンキーターンドこんじょうバットぶんしんフェイント</v>
      </c>
      <c r="AJ1006" s="16" t="str">
        <f t="shared" si="123"/>
        <v>ごりむちゅうモンキーターンドこんじょうバットぶんしんフェイント</v>
      </c>
      <c r="AK1006" s="15" t="str">
        <f t="shared" si="124"/>
        <v>DRDRBSDR</v>
      </c>
      <c r="AL1006" s="16" t="str">
        <f t="shared" si="125"/>
        <v>DRDRBSDR</v>
      </c>
      <c r="AM1006" s="15" t="str">
        <f t="shared" si="126"/>
        <v>DRDRBSDR</v>
      </c>
      <c r="AN1006" s="15" t="str">
        <f t="shared" si="127"/>
        <v>DRDRBSDR</v>
      </c>
    </row>
    <row r="1007" spans="1:40" ht="11.25" customHeight="1" x14ac:dyDescent="0.15">
      <c r="A1007" s="15">
        <v>1006</v>
      </c>
      <c r="B1007" s="15" t="s">
        <v>2333</v>
      </c>
      <c r="C1007" s="15" t="s">
        <v>2334</v>
      </c>
      <c r="D1007" s="3" t="s">
        <v>18</v>
      </c>
      <c r="E1007" s="15" t="s">
        <v>19</v>
      </c>
      <c r="F1007" s="15" t="s">
        <v>52</v>
      </c>
      <c r="G1007" s="15">
        <v>195</v>
      </c>
      <c r="H1007" s="15">
        <v>165</v>
      </c>
      <c r="I1007" s="15">
        <v>77</v>
      </c>
      <c r="J1007" s="15">
        <v>71</v>
      </c>
      <c r="K1007" s="15">
        <v>60</v>
      </c>
      <c r="L1007" s="15">
        <v>70</v>
      </c>
      <c r="M1007" s="15">
        <v>64</v>
      </c>
      <c r="N1007" s="15">
        <v>70</v>
      </c>
      <c r="O1007" s="15">
        <v>67</v>
      </c>
      <c r="P1007" s="15">
        <v>22</v>
      </c>
      <c r="Q1007" s="15" t="s">
        <v>324</v>
      </c>
      <c r="R1007" s="3" t="str">
        <f>IF(ISERROR(VLOOKUP($Q1007,技リスト!$A$1:$F$270,6,FALSE)),"－",VLOOKUP($Q1007,技リスト!$A$1:$F$270,6,FALSE))</f>
        <v>DR</v>
      </c>
      <c r="S1007" s="3">
        <f>IF(ISERROR(VLOOKUP($Q1007,技リスト!$A$1:$F$270,3,FALSE)),"－",VLOOKUP($Q1007,技リスト!$A$1:$F$270,3,FALSE))</f>
        <v>8</v>
      </c>
      <c r="T1007" s="3" t="str">
        <f>IF($E1007=IF(ISERROR(VLOOKUP($Q1007,技リスト!$A$1:$F$270,4,FALSE)),"－",VLOOKUP($Q1007,技リスト!$A$1:$F$270,4,FALSE)),"一致","")</f>
        <v/>
      </c>
      <c r="U1007" s="15" t="s">
        <v>188</v>
      </c>
      <c r="V1007" s="3" t="str">
        <f>IF(ISERROR(VLOOKUP($U1007,技リスト!$A$1:$F$270,6,FALSE)),"－",VLOOKUP($U1007,技リスト!$A$1:$F$270,6,FALSE))</f>
        <v>DR</v>
      </c>
      <c r="W1007" s="3">
        <f>IF(ISERROR(VLOOKUP($U1007,技リスト!$A$1:$F$270,3,FALSE)),"－",VLOOKUP($U1007,技リスト!$A$1:$F$270,3,FALSE))</f>
        <v>38</v>
      </c>
      <c r="X1007" s="3" t="str">
        <f>IF($E1007=IF(ISERROR(VLOOKUP($U1007,技リスト!$A$1:$F$270,4,FALSE)),"－",VLOOKUP($U1007,技リスト!$A$1:$F$270,4,FALSE)),"一致","")</f>
        <v>一致</v>
      </c>
      <c r="Y1007" s="15" t="s">
        <v>373</v>
      </c>
      <c r="Z1007" s="3" t="str">
        <f>IF(ISERROR(VLOOKUP($Y1007,技リスト!$A$1:$F$270,6,FALSE)),"－",VLOOKUP($Y1007,技リスト!$A$1:$F$270,6,FALSE))</f>
        <v>LS</v>
      </c>
      <c r="AA1007" s="3">
        <f>IF(ISERROR(VLOOKUP($Y1007,技リスト!$A$1:$F$270,3,FALSE)),"－",VLOOKUP($Y1007,技リスト!$A$1:$F$270,3,FALSE))</f>
        <v>69</v>
      </c>
      <c r="AB1007" s="3" t="str">
        <f>IF($E1007=IF(ISERROR(VLOOKUP($Y1007,技リスト!$A$1:$F$270,4,FALSE)),"－",VLOOKUP($Y1007,技リスト!$A$1:$F$270,4,FALSE)),"一致","")</f>
        <v/>
      </c>
      <c r="AC1007" s="15" t="s">
        <v>214</v>
      </c>
      <c r="AD1007" s="3" t="str">
        <f>IF(ISERROR(VLOOKUP($AC1007,技リスト!$A$1:$F$270,6,FALSE)),"－",VLOOKUP($AC1007,技リスト!$A$1:$F$270,6,FALSE))</f>
        <v>NS</v>
      </c>
      <c r="AE1007" s="3">
        <f>IF(ISERROR(VLOOKUP($AC1007,技リスト!$A$1:$F$270,3,FALSE)),"－",VLOOKUP($AC1007,技リスト!$A$1:$F$270,3,FALSE))</f>
        <v>94</v>
      </c>
      <c r="AF1007" s="3" t="str">
        <f>IF($E1007=IF(ISERROR(VLOOKUP($AC1007,技リスト!$A$1:$F$245,4,FALSE)),"－",VLOOKUP($AC1007,技リスト!$A$1:$F$245,4,FALSE)),"一致","")</f>
        <v/>
      </c>
      <c r="AG1007" s="16" t="str">
        <f t="shared" si="120"/>
        <v>ダッシュアクセルスーパースキャン（Ｄ）パトリオットシュートリフレクトバスター</v>
      </c>
      <c r="AH1007" s="16" t="str">
        <f t="shared" si="121"/>
        <v>ダッシュアクセルスーパースキャン（Ｄ）パトリオットシュートリフレクトバスター</v>
      </c>
      <c r="AI1007" s="16" t="str">
        <f t="shared" si="122"/>
        <v>ダッシュアクセルスーパースキャン（Ｄ）パトリオットシュートリフレクトバスター</v>
      </c>
      <c r="AJ1007" s="16" t="str">
        <f t="shared" si="123"/>
        <v>ダッシュアクセルスーパースキャン（Ｄ）パトリオットシュートリフレクトバスター</v>
      </c>
      <c r="AK1007" s="15" t="str">
        <f t="shared" si="124"/>
        <v>DRDRLSNS</v>
      </c>
      <c r="AL1007" s="16" t="str">
        <f t="shared" si="125"/>
        <v>DRDRLSNS</v>
      </c>
      <c r="AM1007" s="15" t="str">
        <f t="shared" si="126"/>
        <v>DRDRLSNS</v>
      </c>
      <c r="AN1007" s="15" t="str">
        <f t="shared" si="127"/>
        <v>DRDRLSNS</v>
      </c>
    </row>
    <row r="1008" spans="1:40" ht="11.25" customHeight="1" x14ac:dyDescent="0.15">
      <c r="A1008" s="15">
        <v>1007</v>
      </c>
      <c r="B1008" s="15" t="s">
        <v>2335</v>
      </c>
      <c r="C1008" s="15" t="s">
        <v>2336</v>
      </c>
      <c r="D1008" s="3" t="s">
        <v>18</v>
      </c>
      <c r="E1008" s="15" t="s">
        <v>88</v>
      </c>
      <c r="F1008" s="15" t="s">
        <v>53</v>
      </c>
      <c r="G1008" s="15">
        <v>191</v>
      </c>
      <c r="H1008" s="15">
        <v>180</v>
      </c>
      <c r="I1008" s="15">
        <v>63</v>
      </c>
      <c r="J1008" s="15">
        <v>79</v>
      </c>
      <c r="K1008" s="15">
        <v>79</v>
      </c>
      <c r="L1008" s="15">
        <v>79</v>
      </c>
      <c r="M1008" s="15">
        <v>76</v>
      </c>
      <c r="N1008" s="15">
        <v>76</v>
      </c>
      <c r="O1008" s="15">
        <v>68</v>
      </c>
      <c r="P1008" s="15">
        <v>34</v>
      </c>
      <c r="Q1008" s="15" t="s">
        <v>171</v>
      </c>
      <c r="R1008" s="3" t="str">
        <f>IF(ISERROR(VLOOKUP($Q1008,技リスト!$A$1:$F$270,6,FALSE)),"－",VLOOKUP($Q1008,技リスト!$A$1:$F$270,6,FALSE))</f>
        <v>DR</v>
      </c>
      <c r="S1008" s="3">
        <f>IF(ISERROR(VLOOKUP($Q1008,技リスト!$A$1:$F$270,3,FALSE)),"－",VLOOKUP($Q1008,技リスト!$A$1:$F$270,3,FALSE))</f>
        <v>47</v>
      </c>
      <c r="T1008" s="3" t="str">
        <f>IF($E1008=IF(ISERROR(VLOOKUP($Q1008,技リスト!$A$1:$F$270,4,FALSE)),"－",VLOOKUP($Q1008,技リスト!$A$1:$F$270,4,FALSE)),"一致","")</f>
        <v/>
      </c>
      <c r="U1008" s="15" t="s">
        <v>253</v>
      </c>
      <c r="V1008" s="3" t="str">
        <f>IF(ISERROR(VLOOKUP($U1008,技リスト!$A$1:$F$270,6,FALSE)),"－",VLOOKUP($U1008,技リスト!$A$1:$F$270,6,FALSE))</f>
        <v>NS</v>
      </c>
      <c r="W1008" s="3">
        <f>IF(ISERROR(VLOOKUP($U1008,技リスト!$A$1:$F$270,3,FALSE)),"－",VLOOKUP($U1008,技リスト!$A$1:$F$270,3,FALSE))</f>
        <v>84</v>
      </c>
      <c r="X1008" s="3" t="str">
        <f>IF($E1008=IF(ISERROR(VLOOKUP($U1008,技リスト!$A$1:$F$270,4,FALSE)),"－",VLOOKUP($U1008,技リスト!$A$1:$F$270,4,FALSE)),"一致","")</f>
        <v/>
      </c>
      <c r="Y1008" s="15" t="s">
        <v>2337</v>
      </c>
      <c r="Z1008" s="3" t="str">
        <f>IF(ISERROR(VLOOKUP($Y1008,技リスト!$A$1:$F$270,6,FALSE)),"－",VLOOKUP($Y1008,技リスト!$A$1:$F$270,6,FALSE))</f>
        <v>NS</v>
      </c>
      <c r="AA1008" s="3">
        <f>IF(ISERROR(VLOOKUP($Y1008,技リスト!$A$1:$F$270,3,FALSE)),"－",VLOOKUP($Y1008,技リスト!$A$1:$F$270,3,FALSE))</f>
        <v>109</v>
      </c>
      <c r="AB1008" s="3" t="str">
        <f>IF($E1008=IF(ISERROR(VLOOKUP($Y1008,技リスト!$A$1:$F$270,4,FALSE)),"－",VLOOKUP($Y1008,技リスト!$A$1:$F$270,4,FALSE)),"一致","")</f>
        <v>一致</v>
      </c>
      <c r="AC1008" s="15" t="s">
        <v>200</v>
      </c>
      <c r="AD1008" s="3" t="str">
        <f>IF(ISERROR(VLOOKUP($AC1008,技リスト!$A$1:$F$270,6,FALSE)),"－",VLOOKUP($AC1008,技リスト!$A$1:$F$270,6,FALSE))</f>
        <v>NS</v>
      </c>
      <c r="AE1008" s="3">
        <f>IF(ISERROR(VLOOKUP($AC1008,技リスト!$A$1:$F$270,3,FALSE)),"－",VLOOKUP($AC1008,技リスト!$A$1:$F$270,3,FALSE))</f>
        <v>124</v>
      </c>
      <c r="AF1008" s="3" t="str">
        <f>IF($E1008=IF(ISERROR(VLOOKUP($AC1008,技リスト!$A$1:$F$245,4,FALSE)),"－",VLOOKUP($AC1008,技リスト!$A$1:$F$245,4,FALSE)),"一致","")</f>
        <v/>
      </c>
      <c r="AG1008" s="16" t="str">
        <f t="shared" si="120"/>
        <v>イリュージョンボールツインブーストイナズマブレイクデスゾーン２</v>
      </c>
      <c r="AH1008" s="16" t="str">
        <f t="shared" si="121"/>
        <v>イリュージョンボールツインブーストイナズマブレイクデスゾーン２</v>
      </c>
      <c r="AI1008" s="16" t="str">
        <f t="shared" si="122"/>
        <v>イリュージョンボールツインブーストイナズマブレイクデスゾーン２</v>
      </c>
      <c r="AJ1008" s="16" t="str">
        <f t="shared" si="123"/>
        <v>イリュージョンボールツインブーストイナズマブレイクデスゾーン２</v>
      </c>
      <c r="AK1008" s="15" t="str">
        <f t="shared" si="124"/>
        <v>DRNSNSNS</v>
      </c>
      <c r="AL1008" s="16" t="str">
        <f t="shared" si="125"/>
        <v>DRNSNSNS</v>
      </c>
      <c r="AM1008" s="15" t="str">
        <f t="shared" si="126"/>
        <v>DRNSNSNS</v>
      </c>
      <c r="AN1008" s="15" t="str">
        <f t="shared" si="127"/>
        <v>DRNSNSNS</v>
      </c>
    </row>
    <row r="1009" spans="1:40" ht="11.25" customHeight="1" x14ac:dyDescent="0.15">
      <c r="A1009" s="15">
        <v>1008</v>
      </c>
      <c r="B1009" s="15" t="s">
        <v>2338</v>
      </c>
      <c r="C1009" s="15" t="s">
        <v>2339</v>
      </c>
      <c r="D1009" s="3" t="s">
        <v>18</v>
      </c>
      <c r="E1009" s="15" t="s">
        <v>19</v>
      </c>
      <c r="F1009" s="15" t="s">
        <v>52</v>
      </c>
      <c r="G1009" s="15">
        <v>193</v>
      </c>
      <c r="H1009" s="15">
        <v>176</v>
      </c>
      <c r="I1009" s="15">
        <v>60</v>
      </c>
      <c r="J1009" s="15">
        <v>74</v>
      </c>
      <c r="K1009" s="15">
        <v>68</v>
      </c>
      <c r="L1009" s="15">
        <v>73</v>
      </c>
      <c r="M1009" s="15">
        <v>63</v>
      </c>
      <c r="N1009" s="15">
        <v>60</v>
      </c>
      <c r="O1009" s="15">
        <v>64</v>
      </c>
      <c r="P1009" s="15">
        <v>32</v>
      </c>
      <c r="Q1009" s="15" t="s">
        <v>875</v>
      </c>
      <c r="R1009" s="3" t="str">
        <f>IF(ISERROR(VLOOKUP($Q1009,技リスト!$A$1:$F$270,6,FALSE)),"－",VLOOKUP($Q1009,技リスト!$A$1:$F$270,6,FALSE))</f>
        <v>BS</v>
      </c>
      <c r="S1009" s="3">
        <f>IF(ISERROR(VLOOKUP($Q1009,技リスト!$A$1:$F$270,3,FALSE)),"－",VLOOKUP($Q1009,技リスト!$A$1:$F$270,3,FALSE))</f>
        <v>78</v>
      </c>
      <c r="T1009" s="3" t="str">
        <f>IF($E1009=IF(ISERROR(VLOOKUP($Q1009,技リスト!$A$1:$F$270,4,FALSE)),"－",VLOOKUP($Q1009,技リスト!$A$1:$F$270,4,FALSE)),"一致","")</f>
        <v>一致</v>
      </c>
      <c r="U1009" s="15" t="s">
        <v>141</v>
      </c>
      <c r="V1009" s="3" t="str">
        <f>IF(ISERROR(VLOOKUP($U1009,技リスト!$A$1:$F$270,6,FALSE)),"－",VLOOKUP($U1009,技リスト!$A$1:$F$270,6,FALSE))</f>
        <v>BL</v>
      </c>
      <c r="W1009" s="3">
        <f>IF(ISERROR(VLOOKUP($U1009,技リスト!$A$1:$F$270,3,FALSE)),"－",VLOOKUP($U1009,技リスト!$A$1:$F$270,3,FALSE))</f>
        <v>64</v>
      </c>
      <c r="X1009" s="3" t="str">
        <f>IF($E1009=IF(ISERROR(VLOOKUP($U1009,技リスト!$A$1:$F$270,4,FALSE)),"－",VLOOKUP($U1009,技リスト!$A$1:$F$270,4,FALSE)),"一致","")</f>
        <v>一致</v>
      </c>
      <c r="Y1009" s="15" t="s">
        <v>236</v>
      </c>
      <c r="Z1009" s="3" t="str">
        <f>IF(ISERROR(VLOOKUP($Y1009,技リスト!$A$1:$F$270,6,FALSE)),"－",VLOOKUP($Y1009,技リスト!$A$1:$F$270,6,FALSE))</f>
        <v>DR</v>
      </c>
      <c r="AA1009" s="3">
        <f>IF(ISERROR(VLOOKUP($Y1009,技リスト!$A$1:$F$270,3,FALSE)),"－",VLOOKUP($Y1009,技リスト!$A$1:$F$270,3,FALSE))</f>
        <v>96</v>
      </c>
      <c r="AB1009" s="3" t="str">
        <f>IF($E1009=IF(ISERROR(VLOOKUP($Y1009,技リスト!$A$1:$F$270,4,FALSE)),"－",VLOOKUP($Y1009,技リスト!$A$1:$F$270,4,FALSE)),"一致","")</f>
        <v/>
      </c>
      <c r="AC1009" s="15" t="s">
        <v>2340</v>
      </c>
      <c r="AD1009" s="3" t="str">
        <f>IF(ISERROR(VLOOKUP($AC1009,技リスト!$A$1:$F$270,6,FALSE)),"－",VLOOKUP($AC1009,技リスト!$A$1:$F$270,6,FALSE))</f>
        <v>NS</v>
      </c>
      <c r="AE1009" s="3">
        <f>IF(ISERROR(VLOOKUP($AC1009,技リスト!$A$1:$F$270,3,FALSE)),"－",VLOOKUP($AC1009,技リスト!$A$1:$F$270,3,FALSE))</f>
        <v>122</v>
      </c>
      <c r="AF1009" s="3" t="str">
        <f>IF($E1009=IF(ISERROR(VLOOKUP($AC1009,技リスト!$A$1:$F$245,4,FALSE)),"－",VLOOKUP($AC1009,技リスト!$A$1:$F$245,4,FALSE)),"一致","")</f>
        <v/>
      </c>
      <c r="AG1009" s="16" t="str">
        <f t="shared" si="120"/>
        <v>ダークトルネードかげぬいジャッジスルー２ウルフレジェンド</v>
      </c>
      <c r="AH1009" s="16" t="str">
        <f t="shared" si="121"/>
        <v>ダークトルネードかげぬいジャッジスルー２ウルフレジェンド</v>
      </c>
      <c r="AI1009" s="16" t="str">
        <f t="shared" si="122"/>
        <v>ダークトルネードかげぬいジャッジスルー２ウルフレジェンド</v>
      </c>
      <c r="AJ1009" s="16" t="str">
        <f t="shared" si="123"/>
        <v>ダークトルネードかげぬいジャッジスルー２ウルフレジェンド</v>
      </c>
      <c r="AK1009" s="15" t="str">
        <f t="shared" si="124"/>
        <v>BSBLDRNS</v>
      </c>
      <c r="AL1009" s="16" t="str">
        <f t="shared" si="125"/>
        <v>BSBLDRNS</v>
      </c>
      <c r="AM1009" s="15" t="str">
        <f t="shared" si="126"/>
        <v>BSBLDRNS</v>
      </c>
      <c r="AN1009" s="15" t="str">
        <f t="shared" si="127"/>
        <v>BSBLDRNS</v>
      </c>
    </row>
    <row r="1010" spans="1:40" ht="11.25" customHeight="1" x14ac:dyDescent="0.15">
      <c r="A1010" s="15">
        <v>1009</v>
      </c>
      <c r="B1010" s="15" t="s">
        <v>2341</v>
      </c>
      <c r="C1010" s="15" t="s">
        <v>2341</v>
      </c>
      <c r="D1010" s="3" t="s">
        <v>18</v>
      </c>
      <c r="E1010" s="15" t="s">
        <v>19</v>
      </c>
      <c r="F1010" s="15" t="s">
        <v>20</v>
      </c>
      <c r="G1010" s="15">
        <v>202</v>
      </c>
      <c r="H1010" s="15">
        <v>85</v>
      </c>
      <c r="I1010" s="15">
        <v>77</v>
      </c>
      <c r="J1010" s="15">
        <v>68</v>
      </c>
      <c r="K1010" s="15">
        <v>58</v>
      </c>
      <c r="L1010" s="15">
        <v>67</v>
      </c>
      <c r="M1010" s="15">
        <v>58</v>
      </c>
      <c r="N1010" s="15">
        <v>76</v>
      </c>
      <c r="O1010" s="15">
        <v>59</v>
      </c>
      <c r="P1010" s="15">
        <v>17</v>
      </c>
      <c r="Q1010" s="15" t="s">
        <v>444</v>
      </c>
      <c r="R1010" s="3" t="str">
        <f>IF(ISERROR(VLOOKUP($Q1010,技リスト!$A$1:$F$270,6,FALSE)),"－",VLOOKUP($Q1010,技リスト!$A$1:$F$270,6,FALSE))</f>
        <v>－</v>
      </c>
      <c r="S1010" s="3" t="str">
        <f>IF(ISERROR(VLOOKUP($Q1010,技リスト!$A$1:$F$270,3,FALSE)),"－",VLOOKUP($Q1010,技リスト!$A$1:$F$270,3,FALSE))</f>
        <v>－</v>
      </c>
      <c r="T1010" s="3" t="str">
        <f>IF($E1010=IF(ISERROR(VLOOKUP($Q1010,技リスト!$A$1:$F$270,4,FALSE)),"－",VLOOKUP($Q1010,技リスト!$A$1:$F$270,4,FALSE)),"一致","")</f>
        <v/>
      </c>
      <c r="U1010" s="15" t="s">
        <v>2342</v>
      </c>
      <c r="V1010" s="3" t="str">
        <f>IF(ISERROR(VLOOKUP($U1010,技リスト!$A$1:$F$270,6,FALSE)),"－",VLOOKUP($U1010,技リスト!$A$1:$F$270,6,FALSE))</f>
        <v>CA</v>
      </c>
      <c r="W1010" s="3">
        <f>IF(ISERROR(VLOOKUP($U1010,技リスト!$A$1:$F$270,3,FALSE)),"－",VLOOKUP($U1010,技リスト!$A$1:$F$270,3,FALSE))</f>
        <v>65</v>
      </c>
      <c r="X1010" s="3" t="str">
        <f>IF($E1010=IF(ISERROR(VLOOKUP($U1010,技リスト!$A$1:$F$270,4,FALSE)),"－",VLOOKUP($U1010,技リスト!$A$1:$F$270,4,FALSE)),"一致","")</f>
        <v>一致</v>
      </c>
      <c r="Y1010" s="15" t="s">
        <v>213</v>
      </c>
      <c r="Z1010" s="3" t="str">
        <f>IF(ISERROR(VLOOKUP($Y1010,技リスト!$A$1:$F$270,6,FALSE)),"－",VLOOKUP($Y1010,技リスト!$A$1:$F$270,6,FALSE))</f>
        <v>BL</v>
      </c>
      <c r="AA1010" s="3">
        <f>IF(ISERROR(VLOOKUP($Y1010,技リスト!$A$1:$F$270,3,FALSE)),"－",VLOOKUP($Y1010,技リスト!$A$1:$F$270,3,FALSE))</f>
        <v>56</v>
      </c>
      <c r="AB1010" s="3" t="str">
        <f>IF($E1010=IF(ISERROR(VLOOKUP($Y1010,技リスト!$A$1:$F$270,4,FALSE)),"－",VLOOKUP($Y1010,技リスト!$A$1:$F$270,4,FALSE)),"一致","")</f>
        <v/>
      </c>
      <c r="AC1010" s="15" t="s">
        <v>2343</v>
      </c>
      <c r="AD1010" s="3" t="str">
        <f>IF(ISERROR(VLOOKUP($AC1010,技リスト!$A$1:$F$270,6,FALSE)),"－",VLOOKUP($AC1010,技リスト!$A$1:$F$270,6,FALSE))</f>
        <v>P1</v>
      </c>
      <c r="AE1010" s="3">
        <f>IF(ISERROR(VLOOKUP($AC1010,技リスト!$A$1:$F$270,3,FALSE)),"－",VLOOKUP($AC1010,技リスト!$A$1:$F$270,3,FALSE))</f>
        <v>97</v>
      </c>
      <c r="AF1010" s="3" t="str">
        <f>IF($E1010=IF(ISERROR(VLOOKUP($AC1010,技リスト!$A$1:$F$245,4,FALSE)),"－",VLOOKUP($AC1010,技リスト!$A$1:$F$245,4,FALSE)),"一致","")</f>
        <v/>
      </c>
      <c r="AG1010" s="16" t="str">
        <f t="shared" si="120"/>
        <v>ちょうわざ!ブラックホールアースクェイクドリルスマッシャー</v>
      </c>
      <c r="AH1010" s="16" t="str">
        <f t="shared" si="121"/>
        <v>ちょうわざ!ブラックホールアースクェイクドリルスマッシャー</v>
      </c>
      <c r="AI1010" s="16" t="str">
        <f t="shared" si="122"/>
        <v>ちょうわざ!ブラックホールアースクェイクドリルスマッシャー</v>
      </c>
      <c r="AJ1010" s="16" t="str">
        <f t="shared" si="123"/>
        <v>ちょうわざ!ブラックホールアースクェイクドリルスマッシャー</v>
      </c>
      <c r="AK1010" s="15" t="str">
        <f t="shared" si="124"/>
        <v>－CABLP1</v>
      </c>
      <c r="AL1010" s="16" t="str">
        <f t="shared" si="125"/>
        <v>－CABLP1</v>
      </c>
      <c r="AM1010" s="15" t="str">
        <f t="shared" si="126"/>
        <v>－CABLP1</v>
      </c>
      <c r="AN1010" s="15" t="str">
        <f t="shared" si="127"/>
        <v>－CABLP1</v>
      </c>
    </row>
    <row r="1011" spans="1:40" ht="11.25" customHeight="1" x14ac:dyDescent="0.15">
      <c r="A1011" s="15">
        <v>1010</v>
      </c>
      <c r="B1011" s="15" t="s">
        <v>2344</v>
      </c>
      <c r="C1011" s="15" t="s">
        <v>2344</v>
      </c>
      <c r="D1011" s="3" t="s">
        <v>18</v>
      </c>
      <c r="E1011" s="15" t="s">
        <v>88</v>
      </c>
      <c r="F1011" s="15" t="s">
        <v>17</v>
      </c>
      <c r="G1011" s="15">
        <v>147</v>
      </c>
      <c r="H1011" s="15">
        <v>73</v>
      </c>
      <c r="I1011" s="15">
        <v>53</v>
      </c>
      <c r="J1011" s="15">
        <v>57</v>
      </c>
      <c r="K1011" s="15">
        <v>76</v>
      </c>
      <c r="L1011" s="15">
        <v>63</v>
      </c>
      <c r="M1011" s="15">
        <v>79</v>
      </c>
      <c r="N1011" s="15">
        <v>56</v>
      </c>
      <c r="O1011" s="15">
        <v>56</v>
      </c>
      <c r="P1011" s="15">
        <v>16</v>
      </c>
      <c r="Q1011" s="15" t="s">
        <v>2345</v>
      </c>
      <c r="R1011" s="3" t="str">
        <f>IF(ISERROR(VLOOKUP($Q1011,技リスト!$A$1:$F$270,6,FALSE)),"－",VLOOKUP($Q1011,技リスト!$A$1:$F$270,6,FALSE))</f>
        <v>BB</v>
      </c>
      <c r="S1011" s="3">
        <f>IF(ISERROR(VLOOKUP($Q1011,技リスト!$A$1:$F$270,3,FALSE)),"－",VLOOKUP($Q1011,技リスト!$A$1:$F$270,3,FALSE))</f>
        <v>90</v>
      </c>
      <c r="T1011" s="3" t="str">
        <f>IF($E1011=IF(ISERROR(VLOOKUP($Q1011,技リスト!$A$1:$F$270,4,FALSE)),"－",VLOOKUP($Q1011,技リスト!$A$1:$F$270,4,FALSE)),"一致","")</f>
        <v/>
      </c>
      <c r="U1011" s="15" t="s">
        <v>298</v>
      </c>
      <c r="V1011" s="3" t="str">
        <f>IF(ISERROR(VLOOKUP($U1011,技リスト!$A$1:$F$270,6,FALSE)),"－",VLOOKUP($U1011,技リスト!$A$1:$F$270,6,FALSE))</f>
        <v>DR</v>
      </c>
      <c r="W1011" s="3">
        <f>IF(ISERROR(VLOOKUP($U1011,技リスト!$A$1:$F$270,3,FALSE)),"－",VLOOKUP($U1011,技リスト!$A$1:$F$270,3,FALSE))</f>
        <v>38</v>
      </c>
      <c r="X1011" s="3" t="str">
        <f>IF($E1011=IF(ISERROR(VLOOKUP($U1011,技リスト!$A$1:$F$270,4,FALSE)),"－",VLOOKUP($U1011,技リスト!$A$1:$F$270,4,FALSE)),"一致","")</f>
        <v>一致</v>
      </c>
      <c r="Y1011" s="15" t="s">
        <v>2346</v>
      </c>
      <c r="Z1011" s="3" t="str">
        <f>IF(ISERROR(VLOOKUP($Y1011,技リスト!$A$1:$F$270,6,FALSE)),"－",VLOOKUP($Y1011,技リスト!$A$1:$F$270,6,FALSE))</f>
        <v>BL</v>
      </c>
      <c r="AA1011" s="3">
        <f>IF(ISERROR(VLOOKUP($Y1011,技リスト!$A$1:$F$270,3,FALSE)),"－",VLOOKUP($Y1011,技リスト!$A$1:$F$270,3,FALSE))</f>
        <v>39</v>
      </c>
      <c r="AB1011" s="3" t="str">
        <f>IF($E1011=IF(ISERROR(VLOOKUP($Y1011,技リスト!$A$1:$F$270,4,FALSE)),"－",VLOOKUP($Y1011,技リスト!$A$1:$F$270,4,FALSE)),"一致","")</f>
        <v/>
      </c>
      <c r="AC1011" s="15" t="s">
        <v>2347</v>
      </c>
      <c r="AD1011" s="3" t="str">
        <f>IF(ISERROR(VLOOKUP($AC1011,技リスト!$A$1:$F$270,6,FALSE)),"－",VLOOKUP($AC1011,技リスト!$A$1:$F$270,6,FALSE))</f>
        <v>CA</v>
      </c>
      <c r="AE1011" s="3">
        <f>IF(ISERROR(VLOOKUP($AC1011,技リスト!$A$1:$F$270,3,FALSE)),"－",VLOOKUP($AC1011,技リスト!$A$1:$F$270,3,FALSE))</f>
        <v>99</v>
      </c>
      <c r="AF1011" s="3" t="str">
        <f>IF($E1011=IF(ISERROR(VLOOKUP($AC1011,技リスト!$A$1:$F$245,4,FALSE)),"－",VLOOKUP($AC1011,技リスト!$A$1:$F$245,4,FALSE)),"一致","")</f>
        <v>一致</v>
      </c>
      <c r="AG1011" s="16" t="str">
        <f t="shared" si="120"/>
        <v>アステロイドベルトムーンサルトフォトンフラッシュプロキオンネット</v>
      </c>
      <c r="AH1011" s="16" t="str">
        <f t="shared" si="121"/>
        <v>アステロイドベルトムーンサルトフォトンフラッシュプロキオンネット</v>
      </c>
      <c r="AI1011" s="16" t="str">
        <f t="shared" si="122"/>
        <v>アステロイドベルトムーンサルトフォトンフラッシュプロキオンネット</v>
      </c>
      <c r="AJ1011" s="16" t="str">
        <f t="shared" si="123"/>
        <v>アステロイドベルトムーンサルトフォトンフラッシュプロキオンネット</v>
      </c>
      <c r="AK1011" s="15" t="str">
        <f t="shared" si="124"/>
        <v>BBDRBLCA</v>
      </c>
      <c r="AL1011" s="16" t="str">
        <f t="shared" si="125"/>
        <v>BBDRBLCA</v>
      </c>
      <c r="AM1011" s="15" t="str">
        <f t="shared" si="126"/>
        <v>BBDRBLCA</v>
      </c>
      <c r="AN1011" s="15" t="str">
        <f t="shared" si="127"/>
        <v>BBDRBLCA</v>
      </c>
    </row>
    <row r="1012" spans="1:40" ht="11.25" customHeight="1" x14ac:dyDescent="0.15">
      <c r="A1012" s="15">
        <v>1011</v>
      </c>
      <c r="B1012" s="15" t="s">
        <v>2348</v>
      </c>
      <c r="C1012" s="15" t="s">
        <v>2348</v>
      </c>
      <c r="D1012" s="3" t="s">
        <v>18</v>
      </c>
      <c r="E1012" s="15" t="s">
        <v>145</v>
      </c>
      <c r="F1012" s="15" t="s">
        <v>17</v>
      </c>
      <c r="G1012" s="15">
        <v>147</v>
      </c>
      <c r="H1012" s="15">
        <v>97</v>
      </c>
      <c r="I1012" s="15">
        <v>60</v>
      </c>
      <c r="J1012" s="15">
        <v>55</v>
      </c>
      <c r="K1012" s="15">
        <v>69</v>
      </c>
      <c r="L1012" s="15">
        <v>67</v>
      </c>
      <c r="M1012" s="15">
        <v>70</v>
      </c>
      <c r="N1012" s="15">
        <v>56</v>
      </c>
      <c r="O1012" s="15">
        <v>55</v>
      </c>
      <c r="P1012" s="15">
        <v>10</v>
      </c>
      <c r="Q1012" s="15" t="s">
        <v>319</v>
      </c>
      <c r="R1012" s="3" t="str">
        <f>IF(ISERROR(VLOOKUP($Q1012,技リスト!$A$1:$F$270,6,FALSE)),"－",VLOOKUP($Q1012,技リスト!$A$1:$F$270,6,FALSE))</f>
        <v>－</v>
      </c>
      <c r="S1012" s="3" t="str">
        <f>IF(ISERROR(VLOOKUP($Q1012,技リスト!$A$1:$F$270,3,FALSE)),"－",VLOOKUP($Q1012,技リスト!$A$1:$F$270,3,FALSE))</f>
        <v>－</v>
      </c>
      <c r="T1012" s="3" t="str">
        <f>IF($E1012=IF(ISERROR(VLOOKUP($Q1012,技リスト!$A$1:$F$270,4,FALSE)),"－",VLOOKUP($Q1012,技リスト!$A$1:$F$270,4,FALSE)),"一致","")</f>
        <v/>
      </c>
      <c r="U1012" s="15" t="s">
        <v>2349</v>
      </c>
      <c r="V1012" s="3" t="str">
        <f>IF(ISERROR(VLOOKUP($U1012,技リスト!$A$1:$F$270,6,FALSE)),"－",VLOOKUP($U1012,技リスト!$A$1:$F$270,6,FALSE))</f>
        <v>BB</v>
      </c>
      <c r="W1012" s="3">
        <f>IF(ISERROR(VLOOKUP($U1012,技リスト!$A$1:$F$270,3,FALSE)),"－",VLOOKUP($U1012,技リスト!$A$1:$F$270,3,FALSE))</f>
        <v>64</v>
      </c>
      <c r="X1012" s="3" t="str">
        <f>IF($E1012=IF(ISERROR(VLOOKUP($U1012,技リスト!$A$1:$F$270,4,FALSE)),"－",VLOOKUP($U1012,技リスト!$A$1:$F$270,4,FALSE)),"一致","")</f>
        <v/>
      </c>
      <c r="Y1012" s="15" t="s">
        <v>738</v>
      </c>
      <c r="Z1012" s="3" t="str">
        <f>IF(ISERROR(VLOOKUP($Y1012,技リスト!$A$1:$F$270,6,FALSE)),"－",VLOOKUP($Y1012,技リスト!$A$1:$F$270,6,FALSE))</f>
        <v>BB</v>
      </c>
      <c r="AA1012" s="3">
        <f>IF(ISERROR(VLOOKUP($Y1012,技リスト!$A$1:$F$270,3,FALSE)),"－",VLOOKUP($Y1012,技リスト!$A$1:$F$270,3,FALSE))</f>
        <v>44</v>
      </c>
      <c r="AB1012" s="3" t="str">
        <f>IF($E1012=IF(ISERROR(VLOOKUP($Y1012,技リスト!$A$1:$F$270,4,FALSE)),"－",VLOOKUP($Y1012,技リスト!$A$1:$F$270,4,FALSE)),"一致","")</f>
        <v>一致</v>
      </c>
      <c r="AC1012" s="15" t="s">
        <v>2350</v>
      </c>
      <c r="AD1012" s="3" t="str">
        <f>IF(ISERROR(VLOOKUP($AC1012,技リスト!$A$1:$F$270,6,FALSE)),"－",VLOOKUP($AC1012,技リスト!$A$1:$F$270,6,FALSE))</f>
        <v>DR</v>
      </c>
      <c r="AE1012" s="3">
        <f>IF(ISERROR(VLOOKUP($AC1012,技リスト!$A$1:$F$270,3,FALSE)),"－",VLOOKUP($AC1012,技リスト!$A$1:$F$270,3,FALSE))</f>
        <v>61</v>
      </c>
      <c r="AF1012" s="3" t="str">
        <f>IF($E1012=IF(ISERROR(VLOOKUP($AC1012,技リスト!$A$1:$F$245,4,FALSE)),"－",VLOOKUP($AC1012,技リスト!$A$1:$F$245,4,FALSE)),"一致","")</f>
        <v/>
      </c>
      <c r="AG1012" s="16" t="str">
        <f t="shared" si="120"/>
        <v>リカバリーグラビテイションスーパーしこふみワープドライブ</v>
      </c>
      <c r="AH1012" s="16" t="str">
        <f t="shared" si="121"/>
        <v>リカバリーグラビテイションスーパーしこふみワープドライブ</v>
      </c>
      <c r="AI1012" s="16" t="str">
        <f t="shared" si="122"/>
        <v>リカバリーグラビテイションスーパーしこふみワープドライブ</v>
      </c>
      <c r="AJ1012" s="16" t="str">
        <f t="shared" si="123"/>
        <v>リカバリーグラビテイションスーパーしこふみワープドライブ</v>
      </c>
      <c r="AK1012" s="15" t="str">
        <f t="shared" si="124"/>
        <v>－BBBBDR</v>
      </c>
      <c r="AL1012" s="16" t="str">
        <f t="shared" si="125"/>
        <v>－BBBBDR</v>
      </c>
      <c r="AM1012" s="15" t="str">
        <f t="shared" si="126"/>
        <v>－BBBBDR</v>
      </c>
      <c r="AN1012" s="15" t="str">
        <f t="shared" si="127"/>
        <v>－BBBBDR</v>
      </c>
    </row>
    <row r="1013" spans="1:40" ht="11.25" customHeight="1" x14ac:dyDescent="0.15">
      <c r="A1013" s="15">
        <v>1012</v>
      </c>
      <c r="B1013" s="15" t="s">
        <v>2351</v>
      </c>
      <c r="C1013" s="15" t="s">
        <v>2351</v>
      </c>
      <c r="D1013" s="3" t="s">
        <v>18</v>
      </c>
      <c r="E1013" s="15" t="s">
        <v>121</v>
      </c>
      <c r="F1013" s="15" t="s">
        <v>17</v>
      </c>
      <c r="G1013" s="15">
        <v>189</v>
      </c>
      <c r="H1013" s="15">
        <v>81</v>
      </c>
      <c r="I1013" s="15">
        <v>64</v>
      </c>
      <c r="J1013" s="15">
        <v>68</v>
      </c>
      <c r="K1013" s="15">
        <v>67</v>
      </c>
      <c r="L1013" s="15">
        <v>58</v>
      </c>
      <c r="M1013" s="15">
        <v>69</v>
      </c>
      <c r="N1013" s="15">
        <v>68</v>
      </c>
      <c r="O1013" s="15">
        <v>56</v>
      </c>
      <c r="P1013" s="15">
        <v>12</v>
      </c>
      <c r="Q1013" s="15" t="s">
        <v>2349</v>
      </c>
      <c r="R1013" s="3" t="str">
        <f>IF(ISERROR(VLOOKUP($Q1013,技リスト!$A$1:$F$270,6,FALSE)),"－",VLOOKUP($Q1013,技リスト!$A$1:$F$270,6,FALSE))</f>
        <v>BB</v>
      </c>
      <c r="S1013" s="3">
        <f>IF(ISERROR(VLOOKUP($Q1013,技リスト!$A$1:$F$270,3,FALSE)),"－",VLOOKUP($Q1013,技リスト!$A$1:$F$270,3,FALSE))</f>
        <v>64</v>
      </c>
      <c r="T1013" s="3" t="str">
        <f>IF($E1013=IF(ISERROR(VLOOKUP($Q1013,技リスト!$A$1:$F$270,4,FALSE)),"－",VLOOKUP($Q1013,技リスト!$A$1:$F$270,4,FALSE)),"一致","")</f>
        <v>一致</v>
      </c>
      <c r="U1013" s="15" t="s">
        <v>313</v>
      </c>
      <c r="V1013" s="3" t="str">
        <f>IF(ISERROR(VLOOKUP($U1013,技リスト!$A$1:$F$270,6,FALSE)),"－",VLOOKUP($U1013,技リスト!$A$1:$F$270,6,FALSE))</f>
        <v>NS</v>
      </c>
      <c r="W1013" s="3">
        <f>IF(ISERROR(VLOOKUP($U1013,技リスト!$A$1:$F$270,3,FALSE)),"－",VLOOKUP($U1013,技リスト!$A$1:$F$270,3,FALSE))</f>
        <v>31</v>
      </c>
      <c r="X1013" s="3" t="str">
        <f>IF($E1013=IF(ISERROR(VLOOKUP($U1013,技リスト!$A$1:$F$270,4,FALSE)),"－",VLOOKUP($U1013,技リスト!$A$1:$F$270,4,FALSE)),"一致","")</f>
        <v/>
      </c>
      <c r="Y1013" s="15" t="s">
        <v>2352</v>
      </c>
      <c r="Z1013" s="3" t="str">
        <f>IF(ISERROR(VLOOKUP($Y1013,技リスト!$A$1:$F$270,6,FALSE)),"－",VLOOKUP($Y1013,技リスト!$A$1:$F$270,6,FALSE))</f>
        <v>BB</v>
      </c>
      <c r="AA1013" s="3">
        <f>IF(ISERROR(VLOOKUP($Y1013,技リスト!$A$1:$F$270,3,FALSE)),"－",VLOOKUP($Y1013,技リスト!$A$1:$F$270,3,FALSE))</f>
        <v>73</v>
      </c>
      <c r="AB1013" s="3" t="str">
        <f>IF($E1013=IF(ISERROR(VLOOKUP($Y1013,技リスト!$A$1:$F$270,4,FALSE)),"－",VLOOKUP($Y1013,技リスト!$A$1:$F$270,4,FALSE)),"一致","")</f>
        <v>一致</v>
      </c>
      <c r="AC1013" s="15" t="s">
        <v>2353</v>
      </c>
      <c r="AD1013" s="3" t="str">
        <f>IF(ISERROR(VLOOKUP($AC1013,技リスト!$A$1:$F$270,6,FALSE)),"－",VLOOKUP($AC1013,技リスト!$A$1:$F$270,6,FALSE))</f>
        <v>NS</v>
      </c>
      <c r="AE1013" s="3">
        <f>IF(ISERROR(VLOOKUP($AC1013,技リスト!$A$1:$F$270,3,FALSE)),"－",VLOOKUP($AC1013,技リスト!$A$1:$F$270,3,FALSE))</f>
        <v>96</v>
      </c>
      <c r="AF1013" s="3" t="str">
        <f>IF($E1013=IF(ISERROR(VLOOKUP($AC1013,技リスト!$A$1:$F$245,4,FALSE)),"－",VLOOKUP($AC1013,技リスト!$A$1:$F$245,4,FALSE)),"一致","")</f>
        <v/>
      </c>
      <c r="AG1013" s="16" t="str">
        <f t="shared" si="120"/>
        <v>グラビテイションサイコショットヘビーベイビーガニメデプロトン</v>
      </c>
      <c r="AH1013" s="16" t="str">
        <f t="shared" si="121"/>
        <v>グラビテイションサイコショットヘビーベイビーガニメデプロトン</v>
      </c>
      <c r="AI1013" s="16" t="str">
        <f t="shared" si="122"/>
        <v>グラビテイションサイコショットヘビーベイビーガニメデプロトン</v>
      </c>
      <c r="AJ1013" s="16" t="str">
        <f t="shared" si="123"/>
        <v>グラビテイションサイコショットヘビーベイビーガニメデプロトン</v>
      </c>
      <c r="AK1013" s="15" t="str">
        <f t="shared" si="124"/>
        <v>BBNSBBNS</v>
      </c>
      <c r="AL1013" s="16" t="str">
        <f t="shared" si="125"/>
        <v>BBNSBBNS</v>
      </c>
      <c r="AM1013" s="15" t="str">
        <f t="shared" si="126"/>
        <v>BBNSBBNS</v>
      </c>
      <c r="AN1013" s="15" t="str">
        <f t="shared" si="127"/>
        <v>BBNSBBNS</v>
      </c>
    </row>
    <row r="1014" spans="1:40" ht="11.25" customHeight="1" x14ac:dyDescent="0.15">
      <c r="A1014" s="15">
        <v>1013</v>
      </c>
      <c r="B1014" s="15" t="s">
        <v>2354</v>
      </c>
      <c r="C1014" s="15" t="s">
        <v>2354</v>
      </c>
      <c r="D1014" s="3" t="s">
        <v>18</v>
      </c>
      <c r="E1014" s="15" t="s">
        <v>145</v>
      </c>
      <c r="F1014" s="15" t="s">
        <v>17</v>
      </c>
      <c r="G1014" s="15">
        <v>167</v>
      </c>
      <c r="H1014" s="15">
        <v>88</v>
      </c>
      <c r="I1014" s="15">
        <v>56</v>
      </c>
      <c r="J1014" s="15">
        <v>55</v>
      </c>
      <c r="K1014" s="15">
        <v>57</v>
      </c>
      <c r="L1014" s="15">
        <v>70</v>
      </c>
      <c r="M1014" s="15">
        <v>61</v>
      </c>
      <c r="N1014" s="15">
        <v>52</v>
      </c>
      <c r="O1014" s="15">
        <v>70</v>
      </c>
      <c r="P1014" s="15">
        <v>20</v>
      </c>
      <c r="Q1014" s="15" t="s">
        <v>2346</v>
      </c>
      <c r="R1014" s="3" t="str">
        <f>IF(ISERROR(VLOOKUP($Q1014,技リスト!$A$1:$F$270,6,FALSE)),"－",VLOOKUP($Q1014,技リスト!$A$1:$F$270,6,FALSE))</f>
        <v>BL</v>
      </c>
      <c r="S1014" s="3">
        <f>IF(ISERROR(VLOOKUP($Q1014,技リスト!$A$1:$F$270,3,FALSE)),"－",VLOOKUP($Q1014,技リスト!$A$1:$F$270,3,FALSE))</f>
        <v>39</v>
      </c>
      <c r="T1014" s="3" t="str">
        <f>IF($E1014=IF(ISERROR(VLOOKUP($Q1014,技リスト!$A$1:$F$270,4,FALSE)),"－",VLOOKUP($Q1014,技リスト!$A$1:$F$270,4,FALSE)),"一致","")</f>
        <v>一致</v>
      </c>
      <c r="U1014" s="15" t="s">
        <v>219</v>
      </c>
      <c r="V1014" s="3" t="str">
        <f>IF(ISERROR(VLOOKUP($U1014,技リスト!$A$1:$F$270,6,FALSE)),"－",VLOOKUP($U1014,技リスト!$A$1:$F$270,6,FALSE))</f>
        <v>BL</v>
      </c>
      <c r="W1014" s="3">
        <f>IF(ISERROR(VLOOKUP($U1014,技リスト!$A$1:$F$270,3,FALSE)),"－",VLOOKUP($U1014,技リスト!$A$1:$F$270,3,FALSE))</f>
        <v>64</v>
      </c>
      <c r="X1014" s="3" t="str">
        <f>IF($E1014=IF(ISERROR(VLOOKUP($U1014,技リスト!$A$1:$F$270,4,FALSE)),"－",VLOOKUP($U1014,技リスト!$A$1:$F$270,4,FALSE)),"一致","")</f>
        <v/>
      </c>
      <c r="Y1014" s="15" t="s">
        <v>2355</v>
      </c>
      <c r="Z1014" s="3" t="str">
        <f>IF(ISERROR(VLOOKUP($Y1014,技リスト!$A$1:$F$270,6,FALSE)),"－",VLOOKUP($Y1014,技リスト!$A$1:$F$270,6,FALSE))</f>
        <v>NS</v>
      </c>
      <c r="AA1014" s="3">
        <f>IF(ISERROR(VLOOKUP($Y1014,技リスト!$A$1:$F$270,3,FALSE)),"－",VLOOKUP($Y1014,技リスト!$A$1:$F$270,3,FALSE))</f>
        <v>82</v>
      </c>
      <c r="AB1014" s="3" t="str">
        <f>IF($E1014=IF(ISERROR(VLOOKUP($Y1014,技リスト!$A$1:$F$270,4,FALSE)),"－",VLOOKUP($Y1014,技リスト!$A$1:$F$270,4,FALSE)),"一致","")</f>
        <v/>
      </c>
      <c r="AC1014" s="15" t="s">
        <v>2345</v>
      </c>
      <c r="AD1014" s="3" t="str">
        <f>IF(ISERROR(VLOOKUP($AC1014,技リスト!$A$1:$F$270,6,FALSE)),"－",VLOOKUP($AC1014,技リスト!$A$1:$F$270,6,FALSE))</f>
        <v>BB</v>
      </c>
      <c r="AE1014" s="3">
        <f>IF(ISERROR(VLOOKUP($AC1014,技リスト!$A$1:$F$270,3,FALSE)),"－",VLOOKUP($AC1014,技リスト!$A$1:$F$270,3,FALSE))</f>
        <v>90</v>
      </c>
      <c r="AF1014" s="3" t="str">
        <f>IF($E1014=IF(ISERROR(VLOOKUP($AC1014,技リスト!$A$1:$F$245,4,FALSE)),"－",VLOOKUP($AC1014,技リスト!$A$1:$F$245,4,FALSE)),"一致","")</f>
        <v/>
      </c>
      <c r="AG1014" s="16" t="str">
        <f t="shared" si="120"/>
        <v>フォトンフラッシュサイクロンアストロブレイクアステロイドベルト</v>
      </c>
      <c r="AH1014" s="16" t="str">
        <f t="shared" si="121"/>
        <v>フォトンフラッシュサイクロンアストロブレイクアステロイドベルト</v>
      </c>
      <c r="AI1014" s="16" t="str">
        <f t="shared" si="122"/>
        <v>フォトンフラッシュサイクロンアストロブレイクアステロイドベルト</v>
      </c>
      <c r="AJ1014" s="16" t="str">
        <f t="shared" si="123"/>
        <v>フォトンフラッシュサイクロンアストロブレイクアステロイドベルト</v>
      </c>
      <c r="AK1014" s="15" t="str">
        <f t="shared" si="124"/>
        <v>BLBLNSBB</v>
      </c>
      <c r="AL1014" s="16" t="str">
        <f t="shared" si="125"/>
        <v>BLBLNSBB</v>
      </c>
      <c r="AM1014" s="15" t="str">
        <f t="shared" si="126"/>
        <v>BLBLNSBB</v>
      </c>
      <c r="AN1014" s="15" t="str">
        <f t="shared" si="127"/>
        <v>BLBLNSBB</v>
      </c>
    </row>
    <row r="1015" spans="1:40" ht="11.25" customHeight="1" x14ac:dyDescent="0.15">
      <c r="A1015" s="15">
        <v>1014</v>
      </c>
      <c r="B1015" s="15" t="s">
        <v>2356</v>
      </c>
      <c r="C1015" s="15" t="s">
        <v>2356</v>
      </c>
      <c r="D1015" s="3" t="s">
        <v>192</v>
      </c>
      <c r="E1015" s="15" t="s">
        <v>88</v>
      </c>
      <c r="F1015" s="15" t="s">
        <v>53</v>
      </c>
      <c r="G1015" s="15">
        <v>147</v>
      </c>
      <c r="H1015" s="15">
        <v>81</v>
      </c>
      <c r="I1015" s="15">
        <v>60</v>
      </c>
      <c r="J1015" s="15">
        <v>61</v>
      </c>
      <c r="K1015" s="15">
        <v>76</v>
      </c>
      <c r="L1015" s="15">
        <v>54</v>
      </c>
      <c r="M1015" s="15">
        <v>66</v>
      </c>
      <c r="N1015" s="15">
        <v>60</v>
      </c>
      <c r="O1015" s="15">
        <v>60</v>
      </c>
      <c r="P1015" s="15">
        <v>26</v>
      </c>
      <c r="Q1015" s="15" t="s">
        <v>2349</v>
      </c>
      <c r="R1015" s="3" t="str">
        <f>IF(ISERROR(VLOOKUP($Q1015,技リスト!$A$1:$F$270,6,FALSE)),"－",VLOOKUP($Q1015,技リスト!$A$1:$F$270,6,FALSE))</f>
        <v>BB</v>
      </c>
      <c r="S1015" s="3">
        <f>IF(ISERROR(VLOOKUP($Q1015,技リスト!$A$1:$F$270,3,FALSE)),"－",VLOOKUP($Q1015,技リスト!$A$1:$F$270,3,FALSE))</f>
        <v>64</v>
      </c>
      <c r="T1015" s="3" t="str">
        <f>IF($E1015=IF(ISERROR(VLOOKUP($Q1015,技リスト!$A$1:$F$270,4,FALSE)),"－",VLOOKUP($Q1015,技リスト!$A$1:$F$270,4,FALSE)),"一致","")</f>
        <v/>
      </c>
      <c r="U1015" s="15" t="s">
        <v>2350</v>
      </c>
      <c r="V1015" s="3" t="str">
        <f>IF(ISERROR(VLOOKUP($U1015,技リスト!$A$1:$F$270,6,FALSE)),"－",VLOOKUP($U1015,技リスト!$A$1:$F$270,6,FALSE))</f>
        <v>DR</v>
      </c>
      <c r="W1015" s="3">
        <f>IF(ISERROR(VLOOKUP($U1015,技リスト!$A$1:$F$270,3,FALSE)),"－",VLOOKUP($U1015,技リスト!$A$1:$F$270,3,FALSE))</f>
        <v>61</v>
      </c>
      <c r="X1015" s="3" t="str">
        <f>IF($E1015=IF(ISERROR(VLOOKUP($U1015,技リスト!$A$1:$F$270,4,FALSE)),"－",VLOOKUP($U1015,技リスト!$A$1:$F$270,4,FALSE)),"一致","")</f>
        <v/>
      </c>
      <c r="Y1015" s="15" t="s">
        <v>2357</v>
      </c>
      <c r="Z1015" s="3" t="str">
        <f>IF(ISERROR(VLOOKUP($Y1015,技リスト!$A$1:$F$270,6,FALSE)),"－",VLOOKUP($Y1015,技リスト!$A$1:$F$270,6,FALSE))</f>
        <v>CA</v>
      </c>
      <c r="AA1015" s="3">
        <f>IF(ISERROR(VLOOKUP($Y1015,技リスト!$A$1:$F$270,3,FALSE)),"－",VLOOKUP($Y1015,技リスト!$A$1:$F$270,3,FALSE))</f>
        <v>76</v>
      </c>
      <c r="AB1015" s="3" t="str">
        <f>IF($E1015=IF(ISERROR(VLOOKUP($Y1015,技リスト!$A$1:$F$270,4,FALSE)),"－",VLOOKUP($Y1015,技リスト!$A$1:$F$270,4,FALSE)),"一致","")</f>
        <v/>
      </c>
      <c r="AC1015" s="15" t="s">
        <v>2358</v>
      </c>
      <c r="AD1015" s="3" t="str">
        <f>IF(ISERROR(VLOOKUP($AC1015,技リスト!$A$1:$F$270,6,FALSE)),"－",VLOOKUP($AC1015,技リスト!$A$1:$F$270,6,FALSE))</f>
        <v>P2</v>
      </c>
      <c r="AE1015" s="3">
        <f>IF(ISERROR(VLOOKUP($AC1015,技リスト!$A$1:$F$270,3,FALSE)),"－",VLOOKUP($AC1015,技リスト!$A$1:$F$270,3,FALSE))</f>
        <v>117</v>
      </c>
      <c r="AF1015" s="3" t="str">
        <f>IF($E1015=IF(ISERROR(VLOOKUP($AC1015,技リスト!$A$1:$F$245,4,FALSE)),"－",VLOOKUP($AC1015,技リスト!$A$1:$F$245,4,FALSE)),"一致","")</f>
        <v>一致</v>
      </c>
      <c r="AG1015" s="16" t="str">
        <f t="shared" si="120"/>
        <v>グラビテイションワープドライブワームホールじくうのかべ</v>
      </c>
      <c r="AH1015" s="16" t="str">
        <f t="shared" si="121"/>
        <v>グラビテイションワープドライブワームホールじくうのかべ</v>
      </c>
      <c r="AI1015" s="16" t="str">
        <f t="shared" si="122"/>
        <v>グラビテイションワープドライブワームホールじくうのかべ</v>
      </c>
      <c r="AJ1015" s="16" t="str">
        <f t="shared" si="123"/>
        <v>グラビテイションワープドライブワームホールじくうのかべ</v>
      </c>
      <c r="AK1015" s="15" t="str">
        <f t="shared" si="124"/>
        <v>BBDRCAP2</v>
      </c>
      <c r="AL1015" s="16" t="str">
        <f t="shared" si="125"/>
        <v>BBDRCAP2</v>
      </c>
      <c r="AM1015" s="15" t="str">
        <f t="shared" si="126"/>
        <v>BBDRCAP2</v>
      </c>
      <c r="AN1015" s="15" t="str">
        <f t="shared" si="127"/>
        <v>BBDRCAP2</v>
      </c>
    </row>
    <row r="1016" spans="1:40" ht="11.25" customHeight="1" x14ac:dyDescent="0.15">
      <c r="A1016" s="15">
        <v>1015</v>
      </c>
      <c r="B1016" s="15" t="s">
        <v>2359</v>
      </c>
      <c r="C1016" s="15" t="s">
        <v>2359</v>
      </c>
      <c r="D1016" s="3" t="s">
        <v>18</v>
      </c>
      <c r="E1016" s="15" t="s">
        <v>121</v>
      </c>
      <c r="F1016" s="15" t="s">
        <v>53</v>
      </c>
      <c r="G1016" s="15">
        <v>176</v>
      </c>
      <c r="H1016" s="15">
        <v>96</v>
      </c>
      <c r="I1016" s="15">
        <v>56</v>
      </c>
      <c r="J1016" s="15">
        <v>66</v>
      </c>
      <c r="K1016" s="15">
        <v>52</v>
      </c>
      <c r="L1016" s="15">
        <v>69</v>
      </c>
      <c r="M1016" s="15">
        <v>57</v>
      </c>
      <c r="N1016" s="15">
        <v>67</v>
      </c>
      <c r="O1016" s="15">
        <v>65</v>
      </c>
      <c r="P1016" s="15">
        <v>13</v>
      </c>
      <c r="Q1016" s="15" t="s">
        <v>2350</v>
      </c>
      <c r="R1016" s="3" t="str">
        <f>IF(ISERROR(VLOOKUP($Q1016,技リスト!$A$1:$F$270,6,FALSE)),"－",VLOOKUP($Q1016,技リスト!$A$1:$F$270,6,FALSE))</f>
        <v>DR</v>
      </c>
      <c r="S1016" s="3">
        <f>IF(ISERROR(VLOOKUP($Q1016,技リスト!$A$1:$F$270,3,FALSE)),"－",VLOOKUP($Q1016,技リスト!$A$1:$F$270,3,FALSE))</f>
        <v>61</v>
      </c>
      <c r="T1016" s="3" t="str">
        <f>IF($E1016=IF(ISERROR(VLOOKUP($Q1016,技リスト!$A$1:$F$270,4,FALSE)),"－",VLOOKUP($Q1016,技リスト!$A$1:$F$270,4,FALSE)),"一致","")</f>
        <v/>
      </c>
      <c r="U1016" s="15" t="s">
        <v>277</v>
      </c>
      <c r="V1016" s="3" t="str">
        <f>IF(ISERROR(VLOOKUP($U1016,技リスト!$A$1:$F$270,6,FALSE)),"－",VLOOKUP($U1016,技リスト!$A$1:$F$270,6,FALSE))</f>
        <v>DR</v>
      </c>
      <c r="W1016" s="3">
        <f>IF(ISERROR(VLOOKUP($U1016,技リスト!$A$1:$F$270,3,FALSE)),"－",VLOOKUP($U1016,技リスト!$A$1:$F$270,3,FALSE))</f>
        <v>22</v>
      </c>
      <c r="X1016" s="3" t="str">
        <f>IF($E1016=IF(ISERROR(VLOOKUP($U1016,技リスト!$A$1:$F$270,4,FALSE)),"－",VLOOKUP($U1016,技リスト!$A$1:$F$270,4,FALSE)),"一致","")</f>
        <v/>
      </c>
      <c r="Y1016" s="15" t="s">
        <v>276</v>
      </c>
      <c r="Z1016" s="3" t="str">
        <f>IF(ISERROR(VLOOKUP($Y1016,技リスト!$A$1:$F$270,6,FALSE)),"－",VLOOKUP($Y1016,技リスト!$A$1:$F$270,6,FALSE))</f>
        <v>BL</v>
      </c>
      <c r="AA1016" s="3">
        <f>IF(ISERROR(VLOOKUP($Y1016,技リスト!$A$1:$F$270,3,FALSE)),"－",VLOOKUP($Y1016,技リスト!$A$1:$F$270,3,FALSE))</f>
        <v>16</v>
      </c>
      <c r="AB1016" s="3" t="str">
        <f>IF($E1016=IF(ISERROR(VLOOKUP($Y1016,技リスト!$A$1:$F$270,4,FALSE)),"－",VLOOKUP($Y1016,技リスト!$A$1:$F$270,4,FALSE)),"一致","")</f>
        <v/>
      </c>
      <c r="AC1016" s="15" t="s">
        <v>2360</v>
      </c>
      <c r="AD1016" s="3" t="str">
        <f>IF(ISERROR(VLOOKUP($AC1016,技リスト!$A$1:$F$270,6,FALSE)),"－",VLOOKUP($AC1016,技リスト!$A$1:$F$270,6,FALSE))</f>
        <v>LS</v>
      </c>
      <c r="AE1016" s="3">
        <f>IF(ISERROR(VLOOKUP($AC1016,技リスト!$A$1:$F$270,3,FALSE)),"－",VLOOKUP($AC1016,技リスト!$A$1:$F$270,3,FALSE))</f>
        <v>106</v>
      </c>
      <c r="AF1016" s="3" t="str">
        <f>IF($E1016=IF(ISERROR(VLOOKUP($AC1016,技リスト!$A$1:$F$245,4,FALSE)),"－",VLOOKUP($AC1016,技リスト!$A$1:$F$245,4,FALSE)),"一致","")</f>
        <v/>
      </c>
      <c r="AG1016" s="16" t="str">
        <f t="shared" si="120"/>
        <v>ワープドライブマジックドッペルゲンガーグングニル</v>
      </c>
      <c r="AH1016" s="16" t="str">
        <f t="shared" si="121"/>
        <v>ワープドライブマジックドッペルゲンガーグングニル</v>
      </c>
      <c r="AI1016" s="16" t="str">
        <f t="shared" si="122"/>
        <v>ワープドライブマジックドッペルゲンガーグングニル</v>
      </c>
      <c r="AJ1016" s="16" t="str">
        <f t="shared" si="123"/>
        <v>ワープドライブマジックドッペルゲンガーグングニル</v>
      </c>
      <c r="AK1016" s="15" t="str">
        <f t="shared" si="124"/>
        <v>DRDRBLLS</v>
      </c>
      <c r="AL1016" s="16" t="str">
        <f t="shared" si="125"/>
        <v>DRDRBLLS</v>
      </c>
      <c r="AM1016" s="15" t="str">
        <f t="shared" si="126"/>
        <v>DRDRBLLS</v>
      </c>
      <c r="AN1016" s="15" t="str">
        <f t="shared" si="127"/>
        <v>DRDRBLLS</v>
      </c>
    </row>
    <row r="1017" spans="1:40" ht="11.25" customHeight="1" x14ac:dyDescent="0.15">
      <c r="A1017" s="15">
        <v>1016</v>
      </c>
      <c r="B1017" s="15" t="s">
        <v>2361</v>
      </c>
      <c r="C1017" s="15" t="s">
        <v>2361</v>
      </c>
      <c r="D1017" s="3" t="s">
        <v>18</v>
      </c>
      <c r="E1017" s="15" t="s">
        <v>145</v>
      </c>
      <c r="F1017" s="15" t="s">
        <v>53</v>
      </c>
      <c r="G1017" s="15">
        <v>165</v>
      </c>
      <c r="H1017" s="15">
        <v>76</v>
      </c>
      <c r="I1017" s="15">
        <v>52</v>
      </c>
      <c r="J1017" s="15">
        <v>60</v>
      </c>
      <c r="K1017" s="15">
        <v>66</v>
      </c>
      <c r="L1017" s="15">
        <v>69</v>
      </c>
      <c r="M1017" s="15">
        <v>73</v>
      </c>
      <c r="N1017" s="15">
        <v>67</v>
      </c>
      <c r="O1017" s="15">
        <v>63</v>
      </c>
      <c r="P1017" s="15">
        <v>16</v>
      </c>
      <c r="Q1017" s="15" t="s">
        <v>2350</v>
      </c>
      <c r="R1017" s="3" t="str">
        <f>IF(ISERROR(VLOOKUP($Q1017,技リスト!$A$1:$F$270,6,FALSE)),"－",VLOOKUP($Q1017,技リスト!$A$1:$F$270,6,FALSE))</f>
        <v>DR</v>
      </c>
      <c r="S1017" s="3">
        <f>IF(ISERROR(VLOOKUP($Q1017,技リスト!$A$1:$F$270,3,FALSE)),"－",VLOOKUP($Q1017,技リスト!$A$1:$F$270,3,FALSE))</f>
        <v>61</v>
      </c>
      <c r="T1017" s="3" t="str">
        <f>IF($E1017=IF(ISERROR(VLOOKUP($Q1017,技リスト!$A$1:$F$270,4,FALSE)),"－",VLOOKUP($Q1017,技リスト!$A$1:$F$270,4,FALSE)),"一致","")</f>
        <v/>
      </c>
      <c r="U1017" s="15" t="s">
        <v>2349</v>
      </c>
      <c r="V1017" s="3" t="str">
        <f>IF(ISERROR(VLOOKUP($U1017,技リスト!$A$1:$F$270,6,FALSE)),"－",VLOOKUP($U1017,技リスト!$A$1:$F$270,6,FALSE))</f>
        <v>BB</v>
      </c>
      <c r="W1017" s="3">
        <f>IF(ISERROR(VLOOKUP($U1017,技リスト!$A$1:$F$270,3,FALSE)),"－",VLOOKUP($U1017,技リスト!$A$1:$F$270,3,FALSE))</f>
        <v>64</v>
      </c>
      <c r="X1017" s="3" t="str">
        <f>IF($E1017=IF(ISERROR(VLOOKUP($U1017,技リスト!$A$1:$F$270,4,FALSE)),"－",VLOOKUP($U1017,技リスト!$A$1:$F$270,4,FALSE)),"一致","")</f>
        <v/>
      </c>
      <c r="Y1017" s="15" t="s">
        <v>224</v>
      </c>
      <c r="Z1017" s="3" t="str">
        <f>IF(ISERROR(VLOOKUP($Y1017,技リスト!$A$1:$F$270,6,FALSE)),"－",VLOOKUP($Y1017,技リスト!$A$1:$F$270,6,FALSE))</f>
        <v>NS</v>
      </c>
      <c r="AA1017" s="3">
        <f>IF(ISERROR(VLOOKUP($Y1017,技リスト!$A$1:$F$270,3,FALSE)),"－",VLOOKUP($Y1017,技リスト!$A$1:$F$270,3,FALSE))</f>
        <v>70</v>
      </c>
      <c r="AB1017" s="3" t="str">
        <f>IF($E1017=IF(ISERROR(VLOOKUP($Y1017,技リスト!$A$1:$F$270,4,FALSE)),"－",VLOOKUP($Y1017,技リスト!$A$1:$F$270,4,FALSE)),"一致","")</f>
        <v>一致</v>
      </c>
      <c r="AC1017" s="15" t="s">
        <v>2362</v>
      </c>
      <c r="AD1017" s="3" t="str">
        <f>IF(ISERROR(VLOOKUP($AC1017,技リスト!$A$1:$F$270,6,FALSE)),"－",VLOOKUP($AC1017,技リスト!$A$1:$F$270,6,FALSE))</f>
        <v>BS</v>
      </c>
      <c r="AE1017" s="3">
        <f>IF(ISERROR(VLOOKUP($AC1017,技リスト!$A$1:$F$270,3,FALSE)),"－",VLOOKUP($AC1017,技リスト!$A$1:$F$270,3,FALSE))</f>
        <v>101</v>
      </c>
      <c r="AF1017" s="3" t="str">
        <f>IF($E1017=IF(ISERROR(VLOOKUP($AC1017,技リスト!$A$1:$F$245,4,FALSE)),"－",VLOOKUP($AC1017,技リスト!$A$1:$F$245,4,FALSE)),"一致","")</f>
        <v>一致</v>
      </c>
      <c r="AG1017" s="16" t="str">
        <f t="shared" si="120"/>
        <v>ワープドライブグラビテイションダイナマイトシュートりゅうせいブレード</v>
      </c>
      <c r="AH1017" s="16" t="str">
        <f t="shared" si="121"/>
        <v>ワープドライブグラビテイションダイナマイトシュートりゅうせいブレード</v>
      </c>
      <c r="AI1017" s="16" t="str">
        <f t="shared" si="122"/>
        <v>ワープドライブグラビテイションダイナマイトシュートりゅうせいブレード</v>
      </c>
      <c r="AJ1017" s="16" t="str">
        <f t="shared" si="123"/>
        <v>ワープドライブグラビテイションダイナマイトシュートりゅうせいブレード</v>
      </c>
      <c r="AK1017" s="15" t="str">
        <f t="shared" si="124"/>
        <v>DRBBNSBS</v>
      </c>
      <c r="AL1017" s="16" t="str">
        <f t="shared" si="125"/>
        <v>DRBBNSBS</v>
      </c>
      <c r="AM1017" s="15" t="str">
        <f t="shared" si="126"/>
        <v>DRBBNSBS</v>
      </c>
      <c r="AN1017" s="15" t="str">
        <f t="shared" si="127"/>
        <v>DRBBNSBS</v>
      </c>
    </row>
    <row r="1018" spans="1:40" ht="11.25" customHeight="1" x14ac:dyDescent="0.15">
      <c r="A1018" s="15">
        <v>1017</v>
      </c>
      <c r="B1018" s="15" t="s">
        <v>2363</v>
      </c>
      <c r="C1018" s="15" t="s">
        <v>2363</v>
      </c>
      <c r="D1018" s="3" t="s">
        <v>192</v>
      </c>
      <c r="E1018" s="15" t="s">
        <v>19</v>
      </c>
      <c r="F1018" s="15" t="s">
        <v>52</v>
      </c>
      <c r="G1018" s="15">
        <v>121</v>
      </c>
      <c r="H1018" s="15">
        <v>72</v>
      </c>
      <c r="I1018" s="15">
        <v>60</v>
      </c>
      <c r="J1018" s="15">
        <v>61</v>
      </c>
      <c r="K1018" s="15">
        <v>72</v>
      </c>
      <c r="L1018" s="15">
        <v>61</v>
      </c>
      <c r="M1018" s="15">
        <v>68</v>
      </c>
      <c r="N1018" s="15">
        <v>63</v>
      </c>
      <c r="O1018" s="15">
        <v>57</v>
      </c>
      <c r="P1018" s="15">
        <v>16</v>
      </c>
      <c r="Q1018" s="15" t="s">
        <v>2364</v>
      </c>
      <c r="R1018" s="3" t="str">
        <f>IF(ISERROR(VLOOKUP($Q1018,技リスト!$A$1:$F$270,6,FALSE)),"－",VLOOKUP($Q1018,技リスト!$A$1:$F$270,6,FALSE))</f>
        <v>NS</v>
      </c>
      <c r="S1018" s="3">
        <f>IF(ISERROR(VLOOKUP($Q1018,技リスト!$A$1:$F$270,3,FALSE)),"－",VLOOKUP($Q1018,技リスト!$A$1:$F$270,3,FALSE))</f>
        <v>103</v>
      </c>
      <c r="T1018" s="3" t="str">
        <f>IF($E1018=IF(ISERROR(VLOOKUP($Q1018,技リスト!$A$1:$F$270,4,FALSE)),"－",VLOOKUP($Q1018,技リスト!$A$1:$F$270,4,FALSE)),"一致","")</f>
        <v>一致</v>
      </c>
      <c r="U1018" s="15" t="s">
        <v>194</v>
      </c>
      <c r="V1018" s="3" t="str">
        <f>IF(ISERROR(VLOOKUP($U1018,技リスト!$A$1:$F$270,6,FALSE)),"－",VLOOKUP($U1018,技リスト!$A$1:$F$270,6,FALSE))</f>
        <v>NS</v>
      </c>
      <c r="W1018" s="3">
        <f>IF(ISERROR(VLOOKUP($U1018,技リスト!$A$1:$F$270,3,FALSE)),"－",VLOOKUP($U1018,技リスト!$A$1:$F$270,3,FALSE))</f>
        <v>43</v>
      </c>
      <c r="X1018" s="3" t="str">
        <f>IF($E1018=IF(ISERROR(VLOOKUP($U1018,技リスト!$A$1:$F$270,4,FALSE)),"－",VLOOKUP($U1018,技リスト!$A$1:$F$270,4,FALSE)),"一致","")</f>
        <v>一致</v>
      </c>
      <c r="Y1018" s="15" t="s">
        <v>2350</v>
      </c>
      <c r="Z1018" s="3" t="str">
        <f>IF(ISERROR(VLOOKUP($Y1018,技リスト!$A$1:$F$270,6,FALSE)),"－",VLOOKUP($Y1018,技リスト!$A$1:$F$270,6,FALSE))</f>
        <v>DR</v>
      </c>
      <c r="AA1018" s="3">
        <f>IF(ISERROR(VLOOKUP($Y1018,技リスト!$A$1:$F$270,3,FALSE)),"－",VLOOKUP($Y1018,技リスト!$A$1:$F$270,3,FALSE))</f>
        <v>61</v>
      </c>
      <c r="AB1018" s="3" t="str">
        <f>IF($E1018=IF(ISERROR(VLOOKUP($Y1018,技リスト!$A$1:$F$270,4,FALSE)),"－",VLOOKUP($Y1018,技リスト!$A$1:$F$270,4,FALSE)),"一致","")</f>
        <v>一致</v>
      </c>
      <c r="AC1018" s="15" t="s">
        <v>2365</v>
      </c>
      <c r="AD1018" s="3" t="str">
        <f>IF(ISERROR(VLOOKUP($AC1018,技リスト!$A$1:$F$270,6,FALSE)),"－",VLOOKUP($AC1018,技リスト!$A$1:$F$270,6,FALSE))</f>
        <v>NS</v>
      </c>
      <c r="AE1018" s="3">
        <f>IF(ISERROR(VLOOKUP($AC1018,技リスト!$A$1:$F$270,3,FALSE)),"－",VLOOKUP($AC1018,技リスト!$A$1:$F$270,3,FALSE))</f>
        <v>128</v>
      </c>
      <c r="AF1018" s="3" t="str">
        <f>IF($E1018=IF(ISERROR(VLOOKUP($AC1018,技リスト!$A$1:$F$245,4,FALSE)),"－",VLOOKUP($AC1018,技リスト!$A$1:$F$245,4,FALSE)),"一致","")</f>
        <v/>
      </c>
      <c r="AG1018" s="16" t="str">
        <f t="shared" si="120"/>
        <v>ユニバースブラストファントムシュートワープドライブスペースペンギン</v>
      </c>
      <c r="AH1018" s="16" t="str">
        <f t="shared" si="121"/>
        <v>ユニバースブラストファントムシュートワープドライブスペースペンギン</v>
      </c>
      <c r="AI1018" s="16" t="str">
        <f t="shared" si="122"/>
        <v>ユニバースブラストファントムシュートワープドライブスペースペンギン</v>
      </c>
      <c r="AJ1018" s="16" t="str">
        <f t="shared" si="123"/>
        <v>ユニバースブラストファントムシュートワープドライブスペースペンギン</v>
      </c>
      <c r="AK1018" s="15" t="str">
        <f t="shared" si="124"/>
        <v>NSNSDRNS</v>
      </c>
      <c r="AL1018" s="16" t="str">
        <f t="shared" si="125"/>
        <v>NSNSDRNS</v>
      </c>
      <c r="AM1018" s="15" t="str">
        <f t="shared" si="126"/>
        <v>NSNSDRNS</v>
      </c>
      <c r="AN1018" s="15" t="str">
        <f t="shared" si="127"/>
        <v>NSNSDRNS</v>
      </c>
    </row>
    <row r="1019" spans="1:40" ht="11.25" customHeight="1" x14ac:dyDescent="0.15">
      <c r="A1019" s="15">
        <v>1018</v>
      </c>
      <c r="B1019" s="15" t="s">
        <v>2366</v>
      </c>
      <c r="C1019" s="15" t="s">
        <v>2366</v>
      </c>
      <c r="D1019" s="3" t="s">
        <v>18</v>
      </c>
      <c r="E1019" s="15" t="s">
        <v>19</v>
      </c>
      <c r="F1019" s="15" t="s">
        <v>53</v>
      </c>
      <c r="G1019" s="15">
        <v>173</v>
      </c>
      <c r="H1019" s="15">
        <v>89</v>
      </c>
      <c r="I1019" s="15">
        <v>63</v>
      </c>
      <c r="J1019" s="15">
        <v>63</v>
      </c>
      <c r="K1019" s="15">
        <v>73</v>
      </c>
      <c r="L1019" s="15">
        <v>61</v>
      </c>
      <c r="M1019" s="15">
        <v>68</v>
      </c>
      <c r="N1019" s="15">
        <v>51</v>
      </c>
      <c r="O1019" s="15">
        <v>71</v>
      </c>
      <c r="P1019" s="15">
        <v>20</v>
      </c>
      <c r="Q1019" s="15" t="s">
        <v>2355</v>
      </c>
      <c r="R1019" s="3" t="str">
        <f>IF(ISERROR(VLOOKUP($Q1019,技リスト!$A$1:$F$270,6,FALSE)),"－",VLOOKUP($Q1019,技リスト!$A$1:$F$270,6,FALSE))</f>
        <v>NS</v>
      </c>
      <c r="S1019" s="3">
        <f>IF(ISERROR(VLOOKUP($Q1019,技リスト!$A$1:$F$270,3,FALSE)),"－",VLOOKUP($Q1019,技リスト!$A$1:$F$270,3,FALSE))</f>
        <v>82</v>
      </c>
      <c r="T1019" s="3" t="str">
        <f>IF($E1019=IF(ISERROR(VLOOKUP($Q1019,技リスト!$A$1:$F$270,4,FALSE)),"－",VLOOKUP($Q1019,技リスト!$A$1:$F$270,4,FALSE)),"一致","")</f>
        <v>一致</v>
      </c>
      <c r="U1019" s="15" t="s">
        <v>2350</v>
      </c>
      <c r="V1019" s="3" t="str">
        <f>IF(ISERROR(VLOOKUP($U1019,技リスト!$A$1:$F$270,6,FALSE)),"－",VLOOKUP($U1019,技リスト!$A$1:$F$270,6,FALSE))</f>
        <v>DR</v>
      </c>
      <c r="W1019" s="3">
        <f>IF(ISERROR(VLOOKUP($U1019,技リスト!$A$1:$F$270,3,FALSE)),"－",VLOOKUP($U1019,技リスト!$A$1:$F$270,3,FALSE))</f>
        <v>61</v>
      </c>
      <c r="X1019" s="3" t="str">
        <f>IF($E1019=IF(ISERROR(VLOOKUP($U1019,技リスト!$A$1:$F$270,4,FALSE)),"－",VLOOKUP($U1019,技リスト!$A$1:$F$270,4,FALSE)),"一致","")</f>
        <v>一致</v>
      </c>
      <c r="Y1019" s="15" t="s">
        <v>2364</v>
      </c>
      <c r="Z1019" s="3" t="str">
        <f>IF(ISERROR(VLOOKUP($Y1019,技リスト!$A$1:$F$270,6,FALSE)),"－",VLOOKUP($Y1019,技リスト!$A$1:$F$270,6,FALSE))</f>
        <v>NS</v>
      </c>
      <c r="AA1019" s="3">
        <f>IF(ISERROR(VLOOKUP($Y1019,技リスト!$A$1:$F$270,3,FALSE)),"－",VLOOKUP($Y1019,技リスト!$A$1:$F$270,3,FALSE))</f>
        <v>103</v>
      </c>
      <c r="AB1019" s="3" t="str">
        <f>IF($E1019=IF(ISERROR(VLOOKUP($Y1019,技リスト!$A$1:$F$270,4,FALSE)),"－",VLOOKUP($Y1019,技リスト!$A$1:$F$270,4,FALSE)),"一致","")</f>
        <v>一致</v>
      </c>
      <c r="AC1019" s="15" t="s">
        <v>2367</v>
      </c>
      <c r="AD1019" s="3" t="str">
        <f>IF(ISERROR(VLOOKUP($AC1019,技リスト!$A$1:$F$270,6,FALSE)),"－",VLOOKUP($AC1019,技リスト!$A$1:$F$270,6,FALSE))</f>
        <v>NS</v>
      </c>
      <c r="AE1019" s="3">
        <f>IF(ISERROR(VLOOKUP($AC1019,技リスト!$A$1:$F$270,3,FALSE)),"－",VLOOKUP($AC1019,技リスト!$A$1:$F$270,3,FALSE))</f>
        <v>122</v>
      </c>
      <c r="AF1019" s="3" t="str">
        <f>IF($E1019=IF(ISERROR(VLOOKUP($AC1019,技リスト!$A$1:$F$245,4,FALSE)),"－",VLOOKUP($AC1019,技リスト!$A$1:$F$245,4,FALSE)),"一致","")</f>
        <v/>
      </c>
      <c r="AG1019" s="16" t="str">
        <f t="shared" si="120"/>
        <v>アストロブレイクワープドライブユニバースブラストガイアブレイク</v>
      </c>
      <c r="AH1019" s="16" t="str">
        <f t="shared" si="121"/>
        <v>アストロブレイクワープドライブユニバースブラストガイアブレイク</v>
      </c>
      <c r="AI1019" s="16" t="str">
        <f t="shared" si="122"/>
        <v>アストロブレイクワープドライブユニバースブラストガイアブレイク</v>
      </c>
      <c r="AJ1019" s="16" t="str">
        <f t="shared" si="123"/>
        <v>アストロブレイクワープドライブユニバースブラストガイアブレイク</v>
      </c>
      <c r="AK1019" s="15" t="str">
        <f t="shared" si="124"/>
        <v>NSDRNSNS</v>
      </c>
      <c r="AL1019" s="16" t="str">
        <f t="shared" si="125"/>
        <v>NSDRNSNS</v>
      </c>
      <c r="AM1019" s="15" t="str">
        <f t="shared" si="126"/>
        <v>NSDRNSNS</v>
      </c>
      <c r="AN1019" s="15" t="str">
        <f t="shared" si="127"/>
        <v>NSDRNSNS</v>
      </c>
    </row>
    <row r="1020" spans="1:40" ht="11.25" customHeight="1" x14ac:dyDescent="0.15">
      <c r="A1020" s="15">
        <v>1019</v>
      </c>
      <c r="B1020" s="15" t="s">
        <v>2368</v>
      </c>
      <c r="C1020" s="15" t="s">
        <v>2368</v>
      </c>
      <c r="D1020" s="3" t="s">
        <v>18</v>
      </c>
      <c r="E1020" s="15" t="s">
        <v>19</v>
      </c>
      <c r="F1020" s="15" t="s">
        <v>52</v>
      </c>
      <c r="G1020" s="15">
        <v>154</v>
      </c>
      <c r="H1020" s="15">
        <v>97</v>
      </c>
      <c r="I1020" s="15">
        <v>79</v>
      </c>
      <c r="J1020" s="15">
        <v>69</v>
      </c>
      <c r="K1020" s="15">
        <v>68</v>
      </c>
      <c r="L1020" s="15">
        <v>61</v>
      </c>
      <c r="M1020" s="15">
        <v>52</v>
      </c>
      <c r="N1020" s="15">
        <v>67</v>
      </c>
      <c r="O1020" s="15">
        <v>52</v>
      </c>
      <c r="P1020" s="15">
        <v>20</v>
      </c>
      <c r="Q1020" s="15" t="s">
        <v>2355</v>
      </c>
      <c r="R1020" s="3" t="str">
        <f>IF(ISERROR(VLOOKUP($Q1020,技リスト!$A$1:$F$270,6,FALSE)),"－",VLOOKUP($Q1020,技リスト!$A$1:$F$270,6,FALSE))</f>
        <v>NS</v>
      </c>
      <c r="S1020" s="3">
        <f>IF(ISERROR(VLOOKUP($Q1020,技リスト!$A$1:$F$270,3,FALSE)),"－",VLOOKUP($Q1020,技リスト!$A$1:$F$270,3,FALSE))</f>
        <v>82</v>
      </c>
      <c r="T1020" s="3" t="str">
        <f>IF($E1020=IF(ISERROR(VLOOKUP($Q1020,技リスト!$A$1:$F$270,4,FALSE)),"－",VLOOKUP($Q1020,技リスト!$A$1:$F$270,4,FALSE)),"一致","")</f>
        <v>一致</v>
      </c>
      <c r="U1020" s="15" t="s">
        <v>2350</v>
      </c>
      <c r="V1020" s="3" t="str">
        <f>IF(ISERROR(VLOOKUP($U1020,技リスト!$A$1:$F$270,6,FALSE)),"－",VLOOKUP($U1020,技リスト!$A$1:$F$270,6,FALSE))</f>
        <v>DR</v>
      </c>
      <c r="W1020" s="3">
        <f>IF(ISERROR(VLOOKUP($U1020,技リスト!$A$1:$F$270,3,FALSE)),"－",VLOOKUP($U1020,技リスト!$A$1:$F$270,3,FALSE))</f>
        <v>61</v>
      </c>
      <c r="X1020" s="3" t="str">
        <f>IF($E1020=IF(ISERROR(VLOOKUP($U1020,技リスト!$A$1:$F$270,4,FALSE)),"－",VLOOKUP($U1020,技リスト!$A$1:$F$270,4,FALSE)),"一致","")</f>
        <v>一致</v>
      </c>
      <c r="Y1020" s="15" t="s">
        <v>2345</v>
      </c>
      <c r="Z1020" s="3" t="str">
        <f>IF(ISERROR(VLOOKUP($Y1020,技リスト!$A$1:$F$270,6,FALSE)),"－",VLOOKUP($Y1020,技リスト!$A$1:$F$270,6,FALSE))</f>
        <v>BB</v>
      </c>
      <c r="AA1020" s="3">
        <f>IF(ISERROR(VLOOKUP($Y1020,技リスト!$A$1:$F$270,3,FALSE)),"－",VLOOKUP($Y1020,技リスト!$A$1:$F$270,3,FALSE))</f>
        <v>90</v>
      </c>
      <c r="AB1020" s="3" t="str">
        <f>IF($E1020=IF(ISERROR(VLOOKUP($Y1020,技リスト!$A$1:$F$270,4,FALSE)),"－",VLOOKUP($Y1020,技リスト!$A$1:$F$270,4,FALSE)),"一致","")</f>
        <v>一致</v>
      </c>
      <c r="AC1020" s="15" t="s">
        <v>2364</v>
      </c>
      <c r="AD1020" s="3" t="str">
        <f>IF(ISERROR(VLOOKUP($AC1020,技リスト!$A$1:$F$270,6,FALSE)),"－",VLOOKUP($AC1020,技リスト!$A$1:$F$270,6,FALSE))</f>
        <v>NS</v>
      </c>
      <c r="AE1020" s="3">
        <f>IF(ISERROR(VLOOKUP($AC1020,技リスト!$A$1:$F$270,3,FALSE)),"－",VLOOKUP($AC1020,技リスト!$A$1:$F$270,3,FALSE))</f>
        <v>103</v>
      </c>
      <c r="AF1020" s="3" t="str">
        <f>IF($E1020=IF(ISERROR(VLOOKUP($AC1020,技リスト!$A$1:$F$245,4,FALSE)),"－",VLOOKUP($AC1020,技リスト!$A$1:$F$245,4,FALSE)),"一致","")</f>
        <v>一致</v>
      </c>
      <c r="AG1020" s="16" t="str">
        <f t="shared" si="120"/>
        <v>アストロブレイクワープドライブアステロイドベルトユニバースブラスト</v>
      </c>
      <c r="AH1020" s="16" t="str">
        <f t="shared" si="121"/>
        <v>アストロブレイクワープドライブアステロイドベルトユニバースブラスト</v>
      </c>
      <c r="AI1020" s="16" t="str">
        <f t="shared" si="122"/>
        <v>アストロブレイクワープドライブアステロイドベルトユニバースブラスト</v>
      </c>
      <c r="AJ1020" s="16" t="str">
        <f t="shared" si="123"/>
        <v>アストロブレイクワープドライブアステロイドベルトユニバースブラスト</v>
      </c>
      <c r="AK1020" s="15" t="str">
        <f t="shared" si="124"/>
        <v>NSDRBBNS</v>
      </c>
      <c r="AL1020" s="16" t="str">
        <f t="shared" si="125"/>
        <v>NSDRBBNS</v>
      </c>
      <c r="AM1020" s="15" t="str">
        <f t="shared" si="126"/>
        <v>NSDRBBNS</v>
      </c>
      <c r="AN1020" s="15" t="str">
        <f t="shared" si="127"/>
        <v>NSDRBBNS</v>
      </c>
    </row>
    <row r="1021" spans="1:40" ht="11.25" customHeight="1" x14ac:dyDescent="0.15">
      <c r="A1021" s="15">
        <v>1020</v>
      </c>
      <c r="B1021" s="15" t="s">
        <v>2369</v>
      </c>
      <c r="C1021" s="15" t="s">
        <v>2370</v>
      </c>
      <c r="D1021" s="3" t="s">
        <v>18</v>
      </c>
      <c r="E1021" s="15" t="s">
        <v>145</v>
      </c>
      <c r="F1021" s="15" t="s">
        <v>20</v>
      </c>
      <c r="G1021" s="15">
        <v>195</v>
      </c>
      <c r="H1021" s="15">
        <v>72</v>
      </c>
      <c r="I1021" s="15">
        <v>80</v>
      </c>
      <c r="J1021" s="15">
        <v>70</v>
      </c>
      <c r="K1021" s="15">
        <v>57</v>
      </c>
      <c r="L1021" s="15">
        <v>60</v>
      </c>
      <c r="M1021" s="15">
        <v>60</v>
      </c>
      <c r="N1021" s="15">
        <v>69</v>
      </c>
      <c r="O1021" s="15">
        <v>54</v>
      </c>
      <c r="P1021" s="15">
        <v>21</v>
      </c>
      <c r="Q1021" s="15" t="s">
        <v>2357</v>
      </c>
      <c r="R1021" s="3" t="str">
        <f>IF(ISERROR(VLOOKUP($Q1021,技リスト!$A$1:$F$270,6,FALSE)),"－",VLOOKUP($Q1021,技リスト!$A$1:$F$270,6,FALSE))</f>
        <v>CA</v>
      </c>
      <c r="S1021" s="3">
        <f>IF(ISERROR(VLOOKUP($Q1021,技リスト!$A$1:$F$270,3,FALSE)),"－",VLOOKUP($Q1021,技リスト!$A$1:$F$270,3,FALSE))</f>
        <v>76</v>
      </c>
      <c r="T1021" s="3" t="str">
        <f>IF($E1021=IF(ISERROR(VLOOKUP($Q1021,技リスト!$A$1:$F$270,4,FALSE)),"－",VLOOKUP($Q1021,技リスト!$A$1:$F$270,4,FALSE)),"一致","")</f>
        <v/>
      </c>
      <c r="U1021" s="15" t="s">
        <v>2343</v>
      </c>
      <c r="V1021" s="3" t="str">
        <f>IF(ISERROR(VLOOKUP($U1021,技リスト!$A$1:$F$270,6,FALSE)),"－",VLOOKUP($U1021,技リスト!$A$1:$F$270,6,FALSE))</f>
        <v>P1</v>
      </c>
      <c r="W1021" s="3">
        <f>IF(ISERROR(VLOOKUP($U1021,技リスト!$A$1:$F$270,3,FALSE)),"－",VLOOKUP($U1021,技リスト!$A$1:$F$270,3,FALSE))</f>
        <v>97</v>
      </c>
      <c r="X1021" s="3" t="str">
        <f>IF($E1021=IF(ISERROR(VLOOKUP($U1021,技リスト!$A$1:$F$270,4,FALSE)),"－",VLOOKUP($U1021,技リスト!$A$1:$F$270,4,FALSE)),"一致","")</f>
        <v>一致</v>
      </c>
      <c r="Y1021" s="15" t="s">
        <v>169</v>
      </c>
      <c r="Z1021" s="3" t="str">
        <f>IF(ISERROR(VLOOKUP($Y1021,技リスト!$A$1:$F$270,6,FALSE)),"－",VLOOKUP($Y1021,技リスト!$A$1:$F$270,6,FALSE))</f>
        <v>BL</v>
      </c>
      <c r="AA1021" s="3">
        <f>IF(ISERROR(VLOOKUP($Y1021,技リスト!$A$1:$F$270,3,FALSE)),"－",VLOOKUP($Y1021,技リスト!$A$1:$F$270,3,FALSE))</f>
        <v>8</v>
      </c>
      <c r="AB1021" s="3" t="str">
        <f>IF($E1021=IF(ISERROR(VLOOKUP($Y1021,技リスト!$A$1:$F$270,4,FALSE)),"－",VLOOKUP($Y1021,技リスト!$A$1:$F$270,4,FALSE)),"一致","")</f>
        <v/>
      </c>
      <c r="AC1021" s="15" t="s">
        <v>2349</v>
      </c>
      <c r="AD1021" s="3" t="str">
        <f>IF(ISERROR(VLOOKUP($AC1021,技リスト!$A$1:$F$270,6,FALSE)),"－",VLOOKUP($AC1021,技リスト!$A$1:$F$270,6,FALSE))</f>
        <v>BB</v>
      </c>
      <c r="AE1021" s="3">
        <f>IF(ISERROR(VLOOKUP($AC1021,技リスト!$A$1:$F$270,3,FALSE)),"－",VLOOKUP($AC1021,技リスト!$A$1:$F$270,3,FALSE))</f>
        <v>64</v>
      </c>
      <c r="AF1021" s="3" t="str">
        <f>IF($E1021=IF(ISERROR(VLOOKUP($AC1021,技リスト!$A$1:$F$245,4,FALSE)),"－",VLOOKUP($AC1021,技リスト!$A$1:$F$245,4,FALSE)),"一致","")</f>
        <v/>
      </c>
      <c r="AG1021" s="16" t="str">
        <f t="shared" si="120"/>
        <v>ワームホールドリルスマッシャークイックドロウグラビテイション</v>
      </c>
      <c r="AH1021" s="16" t="str">
        <f t="shared" si="121"/>
        <v>ワームホールドリルスマッシャークイックドロウグラビテイション</v>
      </c>
      <c r="AI1021" s="16" t="str">
        <f t="shared" si="122"/>
        <v>ワームホールドリルスマッシャークイックドロウグラビテイション</v>
      </c>
      <c r="AJ1021" s="16" t="str">
        <f t="shared" si="123"/>
        <v>ワームホールドリルスマッシャークイックドロウグラビテイション</v>
      </c>
      <c r="AK1021" s="15" t="str">
        <f t="shared" si="124"/>
        <v>CAP1BLBB</v>
      </c>
      <c r="AL1021" s="16" t="str">
        <f t="shared" si="125"/>
        <v>CAP1BLBB</v>
      </c>
      <c r="AM1021" s="15" t="str">
        <f t="shared" si="126"/>
        <v>CAP1BLBB</v>
      </c>
      <c r="AN1021" s="15" t="str">
        <f t="shared" si="127"/>
        <v>CAP1BLBB</v>
      </c>
    </row>
    <row r="1022" spans="1:40" ht="11.25" customHeight="1" x14ac:dyDescent="0.15">
      <c r="A1022" s="15">
        <v>1021</v>
      </c>
      <c r="B1022" s="15" t="s">
        <v>2371</v>
      </c>
      <c r="C1022" s="15" t="s">
        <v>2371</v>
      </c>
      <c r="D1022" s="3" t="s">
        <v>18</v>
      </c>
      <c r="E1022" s="15" t="s">
        <v>145</v>
      </c>
      <c r="F1022" s="15" t="s">
        <v>17</v>
      </c>
      <c r="G1022" s="15">
        <v>173</v>
      </c>
      <c r="H1022" s="15">
        <v>69</v>
      </c>
      <c r="I1022" s="15">
        <v>59</v>
      </c>
      <c r="J1022" s="15">
        <v>53</v>
      </c>
      <c r="K1022" s="15">
        <v>64</v>
      </c>
      <c r="L1022" s="15">
        <v>52</v>
      </c>
      <c r="M1022" s="15">
        <v>64</v>
      </c>
      <c r="N1022" s="15">
        <v>70</v>
      </c>
      <c r="O1022" s="15">
        <v>60</v>
      </c>
      <c r="P1022" s="15">
        <v>9</v>
      </c>
      <c r="Q1022" s="15" t="s">
        <v>2350</v>
      </c>
      <c r="R1022" s="3" t="str">
        <f>IF(ISERROR(VLOOKUP($Q1022,技リスト!$A$1:$F$270,6,FALSE)),"－",VLOOKUP($Q1022,技リスト!$A$1:$F$270,6,FALSE))</f>
        <v>DR</v>
      </c>
      <c r="S1022" s="3">
        <f>IF(ISERROR(VLOOKUP($Q1022,技リスト!$A$1:$F$270,3,FALSE)),"－",VLOOKUP($Q1022,技リスト!$A$1:$F$270,3,FALSE))</f>
        <v>61</v>
      </c>
      <c r="T1022" s="3" t="str">
        <f>IF($E1022=IF(ISERROR(VLOOKUP($Q1022,技リスト!$A$1:$F$270,4,FALSE)),"－",VLOOKUP($Q1022,技リスト!$A$1:$F$270,4,FALSE)),"一致","")</f>
        <v/>
      </c>
      <c r="U1022" s="15" t="s">
        <v>2352</v>
      </c>
      <c r="V1022" s="3" t="str">
        <f>IF(ISERROR(VLOOKUP($U1022,技リスト!$A$1:$F$270,6,FALSE)),"－",VLOOKUP($U1022,技リスト!$A$1:$F$270,6,FALSE))</f>
        <v>BB</v>
      </c>
      <c r="W1022" s="3">
        <f>IF(ISERROR(VLOOKUP($U1022,技リスト!$A$1:$F$270,3,FALSE)),"－",VLOOKUP($U1022,技リスト!$A$1:$F$270,3,FALSE))</f>
        <v>73</v>
      </c>
      <c r="X1022" s="3" t="str">
        <f>IF($E1022=IF(ISERROR(VLOOKUP($U1022,技リスト!$A$1:$F$270,4,FALSE)),"－",VLOOKUP($U1022,技リスト!$A$1:$F$270,4,FALSE)),"一致","")</f>
        <v/>
      </c>
      <c r="Y1022" s="15" t="s">
        <v>241</v>
      </c>
      <c r="Z1022" s="3" t="str">
        <f>IF(ISERROR(VLOOKUP($Y1022,技リスト!$A$1:$F$270,6,FALSE)),"－",VLOOKUP($Y1022,技リスト!$A$1:$F$270,6,FALSE))</f>
        <v>DR</v>
      </c>
      <c r="AA1022" s="3">
        <f>IF(ISERROR(VLOOKUP($Y1022,技リスト!$A$1:$F$270,3,FALSE)),"－",VLOOKUP($Y1022,技リスト!$A$1:$F$270,3,FALSE))</f>
        <v>61</v>
      </c>
      <c r="AB1022" s="3" t="str">
        <f>IF($E1022=IF(ISERROR(VLOOKUP($Y1022,技リスト!$A$1:$F$270,4,FALSE)),"－",VLOOKUP($Y1022,技リスト!$A$1:$F$270,4,FALSE)),"一致","")</f>
        <v/>
      </c>
      <c r="AC1022" s="15" t="s">
        <v>2345</v>
      </c>
      <c r="AD1022" s="3" t="str">
        <f>IF(ISERROR(VLOOKUP($AC1022,技リスト!$A$1:$F$270,6,FALSE)),"－",VLOOKUP($AC1022,技リスト!$A$1:$F$270,6,FALSE))</f>
        <v>BB</v>
      </c>
      <c r="AE1022" s="3">
        <f>IF(ISERROR(VLOOKUP($AC1022,技リスト!$A$1:$F$270,3,FALSE)),"－",VLOOKUP($AC1022,技リスト!$A$1:$F$270,3,FALSE))</f>
        <v>90</v>
      </c>
      <c r="AF1022" s="3" t="str">
        <f>IF($E1022=IF(ISERROR(VLOOKUP($AC1022,技リスト!$A$1:$F$245,4,FALSE)),"－",VLOOKUP($AC1022,技リスト!$A$1:$F$245,4,FALSE)),"一致","")</f>
        <v/>
      </c>
      <c r="AG1022" s="16" t="str">
        <f t="shared" si="120"/>
        <v>ワープドライブヘビーベイビーカマイタチアステロイドベルト</v>
      </c>
      <c r="AH1022" s="16" t="str">
        <f t="shared" si="121"/>
        <v>ワープドライブヘビーベイビーカマイタチアステロイドベルト</v>
      </c>
      <c r="AI1022" s="16" t="str">
        <f t="shared" si="122"/>
        <v>ワープドライブヘビーベイビーカマイタチアステロイドベルト</v>
      </c>
      <c r="AJ1022" s="16" t="str">
        <f t="shared" si="123"/>
        <v>ワープドライブヘビーベイビーカマイタチアステロイドベルト</v>
      </c>
      <c r="AK1022" s="15" t="str">
        <f t="shared" si="124"/>
        <v>DRBBDRBB</v>
      </c>
      <c r="AL1022" s="16" t="str">
        <f t="shared" si="125"/>
        <v>DRBBDRBB</v>
      </c>
      <c r="AM1022" s="15" t="str">
        <f t="shared" si="126"/>
        <v>DRBBDRBB</v>
      </c>
      <c r="AN1022" s="15" t="str">
        <f t="shared" si="127"/>
        <v>DRBBDRBB</v>
      </c>
    </row>
    <row r="1023" spans="1:40" ht="11.25" customHeight="1" x14ac:dyDescent="0.15">
      <c r="A1023" s="15">
        <v>1022</v>
      </c>
      <c r="B1023" s="15" t="s">
        <v>2372</v>
      </c>
      <c r="C1023" s="15" t="s">
        <v>2372</v>
      </c>
      <c r="D1023" s="3" t="s">
        <v>192</v>
      </c>
      <c r="E1023" s="15" t="s">
        <v>19</v>
      </c>
      <c r="F1023" s="15" t="s">
        <v>17</v>
      </c>
      <c r="G1023" s="15">
        <v>151</v>
      </c>
      <c r="H1023" s="15">
        <v>76</v>
      </c>
      <c r="I1023" s="15">
        <v>71</v>
      </c>
      <c r="J1023" s="15">
        <v>59</v>
      </c>
      <c r="K1023" s="15">
        <v>73</v>
      </c>
      <c r="L1023" s="15">
        <v>56</v>
      </c>
      <c r="M1023" s="15">
        <v>76</v>
      </c>
      <c r="N1023" s="15">
        <v>62</v>
      </c>
      <c r="O1023" s="15">
        <v>58</v>
      </c>
      <c r="P1023" s="15">
        <v>9</v>
      </c>
      <c r="Q1023" s="15" t="s">
        <v>2350</v>
      </c>
      <c r="R1023" s="3" t="str">
        <f>IF(ISERROR(VLOOKUP($Q1023,技リスト!$A$1:$F$270,6,FALSE)),"－",VLOOKUP($Q1023,技リスト!$A$1:$F$270,6,FALSE))</f>
        <v>DR</v>
      </c>
      <c r="S1023" s="3">
        <f>IF(ISERROR(VLOOKUP($Q1023,技リスト!$A$1:$F$270,3,FALSE)),"－",VLOOKUP($Q1023,技リスト!$A$1:$F$270,3,FALSE))</f>
        <v>61</v>
      </c>
      <c r="T1023" s="3" t="str">
        <f>IF($E1023=IF(ISERROR(VLOOKUP($Q1023,技リスト!$A$1:$F$270,4,FALSE)),"－",VLOOKUP($Q1023,技リスト!$A$1:$F$270,4,FALSE)),"一致","")</f>
        <v>一致</v>
      </c>
      <c r="U1023" s="15" t="s">
        <v>2346</v>
      </c>
      <c r="V1023" s="3" t="str">
        <f>IF(ISERROR(VLOOKUP($U1023,技リスト!$A$1:$F$270,6,FALSE)),"－",VLOOKUP($U1023,技リスト!$A$1:$F$270,6,FALSE))</f>
        <v>BL</v>
      </c>
      <c r="W1023" s="3">
        <f>IF(ISERROR(VLOOKUP($U1023,技リスト!$A$1:$F$270,3,FALSE)),"－",VLOOKUP($U1023,技リスト!$A$1:$F$270,3,FALSE))</f>
        <v>39</v>
      </c>
      <c r="X1023" s="3" t="str">
        <f>IF($E1023=IF(ISERROR(VLOOKUP($U1023,技リスト!$A$1:$F$270,4,FALSE)),"－",VLOOKUP($U1023,技リスト!$A$1:$F$270,4,FALSE)),"一致","")</f>
        <v/>
      </c>
      <c r="Y1023" s="15" t="s">
        <v>2342</v>
      </c>
      <c r="Z1023" s="3" t="str">
        <f>IF(ISERROR(VLOOKUP($Y1023,技リスト!$A$1:$F$270,6,FALSE)),"－",VLOOKUP($Y1023,技リスト!$A$1:$F$270,6,FALSE))</f>
        <v>CA</v>
      </c>
      <c r="AA1023" s="3">
        <f>IF(ISERROR(VLOOKUP($Y1023,技リスト!$A$1:$F$270,3,FALSE)),"－",VLOOKUP($Y1023,技リスト!$A$1:$F$270,3,FALSE))</f>
        <v>65</v>
      </c>
      <c r="AB1023" s="3" t="str">
        <f>IF($E1023=IF(ISERROR(VLOOKUP($Y1023,技リスト!$A$1:$F$270,4,FALSE)),"－",VLOOKUP($Y1023,技リスト!$A$1:$F$270,4,FALSE)),"一致","")</f>
        <v>一致</v>
      </c>
      <c r="AC1023" s="15" t="s">
        <v>2343</v>
      </c>
      <c r="AD1023" s="3" t="str">
        <f>IF(ISERROR(VLOOKUP($AC1023,技リスト!$A$1:$F$270,6,FALSE)),"－",VLOOKUP($AC1023,技リスト!$A$1:$F$270,6,FALSE))</f>
        <v>P1</v>
      </c>
      <c r="AE1023" s="3">
        <f>IF(ISERROR(VLOOKUP($AC1023,技リスト!$A$1:$F$270,3,FALSE)),"－",VLOOKUP($AC1023,技リスト!$A$1:$F$270,3,FALSE))</f>
        <v>97</v>
      </c>
      <c r="AF1023" s="3" t="str">
        <f>IF($E1023=IF(ISERROR(VLOOKUP($AC1023,技リスト!$A$1:$F$245,4,FALSE)),"－",VLOOKUP($AC1023,技リスト!$A$1:$F$245,4,FALSE)),"一致","")</f>
        <v/>
      </c>
      <c r="AG1023" s="16" t="str">
        <f t="shared" si="120"/>
        <v>ワープドライブフォトンフラッシュブラックホールドリルスマッシャー</v>
      </c>
      <c r="AH1023" s="16" t="str">
        <f t="shared" si="121"/>
        <v>ワープドライブフォトンフラッシュブラックホールドリルスマッシャー</v>
      </c>
      <c r="AI1023" s="16" t="str">
        <f t="shared" si="122"/>
        <v>ワープドライブフォトンフラッシュブラックホールドリルスマッシャー</v>
      </c>
      <c r="AJ1023" s="16" t="str">
        <f t="shared" si="123"/>
        <v>ワープドライブフォトンフラッシュブラックホールドリルスマッシャー</v>
      </c>
      <c r="AK1023" s="15" t="str">
        <f t="shared" si="124"/>
        <v>DRBLCAP1</v>
      </c>
      <c r="AL1023" s="16" t="str">
        <f t="shared" si="125"/>
        <v>DRBLCAP1</v>
      </c>
      <c r="AM1023" s="15" t="str">
        <f t="shared" si="126"/>
        <v>DRBLCAP1</v>
      </c>
      <c r="AN1023" s="15" t="str">
        <f t="shared" si="127"/>
        <v>DRBLCAP1</v>
      </c>
    </row>
    <row r="1024" spans="1:40" ht="11.25" customHeight="1" x14ac:dyDescent="0.15">
      <c r="A1024" s="15">
        <v>1023</v>
      </c>
      <c r="B1024" s="15" t="s">
        <v>2373</v>
      </c>
      <c r="C1024" s="15" t="s">
        <v>2373</v>
      </c>
      <c r="D1024" s="3" t="s">
        <v>18</v>
      </c>
      <c r="E1024" s="15" t="s">
        <v>88</v>
      </c>
      <c r="F1024" s="15" t="s">
        <v>17</v>
      </c>
      <c r="G1024" s="15">
        <v>162</v>
      </c>
      <c r="H1024" s="15">
        <v>84</v>
      </c>
      <c r="I1024" s="15">
        <v>67</v>
      </c>
      <c r="J1024" s="15">
        <v>65</v>
      </c>
      <c r="K1024" s="15">
        <v>68</v>
      </c>
      <c r="L1024" s="15">
        <v>60</v>
      </c>
      <c r="M1024" s="15">
        <v>68</v>
      </c>
      <c r="N1024" s="15">
        <v>70</v>
      </c>
      <c r="O1024" s="15">
        <v>64</v>
      </c>
      <c r="P1024" s="15">
        <v>15</v>
      </c>
      <c r="Q1024" s="15" t="s">
        <v>2352</v>
      </c>
      <c r="R1024" s="3" t="str">
        <f>IF(ISERROR(VLOOKUP($Q1024,技リスト!$A$1:$F$270,6,FALSE)),"－",VLOOKUP($Q1024,技リスト!$A$1:$F$270,6,FALSE))</f>
        <v>BB</v>
      </c>
      <c r="S1024" s="3">
        <f>IF(ISERROR(VLOOKUP($Q1024,技リスト!$A$1:$F$270,3,FALSE)),"－",VLOOKUP($Q1024,技リスト!$A$1:$F$270,3,FALSE))</f>
        <v>73</v>
      </c>
      <c r="T1024" s="3" t="str">
        <f>IF($E1024=IF(ISERROR(VLOOKUP($Q1024,技リスト!$A$1:$F$270,4,FALSE)),"－",VLOOKUP($Q1024,技リスト!$A$1:$F$270,4,FALSE)),"一致","")</f>
        <v/>
      </c>
      <c r="U1024" s="15" t="s">
        <v>2345</v>
      </c>
      <c r="V1024" s="3" t="str">
        <f>IF(ISERROR(VLOOKUP($U1024,技リスト!$A$1:$F$270,6,FALSE)),"－",VLOOKUP($U1024,技リスト!$A$1:$F$270,6,FALSE))</f>
        <v>BB</v>
      </c>
      <c r="W1024" s="3">
        <f>IF(ISERROR(VLOOKUP($U1024,技リスト!$A$1:$F$270,3,FALSE)),"－",VLOOKUP($U1024,技リスト!$A$1:$F$270,3,FALSE))</f>
        <v>90</v>
      </c>
      <c r="X1024" s="3" t="str">
        <f>IF($E1024=IF(ISERROR(VLOOKUP($U1024,技リスト!$A$1:$F$270,4,FALSE)),"－",VLOOKUP($U1024,技リスト!$A$1:$F$270,4,FALSE)),"一致","")</f>
        <v/>
      </c>
      <c r="Y1024" s="15" t="s">
        <v>289</v>
      </c>
      <c r="Z1024" s="3" t="str">
        <f>IF(ISERROR(VLOOKUP($Y1024,技リスト!$A$1:$F$270,6,FALSE)),"－",VLOOKUP($Y1024,技リスト!$A$1:$F$270,6,FALSE))</f>
        <v>DR</v>
      </c>
      <c r="AA1024" s="3">
        <f>IF(ISERROR(VLOOKUP($Y1024,技リスト!$A$1:$F$270,3,FALSE)),"－",VLOOKUP($Y1024,技リスト!$A$1:$F$270,3,FALSE))</f>
        <v>24</v>
      </c>
      <c r="AB1024" s="3" t="str">
        <f>IF($E1024=IF(ISERROR(VLOOKUP($Y1024,技リスト!$A$1:$F$270,4,FALSE)),"－",VLOOKUP($Y1024,技リスト!$A$1:$F$270,4,FALSE)),"一致","")</f>
        <v>一致</v>
      </c>
      <c r="AC1024" s="15" t="s">
        <v>218</v>
      </c>
      <c r="AD1024" s="3" t="str">
        <f>IF(ISERROR(VLOOKUP($AC1024,技リスト!$A$1:$F$270,6,FALSE)),"－",VLOOKUP($AC1024,技リスト!$A$1:$F$270,6,FALSE))</f>
        <v>DR</v>
      </c>
      <c r="AE1024" s="3">
        <f>IF(ISERROR(VLOOKUP($AC1024,技リスト!$A$1:$F$270,3,FALSE)),"－",VLOOKUP($AC1024,技リスト!$A$1:$F$270,3,FALSE))</f>
        <v>63</v>
      </c>
      <c r="AF1024" s="3" t="str">
        <f>IF($E1024=IF(ISERROR(VLOOKUP($AC1024,技リスト!$A$1:$F$245,4,FALSE)),"－",VLOOKUP($AC1024,技リスト!$A$1:$F$245,4,FALSE)),"一致","")</f>
        <v/>
      </c>
      <c r="AG1024" s="16" t="str">
        <f t="shared" si="120"/>
        <v>ヘビーベイビーアステロイドベルトどくぎりのじゅつジャッジスルー</v>
      </c>
      <c r="AH1024" s="16" t="str">
        <f t="shared" si="121"/>
        <v>ヘビーベイビーアステロイドベルトどくぎりのじゅつジャッジスルー</v>
      </c>
      <c r="AI1024" s="16" t="str">
        <f t="shared" si="122"/>
        <v>ヘビーベイビーアステロイドベルトどくぎりのじゅつジャッジスルー</v>
      </c>
      <c r="AJ1024" s="16" t="str">
        <f t="shared" si="123"/>
        <v>ヘビーベイビーアステロイドベルトどくぎりのじゅつジャッジスルー</v>
      </c>
      <c r="AK1024" s="15" t="str">
        <f t="shared" si="124"/>
        <v>BBBBDRDR</v>
      </c>
      <c r="AL1024" s="16" t="str">
        <f t="shared" si="125"/>
        <v>BBBBDRDR</v>
      </c>
      <c r="AM1024" s="15" t="str">
        <f t="shared" si="126"/>
        <v>BBBBDRDR</v>
      </c>
      <c r="AN1024" s="15" t="str">
        <f t="shared" si="127"/>
        <v>BBBBDRDR</v>
      </c>
    </row>
    <row r="1025" spans="1:40" ht="11.25" customHeight="1" x14ac:dyDescent="0.15">
      <c r="A1025" s="15">
        <v>1024</v>
      </c>
      <c r="B1025" s="15" t="s">
        <v>2374</v>
      </c>
      <c r="C1025" s="15" t="s">
        <v>2374</v>
      </c>
      <c r="D1025" s="3" t="s">
        <v>18</v>
      </c>
      <c r="E1025" s="15" t="s">
        <v>121</v>
      </c>
      <c r="F1025" s="15" t="s">
        <v>17</v>
      </c>
      <c r="G1025" s="15">
        <v>193</v>
      </c>
      <c r="H1025" s="15">
        <v>77</v>
      </c>
      <c r="I1025" s="15">
        <v>70</v>
      </c>
      <c r="J1025" s="15">
        <v>64</v>
      </c>
      <c r="K1025" s="15">
        <v>54</v>
      </c>
      <c r="L1025" s="15">
        <v>52</v>
      </c>
      <c r="M1025" s="15">
        <v>60</v>
      </c>
      <c r="N1025" s="15">
        <v>78</v>
      </c>
      <c r="O1025" s="15">
        <v>74</v>
      </c>
      <c r="P1025" s="15">
        <v>11</v>
      </c>
      <c r="Q1025" s="15" t="s">
        <v>2349</v>
      </c>
      <c r="R1025" s="3" t="str">
        <f>IF(ISERROR(VLOOKUP($Q1025,技リスト!$A$1:$F$270,6,FALSE)),"－",VLOOKUP($Q1025,技リスト!$A$1:$F$270,6,FALSE))</f>
        <v>BB</v>
      </c>
      <c r="S1025" s="3">
        <f>IF(ISERROR(VLOOKUP($Q1025,技リスト!$A$1:$F$270,3,FALSE)),"－",VLOOKUP($Q1025,技リスト!$A$1:$F$270,3,FALSE))</f>
        <v>64</v>
      </c>
      <c r="T1025" s="3" t="str">
        <f>IF($E1025=IF(ISERROR(VLOOKUP($Q1025,技リスト!$A$1:$F$270,4,FALSE)),"－",VLOOKUP($Q1025,技リスト!$A$1:$F$270,4,FALSE)),"一致","")</f>
        <v>一致</v>
      </c>
      <c r="U1025" s="15" t="s">
        <v>213</v>
      </c>
      <c r="V1025" s="3" t="str">
        <f>IF(ISERROR(VLOOKUP($U1025,技リスト!$A$1:$F$270,6,FALSE)),"－",VLOOKUP($U1025,技リスト!$A$1:$F$270,6,FALSE))</f>
        <v>BL</v>
      </c>
      <c r="W1025" s="3">
        <f>IF(ISERROR(VLOOKUP($U1025,技リスト!$A$1:$F$270,3,FALSE)),"－",VLOOKUP($U1025,技リスト!$A$1:$F$270,3,FALSE))</f>
        <v>56</v>
      </c>
      <c r="X1025" s="3" t="str">
        <f>IF($E1025=IF(ISERROR(VLOOKUP($U1025,技リスト!$A$1:$F$270,4,FALSE)),"－",VLOOKUP($U1025,技リスト!$A$1:$F$270,4,FALSE)),"一致","")</f>
        <v>一致</v>
      </c>
      <c r="Y1025" s="15" t="s">
        <v>2352</v>
      </c>
      <c r="Z1025" s="3" t="str">
        <f>IF(ISERROR(VLOOKUP($Y1025,技リスト!$A$1:$F$270,6,FALSE)),"－",VLOOKUP($Y1025,技リスト!$A$1:$F$270,6,FALSE))</f>
        <v>BB</v>
      </c>
      <c r="AA1025" s="3">
        <f>IF(ISERROR(VLOOKUP($Y1025,技リスト!$A$1:$F$270,3,FALSE)),"－",VLOOKUP($Y1025,技リスト!$A$1:$F$270,3,FALSE))</f>
        <v>73</v>
      </c>
      <c r="AB1025" s="3" t="str">
        <f>IF($E1025=IF(ISERROR(VLOOKUP($Y1025,技リスト!$A$1:$F$270,4,FALSE)),"－",VLOOKUP($Y1025,技リスト!$A$1:$F$270,4,FALSE)),"一致","")</f>
        <v>一致</v>
      </c>
      <c r="AC1025" s="15" t="s">
        <v>2375</v>
      </c>
      <c r="AD1025" s="3" t="str">
        <f>IF(ISERROR(VLOOKUP($AC1025,技リスト!$A$1:$F$270,6,FALSE)),"－",VLOOKUP($AC1025,技リスト!$A$1:$F$270,6,FALSE))</f>
        <v>BL</v>
      </c>
      <c r="AE1025" s="3">
        <f>IF(ISERROR(VLOOKUP($AC1025,技リスト!$A$1:$F$270,3,FALSE)),"－",VLOOKUP($AC1025,技リスト!$A$1:$F$270,3,FALSE))</f>
        <v>90</v>
      </c>
      <c r="AF1025" s="3" t="str">
        <f>IF($E1025=IF(ISERROR(VLOOKUP($AC1025,技リスト!$A$1:$F$245,4,FALSE)),"－",VLOOKUP($AC1025,技リスト!$A$1:$F$245,4,FALSE)),"一致","")</f>
        <v/>
      </c>
      <c r="AG1025" s="16" t="str">
        <f t="shared" si="120"/>
        <v>グラビテイションアースクェイクヘビーベイビープラネットシールド</v>
      </c>
      <c r="AH1025" s="16" t="str">
        <f t="shared" si="121"/>
        <v>グラビテイションアースクェイクヘビーベイビープラネットシールド</v>
      </c>
      <c r="AI1025" s="16" t="str">
        <f t="shared" si="122"/>
        <v>グラビテイションアースクェイクヘビーベイビープラネットシールド</v>
      </c>
      <c r="AJ1025" s="16" t="str">
        <f t="shared" si="123"/>
        <v>グラビテイションアースクェイクヘビーベイビープラネットシールド</v>
      </c>
      <c r="AK1025" s="15" t="str">
        <f t="shared" si="124"/>
        <v>BBBLBBBL</v>
      </c>
      <c r="AL1025" s="16" t="str">
        <f t="shared" si="125"/>
        <v>BBBLBBBL</v>
      </c>
      <c r="AM1025" s="15" t="str">
        <f t="shared" si="126"/>
        <v>BBBLBBBL</v>
      </c>
      <c r="AN1025" s="15" t="str">
        <f t="shared" si="127"/>
        <v>BBBLBBBL</v>
      </c>
    </row>
    <row r="1026" spans="1:40" ht="11.25" customHeight="1" x14ac:dyDescent="0.15">
      <c r="A1026" s="15">
        <v>1025</v>
      </c>
      <c r="B1026" s="15" t="s">
        <v>2376</v>
      </c>
      <c r="C1026" s="15" t="s">
        <v>2376</v>
      </c>
      <c r="D1026" s="3" t="s">
        <v>18</v>
      </c>
      <c r="E1026" s="15" t="s">
        <v>145</v>
      </c>
      <c r="F1026" s="15" t="s">
        <v>53</v>
      </c>
      <c r="G1026" s="15">
        <v>127</v>
      </c>
      <c r="H1026" s="15">
        <v>93</v>
      </c>
      <c r="I1026" s="15">
        <v>63</v>
      </c>
      <c r="J1026" s="15">
        <v>56</v>
      </c>
      <c r="K1026" s="15">
        <v>63</v>
      </c>
      <c r="L1026" s="15">
        <v>52</v>
      </c>
      <c r="M1026" s="15">
        <v>60</v>
      </c>
      <c r="N1026" s="15">
        <v>57</v>
      </c>
      <c r="O1026" s="15">
        <v>60</v>
      </c>
      <c r="P1026" s="15">
        <v>13</v>
      </c>
      <c r="Q1026" s="15" t="s">
        <v>2377</v>
      </c>
      <c r="R1026" s="3" t="str">
        <f>IF(ISERROR(VLOOKUP($Q1026,技リスト!$A$1:$F$270,6,FALSE)),"－",VLOOKUP($Q1026,技リスト!$A$1:$F$270,6,FALSE))</f>
        <v>DR</v>
      </c>
      <c r="S1026" s="3">
        <f>IF(ISERROR(VLOOKUP($Q1026,技リスト!$A$1:$F$270,3,FALSE)),"－",VLOOKUP($Q1026,技リスト!$A$1:$F$270,3,FALSE))</f>
        <v>67</v>
      </c>
      <c r="T1026" s="3" t="str">
        <f>IF($E1026=IF(ISERROR(VLOOKUP($Q1026,技リスト!$A$1:$F$270,4,FALSE)),"－",VLOOKUP($Q1026,技リスト!$A$1:$F$270,4,FALSE)),"一致","")</f>
        <v>一致</v>
      </c>
      <c r="U1026" s="15" t="s">
        <v>2346</v>
      </c>
      <c r="V1026" s="3" t="str">
        <f>IF(ISERROR(VLOOKUP($U1026,技リスト!$A$1:$F$270,6,FALSE)),"－",VLOOKUP($U1026,技リスト!$A$1:$F$270,6,FALSE))</f>
        <v>BL</v>
      </c>
      <c r="W1026" s="3">
        <f>IF(ISERROR(VLOOKUP($U1026,技リスト!$A$1:$F$270,3,FALSE)),"－",VLOOKUP($U1026,技リスト!$A$1:$F$270,3,FALSE))</f>
        <v>39</v>
      </c>
      <c r="X1026" s="3" t="str">
        <f>IF($E1026=IF(ISERROR(VLOOKUP($U1026,技リスト!$A$1:$F$270,4,FALSE)),"－",VLOOKUP($U1026,技リスト!$A$1:$F$270,4,FALSE)),"一致","")</f>
        <v>一致</v>
      </c>
      <c r="Y1026" s="15" t="s">
        <v>427</v>
      </c>
      <c r="Z1026" s="3" t="str">
        <f>IF(ISERROR(VLOOKUP($Y1026,技リスト!$A$1:$F$270,6,FALSE)),"－",VLOOKUP($Y1026,技リスト!$A$1:$F$270,6,FALSE))</f>
        <v>BL</v>
      </c>
      <c r="AA1026" s="3">
        <f>IF(ISERROR(VLOOKUP($Y1026,技リスト!$A$1:$F$270,3,FALSE)),"－",VLOOKUP($Y1026,技リスト!$A$1:$F$270,3,FALSE))</f>
        <v>39</v>
      </c>
      <c r="AB1026" s="3" t="str">
        <f>IF($E1026=IF(ISERROR(VLOOKUP($Y1026,技リスト!$A$1:$F$270,4,FALSE)),"－",VLOOKUP($Y1026,技リスト!$A$1:$F$270,4,FALSE)),"一致","")</f>
        <v/>
      </c>
      <c r="AC1026" s="15" t="s">
        <v>392</v>
      </c>
      <c r="AD1026" s="3" t="str">
        <f>IF(ISERROR(VLOOKUP($AC1026,技リスト!$A$1:$F$270,6,FALSE)),"－",VLOOKUP($AC1026,技リスト!$A$1:$F$270,6,FALSE))</f>
        <v>LS</v>
      </c>
      <c r="AE1026" s="3">
        <f>IF(ISERROR(VLOOKUP($AC1026,技リスト!$A$1:$F$270,3,FALSE)),"－",VLOOKUP($AC1026,技リスト!$A$1:$F$270,3,FALSE))</f>
        <v>94</v>
      </c>
      <c r="AF1026" s="3" t="str">
        <f>IF($E1026=IF(ISERROR(VLOOKUP($AC1026,技リスト!$A$1:$F$245,4,FALSE)),"－",VLOOKUP($AC1026,技リスト!$A$1:$F$245,4,FALSE)),"一致","")</f>
        <v>一致</v>
      </c>
      <c r="AG1026" s="16" t="str">
        <f t="shared" ref="AG1026:AG1089" si="128">Q1026&amp;U1026&amp;Y1026&amp;AC1026</f>
        <v>メテオシャワーフォトンフラッシュブレードアタックアサルトシュート</v>
      </c>
      <c r="AH1026" s="16" t="str">
        <f t="shared" ref="AH1026:AH1089" si="129">Q1026&amp;U1026&amp;Y1026&amp;AC1026</f>
        <v>メテオシャワーフォトンフラッシュブレードアタックアサルトシュート</v>
      </c>
      <c r="AI1026" s="16" t="str">
        <f t="shared" ref="AI1026:AI1089" si="130">Q1026&amp;U1026&amp;Y1026&amp;AC1026</f>
        <v>メテオシャワーフォトンフラッシュブレードアタックアサルトシュート</v>
      </c>
      <c r="AJ1026" s="16" t="str">
        <f t="shared" ref="AJ1026:AJ1089" si="131">Q1026&amp;U1026&amp;Y1026&amp;AC1026</f>
        <v>メテオシャワーフォトンフラッシュブレードアタックアサルトシュート</v>
      </c>
      <c r="AK1026" s="15" t="str">
        <f t="shared" ref="AK1026:AK1089" si="132">R1026&amp;V1026&amp;Z1026&amp;AD1026</f>
        <v>DRBLBLLS</v>
      </c>
      <c r="AL1026" s="16" t="str">
        <f t="shared" ref="AL1026:AL1089" si="133">R1026&amp;V1026&amp;Z1026&amp;AD1026</f>
        <v>DRBLBLLS</v>
      </c>
      <c r="AM1026" s="15" t="str">
        <f t="shared" ref="AM1026:AM1089" si="134">R1026&amp;V1026&amp;Z1026&amp;AD1026</f>
        <v>DRBLBLLS</v>
      </c>
      <c r="AN1026" s="15" t="str">
        <f t="shared" ref="AN1026:AN1089" si="135">R1026&amp;V1026&amp;Z1026&amp;AD1026</f>
        <v>DRBLBLLS</v>
      </c>
    </row>
    <row r="1027" spans="1:40" ht="11.25" customHeight="1" x14ac:dyDescent="0.15">
      <c r="A1027" s="15">
        <v>1026</v>
      </c>
      <c r="B1027" s="15" t="s">
        <v>2378</v>
      </c>
      <c r="C1027" s="15" t="s">
        <v>2378</v>
      </c>
      <c r="D1027" s="3" t="s">
        <v>192</v>
      </c>
      <c r="E1027" s="15" t="s">
        <v>88</v>
      </c>
      <c r="F1027" s="15" t="s">
        <v>53</v>
      </c>
      <c r="G1027" s="15">
        <v>129</v>
      </c>
      <c r="H1027" s="15">
        <v>85</v>
      </c>
      <c r="I1027" s="15">
        <v>59</v>
      </c>
      <c r="J1027" s="15">
        <v>71</v>
      </c>
      <c r="K1027" s="15">
        <v>61</v>
      </c>
      <c r="L1027" s="15">
        <v>56</v>
      </c>
      <c r="M1027" s="15">
        <v>72</v>
      </c>
      <c r="N1027" s="15">
        <v>53</v>
      </c>
      <c r="O1027" s="15">
        <v>62</v>
      </c>
      <c r="P1027" s="15">
        <v>18</v>
      </c>
      <c r="Q1027" s="15" t="s">
        <v>2355</v>
      </c>
      <c r="R1027" s="3" t="str">
        <f>IF(ISERROR(VLOOKUP($Q1027,技リスト!$A$1:$F$270,6,FALSE)),"－",VLOOKUP($Q1027,技リスト!$A$1:$F$270,6,FALSE))</f>
        <v>NS</v>
      </c>
      <c r="S1027" s="3">
        <f>IF(ISERROR(VLOOKUP($Q1027,技リスト!$A$1:$F$270,3,FALSE)),"－",VLOOKUP($Q1027,技リスト!$A$1:$F$270,3,FALSE))</f>
        <v>82</v>
      </c>
      <c r="T1027" s="3" t="str">
        <f>IF($E1027=IF(ISERROR(VLOOKUP($Q1027,技リスト!$A$1:$F$270,4,FALSE)),"－",VLOOKUP($Q1027,技リスト!$A$1:$F$270,4,FALSE)),"一致","")</f>
        <v/>
      </c>
      <c r="U1027" s="15" t="s">
        <v>2377</v>
      </c>
      <c r="V1027" s="3" t="str">
        <f>IF(ISERROR(VLOOKUP($U1027,技リスト!$A$1:$F$270,6,FALSE)),"－",VLOOKUP($U1027,技リスト!$A$1:$F$270,6,FALSE))</f>
        <v>DR</v>
      </c>
      <c r="W1027" s="3">
        <f>IF(ISERROR(VLOOKUP($U1027,技リスト!$A$1:$F$270,3,FALSE)),"－",VLOOKUP($U1027,技リスト!$A$1:$F$270,3,FALSE))</f>
        <v>67</v>
      </c>
      <c r="X1027" s="3" t="str">
        <f>IF($E1027=IF(ISERROR(VLOOKUP($U1027,技リスト!$A$1:$F$270,4,FALSE)),"－",VLOOKUP($U1027,技リスト!$A$1:$F$270,4,FALSE)),"一致","")</f>
        <v/>
      </c>
      <c r="Y1027" s="15" t="s">
        <v>699</v>
      </c>
      <c r="Z1027" s="3" t="str">
        <f>IF(ISERROR(VLOOKUP($Y1027,技リスト!$A$1:$F$270,6,FALSE)),"－",VLOOKUP($Y1027,技リスト!$A$1:$F$270,6,FALSE))</f>
        <v>BL</v>
      </c>
      <c r="AA1027" s="3">
        <f>IF(ISERROR(VLOOKUP($Y1027,技リスト!$A$1:$F$270,3,FALSE)),"－",VLOOKUP($Y1027,技リスト!$A$1:$F$270,3,FALSE))</f>
        <v>80</v>
      </c>
      <c r="AB1027" s="3" t="str">
        <f>IF($E1027=IF(ISERROR(VLOOKUP($Y1027,技リスト!$A$1:$F$270,4,FALSE)),"－",VLOOKUP($Y1027,技リスト!$A$1:$F$270,4,FALSE)),"一致","")</f>
        <v/>
      </c>
      <c r="AC1027" s="15" t="s">
        <v>2379</v>
      </c>
      <c r="AD1027" s="3" t="str">
        <f>IF(ISERROR(VLOOKUP($AC1027,技リスト!$A$1:$F$270,6,FALSE)),"－",VLOOKUP($AC1027,技リスト!$A$1:$F$270,6,FALSE))</f>
        <v>DR</v>
      </c>
      <c r="AE1027" s="3">
        <f>IF(ISERROR(VLOOKUP($AC1027,技リスト!$A$1:$F$270,3,FALSE)),"－",VLOOKUP($AC1027,技リスト!$A$1:$F$270,3,FALSE))</f>
        <v>96</v>
      </c>
      <c r="AF1027" s="3" t="str">
        <f>IF($E1027=IF(ISERROR(VLOOKUP($AC1027,技リスト!$A$1:$F$245,4,FALSE)),"－",VLOOKUP($AC1027,技リスト!$A$1:$F$245,4,FALSE)),"一致","")</f>
        <v/>
      </c>
      <c r="AG1027" s="16" t="str">
        <f t="shared" si="128"/>
        <v>アストロブレイクメテオシャワーグッドスメルサザンクロスカット</v>
      </c>
      <c r="AH1027" s="16" t="str">
        <f t="shared" si="129"/>
        <v>アストロブレイクメテオシャワーグッドスメルサザンクロスカット</v>
      </c>
      <c r="AI1027" s="16" t="str">
        <f t="shared" si="130"/>
        <v>アストロブレイクメテオシャワーグッドスメルサザンクロスカット</v>
      </c>
      <c r="AJ1027" s="16" t="str">
        <f t="shared" si="131"/>
        <v>アストロブレイクメテオシャワーグッドスメルサザンクロスカット</v>
      </c>
      <c r="AK1027" s="15" t="str">
        <f t="shared" si="132"/>
        <v>NSDRBLDR</v>
      </c>
      <c r="AL1027" s="16" t="str">
        <f t="shared" si="133"/>
        <v>NSDRBLDR</v>
      </c>
      <c r="AM1027" s="15" t="str">
        <f t="shared" si="134"/>
        <v>NSDRBLDR</v>
      </c>
      <c r="AN1027" s="15" t="str">
        <f t="shared" si="135"/>
        <v>NSDRBLDR</v>
      </c>
    </row>
    <row r="1028" spans="1:40" ht="11.25" customHeight="1" x14ac:dyDescent="0.15">
      <c r="A1028" s="15">
        <v>1027</v>
      </c>
      <c r="B1028" s="15" t="s">
        <v>2380</v>
      </c>
      <c r="C1028" s="15" t="s">
        <v>2380</v>
      </c>
      <c r="D1028" s="3" t="s">
        <v>18</v>
      </c>
      <c r="E1028" s="15" t="s">
        <v>19</v>
      </c>
      <c r="F1028" s="15" t="s">
        <v>53</v>
      </c>
      <c r="G1028" s="15">
        <v>160</v>
      </c>
      <c r="H1028" s="15">
        <v>69</v>
      </c>
      <c r="I1028" s="15">
        <v>53</v>
      </c>
      <c r="J1028" s="15">
        <v>68</v>
      </c>
      <c r="K1028" s="15">
        <v>75</v>
      </c>
      <c r="L1028" s="15">
        <v>63</v>
      </c>
      <c r="M1028" s="15">
        <v>71</v>
      </c>
      <c r="N1028" s="15">
        <v>61</v>
      </c>
      <c r="O1028" s="15">
        <v>68</v>
      </c>
      <c r="P1028" s="15">
        <v>12</v>
      </c>
      <c r="Q1028" s="15" t="s">
        <v>2377</v>
      </c>
      <c r="R1028" s="3" t="str">
        <f>IF(ISERROR(VLOOKUP($Q1028,技リスト!$A$1:$F$270,6,FALSE)),"－",VLOOKUP($Q1028,技リスト!$A$1:$F$270,6,FALSE))</f>
        <v>DR</v>
      </c>
      <c r="S1028" s="3">
        <f>IF(ISERROR(VLOOKUP($Q1028,技リスト!$A$1:$F$270,3,FALSE)),"－",VLOOKUP($Q1028,技リスト!$A$1:$F$270,3,FALSE))</f>
        <v>67</v>
      </c>
      <c r="T1028" s="3" t="str">
        <f>IF($E1028=IF(ISERROR(VLOOKUP($Q1028,技リスト!$A$1:$F$270,4,FALSE)),"－",VLOOKUP($Q1028,技リスト!$A$1:$F$270,4,FALSE)),"一致","")</f>
        <v/>
      </c>
      <c r="U1028" s="15" t="s">
        <v>2346</v>
      </c>
      <c r="V1028" s="3" t="str">
        <f>IF(ISERROR(VLOOKUP($U1028,技リスト!$A$1:$F$270,6,FALSE)),"－",VLOOKUP($U1028,技リスト!$A$1:$F$270,6,FALSE))</f>
        <v>BL</v>
      </c>
      <c r="W1028" s="3">
        <f>IF(ISERROR(VLOOKUP($U1028,技リスト!$A$1:$F$270,3,FALSE)),"－",VLOOKUP($U1028,技リスト!$A$1:$F$270,3,FALSE))</f>
        <v>39</v>
      </c>
      <c r="X1028" s="3" t="str">
        <f>IF($E1028=IF(ISERROR(VLOOKUP($U1028,技リスト!$A$1:$F$270,4,FALSE)),"－",VLOOKUP($U1028,技リスト!$A$1:$F$270,4,FALSE)),"一致","")</f>
        <v/>
      </c>
      <c r="Y1028" s="15" t="s">
        <v>159</v>
      </c>
      <c r="Z1028" s="3" t="str">
        <f>IF(ISERROR(VLOOKUP($Y1028,技リスト!$A$1:$F$270,6,FALSE)),"－",VLOOKUP($Y1028,技リスト!$A$1:$F$270,6,FALSE))</f>
        <v>NS</v>
      </c>
      <c r="AA1028" s="3">
        <f>IF(ISERROR(VLOOKUP($Y1028,技リスト!$A$1:$F$270,3,FALSE)),"－",VLOOKUP($Y1028,技リスト!$A$1:$F$270,3,FALSE))</f>
        <v>67</v>
      </c>
      <c r="AB1028" s="3" t="str">
        <f>IF($E1028=IF(ISERROR(VLOOKUP($Y1028,技リスト!$A$1:$F$270,4,FALSE)),"－",VLOOKUP($Y1028,技リスト!$A$1:$F$270,4,FALSE)),"一致","")</f>
        <v/>
      </c>
      <c r="AC1028" s="15" t="s">
        <v>2353</v>
      </c>
      <c r="AD1028" s="3" t="str">
        <f>IF(ISERROR(VLOOKUP($AC1028,技リスト!$A$1:$F$270,6,FALSE)),"－",VLOOKUP($AC1028,技リスト!$A$1:$F$270,6,FALSE))</f>
        <v>NS</v>
      </c>
      <c r="AE1028" s="3">
        <f>IF(ISERROR(VLOOKUP($AC1028,技リスト!$A$1:$F$270,3,FALSE)),"－",VLOOKUP($AC1028,技リスト!$A$1:$F$270,3,FALSE))</f>
        <v>96</v>
      </c>
      <c r="AF1028" s="3" t="str">
        <f>IF($E1028=IF(ISERROR(VLOOKUP($AC1028,技リスト!$A$1:$F$245,4,FALSE)),"－",VLOOKUP($AC1028,技リスト!$A$1:$F$245,4,FALSE)),"一致","")</f>
        <v>一致</v>
      </c>
      <c r="AG1028" s="16" t="str">
        <f t="shared" si="128"/>
        <v>メテオシャワーフォトンフラッシュクルクルヘッドガニメデプロトン</v>
      </c>
      <c r="AH1028" s="16" t="str">
        <f t="shared" si="129"/>
        <v>メテオシャワーフォトンフラッシュクルクルヘッドガニメデプロトン</v>
      </c>
      <c r="AI1028" s="16" t="str">
        <f t="shared" si="130"/>
        <v>メテオシャワーフォトンフラッシュクルクルヘッドガニメデプロトン</v>
      </c>
      <c r="AJ1028" s="16" t="str">
        <f t="shared" si="131"/>
        <v>メテオシャワーフォトンフラッシュクルクルヘッドガニメデプロトン</v>
      </c>
      <c r="AK1028" s="15" t="str">
        <f t="shared" si="132"/>
        <v>DRBLNSNS</v>
      </c>
      <c r="AL1028" s="16" t="str">
        <f t="shared" si="133"/>
        <v>DRBLNSNS</v>
      </c>
      <c r="AM1028" s="15" t="str">
        <f t="shared" si="134"/>
        <v>DRBLNSNS</v>
      </c>
      <c r="AN1028" s="15" t="str">
        <f t="shared" si="135"/>
        <v>DRBLNSNS</v>
      </c>
    </row>
    <row r="1029" spans="1:40" ht="11.25" customHeight="1" x14ac:dyDescent="0.15">
      <c r="A1029" s="15">
        <v>1028</v>
      </c>
      <c r="B1029" s="15" t="s">
        <v>2381</v>
      </c>
      <c r="C1029" s="15" t="s">
        <v>2381</v>
      </c>
      <c r="D1029" s="3" t="s">
        <v>192</v>
      </c>
      <c r="E1029" s="15" t="s">
        <v>88</v>
      </c>
      <c r="F1029" s="15" t="s">
        <v>52</v>
      </c>
      <c r="G1029" s="15">
        <v>149</v>
      </c>
      <c r="H1029" s="15">
        <v>76</v>
      </c>
      <c r="I1029" s="15">
        <v>70</v>
      </c>
      <c r="J1029" s="15">
        <v>58</v>
      </c>
      <c r="K1029" s="15">
        <v>61</v>
      </c>
      <c r="L1029" s="15">
        <v>52</v>
      </c>
      <c r="M1029" s="15">
        <v>71</v>
      </c>
      <c r="N1029" s="15">
        <v>53</v>
      </c>
      <c r="O1029" s="15">
        <v>53</v>
      </c>
      <c r="P1029" s="15">
        <v>20</v>
      </c>
      <c r="Q1029" s="15" t="s">
        <v>2367</v>
      </c>
      <c r="R1029" s="3" t="str">
        <f>IF(ISERROR(VLOOKUP($Q1029,技リスト!$A$1:$F$270,6,FALSE)),"－",VLOOKUP($Q1029,技リスト!$A$1:$F$270,6,FALSE))</f>
        <v>NS</v>
      </c>
      <c r="S1029" s="3">
        <f>IF(ISERROR(VLOOKUP($Q1029,技リスト!$A$1:$F$270,3,FALSE)),"－",VLOOKUP($Q1029,技リスト!$A$1:$F$270,3,FALSE))</f>
        <v>122</v>
      </c>
      <c r="T1029" s="3" t="str">
        <f>IF($E1029=IF(ISERROR(VLOOKUP($Q1029,技リスト!$A$1:$F$270,4,FALSE)),"－",VLOOKUP($Q1029,技リスト!$A$1:$F$270,4,FALSE)),"一致","")</f>
        <v/>
      </c>
      <c r="U1029" s="15" t="s">
        <v>2377</v>
      </c>
      <c r="V1029" s="3" t="str">
        <f>IF(ISERROR(VLOOKUP($U1029,技リスト!$A$1:$F$270,6,FALSE)),"－",VLOOKUP($U1029,技リスト!$A$1:$F$270,6,FALSE))</f>
        <v>DR</v>
      </c>
      <c r="W1029" s="3">
        <f>IF(ISERROR(VLOOKUP($U1029,技リスト!$A$1:$F$270,3,FALSE)),"－",VLOOKUP($U1029,技リスト!$A$1:$F$270,3,FALSE))</f>
        <v>67</v>
      </c>
      <c r="X1029" s="3" t="str">
        <f>IF($E1029=IF(ISERROR(VLOOKUP($U1029,技リスト!$A$1:$F$270,4,FALSE)),"－",VLOOKUP($U1029,技リスト!$A$1:$F$270,4,FALSE)),"一致","")</f>
        <v/>
      </c>
      <c r="Y1029" s="15" t="s">
        <v>195</v>
      </c>
      <c r="Z1029" s="3" t="str">
        <f>IF(ISERROR(VLOOKUP($Y1029,技リスト!$A$1:$F$270,6,FALSE)),"－",VLOOKUP($Y1029,技リスト!$A$1:$F$270,6,FALSE))</f>
        <v>NS</v>
      </c>
      <c r="AA1029" s="3">
        <f>IF(ISERROR(VLOOKUP($Y1029,技リスト!$A$1:$F$270,3,FALSE)),"－",VLOOKUP($Y1029,技リスト!$A$1:$F$270,3,FALSE))</f>
        <v>68</v>
      </c>
      <c r="AB1029" s="3" t="str">
        <f>IF($E1029=IF(ISERROR(VLOOKUP($Y1029,技リスト!$A$1:$F$270,4,FALSE)),"－",VLOOKUP($Y1029,技リスト!$A$1:$F$270,4,FALSE)),"一致","")</f>
        <v/>
      </c>
      <c r="AC1029" s="15" t="s">
        <v>2360</v>
      </c>
      <c r="AD1029" s="3" t="str">
        <f>IF(ISERROR(VLOOKUP($AC1029,技リスト!$A$1:$F$270,6,FALSE)),"－",VLOOKUP($AC1029,技リスト!$A$1:$F$270,6,FALSE))</f>
        <v>LS</v>
      </c>
      <c r="AE1029" s="3">
        <f>IF(ISERROR(VLOOKUP($AC1029,技リスト!$A$1:$F$270,3,FALSE)),"－",VLOOKUP($AC1029,技リスト!$A$1:$F$270,3,FALSE))</f>
        <v>106</v>
      </c>
      <c r="AF1029" s="3" t="str">
        <f>IF($E1029=IF(ISERROR(VLOOKUP($AC1029,技リスト!$A$1:$F$245,4,FALSE)),"－",VLOOKUP($AC1029,技リスト!$A$1:$F$245,4,FALSE)),"一致","")</f>
        <v>一致</v>
      </c>
      <c r="AG1029" s="16" t="str">
        <f t="shared" si="128"/>
        <v>ガイアブレイクメテオシャワーローズスプラッシュグングニル</v>
      </c>
      <c r="AH1029" s="16" t="str">
        <f t="shared" si="129"/>
        <v>ガイアブレイクメテオシャワーローズスプラッシュグングニル</v>
      </c>
      <c r="AI1029" s="16" t="str">
        <f t="shared" si="130"/>
        <v>ガイアブレイクメテオシャワーローズスプラッシュグングニル</v>
      </c>
      <c r="AJ1029" s="16" t="str">
        <f t="shared" si="131"/>
        <v>ガイアブレイクメテオシャワーローズスプラッシュグングニル</v>
      </c>
      <c r="AK1029" s="15" t="str">
        <f t="shared" si="132"/>
        <v>NSDRNSLS</v>
      </c>
      <c r="AL1029" s="16" t="str">
        <f t="shared" si="133"/>
        <v>NSDRNSLS</v>
      </c>
      <c r="AM1029" s="15" t="str">
        <f t="shared" si="134"/>
        <v>NSDRNSLS</v>
      </c>
      <c r="AN1029" s="15" t="str">
        <f t="shared" si="135"/>
        <v>NSDRNSLS</v>
      </c>
    </row>
    <row r="1030" spans="1:40" ht="11.25" customHeight="1" x14ac:dyDescent="0.15">
      <c r="A1030" s="15">
        <v>1029</v>
      </c>
      <c r="B1030" s="15" t="s">
        <v>2382</v>
      </c>
      <c r="C1030" s="15" t="s">
        <v>2382</v>
      </c>
      <c r="D1030" s="3" t="s">
        <v>18</v>
      </c>
      <c r="E1030" s="15" t="s">
        <v>88</v>
      </c>
      <c r="F1030" s="15" t="s">
        <v>52</v>
      </c>
      <c r="G1030" s="15">
        <v>149</v>
      </c>
      <c r="H1030" s="15">
        <v>72</v>
      </c>
      <c r="I1030" s="15">
        <v>70</v>
      </c>
      <c r="J1030" s="15">
        <v>60</v>
      </c>
      <c r="K1030" s="15">
        <v>71</v>
      </c>
      <c r="L1030" s="15">
        <v>63</v>
      </c>
      <c r="M1030" s="15">
        <v>67</v>
      </c>
      <c r="N1030" s="15">
        <v>65</v>
      </c>
      <c r="O1030" s="15">
        <v>64</v>
      </c>
      <c r="P1030" s="15">
        <v>14</v>
      </c>
      <c r="Q1030" s="15" t="s">
        <v>2367</v>
      </c>
      <c r="R1030" s="3" t="str">
        <f>IF(ISERROR(VLOOKUP($Q1030,技リスト!$A$1:$F$270,6,FALSE)),"－",VLOOKUP($Q1030,技リスト!$A$1:$F$270,6,FALSE))</f>
        <v>NS</v>
      </c>
      <c r="S1030" s="3">
        <f>IF(ISERROR(VLOOKUP($Q1030,技リスト!$A$1:$F$270,3,FALSE)),"－",VLOOKUP($Q1030,技リスト!$A$1:$F$270,3,FALSE))</f>
        <v>122</v>
      </c>
      <c r="T1030" s="3" t="str">
        <f>IF($E1030=IF(ISERROR(VLOOKUP($Q1030,技リスト!$A$1:$F$270,4,FALSE)),"－",VLOOKUP($Q1030,技リスト!$A$1:$F$270,4,FALSE)),"一致","")</f>
        <v/>
      </c>
      <c r="U1030" s="15" t="s">
        <v>2350</v>
      </c>
      <c r="V1030" s="3" t="str">
        <f>IF(ISERROR(VLOOKUP($U1030,技リスト!$A$1:$F$270,6,FALSE)),"－",VLOOKUP($U1030,技リスト!$A$1:$F$270,6,FALSE))</f>
        <v>DR</v>
      </c>
      <c r="W1030" s="3">
        <f>IF(ISERROR(VLOOKUP($U1030,技リスト!$A$1:$F$270,3,FALSE)),"－",VLOOKUP($U1030,技リスト!$A$1:$F$270,3,FALSE))</f>
        <v>61</v>
      </c>
      <c r="X1030" s="3" t="str">
        <f>IF($E1030=IF(ISERROR(VLOOKUP($U1030,技リスト!$A$1:$F$270,4,FALSE)),"－",VLOOKUP($U1030,技リスト!$A$1:$F$270,4,FALSE)),"一致","")</f>
        <v/>
      </c>
      <c r="Y1030" s="15" t="s">
        <v>350</v>
      </c>
      <c r="Z1030" s="3" t="str">
        <f>IF(ISERROR(VLOOKUP($Y1030,技リスト!$A$1:$F$270,6,FALSE)),"－",VLOOKUP($Y1030,技リスト!$A$1:$F$270,6,FALSE))</f>
        <v>NS</v>
      </c>
      <c r="AA1030" s="3">
        <f>IF(ISERROR(VLOOKUP($Y1030,技リスト!$A$1:$F$270,3,FALSE)),"－",VLOOKUP($Y1030,技リスト!$A$1:$F$270,3,FALSE))</f>
        <v>67</v>
      </c>
      <c r="AB1030" s="3" t="str">
        <f>IF($E1030=IF(ISERROR(VLOOKUP($Y1030,技リスト!$A$1:$F$270,4,FALSE)),"－",VLOOKUP($Y1030,技リスト!$A$1:$F$270,4,FALSE)),"一致","")</f>
        <v>一致</v>
      </c>
      <c r="AC1030" s="15" t="s">
        <v>2355</v>
      </c>
      <c r="AD1030" s="3" t="str">
        <f>IF(ISERROR(VLOOKUP($AC1030,技リスト!$A$1:$F$270,6,FALSE)),"－",VLOOKUP($AC1030,技リスト!$A$1:$F$270,6,FALSE))</f>
        <v>NS</v>
      </c>
      <c r="AE1030" s="3">
        <f>IF(ISERROR(VLOOKUP($AC1030,技リスト!$A$1:$F$270,3,FALSE)),"－",VLOOKUP($AC1030,技リスト!$A$1:$F$270,3,FALSE))</f>
        <v>82</v>
      </c>
      <c r="AF1030" s="3" t="str">
        <f>IF($E1030=IF(ISERROR(VLOOKUP($AC1030,技リスト!$A$1:$F$245,4,FALSE)),"－",VLOOKUP($AC1030,技リスト!$A$1:$F$245,4,FALSE)),"一致","")</f>
        <v/>
      </c>
      <c r="AG1030" s="16" t="str">
        <f t="shared" si="128"/>
        <v>ガイアブレイクワープドライブクロスドライブアストロブレイク</v>
      </c>
      <c r="AH1030" s="16" t="str">
        <f t="shared" si="129"/>
        <v>ガイアブレイクワープドライブクロスドライブアストロブレイク</v>
      </c>
      <c r="AI1030" s="16" t="str">
        <f t="shared" si="130"/>
        <v>ガイアブレイクワープドライブクロスドライブアストロブレイク</v>
      </c>
      <c r="AJ1030" s="16" t="str">
        <f t="shared" si="131"/>
        <v>ガイアブレイクワープドライブクロスドライブアストロブレイク</v>
      </c>
      <c r="AK1030" s="15" t="str">
        <f t="shared" si="132"/>
        <v>NSDRNSNS</v>
      </c>
      <c r="AL1030" s="16" t="str">
        <f t="shared" si="133"/>
        <v>NSDRNSNS</v>
      </c>
      <c r="AM1030" s="15" t="str">
        <f t="shared" si="134"/>
        <v>NSDRNSNS</v>
      </c>
      <c r="AN1030" s="15" t="str">
        <f t="shared" si="135"/>
        <v>NSDRNSNS</v>
      </c>
    </row>
    <row r="1031" spans="1:40" ht="11.25" customHeight="1" x14ac:dyDescent="0.15">
      <c r="A1031" s="15">
        <v>1030</v>
      </c>
      <c r="B1031" s="15" t="s">
        <v>2383</v>
      </c>
      <c r="C1031" s="15" t="s">
        <v>2383</v>
      </c>
      <c r="D1031" s="3" t="s">
        <v>18</v>
      </c>
      <c r="E1031" s="15" t="s">
        <v>88</v>
      </c>
      <c r="F1031" s="15" t="s">
        <v>52</v>
      </c>
      <c r="G1031" s="15">
        <v>180</v>
      </c>
      <c r="H1031" s="15">
        <v>72</v>
      </c>
      <c r="I1031" s="15">
        <v>69</v>
      </c>
      <c r="J1031" s="15">
        <v>64</v>
      </c>
      <c r="K1031" s="15">
        <v>52</v>
      </c>
      <c r="L1031" s="15">
        <v>75</v>
      </c>
      <c r="M1031" s="15">
        <v>63</v>
      </c>
      <c r="N1031" s="15">
        <v>68</v>
      </c>
      <c r="O1031" s="15">
        <v>60</v>
      </c>
      <c r="P1031" s="15">
        <v>22</v>
      </c>
      <c r="Q1031" s="15" t="s">
        <v>2353</v>
      </c>
      <c r="R1031" s="3" t="str">
        <f>IF(ISERROR(VLOOKUP($Q1031,技リスト!$A$1:$F$270,6,FALSE)),"－",VLOOKUP($Q1031,技リスト!$A$1:$F$270,6,FALSE))</f>
        <v>NS</v>
      </c>
      <c r="S1031" s="3">
        <f>IF(ISERROR(VLOOKUP($Q1031,技リスト!$A$1:$F$270,3,FALSE)),"－",VLOOKUP($Q1031,技リスト!$A$1:$F$270,3,FALSE))</f>
        <v>96</v>
      </c>
      <c r="T1031" s="3" t="str">
        <f>IF($E1031=IF(ISERROR(VLOOKUP($Q1031,技リスト!$A$1:$F$270,4,FALSE)),"－",VLOOKUP($Q1031,技リスト!$A$1:$F$270,4,FALSE)),"一致","")</f>
        <v/>
      </c>
      <c r="U1031" s="15" t="s">
        <v>2367</v>
      </c>
      <c r="V1031" s="3" t="str">
        <f>IF(ISERROR(VLOOKUP($U1031,技リスト!$A$1:$F$270,6,FALSE)),"－",VLOOKUP($U1031,技リスト!$A$1:$F$270,6,FALSE))</f>
        <v>NS</v>
      </c>
      <c r="W1031" s="3">
        <f>IF(ISERROR(VLOOKUP($U1031,技リスト!$A$1:$F$270,3,FALSE)),"－",VLOOKUP($U1031,技リスト!$A$1:$F$270,3,FALSE))</f>
        <v>122</v>
      </c>
      <c r="X1031" s="3" t="str">
        <f>IF($E1031=IF(ISERROR(VLOOKUP($U1031,技リスト!$A$1:$F$270,4,FALSE)),"－",VLOOKUP($U1031,技リスト!$A$1:$F$270,4,FALSE)),"一致","")</f>
        <v/>
      </c>
      <c r="Y1031" s="15" t="s">
        <v>2357</v>
      </c>
      <c r="Z1031" s="3" t="str">
        <f>IF(ISERROR(VLOOKUP($Y1031,技リスト!$A$1:$F$270,6,FALSE)),"－",VLOOKUP($Y1031,技リスト!$A$1:$F$270,6,FALSE))</f>
        <v>CA</v>
      </c>
      <c r="AA1031" s="3">
        <f>IF(ISERROR(VLOOKUP($Y1031,技リスト!$A$1:$F$270,3,FALSE)),"－",VLOOKUP($Y1031,技リスト!$A$1:$F$270,3,FALSE))</f>
        <v>76</v>
      </c>
      <c r="AB1031" s="3" t="str">
        <f>IF($E1031=IF(ISERROR(VLOOKUP($Y1031,技リスト!$A$1:$F$270,4,FALSE)),"－",VLOOKUP($Y1031,技リスト!$A$1:$F$270,4,FALSE)),"一致","")</f>
        <v/>
      </c>
      <c r="AC1031" s="15" t="s">
        <v>2358</v>
      </c>
      <c r="AD1031" s="3" t="str">
        <f>IF(ISERROR(VLOOKUP($AC1031,技リスト!$A$1:$F$270,6,FALSE)),"－",VLOOKUP($AC1031,技リスト!$A$1:$F$270,6,FALSE))</f>
        <v>P2</v>
      </c>
      <c r="AE1031" s="3">
        <f>IF(ISERROR(VLOOKUP($AC1031,技リスト!$A$1:$F$270,3,FALSE)),"－",VLOOKUP($AC1031,技リスト!$A$1:$F$270,3,FALSE))</f>
        <v>117</v>
      </c>
      <c r="AF1031" s="3" t="str">
        <f>IF($E1031=IF(ISERROR(VLOOKUP($AC1031,技リスト!$A$1:$F$245,4,FALSE)),"－",VLOOKUP($AC1031,技リスト!$A$1:$F$245,4,FALSE)),"一致","")</f>
        <v>一致</v>
      </c>
      <c r="AG1031" s="16" t="str">
        <f t="shared" si="128"/>
        <v>ガニメデプロトンガイアブレイクワームホールじくうのかべ</v>
      </c>
      <c r="AH1031" s="16" t="str">
        <f t="shared" si="129"/>
        <v>ガニメデプロトンガイアブレイクワームホールじくうのかべ</v>
      </c>
      <c r="AI1031" s="16" t="str">
        <f t="shared" si="130"/>
        <v>ガニメデプロトンガイアブレイクワームホールじくうのかべ</v>
      </c>
      <c r="AJ1031" s="16" t="str">
        <f t="shared" si="131"/>
        <v>ガニメデプロトンガイアブレイクワームホールじくうのかべ</v>
      </c>
      <c r="AK1031" s="15" t="str">
        <f t="shared" si="132"/>
        <v>NSNSCAP2</v>
      </c>
      <c r="AL1031" s="16" t="str">
        <f t="shared" si="133"/>
        <v>NSNSCAP2</v>
      </c>
      <c r="AM1031" s="15" t="str">
        <f t="shared" si="134"/>
        <v>NSNSCAP2</v>
      </c>
      <c r="AN1031" s="15" t="str">
        <f t="shared" si="135"/>
        <v>NSNSCAP2</v>
      </c>
    </row>
    <row r="1032" spans="1:40" ht="11.25" customHeight="1" x14ac:dyDescent="0.15">
      <c r="A1032" s="15">
        <v>1031</v>
      </c>
      <c r="B1032" s="15" t="s">
        <v>2369</v>
      </c>
      <c r="C1032" s="15" t="s">
        <v>2384</v>
      </c>
      <c r="D1032" s="3" t="s">
        <v>18</v>
      </c>
      <c r="E1032" s="15" t="s">
        <v>88</v>
      </c>
      <c r="F1032" s="15" t="s">
        <v>52</v>
      </c>
      <c r="G1032" s="15">
        <v>195</v>
      </c>
      <c r="H1032" s="15">
        <v>72</v>
      </c>
      <c r="I1032" s="15">
        <v>85</v>
      </c>
      <c r="J1032" s="15">
        <v>80</v>
      </c>
      <c r="K1032" s="15">
        <v>57</v>
      </c>
      <c r="L1032" s="15">
        <v>55</v>
      </c>
      <c r="M1032" s="15">
        <v>75</v>
      </c>
      <c r="N1032" s="15">
        <v>69</v>
      </c>
      <c r="O1032" s="15">
        <v>54</v>
      </c>
      <c r="P1032" s="15">
        <v>22</v>
      </c>
      <c r="Q1032" s="15" t="s">
        <v>2353</v>
      </c>
      <c r="R1032" s="3" t="str">
        <f>IF(ISERROR(VLOOKUP($Q1032,技リスト!$A$1:$F$270,6,FALSE)),"－",VLOOKUP($Q1032,技リスト!$A$1:$F$270,6,FALSE))</f>
        <v>NS</v>
      </c>
      <c r="S1032" s="3">
        <f>IF(ISERROR(VLOOKUP($Q1032,技リスト!$A$1:$F$270,3,FALSE)),"－",VLOOKUP($Q1032,技リスト!$A$1:$F$270,3,FALSE))</f>
        <v>96</v>
      </c>
      <c r="T1032" s="3" t="str">
        <f>IF($E1032=IF(ISERROR(VLOOKUP($Q1032,技リスト!$A$1:$F$270,4,FALSE)),"－",VLOOKUP($Q1032,技リスト!$A$1:$F$270,4,FALSE)),"一致","")</f>
        <v/>
      </c>
      <c r="U1032" s="15" t="s">
        <v>2360</v>
      </c>
      <c r="V1032" s="3" t="str">
        <f>IF(ISERROR(VLOOKUP($U1032,技リスト!$A$1:$F$270,6,FALSE)),"－",VLOOKUP($U1032,技リスト!$A$1:$F$270,6,FALSE))</f>
        <v>LS</v>
      </c>
      <c r="W1032" s="3">
        <f>IF(ISERROR(VLOOKUP($U1032,技リスト!$A$1:$F$270,3,FALSE)),"－",VLOOKUP($U1032,技リスト!$A$1:$F$270,3,FALSE))</f>
        <v>106</v>
      </c>
      <c r="X1032" s="3" t="str">
        <f>IF($E1032=IF(ISERROR(VLOOKUP($U1032,技リスト!$A$1:$F$270,4,FALSE)),"－",VLOOKUP($U1032,技リスト!$A$1:$F$270,4,FALSE)),"一致","")</f>
        <v>一致</v>
      </c>
      <c r="Y1032" s="15" t="s">
        <v>171</v>
      </c>
      <c r="Z1032" s="3" t="str">
        <f>IF(ISERROR(VLOOKUP($Y1032,技リスト!$A$1:$F$270,6,FALSE)),"－",VLOOKUP($Y1032,技リスト!$A$1:$F$270,6,FALSE))</f>
        <v>DR</v>
      </c>
      <c r="AA1032" s="3">
        <f>IF(ISERROR(VLOOKUP($Y1032,技リスト!$A$1:$F$270,3,FALSE)),"－",VLOOKUP($Y1032,技リスト!$A$1:$F$270,3,FALSE))</f>
        <v>47</v>
      </c>
      <c r="AB1032" s="3" t="str">
        <f>IF($E1032=IF(ISERROR(VLOOKUP($Y1032,技リスト!$A$1:$F$270,4,FALSE)),"－",VLOOKUP($Y1032,技リスト!$A$1:$F$270,4,FALSE)),"一致","")</f>
        <v/>
      </c>
      <c r="AC1032" s="15" t="s">
        <v>218</v>
      </c>
      <c r="AD1032" s="3" t="str">
        <f>IF(ISERROR(VLOOKUP($AC1032,技リスト!$A$1:$F$270,6,FALSE)),"－",VLOOKUP($AC1032,技リスト!$A$1:$F$270,6,FALSE))</f>
        <v>DR</v>
      </c>
      <c r="AE1032" s="3">
        <f>IF(ISERROR(VLOOKUP($AC1032,技リスト!$A$1:$F$270,3,FALSE)),"－",VLOOKUP($AC1032,技リスト!$A$1:$F$270,3,FALSE))</f>
        <v>63</v>
      </c>
      <c r="AF1032" s="3" t="str">
        <f>IF($E1032=IF(ISERROR(VLOOKUP($AC1032,技リスト!$A$1:$F$245,4,FALSE)),"－",VLOOKUP($AC1032,技リスト!$A$1:$F$245,4,FALSE)),"一致","")</f>
        <v/>
      </c>
      <c r="AG1032" s="16" t="str">
        <f t="shared" si="128"/>
        <v>ガニメデプロトングングニルイリュージョンボールジャッジスルー</v>
      </c>
      <c r="AH1032" s="16" t="str">
        <f t="shared" si="129"/>
        <v>ガニメデプロトングングニルイリュージョンボールジャッジスルー</v>
      </c>
      <c r="AI1032" s="16" t="str">
        <f t="shared" si="130"/>
        <v>ガニメデプロトングングニルイリュージョンボールジャッジスルー</v>
      </c>
      <c r="AJ1032" s="16" t="str">
        <f t="shared" si="131"/>
        <v>ガニメデプロトングングニルイリュージョンボールジャッジスルー</v>
      </c>
      <c r="AK1032" s="15" t="str">
        <f t="shared" si="132"/>
        <v>NSLSDRDR</v>
      </c>
      <c r="AL1032" s="16" t="str">
        <f t="shared" si="133"/>
        <v>NSLSDRDR</v>
      </c>
      <c r="AM1032" s="15" t="str">
        <f t="shared" si="134"/>
        <v>NSLSDRDR</v>
      </c>
      <c r="AN1032" s="15" t="str">
        <f t="shared" si="135"/>
        <v>NSLSDRDR</v>
      </c>
    </row>
    <row r="1033" spans="1:40" ht="11.25" customHeight="1" x14ac:dyDescent="0.15">
      <c r="A1033" s="15">
        <v>1032</v>
      </c>
      <c r="B1033" s="15" t="s">
        <v>2385</v>
      </c>
      <c r="C1033" s="15" t="s">
        <v>2385</v>
      </c>
      <c r="D1033" s="3" t="s">
        <v>18</v>
      </c>
      <c r="E1033" s="15" t="s">
        <v>88</v>
      </c>
      <c r="F1033" s="15" t="s">
        <v>20</v>
      </c>
      <c r="G1033" s="15">
        <v>169</v>
      </c>
      <c r="H1033" s="15">
        <v>89</v>
      </c>
      <c r="I1033" s="15">
        <v>77</v>
      </c>
      <c r="J1033" s="15">
        <v>60</v>
      </c>
      <c r="K1033" s="15">
        <v>57</v>
      </c>
      <c r="L1033" s="15">
        <v>63</v>
      </c>
      <c r="M1033" s="15">
        <v>78</v>
      </c>
      <c r="N1033" s="15">
        <v>60</v>
      </c>
      <c r="O1033" s="15">
        <v>70</v>
      </c>
      <c r="P1033" s="15">
        <v>20</v>
      </c>
      <c r="Q1033" s="15" t="s">
        <v>2347</v>
      </c>
      <c r="R1033" s="3" t="str">
        <f>IF(ISERROR(VLOOKUP($Q1033,技リスト!$A$1:$F$270,6,FALSE)),"－",VLOOKUP($Q1033,技リスト!$A$1:$F$270,6,FALSE))</f>
        <v>CA</v>
      </c>
      <c r="S1033" s="3">
        <f>IF(ISERROR(VLOOKUP($Q1033,技リスト!$A$1:$F$270,3,FALSE)),"－",VLOOKUP($Q1033,技リスト!$A$1:$F$270,3,FALSE))</f>
        <v>99</v>
      </c>
      <c r="T1033" s="3" t="str">
        <f>IF($E1033=IF(ISERROR(VLOOKUP($Q1033,技リスト!$A$1:$F$270,4,FALSE)),"－",VLOOKUP($Q1033,技リスト!$A$1:$F$270,4,FALSE)),"一致","")</f>
        <v>一致</v>
      </c>
      <c r="U1033" s="15" t="s">
        <v>2358</v>
      </c>
      <c r="V1033" s="3" t="str">
        <f>IF(ISERROR(VLOOKUP($U1033,技リスト!$A$1:$F$270,6,FALSE)),"－",VLOOKUP($U1033,技リスト!$A$1:$F$270,6,FALSE))</f>
        <v>P2</v>
      </c>
      <c r="W1033" s="3">
        <f>IF(ISERROR(VLOOKUP($U1033,技リスト!$A$1:$F$270,3,FALSE)),"－",VLOOKUP($U1033,技リスト!$A$1:$F$270,3,FALSE))</f>
        <v>117</v>
      </c>
      <c r="X1033" s="3" t="str">
        <f>IF($E1033=IF(ISERROR(VLOOKUP($U1033,技リスト!$A$1:$F$270,4,FALSE)),"－",VLOOKUP($U1033,技リスト!$A$1:$F$270,4,FALSE)),"一致","")</f>
        <v>一致</v>
      </c>
      <c r="Y1033" s="15" t="s">
        <v>2346</v>
      </c>
      <c r="Z1033" s="3" t="str">
        <f>IF(ISERROR(VLOOKUP($Y1033,技リスト!$A$1:$F$270,6,FALSE)),"－",VLOOKUP($Y1033,技リスト!$A$1:$F$270,6,FALSE))</f>
        <v>BL</v>
      </c>
      <c r="AA1033" s="3">
        <f>IF(ISERROR(VLOOKUP($Y1033,技リスト!$A$1:$F$270,3,FALSE)),"－",VLOOKUP($Y1033,技リスト!$A$1:$F$270,3,FALSE))</f>
        <v>39</v>
      </c>
      <c r="AB1033" s="3" t="str">
        <f>IF($E1033=IF(ISERROR(VLOOKUP($Y1033,技リスト!$A$1:$F$270,4,FALSE)),"－",VLOOKUP($Y1033,技リスト!$A$1:$F$270,4,FALSE)),"一致","")</f>
        <v/>
      </c>
      <c r="AC1033" s="15" t="s">
        <v>270</v>
      </c>
      <c r="AD1033" s="3" t="str">
        <f>IF(ISERROR(VLOOKUP($AC1033,技リスト!$A$1:$F$270,6,FALSE)),"－",VLOOKUP($AC1033,技リスト!$A$1:$F$270,6,FALSE))</f>
        <v>CA</v>
      </c>
      <c r="AE1033" s="3">
        <f>IF(ISERROR(VLOOKUP($AC1033,技リスト!$A$1:$F$270,3,FALSE)),"－",VLOOKUP($AC1033,技リスト!$A$1:$F$270,3,FALSE))</f>
        <v>15</v>
      </c>
      <c r="AF1033" s="3" t="str">
        <f>IF($E1033=IF(ISERROR(VLOOKUP($AC1033,技リスト!$A$1:$F$245,4,FALSE)),"－",VLOOKUP($AC1033,技リスト!$A$1:$F$245,4,FALSE)),"一致","")</f>
        <v/>
      </c>
      <c r="AG1033" s="16" t="str">
        <f t="shared" si="128"/>
        <v>プロキオンネットじくうのかべフォトンフラッシュゆがむくうかん</v>
      </c>
      <c r="AH1033" s="16" t="str">
        <f t="shared" si="129"/>
        <v>プロキオンネットじくうのかべフォトンフラッシュゆがむくうかん</v>
      </c>
      <c r="AI1033" s="16" t="str">
        <f t="shared" si="130"/>
        <v>プロキオンネットじくうのかべフォトンフラッシュゆがむくうかん</v>
      </c>
      <c r="AJ1033" s="16" t="str">
        <f t="shared" si="131"/>
        <v>プロキオンネットじくうのかべフォトンフラッシュゆがむくうかん</v>
      </c>
      <c r="AK1033" s="15" t="str">
        <f t="shared" si="132"/>
        <v>CAP2BLCA</v>
      </c>
      <c r="AL1033" s="16" t="str">
        <f t="shared" si="133"/>
        <v>CAP2BLCA</v>
      </c>
      <c r="AM1033" s="15" t="str">
        <f t="shared" si="134"/>
        <v>CAP2BLCA</v>
      </c>
      <c r="AN1033" s="15" t="str">
        <f t="shared" si="135"/>
        <v>CAP2BLCA</v>
      </c>
    </row>
    <row r="1034" spans="1:40" ht="11.25" customHeight="1" x14ac:dyDescent="0.15">
      <c r="A1034" s="15">
        <v>1033</v>
      </c>
      <c r="B1034" s="15" t="s">
        <v>2386</v>
      </c>
      <c r="C1034" s="15" t="s">
        <v>2386</v>
      </c>
      <c r="D1034" s="3" t="s">
        <v>18</v>
      </c>
      <c r="E1034" s="15" t="s">
        <v>88</v>
      </c>
      <c r="F1034" s="15" t="s">
        <v>17</v>
      </c>
      <c r="G1034" s="15">
        <v>158</v>
      </c>
      <c r="H1034" s="15">
        <v>88</v>
      </c>
      <c r="I1034" s="15">
        <v>57</v>
      </c>
      <c r="J1034" s="15">
        <v>53</v>
      </c>
      <c r="K1034" s="15">
        <v>60</v>
      </c>
      <c r="L1034" s="15">
        <v>55</v>
      </c>
      <c r="M1034" s="15">
        <v>79</v>
      </c>
      <c r="N1034" s="15">
        <v>60</v>
      </c>
      <c r="O1034" s="15">
        <v>56</v>
      </c>
      <c r="P1034" s="15">
        <v>22</v>
      </c>
      <c r="Q1034" s="15" t="s">
        <v>2346</v>
      </c>
      <c r="R1034" s="3" t="str">
        <f>IF(ISERROR(VLOOKUP($Q1034,技リスト!$A$1:$F$270,6,FALSE)),"－",VLOOKUP($Q1034,技リスト!$A$1:$F$270,6,FALSE))</f>
        <v>BL</v>
      </c>
      <c r="S1034" s="3">
        <f>IF(ISERROR(VLOOKUP($Q1034,技リスト!$A$1:$F$270,3,FALSE)),"－",VLOOKUP($Q1034,技リスト!$A$1:$F$270,3,FALSE))</f>
        <v>39</v>
      </c>
      <c r="T1034" s="3" t="str">
        <f>IF($E1034=IF(ISERROR(VLOOKUP($Q1034,技リスト!$A$1:$F$270,4,FALSE)),"－",VLOOKUP($Q1034,技リスト!$A$1:$F$270,4,FALSE)),"一致","")</f>
        <v/>
      </c>
      <c r="U1034" s="15" t="s">
        <v>2387</v>
      </c>
      <c r="V1034" s="3" t="str">
        <f>IF(ISERROR(VLOOKUP($U1034,技リスト!$A$1:$F$270,6,FALSE)),"－",VLOOKUP($U1034,技リスト!$A$1:$F$270,6,FALSE))</f>
        <v>BL</v>
      </c>
      <c r="W1034" s="3">
        <f>IF(ISERROR(VLOOKUP($U1034,技リスト!$A$1:$F$270,3,FALSE)),"－",VLOOKUP($U1034,技リスト!$A$1:$F$270,3,FALSE))</f>
        <v>104</v>
      </c>
      <c r="X1034" s="3" t="str">
        <f>IF($E1034=IF(ISERROR(VLOOKUP($U1034,技リスト!$A$1:$F$270,4,FALSE)),"－",VLOOKUP($U1034,技リスト!$A$1:$F$270,4,FALSE)),"一致","")</f>
        <v/>
      </c>
      <c r="Y1034" s="15" t="s">
        <v>363</v>
      </c>
      <c r="Z1034" s="3" t="str">
        <f>IF(ISERROR(VLOOKUP($Y1034,技リスト!$A$1:$F$270,6,FALSE)),"－",VLOOKUP($Y1034,技リスト!$A$1:$F$270,6,FALSE))</f>
        <v>DR</v>
      </c>
      <c r="AA1034" s="3">
        <f>IF(ISERROR(VLOOKUP($Y1034,技リスト!$A$1:$F$270,3,FALSE)),"－",VLOOKUP($Y1034,技リスト!$A$1:$F$270,3,FALSE))</f>
        <v>52</v>
      </c>
      <c r="AB1034" s="3" t="str">
        <f>IF($E1034=IF(ISERROR(VLOOKUP($Y1034,技リスト!$A$1:$F$270,4,FALSE)),"－",VLOOKUP($Y1034,技リスト!$A$1:$F$270,4,FALSE)),"一致","")</f>
        <v/>
      </c>
      <c r="AC1034" s="15" t="s">
        <v>2388</v>
      </c>
      <c r="AD1034" s="3" t="str">
        <f>IF(ISERROR(VLOOKUP($AC1034,技リスト!$A$1:$F$270,6,FALSE)),"－",VLOOKUP($AC1034,技リスト!$A$1:$F$270,6,FALSE))</f>
        <v>DR</v>
      </c>
      <c r="AE1034" s="3">
        <f>IF(ISERROR(VLOOKUP($AC1034,技リスト!$A$1:$F$270,3,FALSE)),"－",VLOOKUP($AC1034,技リスト!$A$1:$F$270,3,FALSE))</f>
        <v>83</v>
      </c>
      <c r="AF1034" s="3" t="str">
        <f>IF($E1034=IF(ISERROR(VLOOKUP($AC1034,技リスト!$A$1:$F$245,4,FALSE)),"－",VLOOKUP($AC1034,技リスト!$A$1:$F$245,4,FALSE)),"一致","")</f>
        <v/>
      </c>
      <c r="AG1034" s="16" t="str">
        <f t="shared" si="128"/>
        <v>フォトンフラッシュシグマゾーンざんぞうライトニングアクセル</v>
      </c>
      <c r="AH1034" s="16" t="str">
        <f t="shared" si="129"/>
        <v>フォトンフラッシュシグマゾーンざんぞうライトニングアクセル</v>
      </c>
      <c r="AI1034" s="16" t="str">
        <f t="shared" si="130"/>
        <v>フォトンフラッシュシグマゾーンざんぞうライトニングアクセル</v>
      </c>
      <c r="AJ1034" s="16" t="str">
        <f t="shared" si="131"/>
        <v>フォトンフラッシュシグマゾーンざんぞうライトニングアクセル</v>
      </c>
      <c r="AK1034" s="15" t="str">
        <f t="shared" si="132"/>
        <v>BLBLDRDR</v>
      </c>
      <c r="AL1034" s="16" t="str">
        <f t="shared" si="133"/>
        <v>BLBLDRDR</v>
      </c>
      <c r="AM1034" s="15" t="str">
        <f t="shared" si="134"/>
        <v>BLBLDRDR</v>
      </c>
      <c r="AN1034" s="15" t="str">
        <f t="shared" si="135"/>
        <v>BLBLDRDR</v>
      </c>
    </row>
    <row r="1035" spans="1:40" ht="11.25" customHeight="1" x14ac:dyDescent="0.15">
      <c r="A1035" s="15">
        <v>1034</v>
      </c>
      <c r="B1035" s="15" t="s">
        <v>2389</v>
      </c>
      <c r="C1035" s="15" t="s">
        <v>2389</v>
      </c>
      <c r="D1035" s="3" t="s">
        <v>192</v>
      </c>
      <c r="E1035" s="15" t="s">
        <v>145</v>
      </c>
      <c r="F1035" s="15" t="s">
        <v>17</v>
      </c>
      <c r="G1035" s="15">
        <v>156</v>
      </c>
      <c r="H1035" s="15">
        <v>77</v>
      </c>
      <c r="I1035" s="15">
        <v>56</v>
      </c>
      <c r="J1035" s="15">
        <v>63</v>
      </c>
      <c r="K1035" s="15">
        <v>77</v>
      </c>
      <c r="L1035" s="15">
        <v>54</v>
      </c>
      <c r="M1035" s="15">
        <v>62</v>
      </c>
      <c r="N1035" s="15">
        <v>60</v>
      </c>
      <c r="O1035" s="15">
        <v>62</v>
      </c>
      <c r="P1035" s="15">
        <v>19</v>
      </c>
      <c r="Q1035" s="15" t="s">
        <v>2388</v>
      </c>
      <c r="R1035" s="3" t="str">
        <f>IF(ISERROR(VLOOKUP($Q1035,技リスト!$A$1:$F$270,6,FALSE)),"－",VLOOKUP($Q1035,技リスト!$A$1:$F$270,6,FALSE))</f>
        <v>DR</v>
      </c>
      <c r="S1035" s="3">
        <f>IF(ISERROR(VLOOKUP($Q1035,技リスト!$A$1:$F$270,3,FALSE)),"－",VLOOKUP($Q1035,技リスト!$A$1:$F$270,3,FALSE))</f>
        <v>83</v>
      </c>
      <c r="T1035" s="3" t="str">
        <f>IF($E1035=IF(ISERROR(VLOOKUP($Q1035,技リスト!$A$1:$F$270,4,FALSE)),"－",VLOOKUP($Q1035,技リスト!$A$1:$F$270,4,FALSE)),"一致","")</f>
        <v>一致</v>
      </c>
      <c r="U1035" s="15" t="s">
        <v>2349</v>
      </c>
      <c r="V1035" s="3" t="str">
        <f>IF(ISERROR(VLOOKUP($U1035,技リスト!$A$1:$F$270,6,FALSE)),"－",VLOOKUP($U1035,技リスト!$A$1:$F$270,6,FALSE))</f>
        <v>BB</v>
      </c>
      <c r="W1035" s="3">
        <f>IF(ISERROR(VLOOKUP($U1035,技リスト!$A$1:$F$270,3,FALSE)),"－",VLOOKUP($U1035,技リスト!$A$1:$F$270,3,FALSE))</f>
        <v>64</v>
      </c>
      <c r="X1035" s="3" t="str">
        <f>IF($E1035=IF(ISERROR(VLOOKUP($U1035,技リスト!$A$1:$F$270,4,FALSE)),"－",VLOOKUP($U1035,技リスト!$A$1:$F$270,4,FALSE)),"一致","")</f>
        <v/>
      </c>
      <c r="Y1035" s="15" t="s">
        <v>2342</v>
      </c>
      <c r="Z1035" s="3" t="str">
        <f>IF(ISERROR(VLOOKUP($Y1035,技リスト!$A$1:$F$270,6,FALSE)),"－",VLOOKUP($Y1035,技リスト!$A$1:$F$270,6,FALSE))</f>
        <v>CA</v>
      </c>
      <c r="AA1035" s="3">
        <f>IF(ISERROR(VLOOKUP($Y1035,技リスト!$A$1:$F$270,3,FALSE)),"－",VLOOKUP($Y1035,技リスト!$A$1:$F$270,3,FALSE))</f>
        <v>65</v>
      </c>
      <c r="AB1035" s="3" t="str">
        <f>IF($E1035=IF(ISERROR(VLOOKUP($Y1035,技リスト!$A$1:$F$270,4,FALSE)),"－",VLOOKUP($Y1035,技リスト!$A$1:$F$270,4,FALSE)),"一致","")</f>
        <v/>
      </c>
      <c r="AC1035" s="15" t="s">
        <v>2347</v>
      </c>
      <c r="AD1035" s="3" t="str">
        <f>IF(ISERROR(VLOOKUP($AC1035,技リスト!$A$1:$F$270,6,FALSE)),"－",VLOOKUP($AC1035,技リスト!$A$1:$F$270,6,FALSE))</f>
        <v>CA</v>
      </c>
      <c r="AE1035" s="3">
        <f>IF(ISERROR(VLOOKUP($AC1035,技リスト!$A$1:$F$270,3,FALSE)),"－",VLOOKUP($AC1035,技リスト!$A$1:$F$270,3,FALSE))</f>
        <v>99</v>
      </c>
      <c r="AF1035" s="3" t="str">
        <f>IF($E1035=IF(ISERROR(VLOOKUP($AC1035,技リスト!$A$1:$F$245,4,FALSE)),"－",VLOOKUP($AC1035,技リスト!$A$1:$F$245,4,FALSE)),"一致","")</f>
        <v/>
      </c>
      <c r="AG1035" s="16" t="str">
        <f t="shared" si="128"/>
        <v>ライトニングアクセルグラビテイションブラックホールプロキオンネット</v>
      </c>
      <c r="AH1035" s="16" t="str">
        <f t="shared" si="129"/>
        <v>ライトニングアクセルグラビテイションブラックホールプロキオンネット</v>
      </c>
      <c r="AI1035" s="16" t="str">
        <f t="shared" si="130"/>
        <v>ライトニングアクセルグラビテイションブラックホールプロキオンネット</v>
      </c>
      <c r="AJ1035" s="16" t="str">
        <f t="shared" si="131"/>
        <v>ライトニングアクセルグラビテイションブラックホールプロキオンネット</v>
      </c>
      <c r="AK1035" s="15" t="str">
        <f t="shared" si="132"/>
        <v>DRBBCACA</v>
      </c>
      <c r="AL1035" s="16" t="str">
        <f t="shared" si="133"/>
        <v>DRBBCACA</v>
      </c>
      <c r="AM1035" s="15" t="str">
        <f t="shared" si="134"/>
        <v>DRBBCACA</v>
      </c>
      <c r="AN1035" s="15" t="str">
        <f t="shared" si="135"/>
        <v>DRBBCACA</v>
      </c>
    </row>
    <row r="1036" spans="1:40" ht="11.25" customHeight="1" x14ac:dyDescent="0.15">
      <c r="A1036" s="15">
        <v>1035</v>
      </c>
      <c r="B1036" s="15" t="s">
        <v>2390</v>
      </c>
      <c r="C1036" s="15" t="s">
        <v>2390</v>
      </c>
      <c r="D1036" s="3" t="s">
        <v>18</v>
      </c>
      <c r="E1036" s="15" t="s">
        <v>121</v>
      </c>
      <c r="F1036" s="15" t="s">
        <v>17</v>
      </c>
      <c r="G1036" s="15">
        <v>156</v>
      </c>
      <c r="H1036" s="15">
        <v>72</v>
      </c>
      <c r="I1036" s="15">
        <v>68</v>
      </c>
      <c r="J1036" s="15">
        <v>76</v>
      </c>
      <c r="K1036" s="15">
        <v>71</v>
      </c>
      <c r="L1036" s="15">
        <v>70</v>
      </c>
      <c r="M1036" s="15">
        <v>77</v>
      </c>
      <c r="N1036" s="15">
        <v>56</v>
      </c>
      <c r="O1036" s="15">
        <v>56</v>
      </c>
      <c r="P1036" s="15">
        <v>15</v>
      </c>
      <c r="Q1036" s="15" t="s">
        <v>319</v>
      </c>
      <c r="R1036" s="3" t="str">
        <f>IF(ISERROR(VLOOKUP($Q1036,技リスト!$A$1:$F$270,6,FALSE)),"－",VLOOKUP($Q1036,技リスト!$A$1:$F$270,6,FALSE))</f>
        <v>－</v>
      </c>
      <c r="S1036" s="3" t="str">
        <f>IF(ISERROR(VLOOKUP($Q1036,技リスト!$A$1:$F$270,3,FALSE)),"－",VLOOKUP($Q1036,技リスト!$A$1:$F$270,3,FALSE))</f>
        <v>－</v>
      </c>
      <c r="T1036" s="3" t="str">
        <f>IF($E1036=IF(ISERROR(VLOOKUP($Q1036,技リスト!$A$1:$F$270,4,FALSE)),"－",VLOOKUP($Q1036,技リスト!$A$1:$F$270,4,FALSE)),"一致","")</f>
        <v/>
      </c>
      <c r="U1036" s="15" t="s">
        <v>2375</v>
      </c>
      <c r="V1036" s="3" t="str">
        <f>IF(ISERROR(VLOOKUP($U1036,技リスト!$A$1:$F$270,6,FALSE)),"－",VLOOKUP($U1036,技リスト!$A$1:$F$270,6,FALSE))</f>
        <v>BL</v>
      </c>
      <c r="W1036" s="3">
        <f>IF(ISERROR(VLOOKUP($U1036,技リスト!$A$1:$F$270,3,FALSE)),"－",VLOOKUP($U1036,技リスト!$A$1:$F$270,3,FALSE))</f>
        <v>90</v>
      </c>
      <c r="X1036" s="3" t="str">
        <f>IF($E1036=IF(ISERROR(VLOOKUP($U1036,技リスト!$A$1:$F$270,4,FALSE)),"－",VLOOKUP($U1036,技リスト!$A$1:$F$270,4,FALSE)),"一致","")</f>
        <v/>
      </c>
      <c r="Y1036" s="15" t="s">
        <v>134</v>
      </c>
      <c r="Z1036" s="3" t="str">
        <f>IF(ISERROR(VLOOKUP($Y1036,技リスト!$A$1:$F$270,6,FALSE)),"－",VLOOKUP($Y1036,技リスト!$A$1:$F$270,6,FALSE))</f>
        <v>DR</v>
      </c>
      <c r="AA1036" s="3">
        <f>IF(ISERROR(VLOOKUP($Y1036,技リスト!$A$1:$F$270,3,FALSE)),"－",VLOOKUP($Y1036,技リスト!$A$1:$F$270,3,FALSE))</f>
        <v>38</v>
      </c>
      <c r="AB1036" s="3" t="str">
        <f>IF($E1036=IF(ISERROR(VLOOKUP($Y1036,技リスト!$A$1:$F$270,4,FALSE)),"－",VLOOKUP($Y1036,技リスト!$A$1:$F$270,4,FALSE)),"一致","")</f>
        <v>一致</v>
      </c>
      <c r="AC1036" s="15" t="s">
        <v>2349</v>
      </c>
      <c r="AD1036" s="3" t="str">
        <f>IF(ISERROR(VLOOKUP($AC1036,技リスト!$A$1:$F$270,6,FALSE)),"－",VLOOKUP($AC1036,技リスト!$A$1:$F$270,6,FALSE))</f>
        <v>BB</v>
      </c>
      <c r="AE1036" s="3">
        <f>IF(ISERROR(VLOOKUP($AC1036,技リスト!$A$1:$F$270,3,FALSE)),"－",VLOOKUP($AC1036,技リスト!$A$1:$F$270,3,FALSE))</f>
        <v>64</v>
      </c>
      <c r="AF1036" s="3" t="str">
        <f>IF($E1036=IF(ISERROR(VLOOKUP($AC1036,技リスト!$A$1:$F$245,4,FALSE)),"－",VLOOKUP($AC1036,技リスト!$A$1:$F$245,4,FALSE)),"一致","")</f>
        <v>一致</v>
      </c>
      <c r="AG1036" s="16" t="str">
        <f t="shared" si="128"/>
        <v>リカバリープラネットシールドスーパーアルマジログラビテイション</v>
      </c>
      <c r="AH1036" s="16" t="str">
        <f t="shared" si="129"/>
        <v>リカバリープラネットシールドスーパーアルマジログラビテイション</v>
      </c>
      <c r="AI1036" s="16" t="str">
        <f t="shared" si="130"/>
        <v>リカバリープラネットシールドスーパーアルマジログラビテイション</v>
      </c>
      <c r="AJ1036" s="16" t="str">
        <f t="shared" si="131"/>
        <v>リカバリープラネットシールドスーパーアルマジログラビテイション</v>
      </c>
      <c r="AK1036" s="15" t="str">
        <f t="shared" si="132"/>
        <v>－BLDRBB</v>
      </c>
      <c r="AL1036" s="16" t="str">
        <f t="shared" si="133"/>
        <v>－BLDRBB</v>
      </c>
      <c r="AM1036" s="15" t="str">
        <f t="shared" si="134"/>
        <v>－BLDRBB</v>
      </c>
      <c r="AN1036" s="15" t="str">
        <f t="shared" si="135"/>
        <v>－BLDRBB</v>
      </c>
    </row>
    <row r="1037" spans="1:40" ht="11.25" customHeight="1" x14ac:dyDescent="0.15">
      <c r="A1037" s="15">
        <v>1036</v>
      </c>
      <c r="B1037" s="15" t="s">
        <v>2391</v>
      </c>
      <c r="C1037" s="15" t="s">
        <v>2391</v>
      </c>
      <c r="D1037" s="3" t="s">
        <v>18</v>
      </c>
      <c r="E1037" s="15" t="s">
        <v>121</v>
      </c>
      <c r="F1037" s="15" t="s">
        <v>17</v>
      </c>
      <c r="G1037" s="15">
        <v>167</v>
      </c>
      <c r="H1037" s="15">
        <v>89</v>
      </c>
      <c r="I1037" s="15">
        <v>64</v>
      </c>
      <c r="J1037" s="15">
        <v>66</v>
      </c>
      <c r="K1037" s="15">
        <v>65</v>
      </c>
      <c r="L1037" s="15">
        <v>66</v>
      </c>
      <c r="M1037" s="15">
        <v>58</v>
      </c>
      <c r="N1037" s="15">
        <v>68</v>
      </c>
      <c r="O1037" s="15">
        <v>66</v>
      </c>
      <c r="P1037" s="15">
        <v>9</v>
      </c>
      <c r="Q1037" s="15" t="s">
        <v>2352</v>
      </c>
      <c r="R1037" s="3" t="str">
        <f>IF(ISERROR(VLOOKUP($Q1037,技リスト!$A$1:$F$270,6,FALSE)),"－",VLOOKUP($Q1037,技リスト!$A$1:$F$270,6,FALSE))</f>
        <v>BB</v>
      </c>
      <c r="S1037" s="3">
        <f>IF(ISERROR(VLOOKUP($Q1037,技リスト!$A$1:$F$270,3,FALSE)),"－",VLOOKUP($Q1037,技リスト!$A$1:$F$270,3,FALSE))</f>
        <v>73</v>
      </c>
      <c r="T1037" s="3" t="str">
        <f>IF($E1037=IF(ISERROR(VLOOKUP($Q1037,技リスト!$A$1:$F$270,4,FALSE)),"－",VLOOKUP($Q1037,技リスト!$A$1:$F$270,4,FALSE)),"一致","")</f>
        <v>一致</v>
      </c>
      <c r="U1037" s="15" t="s">
        <v>304</v>
      </c>
      <c r="V1037" s="3" t="str">
        <f>IF(ISERROR(VLOOKUP($U1037,技リスト!$A$1:$F$270,6,FALSE)),"－",VLOOKUP($U1037,技リスト!$A$1:$F$270,6,FALSE))</f>
        <v>BL</v>
      </c>
      <c r="W1037" s="3">
        <f>IF(ISERROR(VLOOKUP($U1037,技リスト!$A$1:$F$270,3,FALSE)),"－",VLOOKUP($U1037,技リスト!$A$1:$F$270,3,FALSE))</f>
        <v>12</v>
      </c>
      <c r="X1037" s="3" t="str">
        <f>IF($E1037=IF(ISERROR(VLOOKUP($U1037,技リスト!$A$1:$F$270,4,FALSE)),"－",VLOOKUP($U1037,技リスト!$A$1:$F$270,4,FALSE)),"一致","")</f>
        <v>一致</v>
      </c>
      <c r="Y1037" s="15" t="s">
        <v>134</v>
      </c>
      <c r="Z1037" s="3" t="str">
        <f>IF(ISERROR(VLOOKUP($Y1037,技リスト!$A$1:$F$270,6,FALSE)),"－",VLOOKUP($Y1037,技リスト!$A$1:$F$270,6,FALSE))</f>
        <v>DR</v>
      </c>
      <c r="AA1037" s="3">
        <f>IF(ISERROR(VLOOKUP($Y1037,技リスト!$A$1:$F$270,3,FALSE)),"－",VLOOKUP($Y1037,技リスト!$A$1:$F$270,3,FALSE))</f>
        <v>38</v>
      </c>
      <c r="AB1037" s="3" t="str">
        <f>IF($E1037=IF(ISERROR(VLOOKUP($Y1037,技リスト!$A$1:$F$270,4,FALSE)),"－",VLOOKUP($Y1037,技リスト!$A$1:$F$270,4,FALSE)),"一致","")</f>
        <v>一致</v>
      </c>
      <c r="AC1037" s="15" t="s">
        <v>2375</v>
      </c>
      <c r="AD1037" s="3" t="str">
        <f>IF(ISERROR(VLOOKUP($AC1037,技リスト!$A$1:$F$270,6,FALSE)),"－",VLOOKUP($AC1037,技リスト!$A$1:$F$270,6,FALSE))</f>
        <v>BL</v>
      </c>
      <c r="AE1037" s="3">
        <f>IF(ISERROR(VLOOKUP($AC1037,技リスト!$A$1:$F$270,3,FALSE)),"－",VLOOKUP($AC1037,技リスト!$A$1:$F$270,3,FALSE))</f>
        <v>90</v>
      </c>
      <c r="AF1037" s="3" t="str">
        <f>IF($E1037=IF(ISERROR(VLOOKUP($AC1037,技リスト!$A$1:$F$245,4,FALSE)),"－",VLOOKUP($AC1037,技リスト!$A$1:$F$245,4,FALSE)),"一致","")</f>
        <v/>
      </c>
      <c r="AG1037" s="16" t="str">
        <f t="shared" si="128"/>
        <v>ヘビーベイビーしこふみスーパーアルマジロプラネットシールド</v>
      </c>
      <c r="AH1037" s="16" t="str">
        <f t="shared" si="129"/>
        <v>ヘビーベイビーしこふみスーパーアルマジロプラネットシールド</v>
      </c>
      <c r="AI1037" s="16" t="str">
        <f t="shared" si="130"/>
        <v>ヘビーベイビーしこふみスーパーアルマジロプラネットシールド</v>
      </c>
      <c r="AJ1037" s="16" t="str">
        <f t="shared" si="131"/>
        <v>ヘビーベイビーしこふみスーパーアルマジロプラネットシールド</v>
      </c>
      <c r="AK1037" s="15" t="str">
        <f t="shared" si="132"/>
        <v>BBBLDRBL</v>
      </c>
      <c r="AL1037" s="16" t="str">
        <f t="shared" si="133"/>
        <v>BBBLDRBL</v>
      </c>
      <c r="AM1037" s="15" t="str">
        <f t="shared" si="134"/>
        <v>BBBLDRBL</v>
      </c>
      <c r="AN1037" s="15" t="str">
        <f t="shared" si="135"/>
        <v>BBBLDRBL</v>
      </c>
    </row>
    <row r="1038" spans="1:40" ht="11.25" customHeight="1" x14ac:dyDescent="0.15">
      <c r="A1038" s="15">
        <v>1037</v>
      </c>
      <c r="B1038" s="15" t="s">
        <v>2392</v>
      </c>
      <c r="C1038" s="15" t="s">
        <v>2392</v>
      </c>
      <c r="D1038" s="3" t="s">
        <v>18</v>
      </c>
      <c r="E1038" s="15" t="s">
        <v>145</v>
      </c>
      <c r="F1038" s="15" t="s">
        <v>53</v>
      </c>
      <c r="G1038" s="15">
        <v>165</v>
      </c>
      <c r="H1038" s="15">
        <v>80</v>
      </c>
      <c r="I1038" s="15">
        <v>60</v>
      </c>
      <c r="J1038" s="15">
        <v>64</v>
      </c>
      <c r="K1038" s="15">
        <v>78</v>
      </c>
      <c r="L1038" s="15">
        <v>61</v>
      </c>
      <c r="M1038" s="15">
        <v>65</v>
      </c>
      <c r="N1038" s="15">
        <v>55</v>
      </c>
      <c r="O1038" s="15">
        <v>60</v>
      </c>
      <c r="P1038" s="15">
        <v>12</v>
      </c>
      <c r="Q1038" s="15" t="s">
        <v>2388</v>
      </c>
      <c r="R1038" s="3" t="str">
        <f>IF(ISERROR(VLOOKUP($Q1038,技リスト!$A$1:$F$270,6,FALSE)),"－",VLOOKUP($Q1038,技リスト!$A$1:$F$270,6,FALSE))</f>
        <v>DR</v>
      </c>
      <c r="S1038" s="3">
        <f>IF(ISERROR(VLOOKUP($Q1038,技リスト!$A$1:$F$270,3,FALSE)),"－",VLOOKUP($Q1038,技リスト!$A$1:$F$270,3,FALSE))</f>
        <v>83</v>
      </c>
      <c r="T1038" s="3" t="str">
        <f>IF($E1038=IF(ISERROR(VLOOKUP($Q1038,技リスト!$A$1:$F$270,4,FALSE)),"－",VLOOKUP($Q1038,技リスト!$A$1:$F$270,4,FALSE)),"一致","")</f>
        <v>一致</v>
      </c>
      <c r="U1038" s="15" t="s">
        <v>263</v>
      </c>
      <c r="V1038" s="3" t="str">
        <f>IF(ISERROR(VLOOKUP($U1038,技リスト!$A$1:$F$270,6,FALSE)),"－",VLOOKUP($U1038,技リスト!$A$1:$F$270,6,FALSE))</f>
        <v>NS</v>
      </c>
      <c r="W1038" s="3">
        <f>IF(ISERROR(VLOOKUP($U1038,技リスト!$A$1:$F$270,3,FALSE)),"－",VLOOKUP($U1038,技リスト!$A$1:$F$270,3,FALSE))</f>
        <v>43</v>
      </c>
      <c r="X1038" s="3" t="str">
        <f>IF($E1038=IF(ISERROR(VLOOKUP($U1038,技リスト!$A$1:$F$270,4,FALSE)),"－",VLOOKUP($U1038,技リスト!$A$1:$F$270,4,FALSE)),"一致","")</f>
        <v/>
      </c>
      <c r="Y1038" s="15" t="s">
        <v>298</v>
      </c>
      <c r="Z1038" s="3" t="str">
        <f>IF(ISERROR(VLOOKUP($Y1038,技リスト!$A$1:$F$270,6,FALSE)),"－",VLOOKUP($Y1038,技リスト!$A$1:$F$270,6,FALSE))</f>
        <v>DR</v>
      </c>
      <c r="AA1038" s="3">
        <f>IF(ISERROR(VLOOKUP($Y1038,技リスト!$A$1:$F$270,3,FALSE)),"－",VLOOKUP($Y1038,技リスト!$A$1:$F$270,3,FALSE))</f>
        <v>38</v>
      </c>
      <c r="AB1038" s="3" t="str">
        <f>IF($E1038=IF(ISERROR(VLOOKUP($Y1038,技リスト!$A$1:$F$270,4,FALSE)),"－",VLOOKUP($Y1038,技リスト!$A$1:$F$270,4,FALSE)),"一致","")</f>
        <v/>
      </c>
      <c r="AC1038" s="15" t="s">
        <v>2365</v>
      </c>
      <c r="AD1038" s="3" t="str">
        <f>IF(ISERROR(VLOOKUP($AC1038,技リスト!$A$1:$F$270,6,FALSE)),"－",VLOOKUP($AC1038,技リスト!$A$1:$F$270,6,FALSE))</f>
        <v>NS</v>
      </c>
      <c r="AE1038" s="3">
        <f>IF(ISERROR(VLOOKUP($AC1038,技リスト!$A$1:$F$270,3,FALSE)),"－",VLOOKUP($AC1038,技リスト!$A$1:$F$270,3,FALSE))</f>
        <v>128</v>
      </c>
      <c r="AF1038" s="3" t="str">
        <f>IF($E1038=IF(ISERROR(VLOOKUP($AC1038,技リスト!$A$1:$F$245,4,FALSE)),"－",VLOOKUP($AC1038,技リスト!$A$1:$F$245,4,FALSE)),"一致","")</f>
        <v/>
      </c>
      <c r="AG1038" s="16" t="str">
        <f t="shared" si="128"/>
        <v>ライトニングアクセルかみかくしムーンサルトスペースペンギン</v>
      </c>
      <c r="AH1038" s="16" t="str">
        <f t="shared" si="129"/>
        <v>ライトニングアクセルかみかくしムーンサルトスペースペンギン</v>
      </c>
      <c r="AI1038" s="16" t="str">
        <f t="shared" si="130"/>
        <v>ライトニングアクセルかみかくしムーンサルトスペースペンギン</v>
      </c>
      <c r="AJ1038" s="16" t="str">
        <f t="shared" si="131"/>
        <v>ライトニングアクセルかみかくしムーンサルトスペースペンギン</v>
      </c>
      <c r="AK1038" s="15" t="str">
        <f t="shared" si="132"/>
        <v>DRNSDRNS</v>
      </c>
      <c r="AL1038" s="16" t="str">
        <f t="shared" si="133"/>
        <v>DRNSDRNS</v>
      </c>
      <c r="AM1038" s="15" t="str">
        <f t="shared" si="134"/>
        <v>DRNSDRNS</v>
      </c>
      <c r="AN1038" s="15" t="str">
        <f t="shared" si="135"/>
        <v>DRNSDRNS</v>
      </c>
    </row>
    <row r="1039" spans="1:40" ht="11.25" customHeight="1" x14ac:dyDescent="0.15">
      <c r="A1039" s="15">
        <v>1038</v>
      </c>
      <c r="B1039" s="15" t="s">
        <v>2393</v>
      </c>
      <c r="C1039" s="15" t="s">
        <v>2393</v>
      </c>
      <c r="D1039" s="3" t="s">
        <v>192</v>
      </c>
      <c r="E1039" s="15" t="s">
        <v>19</v>
      </c>
      <c r="F1039" s="15" t="s">
        <v>53</v>
      </c>
      <c r="G1039" s="15">
        <v>154</v>
      </c>
      <c r="H1039" s="15">
        <v>81</v>
      </c>
      <c r="I1039" s="15">
        <v>55</v>
      </c>
      <c r="J1039" s="15">
        <v>58</v>
      </c>
      <c r="K1039" s="15">
        <v>68</v>
      </c>
      <c r="L1039" s="15">
        <v>57</v>
      </c>
      <c r="M1039" s="15">
        <v>69</v>
      </c>
      <c r="N1039" s="15">
        <v>59</v>
      </c>
      <c r="O1039" s="15">
        <v>61</v>
      </c>
      <c r="P1039" s="15">
        <v>14</v>
      </c>
      <c r="Q1039" s="15" t="s">
        <v>2379</v>
      </c>
      <c r="R1039" s="3" t="str">
        <f>IF(ISERROR(VLOOKUP($Q1039,技リスト!$A$1:$F$270,6,FALSE)),"－",VLOOKUP($Q1039,技リスト!$A$1:$F$270,6,FALSE))</f>
        <v>DR</v>
      </c>
      <c r="S1039" s="3">
        <f>IF(ISERROR(VLOOKUP($Q1039,技リスト!$A$1:$F$270,3,FALSE)),"－",VLOOKUP($Q1039,技リスト!$A$1:$F$270,3,FALSE))</f>
        <v>96</v>
      </c>
      <c r="T1039" s="3" t="str">
        <f>IF($E1039=IF(ISERROR(VLOOKUP($Q1039,技リスト!$A$1:$F$270,4,FALSE)),"－",VLOOKUP($Q1039,技リスト!$A$1:$F$270,4,FALSE)),"一致","")</f>
        <v>一致</v>
      </c>
      <c r="U1039" s="15" t="s">
        <v>329</v>
      </c>
      <c r="V1039" s="3" t="str">
        <f>IF(ISERROR(VLOOKUP($U1039,技リスト!$A$1:$F$270,6,FALSE)),"－",VLOOKUP($U1039,技リスト!$A$1:$F$270,6,FALSE))</f>
        <v>DR</v>
      </c>
      <c r="W1039" s="3">
        <f>IF(ISERROR(VLOOKUP($U1039,技リスト!$A$1:$F$270,3,FALSE)),"－",VLOOKUP($U1039,技リスト!$A$1:$F$270,3,FALSE))</f>
        <v>8</v>
      </c>
      <c r="X1039" s="3" t="str">
        <f>IF($E1039=IF(ISERROR(VLOOKUP($U1039,技リスト!$A$1:$F$270,4,FALSE)),"－",VLOOKUP($U1039,技リスト!$A$1:$F$270,4,FALSE)),"一致","")</f>
        <v/>
      </c>
      <c r="Y1039" s="15" t="s">
        <v>610</v>
      </c>
      <c r="Z1039" s="3" t="str">
        <f>IF(ISERROR(VLOOKUP($Y1039,技リスト!$A$1:$F$270,6,FALSE)),"－",VLOOKUP($Y1039,技リスト!$A$1:$F$270,6,FALSE))</f>
        <v>DR</v>
      </c>
      <c r="AA1039" s="3">
        <f>IF(ISERROR(VLOOKUP($Y1039,技リスト!$A$1:$F$270,3,FALSE)),"－",VLOOKUP($Y1039,技リスト!$A$1:$F$270,3,FALSE))</f>
        <v>38</v>
      </c>
      <c r="AB1039" s="3" t="str">
        <f>IF($E1039=IF(ISERROR(VLOOKUP($Y1039,技リスト!$A$1:$F$270,4,FALSE)),"－",VLOOKUP($Y1039,技リスト!$A$1:$F$270,4,FALSE)),"一致","")</f>
        <v/>
      </c>
      <c r="AC1039" s="15" t="s">
        <v>2387</v>
      </c>
      <c r="AD1039" s="3" t="str">
        <f>IF(ISERROR(VLOOKUP($AC1039,技リスト!$A$1:$F$270,6,FALSE)),"－",VLOOKUP($AC1039,技リスト!$A$1:$F$270,6,FALSE))</f>
        <v>BL</v>
      </c>
      <c r="AE1039" s="3">
        <f>IF(ISERROR(VLOOKUP($AC1039,技リスト!$A$1:$F$270,3,FALSE)),"－",VLOOKUP($AC1039,技リスト!$A$1:$F$270,3,FALSE))</f>
        <v>104</v>
      </c>
      <c r="AF1039" s="3" t="str">
        <f>IF($E1039=IF(ISERROR(VLOOKUP($AC1039,技リスト!$A$1:$F$245,4,FALSE)),"－",VLOOKUP($AC1039,技リスト!$A$1:$F$245,4,FALSE)),"一致","")</f>
        <v>一致</v>
      </c>
      <c r="AG1039" s="16" t="str">
        <f t="shared" si="128"/>
        <v>サザンクロスカットたまのりピエロフーセンガムシグマゾーン</v>
      </c>
      <c r="AH1039" s="16" t="str">
        <f t="shared" si="129"/>
        <v>サザンクロスカットたまのりピエロフーセンガムシグマゾーン</v>
      </c>
      <c r="AI1039" s="16" t="str">
        <f t="shared" si="130"/>
        <v>サザンクロスカットたまのりピエロフーセンガムシグマゾーン</v>
      </c>
      <c r="AJ1039" s="16" t="str">
        <f t="shared" si="131"/>
        <v>サザンクロスカットたまのりピエロフーセンガムシグマゾーン</v>
      </c>
      <c r="AK1039" s="15" t="str">
        <f t="shared" si="132"/>
        <v>DRDRDRBL</v>
      </c>
      <c r="AL1039" s="16" t="str">
        <f t="shared" si="133"/>
        <v>DRDRDRBL</v>
      </c>
      <c r="AM1039" s="15" t="str">
        <f t="shared" si="134"/>
        <v>DRDRDRBL</v>
      </c>
      <c r="AN1039" s="15" t="str">
        <f t="shared" si="135"/>
        <v>DRDRDRBL</v>
      </c>
    </row>
    <row r="1040" spans="1:40" ht="11.25" customHeight="1" x14ac:dyDescent="0.15">
      <c r="A1040" s="15">
        <v>1039</v>
      </c>
      <c r="B1040" s="15" t="s">
        <v>2394</v>
      </c>
      <c r="C1040" s="15" t="s">
        <v>2394</v>
      </c>
      <c r="D1040" s="3" t="s">
        <v>18</v>
      </c>
      <c r="E1040" s="15" t="s">
        <v>19</v>
      </c>
      <c r="F1040" s="15" t="s">
        <v>53</v>
      </c>
      <c r="G1040" s="15">
        <v>165</v>
      </c>
      <c r="H1040" s="15">
        <v>77</v>
      </c>
      <c r="I1040" s="15">
        <v>56</v>
      </c>
      <c r="J1040" s="15">
        <v>60</v>
      </c>
      <c r="K1040" s="15">
        <v>78</v>
      </c>
      <c r="L1040" s="15">
        <v>69</v>
      </c>
      <c r="M1040" s="15">
        <v>72</v>
      </c>
      <c r="N1040" s="15">
        <v>62</v>
      </c>
      <c r="O1040" s="15">
        <v>70</v>
      </c>
      <c r="P1040" s="15">
        <v>10</v>
      </c>
      <c r="Q1040" s="15" t="s">
        <v>2388</v>
      </c>
      <c r="R1040" s="3" t="str">
        <f>IF(ISERROR(VLOOKUP($Q1040,技リスト!$A$1:$F$270,6,FALSE)),"－",VLOOKUP($Q1040,技リスト!$A$1:$F$270,6,FALSE))</f>
        <v>DR</v>
      </c>
      <c r="S1040" s="3">
        <f>IF(ISERROR(VLOOKUP($Q1040,技リスト!$A$1:$F$270,3,FALSE)),"－",VLOOKUP($Q1040,技リスト!$A$1:$F$270,3,FALSE))</f>
        <v>83</v>
      </c>
      <c r="T1040" s="3" t="str">
        <f>IF($E1040=IF(ISERROR(VLOOKUP($Q1040,技リスト!$A$1:$F$270,4,FALSE)),"－",VLOOKUP($Q1040,技リスト!$A$1:$F$270,4,FALSE)),"一致","")</f>
        <v/>
      </c>
      <c r="U1040" s="15" t="s">
        <v>313</v>
      </c>
      <c r="V1040" s="3" t="str">
        <f>IF(ISERROR(VLOOKUP($U1040,技リスト!$A$1:$F$270,6,FALSE)),"－",VLOOKUP($U1040,技リスト!$A$1:$F$270,6,FALSE))</f>
        <v>NS</v>
      </c>
      <c r="W1040" s="3">
        <f>IF(ISERROR(VLOOKUP($U1040,技リスト!$A$1:$F$270,3,FALSE)),"－",VLOOKUP($U1040,技リスト!$A$1:$F$270,3,FALSE))</f>
        <v>31</v>
      </c>
      <c r="X1040" s="3" t="str">
        <f>IF($E1040=IF(ISERROR(VLOOKUP($U1040,技リスト!$A$1:$F$270,4,FALSE)),"－",VLOOKUP($U1040,技リスト!$A$1:$F$270,4,FALSE)),"一致","")</f>
        <v>一致</v>
      </c>
      <c r="Y1040" s="15" t="s">
        <v>2362</v>
      </c>
      <c r="Z1040" s="3" t="str">
        <f>IF(ISERROR(VLOOKUP($Y1040,技リスト!$A$1:$F$270,6,FALSE)),"－",VLOOKUP($Y1040,技リスト!$A$1:$F$270,6,FALSE))</f>
        <v>BS</v>
      </c>
      <c r="AA1040" s="3">
        <f>IF(ISERROR(VLOOKUP($Y1040,技リスト!$A$1:$F$270,3,FALSE)),"－",VLOOKUP($Y1040,技リスト!$A$1:$F$270,3,FALSE))</f>
        <v>101</v>
      </c>
      <c r="AB1040" s="3" t="str">
        <f>IF($E1040=IF(ISERROR(VLOOKUP($Y1040,技リスト!$A$1:$F$270,4,FALSE)),"－",VLOOKUP($Y1040,技リスト!$A$1:$F$270,4,FALSE)),"一致","")</f>
        <v/>
      </c>
      <c r="AC1040" s="15" t="s">
        <v>2379</v>
      </c>
      <c r="AD1040" s="3" t="str">
        <f>IF(ISERROR(VLOOKUP($AC1040,技リスト!$A$1:$F$270,6,FALSE)),"－",VLOOKUP($AC1040,技リスト!$A$1:$F$270,6,FALSE))</f>
        <v>DR</v>
      </c>
      <c r="AE1040" s="3">
        <f>IF(ISERROR(VLOOKUP($AC1040,技リスト!$A$1:$F$270,3,FALSE)),"－",VLOOKUP($AC1040,技リスト!$A$1:$F$270,3,FALSE))</f>
        <v>96</v>
      </c>
      <c r="AF1040" s="3" t="str">
        <f>IF($E1040=IF(ISERROR(VLOOKUP($AC1040,技リスト!$A$1:$F$245,4,FALSE)),"－",VLOOKUP($AC1040,技リスト!$A$1:$F$245,4,FALSE)),"一致","")</f>
        <v>一致</v>
      </c>
      <c r="AG1040" s="16" t="str">
        <f t="shared" si="128"/>
        <v>ライトニングアクセルサイコショットりゅうせいブレードサザンクロスカット</v>
      </c>
      <c r="AH1040" s="16" t="str">
        <f t="shared" si="129"/>
        <v>ライトニングアクセルサイコショットりゅうせいブレードサザンクロスカット</v>
      </c>
      <c r="AI1040" s="16" t="str">
        <f t="shared" si="130"/>
        <v>ライトニングアクセルサイコショットりゅうせいブレードサザンクロスカット</v>
      </c>
      <c r="AJ1040" s="16" t="str">
        <f t="shared" si="131"/>
        <v>ライトニングアクセルサイコショットりゅうせいブレードサザンクロスカット</v>
      </c>
      <c r="AK1040" s="15" t="str">
        <f t="shared" si="132"/>
        <v>DRNSBSDR</v>
      </c>
      <c r="AL1040" s="16" t="str">
        <f t="shared" si="133"/>
        <v>DRNSBSDR</v>
      </c>
      <c r="AM1040" s="15" t="str">
        <f t="shared" si="134"/>
        <v>DRNSBSDR</v>
      </c>
      <c r="AN1040" s="15" t="str">
        <f t="shared" si="135"/>
        <v>DRNSBSDR</v>
      </c>
    </row>
    <row r="1041" spans="1:40" ht="11.25" customHeight="1" x14ac:dyDescent="0.15">
      <c r="A1041" s="15">
        <v>1040</v>
      </c>
      <c r="B1041" s="15" t="s">
        <v>2395</v>
      </c>
      <c r="C1041" s="15" t="s">
        <v>2395</v>
      </c>
      <c r="D1041" s="3" t="s">
        <v>18</v>
      </c>
      <c r="E1041" s="15" t="s">
        <v>19</v>
      </c>
      <c r="F1041" s="15" t="s">
        <v>52</v>
      </c>
      <c r="G1041" s="15">
        <v>195</v>
      </c>
      <c r="H1041" s="15">
        <v>88</v>
      </c>
      <c r="I1041" s="15">
        <v>68</v>
      </c>
      <c r="J1041" s="15">
        <v>67</v>
      </c>
      <c r="K1041" s="15">
        <v>62</v>
      </c>
      <c r="L1041" s="15">
        <v>63</v>
      </c>
      <c r="M1041" s="15">
        <v>70</v>
      </c>
      <c r="N1041" s="15">
        <v>68</v>
      </c>
      <c r="O1041" s="15">
        <v>67</v>
      </c>
      <c r="P1041" s="15">
        <v>12</v>
      </c>
      <c r="Q1041" s="15" t="s">
        <v>444</v>
      </c>
      <c r="R1041" s="3" t="str">
        <f>IF(ISERROR(VLOOKUP($Q1041,技リスト!$A$1:$F$270,6,FALSE)),"－",VLOOKUP($Q1041,技リスト!$A$1:$F$270,6,FALSE))</f>
        <v>－</v>
      </c>
      <c r="S1041" s="3" t="str">
        <f>IF(ISERROR(VLOOKUP($Q1041,技リスト!$A$1:$F$270,3,FALSE)),"－",VLOOKUP($Q1041,技リスト!$A$1:$F$270,3,FALSE))</f>
        <v>－</v>
      </c>
      <c r="T1041" s="3" t="str">
        <f>IF($E1041=IF(ISERROR(VLOOKUP($Q1041,技リスト!$A$1:$F$270,4,FALSE)),"－",VLOOKUP($Q1041,技リスト!$A$1:$F$270,4,FALSE)),"一致","")</f>
        <v/>
      </c>
      <c r="U1041" s="15" t="s">
        <v>2355</v>
      </c>
      <c r="V1041" s="3" t="str">
        <f>IF(ISERROR(VLOOKUP($U1041,技リスト!$A$1:$F$270,6,FALSE)),"－",VLOOKUP($U1041,技リスト!$A$1:$F$270,6,FALSE))</f>
        <v>NS</v>
      </c>
      <c r="W1041" s="3">
        <f>IF(ISERROR(VLOOKUP($U1041,技リスト!$A$1:$F$270,3,FALSE)),"－",VLOOKUP($U1041,技リスト!$A$1:$F$270,3,FALSE))</f>
        <v>82</v>
      </c>
      <c r="X1041" s="3" t="str">
        <f>IF($E1041=IF(ISERROR(VLOOKUP($U1041,技リスト!$A$1:$F$270,4,FALSE)),"－",VLOOKUP($U1041,技リスト!$A$1:$F$270,4,FALSE)),"一致","")</f>
        <v>一致</v>
      </c>
      <c r="Y1041" s="15" t="s">
        <v>2353</v>
      </c>
      <c r="Z1041" s="3" t="str">
        <f>IF(ISERROR(VLOOKUP($Y1041,技リスト!$A$1:$F$270,6,FALSE)),"－",VLOOKUP($Y1041,技リスト!$A$1:$F$270,6,FALSE))</f>
        <v>NS</v>
      </c>
      <c r="AA1041" s="3">
        <f>IF(ISERROR(VLOOKUP($Y1041,技リスト!$A$1:$F$270,3,FALSE)),"－",VLOOKUP($Y1041,技リスト!$A$1:$F$270,3,FALSE))</f>
        <v>96</v>
      </c>
      <c r="AB1041" s="3" t="str">
        <f>IF($E1041=IF(ISERROR(VLOOKUP($Y1041,技リスト!$A$1:$F$270,4,FALSE)),"－",VLOOKUP($Y1041,技リスト!$A$1:$F$270,4,FALSE)),"一致","")</f>
        <v>一致</v>
      </c>
      <c r="AC1041" s="15" t="s">
        <v>2396</v>
      </c>
      <c r="AD1041" s="3" t="str">
        <f>IF(ISERROR(VLOOKUP($AC1041,技リスト!$A$1:$F$270,6,FALSE)),"－",VLOOKUP($AC1041,技リスト!$A$1:$F$270,6,FALSE))</f>
        <v>NS</v>
      </c>
      <c r="AE1041" s="3">
        <f>IF(ISERROR(VLOOKUP($AC1041,技リスト!$A$1:$F$270,3,FALSE)),"－",VLOOKUP($AC1041,技リスト!$A$1:$F$270,3,FALSE))</f>
        <v>128</v>
      </c>
      <c r="AF1041" s="3" t="str">
        <f>IF($E1041=IF(ISERROR(VLOOKUP($AC1041,技リスト!$A$1:$F$245,4,FALSE)),"－",VLOOKUP($AC1041,技リスト!$A$1:$F$245,4,FALSE)),"一致","")</f>
        <v>一致</v>
      </c>
      <c r="AG1041" s="16" t="str">
        <f t="shared" si="128"/>
        <v>ちょうわざ!アストロブレイクガニメデプロトンスーパーノヴァ</v>
      </c>
      <c r="AH1041" s="16" t="str">
        <f t="shared" si="129"/>
        <v>ちょうわざ!アストロブレイクガニメデプロトンスーパーノヴァ</v>
      </c>
      <c r="AI1041" s="16" t="str">
        <f t="shared" si="130"/>
        <v>ちょうわざ!アストロブレイクガニメデプロトンスーパーノヴァ</v>
      </c>
      <c r="AJ1041" s="16" t="str">
        <f t="shared" si="131"/>
        <v>ちょうわざ!アストロブレイクガニメデプロトンスーパーノヴァ</v>
      </c>
      <c r="AK1041" s="15" t="str">
        <f t="shared" si="132"/>
        <v>－NSNSNS</v>
      </c>
      <c r="AL1041" s="16" t="str">
        <f t="shared" si="133"/>
        <v>－NSNSNS</v>
      </c>
      <c r="AM1041" s="15" t="str">
        <f t="shared" si="134"/>
        <v>－NSNSNS</v>
      </c>
      <c r="AN1041" s="15" t="str">
        <f t="shared" si="135"/>
        <v>－NSNSNS</v>
      </c>
    </row>
    <row r="1042" spans="1:40" ht="11.25" customHeight="1" x14ac:dyDescent="0.15">
      <c r="A1042" s="15">
        <v>1041</v>
      </c>
      <c r="B1042" s="15" t="s">
        <v>2397</v>
      </c>
      <c r="C1042" s="15" t="s">
        <v>2397</v>
      </c>
      <c r="D1042" s="3" t="s">
        <v>192</v>
      </c>
      <c r="E1042" s="15" t="s">
        <v>88</v>
      </c>
      <c r="F1042" s="15" t="s">
        <v>53</v>
      </c>
      <c r="G1042" s="15">
        <v>158</v>
      </c>
      <c r="H1042" s="15">
        <v>97</v>
      </c>
      <c r="I1042" s="15">
        <v>65</v>
      </c>
      <c r="J1042" s="15">
        <v>65</v>
      </c>
      <c r="K1042" s="15">
        <v>79</v>
      </c>
      <c r="L1042" s="15">
        <v>55</v>
      </c>
      <c r="M1042" s="15">
        <v>78</v>
      </c>
      <c r="N1042" s="15">
        <v>64</v>
      </c>
      <c r="O1042" s="15">
        <v>68</v>
      </c>
      <c r="P1042" s="15">
        <v>27</v>
      </c>
      <c r="Q1042" s="15" t="s">
        <v>2355</v>
      </c>
      <c r="R1042" s="3" t="str">
        <f>IF(ISERROR(VLOOKUP($Q1042,技リスト!$A$1:$F$270,6,FALSE)),"－",VLOOKUP($Q1042,技リスト!$A$1:$F$270,6,FALSE))</f>
        <v>NS</v>
      </c>
      <c r="S1042" s="3">
        <f>IF(ISERROR(VLOOKUP($Q1042,技リスト!$A$1:$F$270,3,FALSE)),"－",VLOOKUP($Q1042,技リスト!$A$1:$F$270,3,FALSE))</f>
        <v>82</v>
      </c>
      <c r="T1042" s="3" t="str">
        <f>IF($E1042=IF(ISERROR(VLOOKUP($Q1042,技リスト!$A$1:$F$270,4,FALSE)),"－",VLOOKUP($Q1042,技リスト!$A$1:$F$270,4,FALSE)),"一致","")</f>
        <v/>
      </c>
      <c r="U1042" s="15" t="s">
        <v>2377</v>
      </c>
      <c r="V1042" s="3" t="str">
        <f>IF(ISERROR(VLOOKUP($U1042,技リスト!$A$1:$F$270,6,FALSE)),"－",VLOOKUP($U1042,技リスト!$A$1:$F$270,6,FALSE))</f>
        <v>DR</v>
      </c>
      <c r="W1042" s="3">
        <f>IF(ISERROR(VLOOKUP($U1042,技リスト!$A$1:$F$270,3,FALSE)),"－",VLOOKUP($U1042,技リスト!$A$1:$F$270,3,FALSE))</f>
        <v>67</v>
      </c>
      <c r="X1042" s="3" t="str">
        <f>IF($E1042=IF(ISERROR(VLOOKUP($U1042,技リスト!$A$1:$F$270,4,FALSE)),"－",VLOOKUP($U1042,技リスト!$A$1:$F$270,4,FALSE)),"一致","")</f>
        <v/>
      </c>
      <c r="Y1042" s="15" t="s">
        <v>2365</v>
      </c>
      <c r="Z1042" s="3" t="str">
        <f>IF(ISERROR(VLOOKUP($Y1042,技リスト!$A$1:$F$270,6,FALSE)),"－",VLOOKUP($Y1042,技リスト!$A$1:$F$270,6,FALSE))</f>
        <v>NS</v>
      </c>
      <c r="AA1042" s="3">
        <f>IF(ISERROR(VLOOKUP($Y1042,技リスト!$A$1:$F$270,3,FALSE)),"－",VLOOKUP($Y1042,技リスト!$A$1:$F$270,3,FALSE))</f>
        <v>128</v>
      </c>
      <c r="AB1042" s="3" t="str">
        <f>IF($E1042=IF(ISERROR(VLOOKUP($Y1042,技リスト!$A$1:$F$270,4,FALSE)),"－",VLOOKUP($Y1042,技リスト!$A$1:$F$270,4,FALSE)),"一致","")</f>
        <v>一致</v>
      </c>
      <c r="AC1042" s="15" t="s">
        <v>152</v>
      </c>
      <c r="AD1042" s="3" t="str">
        <f>IF(ISERROR(VLOOKUP($AC1042,技リスト!$A$1:$F$270,6,FALSE)),"－",VLOOKUP($AC1042,技リスト!$A$1:$F$270,6,FALSE))</f>
        <v>DR</v>
      </c>
      <c r="AE1042" s="3">
        <f>IF(ISERROR(VLOOKUP($AC1042,技リスト!$A$1:$F$270,3,FALSE)),"－",VLOOKUP($AC1042,技リスト!$A$1:$F$270,3,FALSE))</f>
        <v>47</v>
      </c>
      <c r="AF1042" s="3" t="str">
        <f>IF($E1042=IF(ISERROR(VLOOKUP($AC1042,技リスト!$A$1:$F$245,4,FALSE)),"－",VLOOKUP($AC1042,技リスト!$A$1:$F$245,4,FALSE)),"一致","")</f>
        <v>一致</v>
      </c>
      <c r="AG1042" s="16" t="str">
        <f t="shared" si="128"/>
        <v>アストロブレイクメテオシャワースペースペンギンジグザグスパーク</v>
      </c>
      <c r="AH1042" s="16" t="str">
        <f t="shared" si="129"/>
        <v>アストロブレイクメテオシャワースペースペンギンジグザグスパーク</v>
      </c>
      <c r="AI1042" s="16" t="str">
        <f t="shared" si="130"/>
        <v>アストロブレイクメテオシャワースペースペンギンジグザグスパーク</v>
      </c>
      <c r="AJ1042" s="16" t="str">
        <f t="shared" si="131"/>
        <v>アストロブレイクメテオシャワースペースペンギンジグザグスパーク</v>
      </c>
      <c r="AK1042" s="15" t="str">
        <f t="shared" si="132"/>
        <v>NSDRNSDR</v>
      </c>
      <c r="AL1042" s="16" t="str">
        <f t="shared" si="133"/>
        <v>NSDRNSDR</v>
      </c>
      <c r="AM1042" s="15" t="str">
        <f t="shared" si="134"/>
        <v>NSDRNSDR</v>
      </c>
      <c r="AN1042" s="15" t="str">
        <f t="shared" si="135"/>
        <v>NSDRNSDR</v>
      </c>
    </row>
    <row r="1043" spans="1:40" ht="11.25" customHeight="1" x14ac:dyDescent="0.15">
      <c r="A1043" s="15">
        <v>1042</v>
      </c>
      <c r="B1043" s="15" t="s">
        <v>2398</v>
      </c>
      <c r="C1043" s="15" t="s">
        <v>2398</v>
      </c>
      <c r="D1043" s="3" t="s">
        <v>18</v>
      </c>
      <c r="E1043" s="15" t="s">
        <v>145</v>
      </c>
      <c r="F1043" s="15" t="s">
        <v>52</v>
      </c>
      <c r="G1043" s="15">
        <v>178</v>
      </c>
      <c r="H1043" s="15">
        <v>92</v>
      </c>
      <c r="I1043" s="15">
        <v>79</v>
      </c>
      <c r="J1043" s="15">
        <v>79</v>
      </c>
      <c r="K1043" s="15">
        <v>73</v>
      </c>
      <c r="L1043" s="15">
        <v>63</v>
      </c>
      <c r="M1043" s="15">
        <v>62</v>
      </c>
      <c r="N1043" s="15">
        <v>68</v>
      </c>
      <c r="O1043" s="15">
        <v>63</v>
      </c>
      <c r="P1043" s="15">
        <v>23</v>
      </c>
      <c r="Q1043" s="15" t="s">
        <v>2362</v>
      </c>
      <c r="R1043" s="3" t="str">
        <f>IF(ISERROR(VLOOKUP($Q1043,技リスト!$A$1:$F$270,6,FALSE)),"－",VLOOKUP($Q1043,技リスト!$A$1:$F$270,6,FALSE))</f>
        <v>BS</v>
      </c>
      <c r="S1043" s="3">
        <f>IF(ISERROR(VLOOKUP($Q1043,技リスト!$A$1:$F$270,3,FALSE)),"－",VLOOKUP($Q1043,技リスト!$A$1:$F$270,3,FALSE))</f>
        <v>101</v>
      </c>
      <c r="T1043" s="3" t="str">
        <f>IF($E1043=IF(ISERROR(VLOOKUP($Q1043,技リスト!$A$1:$F$270,4,FALSE)),"－",VLOOKUP($Q1043,技リスト!$A$1:$F$270,4,FALSE)),"一致","")</f>
        <v>一致</v>
      </c>
      <c r="U1043" s="15" t="s">
        <v>2396</v>
      </c>
      <c r="V1043" s="3" t="str">
        <f>IF(ISERROR(VLOOKUP($U1043,技リスト!$A$1:$F$270,6,FALSE)),"－",VLOOKUP($U1043,技リスト!$A$1:$F$270,6,FALSE))</f>
        <v>NS</v>
      </c>
      <c r="W1043" s="3">
        <f>IF(ISERROR(VLOOKUP($U1043,技リスト!$A$1:$F$270,3,FALSE)),"－",VLOOKUP($U1043,技リスト!$A$1:$F$270,3,FALSE))</f>
        <v>128</v>
      </c>
      <c r="X1043" s="3" t="str">
        <f>IF($E1043=IF(ISERROR(VLOOKUP($U1043,技リスト!$A$1:$F$270,4,FALSE)),"－",VLOOKUP($U1043,技リスト!$A$1:$F$270,4,FALSE)),"一致","")</f>
        <v/>
      </c>
      <c r="Y1043" s="15" t="s">
        <v>2346</v>
      </c>
      <c r="Z1043" s="3" t="str">
        <f>IF(ISERROR(VLOOKUP($Y1043,技リスト!$A$1:$F$270,6,FALSE)),"－",VLOOKUP($Y1043,技リスト!$A$1:$F$270,6,FALSE))</f>
        <v>BL</v>
      </c>
      <c r="AA1043" s="3">
        <f>IF(ISERROR(VLOOKUP($Y1043,技リスト!$A$1:$F$270,3,FALSE)),"－",VLOOKUP($Y1043,技リスト!$A$1:$F$270,3,FALSE))</f>
        <v>39</v>
      </c>
      <c r="AB1043" s="3" t="str">
        <f>IF($E1043=IF(ISERROR(VLOOKUP($Y1043,技リスト!$A$1:$F$270,4,FALSE)),"－",VLOOKUP($Y1043,技リスト!$A$1:$F$270,4,FALSE)),"一致","")</f>
        <v>一致</v>
      </c>
      <c r="AC1043" s="15" t="s">
        <v>2379</v>
      </c>
      <c r="AD1043" s="3" t="str">
        <f>IF(ISERROR(VLOOKUP($AC1043,技リスト!$A$1:$F$270,6,FALSE)),"－",VLOOKUP($AC1043,技リスト!$A$1:$F$270,6,FALSE))</f>
        <v>DR</v>
      </c>
      <c r="AE1043" s="3">
        <f>IF(ISERROR(VLOOKUP($AC1043,技リスト!$A$1:$F$270,3,FALSE)),"－",VLOOKUP($AC1043,技リスト!$A$1:$F$270,3,FALSE))</f>
        <v>96</v>
      </c>
      <c r="AF1043" s="3" t="str">
        <f>IF($E1043=IF(ISERROR(VLOOKUP($AC1043,技リスト!$A$1:$F$245,4,FALSE)),"－",VLOOKUP($AC1043,技リスト!$A$1:$F$245,4,FALSE)),"一致","")</f>
        <v/>
      </c>
      <c r="AG1043" s="16" t="str">
        <f t="shared" si="128"/>
        <v>りゅうせいブレードスーパーノヴァフォトンフラッシュサザンクロスカット</v>
      </c>
      <c r="AH1043" s="16" t="str">
        <f t="shared" si="129"/>
        <v>りゅうせいブレードスーパーノヴァフォトンフラッシュサザンクロスカット</v>
      </c>
      <c r="AI1043" s="16" t="str">
        <f t="shared" si="130"/>
        <v>りゅうせいブレードスーパーノヴァフォトンフラッシュサザンクロスカット</v>
      </c>
      <c r="AJ1043" s="16" t="str">
        <f t="shared" si="131"/>
        <v>りゅうせいブレードスーパーノヴァフォトンフラッシュサザンクロスカット</v>
      </c>
      <c r="AK1043" s="15" t="str">
        <f t="shared" si="132"/>
        <v>BSNSBLDR</v>
      </c>
      <c r="AL1043" s="16" t="str">
        <f t="shared" si="133"/>
        <v>BSNSBLDR</v>
      </c>
      <c r="AM1043" s="15" t="str">
        <f t="shared" si="134"/>
        <v>BSNSBLDR</v>
      </c>
      <c r="AN1043" s="15" t="str">
        <f t="shared" si="135"/>
        <v>BSNSBLDR</v>
      </c>
    </row>
    <row r="1044" spans="1:40" ht="11.25" customHeight="1" x14ac:dyDescent="0.15">
      <c r="A1044" s="15">
        <v>1043</v>
      </c>
      <c r="B1044" s="15" t="s">
        <v>2399</v>
      </c>
      <c r="C1044" s="15" t="s">
        <v>2399</v>
      </c>
      <c r="D1044" s="3" t="s">
        <v>18</v>
      </c>
      <c r="E1044" s="15" t="s">
        <v>145</v>
      </c>
      <c r="F1044" s="15" t="s">
        <v>20</v>
      </c>
      <c r="G1044" s="15">
        <v>182</v>
      </c>
      <c r="H1044" s="15">
        <v>81</v>
      </c>
      <c r="I1044" s="15">
        <v>78</v>
      </c>
      <c r="J1044" s="15">
        <v>60</v>
      </c>
      <c r="K1044" s="15">
        <v>52</v>
      </c>
      <c r="L1044" s="15">
        <v>61</v>
      </c>
      <c r="M1044" s="15">
        <v>52</v>
      </c>
      <c r="N1044" s="15">
        <v>56</v>
      </c>
      <c r="O1044" s="15">
        <v>60</v>
      </c>
      <c r="P1044" s="15">
        <v>20</v>
      </c>
      <c r="Q1044" s="15" t="s">
        <v>2400</v>
      </c>
      <c r="R1044" s="3" t="str">
        <f>IF(ISERROR(VLOOKUP($Q1044,技リスト!$A$1:$F$270,6,FALSE)),"－",VLOOKUP($Q1044,技リスト!$A$1:$F$270,6,FALSE))</f>
        <v>CA</v>
      </c>
      <c r="S1044" s="3">
        <f>IF(ISERROR(VLOOKUP($Q1044,技リスト!$A$1:$F$270,3,FALSE)),"－",VLOOKUP($Q1044,技リスト!$A$1:$F$270,3,FALSE))</f>
        <v>99</v>
      </c>
      <c r="T1044" s="3" t="str">
        <f>IF($E1044=IF(ISERROR(VLOOKUP($Q1044,技リスト!$A$1:$F$270,4,FALSE)),"－",VLOOKUP($Q1044,技リスト!$A$1:$F$270,4,FALSE)),"一致","")</f>
        <v>一致</v>
      </c>
      <c r="U1044" s="15" t="s">
        <v>732</v>
      </c>
      <c r="V1044" s="3" t="str">
        <f>IF(ISERROR(VLOOKUP($U1044,技リスト!$A$1:$F$270,6,FALSE)),"－",VLOOKUP($U1044,技リスト!$A$1:$F$270,6,FALSE))</f>
        <v>BL</v>
      </c>
      <c r="W1044" s="3">
        <f>IF(ISERROR(VLOOKUP($U1044,技リスト!$A$1:$F$270,3,FALSE)),"－",VLOOKUP($U1044,技リスト!$A$1:$F$270,3,FALSE))</f>
        <v>56</v>
      </c>
      <c r="X1044" s="3" t="str">
        <f>IF($E1044=IF(ISERROR(VLOOKUP($U1044,技リスト!$A$1:$F$270,4,FALSE)),"－",VLOOKUP($U1044,技リスト!$A$1:$F$270,4,FALSE)),"一致","")</f>
        <v>一致</v>
      </c>
      <c r="Y1044" s="15" t="s">
        <v>203</v>
      </c>
      <c r="Z1044" s="3" t="str">
        <f>IF(ISERROR(VLOOKUP($Y1044,技リスト!$A$1:$F$270,6,FALSE)),"－",VLOOKUP($Y1044,技リスト!$A$1:$F$270,6,FALSE))</f>
        <v>P1</v>
      </c>
      <c r="AA1044" s="3">
        <f>IF(ISERROR(VLOOKUP($Y1044,技リスト!$A$1:$F$270,3,FALSE)),"－",VLOOKUP($Y1044,技リスト!$A$1:$F$270,3,FALSE))</f>
        <v>8</v>
      </c>
      <c r="AB1044" s="3" t="str">
        <f>IF($E1044=IF(ISERROR(VLOOKUP($Y1044,技リスト!$A$1:$F$270,4,FALSE)),"－",VLOOKUP($Y1044,技リスト!$A$1:$F$270,4,FALSE)),"一致","")</f>
        <v>一致</v>
      </c>
      <c r="AC1044" s="15" t="s">
        <v>2401</v>
      </c>
      <c r="AD1044" s="3" t="str">
        <f>IF(ISERROR(VLOOKUP($AC1044,技リスト!$A$1:$F$270,6,FALSE)),"－",VLOOKUP($AC1044,技リスト!$A$1:$F$270,6,FALSE))</f>
        <v>BL</v>
      </c>
      <c r="AE1044" s="3">
        <f>IF(ISERROR(VLOOKUP($AC1044,技リスト!$A$1:$F$270,3,FALSE)),"－",VLOOKUP($AC1044,技リスト!$A$1:$F$270,3,FALSE))</f>
        <v>104</v>
      </c>
      <c r="AF1044" s="3" t="str">
        <f>IF($E1044=IF(ISERROR(VLOOKUP($AC1044,技リスト!$A$1:$F$245,4,FALSE)),"－",VLOOKUP($AC1044,技リスト!$A$1:$F$245,4,FALSE)),"一致","")</f>
        <v>一致</v>
      </c>
      <c r="AG1044" s="16" t="str">
        <f t="shared" si="128"/>
        <v>バーンアウトフェイクボンバーねっけつパンチイグナイトスティール</v>
      </c>
      <c r="AH1044" s="16" t="str">
        <f t="shared" si="129"/>
        <v>バーンアウトフェイクボンバーねっけつパンチイグナイトスティール</v>
      </c>
      <c r="AI1044" s="16" t="str">
        <f t="shared" si="130"/>
        <v>バーンアウトフェイクボンバーねっけつパンチイグナイトスティール</v>
      </c>
      <c r="AJ1044" s="16" t="str">
        <f t="shared" si="131"/>
        <v>バーンアウトフェイクボンバーねっけつパンチイグナイトスティール</v>
      </c>
      <c r="AK1044" s="15" t="str">
        <f t="shared" si="132"/>
        <v>CABLP1BL</v>
      </c>
      <c r="AL1044" s="16" t="str">
        <f t="shared" si="133"/>
        <v>CABLP1BL</v>
      </c>
      <c r="AM1044" s="15" t="str">
        <f t="shared" si="134"/>
        <v>CABLP1BL</v>
      </c>
      <c r="AN1044" s="15" t="str">
        <f t="shared" si="135"/>
        <v>CABLP1BL</v>
      </c>
    </row>
    <row r="1045" spans="1:40" ht="11.25" customHeight="1" x14ac:dyDescent="0.15">
      <c r="A1045" s="15">
        <v>1044</v>
      </c>
      <c r="B1045" s="15" t="s">
        <v>2402</v>
      </c>
      <c r="C1045" s="15" t="s">
        <v>2402</v>
      </c>
      <c r="D1045" s="3" t="s">
        <v>192</v>
      </c>
      <c r="E1045" s="15" t="s">
        <v>19</v>
      </c>
      <c r="F1045" s="15" t="s">
        <v>17</v>
      </c>
      <c r="G1045" s="15">
        <v>187</v>
      </c>
      <c r="H1045" s="15">
        <v>93</v>
      </c>
      <c r="I1045" s="15">
        <v>65</v>
      </c>
      <c r="J1045" s="15">
        <v>64</v>
      </c>
      <c r="K1045" s="15">
        <v>62</v>
      </c>
      <c r="L1045" s="15">
        <v>65</v>
      </c>
      <c r="M1045" s="15">
        <v>61</v>
      </c>
      <c r="N1045" s="15">
        <v>58</v>
      </c>
      <c r="O1045" s="15">
        <v>71</v>
      </c>
      <c r="P1045" s="15">
        <v>22</v>
      </c>
      <c r="Q1045" s="15" t="s">
        <v>2401</v>
      </c>
      <c r="R1045" s="3" t="str">
        <f>IF(ISERROR(VLOOKUP($Q1045,技リスト!$A$1:$F$270,6,FALSE)),"－",VLOOKUP($Q1045,技リスト!$A$1:$F$270,6,FALSE))</f>
        <v>BL</v>
      </c>
      <c r="S1045" s="3">
        <f>IF(ISERROR(VLOOKUP($Q1045,技リスト!$A$1:$F$270,3,FALSE)),"－",VLOOKUP($Q1045,技リスト!$A$1:$F$270,3,FALSE))</f>
        <v>104</v>
      </c>
      <c r="T1045" s="3" t="str">
        <f>IF($E1045=IF(ISERROR(VLOOKUP($Q1045,技リスト!$A$1:$F$270,4,FALSE)),"－",VLOOKUP($Q1045,技リスト!$A$1:$F$270,4,FALSE)),"一致","")</f>
        <v/>
      </c>
      <c r="U1045" s="15" t="s">
        <v>227</v>
      </c>
      <c r="V1045" s="3" t="str">
        <f>IF(ISERROR(VLOOKUP($U1045,技リスト!$A$1:$F$270,6,FALSE)),"－",VLOOKUP($U1045,技リスト!$A$1:$F$270,6,FALSE))</f>
        <v>BL</v>
      </c>
      <c r="W1045" s="3">
        <f>IF(ISERROR(VLOOKUP($U1045,技リスト!$A$1:$F$270,3,FALSE)),"－",VLOOKUP($U1045,技リスト!$A$1:$F$270,3,FALSE))</f>
        <v>39</v>
      </c>
      <c r="X1045" s="3" t="str">
        <f>IF($E1045=IF(ISERROR(VLOOKUP($U1045,技リスト!$A$1:$F$270,4,FALSE)),"－",VLOOKUP($U1045,技リスト!$A$1:$F$270,4,FALSE)),"一致","")</f>
        <v>一致</v>
      </c>
      <c r="Y1045" s="15" t="s">
        <v>188</v>
      </c>
      <c r="Z1045" s="3" t="str">
        <f>IF(ISERROR(VLOOKUP($Y1045,技リスト!$A$1:$F$270,6,FALSE)),"－",VLOOKUP($Y1045,技リスト!$A$1:$F$270,6,FALSE))</f>
        <v>DR</v>
      </c>
      <c r="AA1045" s="3">
        <f>IF(ISERROR(VLOOKUP($Y1045,技リスト!$A$1:$F$270,3,FALSE)),"－",VLOOKUP($Y1045,技リスト!$A$1:$F$270,3,FALSE))</f>
        <v>38</v>
      </c>
      <c r="AB1045" s="3" t="str">
        <f>IF($E1045=IF(ISERROR(VLOOKUP($Y1045,技リスト!$A$1:$F$270,4,FALSE)),"－",VLOOKUP($Y1045,技リスト!$A$1:$F$270,4,FALSE)),"一致","")</f>
        <v>一致</v>
      </c>
      <c r="AC1045" s="15" t="s">
        <v>2400</v>
      </c>
      <c r="AD1045" s="3" t="str">
        <f>IF(ISERROR(VLOOKUP($AC1045,技リスト!$A$1:$F$270,6,FALSE)),"－",VLOOKUP($AC1045,技リスト!$A$1:$F$270,6,FALSE))</f>
        <v>CA</v>
      </c>
      <c r="AE1045" s="3">
        <f>IF(ISERROR(VLOOKUP($AC1045,技リスト!$A$1:$F$270,3,FALSE)),"－",VLOOKUP($AC1045,技リスト!$A$1:$F$270,3,FALSE))</f>
        <v>99</v>
      </c>
      <c r="AF1045" s="3" t="str">
        <f>IF($E1045=IF(ISERROR(VLOOKUP($AC1045,技リスト!$A$1:$F$245,4,FALSE)),"－",VLOOKUP($AC1045,技リスト!$A$1:$F$245,4,FALSE)),"一致","")</f>
        <v/>
      </c>
      <c r="AG1045" s="16" t="str">
        <f t="shared" si="128"/>
        <v>イグナイトスティールスーパースキャン（Ｂ）スーパースキャン（Ｄ）バーンアウト</v>
      </c>
      <c r="AH1045" s="16" t="str">
        <f t="shared" si="129"/>
        <v>イグナイトスティールスーパースキャン（Ｂ）スーパースキャン（Ｄ）バーンアウト</v>
      </c>
      <c r="AI1045" s="16" t="str">
        <f t="shared" si="130"/>
        <v>イグナイトスティールスーパースキャン（Ｂ）スーパースキャン（Ｄ）バーンアウト</v>
      </c>
      <c r="AJ1045" s="16" t="str">
        <f t="shared" si="131"/>
        <v>イグナイトスティールスーパースキャン（Ｂ）スーパースキャン（Ｄ）バーンアウト</v>
      </c>
      <c r="AK1045" s="15" t="str">
        <f t="shared" si="132"/>
        <v>BLBLDRCA</v>
      </c>
      <c r="AL1045" s="16" t="str">
        <f t="shared" si="133"/>
        <v>BLBLDRCA</v>
      </c>
      <c r="AM1045" s="15" t="str">
        <f t="shared" si="134"/>
        <v>BLBLDRCA</v>
      </c>
      <c r="AN1045" s="15" t="str">
        <f t="shared" si="135"/>
        <v>BLBLDRCA</v>
      </c>
    </row>
    <row r="1046" spans="1:40" ht="11.25" customHeight="1" x14ac:dyDescent="0.15">
      <c r="A1046" s="15">
        <v>1045</v>
      </c>
      <c r="B1046" s="15" t="s">
        <v>2403</v>
      </c>
      <c r="C1046" s="15" t="s">
        <v>2403</v>
      </c>
      <c r="D1046" s="3" t="s">
        <v>18</v>
      </c>
      <c r="E1046" s="15" t="s">
        <v>145</v>
      </c>
      <c r="F1046" s="15" t="s">
        <v>17</v>
      </c>
      <c r="G1046" s="15">
        <v>178</v>
      </c>
      <c r="H1046" s="15">
        <v>69</v>
      </c>
      <c r="I1046" s="15">
        <v>71</v>
      </c>
      <c r="J1046" s="15">
        <v>64</v>
      </c>
      <c r="K1046" s="15">
        <v>57</v>
      </c>
      <c r="L1046" s="15">
        <v>63</v>
      </c>
      <c r="M1046" s="15">
        <v>57</v>
      </c>
      <c r="N1046" s="15">
        <v>60</v>
      </c>
      <c r="O1046" s="15">
        <v>62</v>
      </c>
      <c r="P1046" s="15">
        <v>24</v>
      </c>
      <c r="Q1046" s="15" t="s">
        <v>2349</v>
      </c>
      <c r="R1046" s="3" t="str">
        <f>IF(ISERROR(VLOOKUP($Q1046,技リスト!$A$1:$F$270,6,FALSE)),"－",VLOOKUP($Q1046,技リスト!$A$1:$F$270,6,FALSE))</f>
        <v>BB</v>
      </c>
      <c r="S1046" s="3">
        <f>IF(ISERROR(VLOOKUP($Q1046,技リスト!$A$1:$F$270,3,FALSE)),"－",VLOOKUP($Q1046,技リスト!$A$1:$F$270,3,FALSE))</f>
        <v>64</v>
      </c>
      <c r="T1046" s="3" t="str">
        <f>IF($E1046=IF(ISERROR(VLOOKUP($Q1046,技リスト!$A$1:$F$270,4,FALSE)),"－",VLOOKUP($Q1046,技リスト!$A$1:$F$270,4,FALSE)),"一致","")</f>
        <v/>
      </c>
      <c r="U1046" s="15" t="s">
        <v>2379</v>
      </c>
      <c r="V1046" s="3" t="str">
        <f>IF(ISERROR(VLOOKUP($U1046,技リスト!$A$1:$F$270,6,FALSE)),"－",VLOOKUP($U1046,技リスト!$A$1:$F$270,6,FALSE))</f>
        <v>DR</v>
      </c>
      <c r="W1046" s="3">
        <f>IF(ISERROR(VLOOKUP($U1046,技リスト!$A$1:$F$270,3,FALSE)),"－",VLOOKUP($U1046,技リスト!$A$1:$F$270,3,FALSE))</f>
        <v>96</v>
      </c>
      <c r="X1046" s="3" t="str">
        <f>IF($E1046=IF(ISERROR(VLOOKUP($U1046,技リスト!$A$1:$F$270,4,FALSE)),"－",VLOOKUP($U1046,技リスト!$A$1:$F$270,4,FALSE)),"一致","")</f>
        <v/>
      </c>
      <c r="Y1046" s="15" t="s">
        <v>1410</v>
      </c>
      <c r="Z1046" s="3" t="str">
        <f>IF(ISERROR(VLOOKUP($Y1046,技リスト!$A$1:$F$270,6,FALSE)),"－",VLOOKUP($Y1046,技リスト!$A$1:$F$270,6,FALSE))</f>
        <v>LS</v>
      </c>
      <c r="AA1046" s="3">
        <f>IF(ISERROR(VLOOKUP($Y1046,技リスト!$A$1:$F$270,3,FALSE)),"－",VLOOKUP($Y1046,技リスト!$A$1:$F$270,3,FALSE))</f>
        <v>116</v>
      </c>
      <c r="AB1046" s="3" t="str">
        <f>IF($E1046=IF(ISERROR(VLOOKUP($Y1046,技リスト!$A$1:$F$270,4,FALSE)),"－",VLOOKUP($Y1046,技リスト!$A$1:$F$270,4,FALSE)),"一致","")</f>
        <v>一致</v>
      </c>
      <c r="AC1046" s="15" t="s">
        <v>2400</v>
      </c>
      <c r="AD1046" s="3" t="str">
        <f>IF(ISERROR(VLOOKUP($AC1046,技リスト!$A$1:$F$270,6,FALSE)),"－",VLOOKUP($AC1046,技リスト!$A$1:$F$270,6,FALSE))</f>
        <v>CA</v>
      </c>
      <c r="AE1046" s="3">
        <f>IF(ISERROR(VLOOKUP($AC1046,技リスト!$A$1:$F$270,3,FALSE)),"－",VLOOKUP($AC1046,技リスト!$A$1:$F$270,3,FALSE))</f>
        <v>99</v>
      </c>
      <c r="AF1046" s="3" t="str">
        <f>IF($E1046=IF(ISERROR(VLOOKUP($AC1046,技リスト!$A$1:$F$245,4,FALSE)),"－",VLOOKUP($AC1046,技リスト!$A$1:$F$245,4,FALSE)),"一致","")</f>
        <v>一致</v>
      </c>
      <c r="AG1046" s="16" t="str">
        <f t="shared" si="128"/>
        <v>グラビテイションサザンクロスカットトリプルブーストバーンアウト</v>
      </c>
      <c r="AH1046" s="16" t="str">
        <f t="shared" si="129"/>
        <v>グラビテイションサザンクロスカットトリプルブーストバーンアウト</v>
      </c>
      <c r="AI1046" s="16" t="str">
        <f t="shared" si="130"/>
        <v>グラビテイションサザンクロスカットトリプルブーストバーンアウト</v>
      </c>
      <c r="AJ1046" s="16" t="str">
        <f t="shared" si="131"/>
        <v>グラビテイションサザンクロスカットトリプルブーストバーンアウト</v>
      </c>
      <c r="AK1046" s="15" t="str">
        <f t="shared" si="132"/>
        <v>BBDRLSCA</v>
      </c>
      <c r="AL1046" s="16" t="str">
        <f t="shared" si="133"/>
        <v>BBDRLSCA</v>
      </c>
      <c r="AM1046" s="15" t="str">
        <f t="shared" si="134"/>
        <v>BBDRLSCA</v>
      </c>
      <c r="AN1046" s="15" t="str">
        <f t="shared" si="135"/>
        <v>BBDRLSCA</v>
      </c>
    </row>
    <row r="1047" spans="1:40" ht="11.25" customHeight="1" x14ac:dyDescent="0.15">
      <c r="A1047" s="15">
        <v>1046</v>
      </c>
      <c r="B1047" s="15" t="s">
        <v>2404</v>
      </c>
      <c r="C1047" s="15" t="s">
        <v>2404</v>
      </c>
      <c r="D1047" s="3" t="s">
        <v>18</v>
      </c>
      <c r="E1047" s="15" t="s">
        <v>19</v>
      </c>
      <c r="F1047" s="15" t="s">
        <v>17</v>
      </c>
      <c r="G1047" s="15">
        <v>184</v>
      </c>
      <c r="H1047" s="15">
        <v>93</v>
      </c>
      <c r="I1047" s="15">
        <v>66</v>
      </c>
      <c r="J1047" s="15">
        <v>62</v>
      </c>
      <c r="K1047" s="15">
        <v>63</v>
      </c>
      <c r="L1047" s="15">
        <v>68</v>
      </c>
      <c r="M1047" s="15">
        <v>56</v>
      </c>
      <c r="N1047" s="15">
        <v>56</v>
      </c>
      <c r="O1047" s="15">
        <v>70</v>
      </c>
      <c r="P1047" s="15">
        <v>20</v>
      </c>
      <c r="Q1047" s="15" t="s">
        <v>2352</v>
      </c>
      <c r="R1047" s="3" t="str">
        <f>IF(ISERROR(VLOOKUP($Q1047,技リスト!$A$1:$F$270,6,FALSE)),"－",VLOOKUP($Q1047,技リスト!$A$1:$F$270,6,FALSE))</f>
        <v>BB</v>
      </c>
      <c r="S1047" s="3">
        <f>IF(ISERROR(VLOOKUP($Q1047,技リスト!$A$1:$F$270,3,FALSE)),"－",VLOOKUP($Q1047,技リスト!$A$1:$F$270,3,FALSE))</f>
        <v>73</v>
      </c>
      <c r="T1047" s="3" t="str">
        <f>IF($E1047=IF(ISERROR(VLOOKUP($Q1047,技リスト!$A$1:$F$270,4,FALSE)),"－",VLOOKUP($Q1047,技リスト!$A$1:$F$270,4,FALSE)),"一致","")</f>
        <v/>
      </c>
      <c r="U1047" s="15" t="s">
        <v>2401</v>
      </c>
      <c r="V1047" s="3" t="str">
        <f>IF(ISERROR(VLOOKUP($U1047,技リスト!$A$1:$F$270,6,FALSE)),"－",VLOOKUP($U1047,技リスト!$A$1:$F$270,6,FALSE))</f>
        <v>BL</v>
      </c>
      <c r="W1047" s="3">
        <f>IF(ISERROR(VLOOKUP($U1047,技リスト!$A$1:$F$270,3,FALSE)),"－",VLOOKUP($U1047,技リスト!$A$1:$F$270,3,FALSE))</f>
        <v>104</v>
      </c>
      <c r="X1047" s="3" t="str">
        <f>IF($E1047=IF(ISERROR(VLOOKUP($U1047,技リスト!$A$1:$F$270,4,FALSE)),"－",VLOOKUP($U1047,技リスト!$A$1:$F$270,4,FALSE)),"一致","")</f>
        <v/>
      </c>
      <c r="Y1047" s="15" t="s">
        <v>276</v>
      </c>
      <c r="Z1047" s="3" t="str">
        <f>IF(ISERROR(VLOOKUP($Y1047,技リスト!$A$1:$F$270,6,FALSE)),"－",VLOOKUP($Y1047,技リスト!$A$1:$F$270,6,FALSE))</f>
        <v>BL</v>
      </c>
      <c r="AA1047" s="3">
        <f>IF(ISERROR(VLOOKUP($Y1047,技リスト!$A$1:$F$270,3,FALSE)),"－",VLOOKUP($Y1047,技リスト!$A$1:$F$270,3,FALSE))</f>
        <v>16</v>
      </c>
      <c r="AB1047" s="3" t="str">
        <f>IF($E1047=IF(ISERROR(VLOOKUP($Y1047,技リスト!$A$1:$F$270,4,FALSE)),"－",VLOOKUP($Y1047,技リスト!$A$1:$F$270,4,FALSE)),"一致","")</f>
        <v>一致</v>
      </c>
      <c r="AC1047" s="15" t="s">
        <v>392</v>
      </c>
      <c r="AD1047" s="3" t="str">
        <f>IF(ISERROR(VLOOKUP($AC1047,技リスト!$A$1:$F$270,6,FALSE)),"－",VLOOKUP($AC1047,技リスト!$A$1:$F$270,6,FALSE))</f>
        <v>LS</v>
      </c>
      <c r="AE1047" s="3">
        <f>IF(ISERROR(VLOOKUP($AC1047,技リスト!$A$1:$F$270,3,FALSE)),"－",VLOOKUP($AC1047,技リスト!$A$1:$F$270,3,FALSE))</f>
        <v>94</v>
      </c>
      <c r="AF1047" s="3" t="str">
        <f>IF($E1047=IF(ISERROR(VLOOKUP($AC1047,技リスト!$A$1:$F$245,4,FALSE)),"－",VLOOKUP($AC1047,技リスト!$A$1:$F$245,4,FALSE)),"一致","")</f>
        <v/>
      </c>
      <c r="AG1047" s="16" t="str">
        <f t="shared" si="128"/>
        <v>ヘビーベイビーイグナイトスティールドッペルゲンガーアサルトシュート</v>
      </c>
      <c r="AH1047" s="16" t="str">
        <f t="shared" si="129"/>
        <v>ヘビーベイビーイグナイトスティールドッペルゲンガーアサルトシュート</v>
      </c>
      <c r="AI1047" s="16" t="str">
        <f t="shared" si="130"/>
        <v>ヘビーベイビーイグナイトスティールドッペルゲンガーアサルトシュート</v>
      </c>
      <c r="AJ1047" s="16" t="str">
        <f t="shared" si="131"/>
        <v>ヘビーベイビーイグナイトスティールドッペルゲンガーアサルトシュート</v>
      </c>
      <c r="AK1047" s="15" t="str">
        <f t="shared" si="132"/>
        <v>BBBLBLLS</v>
      </c>
      <c r="AL1047" s="16" t="str">
        <f t="shared" si="133"/>
        <v>BBBLBLLS</v>
      </c>
      <c r="AM1047" s="15" t="str">
        <f t="shared" si="134"/>
        <v>BBBLBLLS</v>
      </c>
      <c r="AN1047" s="15" t="str">
        <f t="shared" si="135"/>
        <v>BBBLBLLS</v>
      </c>
    </row>
    <row r="1048" spans="1:40" ht="11.25" customHeight="1" x14ac:dyDescent="0.15">
      <c r="A1048" s="15">
        <v>1047</v>
      </c>
      <c r="B1048" s="15" t="s">
        <v>2405</v>
      </c>
      <c r="C1048" s="15" t="s">
        <v>2405</v>
      </c>
      <c r="D1048" s="3" t="s">
        <v>18</v>
      </c>
      <c r="E1048" s="15" t="s">
        <v>145</v>
      </c>
      <c r="F1048" s="15" t="s">
        <v>53</v>
      </c>
      <c r="G1048" s="15">
        <v>200</v>
      </c>
      <c r="H1048" s="15">
        <v>85</v>
      </c>
      <c r="I1048" s="15">
        <v>55</v>
      </c>
      <c r="J1048" s="15">
        <v>63</v>
      </c>
      <c r="K1048" s="15">
        <v>68</v>
      </c>
      <c r="L1048" s="15">
        <v>62</v>
      </c>
      <c r="M1048" s="15">
        <v>64</v>
      </c>
      <c r="N1048" s="15">
        <v>70</v>
      </c>
      <c r="O1048" s="15">
        <v>65</v>
      </c>
      <c r="P1048" s="15">
        <v>28</v>
      </c>
      <c r="Q1048" s="15" t="s">
        <v>2401</v>
      </c>
      <c r="R1048" s="3" t="str">
        <f>IF(ISERROR(VLOOKUP($Q1048,技リスト!$A$1:$F$270,6,FALSE)),"－",VLOOKUP($Q1048,技リスト!$A$1:$F$270,6,FALSE))</f>
        <v>BL</v>
      </c>
      <c r="S1048" s="3">
        <f>IF(ISERROR(VLOOKUP($Q1048,技リスト!$A$1:$F$270,3,FALSE)),"－",VLOOKUP($Q1048,技リスト!$A$1:$F$270,3,FALSE))</f>
        <v>104</v>
      </c>
      <c r="T1048" s="3" t="str">
        <f>IF($E1048=IF(ISERROR(VLOOKUP($Q1048,技リスト!$A$1:$F$270,4,FALSE)),"－",VLOOKUP($Q1048,技リスト!$A$1:$F$270,4,FALSE)),"一致","")</f>
        <v>一致</v>
      </c>
      <c r="U1048" s="15" t="s">
        <v>732</v>
      </c>
      <c r="V1048" s="3" t="str">
        <f>IF(ISERROR(VLOOKUP($U1048,技リスト!$A$1:$F$270,6,FALSE)),"－",VLOOKUP($U1048,技リスト!$A$1:$F$270,6,FALSE))</f>
        <v>BL</v>
      </c>
      <c r="W1048" s="3">
        <f>IF(ISERROR(VLOOKUP($U1048,技リスト!$A$1:$F$270,3,FALSE)),"－",VLOOKUP($U1048,技リスト!$A$1:$F$270,3,FALSE))</f>
        <v>56</v>
      </c>
      <c r="X1048" s="3" t="str">
        <f>IF($E1048=IF(ISERROR(VLOOKUP($U1048,技リスト!$A$1:$F$270,4,FALSE)),"－",VLOOKUP($U1048,技リスト!$A$1:$F$270,4,FALSE)),"一致","")</f>
        <v>一致</v>
      </c>
      <c r="Y1048" s="15" t="s">
        <v>134</v>
      </c>
      <c r="Z1048" s="3" t="str">
        <f>IF(ISERROR(VLOOKUP($Y1048,技リスト!$A$1:$F$270,6,FALSE)),"－",VLOOKUP($Y1048,技リスト!$A$1:$F$270,6,FALSE))</f>
        <v>DR</v>
      </c>
      <c r="AA1048" s="3">
        <f>IF(ISERROR(VLOOKUP($Y1048,技リスト!$A$1:$F$270,3,FALSE)),"－",VLOOKUP($Y1048,技リスト!$A$1:$F$270,3,FALSE))</f>
        <v>38</v>
      </c>
      <c r="AB1048" s="3" t="str">
        <f>IF($E1048=IF(ISERROR(VLOOKUP($Y1048,技リスト!$A$1:$F$270,4,FALSE)),"－",VLOOKUP($Y1048,技リスト!$A$1:$F$270,4,FALSE)),"一致","")</f>
        <v/>
      </c>
      <c r="AC1048" s="15" t="s">
        <v>2358</v>
      </c>
      <c r="AD1048" s="3" t="str">
        <f>IF(ISERROR(VLOOKUP($AC1048,技リスト!$A$1:$F$270,6,FALSE)),"－",VLOOKUP($AC1048,技リスト!$A$1:$F$270,6,FALSE))</f>
        <v>P2</v>
      </c>
      <c r="AE1048" s="3">
        <f>IF(ISERROR(VLOOKUP($AC1048,技リスト!$A$1:$F$270,3,FALSE)),"－",VLOOKUP($AC1048,技リスト!$A$1:$F$270,3,FALSE))</f>
        <v>117</v>
      </c>
      <c r="AF1048" s="3" t="str">
        <f>IF($E1048=IF(ISERROR(VLOOKUP($AC1048,技リスト!$A$1:$F$245,4,FALSE)),"－",VLOOKUP($AC1048,技リスト!$A$1:$F$245,4,FALSE)),"一致","")</f>
        <v/>
      </c>
      <c r="AG1048" s="16" t="str">
        <f t="shared" si="128"/>
        <v>イグナイトスティールフェイクボンバースーパーアルマジロじくうのかべ</v>
      </c>
      <c r="AH1048" s="16" t="str">
        <f t="shared" si="129"/>
        <v>イグナイトスティールフェイクボンバースーパーアルマジロじくうのかべ</v>
      </c>
      <c r="AI1048" s="16" t="str">
        <f t="shared" si="130"/>
        <v>イグナイトスティールフェイクボンバースーパーアルマジロじくうのかべ</v>
      </c>
      <c r="AJ1048" s="16" t="str">
        <f t="shared" si="131"/>
        <v>イグナイトスティールフェイクボンバースーパーアルマジロじくうのかべ</v>
      </c>
      <c r="AK1048" s="15" t="str">
        <f t="shared" si="132"/>
        <v>BLBLDRP2</v>
      </c>
      <c r="AL1048" s="16" t="str">
        <f t="shared" si="133"/>
        <v>BLBLDRP2</v>
      </c>
      <c r="AM1048" s="15" t="str">
        <f t="shared" si="134"/>
        <v>BLBLDRP2</v>
      </c>
      <c r="AN1048" s="15" t="str">
        <f t="shared" si="135"/>
        <v>BLBLDRP2</v>
      </c>
    </row>
    <row r="1049" spans="1:40" ht="11.25" customHeight="1" x14ac:dyDescent="0.15">
      <c r="A1049" s="15">
        <v>1048</v>
      </c>
      <c r="B1049" s="15" t="s">
        <v>2406</v>
      </c>
      <c r="C1049" s="15" t="s">
        <v>2406</v>
      </c>
      <c r="D1049" s="3" t="s">
        <v>18</v>
      </c>
      <c r="E1049" s="15" t="s">
        <v>19</v>
      </c>
      <c r="F1049" s="15" t="s">
        <v>53</v>
      </c>
      <c r="G1049" s="15">
        <v>193</v>
      </c>
      <c r="H1049" s="15">
        <v>72</v>
      </c>
      <c r="I1049" s="15">
        <v>52</v>
      </c>
      <c r="J1049" s="15">
        <v>79</v>
      </c>
      <c r="K1049" s="15">
        <v>60</v>
      </c>
      <c r="L1049" s="15">
        <v>60</v>
      </c>
      <c r="M1049" s="15">
        <v>62</v>
      </c>
      <c r="N1049" s="15">
        <v>71</v>
      </c>
      <c r="O1049" s="15">
        <v>55</v>
      </c>
      <c r="P1049" s="15">
        <v>28</v>
      </c>
      <c r="Q1049" s="15" t="s">
        <v>337</v>
      </c>
      <c r="R1049" s="3" t="str">
        <f>IF(ISERROR(VLOOKUP($Q1049,技リスト!$A$1:$F$270,6,FALSE)),"－",VLOOKUP($Q1049,技リスト!$A$1:$F$270,6,FALSE))</f>
        <v>－</v>
      </c>
      <c r="S1049" s="3" t="str">
        <f>IF(ISERROR(VLOOKUP($Q1049,技リスト!$A$1:$F$270,3,FALSE)),"－",VLOOKUP($Q1049,技リスト!$A$1:$F$270,3,FALSE))</f>
        <v>－</v>
      </c>
      <c r="T1049" s="3" t="str">
        <f>IF($E1049=IF(ISERROR(VLOOKUP($Q1049,技リスト!$A$1:$F$270,4,FALSE)),"－",VLOOKUP($Q1049,技リスト!$A$1:$F$270,4,FALSE)),"一致","")</f>
        <v/>
      </c>
      <c r="U1049" s="15" t="s">
        <v>2367</v>
      </c>
      <c r="V1049" s="3" t="str">
        <f>IF(ISERROR(VLOOKUP($U1049,技リスト!$A$1:$F$270,6,FALSE)),"－",VLOOKUP($U1049,技リスト!$A$1:$F$270,6,FALSE))</f>
        <v>NS</v>
      </c>
      <c r="W1049" s="3">
        <f>IF(ISERROR(VLOOKUP($U1049,技リスト!$A$1:$F$270,3,FALSE)),"－",VLOOKUP($U1049,技リスト!$A$1:$F$270,3,FALSE))</f>
        <v>122</v>
      </c>
      <c r="X1049" s="3" t="str">
        <f>IF($E1049=IF(ISERROR(VLOOKUP($U1049,技リスト!$A$1:$F$270,4,FALSE)),"－",VLOOKUP($U1049,技リスト!$A$1:$F$270,4,FALSE)),"一致","")</f>
        <v/>
      </c>
      <c r="Y1049" s="15" t="s">
        <v>2377</v>
      </c>
      <c r="Z1049" s="3" t="str">
        <f>IF(ISERROR(VLOOKUP($Y1049,技リスト!$A$1:$F$270,6,FALSE)),"－",VLOOKUP($Y1049,技リスト!$A$1:$F$270,6,FALSE))</f>
        <v>DR</v>
      </c>
      <c r="AA1049" s="3">
        <f>IF(ISERROR(VLOOKUP($Y1049,技リスト!$A$1:$F$270,3,FALSE)),"－",VLOOKUP($Y1049,技リスト!$A$1:$F$270,3,FALSE))</f>
        <v>67</v>
      </c>
      <c r="AB1049" s="3" t="str">
        <f>IF($E1049=IF(ISERROR(VLOOKUP($Y1049,技リスト!$A$1:$F$270,4,FALSE)),"－",VLOOKUP($Y1049,技リスト!$A$1:$F$270,4,FALSE)),"一致","")</f>
        <v/>
      </c>
      <c r="AC1049" s="15" t="s">
        <v>2407</v>
      </c>
      <c r="AD1049" s="3" t="str">
        <f>IF(ISERROR(VLOOKUP($AC1049,技リスト!$A$1:$F$270,6,FALSE)),"－",VLOOKUP($AC1049,技リスト!$A$1:$F$270,6,FALSE))</f>
        <v>NS</v>
      </c>
      <c r="AE1049" s="3">
        <f>IF(ISERROR(VLOOKUP($AC1049,技リスト!$A$1:$F$270,3,FALSE)),"－",VLOOKUP($AC1049,技リスト!$A$1:$F$270,3,FALSE))</f>
        <v>112</v>
      </c>
      <c r="AF1049" s="3" t="str">
        <f>IF($E1049=IF(ISERROR(VLOOKUP($AC1049,技リスト!$A$1:$F$245,4,FALSE)),"－",VLOOKUP($AC1049,技リスト!$A$1:$F$245,4,FALSE)),"一致","")</f>
        <v/>
      </c>
      <c r="AG1049" s="16" t="str">
        <f t="shared" si="128"/>
        <v>イケメンUP!ガイアブレイクメテオシャワーツインブーストＦ</v>
      </c>
      <c r="AH1049" s="16" t="str">
        <f t="shared" si="129"/>
        <v>イケメンUP!ガイアブレイクメテオシャワーツインブーストＦ</v>
      </c>
      <c r="AI1049" s="16" t="str">
        <f t="shared" si="130"/>
        <v>イケメンUP!ガイアブレイクメテオシャワーツインブーストＦ</v>
      </c>
      <c r="AJ1049" s="16" t="str">
        <f t="shared" si="131"/>
        <v>イケメンUP!ガイアブレイクメテオシャワーツインブーストＦ</v>
      </c>
      <c r="AK1049" s="15" t="str">
        <f t="shared" si="132"/>
        <v>－NSDRNS</v>
      </c>
      <c r="AL1049" s="16" t="str">
        <f t="shared" si="133"/>
        <v>－NSDRNS</v>
      </c>
      <c r="AM1049" s="15" t="str">
        <f t="shared" si="134"/>
        <v>－NSDRNS</v>
      </c>
      <c r="AN1049" s="15" t="str">
        <f t="shared" si="135"/>
        <v>－NSDRNS</v>
      </c>
    </row>
    <row r="1050" spans="1:40" ht="11.25" customHeight="1" x14ac:dyDescent="0.15">
      <c r="A1050" s="15">
        <v>1049</v>
      </c>
      <c r="B1050" s="15" t="s">
        <v>2408</v>
      </c>
      <c r="C1050" s="15" t="s">
        <v>2408</v>
      </c>
      <c r="D1050" s="3" t="s">
        <v>192</v>
      </c>
      <c r="E1050" s="15" t="s">
        <v>145</v>
      </c>
      <c r="F1050" s="15" t="s">
        <v>53</v>
      </c>
      <c r="G1050" s="15">
        <v>217</v>
      </c>
      <c r="H1050" s="15">
        <v>97</v>
      </c>
      <c r="I1050" s="15">
        <v>55</v>
      </c>
      <c r="J1050" s="15">
        <v>72</v>
      </c>
      <c r="K1050" s="15">
        <v>70</v>
      </c>
      <c r="L1050" s="15">
        <v>63</v>
      </c>
      <c r="M1050" s="15">
        <v>69</v>
      </c>
      <c r="N1050" s="15">
        <v>61</v>
      </c>
      <c r="O1050" s="15">
        <v>52</v>
      </c>
      <c r="P1050" s="15">
        <v>24</v>
      </c>
      <c r="Q1050" s="15" t="s">
        <v>2355</v>
      </c>
      <c r="R1050" s="3" t="str">
        <f>IF(ISERROR(VLOOKUP($Q1050,技リスト!$A$1:$F$270,6,FALSE)),"－",VLOOKUP($Q1050,技リスト!$A$1:$F$270,6,FALSE))</f>
        <v>NS</v>
      </c>
      <c r="S1050" s="3">
        <f>IF(ISERROR(VLOOKUP($Q1050,技リスト!$A$1:$F$270,3,FALSE)),"－",VLOOKUP($Q1050,技リスト!$A$1:$F$270,3,FALSE))</f>
        <v>82</v>
      </c>
      <c r="T1050" s="3" t="str">
        <f>IF($E1050=IF(ISERROR(VLOOKUP($Q1050,技リスト!$A$1:$F$270,4,FALSE)),"－",VLOOKUP($Q1050,技リスト!$A$1:$F$270,4,FALSE)),"一致","")</f>
        <v/>
      </c>
      <c r="U1050" s="15" t="s">
        <v>2379</v>
      </c>
      <c r="V1050" s="3" t="str">
        <f>IF(ISERROR(VLOOKUP($U1050,技リスト!$A$1:$F$270,6,FALSE)),"－",VLOOKUP($U1050,技リスト!$A$1:$F$270,6,FALSE))</f>
        <v>DR</v>
      </c>
      <c r="W1050" s="3">
        <f>IF(ISERROR(VLOOKUP($U1050,技リスト!$A$1:$F$270,3,FALSE)),"－",VLOOKUP($U1050,技リスト!$A$1:$F$270,3,FALSE))</f>
        <v>96</v>
      </c>
      <c r="X1050" s="3" t="str">
        <f>IF($E1050=IF(ISERROR(VLOOKUP($U1050,技リスト!$A$1:$F$270,4,FALSE)),"－",VLOOKUP($U1050,技リスト!$A$1:$F$270,4,FALSE)),"一致","")</f>
        <v/>
      </c>
      <c r="Y1050" s="15" t="s">
        <v>680</v>
      </c>
      <c r="Z1050" s="3" t="str">
        <f>IF(ISERROR(VLOOKUP($Y1050,技リスト!$A$1:$F$270,6,FALSE)),"－",VLOOKUP($Y1050,技リスト!$A$1:$F$270,6,FALSE))</f>
        <v>DR</v>
      </c>
      <c r="AA1050" s="3">
        <f>IF(ISERROR(VLOOKUP($Y1050,技リスト!$A$1:$F$270,3,FALSE)),"－",VLOOKUP($Y1050,技リスト!$A$1:$F$270,3,FALSE))</f>
        <v>69</v>
      </c>
      <c r="AB1050" s="3" t="str">
        <f>IF($E1050=IF(ISERROR(VLOOKUP($Y1050,技リスト!$A$1:$F$270,4,FALSE)),"－",VLOOKUP($Y1050,技リスト!$A$1:$F$270,4,FALSE)),"一致","")</f>
        <v/>
      </c>
      <c r="AC1050" s="15" t="s">
        <v>2409</v>
      </c>
      <c r="AD1050" s="3" t="str">
        <f>IF(ISERROR(VLOOKUP($AC1050,技リスト!$A$1:$F$270,6,FALSE)),"－",VLOOKUP($AC1050,技リスト!$A$1:$F$270,6,FALSE))</f>
        <v>BS</v>
      </c>
      <c r="AE1050" s="3">
        <f>IF(ISERROR(VLOOKUP($AC1050,技リスト!$A$1:$F$270,3,FALSE)),"－",VLOOKUP($AC1050,技リスト!$A$1:$F$270,3,FALSE))</f>
        <v>116</v>
      </c>
      <c r="AF1050" s="3" t="str">
        <f>IF($E1050=IF(ISERROR(VLOOKUP($AC1050,技リスト!$A$1:$F$245,4,FALSE)),"－",VLOOKUP($AC1050,技リスト!$A$1:$F$245,4,FALSE)),"一致","")</f>
        <v>一致</v>
      </c>
      <c r="AG1050" s="16" t="str">
        <f t="shared" si="128"/>
        <v>アストロブレイクサザンクロスカットプリマドンナアトミックフレア</v>
      </c>
      <c r="AH1050" s="16" t="str">
        <f t="shared" si="129"/>
        <v>アストロブレイクサザンクロスカットプリマドンナアトミックフレア</v>
      </c>
      <c r="AI1050" s="16" t="str">
        <f t="shared" si="130"/>
        <v>アストロブレイクサザンクロスカットプリマドンナアトミックフレア</v>
      </c>
      <c r="AJ1050" s="16" t="str">
        <f t="shared" si="131"/>
        <v>アストロブレイクサザンクロスカットプリマドンナアトミックフレア</v>
      </c>
      <c r="AK1050" s="15" t="str">
        <f t="shared" si="132"/>
        <v>NSDRDRBS</v>
      </c>
      <c r="AL1050" s="16" t="str">
        <f t="shared" si="133"/>
        <v>NSDRDRBS</v>
      </c>
      <c r="AM1050" s="15" t="str">
        <f t="shared" si="134"/>
        <v>NSDRDRBS</v>
      </c>
      <c r="AN1050" s="15" t="str">
        <f t="shared" si="135"/>
        <v>NSDRDRBS</v>
      </c>
    </row>
    <row r="1051" spans="1:40" ht="11.25" customHeight="1" x14ac:dyDescent="0.15">
      <c r="A1051" s="15">
        <v>1050</v>
      </c>
      <c r="B1051" s="15" t="s">
        <v>2410</v>
      </c>
      <c r="C1051" s="15" t="s">
        <v>2410</v>
      </c>
      <c r="D1051" s="3" t="s">
        <v>192</v>
      </c>
      <c r="E1051" s="15" t="s">
        <v>19</v>
      </c>
      <c r="F1051" s="15" t="s">
        <v>53</v>
      </c>
      <c r="G1051" s="15">
        <v>211</v>
      </c>
      <c r="H1051" s="15">
        <v>69</v>
      </c>
      <c r="I1051" s="15">
        <v>63</v>
      </c>
      <c r="J1051" s="15">
        <v>62</v>
      </c>
      <c r="K1051" s="15">
        <v>67</v>
      </c>
      <c r="L1051" s="15">
        <v>62</v>
      </c>
      <c r="M1051" s="15">
        <v>68</v>
      </c>
      <c r="N1051" s="15">
        <v>67</v>
      </c>
      <c r="O1051" s="15">
        <v>64</v>
      </c>
      <c r="P1051" s="15">
        <v>23</v>
      </c>
      <c r="Q1051" s="15" t="s">
        <v>2411</v>
      </c>
      <c r="R1051" s="3" t="str">
        <f>IF(ISERROR(VLOOKUP($Q1051,技リスト!$A$1:$F$270,6,FALSE)),"－",VLOOKUP($Q1051,技リスト!$A$1:$F$270,6,FALSE))</f>
        <v>DR</v>
      </c>
      <c r="S1051" s="3">
        <f>IF(ISERROR(VLOOKUP($Q1051,技リスト!$A$1:$F$270,3,FALSE)),"－",VLOOKUP($Q1051,技リスト!$A$1:$F$270,3,FALSE))</f>
        <v>99</v>
      </c>
      <c r="T1051" s="3" t="str">
        <f>IF($E1051=IF(ISERROR(VLOOKUP($Q1051,技リスト!$A$1:$F$270,4,FALSE)),"－",VLOOKUP($Q1051,技リスト!$A$1:$F$270,4,FALSE)),"一致","")</f>
        <v/>
      </c>
      <c r="U1051" s="15" t="s">
        <v>171</v>
      </c>
      <c r="V1051" s="3" t="str">
        <f>IF(ISERROR(VLOOKUP($U1051,技リスト!$A$1:$F$270,6,FALSE)),"－",VLOOKUP($U1051,技リスト!$A$1:$F$270,6,FALSE))</f>
        <v>DR</v>
      </c>
      <c r="W1051" s="3">
        <f>IF(ISERROR(VLOOKUP($U1051,技リスト!$A$1:$F$270,3,FALSE)),"－",VLOOKUP($U1051,技リスト!$A$1:$F$270,3,FALSE))</f>
        <v>47</v>
      </c>
      <c r="X1051" s="3" t="str">
        <f>IF($E1051=IF(ISERROR(VLOOKUP($U1051,技リスト!$A$1:$F$270,4,FALSE)),"－",VLOOKUP($U1051,技リスト!$A$1:$F$270,4,FALSE)),"一致","")</f>
        <v>一致</v>
      </c>
      <c r="Y1051" s="15" t="s">
        <v>195</v>
      </c>
      <c r="Z1051" s="3" t="str">
        <f>IF(ISERROR(VLOOKUP($Y1051,技リスト!$A$1:$F$270,6,FALSE)),"－",VLOOKUP($Y1051,技リスト!$A$1:$F$270,6,FALSE))</f>
        <v>NS</v>
      </c>
      <c r="AA1051" s="3">
        <f>IF(ISERROR(VLOOKUP($Y1051,技リスト!$A$1:$F$270,3,FALSE)),"－",VLOOKUP($Y1051,技リスト!$A$1:$F$270,3,FALSE))</f>
        <v>68</v>
      </c>
      <c r="AB1051" s="3" t="str">
        <f>IF($E1051=IF(ISERROR(VLOOKUP($Y1051,技リスト!$A$1:$F$270,4,FALSE)),"－",VLOOKUP($Y1051,技リスト!$A$1:$F$270,4,FALSE)),"一致","")</f>
        <v>一致</v>
      </c>
      <c r="AC1051" s="15" t="s">
        <v>2360</v>
      </c>
      <c r="AD1051" s="3" t="str">
        <f>IF(ISERROR(VLOOKUP($AC1051,技リスト!$A$1:$F$270,6,FALSE)),"－",VLOOKUP($AC1051,技リスト!$A$1:$F$270,6,FALSE))</f>
        <v>LS</v>
      </c>
      <c r="AE1051" s="3">
        <f>IF(ISERROR(VLOOKUP($AC1051,技リスト!$A$1:$F$270,3,FALSE)),"－",VLOOKUP($AC1051,技リスト!$A$1:$F$270,3,FALSE))</f>
        <v>106</v>
      </c>
      <c r="AF1051" s="3" t="str">
        <f>IF($E1051=IF(ISERROR(VLOOKUP($AC1051,技リスト!$A$1:$F$245,4,FALSE)),"－",VLOOKUP($AC1051,技リスト!$A$1:$F$245,4,FALSE)),"一致","")</f>
        <v/>
      </c>
      <c r="AG1051" s="16" t="str">
        <f t="shared" si="128"/>
        <v>フレイムベールイリュージョンボールローズスプラッシュグングニル</v>
      </c>
      <c r="AH1051" s="16" t="str">
        <f t="shared" si="129"/>
        <v>フレイムベールイリュージョンボールローズスプラッシュグングニル</v>
      </c>
      <c r="AI1051" s="16" t="str">
        <f t="shared" si="130"/>
        <v>フレイムベールイリュージョンボールローズスプラッシュグングニル</v>
      </c>
      <c r="AJ1051" s="16" t="str">
        <f t="shared" si="131"/>
        <v>フレイムベールイリュージョンボールローズスプラッシュグングニル</v>
      </c>
      <c r="AK1051" s="15" t="str">
        <f t="shared" si="132"/>
        <v>DRDRNSLS</v>
      </c>
      <c r="AL1051" s="16" t="str">
        <f t="shared" si="133"/>
        <v>DRDRNSLS</v>
      </c>
      <c r="AM1051" s="15" t="str">
        <f t="shared" si="134"/>
        <v>DRDRNSLS</v>
      </c>
      <c r="AN1051" s="15" t="str">
        <f t="shared" si="135"/>
        <v>DRDRNSLS</v>
      </c>
    </row>
    <row r="1052" spans="1:40" ht="11.25" customHeight="1" x14ac:dyDescent="0.15">
      <c r="A1052" s="15">
        <v>1051</v>
      </c>
      <c r="B1052" s="15" t="s">
        <v>2412</v>
      </c>
      <c r="C1052" s="15" t="s">
        <v>2412</v>
      </c>
      <c r="D1052" s="3" t="s">
        <v>18</v>
      </c>
      <c r="E1052" s="15" t="s">
        <v>145</v>
      </c>
      <c r="F1052" s="15" t="s">
        <v>52</v>
      </c>
      <c r="G1052" s="15">
        <v>171</v>
      </c>
      <c r="H1052" s="15">
        <v>96</v>
      </c>
      <c r="I1052" s="15">
        <v>52</v>
      </c>
      <c r="J1052" s="15">
        <v>69</v>
      </c>
      <c r="K1052" s="15">
        <v>59</v>
      </c>
      <c r="L1052" s="15">
        <v>52</v>
      </c>
      <c r="M1052" s="15">
        <v>62</v>
      </c>
      <c r="N1052" s="15">
        <v>70</v>
      </c>
      <c r="O1052" s="15">
        <v>69</v>
      </c>
      <c r="P1052" s="15">
        <v>23</v>
      </c>
      <c r="Q1052" s="15" t="s">
        <v>444</v>
      </c>
      <c r="R1052" s="3" t="str">
        <f>IF(ISERROR(VLOOKUP($Q1052,技リスト!$A$1:$F$270,6,FALSE)),"－",VLOOKUP($Q1052,技リスト!$A$1:$F$270,6,FALSE))</f>
        <v>－</v>
      </c>
      <c r="S1052" s="3" t="str">
        <f>IF(ISERROR(VLOOKUP($Q1052,技リスト!$A$1:$F$270,3,FALSE)),"－",VLOOKUP($Q1052,技リスト!$A$1:$F$270,3,FALSE))</f>
        <v>－</v>
      </c>
      <c r="T1052" s="3" t="str">
        <f>IF($E1052=IF(ISERROR(VLOOKUP($Q1052,技リスト!$A$1:$F$270,4,FALSE)),"－",VLOOKUP($Q1052,技リスト!$A$1:$F$270,4,FALSE)),"一致","")</f>
        <v/>
      </c>
      <c r="U1052" s="15" t="s">
        <v>2355</v>
      </c>
      <c r="V1052" s="3" t="str">
        <f>IF(ISERROR(VLOOKUP($U1052,技リスト!$A$1:$F$270,6,FALSE)),"－",VLOOKUP($U1052,技リスト!$A$1:$F$270,6,FALSE))</f>
        <v>NS</v>
      </c>
      <c r="W1052" s="3">
        <f>IF(ISERROR(VLOOKUP($U1052,技リスト!$A$1:$F$270,3,FALSE)),"－",VLOOKUP($U1052,技リスト!$A$1:$F$270,3,FALSE))</f>
        <v>82</v>
      </c>
      <c r="X1052" s="3" t="str">
        <f>IF($E1052=IF(ISERROR(VLOOKUP($U1052,技リスト!$A$1:$F$270,4,FALSE)),"－",VLOOKUP($U1052,技リスト!$A$1:$F$270,4,FALSE)),"一致","")</f>
        <v/>
      </c>
      <c r="Y1052" s="15" t="s">
        <v>130</v>
      </c>
      <c r="Z1052" s="3" t="str">
        <f>IF(ISERROR(VLOOKUP($Y1052,技リスト!$A$1:$F$270,6,FALSE)),"－",VLOOKUP($Y1052,技リスト!$A$1:$F$270,6,FALSE))</f>
        <v>LS</v>
      </c>
      <c r="AA1052" s="3">
        <f>IF(ISERROR(VLOOKUP($Y1052,技リスト!$A$1:$F$270,3,FALSE)),"－",VLOOKUP($Y1052,技リスト!$A$1:$F$270,3,FALSE))</f>
        <v>101</v>
      </c>
      <c r="AB1052" s="3" t="str">
        <f>IF($E1052=IF(ISERROR(VLOOKUP($Y1052,技リスト!$A$1:$F$270,4,FALSE)),"－",VLOOKUP($Y1052,技リスト!$A$1:$F$270,4,FALSE)),"一致","")</f>
        <v>一致</v>
      </c>
      <c r="AC1052" s="15" t="s">
        <v>2409</v>
      </c>
      <c r="AD1052" s="3" t="str">
        <f>IF(ISERROR(VLOOKUP($AC1052,技リスト!$A$1:$F$270,6,FALSE)),"－",VLOOKUP($AC1052,技リスト!$A$1:$F$270,6,FALSE))</f>
        <v>BS</v>
      </c>
      <c r="AE1052" s="3">
        <f>IF(ISERROR(VLOOKUP($AC1052,技リスト!$A$1:$F$270,3,FALSE)),"－",VLOOKUP($AC1052,技リスト!$A$1:$F$270,3,FALSE))</f>
        <v>116</v>
      </c>
      <c r="AF1052" s="3" t="str">
        <f>IF($E1052=IF(ISERROR(VLOOKUP($AC1052,技リスト!$A$1:$F$245,4,FALSE)),"－",VLOOKUP($AC1052,技リスト!$A$1:$F$245,4,FALSE)),"一致","")</f>
        <v>一致</v>
      </c>
      <c r="AG1052" s="16" t="str">
        <f t="shared" si="128"/>
        <v>ちょうわざ!アストロブレイクほのおのかざみどりアトミックフレア</v>
      </c>
      <c r="AH1052" s="16" t="str">
        <f t="shared" si="129"/>
        <v>ちょうわざ!アストロブレイクほのおのかざみどりアトミックフレア</v>
      </c>
      <c r="AI1052" s="16" t="str">
        <f t="shared" si="130"/>
        <v>ちょうわざ!アストロブレイクほのおのかざみどりアトミックフレア</v>
      </c>
      <c r="AJ1052" s="16" t="str">
        <f t="shared" si="131"/>
        <v>ちょうわざ!アストロブレイクほのおのかざみどりアトミックフレア</v>
      </c>
      <c r="AK1052" s="15" t="str">
        <f t="shared" si="132"/>
        <v>－NSLSBS</v>
      </c>
      <c r="AL1052" s="16" t="str">
        <f t="shared" si="133"/>
        <v>－NSLSBS</v>
      </c>
      <c r="AM1052" s="15" t="str">
        <f t="shared" si="134"/>
        <v>－NSLSBS</v>
      </c>
      <c r="AN1052" s="15" t="str">
        <f t="shared" si="135"/>
        <v>－NSLSBS</v>
      </c>
    </row>
    <row r="1053" spans="1:40" ht="11.25" customHeight="1" x14ac:dyDescent="0.15">
      <c r="A1053" s="15">
        <v>1052</v>
      </c>
      <c r="B1053" s="15" t="s">
        <v>2413</v>
      </c>
      <c r="C1053" s="15" t="s">
        <v>2414</v>
      </c>
      <c r="D1053" s="3" t="s">
        <v>18</v>
      </c>
      <c r="E1053" s="15" t="s">
        <v>145</v>
      </c>
      <c r="F1053" s="15" t="s">
        <v>52</v>
      </c>
      <c r="G1053" s="15">
        <v>187</v>
      </c>
      <c r="H1053" s="15">
        <v>96</v>
      </c>
      <c r="I1053" s="15">
        <v>69</v>
      </c>
      <c r="J1053" s="15">
        <v>71</v>
      </c>
      <c r="K1053" s="15">
        <v>64</v>
      </c>
      <c r="L1053" s="15">
        <v>64</v>
      </c>
      <c r="M1053" s="15">
        <v>66</v>
      </c>
      <c r="N1053" s="15">
        <v>70</v>
      </c>
      <c r="O1053" s="15">
        <v>63</v>
      </c>
      <c r="P1053" s="15">
        <v>29</v>
      </c>
      <c r="Q1053" s="15" t="s">
        <v>2415</v>
      </c>
      <c r="R1053" s="3" t="str">
        <f>IF(ISERROR(VLOOKUP($Q1053,技リスト!$A$1:$F$270,6,FALSE)),"－",VLOOKUP($Q1053,技リスト!$A$1:$F$270,6,FALSE))</f>
        <v>－</v>
      </c>
      <c r="S1053" s="3" t="str">
        <f>IF(ISERROR(VLOOKUP($Q1053,技リスト!$A$1:$F$270,3,FALSE)),"－",VLOOKUP($Q1053,技リスト!$A$1:$F$270,3,FALSE))</f>
        <v>－</v>
      </c>
      <c r="T1053" s="3" t="str">
        <f>IF($E1053=IF(ISERROR(VLOOKUP($Q1053,技リスト!$A$1:$F$270,4,FALSE)),"－",VLOOKUP($Q1053,技リスト!$A$1:$F$270,4,FALSE)),"一致","")</f>
        <v/>
      </c>
      <c r="U1053" s="15" t="s">
        <v>2409</v>
      </c>
      <c r="V1053" s="3" t="str">
        <f>IF(ISERROR(VLOOKUP($U1053,技リスト!$A$1:$F$270,6,FALSE)),"－",VLOOKUP($U1053,技リスト!$A$1:$F$270,6,FALSE))</f>
        <v>BS</v>
      </c>
      <c r="W1053" s="3">
        <f>IF(ISERROR(VLOOKUP($U1053,技リスト!$A$1:$F$270,3,FALSE)),"－",VLOOKUP($U1053,技リスト!$A$1:$F$270,3,FALSE))</f>
        <v>116</v>
      </c>
      <c r="X1053" s="3" t="str">
        <f>IF($E1053=IF(ISERROR(VLOOKUP($U1053,技リスト!$A$1:$F$270,4,FALSE)),"－",VLOOKUP($U1053,技リスト!$A$1:$F$270,4,FALSE)),"一致","")</f>
        <v>一致</v>
      </c>
      <c r="Y1053" s="15" t="s">
        <v>2411</v>
      </c>
      <c r="Z1053" s="3" t="str">
        <f>IF(ISERROR(VLOOKUP($Y1053,技リスト!$A$1:$F$270,6,FALSE)),"－",VLOOKUP($Y1053,技リスト!$A$1:$F$270,6,FALSE))</f>
        <v>DR</v>
      </c>
      <c r="AA1053" s="3">
        <f>IF(ISERROR(VLOOKUP($Y1053,技リスト!$A$1:$F$270,3,FALSE)),"－",VLOOKUP($Y1053,技リスト!$A$1:$F$270,3,FALSE))</f>
        <v>99</v>
      </c>
      <c r="AB1053" s="3" t="str">
        <f>IF($E1053=IF(ISERROR(VLOOKUP($Y1053,技リスト!$A$1:$F$270,4,FALSE)),"－",VLOOKUP($Y1053,技リスト!$A$1:$F$270,4,FALSE)),"一致","")</f>
        <v>一致</v>
      </c>
      <c r="AC1053" s="15" t="s">
        <v>2416</v>
      </c>
      <c r="AD1053" s="3" t="str">
        <f>IF(ISERROR(VLOOKUP($AC1053,技リスト!$A$1:$F$270,6,FALSE)),"－",VLOOKUP($AC1053,技リスト!$A$1:$F$270,6,FALSE))</f>
        <v>NS</v>
      </c>
      <c r="AE1053" s="3">
        <f>IF(ISERROR(VLOOKUP($AC1053,技リスト!$A$1:$F$270,3,FALSE)),"－",VLOOKUP($AC1053,技リスト!$A$1:$F$270,3,FALSE))</f>
        <v>130</v>
      </c>
      <c r="AF1053" s="3" t="str">
        <f>IF($E1053=IF(ISERROR(VLOOKUP($AC1053,技リスト!$A$1:$F$245,4,FALSE)),"－",VLOOKUP($AC1053,技リスト!$A$1:$F$245,4,FALSE)),"一致","")</f>
        <v>一致</v>
      </c>
      <c r="AG1053" s="16" t="str">
        <f t="shared" si="128"/>
        <v>ぞくせいきょうかアトミックフレアフレイムベールファイアブリザード（火）</v>
      </c>
      <c r="AH1053" s="16" t="str">
        <f t="shared" si="129"/>
        <v>ぞくせいきょうかアトミックフレアフレイムベールファイアブリザード（火）</v>
      </c>
      <c r="AI1053" s="16" t="str">
        <f t="shared" si="130"/>
        <v>ぞくせいきょうかアトミックフレアフレイムベールファイアブリザード（火）</v>
      </c>
      <c r="AJ1053" s="16" t="str">
        <f t="shared" si="131"/>
        <v>ぞくせいきょうかアトミックフレアフレイムベールファイアブリザード（火）</v>
      </c>
      <c r="AK1053" s="15" t="str">
        <f t="shared" si="132"/>
        <v>－BSDRNS</v>
      </c>
      <c r="AL1053" s="16" t="str">
        <f t="shared" si="133"/>
        <v>－BSDRNS</v>
      </c>
      <c r="AM1053" s="15" t="str">
        <f t="shared" si="134"/>
        <v>－BSDRNS</v>
      </c>
      <c r="AN1053" s="15" t="str">
        <f t="shared" si="135"/>
        <v>－BSDRNS</v>
      </c>
    </row>
    <row r="1054" spans="1:40" ht="11.25" customHeight="1" x14ac:dyDescent="0.15">
      <c r="A1054" s="15">
        <v>1053</v>
      </c>
      <c r="B1054" s="15" t="s">
        <v>2417</v>
      </c>
      <c r="C1054" s="15" t="s">
        <v>2417</v>
      </c>
      <c r="D1054" s="3" t="s">
        <v>18</v>
      </c>
      <c r="E1054" s="15" t="s">
        <v>19</v>
      </c>
      <c r="F1054" s="15" t="s">
        <v>52</v>
      </c>
      <c r="G1054" s="15">
        <v>180</v>
      </c>
      <c r="H1054" s="15">
        <v>93</v>
      </c>
      <c r="I1054" s="15">
        <v>60</v>
      </c>
      <c r="J1054" s="15">
        <v>65</v>
      </c>
      <c r="K1054" s="15">
        <v>61</v>
      </c>
      <c r="L1054" s="15">
        <v>63</v>
      </c>
      <c r="M1054" s="15">
        <v>61</v>
      </c>
      <c r="N1054" s="15">
        <v>67</v>
      </c>
      <c r="O1054" s="15">
        <v>60</v>
      </c>
      <c r="P1054" s="15">
        <v>28</v>
      </c>
      <c r="Q1054" s="15" t="s">
        <v>2353</v>
      </c>
      <c r="R1054" s="3" t="str">
        <f>IF(ISERROR(VLOOKUP($Q1054,技リスト!$A$1:$F$270,6,FALSE)),"－",VLOOKUP($Q1054,技リスト!$A$1:$F$270,6,FALSE))</f>
        <v>NS</v>
      </c>
      <c r="S1054" s="3">
        <f>IF(ISERROR(VLOOKUP($Q1054,技リスト!$A$1:$F$270,3,FALSE)),"－",VLOOKUP($Q1054,技リスト!$A$1:$F$270,3,FALSE))</f>
        <v>96</v>
      </c>
      <c r="T1054" s="3" t="str">
        <f>IF($E1054=IF(ISERROR(VLOOKUP($Q1054,技リスト!$A$1:$F$270,4,FALSE)),"－",VLOOKUP($Q1054,技リスト!$A$1:$F$270,4,FALSE)),"一致","")</f>
        <v>一致</v>
      </c>
      <c r="U1054" s="15" t="s">
        <v>2411</v>
      </c>
      <c r="V1054" s="3" t="str">
        <f>IF(ISERROR(VLOOKUP($U1054,技リスト!$A$1:$F$270,6,FALSE)),"－",VLOOKUP($U1054,技リスト!$A$1:$F$270,6,FALSE))</f>
        <v>DR</v>
      </c>
      <c r="W1054" s="3">
        <f>IF(ISERROR(VLOOKUP($U1054,技リスト!$A$1:$F$270,3,FALSE)),"－",VLOOKUP($U1054,技リスト!$A$1:$F$270,3,FALSE))</f>
        <v>99</v>
      </c>
      <c r="X1054" s="3" t="str">
        <f>IF($E1054=IF(ISERROR(VLOOKUP($U1054,技リスト!$A$1:$F$270,4,FALSE)),"－",VLOOKUP($U1054,技リスト!$A$1:$F$270,4,FALSE)),"一致","")</f>
        <v/>
      </c>
      <c r="Y1054" s="15" t="s">
        <v>2407</v>
      </c>
      <c r="Z1054" s="3" t="str">
        <f>IF(ISERROR(VLOOKUP($Y1054,技リスト!$A$1:$F$270,6,FALSE)),"－",VLOOKUP($Y1054,技リスト!$A$1:$F$270,6,FALSE))</f>
        <v>NS</v>
      </c>
      <c r="AA1054" s="3">
        <f>IF(ISERROR(VLOOKUP($Y1054,技リスト!$A$1:$F$270,3,FALSE)),"－",VLOOKUP($Y1054,技リスト!$A$1:$F$270,3,FALSE))</f>
        <v>112</v>
      </c>
      <c r="AB1054" s="3" t="str">
        <f>IF($E1054=IF(ISERROR(VLOOKUP($Y1054,技リスト!$A$1:$F$270,4,FALSE)),"－",VLOOKUP($Y1054,技リスト!$A$1:$F$270,4,FALSE)),"一致","")</f>
        <v/>
      </c>
      <c r="AC1054" s="15" t="s">
        <v>2409</v>
      </c>
      <c r="AD1054" s="3" t="str">
        <f>IF(ISERROR(VLOOKUP($AC1054,技リスト!$A$1:$F$270,6,FALSE)),"－",VLOOKUP($AC1054,技リスト!$A$1:$F$270,6,FALSE))</f>
        <v>BS</v>
      </c>
      <c r="AE1054" s="3">
        <f>IF(ISERROR(VLOOKUP($AC1054,技リスト!$A$1:$F$270,3,FALSE)),"－",VLOOKUP($AC1054,技リスト!$A$1:$F$270,3,FALSE))</f>
        <v>116</v>
      </c>
      <c r="AF1054" s="3" t="str">
        <f>IF($E1054=IF(ISERROR(VLOOKUP($AC1054,技リスト!$A$1:$F$245,4,FALSE)),"－",VLOOKUP($AC1054,技リスト!$A$1:$F$245,4,FALSE)),"一致","")</f>
        <v/>
      </c>
      <c r="AG1054" s="16" t="str">
        <f t="shared" si="128"/>
        <v>ガニメデプロトンフレイムベールツインブーストＦアトミックフレア</v>
      </c>
      <c r="AH1054" s="16" t="str">
        <f t="shared" si="129"/>
        <v>ガニメデプロトンフレイムベールツインブーストＦアトミックフレア</v>
      </c>
      <c r="AI1054" s="16" t="str">
        <f t="shared" si="130"/>
        <v>ガニメデプロトンフレイムベールツインブーストＦアトミックフレア</v>
      </c>
      <c r="AJ1054" s="16" t="str">
        <f t="shared" si="131"/>
        <v>ガニメデプロトンフレイムベールツインブーストＦアトミックフレア</v>
      </c>
      <c r="AK1054" s="15" t="str">
        <f t="shared" si="132"/>
        <v>NSDRNSBS</v>
      </c>
      <c r="AL1054" s="16" t="str">
        <f t="shared" si="133"/>
        <v>NSDRNSBS</v>
      </c>
      <c r="AM1054" s="15" t="str">
        <f t="shared" si="134"/>
        <v>NSDRNSBS</v>
      </c>
      <c r="AN1054" s="15" t="str">
        <f t="shared" si="135"/>
        <v>NSDRNSBS</v>
      </c>
    </row>
    <row r="1055" spans="1:40" ht="11.25" customHeight="1" x14ac:dyDescent="0.15">
      <c r="A1055" s="15">
        <v>1054</v>
      </c>
      <c r="B1055" s="15" t="s">
        <v>2418</v>
      </c>
      <c r="C1055" s="15" t="s">
        <v>2418</v>
      </c>
      <c r="D1055" s="3" t="s">
        <v>18</v>
      </c>
      <c r="E1055" s="15" t="s">
        <v>121</v>
      </c>
      <c r="F1055" s="15" t="s">
        <v>20</v>
      </c>
      <c r="G1055" s="15">
        <v>193</v>
      </c>
      <c r="H1055" s="15">
        <v>85</v>
      </c>
      <c r="I1055" s="15">
        <v>70</v>
      </c>
      <c r="J1055" s="15">
        <v>68</v>
      </c>
      <c r="K1055" s="15">
        <v>53</v>
      </c>
      <c r="L1055" s="15">
        <v>66</v>
      </c>
      <c r="M1055" s="15">
        <v>60</v>
      </c>
      <c r="N1055" s="15">
        <v>60</v>
      </c>
      <c r="O1055" s="15">
        <v>64</v>
      </c>
      <c r="P1055" s="15">
        <v>27</v>
      </c>
      <c r="Q1055" s="15" t="s">
        <v>2419</v>
      </c>
      <c r="R1055" s="3" t="str">
        <f>IF(ISERROR(VLOOKUP($Q1055,技リスト!$A$1:$F$270,6,FALSE)),"－",VLOOKUP($Q1055,技リスト!$A$1:$F$270,6,FALSE))</f>
        <v>CA</v>
      </c>
      <c r="S1055" s="3">
        <f>IF(ISERROR(VLOOKUP($Q1055,技リスト!$A$1:$F$270,3,FALSE)),"－",VLOOKUP($Q1055,技リスト!$A$1:$F$270,3,FALSE))</f>
        <v>99</v>
      </c>
      <c r="T1055" s="3" t="str">
        <f>IF($E1055=IF(ISERROR(VLOOKUP($Q1055,技リスト!$A$1:$F$270,4,FALSE)),"－",VLOOKUP($Q1055,技リスト!$A$1:$F$270,4,FALSE)),"一致","")</f>
        <v/>
      </c>
      <c r="U1055" s="15" t="s">
        <v>219</v>
      </c>
      <c r="V1055" s="3" t="str">
        <f>IF(ISERROR(VLOOKUP($U1055,技リスト!$A$1:$F$270,6,FALSE)),"－",VLOOKUP($U1055,技リスト!$A$1:$F$270,6,FALSE))</f>
        <v>BL</v>
      </c>
      <c r="W1055" s="3">
        <f>IF(ISERROR(VLOOKUP($U1055,技リスト!$A$1:$F$270,3,FALSE)),"－",VLOOKUP($U1055,技リスト!$A$1:$F$270,3,FALSE))</f>
        <v>64</v>
      </c>
      <c r="X1055" s="3" t="str">
        <f>IF($E1055=IF(ISERROR(VLOOKUP($U1055,技リスト!$A$1:$F$270,4,FALSE)),"－",VLOOKUP($U1055,技リスト!$A$1:$F$270,4,FALSE)),"一致","")</f>
        <v/>
      </c>
      <c r="Y1055" s="15" t="s">
        <v>630</v>
      </c>
      <c r="Z1055" s="3" t="str">
        <f>IF(ISERROR(VLOOKUP($Y1055,技リスト!$A$1:$F$270,6,FALSE)),"－",VLOOKUP($Y1055,技リスト!$A$1:$F$270,6,FALSE))</f>
        <v>CA</v>
      </c>
      <c r="AA1055" s="3">
        <f>IF(ISERROR(VLOOKUP($Y1055,技リスト!$A$1:$F$270,3,FALSE)),"－",VLOOKUP($Y1055,技リスト!$A$1:$F$270,3,FALSE))</f>
        <v>13</v>
      </c>
      <c r="AB1055" s="3" t="str">
        <f>IF($E1055=IF(ISERROR(VLOOKUP($Y1055,技リスト!$A$1:$F$270,4,FALSE)),"－",VLOOKUP($Y1055,技リスト!$A$1:$F$270,4,FALSE)),"一致","")</f>
        <v/>
      </c>
      <c r="AC1055" s="15" t="s">
        <v>2420</v>
      </c>
      <c r="AD1055" s="3" t="str">
        <f>IF(ISERROR(VLOOKUP($AC1055,技リスト!$A$1:$F$270,6,FALSE)),"－",VLOOKUP($AC1055,技リスト!$A$1:$F$270,6,FALSE))</f>
        <v>BL</v>
      </c>
      <c r="AE1055" s="3">
        <f>IF(ISERROR(VLOOKUP($AC1055,技リスト!$A$1:$F$270,3,FALSE)),"－",VLOOKUP($AC1055,技リスト!$A$1:$F$270,3,FALSE))</f>
        <v>104</v>
      </c>
      <c r="AF1055" s="3" t="str">
        <f>IF($E1055=IF(ISERROR(VLOOKUP($AC1055,技リスト!$A$1:$F$245,4,FALSE)),"－",VLOOKUP($AC1055,技リスト!$A$1:$F$245,4,FALSE)),"一致","")</f>
        <v/>
      </c>
      <c r="AG1055" s="16" t="str">
        <f t="shared" si="128"/>
        <v>アイスブロックサイクロントルネードキャッチフローズンスティール</v>
      </c>
      <c r="AH1055" s="16" t="str">
        <f t="shared" si="129"/>
        <v>アイスブロックサイクロントルネードキャッチフローズンスティール</v>
      </c>
      <c r="AI1055" s="16" t="str">
        <f t="shared" si="130"/>
        <v>アイスブロックサイクロントルネードキャッチフローズンスティール</v>
      </c>
      <c r="AJ1055" s="16" t="str">
        <f t="shared" si="131"/>
        <v>アイスブロックサイクロントルネードキャッチフローズンスティール</v>
      </c>
      <c r="AK1055" s="15" t="str">
        <f t="shared" si="132"/>
        <v>CABLCABL</v>
      </c>
      <c r="AL1055" s="16" t="str">
        <f t="shared" si="133"/>
        <v>CABLCABL</v>
      </c>
      <c r="AM1055" s="15" t="str">
        <f t="shared" si="134"/>
        <v>CABLCABL</v>
      </c>
      <c r="AN1055" s="15" t="str">
        <f t="shared" si="135"/>
        <v>CABLCABL</v>
      </c>
    </row>
    <row r="1056" spans="1:40" ht="11.25" customHeight="1" x14ac:dyDescent="0.15">
      <c r="A1056" s="15">
        <v>1055</v>
      </c>
      <c r="B1056" s="15" t="s">
        <v>2421</v>
      </c>
      <c r="C1056" s="15" t="s">
        <v>2421</v>
      </c>
      <c r="D1056" s="3" t="s">
        <v>18</v>
      </c>
      <c r="E1056" s="15" t="s">
        <v>88</v>
      </c>
      <c r="F1056" s="15" t="s">
        <v>17</v>
      </c>
      <c r="G1056" s="15">
        <v>176</v>
      </c>
      <c r="H1056" s="15">
        <v>80</v>
      </c>
      <c r="I1056" s="15">
        <v>70</v>
      </c>
      <c r="J1056" s="15">
        <v>67</v>
      </c>
      <c r="K1056" s="15">
        <v>56</v>
      </c>
      <c r="L1056" s="15">
        <v>60</v>
      </c>
      <c r="M1056" s="15">
        <v>62</v>
      </c>
      <c r="N1056" s="15">
        <v>52</v>
      </c>
      <c r="O1056" s="15">
        <v>69</v>
      </c>
      <c r="P1056" s="15">
        <v>27</v>
      </c>
      <c r="Q1056" s="15" t="s">
        <v>337</v>
      </c>
      <c r="R1056" s="3" t="str">
        <f>IF(ISERROR(VLOOKUP($Q1056,技リスト!$A$1:$F$270,6,FALSE)),"－",VLOOKUP($Q1056,技リスト!$A$1:$F$270,6,FALSE))</f>
        <v>－</v>
      </c>
      <c r="S1056" s="3" t="str">
        <f>IF(ISERROR(VLOOKUP($Q1056,技リスト!$A$1:$F$270,3,FALSE)),"－",VLOOKUP($Q1056,技リスト!$A$1:$F$270,3,FALSE))</f>
        <v>－</v>
      </c>
      <c r="T1056" s="3" t="str">
        <f>IF($E1056=IF(ISERROR(VLOOKUP($Q1056,技リスト!$A$1:$F$270,4,FALSE)),"－",VLOOKUP($Q1056,技リスト!$A$1:$F$270,4,FALSE)),"一致","")</f>
        <v/>
      </c>
      <c r="U1056" s="15" t="s">
        <v>2420</v>
      </c>
      <c r="V1056" s="3" t="str">
        <f>IF(ISERROR(VLOOKUP($U1056,技リスト!$A$1:$F$270,6,FALSE)),"－",VLOOKUP($U1056,技リスト!$A$1:$F$270,6,FALSE))</f>
        <v>BL</v>
      </c>
      <c r="W1056" s="3">
        <f>IF(ISERROR(VLOOKUP($U1056,技リスト!$A$1:$F$270,3,FALSE)),"－",VLOOKUP($U1056,技リスト!$A$1:$F$270,3,FALSE))</f>
        <v>104</v>
      </c>
      <c r="X1056" s="3" t="str">
        <f>IF($E1056=IF(ISERROR(VLOOKUP($U1056,技リスト!$A$1:$F$270,4,FALSE)),"－",VLOOKUP($U1056,技リスト!$A$1:$F$270,4,FALSE)),"一致","")</f>
        <v>一致</v>
      </c>
      <c r="Y1056" s="15" t="s">
        <v>227</v>
      </c>
      <c r="Z1056" s="3" t="str">
        <f>IF(ISERROR(VLOOKUP($Y1056,技リスト!$A$1:$F$270,6,FALSE)),"－",VLOOKUP($Y1056,技リスト!$A$1:$F$270,6,FALSE))</f>
        <v>BL</v>
      </c>
      <c r="AA1056" s="3">
        <f>IF(ISERROR(VLOOKUP($Y1056,技リスト!$A$1:$F$270,3,FALSE)),"－",VLOOKUP($Y1056,技リスト!$A$1:$F$270,3,FALSE))</f>
        <v>39</v>
      </c>
      <c r="AB1056" s="3" t="str">
        <f>IF($E1056=IF(ISERROR(VLOOKUP($Y1056,技リスト!$A$1:$F$270,4,FALSE)),"－",VLOOKUP($Y1056,技リスト!$A$1:$F$270,4,FALSE)),"一致","")</f>
        <v/>
      </c>
      <c r="AC1056" s="15" t="s">
        <v>2419</v>
      </c>
      <c r="AD1056" s="3" t="str">
        <f>IF(ISERROR(VLOOKUP($AC1056,技リスト!$A$1:$F$270,6,FALSE)),"－",VLOOKUP($AC1056,技リスト!$A$1:$F$270,6,FALSE))</f>
        <v>CA</v>
      </c>
      <c r="AE1056" s="3">
        <f>IF(ISERROR(VLOOKUP($AC1056,技リスト!$A$1:$F$270,3,FALSE)),"－",VLOOKUP($AC1056,技リスト!$A$1:$F$270,3,FALSE))</f>
        <v>99</v>
      </c>
      <c r="AF1056" s="3" t="str">
        <f>IF($E1056=IF(ISERROR(VLOOKUP($AC1056,技リスト!$A$1:$F$245,4,FALSE)),"－",VLOOKUP($AC1056,技リスト!$A$1:$F$245,4,FALSE)),"一致","")</f>
        <v>一致</v>
      </c>
      <c r="AG1056" s="16" t="str">
        <f t="shared" si="128"/>
        <v>イケメンUP!フローズンスティールスーパースキャン（Ｂ）アイスブロック</v>
      </c>
      <c r="AH1056" s="16" t="str">
        <f t="shared" si="129"/>
        <v>イケメンUP!フローズンスティールスーパースキャン（Ｂ）アイスブロック</v>
      </c>
      <c r="AI1056" s="16" t="str">
        <f t="shared" si="130"/>
        <v>イケメンUP!フローズンスティールスーパースキャン（Ｂ）アイスブロック</v>
      </c>
      <c r="AJ1056" s="16" t="str">
        <f t="shared" si="131"/>
        <v>イケメンUP!フローズンスティールスーパースキャン（Ｂ）アイスブロック</v>
      </c>
      <c r="AK1056" s="15" t="str">
        <f t="shared" si="132"/>
        <v>－BLBLCA</v>
      </c>
      <c r="AL1056" s="16" t="str">
        <f t="shared" si="133"/>
        <v>－BLBLCA</v>
      </c>
      <c r="AM1056" s="15" t="str">
        <f t="shared" si="134"/>
        <v>－BLBLCA</v>
      </c>
      <c r="AN1056" s="15" t="str">
        <f t="shared" si="135"/>
        <v>－BLBLCA</v>
      </c>
    </row>
    <row r="1057" spans="1:40" ht="11.25" customHeight="1" x14ac:dyDescent="0.15">
      <c r="A1057" s="15">
        <v>1056</v>
      </c>
      <c r="B1057" s="15" t="s">
        <v>2422</v>
      </c>
      <c r="C1057" s="15" t="s">
        <v>2422</v>
      </c>
      <c r="D1057" s="3" t="s">
        <v>192</v>
      </c>
      <c r="E1057" s="15" t="s">
        <v>88</v>
      </c>
      <c r="F1057" s="15" t="s">
        <v>17</v>
      </c>
      <c r="G1057" s="15">
        <v>167</v>
      </c>
      <c r="H1057" s="15">
        <v>84</v>
      </c>
      <c r="I1057" s="15">
        <v>65</v>
      </c>
      <c r="J1057" s="15">
        <v>67</v>
      </c>
      <c r="K1057" s="15">
        <v>60</v>
      </c>
      <c r="L1057" s="15">
        <v>62</v>
      </c>
      <c r="M1057" s="15">
        <v>60</v>
      </c>
      <c r="N1057" s="15">
        <v>60</v>
      </c>
      <c r="O1057" s="15">
        <v>68</v>
      </c>
      <c r="P1057" s="15">
        <v>27</v>
      </c>
      <c r="Q1057" s="15" t="s">
        <v>2346</v>
      </c>
      <c r="R1057" s="3" t="str">
        <f>IF(ISERROR(VLOOKUP($Q1057,技リスト!$A$1:$F$270,6,FALSE)),"－",VLOOKUP($Q1057,技リスト!$A$1:$F$270,6,FALSE))</f>
        <v>BL</v>
      </c>
      <c r="S1057" s="3">
        <f>IF(ISERROR(VLOOKUP($Q1057,技リスト!$A$1:$F$270,3,FALSE)),"－",VLOOKUP($Q1057,技リスト!$A$1:$F$270,3,FALSE))</f>
        <v>39</v>
      </c>
      <c r="T1057" s="3" t="str">
        <f>IF($E1057=IF(ISERROR(VLOOKUP($Q1057,技リスト!$A$1:$F$270,4,FALSE)),"－",VLOOKUP($Q1057,技リスト!$A$1:$F$270,4,FALSE)),"一致","")</f>
        <v/>
      </c>
      <c r="U1057" s="15" t="s">
        <v>2423</v>
      </c>
      <c r="V1057" s="3" t="str">
        <f>IF(ISERROR(VLOOKUP($U1057,技リスト!$A$1:$F$270,6,FALSE)),"－",VLOOKUP($U1057,技リスト!$A$1:$F$270,6,FALSE))</f>
        <v>DR</v>
      </c>
      <c r="W1057" s="3">
        <f>IF(ISERROR(VLOOKUP($U1057,技リスト!$A$1:$F$270,3,FALSE)),"－",VLOOKUP($U1057,技リスト!$A$1:$F$270,3,FALSE))</f>
        <v>99</v>
      </c>
      <c r="X1057" s="3" t="str">
        <f>IF($E1057=IF(ISERROR(VLOOKUP($U1057,技リスト!$A$1:$F$270,4,FALSE)),"－",VLOOKUP($U1057,技リスト!$A$1:$F$270,4,FALSE)),"一致","")</f>
        <v>一致</v>
      </c>
      <c r="Y1057" s="15" t="s">
        <v>2357</v>
      </c>
      <c r="Z1057" s="3" t="str">
        <f>IF(ISERROR(VLOOKUP($Y1057,技リスト!$A$1:$F$270,6,FALSE)),"－",VLOOKUP($Y1057,技リスト!$A$1:$F$270,6,FALSE))</f>
        <v>CA</v>
      </c>
      <c r="AA1057" s="3">
        <f>IF(ISERROR(VLOOKUP($Y1057,技リスト!$A$1:$F$270,3,FALSE)),"－",VLOOKUP($Y1057,技リスト!$A$1:$F$270,3,FALSE))</f>
        <v>76</v>
      </c>
      <c r="AB1057" s="3" t="str">
        <f>IF($E1057=IF(ISERROR(VLOOKUP($Y1057,技リスト!$A$1:$F$270,4,FALSE)),"－",VLOOKUP($Y1057,技リスト!$A$1:$F$270,4,FALSE)),"一致","")</f>
        <v/>
      </c>
      <c r="AC1057" s="15" t="s">
        <v>2419</v>
      </c>
      <c r="AD1057" s="3" t="str">
        <f>IF(ISERROR(VLOOKUP($AC1057,技リスト!$A$1:$F$270,6,FALSE)),"－",VLOOKUP($AC1057,技リスト!$A$1:$F$270,6,FALSE))</f>
        <v>CA</v>
      </c>
      <c r="AE1057" s="3">
        <f>IF(ISERROR(VLOOKUP($AC1057,技リスト!$A$1:$F$270,3,FALSE)),"－",VLOOKUP($AC1057,技リスト!$A$1:$F$270,3,FALSE))</f>
        <v>99</v>
      </c>
      <c r="AF1057" s="3" t="str">
        <f>IF($E1057=IF(ISERROR(VLOOKUP($AC1057,技リスト!$A$1:$F$245,4,FALSE)),"－",VLOOKUP($AC1057,技リスト!$A$1:$F$245,4,FALSE)),"一致","")</f>
        <v>一致</v>
      </c>
      <c r="AG1057" s="16" t="str">
        <f t="shared" si="128"/>
        <v>フォトンフラッシュウォーターベールワームホールアイスブロック</v>
      </c>
      <c r="AH1057" s="16" t="str">
        <f t="shared" si="129"/>
        <v>フォトンフラッシュウォーターベールワームホールアイスブロック</v>
      </c>
      <c r="AI1057" s="16" t="str">
        <f t="shared" si="130"/>
        <v>フォトンフラッシュウォーターベールワームホールアイスブロック</v>
      </c>
      <c r="AJ1057" s="16" t="str">
        <f t="shared" si="131"/>
        <v>フォトンフラッシュウォーターベールワームホールアイスブロック</v>
      </c>
      <c r="AK1057" s="15" t="str">
        <f t="shared" si="132"/>
        <v>BLDRCACA</v>
      </c>
      <c r="AL1057" s="16" t="str">
        <f t="shared" si="133"/>
        <v>BLDRCACA</v>
      </c>
      <c r="AM1057" s="15" t="str">
        <f t="shared" si="134"/>
        <v>BLDRCACA</v>
      </c>
      <c r="AN1057" s="15" t="str">
        <f t="shared" si="135"/>
        <v>BLDRCACA</v>
      </c>
    </row>
    <row r="1058" spans="1:40" ht="11.25" customHeight="1" x14ac:dyDescent="0.15">
      <c r="A1058" s="15">
        <v>1057</v>
      </c>
      <c r="B1058" s="15" t="s">
        <v>2424</v>
      </c>
      <c r="C1058" s="15" t="s">
        <v>2424</v>
      </c>
      <c r="D1058" s="3" t="s">
        <v>18</v>
      </c>
      <c r="E1058" s="15" t="s">
        <v>121</v>
      </c>
      <c r="F1058" s="15" t="s">
        <v>17</v>
      </c>
      <c r="G1058" s="15">
        <v>195</v>
      </c>
      <c r="H1058" s="15">
        <v>96</v>
      </c>
      <c r="I1058" s="15">
        <v>69</v>
      </c>
      <c r="J1058" s="15">
        <v>70</v>
      </c>
      <c r="K1058" s="15">
        <v>52</v>
      </c>
      <c r="L1058" s="15">
        <v>64</v>
      </c>
      <c r="M1058" s="15">
        <v>53</v>
      </c>
      <c r="N1058" s="15">
        <v>54</v>
      </c>
      <c r="O1058" s="15">
        <v>63</v>
      </c>
      <c r="P1058" s="15">
        <v>25</v>
      </c>
      <c r="Q1058" s="15" t="s">
        <v>2375</v>
      </c>
      <c r="R1058" s="3" t="str">
        <f>IF(ISERROR(VLOOKUP($Q1058,技リスト!$A$1:$F$270,6,FALSE)),"－",VLOOKUP($Q1058,技リスト!$A$1:$F$270,6,FALSE))</f>
        <v>BL</v>
      </c>
      <c r="S1058" s="3">
        <f>IF(ISERROR(VLOOKUP($Q1058,技リスト!$A$1:$F$270,3,FALSE)),"－",VLOOKUP($Q1058,技リスト!$A$1:$F$270,3,FALSE))</f>
        <v>90</v>
      </c>
      <c r="T1058" s="3" t="str">
        <f>IF($E1058=IF(ISERROR(VLOOKUP($Q1058,技リスト!$A$1:$F$270,4,FALSE)),"－",VLOOKUP($Q1058,技リスト!$A$1:$F$270,4,FALSE)),"一致","")</f>
        <v/>
      </c>
      <c r="U1058" s="15" t="s">
        <v>885</v>
      </c>
      <c r="V1058" s="3" t="str">
        <f>IF(ISERROR(VLOOKUP($U1058,技リスト!$A$1:$F$270,6,FALSE)),"－",VLOOKUP($U1058,技リスト!$A$1:$F$270,6,FALSE))</f>
        <v>BB</v>
      </c>
      <c r="W1058" s="3">
        <f>IF(ISERROR(VLOOKUP($U1058,技リスト!$A$1:$F$270,3,FALSE)),"－",VLOOKUP($U1058,技リスト!$A$1:$F$270,3,FALSE))</f>
        <v>92</v>
      </c>
      <c r="X1058" s="3" t="str">
        <f>IF($E1058=IF(ISERROR(VLOOKUP($U1058,技リスト!$A$1:$F$270,4,FALSE)),"－",VLOOKUP($U1058,技リスト!$A$1:$F$270,4,FALSE)),"一致","")</f>
        <v>一致</v>
      </c>
      <c r="Y1058" s="15" t="s">
        <v>304</v>
      </c>
      <c r="Z1058" s="3" t="str">
        <f>IF(ISERROR(VLOOKUP($Y1058,技リスト!$A$1:$F$270,6,FALSE)),"－",VLOOKUP($Y1058,技リスト!$A$1:$F$270,6,FALSE))</f>
        <v>BL</v>
      </c>
      <c r="AA1058" s="3">
        <f>IF(ISERROR(VLOOKUP($Y1058,技リスト!$A$1:$F$270,3,FALSE)),"－",VLOOKUP($Y1058,技リスト!$A$1:$F$270,3,FALSE))</f>
        <v>12</v>
      </c>
      <c r="AB1058" s="3" t="str">
        <f>IF($E1058=IF(ISERROR(VLOOKUP($Y1058,技リスト!$A$1:$F$270,4,FALSE)),"－",VLOOKUP($Y1058,技リスト!$A$1:$F$270,4,FALSE)),"一致","")</f>
        <v>一致</v>
      </c>
      <c r="AC1058" s="15" t="s">
        <v>2420</v>
      </c>
      <c r="AD1058" s="3" t="str">
        <f>IF(ISERROR(VLOOKUP($AC1058,技リスト!$A$1:$F$270,6,FALSE)),"－",VLOOKUP($AC1058,技リスト!$A$1:$F$270,6,FALSE))</f>
        <v>BL</v>
      </c>
      <c r="AE1058" s="3">
        <f>IF(ISERROR(VLOOKUP($AC1058,技リスト!$A$1:$F$270,3,FALSE)),"－",VLOOKUP($AC1058,技リスト!$A$1:$F$270,3,FALSE))</f>
        <v>104</v>
      </c>
      <c r="AF1058" s="3" t="str">
        <f>IF($E1058=IF(ISERROR(VLOOKUP($AC1058,技リスト!$A$1:$F$245,4,FALSE)),"－",VLOOKUP($AC1058,技リスト!$A$1:$F$245,4,FALSE)),"一致","")</f>
        <v/>
      </c>
      <c r="AG1058" s="16" t="str">
        <f t="shared" si="128"/>
        <v>プラネットシールドロードローラタックルしこふみフローズンスティール</v>
      </c>
      <c r="AH1058" s="16" t="str">
        <f t="shared" si="129"/>
        <v>プラネットシールドロードローラタックルしこふみフローズンスティール</v>
      </c>
      <c r="AI1058" s="16" t="str">
        <f t="shared" si="130"/>
        <v>プラネットシールドロードローラタックルしこふみフローズンスティール</v>
      </c>
      <c r="AJ1058" s="16" t="str">
        <f t="shared" si="131"/>
        <v>プラネットシールドロードローラタックルしこふみフローズンスティール</v>
      </c>
      <c r="AK1058" s="15" t="str">
        <f t="shared" si="132"/>
        <v>BLBBBLBL</v>
      </c>
      <c r="AL1058" s="16" t="str">
        <f t="shared" si="133"/>
        <v>BLBBBLBL</v>
      </c>
      <c r="AM1058" s="15" t="str">
        <f t="shared" si="134"/>
        <v>BLBBBLBL</v>
      </c>
      <c r="AN1058" s="15" t="str">
        <f t="shared" si="135"/>
        <v>BLBBBLBL</v>
      </c>
    </row>
    <row r="1059" spans="1:40" ht="11.25" customHeight="1" x14ac:dyDescent="0.15">
      <c r="A1059" s="15">
        <v>1058</v>
      </c>
      <c r="B1059" s="15" t="s">
        <v>2425</v>
      </c>
      <c r="C1059" s="15" t="s">
        <v>2425</v>
      </c>
      <c r="D1059" s="3" t="s">
        <v>192</v>
      </c>
      <c r="E1059" s="15" t="s">
        <v>88</v>
      </c>
      <c r="F1059" s="15" t="s">
        <v>53</v>
      </c>
      <c r="G1059" s="15">
        <v>213</v>
      </c>
      <c r="H1059" s="15">
        <v>93</v>
      </c>
      <c r="I1059" s="15">
        <v>58</v>
      </c>
      <c r="J1059" s="15">
        <v>68</v>
      </c>
      <c r="K1059" s="15">
        <v>63</v>
      </c>
      <c r="L1059" s="15">
        <v>60</v>
      </c>
      <c r="M1059" s="15">
        <v>70</v>
      </c>
      <c r="N1059" s="15">
        <v>65</v>
      </c>
      <c r="O1059" s="15">
        <v>54</v>
      </c>
      <c r="P1059" s="15">
        <v>22</v>
      </c>
      <c r="Q1059" s="15" t="s">
        <v>193</v>
      </c>
      <c r="R1059" s="3" t="str">
        <f>IF(ISERROR(VLOOKUP($Q1059,技リスト!$A$1:$F$270,6,FALSE)),"－",VLOOKUP($Q1059,技リスト!$A$1:$F$270,6,FALSE))</f>
        <v>－</v>
      </c>
      <c r="S1059" s="3" t="str">
        <f>IF(ISERROR(VLOOKUP($Q1059,技リスト!$A$1:$F$270,3,FALSE)),"－",VLOOKUP($Q1059,技リスト!$A$1:$F$270,3,FALSE))</f>
        <v>－</v>
      </c>
      <c r="T1059" s="3" t="str">
        <f>IF($E1059=IF(ISERROR(VLOOKUP($Q1059,技リスト!$A$1:$F$270,4,FALSE)),"－",VLOOKUP($Q1059,技リスト!$A$1:$F$270,4,FALSE)),"一致","")</f>
        <v/>
      </c>
      <c r="U1059" s="15" t="s">
        <v>2420</v>
      </c>
      <c r="V1059" s="3" t="str">
        <f>IF(ISERROR(VLOOKUP($U1059,技リスト!$A$1:$F$270,6,FALSE)),"－",VLOOKUP($U1059,技リスト!$A$1:$F$270,6,FALSE))</f>
        <v>BL</v>
      </c>
      <c r="W1059" s="3">
        <f>IF(ISERROR(VLOOKUP($U1059,技リスト!$A$1:$F$270,3,FALSE)),"－",VLOOKUP($U1059,技リスト!$A$1:$F$270,3,FALSE))</f>
        <v>104</v>
      </c>
      <c r="X1059" s="3" t="str">
        <f>IF($E1059=IF(ISERROR(VLOOKUP($U1059,技リスト!$A$1:$F$270,4,FALSE)),"－",VLOOKUP($U1059,技リスト!$A$1:$F$270,4,FALSE)),"一致","")</f>
        <v>一致</v>
      </c>
      <c r="Y1059" s="15" t="s">
        <v>741</v>
      </c>
      <c r="Z1059" s="3" t="str">
        <f>IF(ISERROR(VLOOKUP($Y1059,技リスト!$A$1:$F$270,6,FALSE)),"－",VLOOKUP($Y1059,技リスト!$A$1:$F$270,6,FALSE))</f>
        <v>DR</v>
      </c>
      <c r="AA1059" s="3">
        <f>IF(ISERROR(VLOOKUP($Y1059,技リスト!$A$1:$F$270,3,FALSE)),"－",VLOOKUP($Y1059,技リスト!$A$1:$F$270,3,FALSE))</f>
        <v>67</v>
      </c>
      <c r="AB1059" s="3" t="str">
        <f>IF($E1059=IF(ISERROR(VLOOKUP($Y1059,技リスト!$A$1:$F$270,4,FALSE)),"－",VLOOKUP($Y1059,技リスト!$A$1:$F$270,4,FALSE)),"一致","")</f>
        <v>一致</v>
      </c>
      <c r="AC1059" s="15" t="s">
        <v>2426</v>
      </c>
      <c r="AD1059" s="3" t="str">
        <f>IF(ISERROR(VLOOKUP($AC1059,技リスト!$A$1:$F$270,6,FALSE)),"－",VLOOKUP($AC1059,技リスト!$A$1:$F$270,6,FALSE))</f>
        <v>NS</v>
      </c>
      <c r="AE1059" s="3">
        <f>IF(ISERROR(VLOOKUP($AC1059,技リスト!$A$1:$F$270,3,FALSE)),"－",VLOOKUP($AC1059,技リスト!$A$1:$F$270,3,FALSE))</f>
        <v>116</v>
      </c>
      <c r="AF1059" s="3" t="str">
        <f>IF($E1059=IF(ISERROR(VLOOKUP($AC1059,技リスト!$A$1:$F$245,4,FALSE)),"－",VLOOKUP($AC1059,技リスト!$A$1:$F$245,4,FALSE)),"一致","")</f>
        <v>一致</v>
      </c>
      <c r="AG1059" s="16" t="str">
        <f t="shared" si="128"/>
        <v>おいろけUP!フローズンスティールオーロラドリブルノーザンインパクト</v>
      </c>
      <c r="AH1059" s="16" t="str">
        <f t="shared" si="129"/>
        <v>おいろけUP!フローズンスティールオーロラドリブルノーザンインパクト</v>
      </c>
      <c r="AI1059" s="16" t="str">
        <f t="shared" si="130"/>
        <v>おいろけUP!フローズンスティールオーロラドリブルノーザンインパクト</v>
      </c>
      <c r="AJ1059" s="16" t="str">
        <f t="shared" si="131"/>
        <v>おいろけUP!フローズンスティールオーロラドリブルノーザンインパクト</v>
      </c>
      <c r="AK1059" s="15" t="str">
        <f t="shared" si="132"/>
        <v>－BLDRNS</v>
      </c>
      <c r="AL1059" s="16" t="str">
        <f t="shared" si="133"/>
        <v>－BLDRNS</v>
      </c>
      <c r="AM1059" s="15" t="str">
        <f t="shared" si="134"/>
        <v>－BLDRNS</v>
      </c>
      <c r="AN1059" s="15" t="str">
        <f t="shared" si="135"/>
        <v>－BLDRNS</v>
      </c>
    </row>
    <row r="1060" spans="1:40" ht="11.25" customHeight="1" x14ac:dyDescent="0.15">
      <c r="A1060" s="15">
        <v>1059</v>
      </c>
      <c r="B1060" s="15" t="s">
        <v>2427</v>
      </c>
      <c r="C1060" s="15" t="s">
        <v>2427</v>
      </c>
      <c r="D1060" s="3" t="s">
        <v>18</v>
      </c>
      <c r="E1060" s="15" t="s">
        <v>121</v>
      </c>
      <c r="F1060" s="15" t="s">
        <v>53</v>
      </c>
      <c r="G1060" s="15">
        <v>211</v>
      </c>
      <c r="H1060" s="15">
        <v>79</v>
      </c>
      <c r="I1060" s="15">
        <v>58</v>
      </c>
      <c r="J1060" s="15">
        <v>69</v>
      </c>
      <c r="K1060" s="15">
        <v>67</v>
      </c>
      <c r="L1060" s="15">
        <v>58</v>
      </c>
      <c r="M1060" s="15">
        <v>64</v>
      </c>
      <c r="N1060" s="15">
        <v>60</v>
      </c>
      <c r="O1060" s="15">
        <v>62</v>
      </c>
      <c r="P1060" s="15">
        <v>22</v>
      </c>
      <c r="Q1060" s="15" t="s">
        <v>2423</v>
      </c>
      <c r="R1060" s="3" t="str">
        <f>IF(ISERROR(VLOOKUP($Q1060,技リスト!$A$1:$F$270,6,FALSE)),"－",VLOOKUP($Q1060,技リスト!$A$1:$F$270,6,FALSE))</f>
        <v>DR</v>
      </c>
      <c r="S1060" s="3">
        <f>IF(ISERROR(VLOOKUP($Q1060,技リスト!$A$1:$F$270,3,FALSE)),"－",VLOOKUP($Q1060,技リスト!$A$1:$F$270,3,FALSE))</f>
        <v>99</v>
      </c>
      <c r="T1060" s="3" t="str">
        <f>IF($E1060=IF(ISERROR(VLOOKUP($Q1060,技リスト!$A$1:$F$270,4,FALSE)),"－",VLOOKUP($Q1060,技リスト!$A$1:$F$270,4,FALSE)),"一致","")</f>
        <v/>
      </c>
      <c r="U1060" s="15" t="s">
        <v>199</v>
      </c>
      <c r="V1060" s="3" t="str">
        <f>IF(ISERROR(VLOOKUP($U1060,技リスト!$A$1:$F$270,6,FALSE)),"－",VLOOKUP($U1060,技リスト!$A$1:$F$270,6,FALSE))</f>
        <v>BB</v>
      </c>
      <c r="W1060" s="3">
        <f>IF(ISERROR(VLOOKUP($U1060,技リスト!$A$1:$F$270,3,FALSE)),"－",VLOOKUP($U1060,技リスト!$A$1:$F$270,3,FALSE))</f>
        <v>58</v>
      </c>
      <c r="X1060" s="3" t="str">
        <f>IF($E1060=IF(ISERROR(VLOOKUP($U1060,技リスト!$A$1:$F$270,4,FALSE)),"－",VLOOKUP($U1060,技リスト!$A$1:$F$270,4,FALSE)),"一致","")</f>
        <v/>
      </c>
      <c r="Y1060" s="15" t="s">
        <v>2346</v>
      </c>
      <c r="Z1060" s="3" t="str">
        <f>IF(ISERROR(VLOOKUP($Y1060,技リスト!$A$1:$F$270,6,FALSE)),"－",VLOOKUP($Y1060,技リスト!$A$1:$F$270,6,FALSE))</f>
        <v>BL</v>
      </c>
      <c r="AA1060" s="3">
        <f>IF(ISERROR(VLOOKUP($Y1060,技リスト!$A$1:$F$270,3,FALSE)),"－",VLOOKUP($Y1060,技リスト!$A$1:$F$270,3,FALSE))</f>
        <v>39</v>
      </c>
      <c r="AB1060" s="3" t="str">
        <f>IF($E1060=IF(ISERROR(VLOOKUP($Y1060,技リスト!$A$1:$F$270,4,FALSE)),"－",VLOOKUP($Y1060,技リスト!$A$1:$F$270,4,FALSE)),"一致","")</f>
        <v/>
      </c>
      <c r="AC1060" s="15" t="s">
        <v>160</v>
      </c>
      <c r="AD1060" s="3" t="str">
        <f>IF(ISERROR(VLOOKUP($AC1060,技リスト!$A$1:$F$270,6,FALSE)),"－",VLOOKUP($AC1060,技リスト!$A$1:$F$270,6,FALSE))</f>
        <v>BS</v>
      </c>
      <c r="AE1060" s="3">
        <f>IF(ISERROR(VLOOKUP($AC1060,技リスト!$A$1:$F$270,3,FALSE)),"－",VLOOKUP($AC1060,技リスト!$A$1:$F$270,3,FALSE))</f>
        <v>78</v>
      </c>
      <c r="AF1060" s="3" t="str">
        <f>IF($E1060=IF(ISERROR(VLOOKUP($AC1060,技リスト!$A$1:$F$245,4,FALSE)),"－",VLOOKUP($AC1060,技リスト!$A$1:$F$245,4,FALSE)),"一致","")</f>
        <v>一致</v>
      </c>
      <c r="AG1060" s="16" t="str">
        <f t="shared" si="128"/>
        <v>ウォーターベールスピニングカットフォトンフラッシュクンフーアタック</v>
      </c>
      <c r="AH1060" s="16" t="str">
        <f t="shared" si="129"/>
        <v>ウォーターベールスピニングカットフォトンフラッシュクンフーアタック</v>
      </c>
      <c r="AI1060" s="16" t="str">
        <f t="shared" si="130"/>
        <v>ウォーターベールスピニングカットフォトンフラッシュクンフーアタック</v>
      </c>
      <c r="AJ1060" s="16" t="str">
        <f t="shared" si="131"/>
        <v>ウォーターベールスピニングカットフォトンフラッシュクンフーアタック</v>
      </c>
      <c r="AK1060" s="15" t="str">
        <f t="shared" si="132"/>
        <v>DRBBBLBS</v>
      </c>
      <c r="AL1060" s="16" t="str">
        <f t="shared" si="133"/>
        <v>DRBBBLBS</v>
      </c>
      <c r="AM1060" s="15" t="str">
        <f t="shared" si="134"/>
        <v>DRBBBLBS</v>
      </c>
      <c r="AN1060" s="15" t="str">
        <f t="shared" si="135"/>
        <v>DRBBBLBS</v>
      </c>
    </row>
    <row r="1061" spans="1:40" ht="11.25" customHeight="1" x14ac:dyDescent="0.15">
      <c r="A1061" s="15">
        <v>1060</v>
      </c>
      <c r="B1061" s="15" t="s">
        <v>2428</v>
      </c>
      <c r="C1061" s="15" t="s">
        <v>2428</v>
      </c>
      <c r="D1061" s="3" t="s">
        <v>18</v>
      </c>
      <c r="E1061" s="15" t="s">
        <v>88</v>
      </c>
      <c r="F1061" s="15" t="s">
        <v>53</v>
      </c>
      <c r="G1061" s="15">
        <v>198</v>
      </c>
      <c r="H1061" s="15">
        <v>84</v>
      </c>
      <c r="I1061" s="15">
        <v>62</v>
      </c>
      <c r="J1061" s="15">
        <v>68</v>
      </c>
      <c r="K1061" s="15">
        <v>62</v>
      </c>
      <c r="L1061" s="15">
        <v>59</v>
      </c>
      <c r="M1061" s="15">
        <v>69</v>
      </c>
      <c r="N1061" s="15">
        <v>62</v>
      </c>
      <c r="O1061" s="15">
        <v>61</v>
      </c>
      <c r="P1061" s="15">
        <v>22</v>
      </c>
      <c r="Q1061" s="15" t="s">
        <v>2423</v>
      </c>
      <c r="R1061" s="3" t="str">
        <f>IF(ISERROR(VLOOKUP($Q1061,技リスト!$A$1:$F$270,6,FALSE)),"－",VLOOKUP($Q1061,技リスト!$A$1:$F$270,6,FALSE))</f>
        <v>DR</v>
      </c>
      <c r="S1061" s="3">
        <f>IF(ISERROR(VLOOKUP($Q1061,技リスト!$A$1:$F$270,3,FALSE)),"－",VLOOKUP($Q1061,技リスト!$A$1:$F$270,3,FALSE))</f>
        <v>99</v>
      </c>
      <c r="T1061" s="3" t="str">
        <f>IF($E1061=IF(ISERROR(VLOOKUP($Q1061,技リスト!$A$1:$F$270,4,FALSE)),"－",VLOOKUP($Q1061,技リスト!$A$1:$F$270,4,FALSE)),"一致","")</f>
        <v>一致</v>
      </c>
      <c r="U1061" s="15" t="s">
        <v>169</v>
      </c>
      <c r="V1061" s="3" t="str">
        <f>IF(ISERROR(VLOOKUP($U1061,技リスト!$A$1:$F$270,6,FALSE)),"－",VLOOKUP($U1061,技リスト!$A$1:$F$270,6,FALSE))</f>
        <v>BL</v>
      </c>
      <c r="W1061" s="3">
        <f>IF(ISERROR(VLOOKUP($U1061,技リスト!$A$1:$F$270,3,FALSE)),"－",VLOOKUP($U1061,技リスト!$A$1:$F$270,3,FALSE))</f>
        <v>8</v>
      </c>
      <c r="X1061" s="3" t="str">
        <f>IF($E1061=IF(ISERROR(VLOOKUP($U1061,技リスト!$A$1:$F$270,4,FALSE)),"－",VLOOKUP($U1061,技リスト!$A$1:$F$270,4,FALSE)),"一致","")</f>
        <v/>
      </c>
      <c r="Y1061" s="15" t="s">
        <v>127</v>
      </c>
      <c r="Z1061" s="3" t="str">
        <f>IF(ISERROR(VLOOKUP($Y1061,技リスト!$A$1:$F$270,6,FALSE)),"－",VLOOKUP($Y1061,技リスト!$A$1:$F$270,6,FALSE))</f>
        <v>DR</v>
      </c>
      <c r="AA1061" s="3">
        <f>IF(ISERROR(VLOOKUP($Y1061,技リスト!$A$1:$F$270,3,FALSE)),"－",VLOOKUP($Y1061,技リスト!$A$1:$F$270,3,FALSE))</f>
        <v>8</v>
      </c>
      <c r="AB1061" s="3" t="str">
        <f>IF($E1061=IF(ISERROR(VLOOKUP($Y1061,技リスト!$A$1:$F$270,4,FALSE)),"－",VLOOKUP($Y1061,技リスト!$A$1:$F$270,4,FALSE)),"一致","")</f>
        <v>一致</v>
      </c>
      <c r="AC1061" s="15" t="s">
        <v>2364</v>
      </c>
      <c r="AD1061" s="3" t="str">
        <f>IF(ISERROR(VLOOKUP($AC1061,技リスト!$A$1:$F$270,6,FALSE)),"－",VLOOKUP($AC1061,技リスト!$A$1:$F$270,6,FALSE))</f>
        <v>NS</v>
      </c>
      <c r="AE1061" s="3">
        <f>IF(ISERROR(VLOOKUP($AC1061,技リスト!$A$1:$F$270,3,FALSE)),"－",VLOOKUP($AC1061,技リスト!$A$1:$F$270,3,FALSE))</f>
        <v>103</v>
      </c>
      <c r="AF1061" s="3" t="str">
        <f>IF($E1061=IF(ISERROR(VLOOKUP($AC1061,技リスト!$A$1:$F$245,4,FALSE)),"－",VLOOKUP($AC1061,技リスト!$A$1:$F$245,4,FALSE)),"一致","")</f>
        <v/>
      </c>
      <c r="AG1061" s="16" t="str">
        <f t="shared" si="128"/>
        <v>ウォーターベールクイックドロウしっぷうダッシュユニバースブラスト</v>
      </c>
      <c r="AH1061" s="16" t="str">
        <f t="shared" si="129"/>
        <v>ウォーターベールクイックドロウしっぷうダッシュユニバースブラスト</v>
      </c>
      <c r="AI1061" s="16" t="str">
        <f t="shared" si="130"/>
        <v>ウォーターベールクイックドロウしっぷうダッシュユニバースブラスト</v>
      </c>
      <c r="AJ1061" s="16" t="str">
        <f t="shared" si="131"/>
        <v>ウォーターベールクイックドロウしっぷうダッシュユニバースブラスト</v>
      </c>
      <c r="AK1061" s="15" t="str">
        <f t="shared" si="132"/>
        <v>DRBLDRNS</v>
      </c>
      <c r="AL1061" s="16" t="str">
        <f t="shared" si="133"/>
        <v>DRBLDRNS</v>
      </c>
      <c r="AM1061" s="15" t="str">
        <f t="shared" si="134"/>
        <v>DRBLDRNS</v>
      </c>
      <c r="AN1061" s="15" t="str">
        <f t="shared" si="135"/>
        <v>DRBLDRNS</v>
      </c>
    </row>
    <row r="1062" spans="1:40" ht="11.25" customHeight="1" x14ac:dyDescent="0.15">
      <c r="A1062" s="15">
        <v>1061</v>
      </c>
      <c r="B1062" s="15" t="s">
        <v>2429</v>
      </c>
      <c r="C1062" s="15" t="s">
        <v>2429</v>
      </c>
      <c r="D1062" s="3" t="s">
        <v>192</v>
      </c>
      <c r="E1062" s="15" t="s">
        <v>88</v>
      </c>
      <c r="F1062" s="15" t="s">
        <v>53</v>
      </c>
      <c r="G1062" s="15">
        <v>215</v>
      </c>
      <c r="H1062" s="15">
        <v>79</v>
      </c>
      <c r="I1062" s="15">
        <v>63</v>
      </c>
      <c r="J1062" s="15">
        <v>71</v>
      </c>
      <c r="K1062" s="15">
        <v>61</v>
      </c>
      <c r="L1062" s="15">
        <v>55</v>
      </c>
      <c r="M1062" s="15">
        <v>60</v>
      </c>
      <c r="N1062" s="15">
        <v>60</v>
      </c>
      <c r="O1062" s="15">
        <v>60</v>
      </c>
      <c r="P1062" s="15">
        <v>20</v>
      </c>
      <c r="Q1062" s="15" t="s">
        <v>2430</v>
      </c>
      <c r="R1062" s="3" t="str">
        <f>IF(ISERROR(VLOOKUP($Q1062,技リスト!$A$1:$F$270,6,FALSE)),"－",VLOOKUP($Q1062,技リスト!$A$1:$F$270,6,FALSE))</f>
        <v>NS</v>
      </c>
      <c r="S1062" s="3">
        <f>IF(ISERROR(VLOOKUP($Q1062,技リスト!$A$1:$F$270,3,FALSE)),"－",VLOOKUP($Q1062,技リスト!$A$1:$F$270,3,FALSE))</f>
        <v>78</v>
      </c>
      <c r="T1062" s="3" t="str">
        <f>IF($E1062=IF(ISERROR(VLOOKUP($Q1062,技リスト!$A$1:$F$270,4,FALSE)),"－",VLOOKUP($Q1062,技リスト!$A$1:$F$270,4,FALSE)),"一致","")</f>
        <v/>
      </c>
      <c r="U1062" s="15" t="s">
        <v>2388</v>
      </c>
      <c r="V1062" s="3" t="str">
        <f>IF(ISERROR(VLOOKUP($U1062,技リスト!$A$1:$F$270,6,FALSE)),"－",VLOOKUP($U1062,技リスト!$A$1:$F$270,6,FALSE))</f>
        <v>DR</v>
      </c>
      <c r="W1062" s="3">
        <f>IF(ISERROR(VLOOKUP($U1062,技リスト!$A$1:$F$270,3,FALSE)),"－",VLOOKUP($U1062,技リスト!$A$1:$F$270,3,FALSE))</f>
        <v>83</v>
      </c>
      <c r="X1062" s="3" t="str">
        <f>IF($E1062=IF(ISERROR(VLOOKUP($U1062,技リスト!$A$1:$F$270,4,FALSE)),"－",VLOOKUP($U1062,技リスト!$A$1:$F$270,4,FALSE)),"一致","")</f>
        <v/>
      </c>
      <c r="Y1062" s="15" t="s">
        <v>256</v>
      </c>
      <c r="Z1062" s="3" t="str">
        <f>IF(ISERROR(VLOOKUP($Y1062,技リスト!$A$1:$F$270,6,FALSE)),"－",VLOOKUP($Y1062,技リスト!$A$1:$F$270,6,FALSE))</f>
        <v>NS</v>
      </c>
      <c r="AA1062" s="3">
        <f>IF(ISERROR(VLOOKUP($Y1062,技リスト!$A$1:$F$270,3,FALSE)),"－",VLOOKUP($Y1062,技リスト!$A$1:$F$270,3,FALSE))</f>
        <v>31</v>
      </c>
      <c r="AB1062" s="3" t="str">
        <f>IF($E1062=IF(ISERROR(VLOOKUP($Y1062,技リスト!$A$1:$F$270,4,FALSE)),"－",VLOOKUP($Y1062,技リスト!$A$1:$F$270,4,FALSE)),"一致","")</f>
        <v>一致</v>
      </c>
      <c r="AC1062" s="15" t="s">
        <v>2426</v>
      </c>
      <c r="AD1062" s="3" t="str">
        <f>IF(ISERROR(VLOOKUP($AC1062,技リスト!$A$1:$F$270,6,FALSE)),"－",VLOOKUP($AC1062,技リスト!$A$1:$F$270,6,FALSE))</f>
        <v>NS</v>
      </c>
      <c r="AE1062" s="3">
        <f>IF(ISERROR(VLOOKUP($AC1062,技リスト!$A$1:$F$270,3,FALSE)),"－",VLOOKUP($AC1062,技リスト!$A$1:$F$270,3,FALSE))</f>
        <v>116</v>
      </c>
      <c r="AF1062" s="3" t="str">
        <f>IF($E1062=IF(ISERROR(VLOOKUP($AC1062,技リスト!$A$1:$F$245,4,FALSE)),"－",VLOOKUP($AC1062,技リスト!$A$1:$F$245,4,FALSE)),"一致","")</f>
        <v>一致</v>
      </c>
      <c r="AG1062" s="16" t="str">
        <f t="shared" si="128"/>
        <v>ジャンピングサンダーライトニングアクセルスパイラルショットノーザンインパクト</v>
      </c>
      <c r="AH1062" s="16" t="str">
        <f t="shared" si="129"/>
        <v>ジャンピングサンダーライトニングアクセルスパイラルショットノーザンインパクト</v>
      </c>
      <c r="AI1062" s="16" t="str">
        <f t="shared" si="130"/>
        <v>ジャンピングサンダーライトニングアクセルスパイラルショットノーザンインパクト</v>
      </c>
      <c r="AJ1062" s="16" t="str">
        <f t="shared" si="131"/>
        <v>ジャンピングサンダーライトニングアクセルスパイラルショットノーザンインパクト</v>
      </c>
      <c r="AK1062" s="15" t="str">
        <f t="shared" si="132"/>
        <v>NSDRNSNS</v>
      </c>
      <c r="AL1062" s="16" t="str">
        <f t="shared" si="133"/>
        <v>NSDRNSNS</v>
      </c>
      <c r="AM1062" s="15" t="str">
        <f t="shared" si="134"/>
        <v>NSDRNSNS</v>
      </c>
      <c r="AN1062" s="15" t="str">
        <f t="shared" si="135"/>
        <v>NSDRNSNS</v>
      </c>
    </row>
    <row r="1063" spans="1:40" ht="11.25" customHeight="1" x14ac:dyDescent="0.15">
      <c r="A1063" s="15">
        <v>1062</v>
      </c>
      <c r="B1063" s="15" t="s">
        <v>2431</v>
      </c>
      <c r="C1063" s="15" t="s">
        <v>2431</v>
      </c>
      <c r="D1063" s="3" t="s">
        <v>18</v>
      </c>
      <c r="E1063" s="15" t="s">
        <v>88</v>
      </c>
      <c r="F1063" s="15" t="s">
        <v>52</v>
      </c>
      <c r="G1063" s="15">
        <v>189</v>
      </c>
      <c r="H1063" s="15">
        <v>77</v>
      </c>
      <c r="I1063" s="15">
        <v>59</v>
      </c>
      <c r="J1063" s="15">
        <v>60</v>
      </c>
      <c r="K1063" s="15">
        <v>56</v>
      </c>
      <c r="L1063" s="15">
        <v>55</v>
      </c>
      <c r="M1063" s="15">
        <v>68</v>
      </c>
      <c r="N1063" s="15">
        <v>65</v>
      </c>
      <c r="O1063" s="15">
        <v>64</v>
      </c>
      <c r="P1063" s="15">
        <v>26</v>
      </c>
      <c r="Q1063" s="15" t="s">
        <v>2355</v>
      </c>
      <c r="R1063" s="3" t="str">
        <f>IF(ISERROR(VLOOKUP($Q1063,技リスト!$A$1:$F$270,6,FALSE)),"－",VLOOKUP($Q1063,技リスト!$A$1:$F$270,6,FALSE))</f>
        <v>NS</v>
      </c>
      <c r="S1063" s="3">
        <f>IF(ISERROR(VLOOKUP($Q1063,技リスト!$A$1:$F$270,3,FALSE)),"－",VLOOKUP($Q1063,技リスト!$A$1:$F$270,3,FALSE))</f>
        <v>82</v>
      </c>
      <c r="T1063" s="3" t="str">
        <f>IF($E1063=IF(ISERROR(VLOOKUP($Q1063,技リスト!$A$1:$F$270,4,FALSE)),"－",VLOOKUP($Q1063,技リスト!$A$1:$F$270,4,FALSE)),"一致","")</f>
        <v/>
      </c>
      <c r="U1063" s="15" t="s">
        <v>2423</v>
      </c>
      <c r="V1063" s="3" t="str">
        <f>IF(ISERROR(VLOOKUP($U1063,技リスト!$A$1:$F$270,6,FALSE)),"－",VLOOKUP($U1063,技リスト!$A$1:$F$270,6,FALSE))</f>
        <v>DR</v>
      </c>
      <c r="W1063" s="3">
        <f>IF(ISERROR(VLOOKUP($U1063,技リスト!$A$1:$F$270,3,FALSE)),"－",VLOOKUP($U1063,技リスト!$A$1:$F$270,3,FALSE))</f>
        <v>99</v>
      </c>
      <c r="X1063" s="3" t="str">
        <f>IF($E1063=IF(ISERROR(VLOOKUP($U1063,技リスト!$A$1:$F$270,4,FALSE)),"－",VLOOKUP($U1063,技リスト!$A$1:$F$270,4,FALSE)),"一致","")</f>
        <v>一致</v>
      </c>
      <c r="Y1063" s="15" t="s">
        <v>139</v>
      </c>
      <c r="Z1063" s="3" t="str">
        <f>IF(ISERROR(VLOOKUP($Y1063,技リスト!$A$1:$F$270,6,FALSE)),"－",VLOOKUP($Y1063,技リスト!$A$1:$F$270,6,FALSE))</f>
        <v>BL</v>
      </c>
      <c r="AA1063" s="3">
        <f>IF(ISERROR(VLOOKUP($Y1063,技リスト!$A$1:$F$270,3,FALSE)),"－",VLOOKUP($Y1063,技リスト!$A$1:$F$270,3,FALSE))</f>
        <v>8</v>
      </c>
      <c r="AB1063" s="3" t="str">
        <f>IF($E1063=IF(ISERROR(VLOOKUP($Y1063,技リスト!$A$1:$F$270,4,FALSE)),"－",VLOOKUP($Y1063,技リスト!$A$1:$F$270,4,FALSE)),"一致","")</f>
        <v>一致</v>
      </c>
      <c r="AC1063" s="15" t="s">
        <v>2426</v>
      </c>
      <c r="AD1063" s="3" t="str">
        <f>IF(ISERROR(VLOOKUP($AC1063,技リスト!$A$1:$F$270,6,FALSE)),"－",VLOOKUP($AC1063,技リスト!$A$1:$F$270,6,FALSE))</f>
        <v>NS</v>
      </c>
      <c r="AE1063" s="3">
        <f>IF(ISERROR(VLOOKUP($AC1063,技リスト!$A$1:$F$270,3,FALSE)),"－",VLOOKUP($AC1063,技リスト!$A$1:$F$270,3,FALSE))</f>
        <v>116</v>
      </c>
      <c r="AF1063" s="3" t="str">
        <f>IF($E1063=IF(ISERROR(VLOOKUP($AC1063,技リスト!$A$1:$F$245,4,FALSE)),"－",VLOOKUP($AC1063,技リスト!$A$1:$F$245,4,FALSE)),"一致","")</f>
        <v>一致</v>
      </c>
      <c r="AG1063" s="16" t="str">
        <f t="shared" si="128"/>
        <v>アストロブレイクウォーターベールコイルターンノーザンインパクト</v>
      </c>
      <c r="AH1063" s="16" t="str">
        <f t="shared" si="129"/>
        <v>アストロブレイクウォーターベールコイルターンノーザンインパクト</v>
      </c>
      <c r="AI1063" s="16" t="str">
        <f t="shared" si="130"/>
        <v>アストロブレイクウォーターベールコイルターンノーザンインパクト</v>
      </c>
      <c r="AJ1063" s="16" t="str">
        <f t="shared" si="131"/>
        <v>アストロブレイクウォーターベールコイルターンノーザンインパクト</v>
      </c>
      <c r="AK1063" s="15" t="str">
        <f t="shared" si="132"/>
        <v>NSDRBLNS</v>
      </c>
      <c r="AL1063" s="16" t="str">
        <f t="shared" si="133"/>
        <v>NSDRBLNS</v>
      </c>
      <c r="AM1063" s="15" t="str">
        <f t="shared" si="134"/>
        <v>NSDRBLNS</v>
      </c>
      <c r="AN1063" s="15" t="str">
        <f t="shared" si="135"/>
        <v>NSDRBLNS</v>
      </c>
    </row>
    <row r="1064" spans="1:40" ht="11.25" customHeight="1" x14ac:dyDescent="0.15">
      <c r="A1064" s="15">
        <v>1063</v>
      </c>
      <c r="B1064" s="15" t="s">
        <v>2432</v>
      </c>
      <c r="C1064" s="15" t="s">
        <v>2433</v>
      </c>
      <c r="D1064" s="3" t="s">
        <v>18</v>
      </c>
      <c r="E1064" s="15" t="s">
        <v>88</v>
      </c>
      <c r="F1064" s="15" t="s">
        <v>52</v>
      </c>
      <c r="G1064" s="15">
        <v>189</v>
      </c>
      <c r="H1064" s="15">
        <v>96</v>
      </c>
      <c r="I1064" s="15">
        <v>78</v>
      </c>
      <c r="J1064" s="15">
        <v>65</v>
      </c>
      <c r="K1064" s="15">
        <v>76</v>
      </c>
      <c r="L1064" s="15">
        <v>74</v>
      </c>
      <c r="M1064" s="15">
        <v>66</v>
      </c>
      <c r="N1064" s="15">
        <v>67</v>
      </c>
      <c r="O1064" s="15">
        <v>68</v>
      </c>
      <c r="P1064" s="15">
        <v>27</v>
      </c>
      <c r="Q1064" s="15" t="s">
        <v>2415</v>
      </c>
      <c r="R1064" s="3" t="str">
        <f>IF(ISERROR(VLOOKUP($Q1064,技リスト!$A$1:$F$270,6,FALSE)),"－",VLOOKUP($Q1064,技リスト!$A$1:$F$270,6,FALSE))</f>
        <v>－</v>
      </c>
      <c r="S1064" s="3" t="str">
        <f>IF(ISERROR(VLOOKUP($Q1064,技リスト!$A$1:$F$270,3,FALSE)),"－",VLOOKUP($Q1064,技リスト!$A$1:$F$270,3,FALSE))</f>
        <v>－</v>
      </c>
      <c r="T1064" s="3" t="str">
        <f>IF($E1064=IF(ISERROR(VLOOKUP($Q1064,技リスト!$A$1:$F$270,4,FALSE)),"－",VLOOKUP($Q1064,技リスト!$A$1:$F$270,4,FALSE)),"一致","")</f>
        <v/>
      </c>
      <c r="U1064" s="15" t="s">
        <v>2426</v>
      </c>
      <c r="V1064" s="3" t="str">
        <f>IF(ISERROR(VLOOKUP($U1064,技リスト!$A$1:$F$270,6,FALSE)),"－",VLOOKUP($U1064,技リスト!$A$1:$F$270,6,FALSE))</f>
        <v>NS</v>
      </c>
      <c r="W1064" s="3">
        <f>IF(ISERROR(VLOOKUP($U1064,技リスト!$A$1:$F$270,3,FALSE)),"－",VLOOKUP($U1064,技リスト!$A$1:$F$270,3,FALSE))</f>
        <v>116</v>
      </c>
      <c r="X1064" s="3" t="str">
        <f>IF($E1064=IF(ISERROR(VLOOKUP($U1064,技リスト!$A$1:$F$270,4,FALSE)),"－",VLOOKUP($U1064,技リスト!$A$1:$F$270,4,FALSE)),"一致","")</f>
        <v>一致</v>
      </c>
      <c r="Y1064" s="15" t="s">
        <v>2423</v>
      </c>
      <c r="Z1064" s="3" t="str">
        <f>IF(ISERROR(VLOOKUP($Y1064,技リスト!$A$1:$F$270,6,FALSE)),"－",VLOOKUP($Y1064,技リスト!$A$1:$F$270,6,FALSE))</f>
        <v>DR</v>
      </c>
      <c r="AA1064" s="3">
        <f>IF(ISERROR(VLOOKUP($Y1064,技リスト!$A$1:$F$270,3,FALSE)),"－",VLOOKUP($Y1064,技リスト!$A$1:$F$270,3,FALSE))</f>
        <v>99</v>
      </c>
      <c r="AB1064" s="3" t="str">
        <f>IF($E1064=IF(ISERROR(VLOOKUP($Y1064,技リスト!$A$1:$F$270,4,FALSE)),"－",VLOOKUP($Y1064,技リスト!$A$1:$F$270,4,FALSE)),"一致","")</f>
        <v>一致</v>
      </c>
      <c r="AC1064" s="15" t="s">
        <v>2434</v>
      </c>
      <c r="AD1064" s="3" t="str">
        <f>IF(ISERROR(VLOOKUP($AC1064,技リスト!$A$1:$F$270,6,FALSE)),"－",VLOOKUP($AC1064,技リスト!$A$1:$F$270,6,FALSE))</f>
        <v>NS</v>
      </c>
      <c r="AE1064" s="3">
        <f>IF(ISERROR(VLOOKUP($AC1064,技リスト!$A$1:$F$270,3,FALSE)),"－",VLOOKUP($AC1064,技リスト!$A$1:$F$270,3,FALSE))</f>
        <v>130</v>
      </c>
      <c r="AF1064" s="3" t="str">
        <f>IF($E1064=IF(ISERROR(VLOOKUP($AC1064,技リスト!$A$1:$F$245,4,FALSE)),"－",VLOOKUP($AC1064,技リスト!$A$1:$F$245,4,FALSE)),"一致","")</f>
        <v>一致</v>
      </c>
      <c r="AG1064" s="16" t="str">
        <f t="shared" si="128"/>
        <v>ぞくせいきょうかノーザンインパクトウォーターベールファイアブリザード（風）</v>
      </c>
      <c r="AH1064" s="16" t="str">
        <f t="shared" si="129"/>
        <v>ぞくせいきょうかノーザンインパクトウォーターベールファイアブリザード（風）</v>
      </c>
      <c r="AI1064" s="16" t="str">
        <f t="shared" si="130"/>
        <v>ぞくせいきょうかノーザンインパクトウォーターベールファイアブリザード（風）</v>
      </c>
      <c r="AJ1064" s="16" t="str">
        <f t="shared" si="131"/>
        <v>ぞくせいきょうかノーザンインパクトウォーターベールファイアブリザード（風）</v>
      </c>
      <c r="AK1064" s="15" t="str">
        <f t="shared" si="132"/>
        <v>－NSDRNS</v>
      </c>
      <c r="AL1064" s="16" t="str">
        <f t="shared" si="133"/>
        <v>－NSDRNS</v>
      </c>
      <c r="AM1064" s="15" t="str">
        <f t="shared" si="134"/>
        <v>－NSDRNS</v>
      </c>
      <c r="AN1064" s="15" t="str">
        <f t="shared" si="135"/>
        <v>－NSDRNS</v>
      </c>
    </row>
    <row r="1065" spans="1:40" ht="11.25" customHeight="1" x14ac:dyDescent="0.15">
      <c r="A1065" s="15">
        <v>1064</v>
      </c>
      <c r="B1065" s="15" t="s">
        <v>2435</v>
      </c>
      <c r="C1065" s="15" t="s">
        <v>2435</v>
      </c>
      <c r="D1065" s="3" t="s">
        <v>18</v>
      </c>
      <c r="E1065" s="15" t="s">
        <v>121</v>
      </c>
      <c r="F1065" s="15" t="s">
        <v>52</v>
      </c>
      <c r="G1065" s="15">
        <v>182</v>
      </c>
      <c r="H1065" s="15">
        <v>81</v>
      </c>
      <c r="I1065" s="15">
        <v>60</v>
      </c>
      <c r="J1065" s="15">
        <v>64</v>
      </c>
      <c r="K1065" s="15">
        <v>62</v>
      </c>
      <c r="L1065" s="15">
        <v>56</v>
      </c>
      <c r="M1065" s="15">
        <v>68</v>
      </c>
      <c r="N1065" s="15">
        <v>68</v>
      </c>
      <c r="O1065" s="15">
        <v>63</v>
      </c>
      <c r="P1065" s="15">
        <v>23</v>
      </c>
      <c r="Q1065" s="15" t="s">
        <v>2355</v>
      </c>
      <c r="R1065" s="3" t="str">
        <f>IF(ISERROR(VLOOKUP($Q1065,技リスト!$A$1:$F$270,6,FALSE)),"－",VLOOKUP($Q1065,技リスト!$A$1:$F$270,6,FALSE))</f>
        <v>NS</v>
      </c>
      <c r="S1065" s="3">
        <f>IF(ISERROR(VLOOKUP($Q1065,技リスト!$A$1:$F$270,3,FALSE)),"－",VLOOKUP($Q1065,技リスト!$A$1:$F$270,3,FALSE))</f>
        <v>82</v>
      </c>
      <c r="T1065" s="3" t="str">
        <f>IF($E1065=IF(ISERROR(VLOOKUP($Q1065,技リスト!$A$1:$F$270,4,FALSE)),"－",VLOOKUP($Q1065,技リスト!$A$1:$F$270,4,FALSE)),"一致","")</f>
        <v/>
      </c>
      <c r="U1065" s="15" t="s">
        <v>295</v>
      </c>
      <c r="V1065" s="3" t="str">
        <f>IF(ISERROR(VLOOKUP($U1065,技リスト!$A$1:$F$270,6,FALSE)),"－",VLOOKUP($U1065,技リスト!$A$1:$F$270,6,FALSE))</f>
        <v>NS</v>
      </c>
      <c r="W1065" s="3">
        <f>IF(ISERROR(VLOOKUP($U1065,技リスト!$A$1:$F$270,3,FALSE)),"－",VLOOKUP($U1065,技リスト!$A$1:$F$270,3,FALSE))</f>
        <v>103</v>
      </c>
      <c r="X1065" s="3" t="str">
        <f>IF($E1065=IF(ISERROR(VLOOKUP($U1065,技リスト!$A$1:$F$270,4,FALSE)),"－",VLOOKUP($U1065,技リスト!$A$1:$F$270,4,FALSE)),"一致","")</f>
        <v/>
      </c>
      <c r="Y1065" s="15" t="s">
        <v>2423</v>
      </c>
      <c r="Z1065" s="3" t="str">
        <f>IF(ISERROR(VLOOKUP($Y1065,技リスト!$A$1:$F$270,6,FALSE)),"－",VLOOKUP($Y1065,技リスト!$A$1:$F$270,6,FALSE))</f>
        <v>DR</v>
      </c>
      <c r="AA1065" s="3">
        <f>IF(ISERROR(VLOOKUP($Y1065,技リスト!$A$1:$F$270,3,FALSE)),"－",VLOOKUP($Y1065,技リスト!$A$1:$F$270,3,FALSE))</f>
        <v>99</v>
      </c>
      <c r="AB1065" s="3" t="str">
        <f>IF($E1065=IF(ISERROR(VLOOKUP($Y1065,技リスト!$A$1:$F$270,4,FALSE)),"－",VLOOKUP($Y1065,技リスト!$A$1:$F$270,4,FALSE)),"一致","")</f>
        <v/>
      </c>
      <c r="AC1065" s="15" t="s">
        <v>2396</v>
      </c>
      <c r="AD1065" s="3" t="str">
        <f>IF(ISERROR(VLOOKUP($AC1065,技リスト!$A$1:$F$270,6,FALSE)),"－",VLOOKUP($AC1065,技リスト!$A$1:$F$270,6,FALSE))</f>
        <v>NS</v>
      </c>
      <c r="AE1065" s="3">
        <f>IF(ISERROR(VLOOKUP($AC1065,技リスト!$A$1:$F$270,3,FALSE)),"－",VLOOKUP($AC1065,技リスト!$A$1:$F$270,3,FALSE))</f>
        <v>128</v>
      </c>
      <c r="AF1065" s="3" t="str">
        <f>IF($E1065=IF(ISERROR(VLOOKUP($AC1065,技リスト!$A$1:$F$245,4,FALSE)),"－",VLOOKUP($AC1065,技リスト!$A$1:$F$245,4,FALSE)),"一致","")</f>
        <v/>
      </c>
      <c r="AG1065" s="16" t="str">
        <f t="shared" si="128"/>
        <v>アストロブレイクディバインアローウォーターベールスーパーノヴァ</v>
      </c>
      <c r="AH1065" s="16" t="str">
        <f t="shared" si="129"/>
        <v>アストロブレイクディバインアローウォーターベールスーパーノヴァ</v>
      </c>
      <c r="AI1065" s="16" t="str">
        <f t="shared" si="130"/>
        <v>アストロブレイクディバインアローウォーターベールスーパーノヴァ</v>
      </c>
      <c r="AJ1065" s="16" t="str">
        <f t="shared" si="131"/>
        <v>アストロブレイクディバインアローウォーターベールスーパーノヴァ</v>
      </c>
      <c r="AK1065" s="15" t="str">
        <f t="shared" si="132"/>
        <v>NSNSDRNS</v>
      </c>
      <c r="AL1065" s="16" t="str">
        <f t="shared" si="133"/>
        <v>NSNSDRNS</v>
      </c>
      <c r="AM1065" s="15" t="str">
        <f t="shared" si="134"/>
        <v>NSNSDRNS</v>
      </c>
      <c r="AN1065" s="15" t="str">
        <f t="shared" si="135"/>
        <v>NSNSDRNS</v>
      </c>
    </row>
    <row r="1066" spans="1:40" ht="11.25" customHeight="1" x14ac:dyDescent="0.15">
      <c r="A1066" s="15">
        <v>1065</v>
      </c>
      <c r="B1066" s="15" t="s">
        <v>2436</v>
      </c>
      <c r="C1066" s="15" t="s">
        <v>2437</v>
      </c>
      <c r="D1066" s="3" t="s">
        <v>18</v>
      </c>
      <c r="E1066" s="15" t="s">
        <v>121</v>
      </c>
      <c r="F1066" s="15" t="s">
        <v>20</v>
      </c>
      <c r="G1066" s="15">
        <v>206</v>
      </c>
      <c r="H1066" s="15">
        <v>145</v>
      </c>
      <c r="I1066" s="15">
        <v>68</v>
      </c>
      <c r="J1066" s="15">
        <v>69</v>
      </c>
      <c r="K1066" s="15">
        <v>60</v>
      </c>
      <c r="L1066" s="15">
        <v>66</v>
      </c>
      <c r="M1066" s="15">
        <v>52</v>
      </c>
      <c r="N1066" s="15">
        <v>68</v>
      </c>
      <c r="O1066" s="15">
        <v>56</v>
      </c>
      <c r="P1066" s="15">
        <v>10</v>
      </c>
      <c r="Q1066" s="15" t="s">
        <v>1221</v>
      </c>
      <c r="R1066" s="3" t="str">
        <f>IF(ISERROR(VLOOKUP($Q1066,技リスト!$A$1:$F$270,6,FALSE)),"－",VLOOKUP($Q1066,技リスト!$A$1:$F$270,6,FALSE))</f>
        <v>P1</v>
      </c>
      <c r="S1066" s="3">
        <f>IF(ISERROR(VLOOKUP($Q1066,技リスト!$A$1:$F$270,3,FALSE)),"－",VLOOKUP($Q1066,技リスト!$A$1:$F$270,3,FALSE))</f>
        <v>83</v>
      </c>
      <c r="T1066" s="3" t="str">
        <f>IF($E1066=IF(ISERROR(VLOOKUP($Q1066,技リスト!$A$1:$F$270,4,FALSE)),"－",VLOOKUP($Q1066,技リスト!$A$1:$F$270,4,FALSE)),"一致","")</f>
        <v/>
      </c>
      <c r="U1066" s="15" t="s">
        <v>366</v>
      </c>
      <c r="V1066" s="3" t="str">
        <f>IF(ISERROR(VLOOKUP($U1066,技リスト!$A$1:$F$270,6,FALSE)),"－",VLOOKUP($U1066,技リスト!$A$1:$F$270,6,FALSE))</f>
        <v>CA</v>
      </c>
      <c r="W1066" s="3">
        <f>IF(ISERROR(VLOOKUP($U1066,技リスト!$A$1:$F$270,3,FALSE)),"－",VLOOKUP($U1066,技リスト!$A$1:$F$270,3,FALSE))</f>
        <v>10</v>
      </c>
      <c r="X1066" s="3" t="str">
        <f>IF($E1066=IF(ISERROR(VLOOKUP($U1066,技リスト!$A$1:$F$270,4,FALSE)),"－",VLOOKUP($U1066,技リスト!$A$1:$F$270,4,FALSE)),"一致","")</f>
        <v>一致</v>
      </c>
      <c r="Y1066" s="15" t="s">
        <v>133</v>
      </c>
      <c r="Z1066" s="3" t="str">
        <f>IF(ISERROR(VLOOKUP($Y1066,技リスト!$A$1:$F$270,6,FALSE)),"－",VLOOKUP($Y1066,技リスト!$A$1:$F$270,6,FALSE))</f>
        <v>BB</v>
      </c>
      <c r="AA1066" s="3">
        <f>IF(ISERROR(VLOOKUP($Y1066,技リスト!$A$1:$F$270,3,FALSE)),"－",VLOOKUP($Y1066,技リスト!$A$1:$F$270,3,FALSE))</f>
        <v>48</v>
      </c>
      <c r="AB1066" s="3" t="str">
        <f>IF($E1066=IF(ISERROR(VLOOKUP($Y1066,技リスト!$A$1:$F$270,4,FALSE)),"－",VLOOKUP($Y1066,技リスト!$A$1:$F$270,4,FALSE)),"一致","")</f>
        <v>一致</v>
      </c>
      <c r="AC1066" s="15" t="s">
        <v>519</v>
      </c>
      <c r="AD1066" s="3" t="str">
        <f>IF(ISERROR(VLOOKUP($AC1066,技リスト!$A$1:$F$270,6,FALSE)),"－",VLOOKUP($AC1066,技リスト!$A$1:$F$270,6,FALSE))</f>
        <v>CA</v>
      </c>
      <c r="AE1066" s="3">
        <f>IF(ISERROR(VLOOKUP($AC1066,技リスト!$A$1:$F$270,3,FALSE)),"－",VLOOKUP($AC1066,技リスト!$A$1:$F$270,3,FALSE))</f>
        <v>101</v>
      </c>
      <c r="AF1066" s="3" t="str">
        <f>IF($E1066=IF(ISERROR(VLOOKUP($AC1066,技リスト!$A$1:$F$245,4,FALSE)),"－",VLOOKUP($AC1066,技リスト!$A$1:$F$245,4,FALSE)),"一致","")</f>
        <v>一致</v>
      </c>
      <c r="AG1066" s="16" t="str">
        <f t="shared" si="128"/>
        <v>セーフティプロテクトタフネスブロックザ・ウォールギガントウォール</v>
      </c>
      <c r="AH1066" s="16" t="str">
        <f t="shared" si="129"/>
        <v>セーフティプロテクトタフネスブロックザ・ウォールギガントウォール</v>
      </c>
      <c r="AI1066" s="16" t="str">
        <f t="shared" si="130"/>
        <v>セーフティプロテクトタフネスブロックザ・ウォールギガントウォール</v>
      </c>
      <c r="AJ1066" s="16" t="str">
        <f t="shared" si="131"/>
        <v>セーフティプロテクトタフネスブロックザ・ウォールギガントウォール</v>
      </c>
      <c r="AK1066" s="15" t="str">
        <f t="shared" si="132"/>
        <v>P1CABBCA</v>
      </c>
      <c r="AL1066" s="16" t="str">
        <f t="shared" si="133"/>
        <v>P1CABBCA</v>
      </c>
      <c r="AM1066" s="15" t="str">
        <f t="shared" si="134"/>
        <v>P1CABBCA</v>
      </c>
      <c r="AN1066" s="15" t="str">
        <f t="shared" si="135"/>
        <v>P1CABBCA</v>
      </c>
    </row>
    <row r="1067" spans="1:40" ht="11.25" customHeight="1" x14ac:dyDescent="0.15">
      <c r="A1067" s="15">
        <v>1066</v>
      </c>
      <c r="B1067" s="15" t="s">
        <v>2438</v>
      </c>
      <c r="C1067" s="15" t="s">
        <v>2439</v>
      </c>
      <c r="D1067" s="3" t="s">
        <v>18</v>
      </c>
      <c r="E1067" s="15" t="s">
        <v>88</v>
      </c>
      <c r="F1067" s="15" t="s">
        <v>17</v>
      </c>
      <c r="G1067" s="15">
        <v>143</v>
      </c>
      <c r="H1067" s="15">
        <v>144</v>
      </c>
      <c r="I1067" s="15">
        <v>57</v>
      </c>
      <c r="J1067" s="15">
        <v>60</v>
      </c>
      <c r="K1067" s="15">
        <v>74</v>
      </c>
      <c r="L1067" s="15">
        <v>61</v>
      </c>
      <c r="M1067" s="15">
        <v>69</v>
      </c>
      <c r="N1067" s="15">
        <v>53</v>
      </c>
      <c r="O1067" s="15">
        <v>63</v>
      </c>
      <c r="P1067" s="15">
        <v>12</v>
      </c>
      <c r="Q1067" s="15" t="s">
        <v>227</v>
      </c>
      <c r="R1067" s="3" t="str">
        <f>IF(ISERROR(VLOOKUP($Q1067,技リスト!$A$1:$F$270,6,FALSE)),"－",VLOOKUP($Q1067,技リスト!$A$1:$F$270,6,FALSE))</f>
        <v>BL</v>
      </c>
      <c r="S1067" s="3">
        <f>IF(ISERROR(VLOOKUP($Q1067,技リスト!$A$1:$F$270,3,FALSE)),"－",VLOOKUP($Q1067,技リスト!$A$1:$F$270,3,FALSE))</f>
        <v>39</v>
      </c>
      <c r="T1067" s="3" t="str">
        <f>IF($E1067=IF(ISERROR(VLOOKUP($Q1067,技リスト!$A$1:$F$270,4,FALSE)),"－",VLOOKUP($Q1067,技リスト!$A$1:$F$270,4,FALSE)),"一致","")</f>
        <v/>
      </c>
      <c r="U1067" s="15" t="s">
        <v>188</v>
      </c>
      <c r="V1067" s="3" t="str">
        <f>IF(ISERROR(VLOOKUP($U1067,技リスト!$A$1:$F$270,6,FALSE)),"－",VLOOKUP($U1067,技リスト!$A$1:$F$270,6,FALSE))</f>
        <v>DR</v>
      </c>
      <c r="W1067" s="3">
        <f>IF(ISERROR(VLOOKUP($U1067,技リスト!$A$1:$F$270,3,FALSE)),"－",VLOOKUP($U1067,技リスト!$A$1:$F$270,3,FALSE))</f>
        <v>38</v>
      </c>
      <c r="X1067" s="3" t="str">
        <f>IF($E1067=IF(ISERROR(VLOOKUP($U1067,技リスト!$A$1:$F$270,4,FALSE)),"－",VLOOKUP($U1067,技リスト!$A$1:$F$270,4,FALSE)),"一致","")</f>
        <v/>
      </c>
      <c r="Y1067" s="15" t="s">
        <v>918</v>
      </c>
      <c r="Z1067" s="3" t="str">
        <f>IF(ISERROR(VLOOKUP($Y1067,技リスト!$A$1:$F$270,6,FALSE)),"－",VLOOKUP($Y1067,技リスト!$A$1:$F$270,6,FALSE))</f>
        <v>BL</v>
      </c>
      <c r="AA1067" s="3">
        <f>IF(ISERROR(VLOOKUP($Y1067,技リスト!$A$1:$F$270,3,FALSE)),"－",VLOOKUP($Y1067,技リスト!$A$1:$F$270,3,FALSE))</f>
        <v>73</v>
      </c>
      <c r="AB1067" s="3" t="str">
        <f>IF($E1067=IF(ISERROR(VLOOKUP($Y1067,技リスト!$A$1:$F$270,4,FALSE)),"－",VLOOKUP($Y1067,技リスト!$A$1:$F$270,4,FALSE)),"一致","")</f>
        <v>一致</v>
      </c>
      <c r="AC1067" s="15" t="s">
        <v>562</v>
      </c>
      <c r="AD1067" s="3" t="str">
        <f>IF(ISERROR(VLOOKUP($AC1067,技リスト!$A$1:$F$270,6,FALSE)),"－",VLOOKUP($AC1067,技リスト!$A$1:$F$270,6,FALSE))</f>
        <v>BB</v>
      </c>
      <c r="AE1067" s="3">
        <f>IF(ISERROR(VLOOKUP($AC1067,技リスト!$A$1:$F$270,3,FALSE)),"－",VLOOKUP($AC1067,技リスト!$A$1:$F$270,3,FALSE))</f>
        <v>80</v>
      </c>
      <c r="AF1067" s="3" t="str">
        <f>IF($E1067=IF(ISERROR(VLOOKUP($AC1067,技リスト!$A$1:$F$245,4,FALSE)),"－",VLOOKUP($AC1067,技リスト!$A$1:$F$245,4,FALSE)),"一致","")</f>
        <v/>
      </c>
      <c r="AG1067" s="16" t="str">
        <f t="shared" si="128"/>
        <v>スーパースキャン（Ｂ）スーパースキャン（Ｄ）プロファイルゾーンさばきのてっつい</v>
      </c>
      <c r="AH1067" s="16" t="str">
        <f t="shared" si="129"/>
        <v>スーパースキャン（Ｂ）スーパースキャン（Ｄ）プロファイルゾーンさばきのてっつい</v>
      </c>
      <c r="AI1067" s="16" t="str">
        <f t="shared" si="130"/>
        <v>スーパースキャン（Ｂ）スーパースキャン（Ｄ）プロファイルゾーンさばきのてっつい</v>
      </c>
      <c r="AJ1067" s="16" t="str">
        <f t="shared" si="131"/>
        <v>スーパースキャン（Ｂ）スーパースキャン（Ｄ）プロファイルゾーンさばきのてっつい</v>
      </c>
      <c r="AK1067" s="15" t="str">
        <f t="shared" si="132"/>
        <v>BLDRBLBB</v>
      </c>
      <c r="AL1067" s="16" t="str">
        <f t="shared" si="133"/>
        <v>BLDRBLBB</v>
      </c>
      <c r="AM1067" s="15" t="str">
        <f t="shared" si="134"/>
        <v>BLDRBLBB</v>
      </c>
      <c r="AN1067" s="15" t="str">
        <f t="shared" si="135"/>
        <v>BLDRBLBB</v>
      </c>
    </row>
    <row r="1068" spans="1:40" ht="11.25" customHeight="1" x14ac:dyDescent="0.15">
      <c r="A1068" s="15">
        <v>1067</v>
      </c>
      <c r="B1068" s="15" t="s">
        <v>2440</v>
      </c>
      <c r="C1068" s="15" t="s">
        <v>2441</v>
      </c>
      <c r="D1068" s="3" t="s">
        <v>18</v>
      </c>
      <c r="E1068" s="15" t="s">
        <v>88</v>
      </c>
      <c r="F1068" s="15" t="s">
        <v>17</v>
      </c>
      <c r="G1068" s="15">
        <v>129</v>
      </c>
      <c r="H1068" s="15">
        <v>120</v>
      </c>
      <c r="I1068" s="15">
        <v>65</v>
      </c>
      <c r="J1068" s="15">
        <v>63</v>
      </c>
      <c r="K1068" s="15">
        <v>68</v>
      </c>
      <c r="L1068" s="15">
        <v>56</v>
      </c>
      <c r="M1068" s="15">
        <v>68</v>
      </c>
      <c r="N1068" s="15">
        <v>52</v>
      </c>
      <c r="O1068" s="15">
        <v>59</v>
      </c>
      <c r="P1068" s="15">
        <v>13</v>
      </c>
      <c r="Q1068" s="15" t="s">
        <v>127</v>
      </c>
      <c r="R1068" s="3" t="str">
        <f>IF(ISERROR(VLOOKUP($Q1068,技リスト!$A$1:$F$270,6,FALSE)),"－",VLOOKUP($Q1068,技リスト!$A$1:$F$270,6,FALSE))</f>
        <v>DR</v>
      </c>
      <c r="S1068" s="3">
        <f>IF(ISERROR(VLOOKUP($Q1068,技リスト!$A$1:$F$270,3,FALSE)),"－",VLOOKUP($Q1068,技リスト!$A$1:$F$270,3,FALSE))</f>
        <v>8</v>
      </c>
      <c r="T1068" s="3" t="str">
        <f>IF($E1068=IF(ISERROR(VLOOKUP($Q1068,技リスト!$A$1:$F$270,4,FALSE)),"－",VLOOKUP($Q1068,技リスト!$A$1:$F$270,4,FALSE)),"一致","")</f>
        <v>一致</v>
      </c>
      <c r="U1068" s="15" t="s">
        <v>338</v>
      </c>
      <c r="V1068" s="3" t="str">
        <f>IF(ISERROR(VLOOKUP($U1068,技リスト!$A$1:$F$270,6,FALSE)),"－",VLOOKUP($U1068,技リスト!$A$1:$F$270,6,FALSE))</f>
        <v>DR</v>
      </c>
      <c r="W1068" s="3">
        <f>IF(ISERROR(VLOOKUP($U1068,技リスト!$A$1:$F$270,3,FALSE)),"－",VLOOKUP($U1068,技リスト!$A$1:$F$270,3,FALSE))</f>
        <v>76</v>
      </c>
      <c r="X1068" s="3" t="str">
        <f>IF($E1068=IF(ISERROR(VLOOKUP($U1068,技リスト!$A$1:$F$270,4,FALSE)),"－",VLOOKUP($U1068,技リスト!$A$1:$F$270,4,FALSE)),"一致","")</f>
        <v/>
      </c>
      <c r="Y1068" s="15" t="s">
        <v>918</v>
      </c>
      <c r="Z1068" s="3" t="str">
        <f>IF(ISERROR(VLOOKUP($Y1068,技リスト!$A$1:$F$270,6,FALSE)),"－",VLOOKUP($Y1068,技リスト!$A$1:$F$270,6,FALSE))</f>
        <v>BL</v>
      </c>
      <c r="AA1068" s="3">
        <f>IF(ISERROR(VLOOKUP($Y1068,技リスト!$A$1:$F$270,3,FALSE)),"－",VLOOKUP($Y1068,技リスト!$A$1:$F$270,3,FALSE))</f>
        <v>73</v>
      </c>
      <c r="AB1068" s="3" t="str">
        <f>IF($E1068=IF(ISERROR(VLOOKUP($Y1068,技リスト!$A$1:$F$270,4,FALSE)),"－",VLOOKUP($Y1068,技リスト!$A$1:$F$270,4,FALSE)),"一致","")</f>
        <v>一致</v>
      </c>
      <c r="AC1068" s="15" t="s">
        <v>316</v>
      </c>
      <c r="AD1068" s="3" t="str">
        <f>IF(ISERROR(VLOOKUP($AC1068,技リスト!$A$1:$F$270,6,FALSE)),"－",VLOOKUP($AC1068,技リスト!$A$1:$F$270,6,FALSE))</f>
        <v>DR</v>
      </c>
      <c r="AE1068" s="3">
        <f>IF(ISERROR(VLOOKUP($AC1068,技リスト!$A$1:$F$270,3,FALSE)),"－",VLOOKUP($AC1068,技リスト!$A$1:$F$270,3,FALSE))</f>
        <v>85</v>
      </c>
      <c r="AF1068" s="3" t="str">
        <f>IF($E1068=IF(ISERROR(VLOOKUP($AC1068,技リスト!$A$1:$F$245,4,FALSE)),"－",VLOOKUP($AC1068,技リスト!$A$1:$F$245,4,FALSE)),"一致","")</f>
        <v/>
      </c>
      <c r="AG1068" s="16" t="str">
        <f t="shared" si="128"/>
        <v>しっぷうダッシュとうめいフェイントプロファイルゾーンじごくぐるま</v>
      </c>
      <c r="AH1068" s="16" t="str">
        <f t="shared" si="129"/>
        <v>しっぷうダッシュとうめいフェイントプロファイルゾーンじごくぐるま</v>
      </c>
      <c r="AI1068" s="16" t="str">
        <f t="shared" si="130"/>
        <v>しっぷうダッシュとうめいフェイントプロファイルゾーンじごくぐるま</v>
      </c>
      <c r="AJ1068" s="16" t="str">
        <f t="shared" si="131"/>
        <v>しっぷうダッシュとうめいフェイントプロファイルゾーンじごくぐるま</v>
      </c>
      <c r="AK1068" s="15" t="str">
        <f t="shared" si="132"/>
        <v>DRDRBLDR</v>
      </c>
      <c r="AL1068" s="16" t="str">
        <f t="shared" si="133"/>
        <v>DRDRBLDR</v>
      </c>
      <c r="AM1068" s="15" t="str">
        <f t="shared" si="134"/>
        <v>DRDRBLDR</v>
      </c>
      <c r="AN1068" s="15" t="str">
        <f t="shared" si="135"/>
        <v>DRDRBLDR</v>
      </c>
    </row>
    <row r="1069" spans="1:40" ht="11.25" customHeight="1" x14ac:dyDescent="0.15">
      <c r="A1069" s="15">
        <v>1068</v>
      </c>
      <c r="B1069" s="15" t="s">
        <v>2442</v>
      </c>
      <c r="C1069" s="15" t="s">
        <v>2443</v>
      </c>
      <c r="D1069" s="3" t="s">
        <v>18</v>
      </c>
      <c r="E1069" s="15" t="s">
        <v>19</v>
      </c>
      <c r="F1069" s="15" t="s">
        <v>17</v>
      </c>
      <c r="G1069" s="15">
        <v>173</v>
      </c>
      <c r="H1069" s="15">
        <v>176</v>
      </c>
      <c r="I1069" s="15">
        <v>64</v>
      </c>
      <c r="J1069" s="15">
        <v>60</v>
      </c>
      <c r="K1069" s="15">
        <v>59</v>
      </c>
      <c r="L1069" s="15">
        <v>60</v>
      </c>
      <c r="M1069" s="15">
        <v>56</v>
      </c>
      <c r="N1069" s="15">
        <v>60</v>
      </c>
      <c r="O1069" s="15">
        <v>54</v>
      </c>
      <c r="P1069" s="15">
        <v>16</v>
      </c>
      <c r="Q1069" s="15" t="s">
        <v>918</v>
      </c>
      <c r="R1069" s="3" t="str">
        <f>IF(ISERROR(VLOOKUP($Q1069,技リスト!$A$1:$F$270,6,FALSE)),"－",VLOOKUP($Q1069,技リスト!$A$1:$F$270,6,FALSE))</f>
        <v>BL</v>
      </c>
      <c r="S1069" s="3">
        <f>IF(ISERROR(VLOOKUP($Q1069,技リスト!$A$1:$F$270,3,FALSE)),"－",VLOOKUP($Q1069,技リスト!$A$1:$F$270,3,FALSE))</f>
        <v>73</v>
      </c>
      <c r="T1069" s="3" t="str">
        <f>IF($E1069=IF(ISERROR(VLOOKUP($Q1069,技リスト!$A$1:$F$270,4,FALSE)),"－",VLOOKUP($Q1069,技リスト!$A$1:$F$270,4,FALSE)),"一致","")</f>
        <v/>
      </c>
      <c r="U1069" s="15" t="s">
        <v>719</v>
      </c>
      <c r="V1069" s="3" t="str">
        <f>IF(ISERROR(VLOOKUP($U1069,技リスト!$A$1:$F$270,6,FALSE)),"－",VLOOKUP($U1069,技リスト!$A$1:$F$270,6,FALSE))</f>
        <v>BL</v>
      </c>
      <c r="W1069" s="3">
        <f>IF(ISERROR(VLOOKUP($U1069,技リスト!$A$1:$F$270,3,FALSE)),"－",VLOOKUP($U1069,技リスト!$A$1:$F$270,3,FALSE))</f>
        <v>84</v>
      </c>
      <c r="X1069" s="3" t="str">
        <f>IF($E1069=IF(ISERROR(VLOOKUP($U1069,技リスト!$A$1:$F$270,4,FALSE)),"－",VLOOKUP($U1069,技リスト!$A$1:$F$270,4,FALSE)),"一致","")</f>
        <v/>
      </c>
      <c r="Y1069" s="15" t="s">
        <v>250</v>
      </c>
      <c r="Z1069" s="3" t="str">
        <f>IF(ISERROR(VLOOKUP($Y1069,技リスト!$A$1:$F$270,6,FALSE)),"－",VLOOKUP($Y1069,技リスト!$A$1:$F$270,6,FALSE))</f>
        <v>P1</v>
      </c>
      <c r="AA1069" s="3">
        <f>IF(ISERROR(VLOOKUP($Y1069,技リスト!$A$1:$F$270,3,FALSE)),"－",VLOOKUP($Y1069,技リスト!$A$1:$F$270,3,FALSE))</f>
        <v>46</v>
      </c>
      <c r="AB1069" s="3" t="str">
        <f>IF($E1069=IF(ISERROR(VLOOKUP($Y1069,技リスト!$A$1:$F$270,4,FALSE)),"－",VLOOKUP($Y1069,技リスト!$A$1:$F$270,4,FALSE)),"一致","")</f>
        <v/>
      </c>
      <c r="AC1069" s="15" t="s">
        <v>1236</v>
      </c>
      <c r="AD1069" s="3" t="str">
        <f>IF(ISERROR(VLOOKUP($AC1069,技リスト!$A$1:$F$270,6,FALSE)),"－",VLOOKUP($AC1069,技リスト!$A$1:$F$270,6,FALSE))</f>
        <v>BL</v>
      </c>
      <c r="AE1069" s="3">
        <f>IF(ISERROR(VLOOKUP($AC1069,技リスト!$A$1:$F$270,3,FALSE)),"－",VLOOKUP($AC1069,技リスト!$A$1:$F$270,3,FALSE))</f>
        <v>115</v>
      </c>
      <c r="AF1069" s="3" t="str">
        <f>IF($E1069=IF(ISERROR(VLOOKUP($AC1069,技リスト!$A$1:$F$245,4,FALSE)),"－",VLOOKUP($AC1069,技リスト!$A$1:$F$245,4,FALSE)),"一致","")</f>
        <v/>
      </c>
      <c r="AG1069" s="16" t="str">
        <f t="shared" si="128"/>
        <v>プロファイルゾーンブロックサーカスねっけつヘッドボディシールド</v>
      </c>
      <c r="AH1069" s="16" t="str">
        <f t="shared" si="129"/>
        <v>プロファイルゾーンブロックサーカスねっけつヘッドボディシールド</v>
      </c>
      <c r="AI1069" s="16" t="str">
        <f t="shared" si="130"/>
        <v>プロファイルゾーンブロックサーカスねっけつヘッドボディシールド</v>
      </c>
      <c r="AJ1069" s="16" t="str">
        <f t="shared" si="131"/>
        <v>プロファイルゾーンブロックサーカスねっけつヘッドボディシールド</v>
      </c>
      <c r="AK1069" s="15" t="str">
        <f t="shared" si="132"/>
        <v>BLBLP1BL</v>
      </c>
      <c r="AL1069" s="16" t="str">
        <f t="shared" si="133"/>
        <v>BLBLP1BL</v>
      </c>
      <c r="AM1069" s="15" t="str">
        <f t="shared" si="134"/>
        <v>BLBLP1BL</v>
      </c>
      <c r="AN1069" s="15" t="str">
        <f t="shared" si="135"/>
        <v>BLBLP1BL</v>
      </c>
    </row>
    <row r="1070" spans="1:40" ht="11.25" customHeight="1" x14ac:dyDescent="0.15">
      <c r="A1070" s="15">
        <v>1069</v>
      </c>
      <c r="B1070" s="15" t="s">
        <v>2444</v>
      </c>
      <c r="C1070" s="15" t="s">
        <v>2445</v>
      </c>
      <c r="D1070" s="3" t="s">
        <v>18</v>
      </c>
      <c r="E1070" s="15" t="s">
        <v>19</v>
      </c>
      <c r="F1070" s="15" t="s">
        <v>17</v>
      </c>
      <c r="G1070" s="15">
        <v>167</v>
      </c>
      <c r="H1070" s="15">
        <v>157</v>
      </c>
      <c r="I1070" s="15">
        <v>71</v>
      </c>
      <c r="J1070" s="15">
        <v>67</v>
      </c>
      <c r="K1070" s="15">
        <v>64</v>
      </c>
      <c r="L1070" s="15">
        <v>58</v>
      </c>
      <c r="M1070" s="15">
        <v>56</v>
      </c>
      <c r="N1070" s="15">
        <v>66</v>
      </c>
      <c r="O1070" s="15">
        <v>61</v>
      </c>
      <c r="P1070" s="15">
        <v>13</v>
      </c>
      <c r="Q1070" s="15" t="s">
        <v>1236</v>
      </c>
      <c r="R1070" s="3" t="str">
        <f>IF(ISERROR(VLOOKUP($Q1070,技リスト!$A$1:$F$270,6,FALSE)),"－",VLOOKUP($Q1070,技リスト!$A$1:$F$270,6,FALSE))</f>
        <v>BL</v>
      </c>
      <c r="S1070" s="3">
        <f>IF(ISERROR(VLOOKUP($Q1070,技リスト!$A$1:$F$270,3,FALSE)),"－",VLOOKUP($Q1070,技リスト!$A$1:$F$270,3,FALSE))</f>
        <v>115</v>
      </c>
      <c r="T1070" s="3" t="str">
        <f>IF($E1070=IF(ISERROR(VLOOKUP($Q1070,技リスト!$A$1:$F$270,4,FALSE)),"－",VLOOKUP($Q1070,技リスト!$A$1:$F$270,4,FALSE)),"一致","")</f>
        <v/>
      </c>
      <c r="U1070" s="15" t="s">
        <v>366</v>
      </c>
      <c r="V1070" s="3" t="str">
        <f>IF(ISERROR(VLOOKUP($U1070,技リスト!$A$1:$F$270,6,FALSE)),"－",VLOOKUP($U1070,技リスト!$A$1:$F$270,6,FALSE))</f>
        <v>CA</v>
      </c>
      <c r="W1070" s="3">
        <f>IF(ISERROR(VLOOKUP($U1070,技リスト!$A$1:$F$270,3,FALSE)),"－",VLOOKUP($U1070,技リスト!$A$1:$F$270,3,FALSE))</f>
        <v>10</v>
      </c>
      <c r="X1070" s="3" t="str">
        <f>IF($E1070=IF(ISERROR(VLOOKUP($U1070,技リスト!$A$1:$F$270,4,FALSE)),"－",VLOOKUP($U1070,技リスト!$A$1:$F$270,4,FALSE)),"一致","")</f>
        <v/>
      </c>
      <c r="Y1070" s="15" t="s">
        <v>227</v>
      </c>
      <c r="Z1070" s="3" t="str">
        <f>IF(ISERROR(VLOOKUP($Y1070,技リスト!$A$1:$F$270,6,FALSE)),"－",VLOOKUP($Y1070,技リスト!$A$1:$F$270,6,FALSE))</f>
        <v>BL</v>
      </c>
      <c r="AA1070" s="3">
        <f>IF(ISERROR(VLOOKUP($Y1070,技リスト!$A$1:$F$270,3,FALSE)),"－",VLOOKUP($Y1070,技リスト!$A$1:$F$270,3,FALSE))</f>
        <v>39</v>
      </c>
      <c r="AB1070" s="3" t="str">
        <f>IF($E1070=IF(ISERROR(VLOOKUP($Y1070,技リスト!$A$1:$F$270,4,FALSE)),"－",VLOOKUP($Y1070,技リスト!$A$1:$F$270,4,FALSE)),"一致","")</f>
        <v>一致</v>
      </c>
      <c r="AC1070" s="15" t="s">
        <v>1221</v>
      </c>
      <c r="AD1070" s="3" t="str">
        <f>IF(ISERROR(VLOOKUP($AC1070,技リスト!$A$1:$F$270,6,FALSE)),"－",VLOOKUP($AC1070,技リスト!$A$1:$F$270,6,FALSE))</f>
        <v>P1</v>
      </c>
      <c r="AE1070" s="3">
        <f>IF(ISERROR(VLOOKUP($AC1070,技リスト!$A$1:$F$270,3,FALSE)),"－",VLOOKUP($AC1070,技リスト!$A$1:$F$270,3,FALSE))</f>
        <v>83</v>
      </c>
      <c r="AF1070" s="3" t="str">
        <f>IF($E1070=IF(ISERROR(VLOOKUP($AC1070,技リスト!$A$1:$F$245,4,FALSE)),"－",VLOOKUP($AC1070,技リスト!$A$1:$F$245,4,FALSE)),"一致","")</f>
        <v/>
      </c>
      <c r="AG1070" s="16" t="str">
        <f t="shared" si="128"/>
        <v>ボディシールドタフネスブロックスーパースキャン（Ｂ）セーフティプロテクト</v>
      </c>
      <c r="AH1070" s="16" t="str">
        <f t="shared" si="129"/>
        <v>ボディシールドタフネスブロックスーパースキャン（Ｂ）セーフティプロテクト</v>
      </c>
      <c r="AI1070" s="16" t="str">
        <f t="shared" si="130"/>
        <v>ボディシールドタフネスブロックスーパースキャン（Ｂ）セーフティプロテクト</v>
      </c>
      <c r="AJ1070" s="16" t="str">
        <f t="shared" si="131"/>
        <v>ボディシールドタフネスブロックスーパースキャン（Ｂ）セーフティプロテクト</v>
      </c>
      <c r="AK1070" s="15" t="str">
        <f t="shared" si="132"/>
        <v>BLCABLP1</v>
      </c>
      <c r="AL1070" s="16" t="str">
        <f t="shared" si="133"/>
        <v>BLCABLP1</v>
      </c>
      <c r="AM1070" s="15" t="str">
        <f t="shared" si="134"/>
        <v>BLCABLP1</v>
      </c>
      <c r="AN1070" s="15" t="str">
        <f t="shared" si="135"/>
        <v>BLCABLP1</v>
      </c>
    </row>
    <row r="1071" spans="1:40" ht="11.25" customHeight="1" x14ac:dyDescent="0.15">
      <c r="A1071" s="15">
        <v>1070</v>
      </c>
      <c r="B1071" s="15" t="s">
        <v>2446</v>
      </c>
      <c r="C1071" s="15" t="s">
        <v>2447</v>
      </c>
      <c r="D1071" s="3" t="s">
        <v>18</v>
      </c>
      <c r="E1071" s="15" t="s">
        <v>88</v>
      </c>
      <c r="F1071" s="15" t="s">
        <v>53</v>
      </c>
      <c r="G1071" s="15">
        <v>169</v>
      </c>
      <c r="H1071" s="15">
        <v>136</v>
      </c>
      <c r="I1071" s="15">
        <v>57</v>
      </c>
      <c r="J1071" s="15">
        <v>57</v>
      </c>
      <c r="K1071" s="15">
        <v>62</v>
      </c>
      <c r="L1071" s="15">
        <v>66</v>
      </c>
      <c r="M1071" s="15">
        <v>60</v>
      </c>
      <c r="N1071" s="15">
        <v>56</v>
      </c>
      <c r="O1071" s="15">
        <v>61</v>
      </c>
      <c r="P1071" s="15">
        <v>22</v>
      </c>
      <c r="Q1071" s="15" t="s">
        <v>277</v>
      </c>
      <c r="R1071" s="3" t="str">
        <f>IF(ISERROR(VLOOKUP($Q1071,技リスト!$A$1:$F$270,6,FALSE)),"－",VLOOKUP($Q1071,技リスト!$A$1:$F$270,6,FALSE))</f>
        <v>DR</v>
      </c>
      <c r="S1071" s="3">
        <f>IF(ISERROR(VLOOKUP($Q1071,技リスト!$A$1:$F$270,3,FALSE)),"－",VLOOKUP($Q1071,技リスト!$A$1:$F$270,3,FALSE))</f>
        <v>22</v>
      </c>
      <c r="T1071" s="3" t="str">
        <f>IF($E1071=IF(ISERROR(VLOOKUP($Q1071,技リスト!$A$1:$F$270,4,FALSE)),"－",VLOOKUP($Q1071,技リスト!$A$1:$F$270,4,FALSE)),"一致","")</f>
        <v/>
      </c>
      <c r="U1071" s="15" t="s">
        <v>373</v>
      </c>
      <c r="V1071" s="3" t="str">
        <f>IF(ISERROR(VLOOKUP($U1071,技リスト!$A$1:$F$270,6,FALSE)),"－",VLOOKUP($U1071,技リスト!$A$1:$F$270,6,FALSE))</f>
        <v>LS</v>
      </c>
      <c r="W1071" s="3">
        <f>IF(ISERROR(VLOOKUP($U1071,技リスト!$A$1:$F$270,3,FALSE)),"－",VLOOKUP($U1071,技リスト!$A$1:$F$270,3,FALSE))</f>
        <v>69</v>
      </c>
      <c r="X1071" s="3" t="str">
        <f>IF($E1071=IF(ISERROR(VLOOKUP($U1071,技リスト!$A$1:$F$270,4,FALSE)),"－",VLOOKUP($U1071,技リスト!$A$1:$F$270,4,FALSE)),"一致","")</f>
        <v/>
      </c>
      <c r="Y1071" s="15" t="s">
        <v>308</v>
      </c>
      <c r="Z1071" s="3" t="str">
        <f>IF(ISERROR(VLOOKUP($Y1071,技リスト!$A$1:$F$270,6,FALSE)),"－",VLOOKUP($Y1071,技リスト!$A$1:$F$270,6,FALSE))</f>
        <v>DR</v>
      </c>
      <c r="AA1071" s="3">
        <f>IF(ISERROR(VLOOKUP($Y1071,技リスト!$A$1:$F$270,3,FALSE)),"－",VLOOKUP($Y1071,技リスト!$A$1:$F$270,3,FALSE))</f>
        <v>81</v>
      </c>
      <c r="AB1071" s="3" t="str">
        <f>IF($E1071=IF(ISERROR(VLOOKUP($Y1071,技リスト!$A$1:$F$270,4,FALSE)),"－",VLOOKUP($Y1071,技リスト!$A$1:$F$270,4,FALSE)),"一致","")</f>
        <v>一致</v>
      </c>
      <c r="AC1071" s="15" t="s">
        <v>392</v>
      </c>
      <c r="AD1071" s="3" t="str">
        <f>IF(ISERROR(VLOOKUP($AC1071,技リスト!$A$1:$F$270,6,FALSE)),"－",VLOOKUP($AC1071,技リスト!$A$1:$F$270,6,FALSE))</f>
        <v>LS</v>
      </c>
      <c r="AE1071" s="3">
        <f>IF(ISERROR(VLOOKUP($AC1071,技リスト!$A$1:$F$270,3,FALSE)),"－",VLOOKUP($AC1071,技リスト!$A$1:$F$270,3,FALSE))</f>
        <v>94</v>
      </c>
      <c r="AF1071" s="3" t="str">
        <f>IF($E1071=IF(ISERROR(VLOOKUP($AC1071,技リスト!$A$1:$F$245,4,FALSE)),"－",VLOOKUP($AC1071,技リスト!$A$1:$F$245,4,FALSE)),"一致","")</f>
        <v/>
      </c>
      <c r="AG1071" s="16" t="str">
        <f t="shared" si="128"/>
        <v>マジックパトリオットシュートあいきどうアサルトシュート</v>
      </c>
      <c r="AH1071" s="16" t="str">
        <f t="shared" si="129"/>
        <v>マジックパトリオットシュートあいきどうアサルトシュート</v>
      </c>
      <c r="AI1071" s="16" t="str">
        <f t="shared" si="130"/>
        <v>マジックパトリオットシュートあいきどうアサルトシュート</v>
      </c>
      <c r="AJ1071" s="16" t="str">
        <f t="shared" si="131"/>
        <v>マジックパトリオットシュートあいきどうアサルトシュート</v>
      </c>
      <c r="AK1071" s="15" t="str">
        <f t="shared" si="132"/>
        <v>DRLSDRLS</v>
      </c>
      <c r="AL1071" s="16" t="str">
        <f t="shared" si="133"/>
        <v>DRLSDRLS</v>
      </c>
      <c r="AM1071" s="15" t="str">
        <f t="shared" si="134"/>
        <v>DRLSDRLS</v>
      </c>
      <c r="AN1071" s="15" t="str">
        <f t="shared" si="135"/>
        <v>DRLSDRLS</v>
      </c>
    </row>
    <row r="1072" spans="1:40" ht="11.25" customHeight="1" x14ac:dyDescent="0.15">
      <c r="A1072" s="15">
        <v>1071</v>
      </c>
      <c r="B1072" s="15" t="s">
        <v>2448</v>
      </c>
      <c r="C1072" s="15" t="s">
        <v>2449</v>
      </c>
      <c r="D1072" s="3" t="s">
        <v>192</v>
      </c>
      <c r="E1072" s="15" t="s">
        <v>88</v>
      </c>
      <c r="F1072" s="15" t="s">
        <v>53</v>
      </c>
      <c r="G1072" s="15">
        <v>129</v>
      </c>
      <c r="H1072" s="15">
        <v>129</v>
      </c>
      <c r="I1072" s="15">
        <v>60</v>
      </c>
      <c r="J1072" s="15">
        <v>58</v>
      </c>
      <c r="K1072" s="15">
        <v>64</v>
      </c>
      <c r="L1072" s="15">
        <v>53</v>
      </c>
      <c r="M1072" s="15">
        <v>69</v>
      </c>
      <c r="N1072" s="15">
        <v>58</v>
      </c>
      <c r="O1072" s="15">
        <v>60</v>
      </c>
      <c r="P1072" s="15">
        <v>22</v>
      </c>
      <c r="Q1072" s="15" t="s">
        <v>193</v>
      </c>
      <c r="R1072" s="3" t="str">
        <f>IF(ISERROR(VLOOKUP($Q1072,技リスト!$A$1:$F$270,6,FALSE)),"－",VLOOKUP($Q1072,技リスト!$A$1:$F$270,6,FALSE))</f>
        <v>－</v>
      </c>
      <c r="S1072" s="3" t="str">
        <f>IF(ISERROR(VLOOKUP($Q1072,技リスト!$A$1:$F$270,3,FALSE)),"－",VLOOKUP($Q1072,技リスト!$A$1:$F$270,3,FALSE))</f>
        <v>－</v>
      </c>
      <c r="T1072" s="3" t="str">
        <f>IF($E1072=IF(ISERROR(VLOOKUP($Q1072,技リスト!$A$1:$F$270,4,FALSE)),"－",VLOOKUP($Q1072,技リスト!$A$1:$F$270,4,FALSE)),"一致","")</f>
        <v/>
      </c>
      <c r="U1072" s="15" t="s">
        <v>308</v>
      </c>
      <c r="V1072" s="3" t="str">
        <f>IF(ISERROR(VLOOKUP($U1072,技リスト!$A$1:$F$270,6,FALSE)),"－",VLOOKUP($U1072,技リスト!$A$1:$F$270,6,FALSE))</f>
        <v>DR</v>
      </c>
      <c r="W1072" s="3">
        <f>IF(ISERROR(VLOOKUP($U1072,技リスト!$A$1:$F$270,3,FALSE)),"－",VLOOKUP($U1072,技リスト!$A$1:$F$270,3,FALSE))</f>
        <v>81</v>
      </c>
      <c r="X1072" s="3" t="str">
        <f>IF($E1072=IF(ISERROR(VLOOKUP($U1072,技リスト!$A$1:$F$270,4,FALSE)),"－",VLOOKUP($U1072,技リスト!$A$1:$F$270,4,FALSE)),"一致","")</f>
        <v>一致</v>
      </c>
      <c r="Y1072" s="15" t="s">
        <v>188</v>
      </c>
      <c r="Z1072" s="3" t="str">
        <f>IF(ISERROR(VLOOKUP($Y1072,技リスト!$A$1:$F$270,6,FALSE)),"－",VLOOKUP($Y1072,技リスト!$A$1:$F$270,6,FALSE))</f>
        <v>DR</v>
      </c>
      <c r="AA1072" s="3">
        <f>IF(ISERROR(VLOOKUP($Y1072,技リスト!$A$1:$F$270,3,FALSE)),"－",VLOOKUP($Y1072,技リスト!$A$1:$F$270,3,FALSE))</f>
        <v>38</v>
      </c>
      <c r="AB1072" s="3" t="str">
        <f>IF($E1072=IF(ISERROR(VLOOKUP($Y1072,技リスト!$A$1:$F$270,4,FALSE)),"－",VLOOKUP($Y1072,技リスト!$A$1:$F$270,4,FALSE)),"一致","")</f>
        <v/>
      </c>
      <c r="AC1072" s="15" t="s">
        <v>1266</v>
      </c>
      <c r="AD1072" s="3" t="str">
        <f>IF(ISERROR(VLOOKUP($AC1072,技リスト!$A$1:$F$270,6,FALSE)),"－",VLOOKUP($AC1072,技リスト!$A$1:$F$270,6,FALSE))</f>
        <v>NS</v>
      </c>
      <c r="AE1072" s="3">
        <f>IF(ISERROR(VLOOKUP($AC1072,技リスト!$A$1:$F$270,3,FALSE)),"－",VLOOKUP($AC1072,技リスト!$A$1:$F$270,3,FALSE))</f>
        <v>99</v>
      </c>
      <c r="AF1072" s="3" t="str">
        <f>IF($E1072=IF(ISERROR(VLOOKUP($AC1072,技リスト!$A$1:$F$245,4,FALSE)),"－",VLOOKUP($AC1072,技リスト!$A$1:$F$245,4,FALSE)),"一致","")</f>
        <v>一致</v>
      </c>
      <c r="AG1072" s="16" t="str">
        <f t="shared" si="128"/>
        <v>おいろけUP!あいきどうスーパースキャン（Ｄ）レボリューションＶ</v>
      </c>
      <c r="AH1072" s="16" t="str">
        <f t="shared" si="129"/>
        <v>おいろけUP!あいきどうスーパースキャン（Ｄ）レボリューションＶ</v>
      </c>
      <c r="AI1072" s="16" t="str">
        <f t="shared" si="130"/>
        <v>おいろけUP!あいきどうスーパースキャン（Ｄ）レボリューションＶ</v>
      </c>
      <c r="AJ1072" s="16" t="str">
        <f t="shared" si="131"/>
        <v>おいろけUP!あいきどうスーパースキャン（Ｄ）レボリューションＶ</v>
      </c>
      <c r="AK1072" s="15" t="str">
        <f t="shared" si="132"/>
        <v>－DRDRNS</v>
      </c>
      <c r="AL1072" s="16" t="str">
        <f t="shared" si="133"/>
        <v>－DRDRNS</v>
      </c>
      <c r="AM1072" s="15" t="str">
        <f t="shared" si="134"/>
        <v>－DRDRNS</v>
      </c>
      <c r="AN1072" s="15" t="str">
        <f t="shared" si="135"/>
        <v>－DRDRNS</v>
      </c>
    </row>
    <row r="1073" spans="1:40" ht="11.25" customHeight="1" x14ac:dyDescent="0.15">
      <c r="A1073" s="15">
        <v>1072</v>
      </c>
      <c r="B1073" s="15" t="s">
        <v>2450</v>
      </c>
      <c r="C1073" s="15" t="s">
        <v>2451</v>
      </c>
      <c r="D1073" s="3" t="s">
        <v>18</v>
      </c>
      <c r="E1073" s="15" t="s">
        <v>19</v>
      </c>
      <c r="F1073" s="15" t="s">
        <v>53</v>
      </c>
      <c r="G1073" s="15">
        <v>169</v>
      </c>
      <c r="H1073" s="15">
        <v>161</v>
      </c>
      <c r="I1073" s="15">
        <v>63</v>
      </c>
      <c r="J1073" s="15">
        <v>58</v>
      </c>
      <c r="K1073" s="15">
        <v>55</v>
      </c>
      <c r="L1073" s="15">
        <v>55</v>
      </c>
      <c r="M1073" s="15">
        <v>68</v>
      </c>
      <c r="N1073" s="15">
        <v>62</v>
      </c>
      <c r="O1073" s="15">
        <v>62</v>
      </c>
      <c r="P1073" s="15">
        <v>9</v>
      </c>
      <c r="Q1073" s="15" t="s">
        <v>188</v>
      </c>
      <c r="R1073" s="3" t="str">
        <f>IF(ISERROR(VLOOKUP($Q1073,技リスト!$A$1:$F$270,6,FALSE)),"－",VLOOKUP($Q1073,技リスト!$A$1:$F$270,6,FALSE))</f>
        <v>DR</v>
      </c>
      <c r="S1073" s="3">
        <f>IF(ISERROR(VLOOKUP($Q1073,技リスト!$A$1:$F$270,3,FALSE)),"－",VLOOKUP($Q1073,技リスト!$A$1:$F$270,3,FALSE))</f>
        <v>38</v>
      </c>
      <c r="T1073" s="3" t="str">
        <f>IF($E1073=IF(ISERROR(VLOOKUP($Q1073,技リスト!$A$1:$F$270,4,FALSE)),"－",VLOOKUP($Q1073,技リスト!$A$1:$F$270,4,FALSE)),"一致","")</f>
        <v>一致</v>
      </c>
      <c r="U1073" s="15" t="s">
        <v>732</v>
      </c>
      <c r="V1073" s="3" t="str">
        <f>IF(ISERROR(VLOOKUP($U1073,技リスト!$A$1:$F$270,6,FALSE)),"－",VLOOKUP($U1073,技リスト!$A$1:$F$270,6,FALSE))</f>
        <v>BL</v>
      </c>
      <c r="W1073" s="3">
        <f>IF(ISERROR(VLOOKUP($U1073,技リスト!$A$1:$F$270,3,FALSE)),"－",VLOOKUP($U1073,技リスト!$A$1:$F$270,3,FALSE))</f>
        <v>56</v>
      </c>
      <c r="X1073" s="3" t="str">
        <f>IF($E1073=IF(ISERROR(VLOOKUP($U1073,技リスト!$A$1:$F$270,4,FALSE)),"－",VLOOKUP($U1073,技リスト!$A$1:$F$270,4,FALSE)),"一致","")</f>
        <v/>
      </c>
      <c r="Y1073" s="15" t="s">
        <v>918</v>
      </c>
      <c r="Z1073" s="3" t="str">
        <f>IF(ISERROR(VLOOKUP($Y1073,技リスト!$A$1:$F$270,6,FALSE)),"－",VLOOKUP($Y1073,技リスト!$A$1:$F$270,6,FALSE))</f>
        <v>BL</v>
      </c>
      <c r="AA1073" s="3">
        <f>IF(ISERROR(VLOOKUP($Y1073,技リスト!$A$1:$F$270,3,FALSE)),"－",VLOOKUP($Y1073,技リスト!$A$1:$F$270,3,FALSE))</f>
        <v>73</v>
      </c>
      <c r="AB1073" s="3" t="str">
        <f>IF($E1073=IF(ISERROR(VLOOKUP($Y1073,技リスト!$A$1:$F$270,4,FALSE)),"－",VLOOKUP($Y1073,技リスト!$A$1:$F$270,4,FALSE)),"一致","")</f>
        <v/>
      </c>
      <c r="AC1073" s="15" t="s">
        <v>1255</v>
      </c>
      <c r="AD1073" s="3" t="str">
        <f>IF(ISERROR(VLOOKUP($AC1073,技リスト!$A$1:$F$270,6,FALSE)),"－",VLOOKUP($AC1073,技リスト!$A$1:$F$270,6,FALSE))</f>
        <v>NS</v>
      </c>
      <c r="AE1073" s="3">
        <f>IF(ISERROR(VLOOKUP($AC1073,技リスト!$A$1:$F$270,3,FALSE)),"－",VLOOKUP($AC1073,技リスト!$A$1:$F$270,3,FALSE))</f>
        <v>82</v>
      </c>
      <c r="AF1073" s="3" t="str">
        <f>IF($E1073=IF(ISERROR(VLOOKUP($AC1073,技リスト!$A$1:$F$245,4,FALSE)),"－",VLOOKUP($AC1073,技リスト!$A$1:$F$245,4,FALSE)),"一致","")</f>
        <v>一致</v>
      </c>
      <c r="AG1073" s="16" t="str">
        <f t="shared" si="128"/>
        <v>スーパースキャン（Ｄ）フェイクボンバープロファイルゾーンセキュリティショット</v>
      </c>
      <c r="AH1073" s="16" t="str">
        <f t="shared" si="129"/>
        <v>スーパースキャン（Ｄ）フェイクボンバープロファイルゾーンセキュリティショット</v>
      </c>
      <c r="AI1073" s="16" t="str">
        <f t="shared" si="130"/>
        <v>スーパースキャン（Ｄ）フェイクボンバープロファイルゾーンセキュリティショット</v>
      </c>
      <c r="AJ1073" s="16" t="str">
        <f t="shared" si="131"/>
        <v>スーパースキャン（Ｄ）フェイクボンバープロファイルゾーンセキュリティショット</v>
      </c>
      <c r="AK1073" s="15" t="str">
        <f t="shared" si="132"/>
        <v>DRBLBLNS</v>
      </c>
      <c r="AL1073" s="16" t="str">
        <f t="shared" si="133"/>
        <v>DRBLBLNS</v>
      </c>
      <c r="AM1073" s="15" t="str">
        <f t="shared" si="134"/>
        <v>DRBLBLNS</v>
      </c>
      <c r="AN1073" s="15" t="str">
        <f t="shared" si="135"/>
        <v>DRBLBLNS</v>
      </c>
    </row>
    <row r="1074" spans="1:40" ht="11.25" customHeight="1" x14ac:dyDescent="0.15">
      <c r="A1074" s="15">
        <v>1073</v>
      </c>
      <c r="B1074" s="15" t="s">
        <v>2452</v>
      </c>
      <c r="C1074" s="15" t="s">
        <v>2453</v>
      </c>
      <c r="D1074" s="3" t="s">
        <v>192</v>
      </c>
      <c r="E1074" s="15" t="s">
        <v>145</v>
      </c>
      <c r="F1074" s="15" t="s">
        <v>52</v>
      </c>
      <c r="G1074" s="15">
        <v>138</v>
      </c>
      <c r="H1074" s="15">
        <v>117</v>
      </c>
      <c r="I1074" s="15">
        <v>67</v>
      </c>
      <c r="J1074" s="15">
        <v>64</v>
      </c>
      <c r="K1074" s="15">
        <v>60</v>
      </c>
      <c r="L1074" s="15">
        <v>71</v>
      </c>
      <c r="M1074" s="15">
        <v>60</v>
      </c>
      <c r="N1074" s="15">
        <v>68</v>
      </c>
      <c r="O1074" s="15">
        <v>64</v>
      </c>
      <c r="P1074" s="15">
        <v>23</v>
      </c>
      <c r="Q1074" s="15" t="s">
        <v>1255</v>
      </c>
      <c r="R1074" s="3" t="str">
        <f>IF(ISERROR(VLOOKUP($Q1074,技リスト!$A$1:$F$270,6,FALSE)),"－",VLOOKUP($Q1074,技リスト!$A$1:$F$270,6,FALSE))</f>
        <v>NS</v>
      </c>
      <c r="S1074" s="3">
        <f>IF(ISERROR(VLOOKUP($Q1074,技リスト!$A$1:$F$270,3,FALSE)),"－",VLOOKUP($Q1074,技リスト!$A$1:$F$270,3,FALSE))</f>
        <v>82</v>
      </c>
      <c r="T1074" s="3" t="str">
        <f>IF($E1074=IF(ISERROR(VLOOKUP($Q1074,技リスト!$A$1:$F$270,4,FALSE)),"－",VLOOKUP($Q1074,技リスト!$A$1:$F$270,4,FALSE)),"一致","")</f>
        <v/>
      </c>
      <c r="U1074" s="15" t="s">
        <v>256</v>
      </c>
      <c r="V1074" s="3" t="str">
        <f>IF(ISERROR(VLOOKUP($U1074,技リスト!$A$1:$F$270,6,FALSE)),"－",VLOOKUP($U1074,技リスト!$A$1:$F$270,6,FALSE))</f>
        <v>NS</v>
      </c>
      <c r="W1074" s="3">
        <f>IF(ISERROR(VLOOKUP($U1074,技リスト!$A$1:$F$270,3,FALSE)),"－",VLOOKUP($U1074,技リスト!$A$1:$F$270,3,FALSE))</f>
        <v>31</v>
      </c>
      <c r="X1074" s="3" t="str">
        <f>IF($E1074=IF(ISERROR(VLOOKUP($U1074,技リスト!$A$1:$F$270,4,FALSE)),"－",VLOOKUP($U1074,技リスト!$A$1:$F$270,4,FALSE)),"一致","")</f>
        <v/>
      </c>
      <c r="Y1074" s="15" t="s">
        <v>152</v>
      </c>
      <c r="Z1074" s="3" t="str">
        <f>IF(ISERROR(VLOOKUP($Y1074,技リスト!$A$1:$F$270,6,FALSE)),"－",VLOOKUP($Y1074,技リスト!$A$1:$F$270,6,FALSE))</f>
        <v>DR</v>
      </c>
      <c r="AA1074" s="3">
        <f>IF(ISERROR(VLOOKUP($Y1074,技リスト!$A$1:$F$270,3,FALSE)),"－",VLOOKUP($Y1074,技リスト!$A$1:$F$270,3,FALSE))</f>
        <v>47</v>
      </c>
      <c r="AB1074" s="3" t="str">
        <f>IF($E1074=IF(ISERROR(VLOOKUP($Y1074,技リスト!$A$1:$F$270,4,FALSE)),"－",VLOOKUP($Y1074,技リスト!$A$1:$F$270,4,FALSE)),"一致","")</f>
        <v/>
      </c>
      <c r="AC1074" s="15" t="s">
        <v>1266</v>
      </c>
      <c r="AD1074" s="3" t="str">
        <f>IF(ISERROR(VLOOKUP($AC1074,技リスト!$A$1:$F$270,6,FALSE)),"－",VLOOKUP($AC1074,技リスト!$A$1:$F$270,6,FALSE))</f>
        <v>NS</v>
      </c>
      <c r="AE1074" s="3">
        <f>IF(ISERROR(VLOOKUP($AC1074,技リスト!$A$1:$F$270,3,FALSE)),"－",VLOOKUP($AC1074,技リスト!$A$1:$F$270,3,FALSE))</f>
        <v>99</v>
      </c>
      <c r="AF1074" s="3" t="str">
        <f>IF($E1074=IF(ISERROR(VLOOKUP($AC1074,技リスト!$A$1:$F$245,4,FALSE)),"－",VLOOKUP($AC1074,技リスト!$A$1:$F$245,4,FALSE)),"一致","")</f>
        <v/>
      </c>
      <c r="AG1074" s="16" t="str">
        <f t="shared" si="128"/>
        <v>セキュリティショットスパイラルショットジグザグスパークレボリューションＶ</v>
      </c>
      <c r="AH1074" s="16" t="str">
        <f t="shared" si="129"/>
        <v>セキュリティショットスパイラルショットジグザグスパークレボリューションＶ</v>
      </c>
      <c r="AI1074" s="16" t="str">
        <f t="shared" si="130"/>
        <v>セキュリティショットスパイラルショットジグザグスパークレボリューションＶ</v>
      </c>
      <c r="AJ1074" s="16" t="str">
        <f t="shared" si="131"/>
        <v>セキュリティショットスパイラルショットジグザグスパークレボリューションＶ</v>
      </c>
      <c r="AK1074" s="15" t="str">
        <f t="shared" si="132"/>
        <v>NSNSDRNS</v>
      </c>
      <c r="AL1074" s="16" t="str">
        <f t="shared" si="133"/>
        <v>NSNSDRNS</v>
      </c>
      <c r="AM1074" s="15" t="str">
        <f t="shared" si="134"/>
        <v>NSNSDRNS</v>
      </c>
      <c r="AN1074" s="15" t="str">
        <f t="shared" si="135"/>
        <v>NSNSDRNS</v>
      </c>
    </row>
    <row r="1075" spans="1:40" ht="11.25" customHeight="1" x14ac:dyDescent="0.15">
      <c r="A1075" s="15">
        <v>1074</v>
      </c>
      <c r="B1075" s="15" t="s">
        <v>2454</v>
      </c>
      <c r="C1075" s="15" t="s">
        <v>2455</v>
      </c>
      <c r="D1075" s="3" t="s">
        <v>192</v>
      </c>
      <c r="E1075" s="15" t="s">
        <v>88</v>
      </c>
      <c r="F1075" s="15" t="s">
        <v>53</v>
      </c>
      <c r="G1075" s="15">
        <v>167</v>
      </c>
      <c r="H1075" s="15">
        <v>176</v>
      </c>
      <c r="I1075" s="15">
        <v>70</v>
      </c>
      <c r="J1075" s="15">
        <v>69</v>
      </c>
      <c r="K1075" s="15">
        <v>78</v>
      </c>
      <c r="L1075" s="15">
        <v>66</v>
      </c>
      <c r="M1075" s="15">
        <v>52</v>
      </c>
      <c r="N1075" s="15">
        <v>69</v>
      </c>
      <c r="O1075" s="15">
        <v>67</v>
      </c>
      <c r="P1075" s="15">
        <v>30</v>
      </c>
      <c r="Q1075" s="15" t="s">
        <v>2456</v>
      </c>
      <c r="R1075" s="3" t="str">
        <f>IF(ISERROR(VLOOKUP($Q1075,技リスト!$A$1:$F$270,6,FALSE)),"－",VLOOKUP($Q1075,技リスト!$A$1:$F$270,6,FALSE))</f>
        <v>BB</v>
      </c>
      <c r="S1075" s="3">
        <f>IF(ISERROR(VLOOKUP($Q1075,技リスト!$A$1:$F$270,3,FALSE)),"－",VLOOKUP($Q1075,技リスト!$A$1:$F$270,3,FALSE))</f>
        <v>78</v>
      </c>
      <c r="T1075" s="3" t="str">
        <f>IF($E1075=IF(ISERROR(VLOOKUP($Q1075,技リスト!$A$1:$F$270,4,FALSE)),"－",VLOOKUP($Q1075,技リスト!$A$1:$F$270,4,FALSE)),"一致","")</f>
        <v>一致</v>
      </c>
      <c r="U1075" s="15" t="s">
        <v>862</v>
      </c>
      <c r="V1075" s="3" t="str">
        <f>IF(ISERROR(VLOOKUP($U1075,技リスト!$A$1:$F$270,6,FALSE)),"－",VLOOKUP($U1075,技リスト!$A$1:$F$270,6,FALSE))</f>
        <v>LS</v>
      </c>
      <c r="W1075" s="3">
        <f>IF(ISERROR(VLOOKUP($U1075,技リスト!$A$1:$F$270,3,FALSE)),"－",VLOOKUP($U1075,技リスト!$A$1:$F$270,3,FALSE))</f>
        <v>70</v>
      </c>
      <c r="X1075" s="3" t="str">
        <f>IF($E1075=IF(ISERROR(VLOOKUP($U1075,技リスト!$A$1:$F$270,4,FALSE)),"－",VLOOKUP($U1075,技リスト!$A$1:$F$270,4,FALSE)),"一致","")</f>
        <v/>
      </c>
      <c r="Y1075" s="15" t="s">
        <v>766</v>
      </c>
      <c r="Z1075" s="3" t="str">
        <f>IF(ISERROR(VLOOKUP($Y1075,技リスト!$A$1:$F$270,6,FALSE)),"－",VLOOKUP($Y1075,技リスト!$A$1:$F$270,6,FALSE))</f>
        <v>NS</v>
      </c>
      <c r="AA1075" s="3">
        <f>IF(ISERROR(VLOOKUP($Y1075,技リスト!$A$1:$F$270,3,FALSE)),"－",VLOOKUP($Y1075,技リスト!$A$1:$F$270,3,FALSE))</f>
        <v>80</v>
      </c>
      <c r="AB1075" s="3" t="str">
        <f>IF($E1075=IF(ISERROR(VLOOKUP($Y1075,技リスト!$A$1:$F$270,4,FALSE)),"－",VLOOKUP($Y1075,技リスト!$A$1:$F$270,4,FALSE)),"一致","")</f>
        <v/>
      </c>
      <c r="AC1075" s="15" t="s">
        <v>2457</v>
      </c>
      <c r="AD1075" s="3" t="str">
        <f>IF(ISERROR(VLOOKUP($AC1075,技リスト!$A$1:$F$270,6,FALSE)),"－",VLOOKUP($AC1075,技リスト!$A$1:$F$270,6,FALSE))</f>
        <v>BL</v>
      </c>
      <c r="AE1075" s="3">
        <f>IF(ISERROR(VLOOKUP($AC1075,技リスト!$A$1:$F$270,3,FALSE)),"－",VLOOKUP($AC1075,技リスト!$A$1:$F$270,3,FALSE))</f>
        <v>115</v>
      </c>
      <c r="AF1075" s="3" t="str">
        <f>IF($E1075=IF(ISERROR(VLOOKUP($AC1075,技リスト!$A$1:$F$245,4,FALSE)),"－",VLOOKUP($AC1075,技リスト!$A$1:$F$245,4,FALSE)),"一致","")</f>
        <v>一致</v>
      </c>
      <c r="AG1075" s="16" t="str">
        <f t="shared" si="128"/>
        <v>ザ・タワーレインボーループトカチェフボンバーパーフェクト・タワー</v>
      </c>
      <c r="AH1075" s="16" t="str">
        <f t="shared" si="129"/>
        <v>ザ・タワーレインボーループトカチェフボンバーパーフェクト・タワー</v>
      </c>
      <c r="AI1075" s="16" t="str">
        <f t="shared" si="130"/>
        <v>ザ・タワーレインボーループトカチェフボンバーパーフェクト・タワー</v>
      </c>
      <c r="AJ1075" s="16" t="str">
        <f t="shared" si="131"/>
        <v>ザ・タワーレインボーループトカチェフボンバーパーフェクト・タワー</v>
      </c>
      <c r="AK1075" s="15" t="str">
        <f t="shared" si="132"/>
        <v>BBLSNSBL</v>
      </c>
      <c r="AL1075" s="16" t="str">
        <f t="shared" si="133"/>
        <v>BBLSNSBL</v>
      </c>
      <c r="AM1075" s="15" t="str">
        <f t="shared" si="134"/>
        <v>BBLSNSBL</v>
      </c>
      <c r="AN1075" s="15" t="str">
        <f t="shared" si="135"/>
        <v>BBLSNSBL</v>
      </c>
    </row>
    <row r="1076" spans="1:40" ht="11.25" customHeight="1" x14ac:dyDescent="0.15">
      <c r="A1076" s="15">
        <v>1075</v>
      </c>
      <c r="B1076" s="15" t="s">
        <v>2458</v>
      </c>
      <c r="C1076" s="15" t="s">
        <v>2459</v>
      </c>
      <c r="D1076" s="3" t="s">
        <v>18</v>
      </c>
      <c r="E1076" s="15" t="s">
        <v>19</v>
      </c>
      <c r="F1076" s="15" t="s">
        <v>52</v>
      </c>
      <c r="G1076" s="15">
        <v>169</v>
      </c>
      <c r="H1076" s="15">
        <v>129</v>
      </c>
      <c r="I1076" s="15">
        <v>60</v>
      </c>
      <c r="J1076" s="15">
        <v>68</v>
      </c>
      <c r="K1076" s="15">
        <v>65</v>
      </c>
      <c r="L1076" s="15">
        <v>64</v>
      </c>
      <c r="M1076" s="15">
        <v>53</v>
      </c>
      <c r="N1076" s="15">
        <v>57</v>
      </c>
      <c r="O1076" s="15">
        <v>56</v>
      </c>
      <c r="P1076" s="15">
        <v>13</v>
      </c>
      <c r="Q1076" s="15" t="s">
        <v>766</v>
      </c>
      <c r="R1076" s="3" t="str">
        <f>IF(ISERROR(VLOOKUP($Q1076,技リスト!$A$1:$F$270,6,FALSE)),"－",VLOOKUP($Q1076,技リスト!$A$1:$F$270,6,FALSE))</f>
        <v>NS</v>
      </c>
      <c r="S1076" s="3">
        <f>IF(ISERROR(VLOOKUP($Q1076,技リスト!$A$1:$F$270,3,FALSE)),"－",VLOOKUP($Q1076,技リスト!$A$1:$F$270,3,FALSE))</f>
        <v>80</v>
      </c>
      <c r="T1076" s="3" t="str">
        <f>IF($E1076=IF(ISERROR(VLOOKUP($Q1076,技リスト!$A$1:$F$270,4,FALSE)),"－",VLOOKUP($Q1076,技リスト!$A$1:$F$270,4,FALSE)),"一致","")</f>
        <v>一致</v>
      </c>
      <c r="U1076" s="15" t="s">
        <v>224</v>
      </c>
      <c r="V1076" s="3" t="str">
        <f>IF(ISERROR(VLOOKUP($U1076,技リスト!$A$1:$F$270,6,FALSE)),"－",VLOOKUP($U1076,技リスト!$A$1:$F$270,6,FALSE))</f>
        <v>NS</v>
      </c>
      <c r="W1076" s="3">
        <f>IF(ISERROR(VLOOKUP($U1076,技リスト!$A$1:$F$270,3,FALSE)),"－",VLOOKUP($U1076,技リスト!$A$1:$F$270,3,FALSE))</f>
        <v>70</v>
      </c>
      <c r="X1076" s="3" t="str">
        <f>IF($E1076=IF(ISERROR(VLOOKUP($U1076,技リスト!$A$1:$F$270,4,FALSE)),"－",VLOOKUP($U1076,技リスト!$A$1:$F$270,4,FALSE)),"一致","")</f>
        <v/>
      </c>
      <c r="Y1076" s="15" t="s">
        <v>732</v>
      </c>
      <c r="Z1076" s="3" t="str">
        <f>IF(ISERROR(VLOOKUP($Y1076,技リスト!$A$1:$F$270,6,FALSE)),"－",VLOOKUP($Y1076,技リスト!$A$1:$F$270,6,FALSE))</f>
        <v>BL</v>
      </c>
      <c r="AA1076" s="3">
        <f>IF(ISERROR(VLOOKUP($Y1076,技リスト!$A$1:$F$270,3,FALSE)),"－",VLOOKUP($Y1076,技リスト!$A$1:$F$270,3,FALSE))</f>
        <v>56</v>
      </c>
      <c r="AB1076" s="3" t="str">
        <f>IF($E1076=IF(ISERROR(VLOOKUP($Y1076,技リスト!$A$1:$F$270,4,FALSE)),"－",VLOOKUP($Y1076,技リスト!$A$1:$F$270,4,FALSE)),"一致","")</f>
        <v/>
      </c>
      <c r="AC1076" s="15" t="s">
        <v>1255</v>
      </c>
      <c r="AD1076" s="3" t="str">
        <f>IF(ISERROR(VLOOKUP($AC1076,技リスト!$A$1:$F$270,6,FALSE)),"－",VLOOKUP($AC1076,技リスト!$A$1:$F$270,6,FALSE))</f>
        <v>NS</v>
      </c>
      <c r="AE1076" s="3">
        <f>IF(ISERROR(VLOOKUP($AC1076,技リスト!$A$1:$F$270,3,FALSE)),"－",VLOOKUP($AC1076,技リスト!$A$1:$F$270,3,FALSE))</f>
        <v>82</v>
      </c>
      <c r="AF1076" s="3" t="str">
        <f>IF($E1076=IF(ISERROR(VLOOKUP($AC1076,技リスト!$A$1:$F$245,4,FALSE)),"－",VLOOKUP($AC1076,技リスト!$A$1:$F$245,4,FALSE)),"一致","")</f>
        <v>一致</v>
      </c>
      <c r="AG1076" s="16" t="str">
        <f t="shared" si="128"/>
        <v>トカチェフボンバーダイナマイトシュートフェイクボンバーセキュリティショット</v>
      </c>
      <c r="AH1076" s="16" t="str">
        <f t="shared" si="129"/>
        <v>トカチェフボンバーダイナマイトシュートフェイクボンバーセキュリティショット</v>
      </c>
      <c r="AI1076" s="16" t="str">
        <f t="shared" si="130"/>
        <v>トカチェフボンバーダイナマイトシュートフェイクボンバーセキュリティショット</v>
      </c>
      <c r="AJ1076" s="16" t="str">
        <f t="shared" si="131"/>
        <v>トカチェフボンバーダイナマイトシュートフェイクボンバーセキュリティショット</v>
      </c>
      <c r="AK1076" s="15" t="str">
        <f t="shared" si="132"/>
        <v>NSNSBLNS</v>
      </c>
      <c r="AL1076" s="16" t="str">
        <f t="shared" si="133"/>
        <v>NSNSBLNS</v>
      </c>
      <c r="AM1076" s="15" t="str">
        <f t="shared" si="134"/>
        <v>NSNSBLNS</v>
      </c>
      <c r="AN1076" s="15" t="str">
        <f t="shared" si="135"/>
        <v>NSNSBLNS</v>
      </c>
    </row>
    <row r="1077" spans="1:40" ht="11.25" customHeight="1" x14ac:dyDescent="0.15">
      <c r="A1077" s="15">
        <v>1076</v>
      </c>
      <c r="B1077" s="15" t="s">
        <v>2460</v>
      </c>
      <c r="C1077" s="15" t="s">
        <v>2461</v>
      </c>
      <c r="D1077" s="3" t="s">
        <v>18</v>
      </c>
      <c r="E1077" s="15" t="s">
        <v>121</v>
      </c>
      <c r="F1077" s="15" t="s">
        <v>20</v>
      </c>
      <c r="G1077" s="15">
        <v>171</v>
      </c>
      <c r="H1077" s="15">
        <v>132</v>
      </c>
      <c r="I1077" s="15">
        <v>52</v>
      </c>
      <c r="J1077" s="15">
        <v>58</v>
      </c>
      <c r="K1077" s="15">
        <v>60</v>
      </c>
      <c r="L1077" s="15">
        <v>63</v>
      </c>
      <c r="M1077" s="15">
        <v>69</v>
      </c>
      <c r="N1077" s="15">
        <v>65</v>
      </c>
      <c r="O1077" s="15">
        <v>62</v>
      </c>
      <c r="P1077" s="15">
        <v>17</v>
      </c>
      <c r="Q1077" s="15" t="s">
        <v>269</v>
      </c>
      <c r="R1077" s="3" t="str">
        <f>IF(ISERROR(VLOOKUP($Q1077,技リスト!$A$1:$F$270,6,FALSE)),"－",VLOOKUP($Q1077,技リスト!$A$1:$F$270,6,FALSE))</f>
        <v>CA</v>
      </c>
      <c r="S1077" s="3">
        <f>IF(ISERROR(VLOOKUP($Q1077,技リスト!$A$1:$F$270,3,FALSE)),"－",VLOOKUP($Q1077,技リスト!$A$1:$F$270,3,FALSE))</f>
        <v>12</v>
      </c>
      <c r="T1077" s="3" t="str">
        <f>IF($E1077=IF(ISERROR(VLOOKUP($Q1077,技リスト!$A$1:$F$270,4,FALSE)),"－",VLOOKUP($Q1077,技リスト!$A$1:$F$270,4,FALSE)),"一致","")</f>
        <v/>
      </c>
      <c r="U1077" s="15" t="s">
        <v>280</v>
      </c>
      <c r="V1077" s="3" t="str">
        <f>IF(ISERROR(VLOOKUP($U1077,技リスト!$A$1:$F$270,6,FALSE)),"－",VLOOKUP($U1077,技リスト!$A$1:$F$270,6,FALSE))</f>
        <v>P1</v>
      </c>
      <c r="W1077" s="3">
        <f>IF(ISERROR(VLOOKUP($U1077,技リスト!$A$1:$F$270,3,FALSE)),"－",VLOOKUP($U1077,技リスト!$A$1:$F$270,3,FALSE))</f>
        <v>41</v>
      </c>
      <c r="X1077" s="3" t="str">
        <f>IF($E1077=IF(ISERROR(VLOOKUP($U1077,技リスト!$A$1:$F$270,4,FALSE)),"－",VLOOKUP($U1077,技リスト!$A$1:$F$270,4,FALSE)),"一致","")</f>
        <v/>
      </c>
      <c r="Y1077" s="15" t="s">
        <v>164</v>
      </c>
      <c r="Z1077" s="3" t="str">
        <f>IF(ISERROR(VLOOKUP($Y1077,技リスト!$A$1:$F$270,6,FALSE)),"－",VLOOKUP($Y1077,技リスト!$A$1:$F$270,6,FALSE))</f>
        <v>DR</v>
      </c>
      <c r="AA1077" s="3">
        <f>IF(ISERROR(VLOOKUP($Y1077,技リスト!$A$1:$F$270,3,FALSE)),"－",VLOOKUP($Y1077,技リスト!$A$1:$F$270,3,FALSE))</f>
        <v>49</v>
      </c>
      <c r="AB1077" s="3" t="str">
        <f>IF($E1077=IF(ISERROR(VLOOKUP($Y1077,技リスト!$A$1:$F$270,4,FALSE)),"－",VLOOKUP($Y1077,技リスト!$A$1:$F$270,4,FALSE)),"一致","")</f>
        <v>一致</v>
      </c>
      <c r="AC1077" s="15" t="s">
        <v>1221</v>
      </c>
      <c r="AD1077" s="3" t="str">
        <f>IF(ISERROR(VLOOKUP($AC1077,技リスト!$A$1:$F$270,6,FALSE)),"－",VLOOKUP($AC1077,技リスト!$A$1:$F$270,6,FALSE))</f>
        <v>P1</v>
      </c>
      <c r="AE1077" s="3">
        <f>IF(ISERROR(VLOOKUP($AC1077,技リスト!$A$1:$F$270,3,FALSE)),"－",VLOOKUP($AC1077,技リスト!$A$1:$F$270,3,FALSE))</f>
        <v>83</v>
      </c>
      <c r="AF1077" s="3" t="str">
        <f>IF($E1077=IF(ISERROR(VLOOKUP($AC1077,技リスト!$A$1:$F$245,4,FALSE)),"－",VLOOKUP($AC1077,技リスト!$A$1:$F$245,4,FALSE)),"一致","")</f>
        <v/>
      </c>
      <c r="AG1077" s="16" t="str">
        <f t="shared" si="128"/>
        <v>キラーブレードロケットこぶしごりむちゅうセーフティプロテクト</v>
      </c>
      <c r="AH1077" s="16" t="str">
        <f t="shared" si="129"/>
        <v>キラーブレードロケットこぶしごりむちゅうセーフティプロテクト</v>
      </c>
      <c r="AI1077" s="16" t="str">
        <f t="shared" si="130"/>
        <v>キラーブレードロケットこぶしごりむちゅうセーフティプロテクト</v>
      </c>
      <c r="AJ1077" s="16" t="str">
        <f t="shared" si="131"/>
        <v>キラーブレードロケットこぶしごりむちゅうセーフティプロテクト</v>
      </c>
      <c r="AK1077" s="15" t="str">
        <f t="shared" si="132"/>
        <v>CAP1DRP1</v>
      </c>
      <c r="AL1077" s="16" t="str">
        <f t="shared" si="133"/>
        <v>CAP1DRP1</v>
      </c>
      <c r="AM1077" s="15" t="str">
        <f t="shared" si="134"/>
        <v>CAP1DRP1</v>
      </c>
      <c r="AN1077" s="15" t="str">
        <f t="shared" si="135"/>
        <v>CAP1DRP1</v>
      </c>
    </row>
    <row r="1078" spans="1:40" ht="11.25" customHeight="1" x14ac:dyDescent="0.15">
      <c r="A1078" s="15">
        <v>1077</v>
      </c>
      <c r="B1078" s="15" t="s">
        <v>2462</v>
      </c>
      <c r="C1078" s="15" t="s">
        <v>2463</v>
      </c>
      <c r="D1078" s="3" t="s">
        <v>18</v>
      </c>
      <c r="E1078" s="15" t="s">
        <v>88</v>
      </c>
      <c r="F1078" s="15" t="s">
        <v>17</v>
      </c>
      <c r="G1078" s="15">
        <v>123</v>
      </c>
      <c r="H1078" s="15">
        <v>133</v>
      </c>
      <c r="I1078" s="15">
        <v>63</v>
      </c>
      <c r="J1078" s="15">
        <v>60</v>
      </c>
      <c r="K1078" s="15">
        <v>73</v>
      </c>
      <c r="L1078" s="15">
        <v>54</v>
      </c>
      <c r="M1078" s="15">
        <v>52</v>
      </c>
      <c r="N1078" s="15">
        <v>54</v>
      </c>
      <c r="O1078" s="15">
        <v>60</v>
      </c>
      <c r="P1078" s="15">
        <v>20</v>
      </c>
      <c r="Q1078" s="15" t="s">
        <v>139</v>
      </c>
      <c r="R1078" s="3" t="str">
        <f>IF(ISERROR(VLOOKUP($Q1078,技リスト!$A$1:$F$270,6,FALSE)),"－",VLOOKUP($Q1078,技リスト!$A$1:$F$270,6,FALSE))</f>
        <v>BL</v>
      </c>
      <c r="S1078" s="3">
        <f>IF(ISERROR(VLOOKUP($Q1078,技リスト!$A$1:$F$270,3,FALSE)),"－",VLOOKUP($Q1078,技リスト!$A$1:$F$270,3,FALSE))</f>
        <v>8</v>
      </c>
      <c r="T1078" s="3" t="str">
        <f>IF($E1078=IF(ISERROR(VLOOKUP($Q1078,技リスト!$A$1:$F$270,4,FALSE)),"－",VLOOKUP($Q1078,技リスト!$A$1:$F$270,4,FALSE)),"一致","")</f>
        <v>一致</v>
      </c>
      <c r="U1078" s="15" t="s">
        <v>165</v>
      </c>
      <c r="V1078" s="3" t="str">
        <f>IF(ISERROR(VLOOKUP($U1078,技リスト!$A$1:$F$270,6,FALSE)),"－",VLOOKUP($U1078,技リスト!$A$1:$F$270,6,FALSE))</f>
        <v>BL</v>
      </c>
      <c r="W1078" s="3">
        <f>IF(ISERROR(VLOOKUP($U1078,技リスト!$A$1:$F$270,3,FALSE)),"－",VLOOKUP($U1078,技リスト!$A$1:$F$270,3,FALSE))</f>
        <v>46</v>
      </c>
      <c r="X1078" s="3" t="str">
        <f>IF($E1078=IF(ISERROR(VLOOKUP($U1078,技リスト!$A$1:$F$270,4,FALSE)),"－",VLOOKUP($U1078,技リスト!$A$1:$F$270,4,FALSE)),"一致","")</f>
        <v/>
      </c>
      <c r="Y1078" s="15" t="s">
        <v>164</v>
      </c>
      <c r="Z1078" s="3" t="str">
        <f>IF(ISERROR(VLOOKUP($Y1078,技リスト!$A$1:$F$270,6,FALSE)),"－",VLOOKUP($Y1078,技リスト!$A$1:$F$270,6,FALSE))</f>
        <v>DR</v>
      </c>
      <c r="AA1078" s="3">
        <f>IF(ISERROR(VLOOKUP($Y1078,技リスト!$A$1:$F$270,3,FALSE)),"－",VLOOKUP($Y1078,技リスト!$A$1:$F$270,3,FALSE))</f>
        <v>49</v>
      </c>
      <c r="AB1078" s="3" t="str">
        <f>IF($E1078=IF(ISERROR(VLOOKUP($Y1078,技リスト!$A$1:$F$270,4,FALSE)),"－",VLOOKUP($Y1078,技リスト!$A$1:$F$270,4,FALSE)),"一致","")</f>
        <v/>
      </c>
      <c r="AC1078" s="15" t="s">
        <v>918</v>
      </c>
      <c r="AD1078" s="3" t="str">
        <f>IF(ISERROR(VLOOKUP($AC1078,技リスト!$A$1:$F$270,6,FALSE)),"－",VLOOKUP($AC1078,技リスト!$A$1:$F$270,6,FALSE))</f>
        <v>BL</v>
      </c>
      <c r="AE1078" s="3">
        <f>IF(ISERROR(VLOOKUP($AC1078,技リスト!$A$1:$F$270,3,FALSE)),"－",VLOOKUP($AC1078,技リスト!$A$1:$F$270,3,FALSE))</f>
        <v>73</v>
      </c>
      <c r="AF1078" s="3" t="str">
        <f>IF($E1078=IF(ISERROR(VLOOKUP($AC1078,技リスト!$A$1:$F$245,4,FALSE)),"－",VLOOKUP($AC1078,技リスト!$A$1:$F$245,4,FALSE)),"一致","")</f>
        <v>一致</v>
      </c>
      <c r="AG1078" s="16" t="str">
        <f t="shared" si="128"/>
        <v>コイルターンフェイクボールごりむちゅうプロファイルゾーン</v>
      </c>
      <c r="AH1078" s="16" t="str">
        <f t="shared" si="129"/>
        <v>コイルターンフェイクボールごりむちゅうプロファイルゾーン</v>
      </c>
      <c r="AI1078" s="16" t="str">
        <f t="shared" si="130"/>
        <v>コイルターンフェイクボールごりむちゅうプロファイルゾーン</v>
      </c>
      <c r="AJ1078" s="16" t="str">
        <f t="shared" si="131"/>
        <v>コイルターンフェイクボールごりむちゅうプロファイルゾーン</v>
      </c>
      <c r="AK1078" s="15" t="str">
        <f t="shared" si="132"/>
        <v>BLBLDRBL</v>
      </c>
      <c r="AL1078" s="16" t="str">
        <f t="shared" si="133"/>
        <v>BLBLDRBL</v>
      </c>
      <c r="AM1078" s="15" t="str">
        <f t="shared" si="134"/>
        <v>BLBLDRBL</v>
      </c>
      <c r="AN1078" s="15" t="str">
        <f t="shared" si="135"/>
        <v>BLBLDRBL</v>
      </c>
    </row>
    <row r="1079" spans="1:40" ht="11.25" customHeight="1" x14ac:dyDescent="0.15">
      <c r="A1079" s="15">
        <v>1078</v>
      </c>
      <c r="B1079" s="15" t="s">
        <v>2464</v>
      </c>
      <c r="C1079" s="15" t="s">
        <v>2465</v>
      </c>
      <c r="D1079" s="3" t="s">
        <v>18</v>
      </c>
      <c r="E1079" s="15" t="s">
        <v>19</v>
      </c>
      <c r="F1079" s="15" t="s">
        <v>53</v>
      </c>
      <c r="G1079" s="15">
        <v>160</v>
      </c>
      <c r="H1079" s="15">
        <v>132</v>
      </c>
      <c r="I1079" s="15">
        <v>68</v>
      </c>
      <c r="J1079" s="15">
        <v>48</v>
      </c>
      <c r="K1079" s="15">
        <v>68</v>
      </c>
      <c r="L1079" s="15">
        <v>52</v>
      </c>
      <c r="M1079" s="15">
        <v>54</v>
      </c>
      <c r="N1079" s="15">
        <v>58</v>
      </c>
      <c r="O1079" s="15">
        <v>59</v>
      </c>
      <c r="P1079" s="15">
        <v>12</v>
      </c>
      <c r="Q1079" s="15" t="s">
        <v>223</v>
      </c>
      <c r="R1079" s="3" t="str">
        <f>IF(ISERROR(VLOOKUP($Q1079,技リスト!$A$1:$F$270,6,FALSE)),"－",VLOOKUP($Q1079,技リスト!$A$1:$F$270,6,FALSE))</f>
        <v>BL</v>
      </c>
      <c r="S1079" s="3">
        <f>IF(ISERROR(VLOOKUP($Q1079,技リスト!$A$1:$F$270,3,FALSE)),"－",VLOOKUP($Q1079,技リスト!$A$1:$F$270,3,FALSE))</f>
        <v>8</v>
      </c>
      <c r="T1079" s="3" t="str">
        <f>IF($E1079=IF(ISERROR(VLOOKUP($Q1079,技リスト!$A$1:$F$270,4,FALSE)),"－",VLOOKUP($Q1079,技リスト!$A$1:$F$270,4,FALSE)),"一致","")</f>
        <v>一致</v>
      </c>
      <c r="U1079" s="15" t="s">
        <v>276</v>
      </c>
      <c r="V1079" s="3" t="str">
        <f>IF(ISERROR(VLOOKUP($U1079,技リスト!$A$1:$F$270,6,FALSE)),"－",VLOOKUP($U1079,技リスト!$A$1:$F$270,6,FALSE))</f>
        <v>BL</v>
      </c>
      <c r="W1079" s="3">
        <f>IF(ISERROR(VLOOKUP($U1079,技リスト!$A$1:$F$270,3,FALSE)),"－",VLOOKUP($U1079,技リスト!$A$1:$F$270,3,FALSE))</f>
        <v>16</v>
      </c>
      <c r="X1079" s="3" t="str">
        <f>IF($E1079=IF(ISERROR(VLOOKUP($U1079,技リスト!$A$1:$F$270,4,FALSE)),"－",VLOOKUP($U1079,技リスト!$A$1:$F$270,4,FALSE)),"一致","")</f>
        <v>一致</v>
      </c>
      <c r="Y1079" s="15" t="s">
        <v>152</v>
      </c>
      <c r="Z1079" s="3" t="str">
        <f>IF(ISERROR(VLOOKUP($Y1079,技リスト!$A$1:$F$270,6,FALSE)),"－",VLOOKUP($Y1079,技リスト!$A$1:$F$270,6,FALSE))</f>
        <v>DR</v>
      </c>
      <c r="AA1079" s="3">
        <f>IF(ISERROR(VLOOKUP($Y1079,技リスト!$A$1:$F$270,3,FALSE)),"－",VLOOKUP($Y1079,技リスト!$A$1:$F$270,3,FALSE))</f>
        <v>47</v>
      </c>
      <c r="AB1079" s="3" t="str">
        <f>IF($E1079=IF(ISERROR(VLOOKUP($Y1079,技リスト!$A$1:$F$270,4,FALSE)),"－",VLOOKUP($Y1079,技リスト!$A$1:$F$270,4,FALSE)),"一致","")</f>
        <v/>
      </c>
      <c r="AC1079" s="15" t="s">
        <v>338</v>
      </c>
      <c r="AD1079" s="3" t="str">
        <f>IF(ISERROR(VLOOKUP($AC1079,技リスト!$A$1:$F$270,6,FALSE)),"－",VLOOKUP($AC1079,技リスト!$A$1:$F$270,6,FALSE))</f>
        <v>DR</v>
      </c>
      <c r="AE1079" s="3">
        <f>IF(ISERROR(VLOOKUP($AC1079,技リスト!$A$1:$F$270,3,FALSE)),"－",VLOOKUP($AC1079,技リスト!$A$1:$F$270,3,FALSE))</f>
        <v>76</v>
      </c>
      <c r="AF1079" s="3" t="str">
        <f>IF($E1079=IF(ISERROR(VLOOKUP($AC1079,技リスト!$A$1:$F$245,4,FALSE)),"－",VLOOKUP($AC1079,技リスト!$A$1:$F$245,4,FALSE)),"一致","")</f>
        <v/>
      </c>
      <c r="AG1079" s="16" t="str">
        <f t="shared" si="128"/>
        <v>キラースライドドッペルゲンガージグザグスパークとうめいフェイント</v>
      </c>
      <c r="AH1079" s="16" t="str">
        <f t="shared" si="129"/>
        <v>キラースライドドッペルゲンガージグザグスパークとうめいフェイント</v>
      </c>
      <c r="AI1079" s="16" t="str">
        <f t="shared" si="130"/>
        <v>キラースライドドッペルゲンガージグザグスパークとうめいフェイント</v>
      </c>
      <c r="AJ1079" s="16" t="str">
        <f t="shared" si="131"/>
        <v>キラースライドドッペルゲンガージグザグスパークとうめいフェイント</v>
      </c>
      <c r="AK1079" s="15" t="str">
        <f t="shared" si="132"/>
        <v>BLBLDRDR</v>
      </c>
      <c r="AL1079" s="16" t="str">
        <f t="shared" si="133"/>
        <v>BLBLDRDR</v>
      </c>
      <c r="AM1079" s="15" t="str">
        <f t="shared" si="134"/>
        <v>BLBLDRDR</v>
      </c>
      <c r="AN1079" s="15" t="str">
        <f t="shared" si="135"/>
        <v>BLBLDRDR</v>
      </c>
    </row>
    <row r="1080" spans="1:40" ht="11.25" customHeight="1" x14ac:dyDescent="0.15">
      <c r="A1080" s="15">
        <v>1079</v>
      </c>
      <c r="B1080" s="15" t="s">
        <v>2466</v>
      </c>
      <c r="C1080" s="15" t="s">
        <v>2467</v>
      </c>
      <c r="D1080" s="3" t="s">
        <v>192</v>
      </c>
      <c r="E1080" s="15" t="s">
        <v>88</v>
      </c>
      <c r="F1080" s="15" t="s">
        <v>52</v>
      </c>
      <c r="G1080" s="15">
        <v>129</v>
      </c>
      <c r="H1080" s="15">
        <v>112</v>
      </c>
      <c r="I1080" s="15">
        <v>69</v>
      </c>
      <c r="J1080" s="15">
        <v>67</v>
      </c>
      <c r="K1080" s="15">
        <v>70</v>
      </c>
      <c r="L1080" s="15">
        <v>60</v>
      </c>
      <c r="M1080" s="15">
        <v>54</v>
      </c>
      <c r="N1080" s="15">
        <v>57</v>
      </c>
      <c r="O1080" s="15">
        <v>56</v>
      </c>
      <c r="P1080" s="15">
        <v>8</v>
      </c>
      <c r="Q1080" s="15" t="s">
        <v>153</v>
      </c>
      <c r="R1080" s="3" t="str">
        <f>IF(ISERROR(VLOOKUP($Q1080,技リスト!$A$1:$F$270,6,FALSE)),"－",VLOOKUP($Q1080,技リスト!$A$1:$F$270,6,FALSE))</f>
        <v>NS</v>
      </c>
      <c r="S1080" s="3">
        <f>IF(ISERROR(VLOOKUP($Q1080,技リスト!$A$1:$F$270,3,FALSE)),"－",VLOOKUP($Q1080,技リスト!$A$1:$F$270,3,FALSE))</f>
        <v>22</v>
      </c>
      <c r="T1080" s="3" t="str">
        <f>IF($E1080=IF(ISERROR(VLOOKUP($Q1080,技リスト!$A$1:$F$270,4,FALSE)),"－",VLOOKUP($Q1080,技リスト!$A$1:$F$270,4,FALSE)),"一致","")</f>
        <v/>
      </c>
      <c r="U1080" s="15" t="s">
        <v>158</v>
      </c>
      <c r="V1080" s="3" t="str">
        <f>IF(ISERROR(VLOOKUP($U1080,技リスト!$A$1:$F$270,6,FALSE)),"－",VLOOKUP($U1080,技リスト!$A$1:$F$270,6,FALSE))</f>
        <v>DR</v>
      </c>
      <c r="W1080" s="3">
        <f>IF(ISERROR(VLOOKUP($U1080,技リスト!$A$1:$F$270,3,FALSE)),"－",VLOOKUP($U1080,技リスト!$A$1:$F$270,3,FALSE))</f>
        <v>17</v>
      </c>
      <c r="X1080" s="3" t="str">
        <f>IF($E1080=IF(ISERROR(VLOOKUP($U1080,技リスト!$A$1:$F$270,4,FALSE)),"－",VLOOKUP($U1080,技リスト!$A$1:$F$270,4,FALSE)),"一致","")</f>
        <v>一致</v>
      </c>
      <c r="Y1080" s="15" t="s">
        <v>308</v>
      </c>
      <c r="Z1080" s="3" t="str">
        <f>IF(ISERROR(VLOOKUP($Y1080,技リスト!$A$1:$F$270,6,FALSE)),"－",VLOOKUP($Y1080,技リスト!$A$1:$F$270,6,FALSE))</f>
        <v>DR</v>
      </c>
      <c r="AA1080" s="3">
        <f>IF(ISERROR(VLOOKUP($Y1080,技リスト!$A$1:$F$270,3,FALSE)),"－",VLOOKUP($Y1080,技リスト!$A$1:$F$270,3,FALSE))</f>
        <v>81</v>
      </c>
      <c r="AB1080" s="3" t="str">
        <f>IF($E1080=IF(ISERROR(VLOOKUP($Y1080,技リスト!$A$1:$F$270,4,FALSE)),"－",VLOOKUP($Y1080,技リスト!$A$1:$F$270,4,FALSE)),"一致","")</f>
        <v>一致</v>
      </c>
      <c r="AC1080" s="15" t="s">
        <v>766</v>
      </c>
      <c r="AD1080" s="3" t="str">
        <f>IF(ISERROR(VLOOKUP($AC1080,技リスト!$A$1:$F$270,6,FALSE)),"－",VLOOKUP($AC1080,技リスト!$A$1:$F$270,6,FALSE))</f>
        <v>NS</v>
      </c>
      <c r="AE1080" s="3">
        <f>IF(ISERROR(VLOOKUP($AC1080,技リスト!$A$1:$F$270,3,FALSE)),"－",VLOOKUP($AC1080,技リスト!$A$1:$F$270,3,FALSE))</f>
        <v>80</v>
      </c>
      <c r="AF1080" s="3" t="str">
        <f>IF($E1080=IF(ISERROR(VLOOKUP($AC1080,技リスト!$A$1:$F$245,4,FALSE)),"－",VLOOKUP($AC1080,技リスト!$A$1:$F$245,4,FALSE)),"一致","")</f>
        <v/>
      </c>
      <c r="AG1080" s="16" t="str">
        <f t="shared" si="128"/>
        <v>ローリングキックたつまきせんぷうあいきどうトカチェフボンバー</v>
      </c>
      <c r="AH1080" s="16" t="str">
        <f t="shared" si="129"/>
        <v>ローリングキックたつまきせんぷうあいきどうトカチェフボンバー</v>
      </c>
      <c r="AI1080" s="16" t="str">
        <f t="shared" si="130"/>
        <v>ローリングキックたつまきせんぷうあいきどうトカチェフボンバー</v>
      </c>
      <c r="AJ1080" s="16" t="str">
        <f t="shared" si="131"/>
        <v>ローリングキックたつまきせんぷうあいきどうトカチェフボンバー</v>
      </c>
      <c r="AK1080" s="15" t="str">
        <f t="shared" si="132"/>
        <v>NSDRDRNS</v>
      </c>
      <c r="AL1080" s="16" t="str">
        <f t="shared" si="133"/>
        <v>NSDRDRNS</v>
      </c>
      <c r="AM1080" s="15" t="str">
        <f t="shared" si="134"/>
        <v>NSDRDRNS</v>
      </c>
      <c r="AN1080" s="15" t="str">
        <f t="shared" si="135"/>
        <v>NSDRDRNS</v>
      </c>
    </row>
    <row r="1081" spans="1:40" ht="11.25" customHeight="1" x14ac:dyDescent="0.15">
      <c r="A1081" s="15">
        <v>1080</v>
      </c>
      <c r="B1081" s="15" t="s">
        <v>2468</v>
      </c>
      <c r="C1081" s="15" t="s">
        <v>2469</v>
      </c>
      <c r="D1081" s="3" t="s">
        <v>18</v>
      </c>
      <c r="E1081" s="15" t="s">
        <v>145</v>
      </c>
      <c r="F1081" s="15" t="s">
        <v>17</v>
      </c>
      <c r="G1081" s="15">
        <v>169</v>
      </c>
      <c r="H1081" s="15">
        <v>117</v>
      </c>
      <c r="I1081" s="15">
        <v>59</v>
      </c>
      <c r="J1081" s="15">
        <v>67</v>
      </c>
      <c r="K1081" s="15">
        <v>59</v>
      </c>
      <c r="L1081" s="15">
        <v>71</v>
      </c>
      <c r="M1081" s="15">
        <v>57</v>
      </c>
      <c r="N1081" s="15">
        <v>64</v>
      </c>
      <c r="O1081" s="15">
        <v>58</v>
      </c>
      <c r="P1081" s="15">
        <v>10</v>
      </c>
      <c r="Q1081" s="15" t="s">
        <v>212</v>
      </c>
      <c r="R1081" s="3" t="str">
        <f>IF(ISERROR(VLOOKUP($Q1081,技リスト!$A$1:$F$270,6,FALSE)),"－",VLOOKUP($Q1081,技リスト!$A$1:$F$270,6,FALSE))</f>
        <v>BB</v>
      </c>
      <c r="S1081" s="3">
        <f>IF(ISERROR(VLOOKUP($Q1081,技リスト!$A$1:$F$270,3,FALSE)),"－",VLOOKUP($Q1081,技リスト!$A$1:$F$270,3,FALSE))</f>
        <v>14</v>
      </c>
      <c r="T1081" s="3" t="str">
        <f>IF($E1081=IF(ISERROR(VLOOKUP($Q1081,技リスト!$A$1:$F$270,4,FALSE)),"－",VLOOKUP($Q1081,技リスト!$A$1:$F$270,4,FALSE)),"一致","")</f>
        <v>一致</v>
      </c>
      <c r="U1081" s="15" t="s">
        <v>304</v>
      </c>
      <c r="V1081" s="3" t="str">
        <f>IF(ISERROR(VLOOKUP($U1081,技リスト!$A$1:$F$270,6,FALSE)),"－",VLOOKUP($U1081,技リスト!$A$1:$F$270,6,FALSE))</f>
        <v>BL</v>
      </c>
      <c r="W1081" s="3">
        <f>IF(ISERROR(VLOOKUP($U1081,技リスト!$A$1:$F$270,3,FALSE)),"－",VLOOKUP($U1081,技リスト!$A$1:$F$270,3,FALSE))</f>
        <v>12</v>
      </c>
      <c r="X1081" s="3" t="str">
        <f>IF($E1081=IF(ISERROR(VLOOKUP($U1081,技リスト!$A$1:$F$270,4,FALSE)),"－",VLOOKUP($U1081,技リスト!$A$1:$F$270,4,FALSE)),"一致","")</f>
        <v/>
      </c>
      <c r="Y1081" s="15" t="s">
        <v>366</v>
      </c>
      <c r="Z1081" s="3" t="str">
        <f>IF(ISERROR(VLOOKUP($Y1081,技リスト!$A$1:$F$270,6,FALSE)),"－",VLOOKUP($Y1081,技リスト!$A$1:$F$270,6,FALSE))</f>
        <v>CA</v>
      </c>
      <c r="AA1081" s="3">
        <f>IF(ISERROR(VLOOKUP($Y1081,技リスト!$A$1:$F$270,3,FALSE)),"－",VLOOKUP($Y1081,技リスト!$A$1:$F$270,3,FALSE))</f>
        <v>10</v>
      </c>
      <c r="AB1081" s="3" t="str">
        <f>IF($E1081=IF(ISERROR(VLOOKUP($Y1081,技リスト!$A$1:$F$270,4,FALSE)),"－",VLOOKUP($Y1081,技リスト!$A$1:$F$270,4,FALSE)),"一致","")</f>
        <v/>
      </c>
      <c r="AC1081" s="15" t="s">
        <v>1236</v>
      </c>
      <c r="AD1081" s="3" t="str">
        <f>IF(ISERROR(VLOOKUP($AC1081,技リスト!$A$1:$F$270,6,FALSE)),"－",VLOOKUP($AC1081,技リスト!$A$1:$F$270,6,FALSE))</f>
        <v>BL</v>
      </c>
      <c r="AE1081" s="3">
        <f>IF(ISERROR(VLOOKUP($AC1081,技リスト!$A$1:$F$270,3,FALSE)),"－",VLOOKUP($AC1081,技リスト!$A$1:$F$270,3,FALSE))</f>
        <v>115</v>
      </c>
      <c r="AF1081" s="3" t="str">
        <f>IF($E1081=IF(ISERROR(VLOOKUP($AC1081,技リスト!$A$1:$F$245,4,FALSE)),"－",VLOOKUP($AC1081,技リスト!$A$1:$F$245,4,FALSE)),"一致","")</f>
        <v/>
      </c>
      <c r="AG1081" s="16" t="str">
        <f t="shared" si="128"/>
        <v>ジャイアントスピンしこふみタフネスブロックボディシールド</v>
      </c>
      <c r="AH1081" s="16" t="str">
        <f t="shared" si="129"/>
        <v>ジャイアントスピンしこふみタフネスブロックボディシールド</v>
      </c>
      <c r="AI1081" s="16" t="str">
        <f t="shared" si="130"/>
        <v>ジャイアントスピンしこふみタフネスブロックボディシールド</v>
      </c>
      <c r="AJ1081" s="16" t="str">
        <f t="shared" si="131"/>
        <v>ジャイアントスピンしこふみタフネスブロックボディシールド</v>
      </c>
      <c r="AK1081" s="15" t="str">
        <f t="shared" si="132"/>
        <v>BBBLCABL</v>
      </c>
      <c r="AL1081" s="16" t="str">
        <f t="shared" si="133"/>
        <v>BBBLCABL</v>
      </c>
      <c r="AM1081" s="15" t="str">
        <f t="shared" si="134"/>
        <v>BBBLCABL</v>
      </c>
      <c r="AN1081" s="15" t="str">
        <f t="shared" si="135"/>
        <v>BBBLCABL</v>
      </c>
    </row>
    <row r="1082" spans="1:40" ht="11.25" customHeight="1" x14ac:dyDescent="0.15">
      <c r="A1082" s="15">
        <v>1081</v>
      </c>
      <c r="B1082" s="15" t="s">
        <v>2470</v>
      </c>
      <c r="C1082" s="15" t="s">
        <v>2471</v>
      </c>
      <c r="D1082" s="3" t="s">
        <v>18</v>
      </c>
      <c r="E1082" s="15" t="s">
        <v>88</v>
      </c>
      <c r="F1082" s="15" t="s">
        <v>20</v>
      </c>
      <c r="G1082" s="15">
        <v>195</v>
      </c>
      <c r="H1082" s="15">
        <v>129</v>
      </c>
      <c r="I1082" s="15">
        <v>62</v>
      </c>
      <c r="J1082" s="15">
        <v>56</v>
      </c>
      <c r="K1082" s="15">
        <v>62</v>
      </c>
      <c r="L1082" s="15">
        <v>62</v>
      </c>
      <c r="M1082" s="15">
        <v>77</v>
      </c>
      <c r="N1082" s="15">
        <v>67</v>
      </c>
      <c r="O1082" s="15">
        <v>66</v>
      </c>
      <c r="P1082" s="15">
        <v>8</v>
      </c>
      <c r="Q1082" s="15" t="s">
        <v>779</v>
      </c>
      <c r="R1082" s="3" t="str">
        <f>IF(ISERROR(VLOOKUP($Q1082,技リスト!$A$1:$F$270,6,FALSE)),"－",VLOOKUP($Q1082,技リスト!$A$1:$F$270,6,FALSE))</f>
        <v>CA</v>
      </c>
      <c r="S1082" s="3">
        <f>IF(ISERROR(VLOOKUP($Q1082,技リスト!$A$1:$F$270,3,FALSE)),"－",VLOOKUP($Q1082,技リスト!$A$1:$F$270,3,FALSE))</f>
        <v>65</v>
      </c>
      <c r="T1082" s="3" t="str">
        <f>IF($E1082=IF(ISERROR(VLOOKUP($Q1082,技リスト!$A$1:$F$270,4,FALSE)),"－",VLOOKUP($Q1082,技リスト!$A$1:$F$270,4,FALSE)),"一致","")</f>
        <v>一致</v>
      </c>
      <c r="U1082" s="15" t="s">
        <v>481</v>
      </c>
      <c r="V1082" s="3" t="str">
        <f>IF(ISERROR(VLOOKUP($U1082,技リスト!$A$1:$F$270,6,FALSE)),"－",VLOOKUP($U1082,技リスト!$A$1:$F$270,6,FALSE))</f>
        <v>CA</v>
      </c>
      <c r="W1082" s="3">
        <f>IF(ISERROR(VLOOKUP($U1082,技リスト!$A$1:$F$270,3,FALSE)),"－",VLOOKUP($U1082,技リスト!$A$1:$F$270,3,FALSE))</f>
        <v>41</v>
      </c>
      <c r="X1082" s="3" t="str">
        <f>IF($E1082=IF(ISERROR(VLOOKUP($U1082,技リスト!$A$1:$F$270,4,FALSE)),"－",VLOOKUP($U1082,技リスト!$A$1:$F$270,4,FALSE)),"一致","")</f>
        <v>一致</v>
      </c>
      <c r="Y1082" s="15" t="s">
        <v>698</v>
      </c>
      <c r="Z1082" s="3" t="str">
        <f>IF(ISERROR(VLOOKUP($Y1082,技リスト!$A$1:$F$270,6,FALSE)),"－",VLOOKUP($Y1082,技リスト!$A$1:$F$270,6,FALSE))</f>
        <v>BL</v>
      </c>
      <c r="AA1082" s="3">
        <f>IF(ISERROR(VLOOKUP($Y1082,技リスト!$A$1:$F$270,3,FALSE)),"－",VLOOKUP($Y1082,技リスト!$A$1:$F$270,3,FALSE))</f>
        <v>44</v>
      </c>
      <c r="AB1082" s="3" t="str">
        <f>IF($E1082=IF(ISERROR(VLOOKUP($Y1082,技リスト!$A$1:$F$270,4,FALSE)),"－",VLOOKUP($Y1082,技リスト!$A$1:$F$270,4,FALSE)),"一致","")</f>
        <v>一致</v>
      </c>
      <c r="AC1082" s="15" t="s">
        <v>220</v>
      </c>
      <c r="AD1082" s="3" t="str">
        <f>IF(ISERROR(VLOOKUP($AC1082,技リスト!$A$1:$F$270,6,FALSE)),"－",VLOOKUP($AC1082,技リスト!$A$1:$F$270,6,FALSE))</f>
        <v>BL</v>
      </c>
      <c r="AE1082" s="3">
        <f>IF(ISERROR(VLOOKUP($AC1082,技リスト!$A$1:$F$270,3,FALSE)),"－",VLOOKUP($AC1082,技リスト!$A$1:$F$270,3,FALSE))</f>
        <v>84</v>
      </c>
      <c r="AF1082" s="3" t="str">
        <f>IF($E1082=IF(ISERROR(VLOOKUP($AC1082,技リスト!$A$1:$F$245,4,FALSE)),"－",VLOOKUP($AC1082,技リスト!$A$1:$F$245,4,FALSE)),"一致","")</f>
        <v>一致</v>
      </c>
      <c r="AG1082" s="16" t="str">
        <f t="shared" si="128"/>
        <v>オーロラカーテンこがらしアイスグランドダブルサイクロン</v>
      </c>
      <c r="AH1082" s="16" t="str">
        <f t="shared" si="129"/>
        <v>オーロラカーテンこがらしアイスグランドダブルサイクロン</v>
      </c>
      <c r="AI1082" s="16" t="str">
        <f t="shared" si="130"/>
        <v>オーロラカーテンこがらしアイスグランドダブルサイクロン</v>
      </c>
      <c r="AJ1082" s="16" t="str">
        <f t="shared" si="131"/>
        <v>オーロラカーテンこがらしアイスグランドダブルサイクロン</v>
      </c>
      <c r="AK1082" s="15" t="str">
        <f t="shared" si="132"/>
        <v>CACABLBL</v>
      </c>
      <c r="AL1082" s="16" t="str">
        <f t="shared" si="133"/>
        <v>CACABLBL</v>
      </c>
      <c r="AM1082" s="15" t="str">
        <f t="shared" si="134"/>
        <v>CACABLBL</v>
      </c>
      <c r="AN1082" s="15" t="str">
        <f t="shared" si="135"/>
        <v>CACABLBL</v>
      </c>
    </row>
    <row r="1083" spans="1:40" ht="11.25" customHeight="1" x14ac:dyDescent="0.15">
      <c r="A1083" s="15">
        <v>1082</v>
      </c>
      <c r="B1083" s="15" t="s">
        <v>2472</v>
      </c>
      <c r="C1083" s="15" t="s">
        <v>2473</v>
      </c>
      <c r="D1083" s="3" t="s">
        <v>192</v>
      </c>
      <c r="E1083" s="15" t="s">
        <v>145</v>
      </c>
      <c r="F1083" s="15" t="s">
        <v>17</v>
      </c>
      <c r="G1083" s="15">
        <v>127</v>
      </c>
      <c r="H1083" s="15">
        <v>133</v>
      </c>
      <c r="I1083" s="15">
        <v>57</v>
      </c>
      <c r="J1083" s="15">
        <v>54</v>
      </c>
      <c r="K1083" s="15">
        <v>68</v>
      </c>
      <c r="L1083" s="15">
        <v>59</v>
      </c>
      <c r="M1083" s="15">
        <v>58</v>
      </c>
      <c r="N1083" s="15">
        <v>56</v>
      </c>
      <c r="O1083" s="15">
        <v>60</v>
      </c>
      <c r="P1083" s="15">
        <v>26</v>
      </c>
      <c r="Q1083" s="15" t="s">
        <v>698</v>
      </c>
      <c r="R1083" s="3" t="str">
        <f>IF(ISERROR(VLOOKUP($Q1083,技リスト!$A$1:$F$270,6,FALSE)),"－",VLOOKUP($Q1083,技リスト!$A$1:$F$270,6,FALSE))</f>
        <v>BL</v>
      </c>
      <c r="S1083" s="3">
        <f>IF(ISERROR(VLOOKUP($Q1083,技リスト!$A$1:$F$270,3,FALSE)),"－",VLOOKUP($Q1083,技リスト!$A$1:$F$270,3,FALSE))</f>
        <v>44</v>
      </c>
      <c r="T1083" s="3" t="str">
        <f>IF($E1083=IF(ISERROR(VLOOKUP($Q1083,技リスト!$A$1:$F$270,4,FALSE)),"－",VLOOKUP($Q1083,技リスト!$A$1:$F$270,4,FALSE)),"一致","")</f>
        <v/>
      </c>
      <c r="U1083" s="15" t="s">
        <v>699</v>
      </c>
      <c r="V1083" s="3" t="str">
        <f>IF(ISERROR(VLOOKUP($U1083,技リスト!$A$1:$F$270,6,FALSE)),"－",VLOOKUP($U1083,技リスト!$A$1:$F$270,6,FALSE))</f>
        <v>BL</v>
      </c>
      <c r="W1083" s="3">
        <f>IF(ISERROR(VLOOKUP($U1083,技リスト!$A$1:$F$270,3,FALSE)),"－",VLOOKUP($U1083,技リスト!$A$1:$F$270,3,FALSE))</f>
        <v>80</v>
      </c>
      <c r="X1083" s="3" t="str">
        <f>IF($E1083=IF(ISERROR(VLOOKUP($U1083,技リスト!$A$1:$F$270,4,FALSE)),"－",VLOOKUP($U1083,技リスト!$A$1:$F$270,4,FALSE)),"一致","")</f>
        <v/>
      </c>
      <c r="Y1083" s="15" t="s">
        <v>862</v>
      </c>
      <c r="Z1083" s="3" t="str">
        <f>IF(ISERROR(VLOOKUP($Y1083,技リスト!$A$1:$F$270,6,FALSE)),"－",VLOOKUP($Y1083,技リスト!$A$1:$F$270,6,FALSE))</f>
        <v>LS</v>
      </c>
      <c r="AA1083" s="3">
        <f>IF(ISERROR(VLOOKUP($Y1083,技リスト!$A$1:$F$270,3,FALSE)),"－",VLOOKUP($Y1083,技リスト!$A$1:$F$270,3,FALSE))</f>
        <v>70</v>
      </c>
      <c r="AB1083" s="3" t="str">
        <f>IF($E1083=IF(ISERROR(VLOOKUP($Y1083,技リスト!$A$1:$F$270,4,FALSE)),"－",VLOOKUP($Y1083,技リスト!$A$1:$F$270,4,FALSE)),"一致","")</f>
        <v/>
      </c>
      <c r="AC1083" s="15" t="s">
        <v>741</v>
      </c>
      <c r="AD1083" s="3" t="str">
        <f>IF(ISERROR(VLOOKUP($AC1083,技リスト!$A$1:$F$270,6,FALSE)),"－",VLOOKUP($AC1083,技リスト!$A$1:$F$270,6,FALSE))</f>
        <v>DR</v>
      </c>
      <c r="AE1083" s="3">
        <f>IF(ISERROR(VLOOKUP($AC1083,技リスト!$A$1:$F$270,3,FALSE)),"－",VLOOKUP($AC1083,技リスト!$A$1:$F$270,3,FALSE))</f>
        <v>67</v>
      </c>
      <c r="AF1083" s="3" t="str">
        <f>IF($E1083=IF(ISERROR(VLOOKUP($AC1083,技リスト!$A$1:$F$245,4,FALSE)),"－",VLOOKUP($AC1083,技リスト!$A$1:$F$245,4,FALSE)),"一致","")</f>
        <v/>
      </c>
      <c r="AG1083" s="16" t="str">
        <f t="shared" si="128"/>
        <v>アイスグランドグッドスメルレインボーループオーロラドリブル</v>
      </c>
      <c r="AH1083" s="16" t="str">
        <f t="shared" si="129"/>
        <v>アイスグランドグッドスメルレインボーループオーロラドリブル</v>
      </c>
      <c r="AI1083" s="16" t="str">
        <f t="shared" si="130"/>
        <v>アイスグランドグッドスメルレインボーループオーロラドリブル</v>
      </c>
      <c r="AJ1083" s="16" t="str">
        <f t="shared" si="131"/>
        <v>アイスグランドグッドスメルレインボーループオーロラドリブル</v>
      </c>
      <c r="AK1083" s="15" t="str">
        <f t="shared" si="132"/>
        <v>BLBLLSDR</v>
      </c>
      <c r="AL1083" s="16" t="str">
        <f t="shared" si="133"/>
        <v>BLBLLSDR</v>
      </c>
      <c r="AM1083" s="15" t="str">
        <f t="shared" si="134"/>
        <v>BLBLLSDR</v>
      </c>
      <c r="AN1083" s="15" t="str">
        <f t="shared" si="135"/>
        <v>BLBLLSDR</v>
      </c>
    </row>
    <row r="1084" spans="1:40" ht="11.25" customHeight="1" x14ac:dyDescent="0.15">
      <c r="A1084" s="15">
        <v>1083</v>
      </c>
      <c r="B1084" s="15" t="s">
        <v>2474</v>
      </c>
      <c r="C1084" s="15" t="s">
        <v>2475</v>
      </c>
      <c r="D1084" s="3" t="s">
        <v>18</v>
      </c>
      <c r="E1084" s="15" t="s">
        <v>88</v>
      </c>
      <c r="F1084" s="15" t="s">
        <v>17</v>
      </c>
      <c r="G1084" s="15">
        <v>169</v>
      </c>
      <c r="H1084" s="15">
        <v>153</v>
      </c>
      <c r="I1084" s="15">
        <v>52</v>
      </c>
      <c r="J1084" s="15">
        <v>67</v>
      </c>
      <c r="K1084" s="15">
        <v>57</v>
      </c>
      <c r="L1084" s="15">
        <v>55</v>
      </c>
      <c r="M1084" s="15">
        <v>54</v>
      </c>
      <c r="N1084" s="15">
        <v>60</v>
      </c>
      <c r="O1084" s="15">
        <v>62</v>
      </c>
      <c r="P1084" s="15">
        <v>16</v>
      </c>
      <c r="Q1084" s="15" t="s">
        <v>264</v>
      </c>
      <c r="R1084" s="3" t="str">
        <f>IF(ISERROR(VLOOKUP($Q1084,技リスト!$A$1:$F$270,6,FALSE)),"－",VLOOKUP($Q1084,技リスト!$A$1:$F$270,6,FALSE))</f>
        <v>BL</v>
      </c>
      <c r="S1084" s="3">
        <f>IF(ISERROR(VLOOKUP($Q1084,技リスト!$A$1:$F$270,3,FALSE)),"－",VLOOKUP($Q1084,技リスト!$A$1:$F$270,3,FALSE))</f>
        <v>16</v>
      </c>
      <c r="T1084" s="3" t="str">
        <f>IF($E1084=IF(ISERROR(VLOOKUP($Q1084,技リスト!$A$1:$F$270,4,FALSE)),"－",VLOOKUP($Q1084,技リスト!$A$1:$F$270,4,FALSE)),"一致","")</f>
        <v/>
      </c>
      <c r="U1084" s="15" t="s">
        <v>698</v>
      </c>
      <c r="V1084" s="3" t="str">
        <f>IF(ISERROR(VLOOKUP($U1084,技リスト!$A$1:$F$270,6,FALSE)),"－",VLOOKUP($U1084,技リスト!$A$1:$F$270,6,FALSE))</f>
        <v>BL</v>
      </c>
      <c r="W1084" s="3">
        <f>IF(ISERROR(VLOOKUP($U1084,技リスト!$A$1:$F$270,3,FALSE)),"－",VLOOKUP($U1084,技リスト!$A$1:$F$270,3,FALSE))</f>
        <v>44</v>
      </c>
      <c r="X1084" s="3" t="str">
        <f>IF($E1084=IF(ISERROR(VLOOKUP($U1084,技リスト!$A$1:$F$270,4,FALSE)),"－",VLOOKUP($U1084,技リスト!$A$1:$F$270,4,FALSE)),"一致","")</f>
        <v>一致</v>
      </c>
      <c r="Y1084" s="15" t="s">
        <v>330</v>
      </c>
      <c r="Z1084" s="3" t="str">
        <f>IF(ISERROR(VLOOKUP($Y1084,技リスト!$A$1:$F$270,6,FALSE)),"－",VLOOKUP($Y1084,技リスト!$A$1:$F$270,6,FALSE))</f>
        <v>NS</v>
      </c>
      <c r="AA1084" s="3">
        <f>IF(ISERROR(VLOOKUP($Y1084,技リスト!$A$1:$F$270,3,FALSE)),"－",VLOOKUP($Y1084,技リスト!$A$1:$F$270,3,FALSE))</f>
        <v>65</v>
      </c>
      <c r="AB1084" s="3" t="str">
        <f>IF($E1084=IF(ISERROR(VLOOKUP($Y1084,技リスト!$A$1:$F$270,4,FALSE)),"－",VLOOKUP($Y1084,技リスト!$A$1:$F$270,4,FALSE)),"一致","")</f>
        <v/>
      </c>
      <c r="AC1084" s="15" t="s">
        <v>219</v>
      </c>
      <c r="AD1084" s="3" t="str">
        <f>IF(ISERROR(VLOOKUP($AC1084,技リスト!$A$1:$F$270,6,FALSE)),"－",VLOOKUP($AC1084,技リスト!$A$1:$F$270,6,FALSE))</f>
        <v>BL</v>
      </c>
      <c r="AE1084" s="3">
        <f>IF(ISERROR(VLOOKUP($AC1084,技リスト!$A$1:$F$270,3,FALSE)),"－",VLOOKUP($AC1084,技リスト!$A$1:$F$270,3,FALSE))</f>
        <v>64</v>
      </c>
      <c r="AF1084" s="3" t="str">
        <f>IF($E1084=IF(ISERROR(VLOOKUP($AC1084,技リスト!$A$1:$F$245,4,FALSE)),"－",VLOOKUP($AC1084,技リスト!$A$1:$F$245,4,FALSE)),"一致","")</f>
        <v>一致</v>
      </c>
      <c r="AG1084" s="16" t="str">
        <f t="shared" si="128"/>
        <v>おんりょうアイスグランドラン・ボール・ランサイクロン</v>
      </c>
      <c r="AH1084" s="16" t="str">
        <f t="shared" si="129"/>
        <v>おんりょうアイスグランドラン・ボール・ランサイクロン</v>
      </c>
      <c r="AI1084" s="16" t="str">
        <f t="shared" si="130"/>
        <v>おんりょうアイスグランドラン・ボール・ランサイクロン</v>
      </c>
      <c r="AJ1084" s="16" t="str">
        <f t="shared" si="131"/>
        <v>おんりょうアイスグランドラン・ボール・ランサイクロン</v>
      </c>
      <c r="AK1084" s="15" t="str">
        <f t="shared" si="132"/>
        <v>BLBLNSBL</v>
      </c>
      <c r="AL1084" s="16" t="str">
        <f t="shared" si="133"/>
        <v>BLBLNSBL</v>
      </c>
      <c r="AM1084" s="15" t="str">
        <f t="shared" si="134"/>
        <v>BLBLNSBL</v>
      </c>
      <c r="AN1084" s="15" t="str">
        <f t="shared" si="135"/>
        <v>BLBLNSBL</v>
      </c>
    </row>
    <row r="1085" spans="1:40" ht="11.25" customHeight="1" x14ac:dyDescent="0.15">
      <c r="A1085" s="15">
        <v>1084</v>
      </c>
      <c r="B1085" s="15" t="s">
        <v>2476</v>
      </c>
      <c r="C1085" s="15" t="s">
        <v>2477</v>
      </c>
      <c r="D1085" s="3" t="s">
        <v>18</v>
      </c>
      <c r="E1085" s="15" t="s">
        <v>19</v>
      </c>
      <c r="F1085" s="15" t="s">
        <v>17</v>
      </c>
      <c r="G1085" s="15">
        <v>154</v>
      </c>
      <c r="H1085" s="15">
        <v>149</v>
      </c>
      <c r="I1085" s="15">
        <v>60</v>
      </c>
      <c r="J1085" s="15">
        <v>63</v>
      </c>
      <c r="K1085" s="15">
        <v>65</v>
      </c>
      <c r="L1085" s="15">
        <v>52</v>
      </c>
      <c r="M1085" s="15">
        <v>52</v>
      </c>
      <c r="N1085" s="15">
        <v>60</v>
      </c>
      <c r="O1085" s="15">
        <v>69</v>
      </c>
      <c r="P1085" s="15">
        <v>9</v>
      </c>
      <c r="Q1085" s="15" t="s">
        <v>329</v>
      </c>
      <c r="R1085" s="3" t="str">
        <f>IF(ISERROR(VLOOKUP($Q1085,技リスト!$A$1:$F$270,6,FALSE)),"－",VLOOKUP($Q1085,技リスト!$A$1:$F$270,6,FALSE))</f>
        <v>DR</v>
      </c>
      <c r="S1085" s="3">
        <f>IF(ISERROR(VLOOKUP($Q1085,技リスト!$A$1:$F$270,3,FALSE)),"－",VLOOKUP($Q1085,技リスト!$A$1:$F$270,3,FALSE))</f>
        <v>8</v>
      </c>
      <c r="T1085" s="3" t="str">
        <f>IF($E1085=IF(ISERROR(VLOOKUP($Q1085,技リスト!$A$1:$F$270,4,FALSE)),"－",VLOOKUP($Q1085,技リスト!$A$1:$F$270,4,FALSE)),"一致","")</f>
        <v/>
      </c>
      <c r="U1085" s="15" t="s">
        <v>276</v>
      </c>
      <c r="V1085" s="3" t="str">
        <f>IF(ISERROR(VLOOKUP($U1085,技リスト!$A$1:$F$270,6,FALSE)),"－",VLOOKUP($U1085,技リスト!$A$1:$F$270,6,FALSE))</f>
        <v>BL</v>
      </c>
      <c r="W1085" s="3">
        <f>IF(ISERROR(VLOOKUP($U1085,技リスト!$A$1:$F$270,3,FALSE)),"－",VLOOKUP($U1085,技リスト!$A$1:$F$270,3,FALSE))</f>
        <v>16</v>
      </c>
      <c r="X1085" s="3" t="str">
        <f>IF($E1085=IF(ISERROR(VLOOKUP($U1085,技リスト!$A$1:$F$270,4,FALSE)),"－",VLOOKUP($U1085,技リスト!$A$1:$F$270,4,FALSE)),"一致","")</f>
        <v>一致</v>
      </c>
      <c r="Y1085" s="15" t="s">
        <v>290</v>
      </c>
      <c r="Z1085" s="3" t="str">
        <f>IF(ISERROR(VLOOKUP($Y1085,技リスト!$A$1:$F$270,6,FALSE)),"－",VLOOKUP($Y1085,技リスト!$A$1:$F$270,6,FALSE))</f>
        <v>BL</v>
      </c>
      <c r="AA1085" s="3">
        <f>IF(ISERROR(VLOOKUP($Y1085,技リスト!$A$1:$F$270,3,FALSE)),"－",VLOOKUP($Y1085,技リスト!$A$1:$F$270,3,FALSE))</f>
        <v>56</v>
      </c>
      <c r="AB1085" s="3" t="str">
        <f>IF($E1085=IF(ISERROR(VLOOKUP($Y1085,技リスト!$A$1:$F$270,4,FALSE)),"－",VLOOKUP($Y1085,技リスト!$A$1:$F$270,4,FALSE)),"一致","")</f>
        <v>一致</v>
      </c>
      <c r="AC1085" s="15" t="s">
        <v>141</v>
      </c>
      <c r="AD1085" s="3" t="str">
        <f>IF(ISERROR(VLOOKUP($AC1085,技リスト!$A$1:$F$270,6,FALSE)),"－",VLOOKUP($AC1085,技リスト!$A$1:$F$270,6,FALSE))</f>
        <v>BL</v>
      </c>
      <c r="AE1085" s="3">
        <f>IF(ISERROR(VLOOKUP($AC1085,技リスト!$A$1:$F$270,3,FALSE)),"－",VLOOKUP($AC1085,技リスト!$A$1:$F$270,3,FALSE))</f>
        <v>64</v>
      </c>
      <c r="AF1085" s="3" t="str">
        <f>IF($E1085=IF(ISERROR(VLOOKUP($AC1085,技リスト!$A$1:$F$245,4,FALSE)),"－",VLOOKUP($AC1085,技リスト!$A$1:$F$245,4,FALSE)),"一致","")</f>
        <v>一致</v>
      </c>
      <c r="AG1085" s="16" t="str">
        <f t="shared" si="128"/>
        <v>たまのりピエロドッペルゲンガーくものいとかげぬい</v>
      </c>
      <c r="AH1085" s="16" t="str">
        <f t="shared" si="129"/>
        <v>たまのりピエロドッペルゲンガーくものいとかげぬい</v>
      </c>
      <c r="AI1085" s="16" t="str">
        <f t="shared" si="130"/>
        <v>たまのりピエロドッペルゲンガーくものいとかげぬい</v>
      </c>
      <c r="AJ1085" s="16" t="str">
        <f t="shared" si="131"/>
        <v>たまのりピエロドッペルゲンガーくものいとかげぬい</v>
      </c>
      <c r="AK1085" s="15" t="str">
        <f t="shared" si="132"/>
        <v>DRBLBLBL</v>
      </c>
      <c r="AL1085" s="16" t="str">
        <f t="shared" si="133"/>
        <v>DRBLBLBL</v>
      </c>
      <c r="AM1085" s="15" t="str">
        <f t="shared" si="134"/>
        <v>DRBLBLBL</v>
      </c>
      <c r="AN1085" s="15" t="str">
        <f t="shared" si="135"/>
        <v>DRBLBLBL</v>
      </c>
    </row>
    <row r="1086" spans="1:40" ht="11.25" customHeight="1" x14ac:dyDescent="0.15">
      <c r="A1086" s="15">
        <v>1085</v>
      </c>
      <c r="B1086" s="15" t="s">
        <v>2478</v>
      </c>
      <c r="C1086" s="15" t="s">
        <v>2479</v>
      </c>
      <c r="D1086" s="3" t="s">
        <v>18</v>
      </c>
      <c r="E1086" s="15" t="s">
        <v>121</v>
      </c>
      <c r="F1086" s="15" t="s">
        <v>53</v>
      </c>
      <c r="G1086" s="15">
        <v>195</v>
      </c>
      <c r="H1086" s="15">
        <v>169</v>
      </c>
      <c r="I1086" s="15">
        <v>59</v>
      </c>
      <c r="J1086" s="15">
        <v>65</v>
      </c>
      <c r="K1086" s="15">
        <v>60</v>
      </c>
      <c r="L1086" s="15">
        <v>72</v>
      </c>
      <c r="M1086" s="15">
        <v>72</v>
      </c>
      <c r="N1086" s="15">
        <v>76</v>
      </c>
      <c r="O1086" s="15">
        <v>68</v>
      </c>
      <c r="P1086" s="15">
        <v>12</v>
      </c>
      <c r="Q1086" s="15" t="s">
        <v>43</v>
      </c>
      <c r="R1086" s="3" t="str">
        <f>IF(ISERROR(VLOOKUP($Q1086,技リスト!$A$1:$F$270,6,FALSE)),"－",VLOOKUP($Q1086,技リスト!$A$1:$F$270,6,FALSE))</f>
        <v>－</v>
      </c>
      <c r="S1086" s="3" t="str">
        <f>IF(ISERROR(VLOOKUP($Q1086,技リスト!$A$1:$F$270,3,FALSE)),"－",VLOOKUP($Q1086,技リスト!$A$1:$F$270,3,FALSE))</f>
        <v>－</v>
      </c>
      <c r="T1086" s="3" t="str">
        <f>IF($E1086=IF(ISERROR(VLOOKUP($Q1086,技リスト!$A$1:$F$270,4,FALSE)),"－",VLOOKUP($Q1086,技リスト!$A$1:$F$270,4,FALSE)),"一致","")</f>
        <v/>
      </c>
      <c r="U1086" s="15" t="s">
        <v>140</v>
      </c>
      <c r="V1086" s="3" t="str">
        <f>IF(ISERROR(VLOOKUP($U1086,技リスト!$A$1:$F$270,6,FALSE)),"－",VLOOKUP($U1086,技リスト!$A$1:$F$270,6,FALSE))</f>
        <v>BL</v>
      </c>
      <c r="W1086" s="3">
        <f>IF(ISERROR(VLOOKUP($U1086,技リスト!$A$1:$F$270,3,FALSE)),"－",VLOOKUP($U1086,技リスト!$A$1:$F$270,3,FALSE))</f>
        <v>41</v>
      </c>
      <c r="X1086" s="3" t="str">
        <f>IF($E1086=IF(ISERROR(VLOOKUP($U1086,技リスト!$A$1:$F$270,4,FALSE)),"－",VLOOKUP($U1086,技リスト!$A$1:$F$270,4,FALSE)),"一致","")</f>
        <v>一致</v>
      </c>
      <c r="Y1086" s="15" t="s">
        <v>738</v>
      </c>
      <c r="Z1086" s="3" t="str">
        <f>IF(ISERROR(VLOOKUP($Y1086,技リスト!$A$1:$F$270,6,FALSE)),"－",VLOOKUP($Y1086,技リスト!$A$1:$F$270,6,FALSE))</f>
        <v>BB</v>
      </c>
      <c r="AA1086" s="3">
        <f>IF(ISERROR(VLOOKUP($Y1086,技リスト!$A$1:$F$270,3,FALSE)),"－",VLOOKUP($Y1086,技リスト!$A$1:$F$270,3,FALSE))</f>
        <v>44</v>
      </c>
      <c r="AB1086" s="3" t="str">
        <f>IF($E1086=IF(ISERROR(VLOOKUP($Y1086,技リスト!$A$1:$F$270,4,FALSE)),"－",VLOOKUP($Y1086,技リスト!$A$1:$F$270,4,FALSE)),"一致","")</f>
        <v/>
      </c>
      <c r="AC1086" s="15" t="s">
        <v>215</v>
      </c>
      <c r="AD1086" s="3" t="str">
        <f>IF(ISERROR(VLOOKUP($AC1086,技リスト!$A$1:$F$270,6,FALSE)),"－",VLOOKUP($AC1086,技リスト!$A$1:$F$270,6,FALSE))</f>
        <v>BL</v>
      </c>
      <c r="AE1086" s="3">
        <f>IF(ISERROR(VLOOKUP($AC1086,技リスト!$A$1:$F$270,3,FALSE)),"－",VLOOKUP($AC1086,技リスト!$A$1:$F$270,3,FALSE))</f>
        <v>80</v>
      </c>
      <c r="AF1086" s="3" t="str">
        <f>IF($E1086=IF(ISERROR(VLOOKUP($AC1086,技リスト!$A$1:$F$245,4,FALSE)),"－",VLOOKUP($AC1086,技リスト!$A$1:$F$245,4,FALSE)),"一致","")</f>
        <v>一致</v>
      </c>
      <c r="AG1086" s="16" t="str">
        <f t="shared" si="128"/>
        <v>ネバーギブアップうしろのしょうめんスーパーしこふみメガクェイク</v>
      </c>
      <c r="AH1086" s="16" t="str">
        <f t="shared" si="129"/>
        <v>ネバーギブアップうしろのしょうめんスーパーしこふみメガクェイク</v>
      </c>
      <c r="AI1086" s="16" t="str">
        <f t="shared" si="130"/>
        <v>ネバーギブアップうしろのしょうめんスーパーしこふみメガクェイク</v>
      </c>
      <c r="AJ1086" s="16" t="str">
        <f t="shared" si="131"/>
        <v>ネバーギブアップうしろのしょうめんスーパーしこふみメガクェイク</v>
      </c>
      <c r="AK1086" s="15" t="str">
        <f t="shared" si="132"/>
        <v>－BLBBBL</v>
      </c>
      <c r="AL1086" s="16" t="str">
        <f t="shared" si="133"/>
        <v>－BLBBBL</v>
      </c>
      <c r="AM1086" s="15" t="str">
        <f t="shared" si="134"/>
        <v>－BLBBBL</v>
      </c>
      <c r="AN1086" s="15" t="str">
        <f t="shared" si="135"/>
        <v>－BLBBBL</v>
      </c>
    </row>
    <row r="1087" spans="1:40" ht="11.25" customHeight="1" x14ac:dyDescent="0.15">
      <c r="A1087" s="15">
        <v>1086</v>
      </c>
      <c r="B1087" s="15" t="s">
        <v>2480</v>
      </c>
      <c r="C1087" s="15" t="s">
        <v>1612</v>
      </c>
      <c r="D1087" s="3" t="s">
        <v>192</v>
      </c>
      <c r="E1087" s="15" t="s">
        <v>88</v>
      </c>
      <c r="F1087" s="15" t="s">
        <v>53</v>
      </c>
      <c r="G1087" s="15">
        <v>154</v>
      </c>
      <c r="H1087" s="15">
        <v>136</v>
      </c>
      <c r="I1087" s="15">
        <v>62</v>
      </c>
      <c r="J1087" s="15">
        <v>59</v>
      </c>
      <c r="K1087" s="15">
        <v>57</v>
      </c>
      <c r="L1087" s="15">
        <v>60</v>
      </c>
      <c r="M1087" s="15">
        <v>63</v>
      </c>
      <c r="N1087" s="15">
        <v>64</v>
      </c>
      <c r="O1087" s="15">
        <v>60</v>
      </c>
      <c r="P1087" s="15">
        <v>17</v>
      </c>
      <c r="Q1087" s="15" t="s">
        <v>158</v>
      </c>
      <c r="R1087" s="3" t="str">
        <f>IF(ISERROR(VLOOKUP($Q1087,技リスト!$A$1:$F$270,6,FALSE)),"－",VLOOKUP($Q1087,技リスト!$A$1:$F$270,6,FALSE))</f>
        <v>DR</v>
      </c>
      <c r="S1087" s="3">
        <f>IF(ISERROR(VLOOKUP($Q1087,技リスト!$A$1:$F$270,3,FALSE)),"－",VLOOKUP($Q1087,技リスト!$A$1:$F$270,3,FALSE))</f>
        <v>17</v>
      </c>
      <c r="T1087" s="3" t="str">
        <f>IF($E1087=IF(ISERROR(VLOOKUP($Q1087,技リスト!$A$1:$F$270,4,FALSE)),"－",VLOOKUP($Q1087,技リスト!$A$1:$F$270,4,FALSE)),"一致","")</f>
        <v>一致</v>
      </c>
      <c r="U1087" s="15" t="s">
        <v>140</v>
      </c>
      <c r="V1087" s="3" t="str">
        <f>IF(ISERROR(VLOOKUP($U1087,技リスト!$A$1:$F$270,6,FALSE)),"－",VLOOKUP($U1087,技リスト!$A$1:$F$270,6,FALSE))</f>
        <v>BL</v>
      </c>
      <c r="W1087" s="3">
        <f>IF(ISERROR(VLOOKUP($U1087,技リスト!$A$1:$F$270,3,FALSE)),"－",VLOOKUP($U1087,技リスト!$A$1:$F$270,3,FALSE))</f>
        <v>41</v>
      </c>
      <c r="X1087" s="3" t="str">
        <f>IF($E1087=IF(ISERROR(VLOOKUP($U1087,技リスト!$A$1:$F$270,4,FALSE)),"－",VLOOKUP($U1087,技リスト!$A$1:$F$270,4,FALSE)),"一致","")</f>
        <v/>
      </c>
      <c r="Y1087" s="15" t="s">
        <v>757</v>
      </c>
      <c r="Z1087" s="3" t="str">
        <f>IF(ISERROR(VLOOKUP($Y1087,技リスト!$A$1:$F$270,6,FALSE)),"－",VLOOKUP($Y1087,技リスト!$A$1:$F$270,6,FALSE))</f>
        <v>DR</v>
      </c>
      <c r="AA1087" s="3">
        <f>IF(ISERROR(VLOOKUP($Y1087,技リスト!$A$1:$F$270,3,FALSE)),"－",VLOOKUP($Y1087,技リスト!$A$1:$F$270,3,FALSE))</f>
        <v>65</v>
      </c>
      <c r="AB1087" s="3" t="str">
        <f>IF($E1087=IF(ISERROR(VLOOKUP($Y1087,技リスト!$A$1:$F$270,4,FALSE)),"－",VLOOKUP($Y1087,技リスト!$A$1:$F$270,4,FALSE)),"一致","")</f>
        <v/>
      </c>
      <c r="AC1087" s="15" t="s">
        <v>316</v>
      </c>
      <c r="AD1087" s="3" t="str">
        <f>IF(ISERROR(VLOOKUP($AC1087,技リスト!$A$1:$F$270,6,FALSE)),"－",VLOOKUP($AC1087,技リスト!$A$1:$F$270,6,FALSE))</f>
        <v>DR</v>
      </c>
      <c r="AE1087" s="3">
        <f>IF(ISERROR(VLOOKUP($AC1087,技リスト!$A$1:$F$270,3,FALSE)),"－",VLOOKUP($AC1087,技リスト!$A$1:$F$270,3,FALSE))</f>
        <v>85</v>
      </c>
      <c r="AF1087" s="3" t="str">
        <f>IF($E1087=IF(ISERROR(VLOOKUP($AC1087,技リスト!$A$1:$F$245,4,FALSE)),"－",VLOOKUP($AC1087,技リスト!$A$1:$F$245,4,FALSE)),"一致","")</f>
        <v/>
      </c>
      <c r="AG1087" s="16" t="str">
        <f t="shared" si="128"/>
        <v>たつまきせんぷううしろのしょうめんまぼろしドリブルじごくぐるま</v>
      </c>
      <c r="AH1087" s="16" t="str">
        <f t="shared" si="129"/>
        <v>たつまきせんぷううしろのしょうめんまぼろしドリブルじごくぐるま</v>
      </c>
      <c r="AI1087" s="16" t="str">
        <f t="shared" si="130"/>
        <v>たつまきせんぷううしろのしょうめんまぼろしドリブルじごくぐるま</v>
      </c>
      <c r="AJ1087" s="16" t="str">
        <f t="shared" si="131"/>
        <v>たつまきせんぷううしろのしょうめんまぼろしドリブルじごくぐるま</v>
      </c>
      <c r="AK1087" s="15" t="str">
        <f t="shared" si="132"/>
        <v>DRBLDRDR</v>
      </c>
      <c r="AL1087" s="16" t="str">
        <f t="shared" si="133"/>
        <v>DRBLDRDR</v>
      </c>
      <c r="AM1087" s="15" t="str">
        <f t="shared" si="134"/>
        <v>DRBLDRDR</v>
      </c>
      <c r="AN1087" s="15" t="str">
        <f t="shared" si="135"/>
        <v>DRBLDRDR</v>
      </c>
    </row>
    <row r="1088" spans="1:40" ht="11.25" customHeight="1" x14ac:dyDescent="0.15">
      <c r="A1088" s="15">
        <v>1087</v>
      </c>
      <c r="B1088" s="15" t="s">
        <v>2481</v>
      </c>
      <c r="C1088" s="15" t="s">
        <v>2482</v>
      </c>
      <c r="D1088" s="3" t="s">
        <v>18</v>
      </c>
      <c r="E1088" s="15" t="s">
        <v>19</v>
      </c>
      <c r="F1088" s="15" t="s">
        <v>53</v>
      </c>
      <c r="G1088" s="15">
        <v>167</v>
      </c>
      <c r="H1088" s="15">
        <v>140</v>
      </c>
      <c r="I1088" s="15">
        <v>56</v>
      </c>
      <c r="J1088" s="15">
        <v>60</v>
      </c>
      <c r="K1088" s="15">
        <v>61</v>
      </c>
      <c r="L1088" s="15">
        <v>54</v>
      </c>
      <c r="M1088" s="15">
        <v>61</v>
      </c>
      <c r="N1088" s="15">
        <v>53</v>
      </c>
      <c r="O1088" s="15">
        <v>65</v>
      </c>
      <c r="P1088" s="15">
        <v>16</v>
      </c>
      <c r="Q1088" s="15" t="s">
        <v>757</v>
      </c>
      <c r="R1088" s="3" t="str">
        <f>IF(ISERROR(VLOOKUP($Q1088,技リスト!$A$1:$F$270,6,FALSE)),"－",VLOOKUP($Q1088,技リスト!$A$1:$F$270,6,FALSE))</f>
        <v>DR</v>
      </c>
      <c r="S1088" s="3">
        <f>IF(ISERROR(VLOOKUP($Q1088,技リスト!$A$1:$F$270,3,FALSE)),"－",VLOOKUP($Q1088,技リスト!$A$1:$F$270,3,FALSE))</f>
        <v>65</v>
      </c>
      <c r="T1088" s="3" t="str">
        <f>IF($E1088=IF(ISERROR(VLOOKUP($Q1088,技リスト!$A$1:$F$270,4,FALSE)),"－",VLOOKUP($Q1088,技リスト!$A$1:$F$270,4,FALSE)),"一致","")</f>
        <v>一致</v>
      </c>
      <c r="U1088" s="15" t="s">
        <v>921</v>
      </c>
      <c r="V1088" s="3" t="str">
        <f>IF(ISERROR(VLOOKUP($U1088,技リスト!$A$1:$F$270,6,FALSE)),"－",VLOOKUP($U1088,技リスト!$A$1:$F$270,6,FALSE))</f>
        <v>DR</v>
      </c>
      <c r="W1088" s="3">
        <f>IF(ISERROR(VLOOKUP($U1088,技リスト!$A$1:$F$270,3,FALSE)),"－",VLOOKUP($U1088,技リスト!$A$1:$F$270,3,FALSE))</f>
        <v>17</v>
      </c>
      <c r="X1088" s="3" t="str">
        <f>IF($E1088=IF(ISERROR(VLOOKUP($U1088,技リスト!$A$1:$F$270,4,FALSE)),"－",VLOOKUP($U1088,技リスト!$A$1:$F$270,4,FALSE)),"一致","")</f>
        <v/>
      </c>
      <c r="Y1088" s="15" t="s">
        <v>159</v>
      </c>
      <c r="Z1088" s="3" t="str">
        <f>IF(ISERROR(VLOOKUP($Y1088,技リスト!$A$1:$F$270,6,FALSE)),"－",VLOOKUP($Y1088,技リスト!$A$1:$F$270,6,FALSE))</f>
        <v>NS</v>
      </c>
      <c r="AA1088" s="3">
        <f>IF(ISERROR(VLOOKUP($Y1088,技リスト!$A$1:$F$270,3,FALSE)),"－",VLOOKUP($Y1088,技リスト!$A$1:$F$270,3,FALSE))</f>
        <v>67</v>
      </c>
      <c r="AB1088" s="3" t="str">
        <f>IF($E1088=IF(ISERROR(VLOOKUP($Y1088,技リスト!$A$1:$F$270,4,FALSE)),"－",VLOOKUP($Y1088,技リスト!$A$1:$F$270,4,FALSE)),"一致","")</f>
        <v/>
      </c>
      <c r="AC1088" s="15" t="s">
        <v>741</v>
      </c>
      <c r="AD1088" s="3" t="str">
        <f>IF(ISERROR(VLOOKUP($AC1088,技リスト!$A$1:$F$270,6,FALSE)),"－",VLOOKUP($AC1088,技リスト!$A$1:$F$270,6,FALSE))</f>
        <v>DR</v>
      </c>
      <c r="AE1088" s="3">
        <f>IF(ISERROR(VLOOKUP($AC1088,技リスト!$A$1:$F$270,3,FALSE)),"－",VLOOKUP($AC1088,技リスト!$A$1:$F$270,3,FALSE))</f>
        <v>67</v>
      </c>
      <c r="AF1088" s="3" t="str">
        <f>IF($E1088=IF(ISERROR(VLOOKUP($AC1088,技リスト!$A$1:$F$245,4,FALSE)),"－",VLOOKUP($AC1088,技リスト!$A$1:$F$245,4,FALSE)),"一致","")</f>
        <v/>
      </c>
      <c r="AG1088" s="16" t="str">
        <f t="shared" si="128"/>
        <v>まぼろしドリブルひとりワンツークルクルヘッドオーロラドリブル</v>
      </c>
      <c r="AH1088" s="16" t="str">
        <f t="shared" si="129"/>
        <v>まぼろしドリブルひとりワンツークルクルヘッドオーロラドリブル</v>
      </c>
      <c r="AI1088" s="16" t="str">
        <f t="shared" si="130"/>
        <v>まぼろしドリブルひとりワンツークルクルヘッドオーロラドリブル</v>
      </c>
      <c r="AJ1088" s="16" t="str">
        <f t="shared" si="131"/>
        <v>まぼろしドリブルひとりワンツークルクルヘッドオーロラドリブル</v>
      </c>
      <c r="AK1088" s="15" t="str">
        <f t="shared" si="132"/>
        <v>DRDRNSDR</v>
      </c>
      <c r="AL1088" s="16" t="str">
        <f t="shared" si="133"/>
        <v>DRDRNSDR</v>
      </c>
      <c r="AM1088" s="15" t="str">
        <f t="shared" si="134"/>
        <v>DRDRNSDR</v>
      </c>
      <c r="AN1088" s="15" t="str">
        <f t="shared" si="135"/>
        <v>DRDRNSDR</v>
      </c>
    </row>
    <row r="1089" spans="1:40" ht="11.25" customHeight="1" x14ac:dyDescent="0.15">
      <c r="A1089" s="15">
        <v>1088</v>
      </c>
      <c r="B1089" s="15" t="s">
        <v>2483</v>
      </c>
      <c r="C1089" s="15" t="s">
        <v>2484</v>
      </c>
      <c r="D1089" s="3" t="s">
        <v>18</v>
      </c>
      <c r="E1089" s="15" t="s">
        <v>19</v>
      </c>
      <c r="F1089" s="15" t="s">
        <v>53</v>
      </c>
      <c r="G1089" s="15">
        <v>132</v>
      </c>
      <c r="H1089" s="15">
        <v>137</v>
      </c>
      <c r="I1089" s="15">
        <v>56</v>
      </c>
      <c r="J1089" s="15">
        <v>52</v>
      </c>
      <c r="K1089" s="15">
        <v>62</v>
      </c>
      <c r="L1089" s="15">
        <v>53</v>
      </c>
      <c r="M1089" s="15">
        <v>68</v>
      </c>
      <c r="N1089" s="15">
        <v>54</v>
      </c>
      <c r="O1089" s="15">
        <v>55</v>
      </c>
      <c r="P1089" s="15">
        <v>21</v>
      </c>
      <c r="Q1089" s="15" t="s">
        <v>147</v>
      </c>
      <c r="R1089" s="3" t="str">
        <f>IF(ISERROR(VLOOKUP($Q1089,技リスト!$A$1:$F$270,6,FALSE)),"－",VLOOKUP($Q1089,技リスト!$A$1:$F$270,6,FALSE))</f>
        <v>LS</v>
      </c>
      <c r="S1089" s="3">
        <f>IF(ISERROR(VLOOKUP($Q1089,技リスト!$A$1:$F$270,3,FALSE)),"－",VLOOKUP($Q1089,技リスト!$A$1:$F$270,3,FALSE))</f>
        <v>45</v>
      </c>
      <c r="T1089" s="3" t="str">
        <f>IF($E1089=IF(ISERROR(VLOOKUP($Q1089,技リスト!$A$1:$F$270,4,FALSE)),"－",VLOOKUP($Q1089,技リスト!$A$1:$F$270,4,FALSE)),"一致","")</f>
        <v/>
      </c>
      <c r="U1089" s="15" t="s">
        <v>350</v>
      </c>
      <c r="V1089" s="3" t="str">
        <f>IF(ISERROR(VLOOKUP($U1089,技リスト!$A$1:$F$270,6,FALSE)),"－",VLOOKUP($U1089,技リスト!$A$1:$F$270,6,FALSE))</f>
        <v>NS</v>
      </c>
      <c r="W1089" s="3">
        <f>IF(ISERROR(VLOOKUP($U1089,技リスト!$A$1:$F$270,3,FALSE)),"－",VLOOKUP($U1089,技リスト!$A$1:$F$270,3,FALSE))</f>
        <v>67</v>
      </c>
      <c r="X1089" s="3" t="str">
        <f>IF($E1089=IF(ISERROR(VLOOKUP($U1089,技リスト!$A$1:$F$270,4,FALSE)),"－",VLOOKUP($U1089,技リスト!$A$1:$F$270,4,FALSE)),"一致","")</f>
        <v/>
      </c>
      <c r="Y1089" s="15" t="s">
        <v>265</v>
      </c>
      <c r="Z1089" s="3" t="str">
        <f>IF(ISERROR(VLOOKUP($Y1089,技リスト!$A$1:$F$270,6,FALSE)),"－",VLOOKUP($Y1089,技リスト!$A$1:$F$270,6,FALSE))</f>
        <v>BS</v>
      </c>
      <c r="AA1089" s="3">
        <f>IF(ISERROR(VLOOKUP($Y1089,技リスト!$A$1:$F$270,3,FALSE)),"－",VLOOKUP($Y1089,技リスト!$A$1:$F$270,3,FALSE))</f>
        <v>78</v>
      </c>
      <c r="AB1089" s="3" t="str">
        <f>IF($E1089=IF(ISERROR(VLOOKUP($Y1089,技リスト!$A$1:$F$270,4,FALSE)),"－",VLOOKUP($Y1089,技リスト!$A$1:$F$270,4,FALSE)),"一致","")</f>
        <v/>
      </c>
      <c r="AC1089" s="15" t="s">
        <v>757</v>
      </c>
      <c r="AD1089" s="3" t="str">
        <f>IF(ISERROR(VLOOKUP($AC1089,技リスト!$A$1:$F$270,6,FALSE)),"－",VLOOKUP($AC1089,技リスト!$A$1:$F$270,6,FALSE))</f>
        <v>DR</v>
      </c>
      <c r="AE1089" s="3">
        <f>IF(ISERROR(VLOOKUP($AC1089,技リスト!$A$1:$F$270,3,FALSE)),"－",VLOOKUP($AC1089,技リスト!$A$1:$F$270,3,FALSE))</f>
        <v>65</v>
      </c>
      <c r="AF1089" s="3" t="str">
        <f>IF($E1089=IF(ISERROR(VLOOKUP($AC1089,技リスト!$A$1:$F$245,4,FALSE)),"－",VLOOKUP($AC1089,技リスト!$A$1:$F$245,4,FALSE)),"一致","")</f>
        <v>一致</v>
      </c>
      <c r="AG1089" s="16" t="str">
        <f t="shared" si="128"/>
        <v>すいせいシュートクロスドライブホークショットまぼろしドリブル</v>
      </c>
      <c r="AH1089" s="16" t="str">
        <f t="shared" si="129"/>
        <v>すいせいシュートクロスドライブホークショットまぼろしドリブル</v>
      </c>
      <c r="AI1089" s="16" t="str">
        <f t="shared" si="130"/>
        <v>すいせいシュートクロスドライブホークショットまぼろしドリブル</v>
      </c>
      <c r="AJ1089" s="16" t="str">
        <f t="shared" si="131"/>
        <v>すいせいシュートクロスドライブホークショットまぼろしドリブル</v>
      </c>
      <c r="AK1089" s="15" t="str">
        <f t="shared" si="132"/>
        <v>LSNSBSDR</v>
      </c>
      <c r="AL1089" s="16" t="str">
        <f t="shared" si="133"/>
        <v>LSNSBSDR</v>
      </c>
      <c r="AM1089" s="15" t="str">
        <f t="shared" si="134"/>
        <v>LSNSBSDR</v>
      </c>
      <c r="AN1089" s="15" t="str">
        <f t="shared" si="135"/>
        <v>LSNSBSDR</v>
      </c>
    </row>
    <row r="1090" spans="1:40" ht="11.25" customHeight="1" x14ac:dyDescent="0.15">
      <c r="A1090" s="15">
        <v>1089</v>
      </c>
      <c r="B1090" s="15" t="s">
        <v>2485</v>
      </c>
      <c r="C1090" s="15" t="s">
        <v>2486</v>
      </c>
      <c r="D1090" s="3" t="s">
        <v>18</v>
      </c>
      <c r="E1090" s="15" t="s">
        <v>88</v>
      </c>
      <c r="F1090" s="15" t="s">
        <v>17</v>
      </c>
      <c r="G1090" s="15">
        <v>187</v>
      </c>
      <c r="H1090" s="15">
        <v>136</v>
      </c>
      <c r="I1090" s="15">
        <v>72</v>
      </c>
      <c r="J1090" s="15">
        <v>71</v>
      </c>
      <c r="K1090" s="15">
        <v>68</v>
      </c>
      <c r="L1090" s="15">
        <v>64</v>
      </c>
      <c r="M1090" s="15">
        <v>68</v>
      </c>
      <c r="N1090" s="15">
        <v>69</v>
      </c>
      <c r="O1090" s="15">
        <v>53</v>
      </c>
      <c r="P1090" s="15">
        <v>24</v>
      </c>
      <c r="Q1090" s="15" t="s">
        <v>698</v>
      </c>
      <c r="R1090" s="3" t="str">
        <f>IF(ISERROR(VLOOKUP($Q1090,技リスト!$A$1:$F$270,6,FALSE)),"－",VLOOKUP($Q1090,技リスト!$A$1:$F$270,6,FALSE))</f>
        <v>BL</v>
      </c>
      <c r="S1090" s="3">
        <f>IF(ISERROR(VLOOKUP($Q1090,技リスト!$A$1:$F$270,3,FALSE)),"－",VLOOKUP($Q1090,技リスト!$A$1:$F$270,3,FALSE))</f>
        <v>44</v>
      </c>
      <c r="T1090" s="3" t="str">
        <f>IF($E1090=IF(ISERROR(VLOOKUP($Q1090,技リスト!$A$1:$F$270,4,FALSE)),"－",VLOOKUP($Q1090,技リスト!$A$1:$F$270,4,FALSE)),"一致","")</f>
        <v>一致</v>
      </c>
      <c r="U1090" s="15" t="s">
        <v>139</v>
      </c>
      <c r="V1090" s="3" t="str">
        <f>IF(ISERROR(VLOOKUP($U1090,技リスト!$A$1:$F$270,6,FALSE)),"－",VLOOKUP($U1090,技リスト!$A$1:$F$270,6,FALSE))</f>
        <v>BL</v>
      </c>
      <c r="W1090" s="3">
        <f>IF(ISERROR(VLOOKUP($U1090,技リスト!$A$1:$F$270,3,FALSE)),"－",VLOOKUP($U1090,技リスト!$A$1:$F$270,3,FALSE))</f>
        <v>8</v>
      </c>
      <c r="X1090" s="3" t="str">
        <f>IF($E1090=IF(ISERROR(VLOOKUP($U1090,技リスト!$A$1:$F$270,4,FALSE)),"－",VLOOKUP($U1090,技リスト!$A$1:$F$270,4,FALSE)),"一致","")</f>
        <v>一致</v>
      </c>
      <c r="Y1090" s="15" t="s">
        <v>219</v>
      </c>
      <c r="Z1090" s="3" t="str">
        <f>IF(ISERROR(VLOOKUP($Y1090,技リスト!$A$1:$F$270,6,FALSE)),"－",VLOOKUP($Y1090,技リスト!$A$1:$F$270,6,FALSE))</f>
        <v>BL</v>
      </c>
      <c r="AA1090" s="3">
        <f>IF(ISERROR(VLOOKUP($Y1090,技リスト!$A$1:$F$270,3,FALSE)),"－",VLOOKUP($Y1090,技リスト!$A$1:$F$270,3,FALSE))</f>
        <v>64</v>
      </c>
      <c r="AB1090" s="3" t="str">
        <f>IF($E1090=IF(ISERROR(VLOOKUP($Y1090,技リスト!$A$1:$F$270,4,FALSE)),"－",VLOOKUP($Y1090,技リスト!$A$1:$F$270,4,FALSE)),"一致","")</f>
        <v>一致</v>
      </c>
      <c r="AC1090" s="15" t="s">
        <v>220</v>
      </c>
      <c r="AD1090" s="3" t="str">
        <f>IF(ISERROR(VLOOKUP($AC1090,技リスト!$A$1:$F$270,6,FALSE)),"－",VLOOKUP($AC1090,技リスト!$A$1:$F$270,6,FALSE))</f>
        <v>BL</v>
      </c>
      <c r="AE1090" s="3">
        <f>IF(ISERROR(VLOOKUP($AC1090,技リスト!$A$1:$F$270,3,FALSE)),"－",VLOOKUP($AC1090,技リスト!$A$1:$F$270,3,FALSE))</f>
        <v>84</v>
      </c>
      <c r="AF1090" s="3" t="str">
        <f>IF($E1090=IF(ISERROR(VLOOKUP($AC1090,技リスト!$A$1:$F$245,4,FALSE)),"－",VLOOKUP($AC1090,技リスト!$A$1:$F$245,4,FALSE)),"一致","")</f>
        <v>一致</v>
      </c>
      <c r="AG1090" s="16" t="str">
        <f t="shared" ref="AG1090:AG1153" si="136">Q1090&amp;U1090&amp;Y1090&amp;AC1090</f>
        <v>アイスグランドコイルターンサイクロンダブルサイクロン</v>
      </c>
      <c r="AH1090" s="16" t="str">
        <f t="shared" ref="AH1090:AH1153" si="137">Q1090&amp;U1090&amp;Y1090&amp;AC1090</f>
        <v>アイスグランドコイルターンサイクロンダブルサイクロン</v>
      </c>
      <c r="AI1090" s="16" t="str">
        <f t="shared" ref="AI1090:AI1153" si="138">Q1090&amp;U1090&amp;Y1090&amp;AC1090</f>
        <v>アイスグランドコイルターンサイクロンダブルサイクロン</v>
      </c>
      <c r="AJ1090" s="16" t="str">
        <f t="shared" ref="AJ1090:AJ1153" si="139">Q1090&amp;U1090&amp;Y1090&amp;AC1090</f>
        <v>アイスグランドコイルターンサイクロンダブルサイクロン</v>
      </c>
      <c r="AK1090" s="15" t="str">
        <f t="shared" ref="AK1090:AK1153" si="140">R1090&amp;V1090&amp;Z1090&amp;AD1090</f>
        <v>BLBLBLBL</v>
      </c>
      <c r="AL1090" s="16" t="str">
        <f t="shared" ref="AL1090:AL1153" si="141">R1090&amp;V1090&amp;Z1090&amp;AD1090</f>
        <v>BLBLBLBL</v>
      </c>
      <c r="AM1090" s="15" t="str">
        <f t="shared" ref="AM1090:AM1153" si="142">R1090&amp;V1090&amp;Z1090&amp;AD1090</f>
        <v>BLBLBLBL</v>
      </c>
      <c r="AN1090" s="15" t="str">
        <f t="shared" ref="AN1090:AN1153" si="143">R1090&amp;V1090&amp;Z1090&amp;AD1090</f>
        <v>BLBLBLBL</v>
      </c>
    </row>
    <row r="1091" spans="1:40" ht="11.25" customHeight="1" x14ac:dyDescent="0.15">
      <c r="A1091" s="15">
        <v>1090</v>
      </c>
      <c r="B1091" s="15" t="s">
        <v>2487</v>
      </c>
      <c r="C1091" s="15" t="s">
        <v>2488</v>
      </c>
      <c r="D1091" s="3" t="s">
        <v>18</v>
      </c>
      <c r="E1091" s="15" t="s">
        <v>88</v>
      </c>
      <c r="F1091" s="15" t="s">
        <v>52</v>
      </c>
      <c r="G1091" s="15">
        <v>156</v>
      </c>
      <c r="H1091" s="15">
        <v>129</v>
      </c>
      <c r="I1091" s="15">
        <v>65</v>
      </c>
      <c r="J1091" s="15">
        <v>62</v>
      </c>
      <c r="K1091" s="15">
        <v>52</v>
      </c>
      <c r="L1091" s="15">
        <v>59</v>
      </c>
      <c r="M1091" s="15">
        <v>58</v>
      </c>
      <c r="N1091" s="15">
        <v>58</v>
      </c>
      <c r="O1091" s="15">
        <v>61</v>
      </c>
      <c r="P1091" s="15">
        <v>15</v>
      </c>
      <c r="Q1091" s="15" t="s">
        <v>337</v>
      </c>
      <c r="R1091" s="3" t="str">
        <f>IF(ISERROR(VLOOKUP($Q1091,技リスト!$A$1:$F$270,6,FALSE)),"－",VLOOKUP($Q1091,技リスト!$A$1:$F$270,6,FALSE))</f>
        <v>－</v>
      </c>
      <c r="S1091" s="3" t="str">
        <f>IF(ISERROR(VLOOKUP($Q1091,技リスト!$A$1:$F$270,3,FALSE)),"－",VLOOKUP($Q1091,技リスト!$A$1:$F$270,3,FALSE))</f>
        <v>－</v>
      </c>
      <c r="T1091" s="3" t="str">
        <f>IF($E1091=IF(ISERROR(VLOOKUP($Q1091,技リスト!$A$1:$F$270,4,FALSE)),"－",VLOOKUP($Q1091,技リスト!$A$1:$F$270,4,FALSE)),"一致","")</f>
        <v/>
      </c>
      <c r="U1091" s="15" t="s">
        <v>698</v>
      </c>
      <c r="V1091" s="3" t="str">
        <f>IF(ISERROR(VLOOKUP($U1091,技リスト!$A$1:$F$270,6,FALSE)),"－",VLOOKUP($U1091,技リスト!$A$1:$F$270,6,FALSE))</f>
        <v>BL</v>
      </c>
      <c r="W1091" s="3">
        <f>IF(ISERROR(VLOOKUP($U1091,技リスト!$A$1:$F$270,3,FALSE)),"－",VLOOKUP($U1091,技リスト!$A$1:$F$270,3,FALSE))</f>
        <v>44</v>
      </c>
      <c r="X1091" s="3" t="str">
        <f>IF($E1091=IF(ISERROR(VLOOKUP($U1091,技リスト!$A$1:$F$270,4,FALSE)),"－",VLOOKUP($U1091,技リスト!$A$1:$F$270,4,FALSE)),"一致","")</f>
        <v>一致</v>
      </c>
      <c r="Y1091" s="15" t="s">
        <v>230</v>
      </c>
      <c r="Z1091" s="3" t="str">
        <f>IF(ISERROR(VLOOKUP($Y1091,技リスト!$A$1:$F$270,6,FALSE)),"－",VLOOKUP($Y1091,技リスト!$A$1:$F$270,6,FALSE))</f>
        <v>NS</v>
      </c>
      <c r="AA1091" s="3">
        <f>IF(ISERROR(VLOOKUP($Y1091,技リスト!$A$1:$F$270,3,FALSE)),"－",VLOOKUP($Y1091,技リスト!$A$1:$F$270,3,FALSE))</f>
        <v>67</v>
      </c>
      <c r="AB1091" s="3" t="str">
        <f>IF($E1091=IF(ISERROR(VLOOKUP($Y1091,技リスト!$A$1:$F$270,4,FALSE)),"－",VLOOKUP($Y1091,技リスト!$A$1:$F$270,4,FALSE)),"一致","")</f>
        <v/>
      </c>
      <c r="AC1091" s="15" t="s">
        <v>2489</v>
      </c>
      <c r="AD1091" s="3" t="str">
        <f>IF(ISERROR(VLOOKUP($AC1091,技リスト!$A$1:$F$270,6,FALSE)),"－",VLOOKUP($AC1091,技リスト!$A$1:$F$270,6,FALSE))</f>
        <v>NS</v>
      </c>
      <c r="AE1091" s="3">
        <f>IF(ISERROR(VLOOKUP($AC1091,技リスト!$A$1:$F$270,3,FALSE)),"－",VLOOKUP($AC1091,技リスト!$A$1:$F$270,3,FALSE))</f>
        <v>89</v>
      </c>
      <c r="AF1091" s="3" t="str">
        <f>IF($E1091=IF(ISERROR(VLOOKUP($AC1091,技リスト!$A$1:$F$245,4,FALSE)),"－",VLOOKUP($AC1091,技リスト!$A$1:$F$245,4,FALSE)),"一致","")</f>
        <v>一致</v>
      </c>
      <c r="AG1091" s="16" t="str">
        <f t="shared" si="136"/>
        <v>イケメンUP!アイスグランドフリーズショットエターナルブリザード</v>
      </c>
      <c r="AH1091" s="16" t="str">
        <f t="shared" si="137"/>
        <v>イケメンUP!アイスグランドフリーズショットエターナルブリザード</v>
      </c>
      <c r="AI1091" s="16" t="str">
        <f t="shared" si="138"/>
        <v>イケメンUP!アイスグランドフリーズショットエターナルブリザード</v>
      </c>
      <c r="AJ1091" s="16" t="str">
        <f t="shared" si="139"/>
        <v>イケメンUP!アイスグランドフリーズショットエターナルブリザード</v>
      </c>
      <c r="AK1091" s="15" t="str">
        <f t="shared" si="140"/>
        <v>－BLNSNS</v>
      </c>
      <c r="AL1091" s="16" t="str">
        <f t="shared" si="141"/>
        <v>－BLNSNS</v>
      </c>
      <c r="AM1091" s="15" t="str">
        <f t="shared" si="142"/>
        <v>－BLNSNS</v>
      </c>
      <c r="AN1091" s="15" t="str">
        <f t="shared" si="143"/>
        <v>－BLNSNS</v>
      </c>
    </row>
    <row r="1092" spans="1:40" ht="11.25" customHeight="1" x14ac:dyDescent="0.15">
      <c r="A1092" s="15">
        <v>1091</v>
      </c>
      <c r="B1092" s="15" t="s">
        <v>2490</v>
      </c>
      <c r="C1092" s="15" t="s">
        <v>2491</v>
      </c>
      <c r="D1092" s="3" t="s">
        <v>18</v>
      </c>
      <c r="E1092" s="15" t="s">
        <v>19</v>
      </c>
      <c r="F1092" s="15" t="s">
        <v>52</v>
      </c>
      <c r="G1092" s="15">
        <v>145</v>
      </c>
      <c r="H1092" s="15">
        <v>149</v>
      </c>
      <c r="I1092" s="15">
        <v>56</v>
      </c>
      <c r="J1092" s="15">
        <v>57</v>
      </c>
      <c r="K1092" s="15">
        <v>56</v>
      </c>
      <c r="L1092" s="15">
        <v>58</v>
      </c>
      <c r="M1092" s="15">
        <v>64</v>
      </c>
      <c r="N1092" s="15">
        <v>65</v>
      </c>
      <c r="O1092" s="15">
        <v>64</v>
      </c>
      <c r="P1092" s="15">
        <v>16</v>
      </c>
      <c r="Q1092" s="15" t="s">
        <v>230</v>
      </c>
      <c r="R1092" s="3" t="str">
        <f>IF(ISERROR(VLOOKUP($Q1092,技リスト!$A$1:$F$270,6,FALSE)),"－",VLOOKUP($Q1092,技リスト!$A$1:$F$270,6,FALSE))</f>
        <v>NS</v>
      </c>
      <c r="S1092" s="3">
        <f>IF(ISERROR(VLOOKUP($Q1092,技リスト!$A$1:$F$270,3,FALSE)),"－",VLOOKUP($Q1092,技リスト!$A$1:$F$270,3,FALSE))</f>
        <v>67</v>
      </c>
      <c r="T1092" s="3" t="str">
        <f>IF($E1092=IF(ISERROR(VLOOKUP($Q1092,技リスト!$A$1:$F$270,4,FALSE)),"－",VLOOKUP($Q1092,技リスト!$A$1:$F$270,4,FALSE)),"一致","")</f>
        <v>一致</v>
      </c>
      <c r="U1092" s="15" t="s">
        <v>127</v>
      </c>
      <c r="V1092" s="3" t="str">
        <f>IF(ISERROR(VLOOKUP($U1092,技リスト!$A$1:$F$270,6,FALSE)),"－",VLOOKUP($U1092,技リスト!$A$1:$F$270,6,FALSE))</f>
        <v>DR</v>
      </c>
      <c r="W1092" s="3">
        <f>IF(ISERROR(VLOOKUP($U1092,技リスト!$A$1:$F$270,3,FALSE)),"－",VLOOKUP($U1092,技リスト!$A$1:$F$270,3,FALSE))</f>
        <v>8</v>
      </c>
      <c r="X1092" s="3" t="str">
        <f>IF($E1092=IF(ISERROR(VLOOKUP($U1092,技リスト!$A$1:$F$270,4,FALSE)),"－",VLOOKUP($U1092,技リスト!$A$1:$F$270,4,FALSE)),"一致","")</f>
        <v/>
      </c>
      <c r="Y1092" s="15" t="s">
        <v>241</v>
      </c>
      <c r="Z1092" s="3" t="str">
        <f>IF(ISERROR(VLOOKUP($Y1092,技リスト!$A$1:$F$270,6,FALSE)),"－",VLOOKUP($Y1092,技リスト!$A$1:$F$270,6,FALSE))</f>
        <v>DR</v>
      </c>
      <c r="AA1092" s="3">
        <f>IF(ISERROR(VLOOKUP($Y1092,技リスト!$A$1:$F$270,3,FALSE)),"－",VLOOKUP($Y1092,技リスト!$A$1:$F$270,3,FALSE))</f>
        <v>61</v>
      </c>
      <c r="AB1092" s="3" t="str">
        <f>IF($E1092=IF(ISERROR(VLOOKUP($Y1092,技リスト!$A$1:$F$270,4,FALSE)),"－",VLOOKUP($Y1092,技リスト!$A$1:$F$270,4,FALSE)),"一致","")</f>
        <v/>
      </c>
      <c r="AC1092" s="15" t="s">
        <v>2489</v>
      </c>
      <c r="AD1092" s="3" t="str">
        <f>IF(ISERROR(VLOOKUP($AC1092,技リスト!$A$1:$F$270,6,FALSE)),"－",VLOOKUP($AC1092,技リスト!$A$1:$F$270,6,FALSE))</f>
        <v>NS</v>
      </c>
      <c r="AE1092" s="3">
        <f>IF(ISERROR(VLOOKUP($AC1092,技リスト!$A$1:$F$270,3,FALSE)),"－",VLOOKUP($AC1092,技リスト!$A$1:$F$270,3,FALSE))</f>
        <v>89</v>
      </c>
      <c r="AF1092" s="3" t="str">
        <f>IF($E1092=IF(ISERROR(VLOOKUP($AC1092,技リスト!$A$1:$F$245,4,FALSE)),"－",VLOOKUP($AC1092,技リスト!$A$1:$F$245,4,FALSE)),"一致","")</f>
        <v/>
      </c>
      <c r="AG1092" s="16" t="str">
        <f t="shared" si="136"/>
        <v>フリーズショットしっぷうダッシュカマイタチエターナルブリザード</v>
      </c>
      <c r="AH1092" s="16" t="str">
        <f t="shared" si="137"/>
        <v>フリーズショットしっぷうダッシュカマイタチエターナルブリザード</v>
      </c>
      <c r="AI1092" s="16" t="str">
        <f t="shared" si="138"/>
        <v>フリーズショットしっぷうダッシュカマイタチエターナルブリザード</v>
      </c>
      <c r="AJ1092" s="16" t="str">
        <f t="shared" si="139"/>
        <v>フリーズショットしっぷうダッシュカマイタチエターナルブリザード</v>
      </c>
      <c r="AK1092" s="15" t="str">
        <f t="shared" si="140"/>
        <v>NSDRDRNS</v>
      </c>
      <c r="AL1092" s="16" t="str">
        <f t="shared" si="141"/>
        <v>NSDRDRNS</v>
      </c>
      <c r="AM1092" s="15" t="str">
        <f t="shared" si="142"/>
        <v>NSDRDRNS</v>
      </c>
      <c r="AN1092" s="15" t="str">
        <f t="shared" si="143"/>
        <v>NSDRDRNS</v>
      </c>
    </row>
    <row r="1093" spans="1:40" ht="11.25" customHeight="1" x14ac:dyDescent="0.15">
      <c r="A1093" s="15">
        <v>1092</v>
      </c>
      <c r="B1093" s="15" t="s">
        <v>2492</v>
      </c>
      <c r="C1093" s="15" t="s">
        <v>2493</v>
      </c>
      <c r="D1093" s="3" t="s">
        <v>18</v>
      </c>
      <c r="E1093" s="15" t="s">
        <v>121</v>
      </c>
      <c r="F1093" s="15" t="s">
        <v>20</v>
      </c>
      <c r="G1093" s="15">
        <v>147</v>
      </c>
      <c r="H1093" s="15">
        <v>144</v>
      </c>
      <c r="I1093" s="15">
        <v>60</v>
      </c>
      <c r="J1093" s="15">
        <v>60</v>
      </c>
      <c r="K1093" s="15">
        <v>59</v>
      </c>
      <c r="L1093" s="15">
        <v>66</v>
      </c>
      <c r="M1093" s="15">
        <v>57</v>
      </c>
      <c r="N1093" s="15">
        <v>66</v>
      </c>
      <c r="O1093" s="15">
        <v>78</v>
      </c>
      <c r="P1093" s="15">
        <v>13</v>
      </c>
      <c r="Q1093" s="15" t="s">
        <v>484</v>
      </c>
      <c r="R1093" s="3" t="str">
        <f>IF(ISERROR(VLOOKUP($Q1093,技リスト!$A$1:$F$270,6,FALSE)),"－",VLOOKUP($Q1093,技リスト!$A$1:$F$270,6,FALSE))</f>
        <v>P1</v>
      </c>
      <c r="S1093" s="3">
        <f>IF(ISERROR(VLOOKUP($Q1093,技リスト!$A$1:$F$270,3,FALSE)),"－",VLOOKUP($Q1093,技リスト!$A$1:$F$270,3,FALSE))</f>
        <v>15</v>
      </c>
      <c r="T1093" s="3" t="str">
        <f>IF($E1093=IF(ISERROR(VLOOKUP($Q1093,技リスト!$A$1:$F$270,4,FALSE)),"－",VLOOKUP($Q1093,技リスト!$A$1:$F$270,4,FALSE)),"一致","")</f>
        <v>一致</v>
      </c>
      <c r="U1093" s="15" t="s">
        <v>481</v>
      </c>
      <c r="V1093" s="3" t="str">
        <f>IF(ISERROR(VLOOKUP($U1093,技リスト!$A$1:$F$270,6,FALSE)),"－",VLOOKUP($U1093,技リスト!$A$1:$F$270,6,FALSE))</f>
        <v>CA</v>
      </c>
      <c r="W1093" s="3">
        <f>IF(ISERROR(VLOOKUP($U1093,技リスト!$A$1:$F$270,3,FALSE)),"－",VLOOKUP($U1093,技リスト!$A$1:$F$270,3,FALSE))</f>
        <v>41</v>
      </c>
      <c r="X1093" s="3" t="str">
        <f>IF($E1093=IF(ISERROR(VLOOKUP($U1093,技リスト!$A$1:$F$270,4,FALSE)),"－",VLOOKUP($U1093,技リスト!$A$1:$F$270,4,FALSE)),"一致","")</f>
        <v/>
      </c>
      <c r="Y1093" s="15" t="s">
        <v>445</v>
      </c>
      <c r="Z1093" s="3" t="str">
        <f>IF(ISERROR(VLOOKUP($Y1093,技リスト!$A$1:$F$270,6,FALSE)),"－",VLOOKUP($Y1093,技リスト!$A$1:$F$270,6,FALSE))</f>
        <v>CA</v>
      </c>
      <c r="AA1093" s="3">
        <f>IF(ISERROR(VLOOKUP($Y1093,技リスト!$A$1:$F$270,3,FALSE)),"－",VLOOKUP($Y1093,技リスト!$A$1:$F$270,3,FALSE))</f>
        <v>61</v>
      </c>
      <c r="AB1093" s="3" t="str">
        <f>IF($E1093=IF(ISERROR(VLOOKUP($Y1093,技リスト!$A$1:$F$270,4,FALSE)),"－",VLOOKUP($Y1093,技リスト!$A$1:$F$270,4,FALSE)),"一致","")</f>
        <v/>
      </c>
      <c r="AC1093" s="15" t="s">
        <v>779</v>
      </c>
      <c r="AD1093" s="3" t="str">
        <f>IF(ISERROR(VLOOKUP($AC1093,技リスト!$A$1:$F$270,6,FALSE)),"－",VLOOKUP($AC1093,技リスト!$A$1:$F$270,6,FALSE))</f>
        <v>CA</v>
      </c>
      <c r="AE1093" s="3">
        <f>IF(ISERROR(VLOOKUP($AC1093,技リスト!$A$1:$F$270,3,FALSE)),"－",VLOOKUP($AC1093,技リスト!$A$1:$F$270,3,FALSE))</f>
        <v>65</v>
      </c>
      <c r="AF1093" s="3" t="str">
        <f>IF($E1093=IF(ISERROR(VLOOKUP($AC1093,技リスト!$A$1:$F$245,4,FALSE)),"－",VLOOKUP($AC1093,技リスト!$A$1:$F$245,4,FALSE)),"一致","")</f>
        <v/>
      </c>
      <c r="AG1093" s="16" t="str">
        <f t="shared" si="136"/>
        <v>まきわりチョップこがらしつむじオーロラカーテン</v>
      </c>
      <c r="AH1093" s="16" t="str">
        <f t="shared" si="137"/>
        <v>まきわりチョップこがらしつむじオーロラカーテン</v>
      </c>
      <c r="AI1093" s="16" t="str">
        <f t="shared" si="138"/>
        <v>まきわりチョップこがらしつむじオーロラカーテン</v>
      </c>
      <c r="AJ1093" s="16" t="str">
        <f t="shared" si="139"/>
        <v>まきわりチョップこがらしつむじオーロラカーテン</v>
      </c>
      <c r="AK1093" s="15" t="str">
        <f t="shared" si="140"/>
        <v>P1CACACA</v>
      </c>
      <c r="AL1093" s="16" t="str">
        <f t="shared" si="141"/>
        <v>P1CACACA</v>
      </c>
      <c r="AM1093" s="15" t="str">
        <f t="shared" si="142"/>
        <v>P1CACACA</v>
      </c>
      <c r="AN1093" s="15" t="str">
        <f t="shared" si="143"/>
        <v>P1CACACA</v>
      </c>
    </row>
    <row r="1094" spans="1:40" ht="11.25" customHeight="1" x14ac:dyDescent="0.15">
      <c r="A1094" s="15">
        <v>1093</v>
      </c>
      <c r="B1094" s="15" t="s">
        <v>2494</v>
      </c>
      <c r="C1094" s="15" t="s">
        <v>2495</v>
      </c>
      <c r="D1094" s="3" t="s">
        <v>18</v>
      </c>
      <c r="E1094" s="15" t="s">
        <v>19</v>
      </c>
      <c r="F1094" s="15" t="s">
        <v>17</v>
      </c>
      <c r="G1094" s="15">
        <v>189</v>
      </c>
      <c r="H1094" s="15">
        <v>132</v>
      </c>
      <c r="I1094" s="15">
        <v>60</v>
      </c>
      <c r="J1094" s="15">
        <v>69</v>
      </c>
      <c r="K1094" s="15">
        <v>56</v>
      </c>
      <c r="L1094" s="15">
        <v>68</v>
      </c>
      <c r="M1094" s="15">
        <v>56</v>
      </c>
      <c r="N1094" s="15">
        <v>58</v>
      </c>
      <c r="O1094" s="15">
        <v>56</v>
      </c>
      <c r="P1094" s="15">
        <v>11</v>
      </c>
      <c r="Q1094" s="15" t="s">
        <v>223</v>
      </c>
      <c r="R1094" s="3" t="str">
        <f>IF(ISERROR(VLOOKUP($Q1094,技リスト!$A$1:$F$270,6,FALSE)),"－",VLOOKUP($Q1094,技リスト!$A$1:$F$270,6,FALSE))</f>
        <v>BL</v>
      </c>
      <c r="S1094" s="3">
        <f>IF(ISERROR(VLOOKUP($Q1094,技リスト!$A$1:$F$270,3,FALSE)),"－",VLOOKUP($Q1094,技リスト!$A$1:$F$270,3,FALSE))</f>
        <v>8</v>
      </c>
      <c r="T1094" s="3" t="str">
        <f>IF($E1094=IF(ISERROR(VLOOKUP($Q1094,技リスト!$A$1:$F$270,4,FALSE)),"－",VLOOKUP($Q1094,技リスト!$A$1:$F$270,4,FALSE)),"一致","")</f>
        <v>一致</v>
      </c>
      <c r="U1094" s="15" t="s">
        <v>135</v>
      </c>
      <c r="V1094" s="3" t="str">
        <f>IF(ISERROR(VLOOKUP($U1094,技リスト!$A$1:$F$270,6,FALSE)),"－",VLOOKUP($U1094,技リスト!$A$1:$F$270,6,FALSE))</f>
        <v>DR</v>
      </c>
      <c r="W1094" s="3">
        <f>IF(ISERROR(VLOOKUP($U1094,技リスト!$A$1:$F$270,3,FALSE)),"－",VLOOKUP($U1094,技リスト!$A$1:$F$270,3,FALSE))</f>
        <v>61</v>
      </c>
      <c r="X1094" s="3" t="str">
        <f>IF($E1094=IF(ISERROR(VLOOKUP($U1094,技リスト!$A$1:$F$270,4,FALSE)),"－",VLOOKUP($U1094,技リスト!$A$1:$F$270,4,FALSE)),"一致","")</f>
        <v/>
      </c>
      <c r="Y1094" s="15" t="s">
        <v>698</v>
      </c>
      <c r="Z1094" s="3" t="str">
        <f>IF(ISERROR(VLOOKUP($Y1094,技リスト!$A$1:$F$270,6,FALSE)),"－",VLOOKUP($Y1094,技リスト!$A$1:$F$270,6,FALSE))</f>
        <v>BL</v>
      </c>
      <c r="AA1094" s="3">
        <f>IF(ISERROR(VLOOKUP($Y1094,技リスト!$A$1:$F$270,3,FALSE)),"－",VLOOKUP($Y1094,技リスト!$A$1:$F$270,3,FALSE))</f>
        <v>44</v>
      </c>
      <c r="AB1094" s="3" t="str">
        <f>IF($E1094=IF(ISERROR(VLOOKUP($Y1094,技リスト!$A$1:$F$270,4,FALSE)),"－",VLOOKUP($Y1094,技リスト!$A$1:$F$270,4,FALSE)),"一致","")</f>
        <v/>
      </c>
      <c r="AC1094" s="15" t="s">
        <v>729</v>
      </c>
      <c r="AD1094" s="3" t="str">
        <f>IF(ISERROR(VLOOKUP($AC1094,技リスト!$A$1:$F$270,6,FALSE)),"－",VLOOKUP($AC1094,技リスト!$A$1:$F$270,6,FALSE))</f>
        <v>BB</v>
      </c>
      <c r="AE1094" s="3">
        <f>IF(ISERROR(VLOOKUP($AC1094,技リスト!$A$1:$F$270,3,FALSE)),"－",VLOOKUP($AC1094,技リスト!$A$1:$F$270,3,FALSE))</f>
        <v>73</v>
      </c>
      <c r="AF1094" s="3" t="str">
        <f>IF($E1094=IF(ISERROR(VLOOKUP($AC1094,技リスト!$A$1:$F$245,4,FALSE)),"－",VLOOKUP($AC1094,技リスト!$A$1:$F$245,4,FALSE)),"一致","")</f>
        <v/>
      </c>
      <c r="AG1094" s="16" t="str">
        <f t="shared" si="136"/>
        <v>キラースライドモグラフェイントアイスグランドボルケイノカット</v>
      </c>
      <c r="AH1094" s="16" t="str">
        <f t="shared" si="137"/>
        <v>キラースライドモグラフェイントアイスグランドボルケイノカット</v>
      </c>
      <c r="AI1094" s="16" t="str">
        <f t="shared" si="138"/>
        <v>キラースライドモグラフェイントアイスグランドボルケイノカット</v>
      </c>
      <c r="AJ1094" s="16" t="str">
        <f t="shared" si="139"/>
        <v>キラースライドモグラフェイントアイスグランドボルケイノカット</v>
      </c>
      <c r="AK1094" s="15" t="str">
        <f t="shared" si="140"/>
        <v>BLDRBLBB</v>
      </c>
      <c r="AL1094" s="16" t="str">
        <f t="shared" si="141"/>
        <v>BLDRBLBB</v>
      </c>
      <c r="AM1094" s="15" t="str">
        <f t="shared" si="142"/>
        <v>BLDRBLBB</v>
      </c>
      <c r="AN1094" s="15" t="str">
        <f t="shared" si="143"/>
        <v>BLDRBLBB</v>
      </c>
    </row>
    <row r="1095" spans="1:40" ht="11.25" customHeight="1" x14ac:dyDescent="0.15">
      <c r="A1095" s="15">
        <v>1094</v>
      </c>
      <c r="B1095" s="15" t="s">
        <v>2496</v>
      </c>
      <c r="C1095" s="15" t="s">
        <v>2497</v>
      </c>
      <c r="D1095" s="3" t="s">
        <v>18</v>
      </c>
      <c r="E1095" s="15" t="s">
        <v>145</v>
      </c>
      <c r="F1095" s="15" t="s">
        <v>53</v>
      </c>
      <c r="G1095" s="15">
        <v>123</v>
      </c>
      <c r="H1095" s="15">
        <v>109</v>
      </c>
      <c r="I1095" s="15">
        <v>60</v>
      </c>
      <c r="J1095" s="15">
        <v>54</v>
      </c>
      <c r="K1095" s="15">
        <v>69</v>
      </c>
      <c r="L1095" s="15">
        <v>57</v>
      </c>
      <c r="M1095" s="15">
        <v>60</v>
      </c>
      <c r="N1095" s="15">
        <v>53</v>
      </c>
      <c r="O1095" s="15">
        <v>58</v>
      </c>
      <c r="P1095" s="15">
        <v>14</v>
      </c>
      <c r="Q1095" s="15" t="s">
        <v>921</v>
      </c>
      <c r="R1095" s="3" t="str">
        <f>IF(ISERROR(VLOOKUP($Q1095,技リスト!$A$1:$F$270,6,FALSE)),"－",VLOOKUP($Q1095,技リスト!$A$1:$F$270,6,FALSE))</f>
        <v>DR</v>
      </c>
      <c r="S1095" s="3">
        <f>IF(ISERROR(VLOOKUP($Q1095,技リスト!$A$1:$F$270,3,FALSE)),"－",VLOOKUP($Q1095,技リスト!$A$1:$F$270,3,FALSE))</f>
        <v>17</v>
      </c>
      <c r="T1095" s="3" t="str">
        <f>IF($E1095=IF(ISERROR(VLOOKUP($Q1095,技リスト!$A$1:$F$270,4,FALSE)),"－",VLOOKUP($Q1095,技リスト!$A$1:$F$270,4,FALSE)),"一致","")</f>
        <v>一致</v>
      </c>
      <c r="U1095" s="15" t="s">
        <v>397</v>
      </c>
      <c r="V1095" s="3" t="str">
        <f>IF(ISERROR(VLOOKUP($U1095,技リスト!$A$1:$F$270,6,FALSE)),"－",VLOOKUP($U1095,技リスト!$A$1:$F$270,6,FALSE))</f>
        <v>NS</v>
      </c>
      <c r="W1095" s="3">
        <f>IF(ISERROR(VLOOKUP($U1095,技リスト!$A$1:$F$270,3,FALSE)),"－",VLOOKUP($U1095,技リスト!$A$1:$F$270,3,FALSE))</f>
        <v>58</v>
      </c>
      <c r="X1095" s="3" t="str">
        <f>IF($E1095=IF(ISERROR(VLOOKUP($U1095,技リスト!$A$1:$F$270,4,FALSE)),"－",VLOOKUP($U1095,技リスト!$A$1:$F$270,4,FALSE)),"一致","")</f>
        <v>一致</v>
      </c>
      <c r="Y1095" s="15" t="s">
        <v>741</v>
      </c>
      <c r="Z1095" s="3" t="str">
        <f>IF(ISERROR(VLOOKUP($Y1095,技リスト!$A$1:$F$270,6,FALSE)),"－",VLOOKUP($Y1095,技リスト!$A$1:$F$270,6,FALSE))</f>
        <v>DR</v>
      </c>
      <c r="AA1095" s="3">
        <f>IF(ISERROR(VLOOKUP($Y1095,技リスト!$A$1:$F$270,3,FALSE)),"－",VLOOKUP($Y1095,技リスト!$A$1:$F$270,3,FALSE))</f>
        <v>67</v>
      </c>
      <c r="AB1095" s="3" t="str">
        <f>IF($E1095=IF(ISERROR(VLOOKUP($Y1095,技リスト!$A$1:$F$270,4,FALSE)),"－",VLOOKUP($Y1095,技リスト!$A$1:$F$270,4,FALSE)),"一致","")</f>
        <v/>
      </c>
      <c r="AC1095" s="15" t="s">
        <v>148</v>
      </c>
      <c r="AD1095" s="3" t="str">
        <f>IF(ISERROR(VLOOKUP($AC1095,技リスト!$A$1:$F$270,6,FALSE)),"－",VLOOKUP($AC1095,技リスト!$A$1:$F$270,6,FALSE))</f>
        <v>BS</v>
      </c>
      <c r="AE1095" s="3">
        <f>IF(ISERROR(VLOOKUP($AC1095,技リスト!$A$1:$F$270,3,FALSE)),"－",VLOOKUP($AC1095,技リスト!$A$1:$F$270,3,FALSE))</f>
        <v>80</v>
      </c>
      <c r="AF1095" s="3" t="str">
        <f>IF($E1095=IF(ISERROR(VLOOKUP($AC1095,技リスト!$A$1:$F$245,4,FALSE)),"－",VLOOKUP($AC1095,技リスト!$A$1:$F$245,4,FALSE)),"一致","")</f>
        <v>一致</v>
      </c>
      <c r="AG1095" s="16" t="str">
        <f t="shared" si="136"/>
        <v>ひとりワンツーメテオアタックオーロラドリブルドこんじょうバット</v>
      </c>
      <c r="AH1095" s="16" t="str">
        <f t="shared" si="137"/>
        <v>ひとりワンツーメテオアタックオーロラドリブルドこんじょうバット</v>
      </c>
      <c r="AI1095" s="16" t="str">
        <f t="shared" si="138"/>
        <v>ひとりワンツーメテオアタックオーロラドリブルドこんじょうバット</v>
      </c>
      <c r="AJ1095" s="16" t="str">
        <f t="shared" si="139"/>
        <v>ひとりワンツーメテオアタックオーロラドリブルドこんじょうバット</v>
      </c>
      <c r="AK1095" s="15" t="str">
        <f t="shared" si="140"/>
        <v>DRNSDRBS</v>
      </c>
      <c r="AL1095" s="16" t="str">
        <f t="shared" si="141"/>
        <v>DRNSDRBS</v>
      </c>
      <c r="AM1095" s="15" t="str">
        <f t="shared" si="142"/>
        <v>DRNSDRBS</v>
      </c>
      <c r="AN1095" s="15" t="str">
        <f t="shared" si="143"/>
        <v>DRNSDRBS</v>
      </c>
    </row>
    <row r="1096" spans="1:40" ht="11.25" customHeight="1" x14ac:dyDescent="0.15">
      <c r="A1096" s="15">
        <v>1095</v>
      </c>
      <c r="B1096" s="15" t="s">
        <v>2498</v>
      </c>
      <c r="C1096" s="15" t="s">
        <v>2499</v>
      </c>
      <c r="D1096" s="3" t="s">
        <v>18</v>
      </c>
      <c r="E1096" s="15" t="s">
        <v>145</v>
      </c>
      <c r="F1096" s="15" t="s">
        <v>17</v>
      </c>
      <c r="G1096" s="15">
        <v>143</v>
      </c>
      <c r="H1096" s="15">
        <v>116</v>
      </c>
      <c r="I1096" s="15">
        <v>56</v>
      </c>
      <c r="J1096" s="15">
        <v>57</v>
      </c>
      <c r="K1096" s="15">
        <v>52</v>
      </c>
      <c r="L1096" s="15">
        <v>53</v>
      </c>
      <c r="M1096" s="15">
        <v>60</v>
      </c>
      <c r="N1096" s="15">
        <v>53</v>
      </c>
      <c r="O1096" s="15">
        <v>60</v>
      </c>
      <c r="P1096" s="15">
        <v>20</v>
      </c>
      <c r="Q1096" s="15" t="s">
        <v>305</v>
      </c>
      <c r="R1096" s="3" t="str">
        <f>IF(ISERROR(VLOOKUP($Q1096,技リスト!$A$1:$F$270,6,FALSE)),"－",VLOOKUP($Q1096,技リスト!$A$1:$F$270,6,FALSE))</f>
        <v>BB</v>
      </c>
      <c r="S1096" s="3">
        <f>IF(ISERROR(VLOOKUP($Q1096,技リスト!$A$1:$F$270,3,FALSE)),"－",VLOOKUP($Q1096,技リスト!$A$1:$F$270,3,FALSE))</f>
        <v>16</v>
      </c>
      <c r="T1096" s="3" t="str">
        <f>IF($E1096=IF(ISERROR(VLOOKUP($Q1096,技リスト!$A$1:$F$270,4,FALSE)),"－",VLOOKUP($Q1096,技リスト!$A$1:$F$270,4,FALSE)),"一致","")</f>
        <v/>
      </c>
      <c r="U1096" s="15" t="s">
        <v>134</v>
      </c>
      <c r="V1096" s="3" t="str">
        <f>IF(ISERROR(VLOOKUP($U1096,技リスト!$A$1:$F$270,6,FALSE)),"－",VLOOKUP($U1096,技リスト!$A$1:$F$270,6,FALSE))</f>
        <v>DR</v>
      </c>
      <c r="W1096" s="3">
        <f>IF(ISERROR(VLOOKUP($U1096,技リスト!$A$1:$F$270,3,FALSE)),"－",VLOOKUP($U1096,技リスト!$A$1:$F$270,3,FALSE))</f>
        <v>38</v>
      </c>
      <c r="X1096" s="3" t="str">
        <f>IF($E1096=IF(ISERROR(VLOOKUP($U1096,技リスト!$A$1:$F$270,4,FALSE)),"－",VLOOKUP($U1096,技リスト!$A$1:$F$270,4,FALSE)),"一致","")</f>
        <v/>
      </c>
      <c r="Y1096" s="15" t="s">
        <v>133</v>
      </c>
      <c r="Z1096" s="3" t="str">
        <f>IF(ISERROR(VLOOKUP($Y1096,技リスト!$A$1:$F$270,6,FALSE)),"－",VLOOKUP($Y1096,技リスト!$A$1:$F$270,6,FALSE))</f>
        <v>BB</v>
      </c>
      <c r="AA1096" s="3">
        <f>IF(ISERROR(VLOOKUP($Y1096,技リスト!$A$1:$F$270,3,FALSE)),"－",VLOOKUP($Y1096,技リスト!$A$1:$F$270,3,FALSE))</f>
        <v>48</v>
      </c>
      <c r="AB1096" s="3" t="str">
        <f>IF($E1096=IF(ISERROR(VLOOKUP($Y1096,技リスト!$A$1:$F$270,4,FALSE)),"－",VLOOKUP($Y1096,技リスト!$A$1:$F$270,4,FALSE)),"一致","")</f>
        <v/>
      </c>
      <c r="AC1096" s="15" t="s">
        <v>213</v>
      </c>
      <c r="AD1096" s="3" t="str">
        <f>IF(ISERROR(VLOOKUP($AC1096,技リスト!$A$1:$F$270,6,FALSE)),"－",VLOOKUP($AC1096,技リスト!$A$1:$F$270,6,FALSE))</f>
        <v>BL</v>
      </c>
      <c r="AE1096" s="3">
        <f>IF(ISERROR(VLOOKUP($AC1096,技リスト!$A$1:$F$270,3,FALSE)),"－",VLOOKUP($AC1096,技リスト!$A$1:$F$270,3,FALSE))</f>
        <v>56</v>
      </c>
      <c r="AF1096" s="3" t="str">
        <f>IF($E1096=IF(ISERROR(VLOOKUP($AC1096,技リスト!$A$1:$F$245,4,FALSE)),"－",VLOOKUP($AC1096,技リスト!$A$1:$F$245,4,FALSE)),"一致","")</f>
        <v/>
      </c>
      <c r="AG1096" s="16" t="str">
        <f t="shared" si="136"/>
        <v>ホーントレインスーパーアルマジロザ・ウォールアースクェイク</v>
      </c>
      <c r="AH1096" s="16" t="str">
        <f t="shared" si="137"/>
        <v>ホーントレインスーパーアルマジロザ・ウォールアースクェイク</v>
      </c>
      <c r="AI1096" s="16" t="str">
        <f t="shared" si="138"/>
        <v>ホーントレインスーパーアルマジロザ・ウォールアースクェイク</v>
      </c>
      <c r="AJ1096" s="16" t="str">
        <f t="shared" si="139"/>
        <v>ホーントレインスーパーアルマジロザ・ウォールアースクェイク</v>
      </c>
      <c r="AK1096" s="15" t="str">
        <f t="shared" si="140"/>
        <v>BBDRBBBL</v>
      </c>
      <c r="AL1096" s="16" t="str">
        <f t="shared" si="141"/>
        <v>BBDRBBBL</v>
      </c>
      <c r="AM1096" s="15" t="str">
        <f t="shared" si="142"/>
        <v>BBDRBBBL</v>
      </c>
      <c r="AN1096" s="15" t="str">
        <f t="shared" si="143"/>
        <v>BBDRBBBL</v>
      </c>
    </row>
    <row r="1097" spans="1:40" ht="11.25" customHeight="1" x14ac:dyDescent="0.15">
      <c r="A1097" s="15">
        <v>1096</v>
      </c>
      <c r="B1097" s="15" t="s">
        <v>2500</v>
      </c>
      <c r="C1097" s="15" t="s">
        <v>2501</v>
      </c>
      <c r="D1097" s="3" t="s">
        <v>18</v>
      </c>
      <c r="E1097" s="15" t="s">
        <v>19</v>
      </c>
      <c r="F1097" s="15" t="s">
        <v>52</v>
      </c>
      <c r="G1097" s="15">
        <v>132</v>
      </c>
      <c r="H1097" s="15">
        <v>113</v>
      </c>
      <c r="I1097" s="15">
        <v>55</v>
      </c>
      <c r="J1097" s="15">
        <v>63</v>
      </c>
      <c r="K1097" s="15">
        <v>52</v>
      </c>
      <c r="L1097" s="15">
        <v>52</v>
      </c>
      <c r="M1097" s="15">
        <v>60</v>
      </c>
      <c r="N1097" s="15">
        <v>58</v>
      </c>
      <c r="O1097" s="15">
        <v>60</v>
      </c>
      <c r="P1097" s="15">
        <v>28</v>
      </c>
      <c r="Q1097" s="15" t="s">
        <v>153</v>
      </c>
      <c r="R1097" s="3" t="str">
        <f>IF(ISERROR(VLOOKUP($Q1097,技リスト!$A$1:$F$270,6,FALSE)),"－",VLOOKUP($Q1097,技リスト!$A$1:$F$270,6,FALSE))</f>
        <v>NS</v>
      </c>
      <c r="S1097" s="3">
        <f>IF(ISERROR(VLOOKUP($Q1097,技リスト!$A$1:$F$270,3,FALSE)),"－",VLOOKUP($Q1097,技リスト!$A$1:$F$270,3,FALSE))</f>
        <v>22</v>
      </c>
      <c r="T1097" s="3" t="str">
        <f>IF($E1097=IF(ISERROR(VLOOKUP($Q1097,技リスト!$A$1:$F$270,4,FALSE)),"－",VLOOKUP($Q1097,技リスト!$A$1:$F$270,4,FALSE)),"一致","")</f>
        <v>一致</v>
      </c>
      <c r="U1097" s="15" t="s">
        <v>127</v>
      </c>
      <c r="V1097" s="3" t="str">
        <f>IF(ISERROR(VLOOKUP($U1097,技リスト!$A$1:$F$270,6,FALSE)),"－",VLOOKUP($U1097,技リスト!$A$1:$F$270,6,FALSE))</f>
        <v>DR</v>
      </c>
      <c r="W1097" s="3">
        <f>IF(ISERROR(VLOOKUP($U1097,技リスト!$A$1:$F$270,3,FALSE)),"－",VLOOKUP($U1097,技リスト!$A$1:$F$270,3,FALSE))</f>
        <v>8</v>
      </c>
      <c r="X1097" s="3" t="str">
        <f>IF($E1097=IF(ISERROR(VLOOKUP($U1097,技リスト!$A$1:$F$270,4,FALSE)),"－",VLOOKUP($U1097,技リスト!$A$1:$F$270,4,FALSE)),"一致","")</f>
        <v/>
      </c>
      <c r="Y1097" s="15" t="s">
        <v>330</v>
      </c>
      <c r="Z1097" s="3" t="str">
        <f>IF(ISERROR(VLOOKUP($Y1097,技リスト!$A$1:$F$270,6,FALSE)),"－",VLOOKUP($Y1097,技リスト!$A$1:$F$270,6,FALSE))</f>
        <v>NS</v>
      </c>
      <c r="AA1097" s="3">
        <f>IF(ISERROR(VLOOKUP($Y1097,技リスト!$A$1:$F$270,3,FALSE)),"－",VLOOKUP($Y1097,技リスト!$A$1:$F$270,3,FALSE))</f>
        <v>65</v>
      </c>
      <c r="AB1097" s="3" t="str">
        <f>IF($E1097=IF(ISERROR(VLOOKUP($Y1097,技リスト!$A$1:$F$270,4,FALSE)),"－",VLOOKUP($Y1097,技リスト!$A$1:$F$270,4,FALSE)),"一致","")</f>
        <v>一致</v>
      </c>
      <c r="AC1097" s="15" t="s">
        <v>230</v>
      </c>
      <c r="AD1097" s="3" t="str">
        <f>IF(ISERROR(VLOOKUP($AC1097,技リスト!$A$1:$F$270,6,FALSE)),"－",VLOOKUP($AC1097,技リスト!$A$1:$F$270,6,FALSE))</f>
        <v>NS</v>
      </c>
      <c r="AE1097" s="3">
        <f>IF(ISERROR(VLOOKUP($AC1097,技リスト!$A$1:$F$270,3,FALSE)),"－",VLOOKUP($AC1097,技リスト!$A$1:$F$270,3,FALSE))</f>
        <v>67</v>
      </c>
      <c r="AF1097" s="3" t="str">
        <f>IF($E1097=IF(ISERROR(VLOOKUP($AC1097,技リスト!$A$1:$F$245,4,FALSE)),"－",VLOOKUP($AC1097,技リスト!$A$1:$F$245,4,FALSE)),"一致","")</f>
        <v>一致</v>
      </c>
      <c r="AG1097" s="16" t="str">
        <f t="shared" si="136"/>
        <v>ローリングキックしっぷうダッシュラン・ボール・ランフリーズショット</v>
      </c>
      <c r="AH1097" s="16" t="str">
        <f t="shared" si="137"/>
        <v>ローリングキックしっぷうダッシュラン・ボール・ランフリーズショット</v>
      </c>
      <c r="AI1097" s="16" t="str">
        <f t="shared" si="138"/>
        <v>ローリングキックしっぷうダッシュラン・ボール・ランフリーズショット</v>
      </c>
      <c r="AJ1097" s="16" t="str">
        <f t="shared" si="139"/>
        <v>ローリングキックしっぷうダッシュラン・ボール・ランフリーズショット</v>
      </c>
      <c r="AK1097" s="15" t="str">
        <f t="shared" si="140"/>
        <v>NSDRNSNS</v>
      </c>
      <c r="AL1097" s="16" t="str">
        <f t="shared" si="141"/>
        <v>NSDRNSNS</v>
      </c>
      <c r="AM1097" s="15" t="str">
        <f t="shared" si="142"/>
        <v>NSDRNSNS</v>
      </c>
      <c r="AN1097" s="15" t="str">
        <f t="shared" si="143"/>
        <v>NSDRNSNS</v>
      </c>
    </row>
    <row r="1098" spans="1:40" ht="11.25" customHeight="1" x14ac:dyDescent="0.15">
      <c r="A1098" s="15">
        <v>1097</v>
      </c>
      <c r="B1098" s="15" t="s">
        <v>2485</v>
      </c>
      <c r="C1098" s="15" t="s">
        <v>2502</v>
      </c>
      <c r="D1098" s="3" t="s">
        <v>18</v>
      </c>
      <c r="E1098" s="15" t="s">
        <v>88</v>
      </c>
      <c r="F1098" s="15" t="s">
        <v>52</v>
      </c>
      <c r="G1098" s="15">
        <v>190</v>
      </c>
      <c r="H1098" s="15">
        <v>140</v>
      </c>
      <c r="I1098" s="15">
        <v>80</v>
      </c>
      <c r="J1098" s="15">
        <v>71</v>
      </c>
      <c r="K1098" s="15">
        <v>68</v>
      </c>
      <c r="L1098" s="15">
        <v>68</v>
      </c>
      <c r="M1098" s="15">
        <v>77</v>
      </c>
      <c r="N1098" s="15">
        <v>70</v>
      </c>
      <c r="O1098" s="15">
        <v>57</v>
      </c>
      <c r="P1098" s="15">
        <v>24</v>
      </c>
      <c r="Q1098" s="15" t="s">
        <v>2489</v>
      </c>
      <c r="R1098" s="3" t="str">
        <f>IF(ISERROR(VLOOKUP($Q1098,技リスト!$A$1:$F$270,6,FALSE)),"－",VLOOKUP($Q1098,技リスト!$A$1:$F$270,6,FALSE))</f>
        <v>NS</v>
      </c>
      <c r="S1098" s="3">
        <f>IF(ISERROR(VLOOKUP($Q1098,技リスト!$A$1:$F$270,3,FALSE)),"－",VLOOKUP($Q1098,技リスト!$A$1:$F$270,3,FALSE))</f>
        <v>89</v>
      </c>
      <c r="T1098" s="3" t="str">
        <f>IF($E1098=IF(ISERROR(VLOOKUP($Q1098,技リスト!$A$1:$F$270,4,FALSE)),"－",VLOOKUP($Q1098,技リスト!$A$1:$F$270,4,FALSE)),"一致","")</f>
        <v>一致</v>
      </c>
      <c r="U1098" s="15" t="s">
        <v>741</v>
      </c>
      <c r="V1098" s="3" t="str">
        <f>IF(ISERROR(VLOOKUP($U1098,技リスト!$A$1:$F$270,6,FALSE)),"－",VLOOKUP($U1098,技リスト!$A$1:$F$270,6,FALSE))</f>
        <v>DR</v>
      </c>
      <c r="W1098" s="3">
        <f>IF(ISERROR(VLOOKUP($U1098,技リスト!$A$1:$F$270,3,FALSE)),"－",VLOOKUP($U1098,技リスト!$A$1:$F$270,3,FALSE))</f>
        <v>67</v>
      </c>
      <c r="X1098" s="3" t="str">
        <f>IF($E1098=IF(ISERROR(VLOOKUP($U1098,技リスト!$A$1:$F$270,4,FALSE)),"－",VLOOKUP($U1098,技リスト!$A$1:$F$270,4,FALSE)),"一致","")</f>
        <v>一致</v>
      </c>
      <c r="Y1098" s="15" t="s">
        <v>698</v>
      </c>
      <c r="Z1098" s="3" t="str">
        <f>IF(ISERROR(VLOOKUP($Y1098,技リスト!$A$1:$F$270,6,FALSE)),"－",VLOOKUP($Y1098,技リスト!$A$1:$F$270,6,FALSE))</f>
        <v>BL</v>
      </c>
      <c r="AA1098" s="3">
        <f>IF(ISERROR(VLOOKUP($Y1098,技リスト!$A$1:$F$270,3,FALSE)),"－",VLOOKUP($Y1098,技リスト!$A$1:$F$270,3,FALSE))</f>
        <v>44</v>
      </c>
      <c r="AB1098" s="3" t="str">
        <f>IF($E1098=IF(ISERROR(VLOOKUP($Y1098,技リスト!$A$1:$F$270,4,FALSE)),"－",VLOOKUP($Y1098,技リスト!$A$1:$F$270,4,FALSE)),"一致","")</f>
        <v>一致</v>
      </c>
      <c r="AC1098" s="15" t="s">
        <v>2340</v>
      </c>
      <c r="AD1098" s="3" t="str">
        <f>IF(ISERROR(VLOOKUP($AC1098,技リスト!$A$1:$F$270,6,FALSE)),"－",VLOOKUP($AC1098,技リスト!$A$1:$F$270,6,FALSE))</f>
        <v>NS</v>
      </c>
      <c r="AE1098" s="3">
        <f>IF(ISERROR(VLOOKUP($AC1098,技リスト!$A$1:$F$270,3,FALSE)),"－",VLOOKUP($AC1098,技リスト!$A$1:$F$270,3,FALSE))</f>
        <v>122</v>
      </c>
      <c r="AF1098" s="3" t="str">
        <f>IF($E1098=IF(ISERROR(VLOOKUP($AC1098,技リスト!$A$1:$F$245,4,FALSE)),"－",VLOOKUP($AC1098,技リスト!$A$1:$F$245,4,FALSE)),"一致","")</f>
        <v>一致</v>
      </c>
      <c r="AG1098" s="16" t="str">
        <f t="shared" si="136"/>
        <v>エターナルブリザードオーロラドリブルアイスグランドウルフレジェンド</v>
      </c>
      <c r="AH1098" s="16" t="str">
        <f t="shared" si="137"/>
        <v>エターナルブリザードオーロラドリブルアイスグランドウルフレジェンド</v>
      </c>
      <c r="AI1098" s="16" t="str">
        <f t="shared" si="138"/>
        <v>エターナルブリザードオーロラドリブルアイスグランドウルフレジェンド</v>
      </c>
      <c r="AJ1098" s="16" t="str">
        <f t="shared" si="139"/>
        <v>エターナルブリザードオーロラドリブルアイスグランドウルフレジェンド</v>
      </c>
      <c r="AK1098" s="15" t="str">
        <f t="shared" si="140"/>
        <v>NSDRBLNS</v>
      </c>
      <c r="AL1098" s="16" t="str">
        <f t="shared" si="141"/>
        <v>NSDRBLNS</v>
      </c>
      <c r="AM1098" s="15" t="str">
        <f t="shared" si="142"/>
        <v>NSDRBLNS</v>
      </c>
      <c r="AN1098" s="15" t="str">
        <f t="shared" si="143"/>
        <v>NSDRBLNS</v>
      </c>
    </row>
    <row r="1099" spans="1:40" ht="11.25" customHeight="1" x14ac:dyDescent="0.15">
      <c r="A1099" s="15">
        <v>1098</v>
      </c>
      <c r="B1099" s="15" t="s">
        <v>2503</v>
      </c>
      <c r="C1099" s="15" t="s">
        <v>2504</v>
      </c>
      <c r="D1099" s="3" t="s">
        <v>18</v>
      </c>
      <c r="E1099" s="15" t="s">
        <v>19</v>
      </c>
      <c r="F1099" s="15" t="s">
        <v>20</v>
      </c>
      <c r="G1099" s="15">
        <v>200</v>
      </c>
      <c r="H1099" s="15">
        <v>149</v>
      </c>
      <c r="I1099" s="15">
        <v>71</v>
      </c>
      <c r="J1099" s="15">
        <v>71</v>
      </c>
      <c r="K1099" s="15">
        <v>76</v>
      </c>
      <c r="L1099" s="15">
        <v>62</v>
      </c>
      <c r="M1099" s="15">
        <v>58</v>
      </c>
      <c r="N1099" s="15">
        <v>75</v>
      </c>
      <c r="O1099" s="15">
        <v>69</v>
      </c>
      <c r="P1099" s="15">
        <v>16</v>
      </c>
      <c r="Q1099" s="15" t="s">
        <v>43</v>
      </c>
      <c r="R1099" s="3" t="str">
        <f>IF(ISERROR(VLOOKUP($Q1099,技リスト!$A$1:$F$270,6,FALSE)),"－",VLOOKUP($Q1099,技リスト!$A$1:$F$270,6,FALSE))</f>
        <v>－</v>
      </c>
      <c r="S1099" s="3" t="str">
        <f>IF(ISERROR(VLOOKUP($Q1099,技リスト!$A$1:$F$270,3,FALSE)),"－",VLOOKUP($Q1099,技リスト!$A$1:$F$270,3,FALSE))</f>
        <v>－</v>
      </c>
      <c r="T1099" s="3" t="str">
        <f>IF($E1099=IF(ISERROR(VLOOKUP($Q1099,技リスト!$A$1:$F$270,4,FALSE)),"－",VLOOKUP($Q1099,技リスト!$A$1:$F$270,4,FALSE)),"一致","")</f>
        <v/>
      </c>
      <c r="U1099" s="15" t="s">
        <v>271</v>
      </c>
      <c r="V1099" s="3" t="str">
        <f>IF(ISERROR(VLOOKUP($U1099,技リスト!$A$1:$F$270,6,FALSE)),"－",VLOOKUP($U1099,技リスト!$A$1:$F$270,6,FALSE))</f>
        <v>CA</v>
      </c>
      <c r="W1099" s="3">
        <f>IF(ISERROR(VLOOKUP($U1099,技リスト!$A$1:$F$270,3,FALSE)),"－",VLOOKUP($U1099,技リスト!$A$1:$F$270,3,FALSE))</f>
        <v>76</v>
      </c>
      <c r="X1099" s="3" t="str">
        <f>IF($E1099=IF(ISERROR(VLOOKUP($U1099,技リスト!$A$1:$F$270,4,FALSE)),"－",VLOOKUP($U1099,技リスト!$A$1:$F$270,4,FALSE)),"一致","")</f>
        <v/>
      </c>
      <c r="Y1099" s="15" t="s">
        <v>484</v>
      </c>
      <c r="Z1099" s="3" t="str">
        <f>IF(ISERROR(VLOOKUP($Y1099,技リスト!$A$1:$F$270,6,FALSE)),"－",VLOOKUP($Y1099,技リスト!$A$1:$F$270,6,FALSE))</f>
        <v>P1</v>
      </c>
      <c r="AA1099" s="3">
        <f>IF(ISERROR(VLOOKUP($Y1099,技リスト!$A$1:$F$270,3,FALSE)),"－",VLOOKUP($Y1099,技リスト!$A$1:$F$270,3,FALSE))</f>
        <v>15</v>
      </c>
      <c r="AB1099" s="3" t="str">
        <f>IF($E1099=IF(ISERROR(VLOOKUP($Y1099,技リスト!$A$1:$F$270,4,FALSE)),"－",VLOOKUP($Y1099,技リスト!$A$1:$F$270,4,FALSE)),"一致","")</f>
        <v/>
      </c>
      <c r="AC1099" s="15" t="s">
        <v>446</v>
      </c>
      <c r="AD1099" s="3" t="str">
        <f>IF(ISERROR(VLOOKUP($AC1099,技リスト!$A$1:$F$270,6,FALSE)),"－",VLOOKUP($AC1099,技リスト!$A$1:$F$270,6,FALSE))</f>
        <v>CA</v>
      </c>
      <c r="AE1099" s="3">
        <f>IF(ISERROR(VLOOKUP($AC1099,技リスト!$A$1:$F$270,3,FALSE)),"－",VLOOKUP($AC1099,技リスト!$A$1:$F$270,3,FALSE))</f>
        <v>90</v>
      </c>
      <c r="AF1099" s="3" t="str">
        <f>IF($E1099=IF(ISERROR(VLOOKUP($AC1099,技リスト!$A$1:$F$245,4,FALSE)),"－",VLOOKUP($AC1099,技リスト!$A$1:$F$245,4,FALSE)),"一致","")</f>
        <v>一致</v>
      </c>
      <c r="AG1099" s="16" t="str">
        <f t="shared" si="136"/>
        <v>ネバーギブアップかえんほうしゃまきわりチョップぶんしんブロック</v>
      </c>
      <c r="AH1099" s="16" t="str">
        <f t="shared" si="137"/>
        <v>ネバーギブアップかえんほうしゃまきわりチョップぶんしんブロック</v>
      </c>
      <c r="AI1099" s="16" t="str">
        <f t="shared" si="138"/>
        <v>ネバーギブアップかえんほうしゃまきわりチョップぶんしんブロック</v>
      </c>
      <c r="AJ1099" s="16" t="str">
        <f t="shared" si="139"/>
        <v>ネバーギブアップかえんほうしゃまきわりチョップぶんしんブロック</v>
      </c>
      <c r="AK1099" s="15" t="str">
        <f t="shared" si="140"/>
        <v>－CAP1CA</v>
      </c>
      <c r="AL1099" s="16" t="str">
        <f t="shared" si="141"/>
        <v>－CAP1CA</v>
      </c>
      <c r="AM1099" s="15" t="str">
        <f t="shared" si="142"/>
        <v>－CAP1CA</v>
      </c>
      <c r="AN1099" s="15" t="str">
        <f t="shared" si="143"/>
        <v>－CAP1CA</v>
      </c>
    </row>
    <row r="1100" spans="1:40" ht="11.25" customHeight="1" x14ac:dyDescent="0.15">
      <c r="A1100" s="15">
        <v>1099</v>
      </c>
      <c r="B1100" s="15" t="s">
        <v>2505</v>
      </c>
      <c r="C1100" s="15" t="s">
        <v>2506</v>
      </c>
      <c r="D1100" s="3" t="s">
        <v>18</v>
      </c>
      <c r="E1100" s="15" t="s">
        <v>88</v>
      </c>
      <c r="F1100" s="15" t="s">
        <v>17</v>
      </c>
      <c r="G1100" s="15">
        <v>171</v>
      </c>
      <c r="H1100" s="15">
        <v>129</v>
      </c>
      <c r="I1100" s="15">
        <v>64</v>
      </c>
      <c r="J1100" s="15">
        <v>64</v>
      </c>
      <c r="K1100" s="15">
        <v>68</v>
      </c>
      <c r="L1100" s="15">
        <v>64</v>
      </c>
      <c r="M1100" s="15">
        <v>62</v>
      </c>
      <c r="N1100" s="15">
        <v>60</v>
      </c>
      <c r="O1100" s="15">
        <v>60</v>
      </c>
      <c r="P1100" s="15">
        <v>26</v>
      </c>
      <c r="Q1100" s="15" t="s">
        <v>290</v>
      </c>
      <c r="R1100" s="3" t="str">
        <f>IF(ISERROR(VLOOKUP($Q1100,技リスト!$A$1:$F$270,6,FALSE)),"－",VLOOKUP($Q1100,技リスト!$A$1:$F$270,6,FALSE))</f>
        <v>BL</v>
      </c>
      <c r="S1100" s="3">
        <f>IF(ISERROR(VLOOKUP($Q1100,技リスト!$A$1:$F$270,3,FALSE)),"－",VLOOKUP($Q1100,技リスト!$A$1:$F$270,3,FALSE))</f>
        <v>56</v>
      </c>
      <c r="T1100" s="3" t="str">
        <f>IF($E1100=IF(ISERROR(VLOOKUP($Q1100,技リスト!$A$1:$F$270,4,FALSE)),"－",VLOOKUP($Q1100,技リスト!$A$1:$F$270,4,FALSE)),"一致","")</f>
        <v/>
      </c>
      <c r="U1100" s="15" t="s">
        <v>129</v>
      </c>
      <c r="V1100" s="3" t="str">
        <f>IF(ISERROR(VLOOKUP($U1100,技リスト!$A$1:$F$270,6,FALSE)),"－",VLOOKUP($U1100,技リスト!$A$1:$F$270,6,FALSE))</f>
        <v>BL</v>
      </c>
      <c r="W1100" s="3">
        <f>IF(ISERROR(VLOOKUP($U1100,技リスト!$A$1:$F$270,3,FALSE)),"－",VLOOKUP($U1100,技リスト!$A$1:$F$270,3,FALSE))</f>
        <v>73</v>
      </c>
      <c r="X1100" s="3" t="str">
        <f>IF($E1100=IF(ISERROR(VLOOKUP($U1100,技リスト!$A$1:$F$270,4,FALSE)),"－",VLOOKUP($U1100,技リスト!$A$1:$F$270,4,FALSE)),"一致","")</f>
        <v/>
      </c>
      <c r="Y1100" s="15" t="s">
        <v>187</v>
      </c>
      <c r="Z1100" s="3" t="str">
        <f>IF(ISERROR(VLOOKUP($Y1100,技リスト!$A$1:$F$270,6,FALSE)),"－",VLOOKUP($Y1100,技リスト!$A$1:$F$270,6,FALSE))</f>
        <v>DR</v>
      </c>
      <c r="AA1100" s="3">
        <f>IF(ISERROR(VLOOKUP($Y1100,技リスト!$A$1:$F$270,3,FALSE)),"－",VLOOKUP($Y1100,技リスト!$A$1:$F$270,3,FALSE))</f>
        <v>15</v>
      </c>
      <c r="AB1100" s="3" t="str">
        <f>IF($E1100=IF(ISERROR(VLOOKUP($Y1100,技リスト!$A$1:$F$270,4,FALSE)),"－",VLOOKUP($Y1100,技リスト!$A$1:$F$270,4,FALSE)),"一致","")</f>
        <v/>
      </c>
      <c r="AC1100" s="15" t="s">
        <v>562</v>
      </c>
      <c r="AD1100" s="3" t="str">
        <f>IF(ISERROR(VLOOKUP($AC1100,技リスト!$A$1:$F$270,6,FALSE)),"－",VLOOKUP($AC1100,技リスト!$A$1:$F$270,6,FALSE))</f>
        <v>BB</v>
      </c>
      <c r="AE1100" s="3">
        <f>IF(ISERROR(VLOOKUP($AC1100,技リスト!$A$1:$F$270,3,FALSE)),"－",VLOOKUP($AC1100,技リスト!$A$1:$F$270,3,FALSE))</f>
        <v>80</v>
      </c>
      <c r="AF1100" s="3" t="str">
        <f>IF($E1100=IF(ISERROR(VLOOKUP($AC1100,技リスト!$A$1:$F$245,4,FALSE)),"－",VLOOKUP($AC1100,技リスト!$A$1:$F$245,4,FALSE)),"一致","")</f>
        <v/>
      </c>
      <c r="AG1100" s="16" t="str">
        <f t="shared" si="136"/>
        <v>くものいとぶんしんディフェンスのろいさばきのてっつい</v>
      </c>
      <c r="AH1100" s="16" t="str">
        <f t="shared" si="137"/>
        <v>くものいとぶんしんディフェンスのろいさばきのてっつい</v>
      </c>
      <c r="AI1100" s="16" t="str">
        <f t="shared" si="138"/>
        <v>くものいとぶんしんディフェンスのろいさばきのてっつい</v>
      </c>
      <c r="AJ1100" s="16" t="str">
        <f t="shared" si="139"/>
        <v>くものいとぶんしんディフェンスのろいさばきのてっつい</v>
      </c>
      <c r="AK1100" s="15" t="str">
        <f t="shared" si="140"/>
        <v>BLBLDRBB</v>
      </c>
      <c r="AL1100" s="16" t="str">
        <f t="shared" si="141"/>
        <v>BLBLDRBB</v>
      </c>
      <c r="AM1100" s="15" t="str">
        <f t="shared" si="142"/>
        <v>BLBLDRBB</v>
      </c>
      <c r="AN1100" s="15" t="str">
        <f t="shared" si="143"/>
        <v>BLBLDRBB</v>
      </c>
    </row>
    <row r="1101" spans="1:40" ht="11.25" customHeight="1" x14ac:dyDescent="0.15">
      <c r="A1101" s="15">
        <v>1100</v>
      </c>
      <c r="B1101" s="15" t="s">
        <v>2507</v>
      </c>
      <c r="C1101" s="15" t="s">
        <v>2508</v>
      </c>
      <c r="D1101" s="3" t="s">
        <v>18</v>
      </c>
      <c r="E1101" s="15" t="s">
        <v>121</v>
      </c>
      <c r="F1101" s="15" t="s">
        <v>17</v>
      </c>
      <c r="G1101" s="15">
        <v>187</v>
      </c>
      <c r="H1101" s="15">
        <v>149</v>
      </c>
      <c r="I1101" s="15">
        <v>56</v>
      </c>
      <c r="J1101" s="15">
        <v>53</v>
      </c>
      <c r="K1101" s="15">
        <v>62</v>
      </c>
      <c r="L1101" s="15">
        <v>52</v>
      </c>
      <c r="M1101" s="15">
        <v>57</v>
      </c>
      <c r="N1101" s="15">
        <v>69</v>
      </c>
      <c r="O1101" s="15">
        <v>64</v>
      </c>
      <c r="P1101" s="15">
        <v>11</v>
      </c>
      <c r="Q1101" s="15" t="s">
        <v>289</v>
      </c>
      <c r="R1101" s="3" t="str">
        <f>IF(ISERROR(VLOOKUP($Q1101,技リスト!$A$1:$F$270,6,FALSE)),"－",VLOOKUP($Q1101,技リスト!$A$1:$F$270,6,FALSE))</f>
        <v>DR</v>
      </c>
      <c r="S1101" s="3">
        <f>IF(ISERROR(VLOOKUP($Q1101,技リスト!$A$1:$F$270,3,FALSE)),"－",VLOOKUP($Q1101,技リスト!$A$1:$F$270,3,FALSE))</f>
        <v>24</v>
      </c>
      <c r="T1101" s="3" t="str">
        <f>IF($E1101=IF(ISERROR(VLOOKUP($Q1101,技リスト!$A$1:$F$270,4,FALSE)),"－",VLOOKUP($Q1101,技リスト!$A$1:$F$270,4,FALSE)),"一致","")</f>
        <v/>
      </c>
      <c r="U1101" s="15" t="s">
        <v>141</v>
      </c>
      <c r="V1101" s="3" t="str">
        <f>IF(ISERROR(VLOOKUP($U1101,技リスト!$A$1:$F$270,6,FALSE)),"－",VLOOKUP($U1101,技リスト!$A$1:$F$270,6,FALSE))</f>
        <v>BL</v>
      </c>
      <c r="W1101" s="3">
        <f>IF(ISERROR(VLOOKUP($U1101,技リスト!$A$1:$F$270,3,FALSE)),"－",VLOOKUP($U1101,技リスト!$A$1:$F$270,3,FALSE))</f>
        <v>64</v>
      </c>
      <c r="X1101" s="3" t="str">
        <f>IF($E1101=IF(ISERROR(VLOOKUP($U1101,技リスト!$A$1:$F$270,4,FALSE)),"－",VLOOKUP($U1101,技リスト!$A$1:$F$270,4,FALSE)),"一致","")</f>
        <v/>
      </c>
      <c r="Y1101" s="15" t="s">
        <v>715</v>
      </c>
      <c r="Z1101" s="3" t="str">
        <f>IF(ISERROR(VLOOKUP($Y1101,技リスト!$A$1:$F$270,6,FALSE)),"－",VLOOKUP($Y1101,技リスト!$A$1:$F$270,6,FALSE))</f>
        <v>DR</v>
      </c>
      <c r="AA1101" s="3">
        <f>IF(ISERROR(VLOOKUP($Y1101,技リスト!$A$1:$F$270,3,FALSE)),"－",VLOOKUP($Y1101,技リスト!$A$1:$F$270,3,FALSE))</f>
        <v>61</v>
      </c>
      <c r="AB1101" s="3" t="str">
        <f>IF($E1101=IF(ISERROR(VLOOKUP($Y1101,技リスト!$A$1:$F$270,4,FALSE)),"－",VLOOKUP($Y1101,技リスト!$A$1:$F$270,4,FALSE)),"一致","")</f>
        <v/>
      </c>
      <c r="AC1101" s="15" t="s">
        <v>128</v>
      </c>
      <c r="AD1101" s="3" t="str">
        <f>IF(ISERROR(VLOOKUP($AC1101,技リスト!$A$1:$F$270,6,FALSE)),"－",VLOOKUP($AC1101,技リスト!$A$1:$F$270,6,FALSE))</f>
        <v>DR</v>
      </c>
      <c r="AE1101" s="3">
        <f>IF(ISERROR(VLOOKUP($AC1101,技リスト!$A$1:$F$270,3,FALSE)),"－",VLOOKUP($AC1101,技リスト!$A$1:$F$270,3,FALSE))</f>
        <v>76</v>
      </c>
      <c r="AF1101" s="3" t="str">
        <f>IF($E1101=IF(ISERROR(VLOOKUP($AC1101,技リスト!$A$1:$F$245,4,FALSE)),"－",VLOOKUP($AC1101,技リスト!$A$1:$F$245,4,FALSE)),"一致","")</f>
        <v/>
      </c>
      <c r="AG1101" s="16" t="str">
        <f t="shared" si="136"/>
        <v>どくぎりのじゅつかげぬいたつまきどくぎりぶんしんフェイント</v>
      </c>
      <c r="AH1101" s="16" t="str">
        <f t="shared" si="137"/>
        <v>どくぎりのじゅつかげぬいたつまきどくぎりぶんしんフェイント</v>
      </c>
      <c r="AI1101" s="16" t="str">
        <f t="shared" si="138"/>
        <v>どくぎりのじゅつかげぬいたつまきどくぎりぶんしんフェイント</v>
      </c>
      <c r="AJ1101" s="16" t="str">
        <f t="shared" si="139"/>
        <v>どくぎりのじゅつかげぬいたつまきどくぎりぶんしんフェイント</v>
      </c>
      <c r="AK1101" s="15" t="str">
        <f t="shared" si="140"/>
        <v>DRBLDRDR</v>
      </c>
      <c r="AL1101" s="16" t="str">
        <f t="shared" si="141"/>
        <v>DRBLDRDR</v>
      </c>
      <c r="AM1101" s="15" t="str">
        <f t="shared" si="142"/>
        <v>DRBLDRDR</v>
      </c>
      <c r="AN1101" s="15" t="str">
        <f t="shared" si="143"/>
        <v>DRBLDRDR</v>
      </c>
    </row>
    <row r="1102" spans="1:40" ht="11.25" customHeight="1" x14ac:dyDescent="0.15">
      <c r="A1102" s="15">
        <v>1101</v>
      </c>
      <c r="B1102" s="15" t="s">
        <v>2509</v>
      </c>
      <c r="C1102" s="15" t="s">
        <v>2510</v>
      </c>
      <c r="D1102" s="3" t="s">
        <v>18</v>
      </c>
      <c r="E1102" s="15" t="s">
        <v>19</v>
      </c>
      <c r="F1102" s="15" t="s">
        <v>17</v>
      </c>
      <c r="G1102" s="15">
        <v>213</v>
      </c>
      <c r="H1102" s="15">
        <v>129</v>
      </c>
      <c r="I1102" s="15">
        <v>56</v>
      </c>
      <c r="J1102" s="15">
        <v>67</v>
      </c>
      <c r="K1102" s="15">
        <v>55</v>
      </c>
      <c r="L1102" s="15">
        <v>59</v>
      </c>
      <c r="M1102" s="15">
        <v>68</v>
      </c>
      <c r="N1102" s="15">
        <v>71</v>
      </c>
      <c r="O1102" s="15">
        <v>70</v>
      </c>
      <c r="P1102" s="15">
        <v>20</v>
      </c>
      <c r="Q1102" s="15" t="s">
        <v>158</v>
      </c>
      <c r="R1102" s="3" t="str">
        <f>IF(ISERROR(VLOOKUP($Q1102,技リスト!$A$1:$F$270,6,FALSE)),"－",VLOOKUP($Q1102,技リスト!$A$1:$F$270,6,FALSE))</f>
        <v>DR</v>
      </c>
      <c r="S1102" s="3">
        <f>IF(ISERROR(VLOOKUP($Q1102,技リスト!$A$1:$F$270,3,FALSE)),"－",VLOOKUP($Q1102,技リスト!$A$1:$F$270,3,FALSE))</f>
        <v>17</v>
      </c>
      <c r="T1102" s="3" t="str">
        <f>IF($E1102=IF(ISERROR(VLOOKUP($Q1102,技リスト!$A$1:$F$270,4,FALSE)),"－",VLOOKUP($Q1102,技リスト!$A$1:$F$270,4,FALSE)),"一致","")</f>
        <v/>
      </c>
      <c r="U1102" s="15" t="s">
        <v>169</v>
      </c>
      <c r="V1102" s="3" t="str">
        <f>IF(ISERROR(VLOOKUP($U1102,技リスト!$A$1:$F$270,6,FALSE)),"－",VLOOKUP($U1102,技リスト!$A$1:$F$270,6,FALSE))</f>
        <v>BL</v>
      </c>
      <c r="W1102" s="3">
        <f>IF(ISERROR(VLOOKUP($U1102,技リスト!$A$1:$F$270,3,FALSE)),"－",VLOOKUP($U1102,技リスト!$A$1:$F$270,3,FALSE))</f>
        <v>8</v>
      </c>
      <c r="X1102" s="3" t="str">
        <f>IF($E1102=IF(ISERROR(VLOOKUP($U1102,技リスト!$A$1:$F$270,4,FALSE)),"－",VLOOKUP($U1102,技リスト!$A$1:$F$270,4,FALSE)),"一致","")</f>
        <v>一致</v>
      </c>
      <c r="Y1102" s="15" t="s">
        <v>160</v>
      </c>
      <c r="Z1102" s="3" t="str">
        <f>IF(ISERROR(VLOOKUP($Y1102,技リスト!$A$1:$F$270,6,FALSE)),"－",VLOOKUP($Y1102,技リスト!$A$1:$F$270,6,FALSE))</f>
        <v>BS</v>
      </c>
      <c r="AA1102" s="3">
        <f>IF(ISERROR(VLOOKUP($Y1102,技リスト!$A$1:$F$270,3,FALSE)),"－",VLOOKUP($Y1102,技リスト!$A$1:$F$270,3,FALSE))</f>
        <v>78</v>
      </c>
      <c r="AB1102" s="3" t="str">
        <f>IF($E1102=IF(ISERROR(VLOOKUP($Y1102,技リスト!$A$1:$F$270,4,FALSE)),"－",VLOOKUP($Y1102,技リスト!$A$1:$F$270,4,FALSE)),"一致","")</f>
        <v/>
      </c>
      <c r="AC1102" s="15" t="s">
        <v>562</v>
      </c>
      <c r="AD1102" s="3" t="str">
        <f>IF(ISERROR(VLOOKUP($AC1102,技リスト!$A$1:$F$270,6,FALSE)),"－",VLOOKUP($AC1102,技リスト!$A$1:$F$270,6,FALSE))</f>
        <v>BB</v>
      </c>
      <c r="AE1102" s="3">
        <f>IF(ISERROR(VLOOKUP($AC1102,技リスト!$A$1:$F$270,3,FALSE)),"－",VLOOKUP($AC1102,技リスト!$A$1:$F$270,3,FALSE))</f>
        <v>80</v>
      </c>
      <c r="AF1102" s="3" t="str">
        <f>IF($E1102=IF(ISERROR(VLOOKUP($AC1102,技リスト!$A$1:$F$245,4,FALSE)),"－",VLOOKUP($AC1102,技リスト!$A$1:$F$245,4,FALSE)),"一致","")</f>
        <v/>
      </c>
      <c r="AG1102" s="16" t="str">
        <f t="shared" si="136"/>
        <v>たつまきせんぷうクイックドロウクンフーアタックさばきのてっつい</v>
      </c>
      <c r="AH1102" s="16" t="str">
        <f t="shared" si="137"/>
        <v>たつまきせんぷうクイックドロウクンフーアタックさばきのてっつい</v>
      </c>
      <c r="AI1102" s="16" t="str">
        <f t="shared" si="138"/>
        <v>たつまきせんぷうクイックドロウクンフーアタックさばきのてっつい</v>
      </c>
      <c r="AJ1102" s="16" t="str">
        <f t="shared" si="139"/>
        <v>たつまきせんぷうクイックドロウクンフーアタックさばきのてっつい</v>
      </c>
      <c r="AK1102" s="15" t="str">
        <f t="shared" si="140"/>
        <v>DRBLBSBB</v>
      </c>
      <c r="AL1102" s="16" t="str">
        <f t="shared" si="141"/>
        <v>DRBLBSBB</v>
      </c>
      <c r="AM1102" s="15" t="str">
        <f t="shared" si="142"/>
        <v>DRBLBSBB</v>
      </c>
      <c r="AN1102" s="15" t="str">
        <f t="shared" si="143"/>
        <v>DRBLBSBB</v>
      </c>
    </row>
    <row r="1103" spans="1:40" ht="11.25" customHeight="1" x14ac:dyDescent="0.15">
      <c r="A1103" s="15">
        <v>1102</v>
      </c>
      <c r="B1103" s="15" t="s">
        <v>2511</v>
      </c>
      <c r="C1103" s="15" t="s">
        <v>2512</v>
      </c>
      <c r="D1103" s="3" t="s">
        <v>18</v>
      </c>
      <c r="E1103" s="15" t="s">
        <v>145</v>
      </c>
      <c r="F1103" s="15" t="s">
        <v>17</v>
      </c>
      <c r="G1103" s="15">
        <v>193</v>
      </c>
      <c r="H1103" s="15">
        <v>144</v>
      </c>
      <c r="I1103" s="15">
        <v>53</v>
      </c>
      <c r="J1103" s="15">
        <v>58</v>
      </c>
      <c r="K1103" s="15">
        <v>67</v>
      </c>
      <c r="L1103" s="15">
        <v>56</v>
      </c>
      <c r="M1103" s="15">
        <v>62</v>
      </c>
      <c r="N1103" s="15">
        <v>59</v>
      </c>
      <c r="O1103" s="15">
        <v>53</v>
      </c>
      <c r="P1103" s="15">
        <v>22</v>
      </c>
      <c r="Q1103" s="15" t="s">
        <v>304</v>
      </c>
      <c r="R1103" s="3" t="str">
        <f>IF(ISERROR(VLOOKUP($Q1103,技リスト!$A$1:$F$270,6,FALSE)),"－",VLOOKUP($Q1103,技リスト!$A$1:$F$270,6,FALSE))</f>
        <v>BL</v>
      </c>
      <c r="S1103" s="3">
        <f>IF(ISERROR(VLOOKUP($Q1103,技リスト!$A$1:$F$270,3,FALSE)),"－",VLOOKUP($Q1103,技リスト!$A$1:$F$270,3,FALSE))</f>
        <v>12</v>
      </c>
      <c r="T1103" s="3" t="str">
        <f>IF($E1103=IF(ISERROR(VLOOKUP($Q1103,技リスト!$A$1:$F$270,4,FALSE)),"－",VLOOKUP($Q1103,技リスト!$A$1:$F$270,4,FALSE)),"一致","")</f>
        <v/>
      </c>
      <c r="U1103" s="15" t="s">
        <v>738</v>
      </c>
      <c r="V1103" s="3" t="str">
        <f>IF(ISERROR(VLOOKUP($U1103,技リスト!$A$1:$F$270,6,FALSE)),"－",VLOOKUP($U1103,技リスト!$A$1:$F$270,6,FALSE))</f>
        <v>BB</v>
      </c>
      <c r="W1103" s="3">
        <f>IF(ISERROR(VLOOKUP($U1103,技リスト!$A$1:$F$270,3,FALSE)),"－",VLOOKUP($U1103,技リスト!$A$1:$F$270,3,FALSE))</f>
        <v>44</v>
      </c>
      <c r="X1103" s="3" t="str">
        <f>IF($E1103=IF(ISERROR(VLOOKUP($U1103,技リスト!$A$1:$F$270,4,FALSE)),"－",VLOOKUP($U1103,技リスト!$A$1:$F$270,4,FALSE)),"一致","")</f>
        <v>一致</v>
      </c>
      <c r="Y1103" s="15" t="s">
        <v>176</v>
      </c>
      <c r="Z1103" s="3" t="str">
        <f>IF(ISERROR(VLOOKUP($Y1103,技リスト!$A$1:$F$270,6,FALSE)),"－",VLOOKUP($Y1103,技リスト!$A$1:$F$270,6,FALSE))</f>
        <v>DR</v>
      </c>
      <c r="AA1103" s="3">
        <f>IF(ISERROR(VLOOKUP($Y1103,技リスト!$A$1:$F$270,3,FALSE)),"－",VLOOKUP($Y1103,技リスト!$A$1:$F$270,3,FALSE))</f>
        <v>47</v>
      </c>
      <c r="AB1103" s="3" t="str">
        <f>IF($E1103=IF(ISERROR(VLOOKUP($Y1103,技リスト!$A$1:$F$270,4,FALSE)),"－",VLOOKUP($Y1103,技リスト!$A$1:$F$270,4,FALSE)),"一致","")</f>
        <v>一致</v>
      </c>
      <c r="AC1103" s="15" t="s">
        <v>135</v>
      </c>
      <c r="AD1103" s="3" t="str">
        <f>IF(ISERROR(VLOOKUP($AC1103,技リスト!$A$1:$F$270,6,FALSE)),"－",VLOOKUP($AC1103,技リスト!$A$1:$F$270,6,FALSE))</f>
        <v>DR</v>
      </c>
      <c r="AE1103" s="3">
        <f>IF(ISERROR(VLOOKUP($AC1103,技リスト!$A$1:$F$270,3,FALSE)),"－",VLOOKUP($AC1103,技リスト!$A$1:$F$270,3,FALSE))</f>
        <v>61</v>
      </c>
      <c r="AF1103" s="3" t="str">
        <f>IF($E1103=IF(ISERROR(VLOOKUP($AC1103,技リスト!$A$1:$F$245,4,FALSE)),"－",VLOOKUP($AC1103,技リスト!$A$1:$F$245,4,FALSE)),"一致","")</f>
        <v/>
      </c>
      <c r="AG1103" s="16" t="str">
        <f t="shared" si="136"/>
        <v>しこふみスーパーしこふみヒートタックルモグラフェイント</v>
      </c>
      <c r="AH1103" s="16" t="str">
        <f t="shared" si="137"/>
        <v>しこふみスーパーしこふみヒートタックルモグラフェイント</v>
      </c>
      <c r="AI1103" s="16" t="str">
        <f t="shared" si="138"/>
        <v>しこふみスーパーしこふみヒートタックルモグラフェイント</v>
      </c>
      <c r="AJ1103" s="16" t="str">
        <f t="shared" si="139"/>
        <v>しこふみスーパーしこふみヒートタックルモグラフェイント</v>
      </c>
      <c r="AK1103" s="15" t="str">
        <f t="shared" si="140"/>
        <v>BLBBDRDR</v>
      </c>
      <c r="AL1103" s="16" t="str">
        <f t="shared" si="141"/>
        <v>BLBBDRDR</v>
      </c>
      <c r="AM1103" s="15" t="str">
        <f t="shared" si="142"/>
        <v>BLBBDRDR</v>
      </c>
      <c r="AN1103" s="15" t="str">
        <f t="shared" si="143"/>
        <v>BLBBDRDR</v>
      </c>
    </row>
    <row r="1104" spans="1:40" ht="11.25" customHeight="1" x14ac:dyDescent="0.15">
      <c r="A1104" s="15">
        <v>1103</v>
      </c>
      <c r="B1104" s="15" t="s">
        <v>2513</v>
      </c>
      <c r="C1104" s="15" t="s">
        <v>2514</v>
      </c>
      <c r="D1104" s="3" t="s">
        <v>18</v>
      </c>
      <c r="E1104" s="15" t="s">
        <v>19</v>
      </c>
      <c r="F1104" s="15" t="s">
        <v>53</v>
      </c>
      <c r="G1104" s="15">
        <v>187</v>
      </c>
      <c r="H1104" s="15">
        <v>153</v>
      </c>
      <c r="I1104" s="15">
        <v>58</v>
      </c>
      <c r="J1104" s="15">
        <v>53</v>
      </c>
      <c r="K1104" s="15">
        <v>70</v>
      </c>
      <c r="L1104" s="15">
        <v>62</v>
      </c>
      <c r="M1104" s="15">
        <v>60</v>
      </c>
      <c r="N1104" s="15">
        <v>66</v>
      </c>
      <c r="O1104" s="15">
        <v>63</v>
      </c>
      <c r="P1104" s="15">
        <v>12</v>
      </c>
      <c r="Q1104" s="15" t="s">
        <v>921</v>
      </c>
      <c r="R1104" s="3" t="str">
        <f>IF(ISERROR(VLOOKUP($Q1104,技リスト!$A$1:$F$270,6,FALSE)),"－",VLOOKUP($Q1104,技リスト!$A$1:$F$270,6,FALSE))</f>
        <v>DR</v>
      </c>
      <c r="S1104" s="3">
        <f>IF(ISERROR(VLOOKUP($Q1104,技リスト!$A$1:$F$270,3,FALSE)),"－",VLOOKUP($Q1104,技リスト!$A$1:$F$270,3,FALSE))</f>
        <v>17</v>
      </c>
      <c r="T1104" s="3" t="str">
        <f>IF($E1104=IF(ISERROR(VLOOKUP($Q1104,技リスト!$A$1:$F$270,4,FALSE)),"－",VLOOKUP($Q1104,技リスト!$A$1:$F$270,4,FALSE)),"一致","")</f>
        <v/>
      </c>
      <c r="U1104" s="15" t="s">
        <v>715</v>
      </c>
      <c r="V1104" s="3" t="str">
        <f>IF(ISERROR(VLOOKUP($U1104,技リスト!$A$1:$F$270,6,FALSE)),"－",VLOOKUP($U1104,技リスト!$A$1:$F$270,6,FALSE))</f>
        <v>DR</v>
      </c>
      <c r="W1104" s="3">
        <f>IF(ISERROR(VLOOKUP($U1104,技リスト!$A$1:$F$270,3,FALSE)),"－",VLOOKUP($U1104,技リスト!$A$1:$F$270,3,FALSE))</f>
        <v>61</v>
      </c>
      <c r="X1104" s="3" t="str">
        <f>IF($E1104=IF(ISERROR(VLOOKUP($U1104,技リスト!$A$1:$F$270,4,FALSE)),"－",VLOOKUP($U1104,技リスト!$A$1:$F$270,4,FALSE)),"一致","")</f>
        <v>一致</v>
      </c>
      <c r="Y1104" s="15" t="s">
        <v>141</v>
      </c>
      <c r="Z1104" s="3" t="str">
        <f>IF(ISERROR(VLOOKUP($Y1104,技リスト!$A$1:$F$270,6,FALSE)),"－",VLOOKUP($Y1104,技リスト!$A$1:$F$270,6,FALSE))</f>
        <v>BL</v>
      </c>
      <c r="AA1104" s="3">
        <f>IF(ISERROR(VLOOKUP($Y1104,技リスト!$A$1:$F$270,3,FALSE)),"－",VLOOKUP($Y1104,技リスト!$A$1:$F$270,3,FALSE))</f>
        <v>64</v>
      </c>
      <c r="AB1104" s="3" t="str">
        <f>IF($E1104=IF(ISERROR(VLOOKUP($Y1104,技リスト!$A$1:$F$270,4,FALSE)),"－",VLOOKUP($Y1104,技リスト!$A$1:$F$270,4,FALSE)),"一致","")</f>
        <v>一致</v>
      </c>
      <c r="AC1104" s="15" t="s">
        <v>354</v>
      </c>
      <c r="AD1104" s="3" t="str">
        <f>IF(ISERROR(VLOOKUP($AC1104,技リスト!$A$1:$F$270,6,FALSE)),"－",VLOOKUP($AC1104,技リスト!$A$1:$F$270,6,FALSE))</f>
        <v>NS</v>
      </c>
      <c r="AE1104" s="3">
        <f>IF(ISERROR(VLOOKUP($AC1104,技リスト!$A$1:$F$270,3,FALSE)),"－",VLOOKUP($AC1104,技リスト!$A$1:$F$270,3,FALSE))</f>
        <v>89</v>
      </c>
      <c r="AF1104" s="3" t="str">
        <f>IF($E1104=IF(ISERROR(VLOOKUP($AC1104,技リスト!$A$1:$F$245,4,FALSE)),"－",VLOOKUP($AC1104,技リスト!$A$1:$F$245,4,FALSE)),"一致","")</f>
        <v>一致</v>
      </c>
      <c r="AG1104" s="16" t="str">
        <f t="shared" si="136"/>
        <v>ひとりワンツーたつまきどくぎりかげぬいぶんしんシュート</v>
      </c>
      <c r="AH1104" s="16" t="str">
        <f t="shared" si="137"/>
        <v>ひとりワンツーたつまきどくぎりかげぬいぶんしんシュート</v>
      </c>
      <c r="AI1104" s="16" t="str">
        <f t="shared" si="138"/>
        <v>ひとりワンツーたつまきどくぎりかげぬいぶんしんシュート</v>
      </c>
      <c r="AJ1104" s="16" t="str">
        <f t="shared" si="139"/>
        <v>ひとりワンツーたつまきどくぎりかげぬいぶんしんシュート</v>
      </c>
      <c r="AK1104" s="15" t="str">
        <f t="shared" si="140"/>
        <v>DRDRBLNS</v>
      </c>
      <c r="AL1104" s="16" t="str">
        <f t="shared" si="141"/>
        <v>DRDRBLNS</v>
      </c>
      <c r="AM1104" s="15" t="str">
        <f t="shared" si="142"/>
        <v>DRDRBLNS</v>
      </c>
      <c r="AN1104" s="15" t="str">
        <f t="shared" si="143"/>
        <v>DRDRBLNS</v>
      </c>
    </row>
    <row r="1105" spans="1:40" ht="11.25" customHeight="1" x14ac:dyDescent="0.15">
      <c r="A1105" s="15">
        <v>1104</v>
      </c>
      <c r="B1105" s="15" t="s">
        <v>2515</v>
      </c>
      <c r="C1105" s="15" t="s">
        <v>2516</v>
      </c>
      <c r="D1105" s="3" t="s">
        <v>18</v>
      </c>
      <c r="E1105" s="15" t="s">
        <v>88</v>
      </c>
      <c r="F1105" s="15" t="s">
        <v>53</v>
      </c>
      <c r="G1105" s="15">
        <v>191</v>
      </c>
      <c r="H1105" s="15">
        <v>149</v>
      </c>
      <c r="I1105" s="15">
        <v>60</v>
      </c>
      <c r="J1105" s="15">
        <v>57</v>
      </c>
      <c r="K1105" s="15">
        <v>62</v>
      </c>
      <c r="L1105" s="15">
        <v>52</v>
      </c>
      <c r="M1105" s="15">
        <v>61</v>
      </c>
      <c r="N1105" s="15">
        <v>69</v>
      </c>
      <c r="O1105" s="15">
        <v>56</v>
      </c>
      <c r="P1105" s="15">
        <v>19</v>
      </c>
      <c r="Q1105" s="15" t="s">
        <v>128</v>
      </c>
      <c r="R1105" s="3" t="str">
        <f>IF(ISERROR(VLOOKUP($Q1105,技リスト!$A$1:$F$270,6,FALSE)),"－",VLOOKUP($Q1105,技リスト!$A$1:$F$270,6,FALSE))</f>
        <v>DR</v>
      </c>
      <c r="S1105" s="3">
        <f>IF(ISERROR(VLOOKUP($Q1105,技リスト!$A$1:$F$270,3,FALSE)),"－",VLOOKUP($Q1105,技リスト!$A$1:$F$270,3,FALSE))</f>
        <v>76</v>
      </c>
      <c r="T1105" s="3" t="str">
        <f>IF($E1105=IF(ISERROR(VLOOKUP($Q1105,技リスト!$A$1:$F$270,4,FALSE)),"－",VLOOKUP($Q1105,技リスト!$A$1:$F$270,4,FALSE)),"一致","")</f>
        <v/>
      </c>
      <c r="U1105" s="15" t="s">
        <v>164</v>
      </c>
      <c r="V1105" s="3" t="str">
        <f>IF(ISERROR(VLOOKUP($U1105,技リスト!$A$1:$F$270,6,FALSE)),"－",VLOOKUP($U1105,技リスト!$A$1:$F$270,6,FALSE))</f>
        <v>DR</v>
      </c>
      <c r="W1105" s="3">
        <f>IF(ISERROR(VLOOKUP($U1105,技リスト!$A$1:$F$270,3,FALSE)),"－",VLOOKUP($U1105,技リスト!$A$1:$F$270,3,FALSE))</f>
        <v>49</v>
      </c>
      <c r="X1105" s="3" t="str">
        <f>IF($E1105=IF(ISERROR(VLOOKUP($U1105,技リスト!$A$1:$F$270,4,FALSE)),"－",VLOOKUP($U1105,技リスト!$A$1:$F$270,4,FALSE)),"一致","")</f>
        <v/>
      </c>
      <c r="Y1105" s="15" t="s">
        <v>148</v>
      </c>
      <c r="Z1105" s="3" t="str">
        <f>IF(ISERROR(VLOOKUP($Y1105,技リスト!$A$1:$F$270,6,FALSE)),"－",VLOOKUP($Y1105,技リスト!$A$1:$F$270,6,FALSE))</f>
        <v>BS</v>
      </c>
      <c r="AA1105" s="3">
        <f>IF(ISERROR(VLOOKUP($Y1105,技リスト!$A$1:$F$270,3,FALSE)),"－",VLOOKUP($Y1105,技リスト!$A$1:$F$270,3,FALSE))</f>
        <v>80</v>
      </c>
      <c r="AB1105" s="3" t="str">
        <f>IF($E1105=IF(ISERROR(VLOOKUP($Y1105,技リスト!$A$1:$F$270,4,FALSE)),"－",VLOOKUP($Y1105,技リスト!$A$1:$F$270,4,FALSE)),"一致","")</f>
        <v/>
      </c>
      <c r="AC1105" s="15" t="s">
        <v>241</v>
      </c>
      <c r="AD1105" s="3" t="str">
        <f>IF(ISERROR(VLOOKUP($AC1105,技リスト!$A$1:$F$270,6,FALSE)),"－",VLOOKUP($AC1105,技リスト!$A$1:$F$270,6,FALSE))</f>
        <v>DR</v>
      </c>
      <c r="AE1105" s="3">
        <f>IF(ISERROR(VLOOKUP($AC1105,技リスト!$A$1:$F$270,3,FALSE)),"－",VLOOKUP($AC1105,技リスト!$A$1:$F$270,3,FALSE))</f>
        <v>61</v>
      </c>
      <c r="AF1105" s="3" t="str">
        <f>IF($E1105=IF(ISERROR(VLOOKUP($AC1105,技リスト!$A$1:$F$245,4,FALSE)),"－",VLOOKUP($AC1105,技リスト!$A$1:$F$245,4,FALSE)),"一致","")</f>
        <v>一致</v>
      </c>
      <c r="AG1105" s="16" t="str">
        <f t="shared" si="136"/>
        <v>ぶんしんフェイントごりむちゅうドこんじょうバットカマイタチ</v>
      </c>
      <c r="AH1105" s="16" t="str">
        <f t="shared" si="137"/>
        <v>ぶんしんフェイントごりむちゅうドこんじょうバットカマイタチ</v>
      </c>
      <c r="AI1105" s="16" t="str">
        <f t="shared" si="138"/>
        <v>ぶんしんフェイントごりむちゅうドこんじょうバットカマイタチ</v>
      </c>
      <c r="AJ1105" s="16" t="str">
        <f t="shared" si="139"/>
        <v>ぶんしんフェイントごりむちゅうドこんじょうバットカマイタチ</v>
      </c>
      <c r="AK1105" s="15" t="str">
        <f t="shared" si="140"/>
        <v>DRDRBSDR</v>
      </c>
      <c r="AL1105" s="16" t="str">
        <f t="shared" si="141"/>
        <v>DRDRBSDR</v>
      </c>
      <c r="AM1105" s="15" t="str">
        <f t="shared" si="142"/>
        <v>DRDRBSDR</v>
      </c>
      <c r="AN1105" s="15" t="str">
        <f t="shared" si="143"/>
        <v>DRDRBSDR</v>
      </c>
    </row>
    <row r="1106" spans="1:40" ht="11.25" customHeight="1" x14ac:dyDescent="0.15">
      <c r="A1106" s="15">
        <v>1105</v>
      </c>
      <c r="B1106" s="15" t="s">
        <v>2517</v>
      </c>
      <c r="C1106" s="15" t="s">
        <v>2518</v>
      </c>
      <c r="D1106" s="3" t="s">
        <v>18</v>
      </c>
      <c r="E1106" s="15" t="s">
        <v>19</v>
      </c>
      <c r="F1106" s="15" t="s">
        <v>53</v>
      </c>
      <c r="G1106" s="15">
        <v>184</v>
      </c>
      <c r="H1106" s="15">
        <v>164</v>
      </c>
      <c r="I1106" s="15">
        <v>57</v>
      </c>
      <c r="J1106" s="15">
        <v>52</v>
      </c>
      <c r="K1106" s="15">
        <v>70</v>
      </c>
      <c r="L1106" s="15">
        <v>61</v>
      </c>
      <c r="M1106" s="15">
        <v>56</v>
      </c>
      <c r="N1106" s="15">
        <v>68</v>
      </c>
      <c r="O1106" s="15">
        <v>64</v>
      </c>
      <c r="P1106" s="15">
        <v>26</v>
      </c>
      <c r="Q1106" s="15" t="s">
        <v>260</v>
      </c>
      <c r="R1106" s="3" t="str">
        <f>IF(ISERROR(VLOOKUP($Q1106,技リスト!$A$1:$F$270,6,FALSE)),"－",VLOOKUP($Q1106,技リスト!$A$1:$F$270,6,FALSE))</f>
        <v>NS</v>
      </c>
      <c r="S1106" s="3">
        <f>IF(ISERROR(VLOOKUP($Q1106,技リスト!$A$1:$F$270,3,FALSE)),"－",VLOOKUP($Q1106,技リスト!$A$1:$F$270,3,FALSE))</f>
        <v>70</v>
      </c>
      <c r="T1106" s="3" t="str">
        <f>IF($E1106=IF(ISERROR(VLOOKUP($Q1106,技リスト!$A$1:$F$270,4,FALSE)),"－",VLOOKUP($Q1106,技リスト!$A$1:$F$270,4,FALSE)),"一致","")</f>
        <v>一致</v>
      </c>
      <c r="U1106" s="15" t="s">
        <v>354</v>
      </c>
      <c r="V1106" s="3" t="str">
        <f>IF(ISERROR(VLOOKUP($U1106,技リスト!$A$1:$F$270,6,FALSE)),"－",VLOOKUP($U1106,技リスト!$A$1:$F$270,6,FALSE))</f>
        <v>NS</v>
      </c>
      <c r="W1106" s="3">
        <f>IF(ISERROR(VLOOKUP($U1106,技リスト!$A$1:$F$270,3,FALSE)),"－",VLOOKUP($U1106,技リスト!$A$1:$F$270,3,FALSE))</f>
        <v>89</v>
      </c>
      <c r="X1106" s="3" t="str">
        <f>IF($E1106=IF(ISERROR(VLOOKUP($U1106,技リスト!$A$1:$F$270,4,FALSE)),"－",VLOOKUP($U1106,技リスト!$A$1:$F$270,4,FALSE)),"一致","")</f>
        <v>一致</v>
      </c>
      <c r="Y1106" s="15" t="s">
        <v>276</v>
      </c>
      <c r="Z1106" s="3" t="str">
        <f>IF(ISERROR(VLOOKUP($Y1106,技リスト!$A$1:$F$270,6,FALSE)),"－",VLOOKUP($Y1106,技リスト!$A$1:$F$270,6,FALSE))</f>
        <v>BL</v>
      </c>
      <c r="AA1106" s="3">
        <f>IF(ISERROR(VLOOKUP($Y1106,技リスト!$A$1:$F$270,3,FALSE)),"－",VLOOKUP($Y1106,技リスト!$A$1:$F$270,3,FALSE))</f>
        <v>16</v>
      </c>
      <c r="AB1106" s="3" t="str">
        <f>IF($E1106=IF(ISERROR(VLOOKUP($Y1106,技リスト!$A$1:$F$270,4,FALSE)),"－",VLOOKUP($Y1106,技リスト!$A$1:$F$270,4,FALSE)),"一致","")</f>
        <v>一致</v>
      </c>
      <c r="AC1106" s="15" t="s">
        <v>298</v>
      </c>
      <c r="AD1106" s="3" t="str">
        <f>IF(ISERROR(VLOOKUP($AC1106,技リスト!$A$1:$F$270,6,FALSE)),"－",VLOOKUP($AC1106,技リスト!$A$1:$F$270,6,FALSE))</f>
        <v>DR</v>
      </c>
      <c r="AE1106" s="3">
        <f>IF(ISERROR(VLOOKUP($AC1106,技リスト!$A$1:$F$270,3,FALSE)),"－",VLOOKUP($AC1106,技リスト!$A$1:$F$270,3,FALSE))</f>
        <v>38</v>
      </c>
      <c r="AF1106" s="3" t="str">
        <f>IF($E1106=IF(ISERROR(VLOOKUP($AC1106,技リスト!$A$1:$F$245,4,FALSE)),"－",VLOOKUP($AC1106,技リスト!$A$1:$F$245,4,FALSE)),"一致","")</f>
        <v/>
      </c>
      <c r="AG1106" s="16" t="str">
        <f t="shared" si="136"/>
        <v>クンフーヘッドぶんしんシュートドッペルゲンガームーンサルト</v>
      </c>
      <c r="AH1106" s="16" t="str">
        <f t="shared" si="137"/>
        <v>クンフーヘッドぶんしんシュートドッペルゲンガームーンサルト</v>
      </c>
      <c r="AI1106" s="16" t="str">
        <f t="shared" si="138"/>
        <v>クンフーヘッドぶんしんシュートドッペルゲンガームーンサルト</v>
      </c>
      <c r="AJ1106" s="16" t="str">
        <f t="shared" si="139"/>
        <v>クンフーヘッドぶんしんシュートドッペルゲンガームーンサルト</v>
      </c>
      <c r="AK1106" s="15" t="str">
        <f t="shared" si="140"/>
        <v>NSNSBLDR</v>
      </c>
      <c r="AL1106" s="16" t="str">
        <f t="shared" si="141"/>
        <v>NSNSBLDR</v>
      </c>
      <c r="AM1106" s="15" t="str">
        <f t="shared" si="142"/>
        <v>NSNSBLDR</v>
      </c>
      <c r="AN1106" s="15" t="str">
        <f t="shared" si="143"/>
        <v>NSNSBLDR</v>
      </c>
    </row>
    <row r="1107" spans="1:40" ht="11.25" customHeight="1" x14ac:dyDescent="0.15">
      <c r="A1107" s="15">
        <v>1106</v>
      </c>
      <c r="B1107" s="15" t="s">
        <v>2519</v>
      </c>
      <c r="C1107" s="15" t="s">
        <v>2520</v>
      </c>
      <c r="D1107" s="3" t="s">
        <v>18</v>
      </c>
      <c r="E1107" s="15" t="s">
        <v>145</v>
      </c>
      <c r="F1107" s="15" t="s">
        <v>52</v>
      </c>
      <c r="G1107" s="15">
        <v>215</v>
      </c>
      <c r="H1107" s="15">
        <v>160</v>
      </c>
      <c r="I1107" s="15">
        <v>63</v>
      </c>
      <c r="J1107" s="15">
        <v>56</v>
      </c>
      <c r="K1107" s="15">
        <v>68</v>
      </c>
      <c r="L1107" s="15">
        <v>63</v>
      </c>
      <c r="M1107" s="15">
        <v>68</v>
      </c>
      <c r="N1107" s="15">
        <v>74</v>
      </c>
      <c r="O1107" s="15">
        <v>76</v>
      </c>
      <c r="P1107" s="15">
        <v>17</v>
      </c>
      <c r="Q1107" s="15" t="s">
        <v>444</v>
      </c>
      <c r="R1107" s="3" t="str">
        <f>IF(ISERROR(VLOOKUP($Q1107,技リスト!$A$1:$F$270,6,FALSE)),"－",VLOOKUP($Q1107,技リスト!$A$1:$F$270,6,FALSE))</f>
        <v>－</v>
      </c>
      <c r="S1107" s="3" t="str">
        <f>IF(ISERROR(VLOOKUP($Q1107,技リスト!$A$1:$F$270,3,FALSE)),"－",VLOOKUP($Q1107,技リスト!$A$1:$F$270,3,FALSE))</f>
        <v>－</v>
      </c>
      <c r="T1107" s="3" t="str">
        <f>IF($E1107=IF(ISERROR(VLOOKUP($Q1107,技リスト!$A$1:$F$270,4,FALSE)),"－",VLOOKUP($Q1107,技リスト!$A$1:$F$270,4,FALSE)),"一致","")</f>
        <v/>
      </c>
      <c r="U1107" s="15" t="s">
        <v>160</v>
      </c>
      <c r="V1107" s="3" t="str">
        <f>IF(ISERROR(VLOOKUP($U1107,技リスト!$A$1:$F$270,6,FALSE)),"－",VLOOKUP($U1107,技リスト!$A$1:$F$270,6,FALSE))</f>
        <v>BS</v>
      </c>
      <c r="W1107" s="3">
        <f>IF(ISERROR(VLOOKUP($U1107,技リスト!$A$1:$F$270,3,FALSE)),"－",VLOOKUP($U1107,技リスト!$A$1:$F$270,3,FALSE))</f>
        <v>78</v>
      </c>
      <c r="X1107" s="3" t="str">
        <f>IF($E1107=IF(ISERROR(VLOOKUP($U1107,技リスト!$A$1:$F$270,4,FALSE)),"－",VLOOKUP($U1107,技リスト!$A$1:$F$270,4,FALSE)),"一致","")</f>
        <v/>
      </c>
      <c r="Y1107" s="15" t="s">
        <v>158</v>
      </c>
      <c r="Z1107" s="3" t="str">
        <f>IF(ISERROR(VLOOKUP($Y1107,技リスト!$A$1:$F$270,6,FALSE)),"－",VLOOKUP($Y1107,技リスト!$A$1:$F$270,6,FALSE))</f>
        <v>DR</v>
      </c>
      <c r="AA1107" s="3">
        <f>IF(ISERROR(VLOOKUP($Y1107,技リスト!$A$1:$F$270,3,FALSE)),"－",VLOOKUP($Y1107,技リスト!$A$1:$F$270,3,FALSE))</f>
        <v>17</v>
      </c>
      <c r="AB1107" s="3" t="str">
        <f>IF($E1107=IF(ISERROR(VLOOKUP($Y1107,技リスト!$A$1:$F$270,4,FALSE)),"－",VLOOKUP($Y1107,技リスト!$A$1:$F$270,4,FALSE)),"一致","")</f>
        <v/>
      </c>
      <c r="AC1107" s="15" t="s">
        <v>876</v>
      </c>
      <c r="AD1107" s="3" t="str">
        <f>IF(ISERROR(VLOOKUP($AC1107,技リスト!$A$1:$F$270,6,FALSE)),"－",VLOOKUP($AC1107,技リスト!$A$1:$F$270,6,FALSE))</f>
        <v>NS</v>
      </c>
      <c r="AE1107" s="3">
        <f>IF(ISERROR(VLOOKUP($AC1107,技リスト!$A$1:$F$270,3,FALSE)),"－",VLOOKUP($AC1107,技リスト!$A$1:$F$270,3,FALSE))</f>
        <v>94</v>
      </c>
      <c r="AF1107" s="3" t="str">
        <f>IF($E1107=IF(ISERROR(VLOOKUP($AC1107,技リスト!$A$1:$F$245,4,FALSE)),"－",VLOOKUP($AC1107,技リスト!$A$1:$F$245,4,FALSE)),"一致","")</f>
        <v/>
      </c>
      <c r="AG1107" s="16" t="str">
        <f t="shared" si="136"/>
        <v>ちょうわざ!クンフーアタックたつまきせんぷうデュアルストライク</v>
      </c>
      <c r="AH1107" s="16" t="str">
        <f t="shared" si="137"/>
        <v>ちょうわざ!クンフーアタックたつまきせんぷうデュアルストライク</v>
      </c>
      <c r="AI1107" s="16" t="str">
        <f t="shared" si="138"/>
        <v>ちょうわざ!クンフーアタックたつまきせんぷうデュアルストライク</v>
      </c>
      <c r="AJ1107" s="16" t="str">
        <f t="shared" si="139"/>
        <v>ちょうわざ!クンフーアタックたつまきせんぷうデュアルストライク</v>
      </c>
      <c r="AK1107" s="15" t="str">
        <f t="shared" si="140"/>
        <v>－BSDRNS</v>
      </c>
      <c r="AL1107" s="16" t="str">
        <f t="shared" si="141"/>
        <v>－BSDRNS</v>
      </c>
      <c r="AM1107" s="15" t="str">
        <f t="shared" si="142"/>
        <v>－BSDRNS</v>
      </c>
      <c r="AN1107" s="15" t="str">
        <f t="shared" si="143"/>
        <v>－BSDRNS</v>
      </c>
    </row>
    <row r="1108" spans="1:40" ht="11.25" customHeight="1" x14ac:dyDescent="0.15">
      <c r="A1108" s="15">
        <v>1107</v>
      </c>
      <c r="B1108" s="15" t="s">
        <v>2521</v>
      </c>
      <c r="C1108" s="15" t="s">
        <v>2522</v>
      </c>
      <c r="D1108" s="3" t="s">
        <v>18</v>
      </c>
      <c r="E1108" s="15" t="s">
        <v>19</v>
      </c>
      <c r="F1108" s="15" t="s">
        <v>52</v>
      </c>
      <c r="G1108" s="15">
        <v>149</v>
      </c>
      <c r="H1108" s="15">
        <v>132</v>
      </c>
      <c r="I1108" s="15">
        <v>60</v>
      </c>
      <c r="J1108" s="15">
        <v>56</v>
      </c>
      <c r="K1108" s="15">
        <v>65</v>
      </c>
      <c r="L1108" s="15">
        <v>61</v>
      </c>
      <c r="M1108" s="15">
        <v>70</v>
      </c>
      <c r="N1108" s="15">
        <v>58</v>
      </c>
      <c r="O1108" s="15">
        <v>55</v>
      </c>
      <c r="P1108" s="15">
        <v>15</v>
      </c>
      <c r="Q1108" s="15" t="s">
        <v>921</v>
      </c>
      <c r="R1108" s="3" t="str">
        <f>IF(ISERROR(VLOOKUP($Q1108,技リスト!$A$1:$F$270,6,FALSE)),"－",VLOOKUP($Q1108,技リスト!$A$1:$F$270,6,FALSE))</f>
        <v>DR</v>
      </c>
      <c r="S1108" s="3">
        <f>IF(ISERROR(VLOOKUP($Q1108,技リスト!$A$1:$F$270,3,FALSE)),"－",VLOOKUP($Q1108,技リスト!$A$1:$F$270,3,FALSE))</f>
        <v>17</v>
      </c>
      <c r="T1108" s="3" t="str">
        <f>IF($E1108=IF(ISERROR(VLOOKUP($Q1108,技リスト!$A$1:$F$270,4,FALSE)),"－",VLOOKUP($Q1108,技リスト!$A$1:$F$270,4,FALSE)),"一致","")</f>
        <v/>
      </c>
      <c r="U1108" s="15" t="s">
        <v>180</v>
      </c>
      <c r="V1108" s="3" t="str">
        <f>IF(ISERROR(VLOOKUP($U1108,技リスト!$A$1:$F$270,6,FALSE)),"－",VLOOKUP($U1108,技リスト!$A$1:$F$270,6,FALSE))</f>
        <v>NS</v>
      </c>
      <c r="W1108" s="3">
        <f>IF(ISERROR(VLOOKUP($U1108,技リスト!$A$1:$F$270,3,FALSE)),"－",VLOOKUP($U1108,技リスト!$A$1:$F$270,3,FALSE))</f>
        <v>65</v>
      </c>
      <c r="X1108" s="3" t="str">
        <f>IF($E1108=IF(ISERROR(VLOOKUP($U1108,技リスト!$A$1:$F$270,4,FALSE)),"－",VLOOKUP($U1108,技リスト!$A$1:$F$270,4,FALSE)),"一致","")</f>
        <v>一致</v>
      </c>
      <c r="Y1108" s="15" t="s">
        <v>141</v>
      </c>
      <c r="Z1108" s="3" t="str">
        <f>IF(ISERROR(VLOOKUP($Y1108,技リスト!$A$1:$F$270,6,FALSE)),"－",VLOOKUP($Y1108,技リスト!$A$1:$F$270,6,FALSE))</f>
        <v>BL</v>
      </c>
      <c r="AA1108" s="3">
        <f>IF(ISERROR(VLOOKUP($Y1108,技リスト!$A$1:$F$270,3,FALSE)),"－",VLOOKUP($Y1108,技リスト!$A$1:$F$270,3,FALSE))</f>
        <v>64</v>
      </c>
      <c r="AB1108" s="3" t="str">
        <f>IF($E1108=IF(ISERROR(VLOOKUP($Y1108,技リスト!$A$1:$F$270,4,FALSE)),"－",VLOOKUP($Y1108,技リスト!$A$1:$F$270,4,FALSE)),"一致","")</f>
        <v>一致</v>
      </c>
      <c r="AC1108" s="15" t="s">
        <v>735</v>
      </c>
      <c r="AD1108" s="3" t="str">
        <f>IF(ISERROR(VLOOKUP($AC1108,技リスト!$A$1:$F$270,6,FALSE)),"－",VLOOKUP($AC1108,技リスト!$A$1:$F$270,6,FALSE))</f>
        <v>BS</v>
      </c>
      <c r="AE1108" s="3">
        <f>IF(ISERROR(VLOOKUP($AC1108,技リスト!$A$1:$F$270,3,FALSE)),"－",VLOOKUP($AC1108,技リスト!$A$1:$F$270,3,FALSE))</f>
        <v>89</v>
      </c>
      <c r="AF1108" s="3" t="str">
        <f>IF($E1108=IF(ISERROR(VLOOKUP($AC1108,技リスト!$A$1:$F$245,4,FALSE)),"－",VLOOKUP($AC1108,技リスト!$A$1:$F$245,4,FALSE)),"一致","")</f>
        <v/>
      </c>
      <c r="AG1108" s="16" t="str">
        <f t="shared" si="136"/>
        <v>ひとりワンツードラゴンクラッシュかげぬいドラゴンキャノン</v>
      </c>
      <c r="AH1108" s="16" t="str">
        <f t="shared" si="137"/>
        <v>ひとりワンツードラゴンクラッシュかげぬいドラゴンキャノン</v>
      </c>
      <c r="AI1108" s="16" t="str">
        <f t="shared" si="138"/>
        <v>ひとりワンツードラゴンクラッシュかげぬいドラゴンキャノン</v>
      </c>
      <c r="AJ1108" s="16" t="str">
        <f t="shared" si="139"/>
        <v>ひとりワンツードラゴンクラッシュかげぬいドラゴンキャノン</v>
      </c>
      <c r="AK1108" s="15" t="str">
        <f t="shared" si="140"/>
        <v>DRNSBLBS</v>
      </c>
      <c r="AL1108" s="16" t="str">
        <f t="shared" si="141"/>
        <v>DRNSBLBS</v>
      </c>
      <c r="AM1108" s="15" t="str">
        <f t="shared" si="142"/>
        <v>DRNSBLBS</v>
      </c>
      <c r="AN1108" s="15" t="str">
        <f t="shared" si="143"/>
        <v>DRNSBLBS</v>
      </c>
    </row>
    <row r="1109" spans="1:40" ht="11.25" customHeight="1" x14ac:dyDescent="0.15">
      <c r="A1109" s="15">
        <v>1108</v>
      </c>
      <c r="B1109" s="15" t="s">
        <v>2523</v>
      </c>
      <c r="C1109" s="15" t="s">
        <v>2524</v>
      </c>
      <c r="D1109" s="3" t="s">
        <v>18</v>
      </c>
      <c r="E1109" s="15" t="s">
        <v>88</v>
      </c>
      <c r="F1109" s="15" t="s">
        <v>52</v>
      </c>
      <c r="G1109" s="15">
        <v>154</v>
      </c>
      <c r="H1109" s="15">
        <v>180</v>
      </c>
      <c r="I1109" s="15">
        <v>77</v>
      </c>
      <c r="J1109" s="15">
        <v>55</v>
      </c>
      <c r="K1109" s="15">
        <v>68</v>
      </c>
      <c r="L1109" s="15">
        <v>57</v>
      </c>
      <c r="M1109" s="15">
        <v>72</v>
      </c>
      <c r="N1109" s="15">
        <v>52</v>
      </c>
      <c r="O1109" s="15">
        <v>71</v>
      </c>
      <c r="P1109" s="15">
        <v>17</v>
      </c>
      <c r="Q1109" s="15" t="s">
        <v>206</v>
      </c>
      <c r="R1109" s="3" t="str">
        <f>IF(ISERROR(VLOOKUP($Q1109,技リスト!$A$1:$F$270,6,FALSE)),"－",VLOOKUP($Q1109,技リスト!$A$1:$F$270,6,FALSE))</f>
        <v>－</v>
      </c>
      <c r="S1109" s="3" t="str">
        <f>IF(ISERROR(VLOOKUP($Q1109,技リスト!$A$1:$F$270,3,FALSE)),"－",VLOOKUP($Q1109,技リスト!$A$1:$F$270,3,FALSE))</f>
        <v>－</v>
      </c>
      <c r="T1109" s="3" t="str">
        <f>IF($E1109=IF(ISERROR(VLOOKUP($Q1109,技リスト!$A$1:$F$270,4,FALSE)),"－",VLOOKUP($Q1109,技リスト!$A$1:$F$270,4,FALSE)),"一致","")</f>
        <v/>
      </c>
      <c r="U1109" s="15" t="s">
        <v>735</v>
      </c>
      <c r="V1109" s="3" t="str">
        <f>IF(ISERROR(VLOOKUP($U1109,技リスト!$A$1:$F$270,6,FALSE)),"－",VLOOKUP($U1109,技リスト!$A$1:$F$270,6,FALSE))</f>
        <v>BS</v>
      </c>
      <c r="W1109" s="3">
        <f>IF(ISERROR(VLOOKUP($U1109,技リスト!$A$1:$F$270,3,FALSE)),"－",VLOOKUP($U1109,技リスト!$A$1:$F$270,3,FALSE))</f>
        <v>89</v>
      </c>
      <c r="X1109" s="3" t="str">
        <f>IF($E1109=IF(ISERROR(VLOOKUP($U1109,技リスト!$A$1:$F$270,4,FALSE)),"－",VLOOKUP($U1109,技リスト!$A$1:$F$270,4,FALSE)),"一致","")</f>
        <v/>
      </c>
      <c r="Y1109" s="15" t="s">
        <v>548</v>
      </c>
      <c r="Z1109" s="3" t="str">
        <f>IF(ISERROR(VLOOKUP($Y1109,技リスト!$A$1:$F$270,6,FALSE)),"－",VLOOKUP($Y1109,技リスト!$A$1:$F$270,6,FALSE))</f>
        <v>DR</v>
      </c>
      <c r="AA1109" s="3">
        <f>IF(ISERROR(VLOOKUP($Y1109,技リスト!$A$1:$F$270,3,FALSE)),"－",VLOOKUP($Y1109,技リスト!$A$1:$F$270,3,FALSE))</f>
        <v>74</v>
      </c>
      <c r="AB1109" s="3" t="str">
        <f>IF($E1109=IF(ISERROR(VLOOKUP($Y1109,技リスト!$A$1:$F$270,4,FALSE)),"－",VLOOKUP($Y1109,技リスト!$A$1:$F$270,4,FALSE)),"一致","")</f>
        <v/>
      </c>
      <c r="AC1109" s="15" t="s">
        <v>341</v>
      </c>
      <c r="AD1109" s="3" t="str">
        <f>IF(ISERROR(VLOOKUP($AC1109,技リスト!$A$1:$F$270,6,FALSE)),"－",VLOOKUP($AC1109,技リスト!$A$1:$F$270,6,FALSE))</f>
        <v>LS</v>
      </c>
      <c r="AE1109" s="3">
        <f>IF(ISERROR(VLOOKUP($AC1109,技リスト!$A$1:$F$270,3,FALSE)),"－",VLOOKUP($AC1109,技リスト!$A$1:$F$270,3,FALSE))</f>
        <v>108</v>
      </c>
      <c r="AF1109" s="3" t="str">
        <f>IF($E1109=IF(ISERROR(VLOOKUP($AC1109,技リスト!$A$1:$F$245,4,FALSE)),"－",VLOOKUP($AC1109,技リスト!$A$1:$F$245,4,FALSE)),"一致","")</f>
        <v/>
      </c>
      <c r="AG1109" s="16" t="str">
        <f t="shared" si="136"/>
        <v>クリティカル!ドラゴンキャノンれっぷうダッシュイーグルバスター</v>
      </c>
      <c r="AH1109" s="16" t="str">
        <f t="shared" si="137"/>
        <v>クリティカル!ドラゴンキャノンれっぷうダッシュイーグルバスター</v>
      </c>
      <c r="AI1109" s="16" t="str">
        <f t="shared" si="138"/>
        <v>クリティカル!ドラゴンキャノンれっぷうダッシュイーグルバスター</v>
      </c>
      <c r="AJ1109" s="16" t="str">
        <f t="shared" si="139"/>
        <v>クリティカル!ドラゴンキャノンれっぷうダッシュイーグルバスター</v>
      </c>
      <c r="AK1109" s="15" t="str">
        <f t="shared" si="140"/>
        <v>－BSDRLS</v>
      </c>
      <c r="AL1109" s="16" t="str">
        <f t="shared" si="141"/>
        <v>－BSDRLS</v>
      </c>
      <c r="AM1109" s="15" t="str">
        <f t="shared" si="142"/>
        <v>－BSDRLS</v>
      </c>
      <c r="AN1109" s="15" t="str">
        <f t="shared" si="143"/>
        <v>－BSDRLS</v>
      </c>
    </row>
    <row r="1110" spans="1:40" ht="11.25" customHeight="1" x14ac:dyDescent="0.15">
      <c r="A1110" s="15">
        <v>1109</v>
      </c>
      <c r="B1110" s="15" t="s">
        <v>2525</v>
      </c>
      <c r="C1110" s="15" t="s">
        <v>2526</v>
      </c>
      <c r="D1110" s="3" t="s">
        <v>18</v>
      </c>
      <c r="E1110" s="15" t="s">
        <v>19</v>
      </c>
      <c r="F1110" s="15" t="s">
        <v>17</v>
      </c>
      <c r="G1110" s="15">
        <v>198</v>
      </c>
      <c r="H1110" s="15">
        <v>160</v>
      </c>
      <c r="I1110" s="15">
        <v>63</v>
      </c>
      <c r="J1110" s="15">
        <v>71</v>
      </c>
      <c r="K1110" s="15">
        <v>64</v>
      </c>
      <c r="L1110" s="15">
        <v>64</v>
      </c>
      <c r="M1110" s="15">
        <v>65</v>
      </c>
      <c r="N1110" s="15">
        <v>61</v>
      </c>
      <c r="O1110" s="15">
        <v>70</v>
      </c>
      <c r="P1110" s="15">
        <v>23</v>
      </c>
      <c r="Q1110" s="15" t="s">
        <v>2527</v>
      </c>
      <c r="R1110" s="3" t="str">
        <f>IF(ISERROR(VLOOKUP($Q1110,技リスト!$A$1:$F$270,6,FALSE)),"－",VLOOKUP($Q1110,技リスト!$A$1:$F$270,6,FALSE))</f>
        <v>BB</v>
      </c>
      <c r="S1110" s="3">
        <f>IF(ISERROR(VLOOKUP($Q1110,技リスト!$A$1:$F$270,3,FALSE)),"－",VLOOKUP($Q1110,技リスト!$A$1:$F$270,3,FALSE))</f>
        <v>90</v>
      </c>
      <c r="T1110" s="3" t="str">
        <f>IF($E1110=IF(ISERROR(VLOOKUP($Q1110,技リスト!$A$1:$F$270,4,FALSE)),"－",VLOOKUP($Q1110,技リスト!$A$1:$F$270,4,FALSE)),"一致","")</f>
        <v/>
      </c>
      <c r="U1110" s="15" t="s">
        <v>158</v>
      </c>
      <c r="V1110" s="3" t="str">
        <f>IF(ISERROR(VLOOKUP($U1110,技リスト!$A$1:$F$270,6,FALSE)),"－",VLOOKUP($U1110,技リスト!$A$1:$F$270,6,FALSE))</f>
        <v>DR</v>
      </c>
      <c r="W1110" s="3">
        <f>IF(ISERROR(VLOOKUP($U1110,技リスト!$A$1:$F$270,3,FALSE)),"－",VLOOKUP($U1110,技リスト!$A$1:$F$270,3,FALSE))</f>
        <v>17</v>
      </c>
      <c r="X1110" s="3" t="str">
        <f>IF($E1110=IF(ISERROR(VLOOKUP($U1110,技リスト!$A$1:$F$270,4,FALSE)),"－",VLOOKUP($U1110,技リスト!$A$1:$F$270,4,FALSE)),"一致","")</f>
        <v/>
      </c>
      <c r="Y1110" s="15" t="s">
        <v>140</v>
      </c>
      <c r="Z1110" s="3" t="str">
        <f>IF(ISERROR(VLOOKUP($Y1110,技リスト!$A$1:$F$270,6,FALSE)),"－",VLOOKUP($Y1110,技リスト!$A$1:$F$270,6,FALSE))</f>
        <v>BL</v>
      </c>
      <c r="AA1110" s="3">
        <f>IF(ISERROR(VLOOKUP($Y1110,技リスト!$A$1:$F$270,3,FALSE)),"－",VLOOKUP($Y1110,技リスト!$A$1:$F$270,3,FALSE))</f>
        <v>41</v>
      </c>
      <c r="AB1110" s="3" t="str">
        <f>IF($E1110=IF(ISERROR(VLOOKUP($Y1110,技リスト!$A$1:$F$270,4,FALSE)),"－",VLOOKUP($Y1110,技リスト!$A$1:$F$270,4,FALSE)),"一致","")</f>
        <v/>
      </c>
      <c r="AC1110" s="15" t="s">
        <v>164</v>
      </c>
      <c r="AD1110" s="3" t="str">
        <f>IF(ISERROR(VLOOKUP($AC1110,技リスト!$A$1:$F$270,6,FALSE)),"－",VLOOKUP($AC1110,技リスト!$A$1:$F$270,6,FALSE))</f>
        <v>DR</v>
      </c>
      <c r="AE1110" s="3">
        <f>IF(ISERROR(VLOOKUP($AC1110,技リスト!$A$1:$F$270,3,FALSE)),"－",VLOOKUP($AC1110,技リスト!$A$1:$F$270,3,FALSE))</f>
        <v>49</v>
      </c>
      <c r="AF1110" s="3" t="str">
        <f>IF($E1110=IF(ISERROR(VLOOKUP($AC1110,技リスト!$A$1:$F$245,4,FALSE)),"－",VLOOKUP($AC1110,技リスト!$A$1:$F$245,4,FALSE)),"一致","")</f>
        <v/>
      </c>
      <c r="AG1110" s="16" t="str">
        <f t="shared" si="136"/>
        <v>せんぷうじんたつまきせんぷううしろのしょうめんごりむちゅう</v>
      </c>
      <c r="AH1110" s="16" t="str">
        <f t="shared" si="137"/>
        <v>せんぷうじんたつまきせんぷううしろのしょうめんごりむちゅう</v>
      </c>
      <c r="AI1110" s="16" t="str">
        <f t="shared" si="138"/>
        <v>せんぷうじんたつまきせんぷううしろのしょうめんごりむちゅう</v>
      </c>
      <c r="AJ1110" s="16" t="str">
        <f t="shared" si="139"/>
        <v>せんぷうじんたつまきせんぷううしろのしょうめんごりむちゅう</v>
      </c>
      <c r="AK1110" s="15" t="str">
        <f t="shared" si="140"/>
        <v>BBDRBLDR</v>
      </c>
      <c r="AL1110" s="16" t="str">
        <f t="shared" si="141"/>
        <v>BBDRBLDR</v>
      </c>
      <c r="AM1110" s="15" t="str">
        <f t="shared" si="142"/>
        <v>BBDRBLDR</v>
      </c>
      <c r="AN1110" s="15" t="str">
        <f t="shared" si="143"/>
        <v>BBDRBLDR</v>
      </c>
    </row>
    <row r="1111" spans="1:40" ht="11.25" customHeight="1" x14ac:dyDescent="0.15">
      <c r="A1111" s="15">
        <v>1110</v>
      </c>
      <c r="B1111" s="15" t="s">
        <v>2528</v>
      </c>
      <c r="C1111" s="15" t="s">
        <v>2529</v>
      </c>
      <c r="D1111" s="3" t="s">
        <v>18</v>
      </c>
      <c r="E1111" s="15" t="s">
        <v>88</v>
      </c>
      <c r="F1111" s="15" t="s">
        <v>20</v>
      </c>
      <c r="G1111" s="15">
        <v>162</v>
      </c>
      <c r="H1111" s="15">
        <v>145</v>
      </c>
      <c r="I1111" s="15">
        <v>53</v>
      </c>
      <c r="J1111" s="15">
        <v>70</v>
      </c>
      <c r="K1111" s="15">
        <v>60</v>
      </c>
      <c r="L1111" s="15">
        <v>60</v>
      </c>
      <c r="M1111" s="15">
        <v>55</v>
      </c>
      <c r="N1111" s="15">
        <v>55</v>
      </c>
      <c r="O1111" s="15">
        <v>70</v>
      </c>
      <c r="P1111" s="15">
        <v>16</v>
      </c>
      <c r="Q1111" s="15" t="s">
        <v>630</v>
      </c>
      <c r="R1111" s="3" t="str">
        <f>IF(ISERROR(VLOOKUP($Q1111,技リスト!$A$1:$F$270,6,FALSE)),"－",VLOOKUP($Q1111,技リスト!$A$1:$F$270,6,FALSE))</f>
        <v>CA</v>
      </c>
      <c r="S1111" s="3">
        <f>IF(ISERROR(VLOOKUP($Q1111,技リスト!$A$1:$F$270,3,FALSE)),"－",VLOOKUP($Q1111,技リスト!$A$1:$F$270,3,FALSE))</f>
        <v>13</v>
      </c>
      <c r="T1111" s="3" t="str">
        <f>IF($E1111=IF(ISERROR(VLOOKUP($Q1111,技リスト!$A$1:$F$270,4,FALSE)),"－",VLOOKUP($Q1111,技リスト!$A$1:$F$270,4,FALSE)),"一致","")</f>
        <v>一致</v>
      </c>
      <c r="U1111" s="15" t="s">
        <v>250</v>
      </c>
      <c r="V1111" s="3" t="str">
        <f>IF(ISERROR(VLOOKUP($U1111,技リスト!$A$1:$F$270,6,FALSE)),"－",VLOOKUP($U1111,技リスト!$A$1:$F$270,6,FALSE))</f>
        <v>P1</v>
      </c>
      <c r="W1111" s="3">
        <f>IF(ISERROR(VLOOKUP($U1111,技リスト!$A$1:$F$270,3,FALSE)),"－",VLOOKUP($U1111,技リスト!$A$1:$F$270,3,FALSE))</f>
        <v>46</v>
      </c>
      <c r="X1111" s="3" t="str">
        <f>IF($E1111=IF(ISERROR(VLOOKUP($U1111,技リスト!$A$1:$F$270,4,FALSE)),"－",VLOOKUP($U1111,技リスト!$A$1:$F$270,4,FALSE)),"一致","")</f>
        <v/>
      </c>
      <c r="Y1111" s="15" t="s">
        <v>260</v>
      </c>
      <c r="Z1111" s="3" t="str">
        <f>IF(ISERROR(VLOOKUP($Y1111,技リスト!$A$1:$F$270,6,FALSE)),"－",VLOOKUP($Y1111,技リスト!$A$1:$F$270,6,FALSE))</f>
        <v>NS</v>
      </c>
      <c r="AA1111" s="3">
        <f>IF(ISERROR(VLOOKUP($Y1111,技リスト!$A$1:$F$270,3,FALSE)),"－",VLOOKUP($Y1111,技リスト!$A$1:$F$270,3,FALSE))</f>
        <v>70</v>
      </c>
      <c r="AB1111" s="3" t="str">
        <f>IF($E1111=IF(ISERROR(VLOOKUP($Y1111,技リスト!$A$1:$F$270,4,FALSE)),"－",VLOOKUP($Y1111,技リスト!$A$1:$F$270,4,FALSE)),"一致","")</f>
        <v/>
      </c>
      <c r="AC1111" s="15" t="s">
        <v>271</v>
      </c>
      <c r="AD1111" s="3" t="str">
        <f>IF(ISERROR(VLOOKUP($AC1111,技リスト!$A$1:$F$270,6,FALSE)),"－",VLOOKUP($AC1111,技リスト!$A$1:$F$270,6,FALSE))</f>
        <v>CA</v>
      </c>
      <c r="AE1111" s="3">
        <f>IF(ISERROR(VLOOKUP($AC1111,技リスト!$A$1:$F$270,3,FALSE)),"－",VLOOKUP($AC1111,技リスト!$A$1:$F$270,3,FALSE))</f>
        <v>76</v>
      </c>
      <c r="AF1111" s="3" t="str">
        <f>IF($E1111=IF(ISERROR(VLOOKUP($AC1111,技リスト!$A$1:$F$245,4,FALSE)),"－",VLOOKUP($AC1111,技リスト!$A$1:$F$245,4,FALSE)),"一致","")</f>
        <v/>
      </c>
      <c r="AG1111" s="16" t="str">
        <f t="shared" si="136"/>
        <v>トルネードキャッチねっけつヘッドクンフーヘッドかえんほうしゃ</v>
      </c>
      <c r="AH1111" s="16" t="str">
        <f t="shared" si="137"/>
        <v>トルネードキャッチねっけつヘッドクンフーヘッドかえんほうしゃ</v>
      </c>
      <c r="AI1111" s="16" t="str">
        <f t="shared" si="138"/>
        <v>トルネードキャッチねっけつヘッドクンフーヘッドかえんほうしゃ</v>
      </c>
      <c r="AJ1111" s="16" t="str">
        <f t="shared" si="139"/>
        <v>トルネードキャッチねっけつヘッドクンフーヘッドかえんほうしゃ</v>
      </c>
      <c r="AK1111" s="15" t="str">
        <f t="shared" si="140"/>
        <v>CAP1NSCA</v>
      </c>
      <c r="AL1111" s="16" t="str">
        <f t="shared" si="141"/>
        <v>CAP1NSCA</v>
      </c>
      <c r="AM1111" s="15" t="str">
        <f t="shared" si="142"/>
        <v>CAP1NSCA</v>
      </c>
      <c r="AN1111" s="15" t="str">
        <f t="shared" si="143"/>
        <v>CAP1NSCA</v>
      </c>
    </row>
    <row r="1112" spans="1:40" ht="11.25" customHeight="1" x14ac:dyDescent="0.15">
      <c r="A1112" s="15">
        <v>1111</v>
      </c>
      <c r="B1112" s="15" t="s">
        <v>2530</v>
      </c>
      <c r="C1112" s="15" t="s">
        <v>897</v>
      </c>
      <c r="D1112" s="3" t="s">
        <v>18</v>
      </c>
      <c r="E1112" s="15" t="s">
        <v>19</v>
      </c>
      <c r="F1112" s="15" t="s">
        <v>17</v>
      </c>
      <c r="G1112" s="15">
        <v>171</v>
      </c>
      <c r="H1112" s="15">
        <v>133</v>
      </c>
      <c r="I1112" s="15">
        <v>62</v>
      </c>
      <c r="J1112" s="15">
        <v>57</v>
      </c>
      <c r="K1112" s="15">
        <v>59</v>
      </c>
      <c r="L1112" s="15">
        <v>58</v>
      </c>
      <c r="M1112" s="15">
        <v>57</v>
      </c>
      <c r="N1112" s="15">
        <v>60</v>
      </c>
      <c r="O1112" s="15">
        <v>58</v>
      </c>
      <c r="P1112" s="15">
        <v>12</v>
      </c>
      <c r="Q1112" s="15" t="s">
        <v>264</v>
      </c>
      <c r="R1112" s="3" t="str">
        <f>IF(ISERROR(VLOOKUP($Q1112,技リスト!$A$1:$F$270,6,FALSE)),"－",VLOOKUP($Q1112,技リスト!$A$1:$F$270,6,FALSE))</f>
        <v>BL</v>
      </c>
      <c r="S1112" s="3">
        <f>IF(ISERROR(VLOOKUP($Q1112,技リスト!$A$1:$F$270,3,FALSE)),"－",VLOOKUP($Q1112,技リスト!$A$1:$F$270,3,FALSE))</f>
        <v>16</v>
      </c>
      <c r="T1112" s="3" t="str">
        <f>IF($E1112=IF(ISERROR(VLOOKUP($Q1112,技リスト!$A$1:$F$270,4,FALSE)),"－",VLOOKUP($Q1112,技リスト!$A$1:$F$270,4,FALSE)),"一致","")</f>
        <v>一致</v>
      </c>
      <c r="U1112" s="15" t="s">
        <v>187</v>
      </c>
      <c r="V1112" s="3" t="str">
        <f>IF(ISERROR(VLOOKUP($U1112,技リスト!$A$1:$F$270,6,FALSE)),"－",VLOOKUP($U1112,技リスト!$A$1:$F$270,6,FALSE))</f>
        <v>DR</v>
      </c>
      <c r="W1112" s="3">
        <f>IF(ISERROR(VLOOKUP($U1112,技リスト!$A$1:$F$270,3,FALSE)),"－",VLOOKUP($U1112,技リスト!$A$1:$F$270,3,FALSE))</f>
        <v>15</v>
      </c>
      <c r="X1112" s="3" t="str">
        <f>IF($E1112=IF(ISERROR(VLOOKUP($U1112,技リスト!$A$1:$F$270,4,FALSE)),"－",VLOOKUP($U1112,技リスト!$A$1:$F$270,4,FALSE)),"一致","")</f>
        <v>一致</v>
      </c>
      <c r="Y1112" s="15" t="s">
        <v>263</v>
      </c>
      <c r="Z1112" s="3" t="str">
        <f>IF(ISERROR(VLOOKUP($Y1112,技リスト!$A$1:$F$270,6,FALSE)),"－",VLOOKUP($Y1112,技リスト!$A$1:$F$270,6,FALSE))</f>
        <v>NS</v>
      </c>
      <c r="AA1112" s="3">
        <f>IF(ISERROR(VLOOKUP($Y1112,技リスト!$A$1:$F$270,3,FALSE)),"－",VLOOKUP($Y1112,技リスト!$A$1:$F$270,3,FALSE))</f>
        <v>43</v>
      </c>
      <c r="AB1112" s="3" t="str">
        <f>IF($E1112=IF(ISERROR(VLOOKUP($Y1112,技リスト!$A$1:$F$270,4,FALSE)),"－",VLOOKUP($Y1112,技リスト!$A$1:$F$270,4,FALSE)),"一致","")</f>
        <v/>
      </c>
      <c r="AC1112" s="15" t="s">
        <v>290</v>
      </c>
      <c r="AD1112" s="3" t="str">
        <f>IF(ISERROR(VLOOKUP($AC1112,技リスト!$A$1:$F$270,6,FALSE)),"－",VLOOKUP($AC1112,技リスト!$A$1:$F$270,6,FALSE))</f>
        <v>BL</v>
      </c>
      <c r="AE1112" s="3">
        <f>IF(ISERROR(VLOOKUP($AC1112,技リスト!$A$1:$F$270,3,FALSE)),"－",VLOOKUP($AC1112,技リスト!$A$1:$F$270,3,FALSE))</f>
        <v>56</v>
      </c>
      <c r="AF1112" s="3" t="str">
        <f>IF($E1112=IF(ISERROR(VLOOKUP($AC1112,技リスト!$A$1:$F$245,4,FALSE)),"－",VLOOKUP($AC1112,技リスト!$A$1:$F$245,4,FALSE)),"一致","")</f>
        <v>一致</v>
      </c>
      <c r="AG1112" s="16" t="str">
        <f t="shared" si="136"/>
        <v>おんりょうのろいかみかくしくものいと</v>
      </c>
      <c r="AH1112" s="16" t="str">
        <f t="shared" si="137"/>
        <v>おんりょうのろいかみかくしくものいと</v>
      </c>
      <c r="AI1112" s="16" t="str">
        <f t="shared" si="138"/>
        <v>おんりょうのろいかみかくしくものいと</v>
      </c>
      <c r="AJ1112" s="16" t="str">
        <f t="shared" si="139"/>
        <v>おんりょうのろいかみかくしくものいと</v>
      </c>
      <c r="AK1112" s="15" t="str">
        <f t="shared" si="140"/>
        <v>BLDRNSBL</v>
      </c>
      <c r="AL1112" s="16" t="str">
        <f t="shared" si="141"/>
        <v>BLDRNSBL</v>
      </c>
      <c r="AM1112" s="15" t="str">
        <f t="shared" si="142"/>
        <v>BLDRNSBL</v>
      </c>
      <c r="AN1112" s="15" t="str">
        <f t="shared" si="143"/>
        <v>BLDRNSBL</v>
      </c>
    </row>
    <row r="1113" spans="1:40" ht="11.25" customHeight="1" x14ac:dyDescent="0.15">
      <c r="A1113" s="15">
        <v>1112</v>
      </c>
      <c r="B1113" s="15" t="s">
        <v>2531</v>
      </c>
      <c r="C1113" s="15" t="s">
        <v>2532</v>
      </c>
      <c r="D1113" s="3" t="s">
        <v>18</v>
      </c>
      <c r="E1113" s="15" t="s">
        <v>145</v>
      </c>
      <c r="F1113" s="15" t="s">
        <v>53</v>
      </c>
      <c r="G1113" s="15">
        <v>176</v>
      </c>
      <c r="H1113" s="15">
        <v>149</v>
      </c>
      <c r="I1113" s="15">
        <v>60</v>
      </c>
      <c r="J1113" s="15">
        <v>61</v>
      </c>
      <c r="K1113" s="15">
        <v>54</v>
      </c>
      <c r="L1113" s="15">
        <v>52</v>
      </c>
      <c r="M1113" s="15">
        <v>57</v>
      </c>
      <c r="N1113" s="15">
        <v>58</v>
      </c>
      <c r="O1113" s="15">
        <v>60</v>
      </c>
      <c r="P1113" s="15">
        <v>9</v>
      </c>
      <c r="Q1113" s="15" t="s">
        <v>146</v>
      </c>
      <c r="R1113" s="3" t="str">
        <f>IF(ISERROR(VLOOKUP($Q1113,技リスト!$A$1:$F$270,6,FALSE)),"－",VLOOKUP($Q1113,技リスト!$A$1:$F$270,6,FALSE))</f>
        <v>DR</v>
      </c>
      <c r="S1113" s="3">
        <f>IF(ISERROR(VLOOKUP($Q1113,技リスト!$A$1:$F$270,3,FALSE)),"－",VLOOKUP($Q1113,技リスト!$A$1:$F$270,3,FALSE))</f>
        <v>15</v>
      </c>
      <c r="T1113" s="3" t="str">
        <f>IF($E1113=IF(ISERROR(VLOOKUP($Q1113,技リスト!$A$1:$F$270,4,FALSE)),"－",VLOOKUP($Q1113,技リスト!$A$1:$F$270,4,FALSE)),"一致","")</f>
        <v/>
      </c>
      <c r="U1113" s="15" t="s">
        <v>176</v>
      </c>
      <c r="V1113" s="3" t="str">
        <f>IF(ISERROR(VLOOKUP($U1113,技リスト!$A$1:$F$270,6,FALSE)),"－",VLOOKUP($U1113,技リスト!$A$1:$F$270,6,FALSE))</f>
        <v>DR</v>
      </c>
      <c r="W1113" s="3">
        <f>IF(ISERROR(VLOOKUP($U1113,技リスト!$A$1:$F$270,3,FALSE)),"－",VLOOKUP($U1113,技リスト!$A$1:$F$270,3,FALSE))</f>
        <v>47</v>
      </c>
      <c r="X1113" s="3" t="str">
        <f>IF($E1113=IF(ISERROR(VLOOKUP($U1113,技リスト!$A$1:$F$270,4,FALSE)),"－",VLOOKUP($U1113,技リスト!$A$1:$F$270,4,FALSE)),"一致","")</f>
        <v>一致</v>
      </c>
      <c r="Y1113" s="15" t="s">
        <v>175</v>
      </c>
      <c r="Z1113" s="3" t="str">
        <f>IF(ISERROR(VLOOKUP($Y1113,技リスト!$A$1:$F$270,6,FALSE)),"－",VLOOKUP($Y1113,技リスト!$A$1:$F$270,6,FALSE))</f>
        <v>NS</v>
      </c>
      <c r="AA1113" s="3">
        <f>IF(ISERROR(VLOOKUP($Y1113,技リスト!$A$1:$F$270,3,FALSE)),"－",VLOOKUP($Y1113,技リスト!$A$1:$F$270,3,FALSE))</f>
        <v>65</v>
      </c>
      <c r="AB1113" s="3" t="str">
        <f>IF($E1113=IF(ISERROR(VLOOKUP($Y1113,技リスト!$A$1:$F$270,4,FALSE)),"－",VLOOKUP($Y1113,技リスト!$A$1:$F$270,4,FALSE)),"一致","")</f>
        <v>一致</v>
      </c>
      <c r="AC1113" s="15" t="s">
        <v>729</v>
      </c>
      <c r="AD1113" s="3" t="str">
        <f>IF(ISERROR(VLOOKUP($AC1113,技リスト!$A$1:$F$270,6,FALSE)),"－",VLOOKUP($AC1113,技リスト!$A$1:$F$270,6,FALSE))</f>
        <v>BB</v>
      </c>
      <c r="AE1113" s="3">
        <f>IF(ISERROR(VLOOKUP($AC1113,技リスト!$A$1:$F$270,3,FALSE)),"－",VLOOKUP($AC1113,技リスト!$A$1:$F$270,3,FALSE))</f>
        <v>73</v>
      </c>
      <c r="AF1113" s="3" t="str">
        <f>IF($E1113=IF(ISERROR(VLOOKUP($AC1113,技リスト!$A$1:$F$245,4,FALSE)),"－",VLOOKUP($AC1113,技リスト!$A$1:$F$245,4,FALSE)),"一致","")</f>
        <v>一致</v>
      </c>
      <c r="AG1113" s="16" t="str">
        <f t="shared" si="136"/>
        <v>モンキーターンヒートタックルファイアトルネードボルケイノカット</v>
      </c>
      <c r="AH1113" s="16" t="str">
        <f t="shared" si="137"/>
        <v>モンキーターンヒートタックルファイアトルネードボルケイノカット</v>
      </c>
      <c r="AI1113" s="16" t="str">
        <f t="shared" si="138"/>
        <v>モンキーターンヒートタックルファイアトルネードボルケイノカット</v>
      </c>
      <c r="AJ1113" s="16" t="str">
        <f t="shared" si="139"/>
        <v>モンキーターンヒートタックルファイアトルネードボルケイノカット</v>
      </c>
      <c r="AK1113" s="15" t="str">
        <f t="shared" si="140"/>
        <v>DRDRNSBB</v>
      </c>
      <c r="AL1113" s="16" t="str">
        <f t="shared" si="141"/>
        <v>DRDRNSBB</v>
      </c>
      <c r="AM1113" s="15" t="str">
        <f t="shared" si="142"/>
        <v>DRDRNSBB</v>
      </c>
      <c r="AN1113" s="15" t="str">
        <f t="shared" si="143"/>
        <v>DRDRNSBB</v>
      </c>
    </row>
    <row r="1114" spans="1:40" ht="11.25" customHeight="1" x14ac:dyDescent="0.15">
      <c r="A1114" s="15">
        <v>1113</v>
      </c>
      <c r="B1114" s="15" t="s">
        <v>2533</v>
      </c>
      <c r="C1114" s="15" t="s">
        <v>2534</v>
      </c>
      <c r="D1114" s="3" t="s">
        <v>18</v>
      </c>
      <c r="E1114" s="15" t="s">
        <v>88</v>
      </c>
      <c r="F1114" s="15" t="s">
        <v>52</v>
      </c>
      <c r="G1114" s="15">
        <v>151</v>
      </c>
      <c r="H1114" s="15">
        <v>165</v>
      </c>
      <c r="I1114" s="15">
        <v>69</v>
      </c>
      <c r="J1114" s="15">
        <v>60</v>
      </c>
      <c r="K1114" s="15">
        <v>54</v>
      </c>
      <c r="L1114" s="15">
        <v>57</v>
      </c>
      <c r="M1114" s="15">
        <v>52</v>
      </c>
      <c r="N1114" s="15">
        <v>56</v>
      </c>
      <c r="O1114" s="15">
        <v>57</v>
      </c>
      <c r="P1114" s="15">
        <v>19</v>
      </c>
      <c r="Q1114" s="15" t="s">
        <v>263</v>
      </c>
      <c r="R1114" s="3" t="str">
        <f>IF(ISERROR(VLOOKUP($Q1114,技リスト!$A$1:$F$270,6,FALSE)),"－",VLOOKUP($Q1114,技リスト!$A$1:$F$270,6,FALSE))</f>
        <v>NS</v>
      </c>
      <c r="S1114" s="3">
        <f>IF(ISERROR(VLOOKUP($Q1114,技リスト!$A$1:$F$270,3,FALSE)),"－",VLOOKUP($Q1114,技リスト!$A$1:$F$270,3,FALSE))</f>
        <v>43</v>
      </c>
      <c r="T1114" s="3" t="str">
        <f>IF($E1114=IF(ISERROR(VLOOKUP($Q1114,技リスト!$A$1:$F$270,4,FALSE)),"－",VLOOKUP($Q1114,技リスト!$A$1:$F$270,4,FALSE)),"一致","")</f>
        <v/>
      </c>
      <c r="U1114" s="15" t="s">
        <v>260</v>
      </c>
      <c r="V1114" s="3" t="str">
        <f>IF(ISERROR(VLOOKUP($U1114,技リスト!$A$1:$F$270,6,FALSE)),"－",VLOOKUP($U1114,技リスト!$A$1:$F$270,6,FALSE))</f>
        <v>NS</v>
      </c>
      <c r="W1114" s="3">
        <f>IF(ISERROR(VLOOKUP($U1114,技リスト!$A$1:$F$270,3,FALSE)),"－",VLOOKUP($U1114,技リスト!$A$1:$F$270,3,FALSE))</f>
        <v>70</v>
      </c>
      <c r="X1114" s="3" t="str">
        <f>IF($E1114=IF(ISERROR(VLOOKUP($U1114,技リスト!$A$1:$F$270,4,FALSE)),"－",VLOOKUP($U1114,技リスト!$A$1:$F$270,4,FALSE)),"一致","")</f>
        <v/>
      </c>
      <c r="Y1114" s="15" t="s">
        <v>158</v>
      </c>
      <c r="Z1114" s="3" t="str">
        <f>IF(ISERROR(VLOOKUP($Y1114,技リスト!$A$1:$F$270,6,FALSE)),"－",VLOOKUP($Y1114,技リスト!$A$1:$F$270,6,FALSE))</f>
        <v>DR</v>
      </c>
      <c r="AA1114" s="3">
        <f>IF(ISERROR(VLOOKUP($Y1114,技リスト!$A$1:$F$270,3,FALSE)),"－",VLOOKUP($Y1114,技リスト!$A$1:$F$270,3,FALSE))</f>
        <v>17</v>
      </c>
      <c r="AB1114" s="3" t="str">
        <f>IF($E1114=IF(ISERROR(VLOOKUP($Y1114,技リスト!$A$1:$F$270,4,FALSE)),"－",VLOOKUP($Y1114,技リスト!$A$1:$F$270,4,FALSE)),"一致","")</f>
        <v>一致</v>
      </c>
      <c r="AC1114" s="15" t="s">
        <v>735</v>
      </c>
      <c r="AD1114" s="3" t="str">
        <f>IF(ISERROR(VLOOKUP($AC1114,技リスト!$A$1:$F$270,6,FALSE)),"－",VLOOKUP($AC1114,技リスト!$A$1:$F$270,6,FALSE))</f>
        <v>BS</v>
      </c>
      <c r="AE1114" s="3">
        <f>IF(ISERROR(VLOOKUP($AC1114,技リスト!$A$1:$F$270,3,FALSE)),"－",VLOOKUP($AC1114,技リスト!$A$1:$F$270,3,FALSE))</f>
        <v>89</v>
      </c>
      <c r="AF1114" s="3" t="str">
        <f>IF($E1114=IF(ISERROR(VLOOKUP($AC1114,技リスト!$A$1:$F$245,4,FALSE)),"－",VLOOKUP($AC1114,技リスト!$A$1:$F$245,4,FALSE)),"一致","")</f>
        <v/>
      </c>
      <c r="AG1114" s="16" t="str">
        <f t="shared" si="136"/>
        <v>かみかくしクンフーヘッドたつまきせんぷうドラゴンキャノン</v>
      </c>
      <c r="AH1114" s="16" t="str">
        <f t="shared" si="137"/>
        <v>かみかくしクンフーヘッドたつまきせんぷうドラゴンキャノン</v>
      </c>
      <c r="AI1114" s="16" t="str">
        <f t="shared" si="138"/>
        <v>かみかくしクンフーヘッドたつまきせんぷうドラゴンキャノン</v>
      </c>
      <c r="AJ1114" s="16" t="str">
        <f t="shared" si="139"/>
        <v>かみかくしクンフーヘッドたつまきせんぷうドラゴンキャノン</v>
      </c>
      <c r="AK1114" s="15" t="str">
        <f t="shared" si="140"/>
        <v>NSNSDRBS</v>
      </c>
      <c r="AL1114" s="16" t="str">
        <f t="shared" si="141"/>
        <v>NSNSDRBS</v>
      </c>
      <c r="AM1114" s="15" t="str">
        <f t="shared" si="142"/>
        <v>NSNSDRBS</v>
      </c>
      <c r="AN1114" s="15" t="str">
        <f t="shared" si="143"/>
        <v>NSNSDRBS</v>
      </c>
    </row>
    <row r="1115" spans="1:40" ht="11.25" customHeight="1" x14ac:dyDescent="0.15">
      <c r="A1115" s="15">
        <v>1114</v>
      </c>
      <c r="B1115" s="15" t="s">
        <v>2525</v>
      </c>
      <c r="C1115" s="15" t="s">
        <v>2535</v>
      </c>
      <c r="D1115" s="3" t="s">
        <v>18</v>
      </c>
      <c r="E1115" s="15" t="s">
        <v>19</v>
      </c>
      <c r="F1115" s="15" t="s">
        <v>17</v>
      </c>
      <c r="G1115" s="15">
        <v>198</v>
      </c>
      <c r="H1115" s="15">
        <v>160</v>
      </c>
      <c r="I1115" s="15">
        <v>76</v>
      </c>
      <c r="J1115" s="15">
        <v>82</v>
      </c>
      <c r="K1115" s="15">
        <v>82</v>
      </c>
      <c r="L1115" s="15">
        <v>59</v>
      </c>
      <c r="M1115" s="15">
        <v>64</v>
      </c>
      <c r="N1115" s="15">
        <v>72</v>
      </c>
      <c r="O1115" s="15">
        <v>80</v>
      </c>
      <c r="P1115" s="15">
        <v>20</v>
      </c>
      <c r="Q1115" s="15" t="s">
        <v>186</v>
      </c>
      <c r="R1115" s="3" t="str">
        <f>IF(ISERROR(VLOOKUP($Q1115,技リスト!$A$1:$F$270,6,FALSE)),"－",VLOOKUP($Q1115,技リスト!$A$1:$F$270,6,FALSE))</f>
        <v>－</v>
      </c>
      <c r="S1115" s="3" t="str">
        <f>IF(ISERROR(VLOOKUP($Q1115,技リスト!$A$1:$F$270,3,FALSE)),"－",VLOOKUP($Q1115,技リスト!$A$1:$F$270,3,FALSE))</f>
        <v>－</v>
      </c>
      <c r="T1115" s="3" t="str">
        <f>IF($E1115=IF(ISERROR(VLOOKUP($Q1115,技リスト!$A$1:$F$270,4,FALSE)),"－",VLOOKUP($Q1115,技リスト!$A$1:$F$270,4,FALSE)),"一致","")</f>
        <v/>
      </c>
      <c r="U1115" s="15" t="s">
        <v>260</v>
      </c>
      <c r="V1115" s="3" t="str">
        <f>IF(ISERROR(VLOOKUP($U1115,技リスト!$A$1:$F$270,6,FALSE)),"－",VLOOKUP($U1115,技リスト!$A$1:$F$270,6,FALSE))</f>
        <v>NS</v>
      </c>
      <c r="W1115" s="3">
        <f>IF(ISERROR(VLOOKUP($U1115,技リスト!$A$1:$F$270,3,FALSE)),"－",VLOOKUP($U1115,技リスト!$A$1:$F$270,3,FALSE))</f>
        <v>70</v>
      </c>
      <c r="X1115" s="3" t="str">
        <f>IF($E1115=IF(ISERROR(VLOOKUP($U1115,技リスト!$A$1:$F$270,4,FALSE)),"－",VLOOKUP($U1115,技リスト!$A$1:$F$270,4,FALSE)),"一致","")</f>
        <v>一致</v>
      </c>
      <c r="Y1115" s="15" t="s">
        <v>548</v>
      </c>
      <c r="Z1115" s="3" t="str">
        <f>IF(ISERROR(VLOOKUP($Y1115,技リスト!$A$1:$F$270,6,FALSE)),"－",VLOOKUP($Y1115,技リスト!$A$1:$F$270,6,FALSE))</f>
        <v>DR</v>
      </c>
      <c r="AA1115" s="3">
        <f>IF(ISERROR(VLOOKUP($Y1115,技リスト!$A$1:$F$270,3,FALSE)),"－",VLOOKUP($Y1115,技リスト!$A$1:$F$270,3,FALSE))</f>
        <v>74</v>
      </c>
      <c r="AB1115" s="3" t="str">
        <f>IF($E1115=IF(ISERROR(VLOOKUP($Y1115,技リスト!$A$1:$F$270,4,FALSE)),"－",VLOOKUP($Y1115,技リスト!$A$1:$F$270,4,FALSE)),"一致","")</f>
        <v/>
      </c>
      <c r="AC1115" s="15" t="s">
        <v>735</v>
      </c>
      <c r="AD1115" s="3" t="str">
        <f>IF(ISERROR(VLOOKUP($AC1115,技リスト!$A$1:$F$270,6,FALSE)),"－",VLOOKUP($AC1115,技リスト!$A$1:$F$270,6,FALSE))</f>
        <v>BS</v>
      </c>
      <c r="AE1115" s="3">
        <f>IF(ISERROR(VLOOKUP($AC1115,技リスト!$A$1:$F$270,3,FALSE)),"－",VLOOKUP($AC1115,技リスト!$A$1:$F$270,3,FALSE))</f>
        <v>89</v>
      </c>
      <c r="AF1115" s="3" t="str">
        <f>IF($E1115=IF(ISERROR(VLOOKUP($AC1115,技リスト!$A$1:$F$245,4,FALSE)),"－",VLOOKUP($AC1115,技リスト!$A$1:$F$245,4,FALSE)),"一致","")</f>
        <v/>
      </c>
      <c r="AG1115" s="16" t="str">
        <f t="shared" si="136"/>
        <v>やくびょうがみクンフーヘッドれっぷうダッシュドラゴンキャノン</v>
      </c>
      <c r="AH1115" s="16" t="str">
        <f t="shared" si="137"/>
        <v>やくびょうがみクンフーヘッドれっぷうダッシュドラゴンキャノン</v>
      </c>
      <c r="AI1115" s="16" t="str">
        <f t="shared" si="138"/>
        <v>やくびょうがみクンフーヘッドれっぷうダッシュドラゴンキャノン</v>
      </c>
      <c r="AJ1115" s="16" t="str">
        <f t="shared" si="139"/>
        <v>やくびょうがみクンフーヘッドれっぷうダッシュドラゴンキャノン</v>
      </c>
      <c r="AK1115" s="15" t="str">
        <f t="shared" si="140"/>
        <v>－NSDRBS</v>
      </c>
      <c r="AL1115" s="16" t="str">
        <f t="shared" si="141"/>
        <v>－NSDRBS</v>
      </c>
      <c r="AM1115" s="15" t="str">
        <f t="shared" si="142"/>
        <v>－NSDRBS</v>
      </c>
      <c r="AN1115" s="15" t="str">
        <f t="shared" si="143"/>
        <v>－NSDRBS</v>
      </c>
    </row>
    <row r="1116" spans="1:40" ht="11.25" customHeight="1" x14ac:dyDescent="0.15">
      <c r="A1116" s="15">
        <v>1115</v>
      </c>
      <c r="B1116" s="15" t="s">
        <v>2536</v>
      </c>
      <c r="C1116" s="15" t="s">
        <v>2537</v>
      </c>
      <c r="D1116" s="3" t="s">
        <v>18</v>
      </c>
      <c r="E1116" s="15" t="s">
        <v>88</v>
      </c>
      <c r="F1116" s="15" t="s">
        <v>17</v>
      </c>
      <c r="G1116" s="15">
        <v>149</v>
      </c>
      <c r="H1116" s="15">
        <v>136</v>
      </c>
      <c r="I1116" s="15">
        <v>60</v>
      </c>
      <c r="J1116" s="15">
        <v>62</v>
      </c>
      <c r="K1116" s="15">
        <v>63</v>
      </c>
      <c r="L1116" s="15">
        <v>60</v>
      </c>
      <c r="M1116" s="15">
        <v>64</v>
      </c>
      <c r="N1116" s="15">
        <v>69</v>
      </c>
      <c r="O1116" s="15">
        <v>58</v>
      </c>
      <c r="P1116" s="15">
        <v>8</v>
      </c>
      <c r="Q1116" s="15" t="s">
        <v>219</v>
      </c>
      <c r="R1116" s="3" t="str">
        <f>IF(ISERROR(VLOOKUP($Q1116,技リスト!$A$1:$F$270,6,FALSE)),"－",VLOOKUP($Q1116,技リスト!$A$1:$F$270,6,FALSE))</f>
        <v>BL</v>
      </c>
      <c r="S1116" s="3">
        <f>IF(ISERROR(VLOOKUP($Q1116,技リスト!$A$1:$F$270,3,FALSE)),"－",VLOOKUP($Q1116,技リスト!$A$1:$F$270,3,FALSE))</f>
        <v>64</v>
      </c>
      <c r="T1116" s="3" t="str">
        <f>IF($E1116=IF(ISERROR(VLOOKUP($Q1116,技リスト!$A$1:$F$270,4,FALSE)),"－",VLOOKUP($Q1116,技リスト!$A$1:$F$270,4,FALSE)),"一致","")</f>
        <v>一致</v>
      </c>
      <c r="U1116" s="15" t="s">
        <v>220</v>
      </c>
      <c r="V1116" s="3" t="str">
        <f>IF(ISERROR(VLOOKUP($U1116,技リスト!$A$1:$F$270,6,FALSE)),"－",VLOOKUP($U1116,技リスト!$A$1:$F$270,6,FALSE))</f>
        <v>BL</v>
      </c>
      <c r="W1116" s="3">
        <f>IF(ISERROR(VLOOKUP($U1116,技リスト!$A$1:$F$270,3,FALSE)),"－",VLOOKUP($U1116,技リスト!$A$1:$F$270,3,FALSE))</f>
        <v>84</v>
      </c>
      <c r="X1116" s="3" t="str">
        <f>IF($E1116=IF(ISERROR(VLOOKUP($U1116,技リスト!$A$1:$F$270,4,FALSE)),"－",VLOOKUP($U1116,技リスト!$A$1:$F$270,4,FALSE)),"一致","")</f>
        <v>一致</v>
      </c>
      <c r="Y1116" s="15" t="s">
        <v>163</v>
      </c>
      <c r="Z1116" s="3" t="str">
        <f>IF(ISERROR(VLOOKUP($Y1116,技リスト!$A$1:$F$270,6,FALSE)),"－",VLOOKUP($Y1116,技リスト!$A$1:$F$270,6,FALSE))</f>
        <v>NS</v>
      </c>
      <c r="AA1116" s="3">
        <f>IF(ISERROR(VLOOKUP($Y1116,技リスト!$A$1:$F$270,3,FALSE)),"－",VLOOKUP($Y1116,技リスト!$A$1:$F$270,3,FALSE))</f>
        <v>24</v>
      </c>
      <c r="AB1116" s="3" t="str">
        <f>IF($E1116=IF(ISERROR(VLOOKUP($Y1116,技リスト!$A$1:$F$270,4,FALSE)),"－",VLOOKUP($Y1116,技リスト!$A$1:$F$270,4,FALSE)),"一致","")</f>
        <v/>
      </c>
      <c r="AC1116" s="15" t="s">
        <v>530</v>
      </c>
      <c r="AD1116" s="3" t="str">
        <f>IF(ISERROR(VLOOKUP($AC1116,技リスト!$A$1:$F$270,6,FALSE)),"－",VLOOKUP($AC1116,技リスト!$A$1:$F$270,6,FALSE))</f>
        <v>BS</v>
      </c>
      <c r="AE1116" s="3">
        <f>IF(ISERROR(VLOOKUP($AC1116,技リスト!$A$1:$F$270,3,FALSE)),"－",VLOOKUP($AC1116,技リスト!$A$1:$F$270,3,FALSE))</f>
        <v>70</v>
      </c>
      <c r="AF1116" s="3" t="str">
        <f>IF($E1116=IF(ISERROR(VLOOKUP($AC1116,技リスト!$A$1:$F$245,4,FALSE)),"－",VLOOKUP($AC1116,技リスト!$A$1:$F$245,4,FALSE)),"一致","")</f>
        <v>一致</v>
      </c>
      <c r="AG1116" s="16" t="str">
        <f t="shared" si="136"/>
        <v>サイクロンダブルサイクロングレネードショットバックトルネード</v>
      </c>
      <c r="AH1116" s="16" t="str">
        <f t="shared" si="137"/>
        <v>サイクロンダブルサイクロングレネードショットバックトルネード</v>
      </c>
      <c r="AI1116" s="16" t="str">
        <f t="shared" si="138"/>
        <v>サイクロンダブルサイクロングレネードショットバックトルネード</v>
      </c>
      <c r="AJ1116" s="16" t="str">
        <f t="shared" si="139"/>
        <v>サイクロンダブルサイクロングレネードショットバックトルネード</v>
      </c>
      <c r="AK1116" s="15" t="str">
        <f t="shared" si="140"/>
        <v>BLBLNSBS</v>
      </c>
      <c r="AL1116" s="16" t="str">
        <f t="shared" si="141"/>
        <v>BLBLNSBS</v>
      </c>
      <c r="AM1116" s="15" t="str">
        <f t="shared" si="142"/>
        <v>BLBLNSBS</v>
      </c>
      <c r="AN1116" s="15" t="str">
        <f t="shared" si="143"/>
        <v>BLBLNSBS</v>
      </c>
    </row>
    <row r="1117" spans="1:40" ht="11.25" customHeight="1" x14ac:dyDescent="0.15">
      <c r="A1117" s="15">
        <v>1116</v>
      </c>
      <c r="B1117" s="15" t="s">
        <v>2538</v>
      </c>
      <c r="C1117" s="15" t="s">
        <v>2539</v>
      </c>
      <c r="D1117" s="3" t="s">
        <v>18</v>
      </c>
      <c r="E1117" s="15" t="s">
        <v>121</v>
      </c>
      <c r="F1117" s="15" t="s">
        <v>17</v>
      </c>
      <c r="G1117" s="15">
        <v>147</v>
      </c>
      <c r="H1117" s="15">
        <v>136</v>
      </c>
      <c r="I1117" s="15">
        <v>53</v>
      </c>
      <c r="J1117" s="15">
        <v>56</v>
      </c>
      <c r="K1117" s="15">
        <v>70</v>
      </c>
      <c r="L1117" s="15">
        <v>60</v>
      </c>
      <c r="M1117" s="15">
        <v>62</v>
      </c>
      <c r="N1117" s="15">
        <v>63</v>
      </c>
      <c r="O1117" s="15">
        <v>62</v>
      </c>
      <c r="P1117" s="15">
        <v>15</v>
      </c>
      <c r="Q1117" s="15" t="s">
        <v>223</v>
      </c>
      <c r="R1117" s="3" t="str">
        <f>IF(ISERROR(VLOOKUP($Q1117,技リスト!$A$1:$F$270,6,FALSE)),"－",VLOOKUP($Q1117,技リスト!$A$1:$F$270,6,FALSE))</f>
        <v>BL</v>
      </c>
      <c r="S1117" s="3">
        <f>IF(ISERROR(VLOOKUP($Q1117,技リスト!$A$1:$F$270,3,FALSE)),"－",VLOOKUP($Q1117,技リスト!$A$1:$F$270,3,FALSE))</f>
        <v>8</v>
      </c>
      <c r="T1117" s="3" t="str">
        <f>IF($E1117=IF(ISERROR(VLOOKUP($Q1117,技リスト!$A$1:$F$270,4,FALSE)),"－",VLOOKUP($Q1117,技リスト!$A$1:$F$270,4,FALSE)),"一致","")</f>
        <v/>
      </c>
      <c r="U1117" s="15" t="s">
        <v>236</v>
      </c>
      <c r="V1117" s="3" t="str">
        <f>IF(ISERROR(VLOOKUP($U1117,技リスト!$A$1:$F$270,6,FALSE)),"－",VLOOKUP($U1117,技リスト!$A$1:$F$270,6,FALSE))</f>
        <v>DR</v>
      </c>
      <c r="W1117" s="3">
        <f>IF(ISERROR(VLOOKUP($U1117,技リスト!$A$1:$F$270,3,FALSE)),"－",VLOOKUP($U1117,技リスト!$A$1:$F$270,3,FALSE))</f>
        <v>96</v>
      </c>
      <c r="X1117" s="3" t="str">
        <f>IF($E1117=IF(ISERROR(VLOOKUP($U1117,技リスト!$A$1:$F$270,4,FALSE)),"－",VLOOKUP($U1117,技リスト!$A$1:$F$270,4,FALSE)),"一致","")</f>
        <v/>
      </c>
      <c r="Y1117" s="15" t="s">
        <v>140</v>
      </c>
      <c r="Z1117" s="3" t="str">
        <f>IF(ISERROR(VLOOKUP($Y1117,技リスト!$A$1:$F$270,6,FALSE)),"－",VLOOKUP($Y1117,技リスト!$A$1:$F$270,6,FALSE))</f>
        <v>BL</v>
      </c>
      <c r="AA1117" s="3">
        <f>IF(ISERROR(VLOOKUP($Y1117,技リスト!$A$1:$F$270,3,FALSE)),"－",VLOOKUP($Y1117,技リスト!$A$1:$F$270,3,FALSE))</f>
        <v>41</v>
      </c>
      <c r="AB1117" s="3" t="str">
        <f>IF($E1117=IF(ISERROR(VLOOKUP($Y1117,技リスト!$A$1:$F$270,4,FALSE)),"－",VLOOKUP($Y1117,技リスト!$A$1:$F$270,4,FALSE)),"一致","")</f>
        <v>一致</v>
      </c>
      <c r="AC1117" s="15" t="s">
        <v>921</v>
      </c>
      <c r="AD1117" s="3" t="str">
        <f>IF(ISERROR(VLOOKUP($AC1117,技リスト!$A$1:$F$270,6,FALSE)),"－",VLOOKUP($AC1117,技リスト!$A$1:$F$270,6,FALSE))</f>
        <v>DR</v>
      </c>
      <c r="AE1117" s="3">
        <f>IF(ISERROR(VLOOKUP($AC1117,技リスト!$A$1:$F$270,3,FALSE)),"－",VLOOKUP($AC1117,技リスト!$A$1:$F$270,3,FALSE))</f>
        <v>17</v>
      </c>
      <c r="AF1117" s="3" t="str">
        <f>IF($E1117=IF(ISERROR(VLOOKUP($AC1117,技リスト!$A$1:$F$245,4,FALSE)),"－",VLOOKUP($AC1117,技リスト!$A$1:$F$245,4,FALSE)),"一致","")</f>
        <v/>
      </c>
      <c r="AG1117" s="16" t="str">
        <f t="shared" si="136"/>
        <v>キラースライドジャッジスルー２うしろのしょうめんひとりワンツー</v>
      </c>
      <c r="AH1117" s="16" t="str">
        <f t="shared" si="137"/>
        <v>キラースライドジャッジスルー２うしろのしょうめんひとりワンツー</v>
      </c>
      <c r="AI1117" s="16" t="str">
        <f t="shared" si="138"/>
        <v>キラースライドジャッジスルー２うしろのしょうめんひとりワンツー</v>
      </c>
      <c r="AJ1117" s="16" t="str">
        <f t="shared" si="139"/>
        <v>キラースライドジャッジスルー２うしろのしょうめんひとりワンツー</v>
      </c>
      <c r="AK1117" s="15" t="str">
        <f t="shared" si="140"/>
        <v>BLDRBLDR</v>
      </c>
      <c r="AL1117" s="16" t="str">
        <f t="shared" si="141"/>
        <v>BLDRBLDR</v>
      </c>
      <c r="AM1117" s="15" t="str">
        <f t="shared" si="142"/>
        <v>BLDRBLDR</v>
      </c>
      <c r="AN1117" s="15" t="str">
        <f t="shared" si="143"/>
        <v>BLDRBLDR</v>
      </c>
    </row>
    <row r="1118" spans="1:40" ht="11.25" customHeight="1" x14ac:dyDescent="0.15">
      <c r="A1118" s="15">
        <v>1117</v>
      </c>
      <c r="B1118" s="15" t="s">
        <v>2540</v>
      </c>
      <c r="C1118" s="15" t="s">
        <v>2541</v>
      </c>
      <c r="D1118" s="3" t="s">
        <v>18</v>
      </c>
      <c r="E1118" s="15" t="s">
        <v>19</v>
      </c>
      <c r="F1118" s="15" t="s">
        <v>17</v>
      </c>
      <c r="G1118" s="15">
        <v>200</v>
      </c>
      <c r="H1118" s="15">
        <v>153</v>
      </c>
      <c r="I1118" s="15">
        <v>76</v>
      </c>
      <c r="J1118" s="15">
        <v>60</v>
      </c>
      <c r="K1118" s="15">
        <v>62</v>
      </c>
      <c r="L1118" s="15">
        <v>64</v>
      </c>
      <c r="M1118" s="15">
        <v>64</v>
      </c>
      <c r="N1118" s="15">
        <v>79</v>
      </c>
      <c r="O1118" s="15">
        <v>60</v>
      </c>
      <c r="P1118" s="15">
        <v>10</v>
      </c>
      <c r="Q1118" s="15" t="s">
        <v>319</v>
      </c>
      <c r="R1118" s="3" t="str">
        <f>IF(ISERROR(VLOOKUP($Q1118,技リスト!$A$1:$F$270,6,FALSE)),"－",VLOOKUP($Q1118,技リスト!$A$1:$F$270,6,FALSE))</f>
        <v>－</v>
      </c>
      <c r="S1118" s="3" t="str">
        <f>IF(ISERROR(VLOOKUP($Q1118,技リスト!$A$1:$F$270,3,FALSE)),"－",VLOOKUP($Q1118,技リスト!$A$1:$F$270,3,FALSE))</f>
        <v>－</v>
      </c>
      <c r="T1118" s="3" t="str">
        <f>IF($E1118=IF(ISERROR(VLOOKUP($Q1118,技リスト!$A$1:$F$270,4,FALSE)),"－",VLOOKUP($Q1118,技リスト!$A$1:$F$270,4,FALSE)),"一致","")</f>
        <v/>
      </c>
      <c r="U1118" s="15" t="s">
        <v>305</v>
      </c>
      <c r="V1118" s="3" t="str">
        <f>IF(ISERROR(VLOOKUP($U1118,技リスト!$A$1:$F$270,6,FALSE)),"－",VLOOKUP($U1118,技リスト!$A$1:$F$270,6,FALSE))</f>
        <v>BB</v>
      </c>
      <c r="W1118" s="3">
        <f>IF(ISERROR(VLOOKUP($U1118,技リスト!$A$1:$F$270,3,FALSE)),"－",VLOOKUP($U1118,技リスト!$A$1:$F$270,3,FALSE))</f>
        <v>16</v>
      </c>
      <c r="X1118" s="3" t="str">
        <f>IF($E1118=IF(ISERROR(VLOOKUP($U1118,技リスト!$A$1:$F$270,4,FALSE)),"－",VLOOKUP($U1118,技リスト!$A$1:$F$270,4,FALSE)),"一致","")</f>
        <v/>
      </c>
      <c r="Y1118" s="15" t="s">
        <v>344</v>
      </c>
      <c r="Z1118" s="3" t="str">
        <f>IF(ISERROR(VLOOKUP($Y1118,技リスト!$A$1:$F$270,6,FALSE)),"－",VLOOKUP($Y1118,技リスト!$A$1:$F$270,6,FALSE))</f>
        <v>NS</v>
      </c>
      <c r="AA1118" s="3">
        <f>IF(ISERROR(VLOOKUP($Y1118,技リスト!$A$1:$F$270,3,FALSE)),"－",VLOOKUP($Y1118,技リスト!$A$1:$F$270,3,FALSE))</f>
        <v>31</v>
      </c>
      <c r="AB1118" s="3" t="str">
        <f>IF($E1118=IF(ISERROR(VLOOKUP($Y1118,技リスト!$A$1:$F$270,4,FALSE)),"－",VLOOKUP($Y1118,技リスト!$A$1:$F$270,4,FALSE)),"一致","")</f>
        <v/>
      </c>
      <c r="AC1118" s="15" t="s">
        <v>215</v>
      </c>
      <c r="AD1118" s="3" t="str">
        <f>IF(ISERROR(VLOOKUP($AC1118,技リスト!$A$1:$F$270,6,FALSE)),"－",VLOOKUP($AC1118,技リスト!$A$1:$F$270,6,FALSE))</f>
        <v>BL</v>
      </c>
      <c r="AE1118" s="3">
        <f>IF(ISERROR(VLOOKUP($AC1118,技リスト!$A$1:$F$270,3,FALSE)),"－",VLOOKUP($AC1118,技リスト!$A$1:$F$270,3,FALSE))</f>
        <v>80</v>
      </c>
      <c r="AF1118" s="3" t="str">
        <f>IF($E1118=IF(ISERROR(VLOOKUP($AC1118,技リスト!$A$1:$F$245,4,FALSE)),"－",VLOOKUP($AC1118,技リスト!$A$1:$F$245,4,FALSE)),"一致","")</f>
        <v/>
      </c>
      <c r="AG1118" s="16" t="str">
        <f t="shared" si="136"/>
        <v>リカバリーホーントレインターザンキックメガクェイク</v>
      </c>
      <c r="AH1118" s="16" t="str">
        <f t="shared" si="137"/>
        <v>リカバリーホーントレインターザンキックメガクェイク</v>
      </c>
      <c r="AI1118" s="16" t="str">
        <f t="shared" si="138"/>
        <v>リカバリーホーントレインターザンキックメガクェイク</v>
      </c>
      <c r="AJ1118" s="16" t="str">
        <f t="shared" si="139"/>
        <v>リカバリーホーントレインターザンキックメガクェイク</v>
      </c>
      <c r="AK1118" s="15" t="str">
        <f t="shared" si="140"/>
        <v>－BBNSBL</v>
      </c>
      <c r="AL1118" s="16" t="str">
        <f t="shared" si="141"/>
        <v>－BBNSBL</v>
      </c>
      <c r="AM1118" s="15" t="str">
        <f t="shared" si="142"/>
        <v>－BBNSBL</v>
      </c>
      <c r="AN1118" s="15" t="str">
        <f t="shared" si="143"/>
        <v>－BBNSBL</v>
      </c>
    </row>
    <row r="1119" spans="1:40" ht="11.25" customHeight="1" x14ac:dyDescent="0.15">
      <c r="A1119" s="15">
        <v>1118</v>
      </c>
      <c r="B1119" s="15" t="s">
        <v>2542</v>
      </c>
      <c r="C1119" s="15" t="s">
        <v>2543</v>
      </c>
      <c r="D1119" s="3" t="s">
        <v>18</v>
      </c>
      <c r="E1119" s="15" t="s">
        <v>145</v>
      </c>
      <c r="F1119" s="15" t="s">
        <v>17</v>
      </c>
      <c r="G1119" s="15">
        <v>149</v>
      </c>
      <c r="H1119" s="15">
        <v>137</v>
      </c>
      <c r="I1119" s="15">
        <v>68</v>
      </c>
      <c r="J1119" s="15">
        <v>62</v>
      </c>
      <c r="K1119" s="15">
        <v>68</v>
      </c>
      <c r="L1119" s="15">
        <v>69</v>
      </c>
      <c r="M1119" s="15">
        <v>62</v>
      </c>
      <c r="N1119" s="15">
        <v>59</v>
      </c>
      <c r="O1119" s="15">
        <v>62</v>
      </c>
      <c r="P1119" s="15">
        <v>16</v>
      </c>
      <c r="Q1119" s="15" t="s">
        <v>223</v>
      </c>
      <c r="R1119" s="3" t="str">
        <f>IF(ISERROR(VLOOKUP($Q1119,技リスト!$A$1:$F$270,6,FALSE)),"－",VLOOKUP($Q1119,技リスト!$A$1:$F$270,6,FALSE))</f>
        <v>BL</v>
      </c>
      <c r="S1119" s="3">
        <f>IF(ISERROR(VLOOKUP($Q1119,技リスト!$A$1:$F$270,3,FALSE)),"－",VLOOKUP($Q1119,技リスト!$A$1:$F$270,3,FALSE))</f>
        <v>8</v>
      </c>
      <c r="T1119" s="3" t="str">
        <f>IF($E1119=IF(ISERROR(VLOOKUP($Q1119,技リスト!$A$1:$F$270,4,FALSE)),"－",VLOOKUP($Q1119,技リスト!$A$1:$F$270,4,FALSE)),"一致","")</f>
        <v/>
      </c>
      <c r="U1119" s="15" t="s">
        <v>218</v>
      </c>
      <c r="V1119" s="3" t="str">
        <f>IF(ISERROR(VLOOKUP($U1119,技リスト!$A$1:$F$270,6,FALSE)),"－",VLOOKUP($U1119,技リスト!$A$1:$F$270,6,FALSE))</f>
        <v>DR</v>
      </c>
      <c r="W1119" s="3">
        <f>IF(ISERROR(VLOOKUP($U1119,技リスト!$A$1:$F$270,3,FALSE)),"－",VLOOKUP($U1119,技リスト!$A$1:$F$270,3,FALSE))</f>
        <v>63</v>
      </c>
      <c r="X1119" s="3" t="str">
        <f>IF($E1119=IF(ISERROR(VLOOKUP($U1119,技リスト!$A$1:$F$270,4,FALSE)),"－",VLOOKUP($U1119,技リスト!$A$1:$F$270,4,FALSE)),"一致","")</f>
        <v>一致</v>
      </c>
      <c r="Y1119" s="15" t="s">
        <v>199</v>
      </c>
      <c r="Z1119" s="3" t="str">
        <f>IF(ISERROR(VLOOKUP($Y1119,技リスト!$A$1:$F$270,6,FALSE)),"－",VLOOKUP($Y1119,技リスト!$A$1:$F$270,6,FALSE))</f>
        <v>BB</v>
      </c>
      <c r="AA1119" s="3">
        <f>IF(ISERROR(VLOOKUP($Y1119,技リスト!$A$1:$F$270,3,FALSE)),"－",VLOOKUP($Y1119,技リスト!$A$1:$F$270,3,FALSE))</f>
        <v>58</v>
      </c>
      <c r="AB1119" s="3" t="str">
        <f>IF($E1119=IF(ISERROR(VLOOKUP($Y1119,技リスト!$A$1:$F$270,4,FALSE)),"－",VLOOKUP($Y1119,技リスト!$A$1:$F$270,4,FALSE)),"一致","")</f>
        <v/>
      </c>
      <c r="AC1119" s="15" t="s">
        <v>236</v>
      </c>
      <c r="AD1119" s="3" t="str">
        <f>IF(ISERROR(VLOOKUP($AC1119,技リスト!$A$1:$F$270,6,FALSE)),"－",VLOOKUP($AC1119,技リスト!$A$1:$F$270,6,FALSE))</f>
        <v>DR</v>
      </c>
      <c r="AE1119" s="3">
        <f>IF(ISERROR(VLOOKUP($AC1119,技リスト!$A$1:$F$270,3,FALSE)),"－",VLOOKUP($AC1119,技リスト!$A$1:$F$270,3,FALSE))</f>
        <v>96</v>
      </c>
      <c r="AF1119" s="3" t="str">
        <f>IF($E1119=IF(ISERROR(VLOOKUP($AC1119,技リスト!$A$1:$F$245,4,FALSE)),"－",VLOOKUP($AC1119,技リスト!$A$1:$F$245,4,FALSE)),"一致","")</f>
        <v>一致</v>
      </c>
      <c r="AG1119" s="16" t="str">
        <f t="shared" si="136"/>
        <v>キラースライドジャッジスルースピニングカットジャッジスルー２</v>
      </c>
      <c r="AH1119" s="16" t="str">
        <f t="shared" si="137"/>
        <v>キラースライドジャッジスルースピニングカットジャッジスルー２</v>
      </c>
      <c r="AI1119" s="16" t="str">
        <f t="shared" si="138"/>
        <v>キラースライドジャッジスルースピニングカットジャッジスルー２</v>
      </c>
      <c r="AJ1119" s="16" t="str">
        <f t="shared" si="139"/>
        <v>キラースライドジャッジスルースピニングカットジャッジスルー２</v>
      </c>
      <c r="AK1119" s="15" t="str">
        <f t="shared" si="140"/>
        <v>BLDRBBDR</v>
      </c>
      <c r="AL1119" s="16" t="str">
        <f t="shared" si="141"/>
        <v>BLDRBBDR</v>
      </c>
      <c r="AM1119" s="15" t="str">
        <f t="shared" si="142"/>
        <v>BLDRBBDR</v>
      </c>
      <c r="AN1119" s="15" t="str">
        <f t="shared" si="143"/>
        <v>BLDRBBDR</v>
      </c>
    </row>
    <row r="1120" spans="1:40" ht="11.25" customHeight="1" x14ac:dyDescent="0.15">
      <c r="A1120" s="15">
        <v>1119</v>
      </c>
      <c r="B1120" s="15" t="s">
        <v>2544</v>
      </c>
      <c r="C1120" s="15" t="s">
        <v>2545</v>
      </c>
      <c r="D1120" s="3" t="s">
        <v>18</v>
      </c>
      <c r="E1120" s="15" t="s">
        <v>19</v>
      </c>
      <c r="F1120" s="15" t="s">
        <v>53</v>
      </c>
      <c r="G1120" s="15">
        <v>154</v>
      </c>
      <c r="H1120" s="15">
        <v>165</v>
      </c>
      <c r="I1120" s="15">
        <v>60</v>
      </c>
      <c r="J1120" s="15">
        <v>63</v>
      </c>
      <c r="K1120" s="15">
        <v>70</v>
      </c>
      <c r="L1120" s="15">
        <v>52</v>
      </c>
      <c r="M1120" s="15">
        <v>68</v>
      </c>
      <c r="N1120" s="15">
        <v>56</v>
      </c>
      <c r="O1120" s="15">
        <v>67</v>
      </c>
      <c r="P1120" s="15">
        <v>18</v>
      </c>
      <c r="Q1120" s="15" t="s">
        <v>235</v>
      </c>
      <c r="R1120" s="3" t="str">
        <f>IF(ISERROR(VLOOKUP($Q1120,技リスト!$A$1:$F$270,6,FALSE)),"－",VLOOKUP($Q1120,技リスト!$A$1:$F$270,6,FALSE))</f>
        <v>NS</v>
      </c>
      <c r="S1120" s="3">
        <f>IF(ISERROR(VLOOKUP($Q1120,技リスト!$A$1:$F$270,3,FALSE)),"－",VLOOKUP($Q1120,技リスト!$A$1:$F$270,3,FALSE))</f>
        <v>58</v>
      </c>
      <c r="T1120" s="3" t="str">
        <f>IF($E1120=IF(ISERROR(VLOOKUP($Q1120,技リスト!$A$1:$F$270,4,FALSE)),"－",VLOOKUP($Q1120,技リスト!$A$1:$F$270,4,FALSE)),"一致","")</f>
        <v>一致</v>
      </c>
      <c r="U1120" s="15" t="s">
        <v>188</v>
      </c>
      <c r="V1120" s="3" t="str">
        <f>IF(ISERROR(VLOOKUP($U1120,技リスト!$A$1:$F$270,6,FALSE)),"－",VLOOKUP($U1120,技リスト!$A$1:$F$270,6,FALSE))</f>
        <v>DR</v>
      </c>
      <c r="W1120" s="3">
        <f>IF(ISERROR(VLOOKUP($U1120,技リスト!$A$1:$F$270,3,FALSE)),"－",VLOOKUP($U1120,技リスト!$A$1:$F$270,3,FALSE))</f>
        <v>38</v>
      </c>
      <c r="X1120" s="3" t="str">
        <f>IF($E1120=IF(ISERROR(VLOOKUP($U1120,技リスト!$A$1:$F$270,4,FALSE)),"－",VLOOKUP($U1120,技リスト!$A$1:$F$270,4,FALSE)),"一致","")</f>
        <v>一致</v>
      </c>
      <c r="Y1120" s="15" t="s">
        <v>227</v>
      </c>
      <c r="Z1120" s="3" t="str">
        <f>IF(ISERROR(VLOOKUP($Y1120,技リスト!$A$1:$F$270,6,FALSE)),"－",VLOOKUP($Y1120,技リスト!$A$1:$F$270,6,FALSE))</f>
        <v>BL</v>
      </c>
      <c r="AA1120" s="3">
        <f>IF(ISERROR(VLOOKUP($Y1120,技リスト!$A$1:$F$270,3,FALSE)),"－",VLOOKUP($Y1120,技リスト!$A$1:$F$270,3,FALSE))</f>
        <v>39</v>
      </c>
      <c r="AB1120" s="3" t="str">
        <f>IF($E1120=IF(ISERROR(VLOOKUP($Y1120,技リスト!$A$1:$F$270,4,FALSE)),"－",VLOOKUP($Y1120,技リスト!$A$1:$F$270,4,FALSE)),"一致","")</f>
        <v>一致</v>
      </c>
      <c r="AC1120" s="15" t="s">
        <v>338</v>
      </c>
      <c r="AD1120" s="3" t="str">
        <f>IF(ISERROR(VLOOKUP($AC1120,技リスト!$A$1:$F$270,6,FALSE)),"－",VLOOKUP($AC1120,技リスト!$A$1:$F$270,6,FALSE))</f>
        <v>DR</v>
      </c>
      <c r="AE1120" s="3">
        <f>IF(ISERROR(VLOOKUP($AC1120,技リスト!$A$1:$F$270,3,FALSE)),"－",VLOOKUP($AC1120,技リスト!$A$1:$F$270,3,FALSE))</f>
        <v>76</v>
      </c>
      <c r="AF1120" s="3" t="str">
        <f>IF($E1120=IF(ISERROR(VLOOKUP($AC1120,技リスト!$A$1:$F$245,4,FALSE)),"－",VLOOKUP($AC1120,技リスト!$A$1:$F$245,4,FALSE)),"一致","")</f>
        <v/>
      </c>
      <c r="AG1120" s="16" t="str">
        <f t="shared" si="136"/>
        <v>ひゃくれつショットスーパースキャン（Ｄ）スーパースキャン（Ｂ）とうめいフェイント</v>
      </c>
      <c r="AH1120" s="16" t="str">
        <f t="shared" si="137"/>
        <v>ひゃくれつショットスーパースキャン（Ｄ）スーパースキャン（Ｂ）とうめいフェイント</v>
      </c>
      <c r="AI1120" s="16" t="str">
        <f t="shared" si="138"/>
        <v>ひゃくれつショットスーパースキャン（Ｄ）スーパースキャン（Ｂ）とうめいフェイント</v>
      </c>
      <c r="AJ1120" s="16" t="str">
        <f t="shared" si="139"/>
        <v>ひゃくれつショットスーパースキャン（Ｄ）スーパースキャン（Ｂ）とうめいフェイント</v>
      </c>
      <c r="AK1120" s="15" t="str">
        <f t="shared" si="140"/>
        <v>NSDRBLDR</v>
      </c>
      <c r="AL1120" s="16" t="str">
        <f t="shared" si="141"/>
        <v>NSDRBLDR</v>
      </c>
      <c r="AM1120" s="15" t="str">
        <f t="shared" si="142"/>
        <v>NSDRBLDR</v>
      </c>
      <c r="AN1120" s="15" t="str">
        <f t="shared" si="143"/>
        <v>NSDRBLDR</v>
      </c>
    </row>
    <row r="1121" spans="1:40" ht="11.25" customHeight="1" x14ac:dyDescent="0.15">
      <c r="A1121" s="15">
        <v>1120</v>
      </c>
      <c r="B1121" s="15" t="s">
        <v>2546</v>
      </c>
      <c r="C1121" s="15" t="s">
        <v>2547</v>
      </c>
      <c r="D1121" s="3" t="s">
        <v>18</v>
      </c>
      <c r="E1121" s="15" t="s">
        <v>121</v>
      </c>
      <c r="F1121" s="15" t="s">
        <v>53</v>
      </c>
      <c r="G1121" s="15">
        <v>195</v>
      </c>
      <c r="H1121" s="15">
        <v>156</v>
      </c>
      <c r="I1121" s="15">
        <v>62</v>
      </c>
      <c r="J1121" s="15">
        <v>64</v>
      </c>
      <c r="K1121" s="15">
        <v>61</v>
      </c>
      <c r="L1121" s="15">
        <v>62</v>
      </c>
      <c r="M1121" s="15">
        <v>70</v>
      </c>
      <c r="N1121" s="15">
        <v>63</v>
      </c>
      <c r="O1121" s="15">
        <v>74</v>
      </c>
      <c r="P1121" s="15">
        <v>12</v>
      </c>
      <c r="Q1121" s="15" t="s">
        <v>264</v>
      </c>
      <c r="R1121" s="3" t="str">
        <f>IF(ISERROR(VLOOKUP($Q1121,技リスト!$A$1:$F$270,6,FALSE)),"－",VLOOKUP($Q1121,技リスト!$A$1:$F$270,6,FALSE))</f>
        <v>BL</v>
      </c>
      <c r="S1121" s="3">
        <f>IF(ISERROR(VLOOKUP($Q1121,技リスト!$A$1:$F$270,3,FALSE)),"－",VLOOKUP($Q1121,技リスト!$A$1:$F$270,3,FALSE))</f>
        <v>16</v>
      </c>
      <c r="T1121" s="3" t="str">
        <f>IF($E1121=IF(ISERROR(VLOOKUP($Q1121,技リスト!$A$1:$F$270,4,FALSE)),"－",VLOOKUP($Q1121,技リスト!$A$1:$F$270,4,FALSE)),"一致","")</f>
        <v/>
      </c>
      <c r="U1121" s="15" t="s">
        <v>171</v>
      </c>
      <c r="V1121" s="3" t="str">
        <f>IF(ISERROR(VLOOKUP($U1121,技リスト!$A$1:$F$270,6,FALSE)),"－",VLOOKUP($U1121,技リスト!$A$1:$F$270,6,FALSE))</f>
        <v>DR</v>
      </c>
      <c r="W1121" s="3">
        <f>IF(ISERROR(VLOOKUP($U1121,技リスト!$A$1:$F$270,3,FALSE)),"－",VLOOKUP($U1121,技リスト!$A$1:$F$270,3,FALSE))</f>
        <v>47</v>
      </c>
      <c r="X1121" s="3" t="str">
        <f>IF($E1121=IF(ISERROR(VLOOKUP($U1121,技リスト!$A$1:$F$270,4,FALSE)),"－",VLOOKUP($U1121,技リスト!$A$1:$F$270,4,FALSE)),"一致","")</f>
        <v/>
      </c>
      <c r="Y1121" s="15" t="s">
        <v>715</v>
      </c>
      <c r="Z1121" s="3" t="str">
        <f>IF(ISERROR(VLOOKUP($Y1121,技リスト!$A$1:$F$270,6,FALSE)),"－",VLOOKUP($Y1121,技リスト!$A$1:$F$270,6,FALSE))</f>
        <v>DR</v>
      </c>
      <c r="AA1121" s="3">
        <f>IF(ISERROR(VLOOKUP($Y1121,技リスト!$A$1:$F$270,3,FALSE)),"－",VLOOKUP($Y1121,技リスト!$A$1:$F$270,3,FALSE))</f>
        <v>61</v>
      </c>
      <c r="AB1121" s="3" t="str">
        <f>IF($E1121=IF(ISERROR(VLOOKUP($Y1121,技リスト!$A$1:$F$270,4,FALSE)),"－",VLOOKUP($Y1121,技リスト!$A$1:$F$270,4,FALSE)),"一致","")</f>
        <v/>
      </c>
      <c r="AC1121" s="15" t="s">
        <v>141</v>
      </c>
      <c r="AD1121" s="3" t="str">
        <f>IF(ISERROR(VLOOKUP($AC1121,技リスト!$A$1:$F$270,6,FALSE)),"－",VLOOKUP($AC1121,技リスト!$A$1:$F$270,6,FALSE))</f>
        <v>BL</v>
      </c>
      <c r="AE1121" s="3">
        <f>IF(ISERROR(VLOOKUP($AC1121,技リスト!$A$1:$F$270,3,FALSE)),"－",VLOOKUP($AC1121,技リスト!$A$1:$F$270,3,FALSE))</f>
        <v>64</v>
      </c>
      <c r="AF1121" s="3" t="str">
        <f>IF($E1121=IF(ISERROR(VLOOKUP($AC1121,技リスト!$A$1:$F$245,4,FALSE)),"－",VLOOKUP($AC1121,技リスト!$A$1:$F$245,4,FALSE)),"一致","")</f>
        <v/>
      </c>
      <c r="AG1121" s="16" t="str">
        <f t="shared" si="136"/>
        <v>おんりょうイリュージョンボールたつまきどくぎりかげぬい</v>
      </c>
      <c r="AH1121" s="16" t="str">
        <f t="shared" si="137"/>
        <v>おんりょうイリュージョンボールたつまきどくぎりかげぬい</v>
      </c>
      <c r="AI1121" s="16" t="str">
        <f t="shared" si="138"/>
        <v>おんりょうイリュージョンボールたつまきどくぎりかげぬい</v>
      </c>
      <c r="AJ1121" s="16" t="str">
        <f t="shared" si="139"/>
        <v>おんりょうイリュージョンボールたつまきどくぎりかげぬい</v>
      </c>
      <c r="AK1121" s="15" t="str">
        <f t="shared" si="140"/>
        <v>BLDRDRBL</v>
      </c>
      <c r="AL1121" s="16" t="str">
        <f t="shared" si="141"/>
        <v>BLDRDRBL</v>
      </c>
      <c r="AM1121" s="15" t="str">
        <f t="shared" si="142"/>
        <v>BLDRDRBL</v>
      </c>
      <c r="AN1121" s="15" t="str">
        <f t="shared" si="143"/>
        <v>BLDRDRBL</v>
      </c>
    </row>
    <row r="1122" spans="1:40" ht="11.25" customHeight="1" x14ac:dyDescent="0.15">
      <c r="A1122" s="15">
        <v>1121</v>
      </c>
      <c r="B1122" s="15" t="s">
        <v>2548</v>
      </c>
      <c r="C1122" s="15" t="s">
        <v>2549</v>
      </c>
      <c r="D1122" s="3" t="s">
        <v>192</v>
      </c>
      <c r="E1122" s="15" t="s">
        <v>88</v>
      </c>
      <c r="F1122" s="15" t="s">
        <v>53</v>
      </c>
      <c r="G1122" s="15">
        <v>158</v>
      </c>
      <c r="H1122" s="15">
        <v>164</v>
      </c>
      <c r="I1122" s="15">
        <v>57</v>
      </c>
      <c r="J1122" s="15">
        <v>63</v>
      </c>
      <c r="K1122" s="15">
        <v>64</v>
      </c>
      <c r="L1122" s="15">
        <v>54</v>
      </c>
      <c r="M1122" s="15">
        <v>62</v>
      </c>
      <c r="N1122" s="15">
        <v>59</v>
      </c>
      <c r="O1122" s="15">
        <v>60</v>
      </c>
      <c r="P1122" s="15">
        <v>26</v>
      </c>
      <c r="Q1122" s="15" t="s">
        <v>530</v>
      </c>
      <c r="R1122" s="3" t="str">
        <f>IF(ISERROR(VLOOKUP($Q1122,技リスト!$A$1:$F$270,6,FALSE)),"－",VLOOKUP($Q1122,技リスト!$A$1:$F$270,6,FALSE))</f>
        <v>BS</v>
      </c>
      <c r="S1122" s="3">
        <f>IF(ISERROR(VLOOKUP($Q1122,技リスト!$A$1:$F$270,3,FALSE)),"－",VLOOKUP($Q1122,技リスト!$A$1:$F$270,3,FALSE))</f>
        <v>70</v>
      </c>
      <c r="T1122" s="3" t="str">
        <f>IF($E1122=IF(ISERROR(VLOOKUP($Q1122,技リスト!$A$1:$F$270,4,FALSE)),"－",VLOOKUP($Q1122,技リスト!$A$1:$F$270,4,FALSE)),"一致","")</f>
        <v>一致</v>
      </c>
      <c r="U1122" s="15" t="s">
        <v>219</v>
      </c>
      <c r="V1122" s="3" t="str">
        <f>IF(ISERROR(VLOOKUP($U1122,技リスト!$A$1:$F$270,6,FALSE)),"－",VLOOKUP($U1122,技リスト!$A$1:$F$270,6,FALSE))</f>
        <v>BL</v>
      </c>
      <c r="W1122" s="3">
        <f>IF(ISERROR(VLOOKUP($U1122,技リスト!$A$1:$F$270,3,FALSE)),"－",VLOOKUP($U1122,技リスト!$A$1:$F$270,3,FALSE))</f>
        <v>64</v>
      </c>
      <c r="X1122" s="3" t="str">
        <f>IF($E1122=IF(ISERROR(VLOOKUP($U1122,技リスト!$A$1:$F$270,4,FALSE)),"－",VLOOKUP($U1122,技リスト!$A$1:$F$270,4,FALSE)),"一致","")</f>
        <v>一致</v>
      </c>
      <c r="Y1122" s="15" t="s">
        <v>289</v>
      </c>
      <c r="Z1122" s="3" t="str">
        <f>IF(ISERROR(VLOOKUP($Y1122,技リスト!$A$1:$F$270,6,FALSE)),"－",VLOOKUP($Y1122,技リスト!$A$1:$F$270,6,FALSE))</f>
        <v>DR</v>
      </c>
      <c r="AA1122" s="3">
        <f>IF(ISERROR(VLOOKUP($Y1122,技リスト!$A$1:$F$270,3,FALSE)),"－",VLOOKUP($Y1122,技リスト!$A$1:$F$270,3,FALSE))</f>
        <v>24</v>
      </c>
      <c r="AB1122" s="3" t="str">
        <f>IF($E1122=IF(ISERROR(VLOOKUP($Y1122,技リスト!$A$1:$F$270,4,FALSE)),"－",VLOOKUP($Y1122,技リスト!$A$1:$F$270,4,FALSE)),"一致","")</f>
        <v>一致</v>
      </c>
      <c r="AC1122" s="15" t="s">
        <v>128</v>
      </c>
      <c r="AD1122" s="3" t="str">
        <f>IF(ISERROR(VLOOKUP($AC1122,技リスト!$A$1:$F$270,6,FALSE)),"－",VLOOKUP($AC1122,技リスト!$A$1:$F$270,6,FALSE))</f>
        <v>DR</v>
      </c>
      <c r="AE1122" s="3">
        <f>IF(ISERROR(VLOOKUP($AC1122,技リスト!$A$1:$F$270,3,FALSE)),"－",VLOOKUP($AC1122,技リスト!$A$1:$F$270,3,FALSE))</f>
        <v>76</v>
      </c>
      <c r="AF1122" s="3" t="str">
        <f>IF($E1122=IF(ISERROR(VLOOKUP($AC1122,技リスト!$A$1:$F$245,4,FALSE)),"－",VLOOKUP($AC1122,技リスト!$A$1:$F$245,4,FALSE)),"一致","")</f>
        <v/>
      </c>
      <c r="AG1122" s="16" t="str">
        <f t="shared" si="136"/>
        <v>バックトルネードサイクロンどくぎりのじゅつぶんしんフェイント</v>
      </c>
      <c r="AH1122" s="16" t="str">
        <f t="shared" si="137"/>
        <v>バックトルネードサイクロンどくぎりのじゅつぶんしんフェイント</v>
      </c>
      <c r="AI1122" s="16" t="str">
        <f t="shared" si="138"/>
        <v>バックトルネードサイクロンどくぎりのじゅつぶんしんフェイント</v>
      </c>
      <c r="AJ1122" s="16" t="str">
        <f t="shared" si="139"/>
        <v>バックトルネードサイクロンどくぎりのじゅつぶんしんフェイント</v>
      </c>
      <c r="AK1122" s="15" t="str">
        <f t="shared" si="140"/>
        <v>BSBLDRDR</v>
      </c>
      <c r="AL1122" s="16" t="str">
        <f t="shared" si="141"/>
        <v>BSBLDRDR</v>
      </c>
      <c r="AM1122" s="15" t="str">
        <f t="shared" si="142"/>
        <v>BSBLDRDR</v>
      </c>
      <c r="AN1122" s="15" t="str">
        <f t="shared" si="143"/>
        <v>BSBLDRDR</v>
      </c>
    </row>
    <row r="1123" spans="1:40" ht="11.25" customHeight="1" x14ac:dyDescent="0.15">
      <c r="A1123" s="15">
        <v>1122</v>
      </c>
      <c r="B1123" s="15" t="s">
        <v>2550</v>
      </c>
      <c r="C1123" s="15" t="s">
        <v>2551</v>
      </c>
      <c r="D1123" s="3" t="s">
        <v>18</v>
      </c>
      <c r="E1123" s="15" t="s">
        <v>19</v>
      </c>
      <c r="F1123" s="15" t="s">
        <v>52</v>
      </c>
      <c r="G1123" s="15">
        <v>154</v>
      </c>
      <c r="H1123" s="15">
        <v>129</v>
      </c>
      <c r="I1123" s="15">
        <v>70</v>
      </c>
      <c r="J1123" s="15">
        <v>55</v>
      </c>
      <c r="K1123" s="15">
        <v>64</v>
      </c>
      <c r="L1123" s="15">
        <v>64</v>
      </c>
      <c r="M1123" s="15">
        <v>60</v>
      </c>
      <c r="N1123" s="15">
        <v>69</v>
      </c>
      <c r="O1123" s="15">
        <v>60</v>
      </c>
      <c r="P1123" s="15">
        <v>20</v>
      </c>
      <c r="Q1123" s="15" t="s">
        <v>235</v>
      </c>
      <c r="R1123" s="3" t="str">
        <f>IF(ISERROR(VLOOKUP($Q1123,技リスト!$A$1:$F$270,6,FALSE)),"－",VLOOKUP($Q1123,技リスト!$A$1:$F$270,6,FALSE))</f>
        <v>NS</v>
      </c>
      <c r="S1123" s="3">
        <f>IF(ISERROR(VLOOKUP($Q1123,技リスト!$A$1:$F$270,3,FALSE)),"－",VLOOKUP($Q1123,技リスト!$A$1:$F$270,3,FALSE))</f>
        <v>58</v>
      </c>
      <c r="T1123" s="3" t="str">
        <f>IF($E1123=IF(ISERROR(VLOOKUP($Q1123,技リスト!$A$1:$F$270,4,FALSE)),"－",VLOOKUP($Q1123,技リスト!$A$1:$F$270,4,FALSE)),"一致","")</f>
        <v>一致</v>
      </c>
      <c r="U1123" s="15" t="s">
        <v>242</v>
      </c>
      <c r="V1123" s="3" t="str">
        <f>IF(ISERROR(VLOOKUP($U1123,技リスト!$A$1:$F$270,6,FALSE)),"－",VLOOKUP($U1123,技リスト!$A$1:$F$270,6,FALSE))</f>
        <v>BS</v>
      </c>
      <c r="W1123" s="3">
        <f>IF(ISERROR(VLOOKUP($U1123,技リスト!$A$1:$F$270,3,FALSE)),"－",VLOOKUP($U1123,技リスト!$A$1:$F$270,3,FALSE))</f>
        <v>87</v>
      </c>
      <c r="X1123" s="3" t="str">
        <f>IF($E1123=IF(ISERROR(VLOOKUP($U1123,技リスト!$A$1:$F$270,4,FALSE)),"－",VLOOKUP($U1123,技リスト!$A$1:$F$270,4,FALSE)),"一致","")</f>
        <v>一致</v>
      </c>
      <c r="Y1123" s="15" t="s">
        <v>218</v>
      </c>
      <c r="Z1123" s="3" t="str">
        <f>IF(ISERROR(VLOOKUP($Y1123,技リスト!$A$1:$F$270,6,FALSE)),"－",VLOOKUP($Y1123,技リスト!$A$1:$F$270,6,FALSE))</f>
        <v>DR</v>
      </c>
      <c r="AA1123" s="3">
        <f>IF(ISERROR(VLOOKUP($Y1123,技リスト!$A$1:$F$270,3,FALSE)),"－",VLOOKUP($Y1123,技リスト!$A$1:$F$270,3,FALSE))</f>
        <v>63</v>
      </c>
      <c r="AB1123" s="3" t="str">
        <f>IF($E1123=IF(ISERROR(VLOOKUP($Y1123,技リスト!$A$1:$F$270,4,FALSE)),"－",VLOOKUP($Y1123,技リスト!$A$1:$F$270,4,FALSE)),"一致","")</f>
        <v/>
      </c>
      <c r="AC1123" s="15" t="s">
        <v>231</v>
      </c>
      <c r="AD1123" s="3" t="str">
        <f>IF(ISERROR(VLOOKUP($AC1123,技リスト!$A$1:$F$270,6,FALSE)),"－",VLOOKUP($AC1123,技リスト!$A$1:$F$270,6,FALSE))</f>
        <v>NS</v>
      </c>
      <c r="AE1123" s="3">
        <f>IF(ISERROR(VLOOKUP($AC1123,技リスト!$A$1:$F$270,3,FALSE)),"－",VLOOKUP($AC1123,技リスト!$A$1:$F$270,3,FALSE))</f>
        <v>104</v>
      </c>
      <c r="AF1123" s="3" t="str">
        <f>IF($E1123=IF(ISERROR(VLOOKUP($AC1123,技リスト!$A$1:$F$245,4,FALSE)),"－",VLOOKUP($AC1123,技リスト!$A$1:$F$245,4,FALSE)),"一致","")</f>
        <v>一致</v>
      </c>
      <c r="AG1123" s="16" t="str">
        <f t="shared" si="136"/>
        <v>ひゃくれつショットにひゃくれつショットジャッジスルーデスゾーン</v>
      </c>
      <c r="AH1123" s="16" t="str">
        <f t="shared" si="137"/>
        <v>ひゃくれつショットにひゃくれつショットジャッジスルーデスゾーン</v>
      </c>
      <c r="AI1123" s="16" t="str">
        <f t="shared" si="138"/>
        <v>ひゃくれつショットにひゃくれつショットジャッジスルーデスゾーン</v>
      </c>
      <c r="AJ1123" s="16" t="str">
        <f t="shared" si="139"/>
        <v>ひゃくれつショットにひゃくれつショットジャッジスルーデスゾーン</v>
      </c>
      <c r="AK1123" s="15" t="str">
        <f t="shared" si="140"/>
        <v>NSBSDRNS</v>
      </c>
      <c r="AL1123" s="16" t="str">
        <f t="shared" si="141"/>
        <v>NSBSDRNS</v>
      </c>
      <c r="AM1123" s="15" t="str">
        <f t="shared" si="142"/>
        <v>NSBSDRNS</v>
      </c>
      <c r="AN1123" s="15" t="str">
        <f t="shared" si="143"/>
        <v>NSBSDRNS</v>
      </c>
    </row>
    <row r="1124" spans="1:40" ht="11.25" customHeight="1" x14ac:dyDescent="0.15">
      <c r="A1124" s="15">
        <v>1123</v>
      </c>
      <c r="B1124" s="15" t="s">
        <v>2552</v>
      </c>
      <c r="C1124" s="15" t="s">
        <v>2553</v>
      </c>
      <c r="D1124" s="3" t="s">
        <v>18</v>
      </c>
      <c r="E1124" s="15" t="s">
        <v>145</v>
      </c>
      <c r="F1124" s="15" t="s">
        <v>53</v>
      </c>
      <c r="G1124" s="15">
        <v>182</v>
      </c>
      <c r="H1124" s="15">
        <v>169</v>
      </c>
      <c r="I1124" s="15">
        <v>75</v>
      </c>
      <c r="J1124" s="15">
        <v>60</v>
      </c>
      <c r="K1124" s="15">
        <v>78</v>
      </c>
      <c r="L1124" s="15">
        <v>60</v>
      </c>
      <c r="M1124" s="15">
        <v>64</v>
      </c>
      <c r="N1124" s="15">
        <v>66</v>
      </c>
      <c r="O1124" s="15">
        <v>69</v>
      </c>
      <c r="P1124" s="15">
        <v>27</v>
      </c>
      <c r="Q1124" s="15" t="s">
        <v>540</v>
      </c>
      <c r="R1124" s="3" t="str">
        <f>IF(ISERROR(VLOOKUP($Q1124,技リスト!$A$1:$F$270,6,FALSE)),"－",VLOOKUP($Q1124,技リスト!$A$1:$F$270,6,FALSE))</f>
        <v>－</v>
      </c>
      <c r="S1124" s="3" t="str">
        <f>IF(ISERROR(VLOOKUP($Q1124,技リスト!$A$1:$F$270,3,FALSE)),"－",VLOOKUP($Q1124,技リスト!$A$1:$F$270,3,FALSE))</f>
        <v>－</v>
      </c>
      <c r="T1124" s="3" t="str">
        <f>IF($E1124=IF(ISERROR(VLOOKUP($Q1124,技リスト!$A$1:$F$270,4,FALSE)),"－",VLOOKUP($Q1124,技リスト!$A$1:$F$270,4,FALSE)),"一致","")</f>
        <v/>
      </c>
      <c r="U1124" s="15" t="s">
        <v>1410</v>
      </c>
      <c r="V1124" s="3" t="str">
        <f>IF(ISERROR(VLOOKUP($U1124,技リスト!$A$1:$F$270,6,FALSE)),"－",VLOOKUP($U1124,技リスト!$A$1:$F$270,6,FALSE))</f>
        <v>LS</v>
      </c>
      <c r="W1124" s="3">
        <f>IF(ISERROR(VLOOKUP($U1124,技リスト!$A$1:$F$270,3,FALSE)),"－",VLOOKUP($U1124,技リスト!$A$1:$F$270,3,FALSE))</f>
        <v>116</v>
      </c>
      <c r="X1124" s="3" t="str">
        <f>IF($E1124=IF(ISERROR(VLOOKUP($U1124,技リスト!$A$1:$F$270,4,FALSE)),"－",VLOOKUP($U1124,技リスト!$A$1:$F$270,4,FALSE)),"一致","")</f>
        <v>一致</v>
      </c>
      <c r="Y1124" s="15" t="s">
        <v>236</v>
      </c>
      <c r="Z1124" s="3" t="str">
        <f>IF(ISERROR(VLOOKUP($Y1124,技リスト!$A$1:$F$270,6,FALSE)),"－",VLOOKUP($Y1124,技リスト!$A$1:$F$270,6,FALSE))</f>
        <v>DR</v>
      </c>
      <c r="AA1124" s="3">
        <f>IF(ISERROR(VLOOKUP($Y1124,技リスト!$A$1:$F$270,3,FALSE)),"－",VLOOKUP($Y1124,技リスト!$A$1:$F$270,3,FALSE))</f>
        <v>96</v>
      </c>
      <c r="AB1124" s="3" t="str">
        <f>IF($E1124=IF(ISERROR(VLOOKUP($Y1124,技リスト!$A$1:$F$270,4,FALSE)),"－",VLOOKUP($Y1124,技リスト!$A$1:$F$270,4,FALSE)),"一致","")</f>
        <v>一致</v>
      </c>
      <c r="AC1124" s="15" t="s">
        <v>223</v>
      </c>
      <c r="AD1124" s="3" t="str">
        <f>IF(ISERROR(VLOOKUP($AC1124,技リスト!$A$1:$F$270,6,FALSE)),"－",VLOOKUP($AC1124,技リスト!$A$1:$F$270,6,FALSE))</f>
        <v>BL</v>
      </c>
      <c r="AE1124" s="3">
        <f>IF(ISERROR(VLOOKUP($AC1124,技リスト!$A$1:$F$270,3,FALSE)),"－",VLOOKUP($AC1124,技リスト!$A$1:$F$270,3,FALSE))</f>
        <v>8</v>
      </c>
      <c r="AF1124" s="3" t="str">
        <f>IF($E1124=IF(ISERROR(VLOOKUP($AC1124,技リスト!$A$1:$F$245,4,FALSE)),"－",VLOOKUP($AC1124,技リスト!$A$1:$F$245,4,FALSE)),"一致","")</f>
        <v/>
      </c>
      <c r="AG1124" s="16" t="str">
        <f t="shared" si="136"/>
        <v>イケイケ!トリプルブーストジャッジスルー２キラースライド</v>
      </c>
      <c r="AH1124" s="16" t="str">
        <f t="shared" si="137"/>
        <v>イケイケ!トリプルブーストジャッジスルー２キラースライド</v>
      </c>
      <c r="AI1124" s="16" t="str">
        <f t="shared" si="138"/>
        <v>イケイケ!トリプルブーストジャッジスルー２キラースライド</v>
      </c>
      <c r="AJ1124" s="16" t="str">
        <f t="shared" si="139"/>
        <v>イケイケ!トリプルブーストジャッジスルー２キラースライド</v>
      </c>
      <c r="AK1124" s="15" t="str">
        <f t="shared" si="140"/>
        <v>－LSDRBL</v>
      </c>
      <c r="AL1124" s="16" t="str">
        <f t="shared" si="141"/>
        <v>－LSDRBL</v>
      </c>
      <c r="AM1124" s="15" t="str">
        <f t="shared" si="142"/>
        <v>－LSDRBL</v>
      </c>
      <c r="AN1124" s="15" t="str">
        <f t="shared" si="143"/>
        <v>－LSDRBL</v>
      </c>
    </row>
    <row r="1125" spans="1:40" ht="11.25" customHeight="1" x14ac:dyDescent="0.15">
      <c r="A1125" s="15">
        <v>1124</v>
      </c>
      <c r="B1125" s="15" t="s">
        <v>2554</v>
      </c>
      <c r="C1125" s="15" t="s">
        <v>2555</v>
      </c>
      <c r="D1125" s="3" t="s">
        <v>18</v>
      </c>
      <c r="E1125" s="15" t="s">
        <v>19</v>
      </c>
      <c r="F1125" s="15" t="s">
        <v>20</v>
      </c>
      <c r="G1125" s="15">
        <v>165</v>
      </c>
      <c r="H1125" s="15">
        <v>149</v>
      </c>
      <c r="I1125" s="15">
        <v>52</v>
      </c>
      <c r="J1125" s="15">
        <v>76</v>
      </c>
      <c r="K1125" s="15">
        <v>56</v>
      </c>
      <c r="L1125" s="15">
        <v>72</v>
      </c>
      <c r="M1125" s="15">
        <v>54</v>
      </c>
      <c r="N1125" s="15">
        <v>63</v>
      </c>
      <c r="O1125" s="15">
        <v>68</v>
      </c>
      <c r="P1125" s="15">
        <v>11</v>
      </c>
      <c r="Q1125" s="15" t="s">
        <v>223</v>
      </c>
      <c r="R1125" s="3" t="str">
        <f>IF(ISERROR(VLOOKUP($Q1125,技リスト!$A$1:$F$270,6,FALSE)),"－",VLOOKUP($Q1125,技リスト!$A$1:$F$270,6,FALSE))</f>
        <v>BL</v>
      </c>
      <c r="S1125" s="3">
        <f>IF(ISERROR(VLOOKUP($Q1125,技リスト!$A$1:$F$270,3,FALSE)),"－",VLOOKUP($Q1125,技リスト!$A$1:$F$270,3,FALSE))</f>
        <v>8</v>
      </c>
      <c r="T1125" s="3" t="str">
        <f>IF($E1125=IF(ISERROR(VLOOKUP($Q1125,技リスト!$A$1:$F$270,4,FALSE)),"－",VLOOKUP($Q1125,技リスト!$A$1:$F$270,4,FALSE)),"一致","")</f>
        <v>一致</v>
      </c>
      <c r="U1125" s="15" t="s">
        <v>369</v>
      </c>
      <c r="V1125" s="3" t="str">
        <f>IF(ISERROR(VLOOKUP($U1125,技リスト!$A$1:$F$270,6,FALSE)),"－",VLOOKUP($U1125,技リスト!$A$1:$F$270,6,FALSE))</f>
        <v>CA</v>
      </c>
      <c r="W1125" s="3">
        <f>IF(ISERROR(VLOOKUP($U1125,技リスト!$A$1:$F$270,3,FALSE)),"－",VLOOKUP($U1125,技リスト!$A$1:$F$270,3,FALSE))</f>
        <v>44</v>
      </c>
      <c r="X1125" s="3" t="str">
        <f>IF($E1125=IF(ISERROR(VLOOKUP($U1125,技リスト!$A$1:$F$270,4,FALSE)),"－",VLOOKUP($U1125,技リスト!$A$1:$F$270,4,FALSE)),"一致","")</f>
        <v>一致</v>
      </c>
      <c r="Y1125" s="15" t="s">
        <v>208</v>
      </c>
      <c r="Z1125" s="3" t="str">
        <f>IF(ISERROR(VLOOKUP($Y1125,技リスト!$A$1:$F$270,6,FALSE)),"－",VLOOKUP($Y1125,技リスト!$A$1:$F$270,6,FALSE))</f>
        <v>P1</v>
      </c>
      <c r="AA1125" s="3">
        <f>IF(ISERROR(VLOOKUP($Y1125,技リスト!$A$1:$F$270,3,FALSE)),"－",VLOOKUP($Y1125,技リスト!$A$1:$F$270,3,FALSE))</f>
        <v>61</v>
      </c>
      <c r="AB1125" s="3" t="str">
        <f>IF($E1125=IF(ISERROR(VLOOKUP($Y1125,技リスト!$A$1:$F$270,4,FALSE)),"－",VLOOKUP($Y1125,技リスト!$A$1:$F$270,4,FALSE)),"一致","")</f>
        <v/>
      </c>
      <c r="AC1125" s="15" t="s">
        <v>199</v>
      </c>
      <c r="AD1125" s="3" t="str">
        <f>IF(ISERROR(VLOOKUP($AC1125,技リスト!$A$1:$F$270,6,FALSE)),"－",VLOOKUP($AC1125,技リスト!$A$1:$F$270,6,FALSE))</f>
        <v>BB</v>
      </c>
      <c r="AE1125" s="3">
        <f>IF(ISERROR(VLOOKUP($AC1125,技リスト!$A$1:$F$270,3,FALSE)),"－",VLOOKUP($AC1125,技リスト!$A$1:$F$270,3,FALSE))</f>
        <v>58</v>
      </c>
      <c r="AF1125" s="3" t="str">
        <f>IF($E1125=IF(ISERROR(VLOOKUP($AC1125,技リスト!$A$1:$F$245,4,FALSE)),"－",VLOOKUP($AC1125,技リスト!$A$1:$F$245,4,FALSE)),"一致","")</f>
        <v/>
      </c>
      <c r="AG1125" s="16" t="str">
        <f t="shared" si="136"/>
        <v>キラースライドシュートポケットフルパワーシールドスピニングカット</v>
      </c>
      <c r="AH1125" s="16" t="str">
        <f t="shared" si="137"/>
        <v>キラースライドシュートポケットフルパワーシールドスピニングカット</v>
      </c>
      <c r="AI1125" s="16" t="str">
        <f t="shared" si="138"/>
        <v>キラースライドシュートポケットフルパワーシールドスピニングカット</v>
      </c>
      <c r="AJ1125" s="16" t="str">
        <f t="shared" si="139"/>
        <v>キラースライドシュートポケットフルパワーシールドスピニングカット</v>
      </c>
      <c r="AK1125" s="15" t="str">
        <f t="shared" si="140"/>
        <v>BLCAP1BB</v>
      </c>
      <c r="AL1125" s="16" t="str">
        <f t="shared" si="141"/>
        <v>BLCAP1BB</v>
      </c>
      <c r="AM1125" s="15" t="str">
        <f t="shared" si="142"/>
        <v>BLCAP1BB</v>
      </c>
      <c r="AN1125" s="15" t="str">
        <f t="shared" si="143"/>
        <v>BLCAP1BB</v>
      </c>
    </row>
    <row r="1126" spans="1:40" ht="11.25" customHeight="1" x14ac:dyDescent="0.15">
      <c r="A1126" s="15">
        <v>1125</v>
      </c>
      <c r="B1126" s="15" t="s">
        <v>2556</v>
      </c>
      <c r="C1126" s="15" t="s">
        <v>2557</v>
      </c>
      <c r="D1126" s="3" t="s">
        <v>18</v>
      </c>
      <c r="E1126" s="15" t="s">
        <v>88</v>
      </c>
      <c r="F1126" s="15" t="s">
        <v>52</v>
      </c>
      <c r="G1126" s="15">
        <v>165</v>
      </c>
      <c r="H1126" s="15">
        <v>137</v>
      </c>
      <c r="I1126" s="15">
        <v>60</v>
      </c>
      <c r="J1126" s="15">
        <v>57</v>
      </c>
      <c r="K1126" s="15">
        <v>61</v>
      </c>
      <c r="L1126" s="15">
        <v>61</v>
      </c>
      <c r="M1126" s="15">
        <v>60</v>
      </c>
      <c r="N1126" s="15">
        <v>56</v>
      </c>
      <c r="O1126" s="15">
        <v>64</v>
      </c>
      <c r="P1126" s="15">
        <v>11</v>
      </c>
      <c r="Q1126" s="15" t="s">
        <v>329</v>
      </c>
      <c r="R1126" s="3" t="str">
        <f>IF(ISERROR(VLOOKUP($Q1126,技リスト!$A$1:$F$270,6,FALSE)),"－",VLOOKUP($Q1126,技リスト!$A$1:$F$270,6,FALSE))</f>
        <v>DR</v>
      </c>
      <c r="S1126" s="3">
        <f>IF(ISERROR(VLOOKUP($Q1126,技リスト!$A$1:$F$270,3,FALSE)),"－",VLOOKUP($Q1126,技リスト!$A$1:$F$270,3,FALSE))</f>
        <v>8</v>
      </c>
      <c r="T1126" s="3" t="str">
        <f>IF($E1126=IF(ISERROR(VLOOKUP($Q1126,技リスト!$A$1:$F$270,4,FALSE)),"－",VLOOKUP($Q1126,技リスト!$A$1:$F$270,4,FALSE)),"一致","")</f>
        <v>一致</v>
      </c>
      <c r="U1126" s="15" t="s">
        <v>194</v>
      </c>
      <c r="V1126" s="3" t="str">
        <f>IF(ISERROR(VLOOKUP($U1126,技リスト!$A$1:$F$270,6,FALSE)),"－",VLOOKUP($U1126,技リスト!$A$1:$F$270,6,FALSE))</f>
        <v>NS</v>
      </c>
      <c r="W1126" s="3">
        <f>IF(ISERROR(VLOOKUP($U1126,技リスト!$A$1:$F$270,3,FALSE)),"－",VLOOKUP($U1126,技リスト!$A$1:$F$270,3,FALSE))</f>
        <v>43</v>
      </c>
      <c r="X1126" s="3" t="str">
        <f>IF($E1126=IF(ISERROR(VLOOKUP($U1126,技リスト!$A$1:$F$270,4,FALSE)),"－",VLOOKUP($U1126,技リスト!$A$1:$F$270,4,FALSE)),"一致","")</f>
        <v/>
      </c>
      <c r="Y1126" s="15" t="s">
        <v>530</v>
      </c>
      <c r="Z1126" s="3" t="str">
        <f>IF(ISERROR(VLOOKUP($Y1126,技リスト!$A$1:$F$270,6,FALSE)),"－",VLOOKUP($Y1126,技リスト!$A$1:$F$270,6,FALSE))</f>
        <v>BS</v>
      </c>
      <c r="AA1126" s="3">
        <f>IF(ISERROR(VLOOKUP($Y1126,技リスト!$A$1:$F$270,3,FALSE)),"－",VLOOKUP($Y1126,技リスト!$A$1:$F$270,3,FALSE))</f>
        <v>70</v>
      </c>
      <c r="AB1126" s="3" t="str">
        <f>IF($E1126=IF(ISERROR(VLOOKUP($Y1126,技リスト!$A$1:$F$270,4,FALSE)),"－",VLOOKUP($Y1126,技リスト!$A$1:$F$270,4,FALSE)),"一致","")</f>
        <v>一致</v>
      </c>
      <c r="AC1126" s="15" t="s">
        <v>149</v>
      </c>
      <c r="AD1126" s="3" t="str">
        <f>IF(ISERROR(VLOOKUP($AC1126,技リスト!$A$1:$F$270,6,FALSE)),"－",VLOOKUP($AC1126,技リスト!$A$1:$F$270,6,FALSE))</f>
        <v>DR</v>
      </c>
      <c r="AE1126" s="3">
        <f>IF(ISERROR(VLOOKUP($AC1126,技リスト!$A$1:$F$270,3,FALSE)),"－",VLOOKUP($AC1126,技リスト!$A$1:$F$270,3,FALSE))</f>
        <v>83</v>
      </c>
      <c r="AF1126" s="3" t="str">
        <f>IF($E1126=IF(ISERROR(VLOOKUP($AC1126,技リスト!$A$1:$F$245,4,FALSE)),"－",VLOOKUP($AC1126,技リスト!$A$1:$F$245,4,FALSE)),"一致","")</f>
        <v/>
      </c>
      <c r="AG1126" s="16" t="str">
        <f t="shared" si="136"/>
        <v>たまのりピエロファントムシュートバックトルネードアルマジロサーカス</v>
      </c>
      <c r="AH1126" s="16" t="str">
        <f t="shared" si="137"/>
        <v>たまのりピエロファントムシュートバックトルネードアルマジロサーカス</v>
      </c>
      <c r="AI1126" s="16" t="str">
        <f t="shared" si="138"/>
        <v>たまのりピエロファントムシュートバックトルネードアルマジロサーカス</v>
      </c>
      <c r="AJ1126" s="16" t="str">
        <f t="shared" si="139"/>
        <v>たまのりピエロファントムシュートバックトルネードアルマジロサーカス</v>
      </c>
      <c r="AK1126" s="15" t="str">
        <f t="shared" si="140"/>
        <v>DRNSBSDR</v>
      </c>
      <c r="AL1126" s="16" t="str">
        <f t="shared" si="141"/>
        <v>DRNSBSDR</v>
      </c>
      <c r="AM1126" s="15" t="str">
        <f t="shared" si="142"/>
        <v>DRNSBSDR</v>
      </c>
      <c r="AN1126" s="15" t="str">
        <f t="shared" si="143"/>
        <v>DRNSBSDR</v>
      </c>
    </row>
    <row r="1127" spans="1:40" ht="11.25" customHeight="1" x14ac:dyDescent="0.15">
      <c r="A1127" s="15">
        <v>1126</v>
      </c>
      <c r="B1127" s="15" t="s">
        <v>2558</v>
      </c>
      <c r="C1127" s="15" t="s">
        <v>2559</v>
      </c>
      <c r="D1127" s="3" t="s">
        <v>18</v>
      </c>
      <c r="E1127" s="15" t="s">
        <v>88</v>
      </c>
      <c r="F1127" s="15" t="s">
        <v>17</v>
      </c>
      <c r="G1127" s="15">
        <v>169</v>
      </c>
      <c r="H1127" s="15">
        <v>153</v>
      </c>
      <c r="I1127" s="15">
        <v>73</v>
      </c>
      <c r="J1127" s="15">
        <v>54</v>
      </c>
      <c r="K1127" s="15">
        <v>61</v>
      </c>
      <c r="L1127" s="15">
        <v>54</v>
      </c>
      <c r="M1127" s="15">
        <v>65</v>
      </c>
      <c r="N1127" s="15">
        <v>60</v>
      </c>
      <c r="O1127" s="15">
        <v>53</v>
      </c>
      <c r="P1127" s="15">
        <v>15</v>
      </c>
      <c r="Q1127" s="15" t="s">
        <v>169</v>
      </c>
      <c r="R1127" s="3" t="str">
        <f>IF(ISERROR(VLOOKUP($Q1127,技リスト!$A$1:$F$270,6,FALSE)),"－",VLOOKUP($Q1127,技リスト!$A$1:$F$270,6,FALSE))</f>
        <v>BL</v>
      </c>
      <c r="S1127" s="3">
        <f>IF(ISERROR(VLOOKUP($Q1127,技リスト!$A$1:$F$270,3,FALSE)),"－",VLOOKUP($Q1127,技リスト!$A$1:$F$270,3,FALSE))</f>
        <v>8</v>
      </c>
      <c r="T1127" s="3" t="str">
        <f>IF($E1127=IF(ISERROR(VLOOKUP($Q1127,技リスト!$A$1:$F$270,4,FALSE)),"－",VLOOKUP($Q1127,技リスト!$A$1:$F$270,4,FALSE)),"一致","")</f>
        <v/>
      </c>
      <c r="U1127" s="15" t="s">
        <v>227</v>
      </c>
      <c r="V1127" s="3" t="str">
        <f>IF(ISERROR(VLOOKUP($U1127,技リスト!$A$1:$F$270,6,FALSE)),"－",VLOOKUP($U1127,技リスト!$A$1:$F$270,6,FALSE))</f>
        <v>BL</v>
      </c>
      <c r="W1127" s="3">
        <f>IF(ISERROR(VLOOKUP($U1127,技リスト!$A$1:$F$270,3,FALSE)),"－",VLOOKUP($U1127,技リスト!$A$1:$F$270,3,FALSE))</f>
        <v>39</v>
      </c>
      <c r="X1127" s="3" t="str">
        <f>IF($E1127=IF(ISERROR(VLOOKUP($U1127,技リスト!$A$1:$F$270,4,FALSE)),"－",VLOOKUP($U1127,技リスト!$A$1:$F$270,4,FALSE)),"一致","")</f>
        <v/>
      </c>
      <c r="Y1127" s="15" t="s">
        <v>152</v>
      </c>
      <c r="Z1127" s="3" t="str">
        <f>IF(ISERROR(VLOOKUP($Y1127,技リスト!$A$1:$F$270,6,FALSE)),"－",VLOOKUP($Y1127,技リスト!$A$1:$F$270,6,FALSE))</f>
        <v>DR</v>
      </c>
      <c r="AA1127" s="3">
        <f>IF(ISERROR(VLOOKUP($Y1127,技リスト!$A$1:$F$270,3,FALSE)),"－",VLOOKUP($Y1127,技リスト!$A$1:$F$270,3,FALSE))</f>
        <v>47</v>
      </c>
      <c r="AB1127" s="3" t="str">
        <f>IF($E1127=IF(ISERROR(VLOOKUP($Y1127,技リスト!$A$1:$F$270,4,FALSE)),"－",VLOOKUP($Y1127,技リスト!$A$1:$F$270,4,FALSE)),"一致","")</f>
        <v>一致</v>
      </c>
      <c r="AC1127" s="15" t="s">
        <v>219</v>
      </c>
      <c r="AD1127" s="3" t="str">
        <f>IF(ISERROR(VLOOKUP($AC1127,技リスト!$A$1:$F$270,6,FALSE)),"－",VLOOKUP($AC1127,技リスト!$A$1:$F$270,6,FALSE))</f>
        <v>BL</v>
      </c>
      <c r="AE1127" s="3">
        <f>IF(ISERROR(VLOOKUP($AC1127,技リスト!$A$1:$F$270,3,FALSE)),"－",VLOOKUP($AC1127,技リスト!$A$1:$F$270,3,FALSE))</f>
        <v>64</v>
      </c>
      <c r="AF1127" s="3" t="str">
        <f>IF($E1127=IF(ISERROR(VLOOKUP($AC1127,技リスト!$A$1:$F$245,4,FALSE)),"－",VLOOKUP($AC1127,技リスト!$A$1:$F$245,4,FALSE)),"一致","")</f>
        <v>一致</v>
      </c>
      <c r="AG1127" s="16" t="str">
        <f t="shared" si="136"/>
        <v>クイックドロウスーパースキャン（Ｂ）ジグザグスパークサイクロン</v>
      </c>
      <c r="AH1127" s="16" t="str">
        <f t="shared" si="137"/>
        <v>クイックドロウスーパースキャン（Ｂ）ジグザグスパークサイクロン</v>
      </c>
      <c r="AI1127" s="16" t="str">
        <f t="shared" si="138"/>
        <v>クイックドロウスーパースキャン（Ｂ）ジグザグスパークサイクロン</v>
      </c>
      <c r="AJ1127" s="16" t="str">
        <f t="shared" si="139"/>
        <v>クイックドロウスーパースキャン（Ｂ）ジグザグスパークサイクロン</v>
      </c>
      <c r="AK1127" s="15" t="str">
        <f t="shared" si="140"/>
        <v>BLBLDRBL</v>
      </c>
      <c r="AL1127" s="16" t="str">
        <f t="shared" si="141"/>
        <v>BLBLDRBL</v>
      </c>
      <c r="AM1127" s="15" t="str">
        <f t="shared" si="142"/>
        <v>BLBLDRBL</v>
      </c>
      <c r="AN1127" s="15" t="str">
        <f t="shared" si="143"/>
        <v>BLBLDRBL</v>
      </c>
    </row>
    <row r="1128" spans="1:40" ht="11.25" customHeight="1" x14ac:dyDescent="0.15">
      <c r="A1128" s="15">
        <v>1127</v>
      </c>
      <c r="B1128" s="15" t="s">
        <v>2560</v>
      </c>
      <c r="C1128" s="15" t="s">
        <v>2561</v>
      </c>
      <c r="D1128" s="3" t="s">
        <v>18</v>
      </c>
      <c r="E1128" s="15" t="s">
        <v>19</v>
      </c>
      <c r="F1128" s="15" t="s">
        <v>53</v>
      </c>
      <c r="G1128" s="15">
        <v>149</v>
      </c>
      <c r="H1128" s="15">
        <v>132</v>
      </c>
      <c r="I1128" s="15">
        <v>59</v>
      </c>
      <c r="J1128" s="15">
        <v>52</v>
      </c>
      <c r="K1128" s="15">
        <v>63</v>
      </c>
      <c r="L1128" s="15">
        <v>60</v>
      </c>
      <c r="M1128" s="15">
        <v>61</v>
      </c>
      <c r="N1128" s="15">
        <v>52</v>
      </c>
      <c r="O1128" s="15">
        <v>68</v>
      </c>
      <c r="P1128" s="15">
        <v>12</v>
      </c>
      <c r="Q1128" s="15" t="s">
        <v>324</v>
      </c>
      <c r="R1128" s="3" t="str">
        <f>IF(ISERROR(VLOOKUP($Q1128,技リスト!$A$1:$F$270,6,FALSE)),"－",VLOOKUP($Q1128,技リスト!$A$1:$F$270,6,FALSE))</f>
        <v>DR</v>
      </c>
      <c r="S1128" s="3">
        <f>IF(ISERROR(VLOOKUP($Q1128,技リスト!$A$1:$F$270,3,FALSE)),"－",VLOOKUP($Q1128,技リスト!$A$1:$F$270,3,FALSE))</f>
        <v>8</v>
      </c>
      <c r="T1128" s="3" t="str">
        <f>IF($E1128=IF(ISERROR(VLOOKUP($Q1128,技リスト!$A$1:$F$270,4,FALSE)),"－",VLOOKUP($Q1128,技リスト!$A$1:$F$270,4,FALSE)),"一致","")</f>
        <v/>
      </c>
      <c r="U1128" s="15" t="s">
        <v>298</v>
      </c>
      <c r="V1128" s="3" t="str">
        <f>IF(ISERROR(VLOOKUP($U1128,技リスト!$A$1:$F$270,6,FALSE)),"－",VLOOKUP($U1128,技リスト!$A$1:$F$270,6,FALSE))</f>
        <v>DR</v>
      </c>
      <c r="W1128" s="3">
        <f>IF(ISERROR(VLOOKUP($U1128,技リスト!$A$1:$F$270,3,FALSE)),"－",VLOOKUP($U1128,技リスト!$A$1:$F$270,3,FALSE))</f>
        <v>38</v>
      </c>
      <c r="X1128" s="3" t="str">
        <f>IF($E1128=IF(ISERROR(VLOOKUP($U1128,技リスト!$A$1:$F$270,4,FALSE)),"－",VLOOKUP($U1128,技リスト!$A$1:$F$270,4,FALSE)),"一致","")</f>
        <v/>
      </c>
      <c r="Y1128" s="15" t="s">
        <v>148</v>
      </c>
      <c r="Z1128" s="3" t="str">
        <f>IF(ISERROR(VLOOKUP($Y1128,技リスト!$A$1:$F$270,6,FALSE)),"－",VLOOKUP($Y1128,技リスト!$A$1:$F$270,6,FALSE))</f>
        <v>BS</v>
      </c>
      <c r="AA1128" s="3">
        <f>IF(ISERROR(VLOOKUP($Y1128,技リスト!$A$1:$F$270,3,FALSE)),"－",VLOOKUP($Y1128,技リスト!$A$1:$F$270,3,FALSE))</f>
        <v>80</v>
      </c>
      <c r="AB1128" s="3" t="str">
        <f>IF($E1128=IF(ISERROR(VLOOKUP($Y1128,技リスト!$A$1:$F$270,4,FALSE)),"－",VLOOKUP($Y1128,技リスト!$A$1:$F$270,4,FALSE)),"一致","")</f>
        <v/>
      </c>
      <c r="AC1128" s="15" t="s">
        <v>691</v>
      </c>
      <c r="AD1128" s="3" t="str">
        <f>IF(ISERROR(VLOOKUP($AC1128,技リスト!$A$1:$F$270,6,FALSE)),"－",VLOOKUP($AC1128,技リスト!$A$1:$F$270,6,FALSE))</f>
        <v>LS</v>
      </c>
      <c r="AE1128" s="3">
        <f>IF(ISERROR(VLOOKUP($AC1128,技リスト!$A$1:$F$270,3,FALSE)),"－",VLOOKUP($AC1128,技リスト!$A$1:$F$270,3,FALSE))</f>
        <v>87</v>
      </c>
      <c r="AF1128" s="3" t="str">
        <f>IF($E1128=IF(ISERROR(VLOOKUP($AC1128,技リスト!$A$1:$F$245,4,FALSE)),"－",VLOOKUP($AC1128,技リスト!$A$1:$F$245,4,FALSE)),"一致","")</f>
        <v/>
      </c>
      <c r="AG1128" s="16" t="str">
        <f t="shared" si="136"/>
        <v>ダッシュアクセルムーンサルトドこんじょうバットドこんじょうクラブ</v>
      </c>
      <c r="AH1128" s="16" t="str">
        <f t="shared" si="137"/>
        <v>ダッシュアクセルムーンサルトドこんじょうバットドこんじょうクラブ</v>
      </c>
      <c r="AI1128" s="16" t="str">
        <f t="shared" si="138"/>
        <v>ダッシュアクセルムーンサルトドこんじょうバットドこんじょうクラブ</v>
      </c>
      <c r="AJ1128" s="16" t="str">
        <f t="shared" si="139"/>
        <v>ダッシュアクセルムーンサルトドこんじょうバットドこんじょうクラブ</v>
      </c>
      <c r="AK1128" s="15" t="str">
        <f t="shared" si="140"/>
        <v>DRDRBSLS</v>
      </c>
      <c r="AL1128" s="16" t="str">
        <f t="shared" si="141"/>
        <v>DRDRBSLS</v>
      </c>
      <c r="AM1128" s="15" t="str">
        <f t="shared" si="142"/>
        <v>DRDRBSLS</v>
      </c>
      <c r="AN1128" s="15" t="str">
        <f t="shared" si="143"/>
        <v>DRDRBSLS</v>
      </c>
    </row>
    <row r="1129" spans="1:40" ht="11.25" customHeight="1" x14ac:dyDescent="0.15">
      <c r="A1129" s="15">
        <v>1128</v>
      </c>
      <c r="B1129" s="15" t="s">
        <v>2562</v>
      </c>
      <c r="C1129" s="15" t="s">
        <v>2563</v>
      </c>
      <c r="D1129" s="3" t="s">
        <v>18</v>
      </c>
      <c r="E1129" s="15" t="s">
        <v>121</v>
      </c>
      <c r="F1129" s="15" t="s">
        <v>53</v>
      </c>
      <c r="G1129" s="15">
        <v>169</v>
      </c>
      <c r="H1129" s="15">
        <v>156</v>
      </c>
      <c r="I1129" s="15">
        <v>68</v>
      </c>
      <c r="J1129" s="15">
        <v>53</v>
      </c>
      <c r="K1129" s="15">
        <v>59</v>
      </c>
      <c r="L1129" s="15">
        <v>64</v>
      </c>
      <c r="M1129" s="15">
        <v>53</v>
      </c>
      <c r="N1129" s="15">
        <v>66</v>
      </c>
      <c r="O1129" s="15">
        <v>69</v>
      </c>
      <c r="P1129" s="15">
        <v>11</v>
      </c>
      <c r="Q1129" s="15" t="s">
        <v>277</v>
      </c>
      <c r="R1129" s="3" t="str">
        <f>IF(ISERROR(VLOOKUP($Q1129,技リスト!$A$1:$F$270,6,FALSE)),"－",VLOOKUP($Q1129,技リスト!$A$1:$F$270,6,FALSE))</f>
        <v>DR</v>
      </c>
      <c r="S1129" s="3">
        <f>IF(ISERROR(VLOOKUP($Q1129,技リスト!$A$1:$F$270,3,FALSE)),"－",VLOOKUP($Q1129,技リスト!$A$1:$F$270,3,FALSE))</f>
        <v>22</v>
      </c>
      <c r="T1129" s="3" t="str">
        <f>IF($E1129=IF(ISERROR(VLOOKUP($Q1129,技リスト!$A$1:$F$270,4,FALSE)),"－",VLOOKUP($Q1129,技リスト!$A$1:$F$270,4,FALSE)),"一致","")</f>
        <v/>
      </c>
      <c r="U1129" s="15" t="s">
        <v>223</v>
      </c>
      <c r="V1129" s="3" t="str">
        <f>IF(ISERROR(VLOOKUP($U1129,技リスト!$A$1:$F$270,6,FALSE)),"－",VLOOKUP($U1129,技リスト!$A$1:$F$270,6,FALSE))</f>
        <v>BL</v>
      </c>
      <c r="W1129" s="3">
        <f>IF(ISERROR(VLOOKUP($U1129,技リスト!$A$1:$F$270,3,FALSE)),"－",VLOOKUP($U1129,技リスト!$A$1:$F$270,3,FALSE))</f>
        <v>8</v>
      </c>
      <c r="X1129" s="3" t="str">
        <f>IF($E1129=IF(ISERROR(VLOOKUP($U1129,技リスト!$A$1:$F$270,4,FALSE)),"－",VLOOKUP($U1129,技リスト!$A$1:$F$270,4,FALSE)),"一致","")</f>
        <v/>
      </c>
      <c r="Y1129" s="15" t="s">
        <v>738</v>
      </c>
      <c r="Z1129" s="3" t="str">
        <f>IF(ISERROR(VLOOKUP($Y1129,技リスト!$A$1:$F$270,6,FALSE)),"－",VLOOKUP($Y1129,技リスト!$A$1:$F$270,6,FALSE))</f>
        <v>BB</v>
      </c>
      <c r="AA1129" s="3">
        <f>IF(ISERROR(VLOOKUP($Y1129,技リスト!$A$1:$F$270,3,FALSE)),"－",VLOOKUP($Y1129,技リスト!$A$1:$F$270,3,FALSE))</f>
        <v>44</v>
      </c>
      <c r="AB1129" s="3" t="str">
        <f>IF($E1129=IF(ISERROR(VLOOKUP($Y1129,技リスト!$A$1:$F$270,4,FALSE)),"－",VLOOKUP($Y1129,技リスト!$A$1:$F$270,4,FALSE)),"一致","")</f>
        <v/>
      </c>
      <c r="AC1129" s="15" t="s">
        <v>135</v>
      </c>
      <c r="AD1129" s="3" t="str">
        <f>IF(ISERROR(VLOOKUP($AC1129,技リスト!$A$1:$F$270,6,FALSE)),"－",VLOOKUP($AC1129,技リスト!$A$1:$F$270,6,FALSE))</f>
        <v>DR</v>
      </c>
      <c r="AE1129" s="3">
        <f>IF(ISERROR(VLOOKUP($AC1129,技リスト!$A$1:$F$270,3,FALSE)),"－",VLOOKUP($AC1129,技リスト!$A$1:$F$270,3,FALSE))</f>
        <v>61</v>
      </c>
      <c r="AF1129" s="3" t="str">
        <f>IF($E1129=IF(ISERROR(VLOOKUP($AC1129,技リスト!$A$1:$F$245,4,FALSE)),"－",VLOOKUP($AC1129,技リスト!$A$1:$F$245,4,FALSE)),"一致","")</f>
        <v>一致</v>
      </c>
      <c r="AG1129" s="16" t="str">
        <f t="shared" si="136"/>
        <v>マジックキラースライドスーパーしこふみモグラフェイント</v>
      </c>
      <c r="AH1129" s="16" t="str">
        <f t="shared" si="137"/>
        <v>マジックキラースライドスーパーしこふみモグラフェイント</v>
      </c>
      <c r="AI1129" s="16" t="str">
        <f t="shared" si="138"/>
        <v>マジックキラースライドスーパーしこふみモグラフェイント</v>
      </c>
      <c r="AJ1129" s="16" t="str">
        <f t="shared" si="139"/>
        <v>マジックキラースライドスーパーしこふみモグラフェイント</v>
      </c>
      <c r="AK1129" s="15" t="str">
        <f t="shared" si="140"/>
        <v>DRBLBBDR</v>
      </c>
      <c r="AL1129" s="16" t="str">
        <f t="shared" si="141"/>
        <v>DRBLBBDR</v>
      </c>
      <c r="AM1129" s="15" t="str">
        <f t="shared" si="142"/>
        <v>DRBLBBDR</v>
      </c>
      <c r="AN1129" s="15" t="str">
        <f t="shared" si="143"/>
        <v>DRBLBBDR</v>
      </c>
    </row>
    <row r="1130" spans="1:40" ht="11.25" customHeight="1" x14ac:dyDescent="0.15">
      <c r="A1130" s="15">
        <v>1129</v>
      </c>
      <c r="B1130" s="15" t="s">
        <v>2564</v>
      </c>
      <c r="C1130" s="15" t="s">
        <v>16</v>
      </c>
      <c r="D1130" s="3" t="s">
        <v>18</v>
      </c>
      <c r="E1130" s="15" t="s">
        <v>19</v>
      </c>
      <c r="F1130" s="15" t="s">
        <v>20</v>
      </c>
      <c r="G1130" s="15">
        <v>217</v>
      </c>
      <c r="H1130" s="15">
        <v>157</v>
      </c>
      <c r="I1130" s="15">
        <v>60</v>
      </c>
      <c r="J1130" s="15">
        <v>76</v>
      </c>
      <c r="K1130" s="15">
        <v>66</v>
      </c>
      <c r="L1130" s="15">
        <v>79</v>
      </c>
      <c r="M1130" s="15">
        <v>56</v>
      </c>
      <c r="N1130" s="15">
        <v>71</v>
      </c>
      <c r="O1130" s="15">
        <v>64</v>
      </c>
      <c r="P1130" s="15">
        <v>28</v>
      </c>
      <c r="Q1130" s="15" t="s">
        <v>2565</v>
      </c>
      <c r="R1130" s="3" t="str">
        <f>IF(ISERROR(VLOOKUP($Q1130,技リスト!$A$1:$F$270,6,FALSE)),"－",VLOOKUP($Q1130,技リスト!$A$1:$F$270,6,FALSE))</f>
        <v>CA</v>
      </c>
      <c r="S1130" s="3">
        <f>IF(ISERROR(VLOOKUP($Q1130,技リスト!$A$1:$F$270,3,FALSE)),"－",VLOOKUP($Q1130,技リスト!$A$1:$F$270,3,FALSE))</f>
        <v>48</v>
      </c>
      <c r="T1130" s="3" t="str">
        <f>IF($E1130=IF(ISERROR(VLOOKUP($Q1130,技リスト!$A$1:$F$270,4,FALSE)),"－",VLOOKUP($Q1130,技リスト!$A$1:$F$270,4,FALSE)),"一致","")</f>
        <v>一致</v>
      </c>
      <c r="U1130" s="15" t="s">
        <v>86</v>
      </c>
      <c r="V1130" s="3" t="str">
        <f>IF(ISERROR(VLOOKUP($U1130,技リスト!$A$1:$F$270,6,FALSE)),"－",VLOOKUP($U1130,技リスト!$A$1:$F$270,6,FALSE))</f>
        <v>CA</v>
      </c>
      <c r="W1130" s="3">
        <f>IF(ISERROR(VLOOKUP($U1130,技リスト!$A$1:$F$270,3,FALSE)),"－",VLOOKUP($U1130,技リスト!$A$1:$F$270,3,FALSE))</f>
        <v>81</v>
      </c>
      <c r="X1130" s="3" t="str">
        <f>IF($E1130=IF(ISERROR(VLOOKUP($U1130,技リスト!$A$1:$F$270,4,FALSE)),"－",VLOOKUP($U1130,技リスト!$A$1:$F$270,4,FALSE)),"一致","")</f>
        <v>一致</v>
      </c>
      <c r="Y1130" s="15" t="s">
        <v>3897</v>
      </c>
      <c r="Z1130" s="3" t="str">
        <f>IF(ISERROR(VLOOKUP($Y1130,技リスト!$A$1:$F$270,6,FALSE)),"－",VLOOKUP($Y1130,技リスト!$A$1:$F$270,6,FALSE))</f>
        <v>DR</v>
      </c>
      <c r="AA1130" s="3">
        <f>IF(ISERROR(VLOOKUP($Y1130,技リスト!$A$1:$F$270,3,FALSE)),"－",VLOOKUP($Y1130,技リスト!$A$1:$F$270,3,FALSE))</f>
        <v>78</v>
      </c>
      <c r="AB1130" s="3" t="str">
        <f>IF($E1130=IF(ISERROR(VLOOKUP($Y1130,技リスト!$A$1:$F$270,4,FALSE)),"－",VLOOKUP($Y1130,技リスト!$A$1:$F$270,4,FALSE)),"一致","")</f>
        <v/>
      </c>
      <c r="AC1130" s="15" t="s">
        <v>89</v>
      </c>
      <c r="AD1130" s="3" t="str">
        <f>IF(ISERROR(VLOOKUP($AC1130,技リスト!$A$1:$F$270,6,FALSE)),"－",VLOOKUP($AC1130,技リスト!$A$1:$F$270,6,FALSE))</f>
        <v>CA</v>
      </c>
      <c r="AE1130" s="3">
        <f>IF(ISERROR(VLOOKUP($AC1130,技リスト!$A$1:$F$270,3,FALSE)),"－",VLOOKUP($AC1130,技リスト!$A$1:$F$270,3,FALSE))</f>
        <v>130</v>
      </c>
      <c r="AF1130" s="3" t="str">
        <f>IF($E1130=IF(ISERROR(VLOOKUP($AC1130,技リスト!$A$1:$F$245,4,FALSE)),"－",VLOOKUP($AC1130,技リスト!$A$1:$F$245,4,FALSE)),"一致","")</f>
        <v>一致</v>
      </c>
      <c r="AG1130" s="16" t="str">
        <f t="shared" si="136"/>
        <v>ゴッドハンド（林）マジン・ザ・ハンド（林）オオウチワムゲン・ザ・ハンド</v>
      </c>
      <c r="AH1130" s="16" t="str">
        <f t="shared" si="137"/>
        <v>ゴッドハンド（林）マジン・ザ・ハンド（林）オオウチワムゲン・ザ・ハンド</v>
      </c>
      <c r="AI1130" s="16" t="str">
        <f t="shared" si="138"/>
        <v>ゴッドハンド（林）マジン・ザ・ハンド（林）オオウチワムゲン・ザ・ハンド</v>
      </c>
      <c r="AJ1130" s="16" t="str">
        <f t="shared" si="139"/>
        <v>ゴッドハンド（林）マジン・ザ・ハンド（林）オオウチワムゲン・ザ・ハンド</v>
      </c>
      <c r="AK1130" s="15" t="str">
        <f t="shared" si="140"/>
        <v>CACADRCA</v>
      </c>
      <c r="AL1130" s="16" t="str">
        <f t="shared" si="141"/>
        <v>CACADRCA</v>
      </c>
      <c r="AM1130" s="15" t="str">
        <f t="shared" si="142"/>
        <v>CACADRCA</v>
      </c>
      <c r="AN1130" s="15" t="str">
        <f t="shared" si="143"/>
        <v>CACADRCA</v>
      </c>
    </row>
    <row r="1131" spans="1:40" ht="11.25" customHeight="1" x14ac:dyDescent="0.15">
      <c r="A1131" s="15">
        <v>1130</v>
      </c>
      <c r="B1131" s="15" t="s">
        <v>2566</v>
      </c>
      <c r="C1131" s="15" t="s">
        <v>2567</v>
      </c>
      <c r="D1131" s="3" t="s">
        <v>18</v>
      </c>
      <c r="E1131" s="15" t="s">
        <v>88</v>
      </c>
      <c r="F1131" s="15" t="s">
        <v>17</v>
      </c>
      <c r="G1131" s="15">
        <v>162</v>
      </c>
      <c r="H1131" s="15">
        <v>160</v>
      </c>
      <c r="I1131" s="15">
        <v>55</v>
      </c>
      <c r="J1131" s="15">
        <v>56</v>
      </c>
      <c r="K1131" s="15">
        <v>60</v>
      </c>
      <c r="L1131" s="15">
        <v>55</v>
      </c>
      <c r="M1131" s="15">
        <v>60</v>
      </c>
      <c r="N1131" s="15">
        <v>60</v>
      </c>
      <c r="O1131" s="15">
        <v>60</v>
      </c>
      <c r="P1131" s="15">
        <v>9</v>
      </c>
      <c r="Q1131" s="15" t="s">
        <v>337</v>
      </c>
      <c r="R1131" s="3" t="str">
        <f>IF(ISERROR(VLOOKUP($Q1131,技リスト!$A$1:$F$270,6,FALSE)),"－",VLOOKUP($Q1131,技リスト!$A$1:$F$270,6,FALSE))</f>
        <v>－</v>
      </c>
      <c r="S1131" s="3" t="str">
        <f>IF(ISERROR(VLOOKUP($Q1131,技リスト!$A$1:$F$270,3,FALSE)),"－",VLOOKUP($Q1131,技リスト!$A$1:$F$270,3,FALSE))</f>
        <v>－</v>
      </c>
      <c r="T1131" s="3" t="str">
        <f>IF($E1131=IF(ISERROR(VLOOKUP($Q1131,技リスト!$A$1:$F$270,4,FALSE)),"－",VLOOKUP($Q1131,技リスト!$A$1:$F$270,4,FALSE)),"一致","")</f>
        <v/>
      </c>
      <c r="U1131" s="15" t="s">
        <v>719</v>
      </c>
      <c r="V1131" s="3" t="str">
        <f>IF(ISERROR(VLOOKUP($U1131,技リスト!$A$1:$F$270,6,FALSE)),"－",VLOOKUP($U1131,技リスト!$A$1:$F$270,6,FALSE))</f>
        <v>BL</v>
      </c>
      <c r="W1131" s="3">
        <f>IF(ISERROR(VLOOKUP($U1131,技リスト!$A$1:$F$270,3,FALSE)),"－",VLOOKUP($U1131,技リスト!$A$1:$F$270,3,FALSE))</f>
        <v>84</v>
      </c>
      <c r="X1131" s="3" t="str">
        <f>IF($E1131=IF(ISERROR(VLOOKUP($U1131,技リスト!$A$1:$F$270,4,FALSE)),"－",VLOOKUP($U1131,技リスト!$A$1:$F$270,4,FALSE)),"一致","")</f>
        <v/>
      </c>
      <c r="Y1131" s="15" t="s">
        <v>139</v>
      </c>
      <c r="Z1131" s="3" t="str">
        <f>IF(ISERROR(VLOOKUP($Y1131,技リスト!$A$1:$F$270,6,FALSE)),"－",VLOOKUP($Y1131,技リスト!$A$1:$F$270,6,FALSE))</f>
        <v>BL</v>
      </c>
      <c r="AA1131" s="3">
        <f>IF(ISERROR(VLOOKUP($Y1131,技リスト!$A$1:$F$270,3,FALSE)),"－",VLOOKUP($Y1131,技リスト!$A$1:$F$270,3,FALSE))</f>
        <v>8</v>
      </c>
      <c r="AB1131" s="3" t="str">
        <f>IF($E1131=IF(ISERROR(VLOOKUP($Y1131,技リスト!$A$1:$F$270,4,FALSE)),"－",VLOOKUP($Y1131,技リスト!$A$1:$F$270,4,FALSE)),"一致","")</f>
        <v>一致</v>
      </c>
      <c r="AC1131" s="15" t="s">
        <v>87</v>
      </c>
      <c r="AD1131" s="3" t="str">
        <f>IF(ISERROR(VLOOKUP($AC1131,技リスト!$A$1:$F$270,6,FALSE)),"－",VLOOKUP($AC1131,技リスト!$A$1:$F$270,6,FALSE))</f>
        <v>DR</v>
      </c>
      <c r="AE1131" s="3">
        <f>IF(ISERROR(VLOOKUP($AC1131,技リスト!$A$1:$F$270,3,FALSE)),"－",VLOOKUP($AC1131,技リスト!$A$1:$F$270,3,FALSE))</f>
        <v>78</v>
      </c>
      <c r="AF1131" s="3" t="str">
        <f>IF($E1131=IF(ISERROR(VLOOKUP($AC1131,技リスト!$A$1:$F$245,4,FALSE)),"－",VLOOKUP($AC1131,技リスト!$A$1:$F$245,4,FALSE)),"一致","")</f>
        <v>一致</v>
      </c>
      <c r="AG1131" s="16" t="str">
        <f t="shared" si="136"/>
        <v>イケメンUP!ブロックサーカスコイルターンオオウチワ</v>
      </c>
      <c r="AH1131" s="16" t="str">
        <f t="shared" si="137"/>
        <v>イケメンUP!ブロックサーカスコイルターンオオウチワ</v>
      </c>
      <c r="AI1131" s="16" t="str">
        <f t="shared" si="138"/>
        <v>イケメンUP!ブロックサーカスコイルターンオオウチワ</v>
      </c>
      <c r="AJ1131" s="16" t="str">
        <f t="shared" si="139"/>
        <v>イケメンUP!ブロックサーカスコイルターンオオウチワ</v>
      </c>
      <c r="AK1131" s="15" t="str">
        <f t="shared" si="140"/>
        <v>－BLBLDR</v>
      </c>
      <c r="AL1131" s="16" t="str">
        <f t="shared" si="141"/>
        <v>－BLBLDR</v>
      </c>
      <c r="AM1131" s="15" t="str">
        <f t="shared" si="142"/>
        <v>－BLBLDR</v>
      </c>
      <c r="AN1131" s="15" t="str">
        <f t="shared" si="143"/>
        <v>－BLBLDR</v>
      </c>
    </row>
    <row r="1132" spans="1:40" ht="11.25" customHeight="1" x14ac:dyDescent="0.15">
      <c r="A1132" s="15">
        <v>1131</v>
      </c>
      <c r="B1132" s="15" t="s">
        <v>2568</v>
      </c>
      <c r="C1132" s="15" t="s">
        <v>2569</v>
      </c>
      <c r="D1132" s="3" t="s">
        <v>18</v>
      </c>
      <c r="E1132" s="15" t="s">
        <v>19</v>
      </c>
      <c r="F1132" s="15" t="s">
        <v>17</v>
      </c>
      <c r="G1132" s="15">
        <v>160</v>
      </c>
      <c r="H1132" s="15">
        <v>136</v>
      </c>
      <c r="I1132" s="15">
        <v>60</v>
      </c>
      <c r="J1132" s="15">
        <v>60</v>
      </c>
      <c r="K1132" s="15">
        <v>53</v>
      </c>
      <c r="L1132" s="15">
        <v>60</v>
      </c>
      <c r="M1132" s="15">
        <v>59</v>
      </c>
      <c r="N1132" s="15">
        <v>66</v>
      </c>
      <c r="O1132" s="15">
        <v>60</v>
      </c>
      <c r="P1132" s="15">
        <v>11</v>
      </c>
      <c r="Q1132" s="15" t="s">
        <v>154</v>
      </c>
      <c r="R1132" s="3" t="str">
        <f>IF(ISERROR(VLOOKUP($Q1132,技リスト!$A$1:$F$270,6,FALSE)),"－",VLOOKUP($Q1132,技リスト!$A$1:$F$270,6,FALSE))</f>
        <v>BB</v>
      </c>
      <c r="S1132" s="3">
        <f>IF(ISERROR(VLOOKUP($Q1132,技リスト!$A$1:$F$270,3,FALSE)),"－",VLOOKUP($Q1132,技リスト!$A$1:$F$270,3,FALSE))</f>
        <v>84</v>
      </c>
      <c r="T1132" s="3" t="str">
        <f>IF($E1132=IF(ISERROR(VLOOKUP($Q1132,技リスト!$A$1:$F$270,4,FALSE)),"－",VLOOKUP($Q1132,技リスト!$A$1:$F$270,4,FALSE)),"一致","")</f>
        <v/>
      </c>
      <c r="U1132" s="15" t="s">
        <v>305</v>
      </c>
      <c r="V1132" s="3" t="str">
        <f>IF(ISERROR(VLOOKUP($U1132,技リスト!$A$1:$F$270,6,FALSE)),"－",VLOOKUP($U1132,技リスト!$A$1:$F$270,6,FALSE))</f>
        <v>BB</v>
      </c>
      <c r="W1132" s="3">
        <f>IF(ISERROR(VLOOKUP($U1132,技リスト!$A$1:$F$270,3,FALSE)),"－",VLOOKUP($U1132,技リスト!$A$1:$F$270,3,FALSE))</f>
        <v>16</v>
      </c>
      <c r="X1132" s="3" t="str">
        <f>IF($E1132=IF(ISERROR(VLOOKUP($U1132,技リスト!$A$1:$F$270,4,FALSE)),"－",VLOOKUP($U1132,技リスト!$A$1:$F$270,4,FALSE)),"一致","")</f>
        <v/>
      </c>
      <c r="Y1132" s="15" t="s">
        <v>127</v>
      </c>
      <c r="Z1132" s="3" t="str">
        <f>IF(ISERROR(VLOOKUP($Y1132,技リスト!$A$1:$F$270,6,FALSE)),"－",VLOOKUP($Y1132,技リスト!$A$1:$F$270,6,FALSE))</f>
        <v>DR</v>
      </c>
      <c r="AA1132" s="3">
        <f>IF(ISERROR(VLOOKUP($Y1132,技リスト!$A$1:$F$270,3,FALSE)),"－",VLOOKUP($Y1132,技リスト!$A$1:$F$270,3,FALSE))</f>
        <v>8</v>
      </c>
      <c r="AB1132" s="3" t="str">
        <f>IF($E1132=IF(ISERROR(VLOOKUP($Y1132,技リスト!$A$1:$F$270,4,FALSE)),"－",VLOOKUP($Y1132,技リスト!$A$1:$F$270,4,FALSE)),"一致","")</f>
        <v/>
      </c>
      <c r="AC1132" s="15" t="s">
        <v>316</v>
      </c>
      <c r="AD1132" s="3" t="str">
        <f>IF(ISERROR(VLOOKUP($AC1132,技リスト!$A$1:$F$270,6,FALSE)),"－",VLOOKUP($AC1132,技リスト!$A$1:$F$270,6,FALSE))</f>
        <v>DR</v>
      </c>
      <c r="AE1132" s="3">
        <f>IF(ISERROR(VLOOKUP($AC1132,技リスト!$A$1:$F$270,3,FALSE)),"－",VLOOKUP($AC1132,技リスト!$A$1:$F$270,3,FALSE))</f>
        <v>85</v>
      </c>
      <c r="AF1132" s="3" t="str">
        <f>IF($E1132=IF(ISERROR(VLOOKUP($AC1132,技リスト!$A$1:$F$245,4,FALSE)),"－",VLOOKUP($AC1132,技リスト!$A$1:$F$245,4,FALSE)),"一致","")</f>
        <v/>
      </c>
      <c r="AG1132" s="16" t="str">
        <f t="shared" si="136"/>
        <v>シューティングスターホーントレインしっぷうダッシュじごくぐるま</v>
      </c>
      <c r="AH1132" s="16" t="str">
        <f t="shared" si="137"/>
        <v>シューティングスターホーントレインしっぷうダッシュじごくぐるま</v>
      </c>
      <c r="AI1132" s="16" t="str">
        <f t="shared" si="138"/>
        <v>シューティングスターホーントレインしっぷうダッシュじごくぐるま</v>
      </c>
      <c r="AJ1132" s="16" t="str">
        <f t="shared" si="139"/>
        <v>シューティングスターホーントレインしっぷうダッシュじごくぐるま</v>
      </c>
      <c r="AK1132" s="15" t="str">
        <f t="shared" si="140"/>
        <v>BBBBDRDR</v>
      </c>
      <c r="AL1132" s="16" t="str">
        <f t="shared" si="141"/>
        <v>BBBBDRDR</v>
      </c>
      <c r="AM1132" s="15" t="str">
        <f t="shared" si="142"/>
        <v>BBBBDRDR</v>
      </c>
      <c r="AN1132" s="15" t="str">
        <f t="shared" si="143"/>
        <v>BBBBDRDR</v>
      </c>
    </row>
    <row r="1133" spans="1:40" ht="11.25" customHeight="1" x14ac:dyDescent="0.15">
      <c r="A1133" s="15">
        <v>1132</v>
      </c>
      <c r="B1133" s="15" t="s">
        <v>2570</v>
      </c>
      <c r="C1133" s="15" t="s">
        <v>2571</v>
      </c>
      <c r="D1133" s="3" t="s">
        <v>18</v>
      </c>
      <c r="E1133" s="15" t="s">
        <v>145</v>
      </c>
      <c r="F1133" s="15" t="s">
        <v>17</v>
      </c>
      <c r="G1133" s="15">
        <v>191</v>
      </c>
      <c r="H1133" s="15">
        <v>129</v>
      </c>
      <c r="I1133" s="15">
        <v>69</v>
      </c>
      <c r="J1133" s="15">
        <v>63</v>
      </c>
      <c r="K1133" s="15">
        <v>60</v>
      </c>
      <c r="L1133" s="15">
        <v>70</v>
      </c>
      <c r="M1133" s="15">
        <v>60</v>
      </c>
      <c r="N1133" s="15">
        <v>64</v>
      </c>
      <c r="O1133" s="15">
        <v>52</v>
      </c>
      <c r="P1133" s="15">
        <v>12</v>
      </c>
      <c r="Q1133" s="15" t="s">
        <v>691</v>
      </c>
      <c r="R1133" s="3" t="str">
        <f>IF(ISERROR(VLOOKUP($Q1133,技リスト!$A$1:$F$270,6,FALSE)),"－",VLOOKUP($Q1133,技リスト!$A$1:$F$270,6,FALSE))</f>
        <v>LS</v>
      </c>
      <c r="S1133" s="3">
        <f>IF(ISERROR(VLOOKUP($Q1133,技リスト!$A$1:$F$270,3,FALSE)),"－",VLOOKUP($Q1133,技リスト!$A$1:$F$270,3,FALSE))</f>
        <v>87</v>
      </c>
      <c r="T1133" s="3" t="str">
        <f>IF($E1133=IF(ISERROR(VLOOKUP($Q1133,技リスト!$A$1:$F$270,4,FALSE)),"－",VLOOKUP($Q1133,技リスト!$A$1:$F$270,4,FALSE)),"一致","")</f>
        <v/>
      </c>
      <c r="U1133" s="15" t="s">
        <v>305</v>
      </c>
      <c r="V1133" s="3" t="str">
        <f>IF(ISERROR(VLOOKUP($U1133,技リスト!$A$1:$F$270,6,FALSE)),"－",VLOOKUP($U1133,技リスト!$A$1:$F$270,6,FALSE))</f>
        <v>BB</v>
      </c>
      <c r="W1133" s="3">
        <f>IF(ISERROR(VLOOKUP($U1133,技リスト!$A$1:$F$270,3,FALSE)),"－",VLOOKUP($U1133,技リスト!$A$1:$F$270,3,FALSE))</f>
        <v>16</v>
      </c>
      <c r="X1133" s="3" t="str">
        <f>IF($E1133=IF(ISERROR(VLOOKUP($U1133,技リスト!$A$1:$F$270,4,FALSE)),"－",VLOOKUP($U1133,技リスト!$A$1:$F$270,4,FALSE)),"一致","")</f>
        <v/>
      </c>
      <c r="Y1133" s="15" t="s">
        <v>176</v>
      </c>
      <c r="Z1133" s="3" t="str">
        <f>IF(ISERROR(VLOOKUP($Y1133,技リスト!$A$1:$F$270,6,FALSE)),"－",VLOOKUP($Y1133,技リスト!$A$1:$F$270,6,FALSE))</f>
        <v>DR</v>
      </c>
      <c r="AA1133" s="3">
        <f>IF(ISERROR(VLOOKUP($Y1133,技リスト!$A$1:$F$270,3,FALSE)),"－",VLOOKUP($Y1133,技リスト!$A$1:$F$270,3,FALSE))</f>
        <v>47</v>
      </c>
      <c r="AB1133" s="3" t="str">
        <f>IF($E1133=IF(ISERROR(VLOOKUP($Y1133,技リスト!$A$1:$F$270,4,FALSE)),"－",VLOOKUP($Y1133,技リスト!$A$1:$F$270,4,FALSE)),"一致","")</f>
        <v>一致</v>
      </c>
      <c r="AC1133" s="15" t="s">
        <v>732</v>
      </c>
      <c r="AD1133" s="3" t="str">
        <f>IF(ISERROR(VLOOKUP($AC1133,技リスト!$A$1:$F$270,6,FALSE)),"－",VLOOKUP($AC1133,技リスト!$A$1:$F$270,6,FALSE))</f>
        <v>BL</v>
      </c>
      <c r="AE1133" s="3">
        <f>IF(ISERROR(VLOOKUP($AC1133,技リスト!$A$1:$F$270,3,FALSE)),"－",VLOOKUP($AC1133,技リスト!$A$1:$F$270,3,FALSE))</f>
        <v>56</v>
      </c>
      <c r="AF1133" s="3" t="str">
        <f>IF($E1133=IF(ISERROR(VLOOKUP($AC1133,技リスト!$A$1:$F$245,4,FALSE)),"－",VLOOKUP($AC1133,技リスト!$A$1:$F$245,4,FALSE)),"一致","")</f>
        <v>一致</v>
      </c>
      <c r="AG1133" s="16" t="str">
        <f t="shared" si="136"/>
        <v>ドこんじょうクラブホーントレインヒートタックルフェイクボンバー</v>
      </c>
      <c r="AH1133" s="16" t="str">
        <f t="shared" si="137"/>
        <v>ドこんじょうクラブホーントレインヒートタックルフェイクボンバー</v>
      </c>
      <c r="AI1133" s="16" t="str">
        <f t="shared" si="138"/>
        <v>ドこんじょうクラブホーントレインヒートタックルフェイクボンバー</v>
      </c>
      <c r="AJ1133" s="16" t="str">
        <f t="shared" si="139"/>
        <v>ドこんじょうクラブホーントレインヒートタックルフェイクボンバー</v>
      </c>
      <c r="AK1133" s="15" t="str">
        <f t="shared" si="140"/>
        <v>LSBBDRBL</v>
      </c>
      <c r="AL1133" s="16" t="str">
        <f t="shared" si="141"/>
        <v>LSBBDRBL</v>
      </c>
      <c r="AM1133" s="15" t="str">
        <f t="shared" si="142"/>
        <v>LSBBDRBL</v>
      </c>
      <c r="AN1133" s="15" t="str">
        <f t="shared" si="143"/>
        <v>LSBBDRBL</v>
      </c>
    </row>
    <row r="1134" spans="1:40" ht="11.25" customHeight="1" x14ac:dyDescent="0.15">
      <c r="A1134" s="15">
        <v>1133</v>
      </c>
      <c r="B1134" s="15" t="s">
        <v>2572</v>
      </c>
      <c r="C1134" s="15" t="s">
        <v>2573</v>
      </c>
      <c r="D1134" s="3" t="s">
        <v>18</v>
      </c>
      <c r="E1134" s="15" t="s">
        <v>121</v>
      </c>
      <c r="F1134" s="15" t="s">
        <v>17</v>
      </c>
      <c r="G1134" s="15">
        <v>206</v>
      </c>
      <c r="H1134" s="15">
        <v>133</v>
      </c>
      <c r="I1134" s="15">
        <v>73</v>
      </c>
      <c r="J1134" s="15">
        <v>66</v>
      </c>
      <c r="K1134" s="15">
        <v>52</v>
      </c>
      <c r="L1134" s="15">
        <v>60</v>
      </c>
      <c r="M1134" s="15">
        <v>57</v>
      </c>
      <c r="N1134" s="15">
        <v>65</v>
      </c>
      <c r="O1134" s="15">
        <v>71</v>
      </c>
      <c r="P1134" s="15">
        <v>9</v>
      </c>
      <c r="Q1134" s="15" t="s">
        <v>133</v>
      </c>
      <c r="R1134" s="3" t="str">
        <f>IF(ISERROR(VLOOKUP($Q1134,技リスト!$A$1:$F$270,6,FALSE)),"－",VLOOKUP($Q1134,技リスト!$A$1:$F$270,6,FALSE))</f>
        <v>BB</v>
      </c>
      <c r="S1134" s="3">
        <f>IF(ISERROR(VLOOKUP($Q1134,技リスト!$A$1:$F$270,3,FALSE)),"－",VLOOKUP($Q1134,技リスト!$A$1:$F$270,3,FALSE))</f>
        <v>48</v>
      </c>
      <c r="T1134" s="3" t="str">
        <f>IF($E1134=IF(ISERROR(VLOOKUP($Q1134,技リスト!$A$1:$F$270,4,FALSE)),"－",VLOOKUP($Q1134,技リスト!$A$1:$F$270,4,FALSE)),"一致","")</f>
        <v>一致</v>
      </c>
      <c r="U1134" s="15" t="s">
        <v>87</v>
      </c>
      <c r="V1134" s="3" t="str">
        <f>IF(ISERROR(VLOOKUP($U1134,技リスト!$A$1:$F$270,6,FALSE)),"－",VLOOKUP($U1134,技リスト!$A$1:$F$270,6,FALSE))</f>
        <v>DR</v>
      </c>
      <c r="W1134" s="3">
        <f>IF(ISERROR(VLOOKUP($U1134,技リスト!$A$1:$F$270,3,FALSE)),"－",VLOOKUP($U1134,技リスト!$A$1:$F$270,3,FALSE))</f>
        <v>78</v>
      </c>
      <c r="X1134" s="3" t="str">
        <f>IF($E1134=IF(ISERROR(VLOOKUP($U1134,技リスト!$A$1:$F$270,4,FALSE)),"－",VLOOKUP($U1134,技リスト!$A$1:$F$270,4,FALSE)),"一致","")</f>
        <v/>
      </c>
      <c r="Y1134" s="15" t="s">
        <v>484</v>
      </c>
      <c r="Z1134" s="3" t="str">
        <f>IF(ISERROR(VLOOKUP($Y1134,技リスト!$A$1:$F$270,6,FALSE)),"－",VLOOKUP($Y1134,技リスト!$A$1:$F$270,6,FALSE))</f>
        <v>P1</v>
      </c>
      <c r="AA1134" s="3">
        <f>IF(ISERROR(VLOOKUP($Y1134,技リスト!$A$1:$F$270,3,FALSE)),"－",VLOOKUP($Y1134,技リスト!$A$1:$F$270,3,FALSE))</f>
        <v>15</v>
      </c>
      <c r="AB1134" s="3" t="str">
        <f>IF($E1134=IF(ISERROR(VLOOKUP($Y1134,技リスト!$A$1:$F$270,4,FALSE)),"－",VLOOKUP($Y1134,技リスト!$A$1:$F$270,4,FALSE)),"一致","")</f>
        <v>一致</v>
      </c>
      <c r="AC1134" s="15" t="s">
        <v>321</v>
      </c>
      <c r="AD1134" s="3" t="str">
        <f>IF(ISERROR(VLOOKUP($AC1134,技リスト!$A$1:$F$270,6,FALSE)),"－",VLOOKUP($AC1134,技リスト!$A$1:$F$270,6,FALSE))</f>
        <v>P1</v>
      </c>
      <c r="AE1134" s="3">
        <f>IF(ISERROR(VLOOKUP($AC1134,技リスト!$A$1:$F$270,3,FALSE)),"－",VLOOKUP($AC1134,技リスト!$A$1:$F$270,3,FALSE))</f>
        <v>76</v>
      </c>
      <c r="AF1134" s="3" t="str">
        <f>IF($E1134=IF(ISERROR(VLOOKUP($AC1134,技リスト!$A$1:$F$245,4,FALSE)),"－",VLOOKUP($AC1134,技リスト!$A$1:$F$245,4,FALSE)),"一致","")</f>
        <v>一致</v>
      </c>
      <c r="AG1134" s="16" t="str">
        <f t="shared" si="136"/>
        <v>ザ・ウォールオオウチワまきわりチョップちゃぶだいがえし</v>
      </c>
      <c r="AH1134" s="16" t="str">
        <f t="shared" si="137"/>
        <v>ザ・ウォールオオウチワまきわりチョップちゃぶだいがえし</v>
      </c>
      <c r="AI1134" s="16" t="str">
        <f t="shared" si="138"/>
        <v>ザ・ウォールオオウチワまきわりチョップちゃぶだいがえし</v>
      </c>
      <c r="AJ1134" s="16" t="str">
        <f t="shared" si="139"/>
        <v>ザ・ウォールオオウチワまきわりチョップちゃぶだいがえし</v>
      </c>
      <c r="AK1134" s="15" t="str">
        <f t="shared" si="140"/>
        <v>BBDRP1P1</v>
      </c>
      <c r="AL1134" s="16" t="str">
        <f t="shared" si="141"/>
        <v>BBDRP1P1</v>
      </c>
      <c r="AM1134" s="15" t="str">
        <f t="shared" si="142"/>
        <v>BBDRP1P1</v>
      </c>
      <c r="AN1134" s="15" t="str">
        <f t="shared" si="143"/>
        <v>BBDRP1P1</v>
      </c>
    </row>
    <row r="1135" spans="1:40" ht="11.25" customHeight="1" x14ac:dyDescent="0.15">
      <c r="A1135" s="15">
        <v>1134</v>
      </c>
      <c r="B1135" s="15" t="s">
        <v>2574</v>
      </c>
      <c r="C1135" s="15" t="s">
        <v>2575</v>
      </c>
      <c r="D1135" s="3" t="s">
        <v>18</v>
      </c>
      <c r="E1135" s="15" t="s">
        <v>145</v>
      </c>
      <c r="F1135" s="15" t="s">
        <v>53</v>
      </c>
      <c r="G1135" s="15">
        <v>169</v>
      </c>
      <c r="H1135" s="15">
        <v>148</v>
      </c>
      <c r="I1135" s="15">
        <v>53</v>
      </c>
      <c r="J1135" s="15">
        <v>62</v>
      </c>
      <c r="K1135" s="15">
        <v>60</v>
      </c>
      <c r="L1135" s="15">
        <v>53</v>
      </c>
      <c r="M1135" s="15">
        <v>68</v>
      </c>
      <c r="N1135" s="15">
        <v>63</v>
      </c>
      <c r="O1135" s="15">
        <v>55</v>
      </c>
      <c r="P1135" s="15">
        <v>8</v>
      </c>
      <c r="Q1135" s="15" t="s">
        <v>169</v>
      </c>
      <c r="R1135" s="3" t="str">
        <f>IF(ISERROR(VLOOKUP($Q1135,技リスト!$A$1:$F$270,6,FALSE)),"－",VLOOKUP($Q1135,技リスト!$A$1:$F$270,6,FALSE))</f>
        <v>BL</v>
      </c>
      <c r="S1135" s="3">
        <f>IF(ISERROR(VLOOKUP($Q1135,技リスト!$A$1:$F$270,3,FALSE)),"－",VLOOKUP($Q1135,技リスト!$A$1:$F$270,3,FALSE))</f>
        <v>8</v>
      </c>
      <c r="T1135" s="3" t="str">
        <f>IF($E1135=IF(ISERROR(VLOOKUP($Q1135,技リスト!$A$1:$F$270,4,FALSE)),"－",VLOOKUP($Q1135,技リスト!$A$1:$F$270,4,FALSE)),"一致","")</f>
        <v/>
      </c>
      <c r="U1135" s="15" t="s">
        <v>149</v>
      </c>
      <c r="V1135" s="3" t="str">
        <f>IF(ISERROR(VLOOKUP($U1135,技リスト!$A$1:$F$270,6,FALSE)),"－",VLOOKUP($U1135,技リスト!$A$1:$F$270,6,FALSE))</f>
        <v>DR</v>
      </c>
      <c r="W1135" s="3">
        <f>IF(ISERROR(VLOOKUP($U1135,技リスト!$A$1:$F$270,3,FALSE)),"－",VLOOKUP($U1135,技リスト!$A$1:$F$270,3,FALSE))</f>
        <v>83</v>
      </c>
      <c r="X1135" s="3" t="str">
        <f>IF($E1135=IF(ISERROR(VLOOKUP($U1135,技リスト!$A$1:$F$270,4,FALSE)),"－",VLOOKUP($U1135,技リスト!$A$1:$F$270,4,FALSE)),"一致","")</f>
        <v>一致</v>
      </c>
      <c r="Y1135" s="15" t="s">
        <v>250</v>
      </c>
      <c r="Z1135" s="3" t="str">
        <f>IF(ISERROR(VLOOKUP($Y1135,技リスト!$A$1:$F$270,6,FALSE)),"－",VLOOKUP($Y1135,技リスト!$A$1:$F$270,6,FALSE))</f>
        <v>P1</v>
      </c>
      <c r="AA1135" s="3">
        <f>IF(ISERROR(VLOOKUP($Y1135,技リスト!$A$1:$F$270,3,FALSE)),"－",VLOOKUP($Y1135,技リスト!$A$1:$F$270,3,FALSE))</f>
        <v>46</v>
      </c>
      <c r="AB1135" s="3" t="str">
        <f>IF($E1135=IF(ISERROR(VLOOKUP($Y1135,技リスト!$A$1:$F$270,4,FALSE)),"－",VLOOKUP($Y1135,技リスト!$A$1:$F$270,4,FALSE)),"一致","")</f>
        <v>一致</v>
      </c>
      <c r="AC1135" s="15" t="s">
        <v>271</v>
      </c>
      <c r="AD1135" s="3" t="str">
        <f>IF(ISERROR(VLOOKUP($AC1135,技リスト!$A$1:$F$270,6,FALSE)),"－",VLOOKUP($AC1135,技リスト!$A$1:$F$270,6,FALSE))</f>
        <v>CA</v>
      </c>
      <c r="AE1135" s="3">
        <f>IF(ISERROR(VLOOKUP($AC1135,技リスト!$A$1:$F$270,3,FALSE)),"－",VLOOKUP($AC1135,技リスト!$A$1:$F$270,3,FALSE))</f>
        <v>76</v>
      </c>
      <c r="AF1135" s="3" t="str">
        <f>IF($E1135=IF(ISERROR(VLOOKUP($AC1135,技リスト!$A$1:$F$245,4,FALSE)),"－",VLOOKUP($AC1135,技リスト!$A$1:$F$245,4,FALSE)),"一致","")</f>
        <v>一致</v>
      </c>
      <c r="AG1135" s="16" t="str">
        <f t="shared" si="136"/>
        <v>クイックドロウアルマジロサーカスねっけつヘッドかえんほうしゃ</v>
      </c>
      <c r="AH1135" s="16" t="str">
        <f t="shared" si="137"/>
        <v>クイックドロウアルマジロサーカスねっけつヘッドかえんほうしゃ</v>
      </c>
      <c r="AI1135" s="16" t="str">
        <f t="shared" si="138"/>
        <v>クイックドロウアルマジロサーカスねっけつヘッドかえんほうしゃ</v>
      </c>
      <c r="AJ1135" s="16" t="str">
        <f t="shared" si="139"/>
        <v>クイックドロウアルマジロサーカスねっけつヘッドかえんほうしゃ</v>
      </c>
      <c r="AK1135" s="15" t="str">
        <f t="shared" si="140"/>
        <v>BLDRP1CA</v>
      </c>
      <c r="AL1135" s="16" t="str">
        <f t="shared" si="141"/>
        <v>BLDRP1CA</v>
      </c>
      <c r="AM1135" s="15" t="str">
        <f t="shared" si="142"/>
        <v>BLDRP1CA</v>
      </c>
      <c r="AN1135" s="15" t="str">
        <f t="shared" si="143"/>
        <v>BLDRP1CA</v>
      </c>
    </row>
    <row r="1136" spans="1:40" ht="11.25" customHeight="1" x14ac:dyDescent="0.15">
      <c r="A1136" s="15">
        <v>1135</v>
      </c>
      <c r="B1136" s="15" t="s">
        <v>2576</v>
      </c>
      <c r="C1136" s="15" t="s">
        <v>2577</v>
      </c>
      <c r="D1136" s="3" t="s">
        <v>18</v>
      </c>
      <c r="E1136" s="15" t="s">
        <v>19</v>
      </c>
      <c r="F1136" s="15" t="s">
        <v>53</v>
      </c>
      <c r="G1136" s="15">
        <v>151</v>
      </c>
      <c r="H1136" s="15">
        <v>133</v>
      </c>
      <c r="I1136" s="15">
        <v>62</v>
      </c>
      <c r="J1136" s="15">
        <v>61</v>
      </c>
      <c r="K1136" s="15">
        <v>59</v>
      </c>
      <c r="L1136" s="15">
        <v>55</v>
      </c>
      <c r="M1136" s="15">
        <v>57</v>
      </c>
      <c r="N1136" s="15">
        <v>61</v>
      </c>
      <c r="O1136" s="15">
        <v>58</v>
      </c>
      <c r="P1136" s="15">
        <v>19</v>
      </c>
      <c r="Q1136" s="15" t="s">
        <v>349</v>
      </c>
      <c r="R1136" s="3" t="str">
        <f>IF(ISERROR(VLOOKUP($Q1136,技リスト!$A$1:$F$270,6,FALSE)),"－",VLOOKUP($Q1136,技リスト!$A$1:$F$270,6,FALSE))</f>
        <v>NS</v>
      </c>
      <c r="S1136" s="3">
        <f>IF(ISERROR(VLOOKUP($Q1136,技リスト!$A$1:$F$270,3,FALSE)),"－",VLOOKUP($Q1136,技リスト!$A$1:$F$270,3,FALSE))</f>
        <v>22</v>
      </c>
      <c r="T1136" s="3" t="str">
        <f>IF($E1136=IF(ISERROR(VLOOKUP($Q1136,技リスト!$A$1:$F$270,4,FALSE)),"－",VLOOKUP($Q1136,技リスト!$A$1:$F$270,4,FALSE)),"一致","")</f>
        <v/>
      </c>
      <c r="U1136" s="15" t="s">
        <v>719</v>
      </c>
      <c r="V1136" s="3" t="str">
        <f>IF(ISERROR(VLOOKUP($U1136,技リスト!$A$1:$F$270,6,FALSE)),"－",VLOOKUP($U1136,技リスト!$A$1:$F$270,6,FALSE))</f>
        <v>BL</v>
      </c>
      <c r="W1136" s="3">
        <f>IF(ISERROR(VLOOKUP($U1136,技リスト!$A$1:$F$270,3,FALSE)),"－",VLOOKUP($U1136,技リスト!$A$1:$F$270,3,FALSE))</f>
        <v>84</v>
      </c>
      <c r="X1136" s="3" t="str">
        <f>IF($E1136=IF(ISERROR(VLOOKUP($U1136,技リスト!$A$1:$F$270,4,FALSE)),"－",VLOOKUP($U1136,技リスト!$A$1:$F$270,4,FALSE)),"一致","")</f>
        <v/>
      </c>
      <c r="Y1136" s="15" t="s">
        <v>449</v>
      </c>
      <c r="Z1136" s="3" t="str">
        <f>IF(ISERROR(VLOOKUP($Y1136,技リスト!$A$1:$F$270,6,FALSE)),"－",VLOOKUP($Y1136,技リスト!$A$1:$F$270,6,FALSE))</f>
        <v>NS</v>
      </c>
      <c r="AA1136" s="3">
        <f>IF(ISERROR(VLOOKUP($Y1136,技リスト!$A$1:$F$270,3,FALSE)),"－",VLOOKUP($Y1136,技リスト!$A$1:$F$270,3,FALSE))</f>
        <v>58</v>
      </c>
      <c r="AB1136" s="3" t="str">
        <f>IF($E1136=IF(ISERROR(VLOOKUP($Y1136,技リスト!$A$1:$F$270,4,FALSE)),"－",VLOOKUP($Y1136,技リスト!$A$1:$F$270,4,FALSE)),"一致","")</f>
        <v/>
      </c>
      <c r="AC1136" s="15" t="s">
        <v>766</v>
      </c>
      <c r="AD1136" s="3" t="str">
        <f>IF(ISERROR(VLOOKUP($AC1136,技リスト!$A$1:$F$270,6,FALSE)),"－",VLOOKUP($AC1136,技リスト!$A$1:$F$270,6,FALSE))</f>
        <v>NS</v>
      </c>
      <c r="AE1136" s="3">
        <f>IF(ISERROR(VLOOKUP($AC1136,技リスト!$A$1:$F$270,3,FALSE)),"－",VLOOKUP($AC1136,技リスト!$A$1:$F$270,3,FALSE))</f>
        <v>80</v>
      </c>
      <c r="AF1136" s="3" t="str">
        <f>IF($E1136=IF(ISERROR(VLOOKUP($AC1136,技リスト!$A$1:$F$245,4,FALSE)),"－",VLOOKUP($AC1136,技リスト!$A$1:$F$245,4,FALSE)),"一致","")</f>
        <v>一致</v>
      </c>
      <c r="AG1136" s="16" t="str">
        <f t="shared" si="136"/>
        <v>スネークショットブロックサーカスつちだるまトカチェフボンバー</v>
      </c>
      <c r="AH1136" s="16" t="str">
        <f t="shared" si="137"/>
        <v>スネークショットブロックサーカスつちだるまトカチェフボンバー</v>
      </c>
      <c r="AI1136" s="16" t="str">
        <f t="shared" si="138"/>
        <v>スネークショットブロックサーカスつちだるまトカチェフボンバー</v>
      </c>
      <c r="AJ1136" s="16" t="str">
        <f t="shared" si="139"/>
        <v>スネークショットブロックサーカスつちだるまトカチェフボンバー</v>
      </c>
      <c r="AK1136" s="15" t="str">
        <f t="shared" si="140"/>
        <v>NSBLNSNS</v>
      </c>
      <c r="AL1136" s="16" t="str">
        <f t="shared" si="141"/>
        <v>NSBLNSNS</v>
      </c>
      <c r="AM1136" s="15" t="str">
        <f t="shared" si="142"/>
        <v>NSBLNSNS</v>
      </c>
      <c r="AN1136" s="15" t="str">
        <f t="shared" si="143"/>
        <v>NSBLNSNS</v>
      </c>
    </row>
    <row r="1137" spans="1:40" ht="11.25" customHeight="1" x14ac:dyDescent="0.15">
      <c r="A1137" s="15">
        <v>1136</v>
      </c>
      <c r="B1137" s="15" t="s">
        <v>2578</v>
      </c>
      <c r="C1137" s="15" t="s">
        <v>2579</v>
      </c>
      <c r="D1137" s="3" t="s">
        <v>18</v>
      </c>
      <c r="E1137" s="15" t="s">
        <v>121</v>
      </c>
      <c r="F1137" s="15" t="s">
        <v>52</v>
      </c>
      <c r="G1137" s="15">
        <v>143</v>
      </c>
      <c r="H1137" s="15">
        <v>136</v>
      </c>
      <c r="I1137" s="15">
        <v>54</v>
      </c>
      <c r="J1137" s="15">
        <v>64</v>
      </c>
      <c r="K1137" s="15">
        <v>54</v>
      </c>
      <c r="L1137" s="15">
        <v>56</v>
      </c>
      <c r="M1137" s="15">
        <v>70</v>
      </c>
      <c r="N1137" s="15">
        <v>62</v>
      </c>
      <c r="O1137" s="15">
        <v>61</v>
      </c>
      <c r="P1137" s="15">
        <v>10</v>
      </c>
      <c r="Q1137" s="15" t="s">
        <v>540</v>
      </c>
      <c r="R1137" s="3" t="str">
        <f>IF(ISERROR(VLOOKUP($Q1137,技リスト!$A$1:$F$270,6,FALSE)),"－",VLOOKUP($Q1137,技リスト!$A$1:$F$270,6,FALSE))</f>
        <v>－</v>
      </c>
      <c r="S1137" s="3" t="str">
        <f>IF(ISERROR(VLOOKUP($Q1137,技リスト!$A$1:$F$270,3,FALSE)),"－",VLOOKUP($Q1137,技リスト!$A$1:$F$270,3,FALSE))</f>
        <v>－</v>
      </c>
      <c r="T1137" s="3" t="str">
        <f>IF($E1137=IF(ISERROR(VLOOKUP($Q1137,技リスト!$A$1:$F$270,4,FALSE)),"－",VLOOKUP($Q1137,技リスト!$A$1:$F$270,4,FALSE)),"一致","")</f>
        <v/>
      </c>
      <c r="U1137" s="15" t="s">
        <v>304</v>
      </c>
      <c r="V1137" s="3" t="str">
        <f>IF(ISERROR(VLOOKUP($U1137,技リスト!$A$1:$F$270,6,FALSE)),"－",VLOOKUP($U1137,技リスト!$A$1:$F$270,6,FALSE))</f>
        <v>BL</v>
      </c>
      <c r="W1137" s="3">
        <f>IF(ISERROR(VLOOKUP($U1137,技リスト!$A$1:$F$270,3,FALSE)),"－",VLOOKUP($U1137,技リスト!$A$1:$F$270,3,FALSE))</f>
        <v>12</v>
      </c>
      <c r="X1137" s="3" t="str">
        <f>IF($E1137=IF(ISERROR(VLOOKUP($U1137,技リスト!$A$1:$F$270,4,FALSE)),"－",VLOOKUP($U1137,技リスト!$A$1:$F$270,4,FALSE)),"一致","")</f>
        <v>一致</v>
      </c>
      <c r="Y1137" s="15" t="s">
        <v>87</v>
      </c>
      <c r="Z1137" s="3" t="str">
        <f>IF(ISERROR(VLOOKUP($Y1137,技リスト!$A$1:$F$270,6,FALSE)),"－",VLOOKUP($Y1137,技リスト!$A$1:$F$270,6,FALSE))</f>
        <v>DR</v>
      </c>
      <c r="AA1137" s="3">
        <f>IF(ISERROR(VLOOKUP($Y1137,技リスト!$A$1:$F$270,3,FALSE)),"－",VLOOKUP($Y1137,技リスト!$A$1:$F$270,3,FALSE))</f>
        <v>78</v>
      </c>
      <c r="AB1137" s="3" t="str">
        <f>IF($E1137=IF(ISERROR(VLOOKUP($Y1137,技リスト!$A$1:$F$270,4,FALSE)),"－",VLOOKUP($Y1137,技リスト!$A$1:$F$270,4,FALSE)),"一致","")</f>
        <v/>
      </c>
      <c r="AC1137" s="15" t="s">
        <v>738</v>
      </c>
      <c r="AD1137" s="3" t="str">
        <f>IF(ISERROR(VLOOKUP($AC1137,技リスト!$A$1:$F$270,6,FALSE)),"－",VLOOKUP($AC1137,技リスト!$A$1:$F$270,6,FALSE))</f>
        <v>BB</v>
      </c>
      <c r="AE1137" s="3">
        <f>IF(ISERROR(VLOOKUP($AC1137,技リスト!$A$1:$F$270,3,FALSE)),"－",VLOOKUP($AC1137,技リスト!$A$1:$F$270,3,FALSE))</f>
        <v>44</v>
      </c>
      <c r="AF1137" s="3" t="str">
        <f>IF($E1137=IF(ISERROR(VLOOKUP($AC1137,技リスト!$A$1:$F$245,4,FALSE)),"－",VLOOKUP($AC1137,技リスト!$A$1:$F$245,4,FALSE)),"一致","")</f>
        <v/>
      </c>
      <c r="AG1137" s="16" t="str">
        <f t="shared" si="136"/>
        <v>イケイケ!しこふみオオウチワスーパーしこふみ</v>
      </c>
      <c r="AH1137" s="16" t="str">
        <f t="shared" si="137"/>
        <v>イケイケ!しこふみオオウチワスーパーしこふみ</v>
      </c>
      <c r="AI1137" s="16" t="str">
        <f t="shared" si="138"/>
        <v>イケイケ!しこふみオオウチワスーパーしこふみ</v>
      </c>
      <c r="AJ1137" s="16" t="str">
        <f t="shared" si="139"/>
        <v>イケイケ!しこふみオオウチワスーパーしこふみ</v>
      </c>
      <c r="AK1137" s="15" t="str">
        <f t="shared" si="140"/>
        <v>－BLDRBB</v>
      </c>
      <c r="AL1137" s="16" t="str">
        <f t="shared" si="141"/>
        <v>－BLDRBB</v>
      </c>
      <c r="AM1137" s="15" t="str">
        <f t="shared" si="142"/>
        <v>－BLDRBB</v>
      </c>
      <c r="AN1137" s="15" t="str">
        <f t="shared" si="143"/>
        <v>－BLDRBB</v>
      </c>
    </row>
    <row r="1138" spans="1:40" ht="11.25" customHeight="1" x14ac:dyDescent="0.15">
      <c r="A1138" s="15">
        <v>1137</v>
      </c>
      <c r="B1138" s="15" t="s">
        <v>2580</v>
      </c>
      <c r="C1138" s="15" t="s">
        <v>2581</v>
      </c>
      <c r="D1138" s="3" t="s">
        <v>18</v>
      </c>
      <c r="E1138" s="15" t="s">
        <v>88</v>
      </c>
      <c r="F1138" s="15" t="s">
        <v>53</v>
      </c>
      <c r="G1138" s="15">
        <v>147</v>
      </c>
      <c r="H1138" s="15">
        <v>140</v>
      </c>
      <c r="I1138" s="15">
        <v>77</v>
      </c>
      <c r="J1138" s="15">
        <v>52</v>
      </c>
      <c r="K1138" s="15">
        <v>62</v>
      </c>
      <c r="L1138" s="15">
        <v>57</v>
      </c>
      <c r="M1138" s="15">
        <v>52</v>
      </c>
      <c r="N1138" s="15">
        <v>64</v>
      </c>
      <c r="O1138" s="15">
        <v>53</v>
      </c>
      <c r="P1138" s="15">
        <v>24</v>
      </c>
      <c r="Q1138" s="15" t="s">
        <v>522</v>
      </c>
      <c r="R1138" s="3" t="str">
        <f>IF(ISERROR(VLOOKUP($Q1138,技リスト!$A$1:$F$270,6,FALSE)),"－",VLOOKUP($Q1138,技リスト!$A$1:$F$270,6,FALSE))</f>
        <v>NS</v>
      </c>
      <c r="S1138" s="3">
        <f>IF(ISERROR(VLOOKUP($Q1138,技リスト!$A$1:$F$270,3,FALSE)),"－",VLOOKUP($Q1138,技リスト!$A$1:$F$270,3,FALSE))</f>
        <v>70</v>
      </c>
      <c r="T1138" s="3" t="str">
        <f>IF($E1138=IF(ISERROR(VLOOKUP($Q1138,技リスト!$A$1:$F$270,4,FALSE)),"－",VLOOKUP($Q1138,技リスト!$A$1:$F$270,4,FALSE)),"一致","")</f>
        <v/>
      </c>
      <c r="U1138" s="15" t="s">
        <v>277</v>
      </c>
      <c r="V1138" s="3" t="str">
        <f>IF(ISERROR(VLOOKUP($U1138,技リスト!$A$1:$F$270,6,FALSE)),"－",VLOOKUP($U1138,技リスト!$A$1:$F$270,6,FALSE))</f>
        <v>DR</v>
      </c>
      <c r="W1138" s="3">
        <f>IF(ISERROR(VLOOKUP($U1138,技リスト!$A$1:$F$270,3,FALSE)),"－",VLOOKUP($U1138,技リスト!$A$1:$F$270,3,FALSE))</f>
        <v>22</v>
      </c>
      <c r="X1138" s="3" t="str">
        <f>IF($E1138=IF(ISERROR(VLOOKUP($U1138,技リスト!$A$1:$F$270,4,FALSE)),"－",VLOOKUP($U1138,技リスト!$A$1:$F$270,4,FALSE)),"一致","")</f>
        <v/>
      </c>
      <c r="Y1138" s="15" t="s">
        <v>87</v>
      </c>
      <c r="Z1138" s="3" t="str">
        <f>IF(ISERROR(VLOOKUP($Y1138,技リスト!$A$1:$F$270,6,FALSE)),"－",VLOOKUP($Y1138,技リスト!$A$1:$F$270,6,FALSE))</f>
        <v>DR</v>
      </c>
      <c r="AA1138" s="3">
        <f>IF(ISERROR(VLOOKUP($Y1138,技リスト!$A$1:$F$270,3,FALSE)),"－",VLOOKUP($Y1138,技リスト!$A$1:$F$270,3,FALSE))</f>
        <v>78</v>
      </c>
      <c r="AB1138" s="3" t="str">
        <f>IF($E1138=IF(ISERROR(VLOOKUP($Y1138,技リスト!$A$1:$F$270,4,FALSE)),"－",VLOOKUP($Y1138,技リスト!$A$1:$F$270,4,FALSE)),"一致","")</f>
        <v>一致</v>
      </c>
      <c r="AC1138" s="15" t="s">
        <v>691</v>
      </c>
      <c r="AD1138" s="3" t="str">
        <f>IF(ISERROR(VLOOKUP($AC1138,技リスト!$A$1:$F$270,6,FALSE)),"－",VLOOKUP($AC1138,技リスト!$A$1:$F$270,6,FALSE))</f>
        <v>LS</v>
      </c>
      <c r="AE1138" s="3">
        <f>IF(ISERROR(VLOOKUP($AC1138,技リスト!$A$1:$F$270,3,FALSE)),"－",VLOOKUP($AC1138,技リスト!$A$1:$F$270,3,FALSE))</f>
        <v>87</v>
      </c>
      <c r="AF1138" s="3" t="str">
        <f>IF($E1138=IF(ISERROR(VLOOKUP($AC1138,技リスト!$A$1:$F$245,4,FALSE)),"－",VLOOKUP($AC1138,技リスト!$A$1:$F$245,4,FALSE)),"一致","")</f>
        <v/>
      </c>
      <c r="AG1138" s="16" t="str">
        <f t="shared" si="136"/>
        <v>ダブルグレネードマジックオオウチワドこんじょうクラブ</v>
      </c>
      <c r="AH1138" s="16" t="str">
        <f t="shared" si="137"/>
        <v>ダブルグレネードマジックオオウチワドこんじょうクラブ</v>
      </c>
      <c r="AI1138" s="16" t="str">
        <f t="shared" si="138"/>
        <v>ダブルグレネードマジックオオウチワドこんじょうクラブ</v>
      </c>
      <c r="AJ1138" s="16" t="str">
        <f t="shared" si="139"/>
        <v>ダブルグレネードマジックオオウチワドこんじょうクラブ</v>
      </c>
      <c r="AK1138" s="15" t="str">
        <f t="shared" si="140"/>
        <v>NSDRDRLS</v>
      </c>
      <c r="AL1138" s="16" t="str">
        <f t="shared" si="141"/>
        <v>NSDRDRLS</v>
      </c>
      <c r="AM1138" s="15" t="str">
        <f t="shared" si="142"/>
        <v>NSDRDRLS</v>
      </c>
      <c r="AN1138" s="15" t="str">
        <f t="shared" si="143"/>
        <v>NSDRDRLS</v>
      </c>
    </row>
    <row r="1139" spans="1:40" ht="11.25" customHeight="1" x14ac:dyDescent="0.15">
      <c r="A1139" s="15">
        <v>1138</v>
      </c>
      <c r="B1139" s="15" t="s">
        <v>2582</v>
      </c>
      <c r="C1139" s="15" t="s">
        <v>2583</v>
      </c>
      <c r="D1139" s="3" t="s">
        <v>18</v>
      </c>
      <c r="E1139" s="15" t="s">
        <v>19</v>
      </c>
      <c r="F1139" s="15" t="s">
        <v>52</v>
      </c>
      <c r="G1139" s="15">
        <v>173</v>
      </c>
      <c r="H1139" s="15">
        <v>149</v>
      </c>
      <c r="I1139" s="15">
        <v>65</v>
      </c>
      <c r="J1139" s="15">
        <v>62</v>
      </c>
      <c r="K1139" s="15">
        <v>62</v>
      </c>
      <c r="L1139" s="15">
        <v>71</v>
      </c>
      <c r="M1139" s="15">
        <v>69</v>
      </c>
      <c r="N1139" s="15">
        <v>61</v>
      </c>
      <c r="O1139" s="15">
        <v>64</v>
      </c>
      <c r="P1139" s="15">
        <v>16</v>
      </c>
      <c r="Q1139" s="15" t="s">
        <v>43</v>
      </c>
      <c r="R1139" s="3" t="str">
        <f>IF(ISERROR(VLOOKUP($Q1139,技リスト!$A$1:$F$270,6,FALSE)),"－",VLOOKUP($Q1139,技リスト!$A$1:$F$270,6,FALSE))</f>
        <v>－</v>
      </c>
      <c r="S1139" s="3" t="str">
        <f>IF(ISERROR(VLOOKUP($Q1139,技リスト!$A$1:$F$270,3,FALSE)),"－",VLOOKUP($Q1139,技リスト!$A$1:$F$270,3,FALSE))</f>
        <v>－</v>
      </c>
      <c r="T1139" s="3" t="str">
        <f>IF($E1139=IF(ISERROR(VLOOKUP($Q1139,技リスト!$A$1:$F$270,4,FALSE)),"－",VLOOKUP($Q1139,技リスト!$A$1:$F$270,4,FALSE)),"一致","")</f>
        <v/>
      </c>
      <c r="U1139" s="15" t="s">
        <v>862</v>
      </c>
      <c r="V1139" s="3" t="str">
        <f>IF(ISERROR(VLOOKUP($U1139,技リスト!$A$1:$F$270,6,FALSE)),"－",VLOOKUP($U1139,技リスト!$A$1:$F$270,6,FALSE))</f>
        <v>LS</v>
      </c>
      <c r="W1139" s="3">
        <f>IF(ISERROR(VLOOKUP($U1139,技リスト!$A$1:$F$270,3,FALSE)),"－",VLOOKUP($U1139,技リスト!$A$1:$F$270,3,FALSE))</f>
        <v>70</v>
      </c>
      <c r="X1139" s="3" t="str">
        <f>IF($E1139=IF(ISERROR(VLOOKUP($U1139,技リスト!$A$1:$F$270,4,FALSE)),"－",VLOOKUP($U1139,技リスト!$A$1:$F$270,4,FALSE)),"一致","")</f>
        <v/>
      </c>
      <c r="Y1139" s="15" t="s">
        <v>950</v>
      </c>
      <c r="Z1139" s="3" t="str">
        <f>IF(ISERROR(VLOOKUP($Y1139,技リスト!$A$1:$F$270,6,FALSE)),"－",VLOOKUP($Y1139,技リスト!$A$1:$F$270,6,FALSE))</f>
        <v>DR</v>
      </c>
      <c r="AA1139" s="3">
        <f>IF(ISERROR(VLOOKUP($Y1139,技リスト!$A$1:$F$270,3,FALSE)),"－",VLOOKUP($Y1139,技リスト!$A$1:$F$270,3,FALSE))</f>
        <v>94</v>
      </c>
      <c r="AB1139" s="3" t="str">
        <f>IF($E1139=IF(ISERROR(VLOOKUP($Y1139,技リスト!$A$1:$F$270,4,FALSE)),"－",VLOOKUP($Y1139,技リスト!$A$1:$F$270,4,FALSE)),"一致","")</f>
        <v/>
      </c>
      <c r="AC1139" s="15" t="s">
        <v>224</v>
      </c>
      <c r="AD1139" s="3" t="str">
        <f>IF(ISERROR(VLOOKUP($AC1139,技リスト!$A$1:$F$270,6,FALSE)),"－",VLOOKUP($AC1139,技リスト!$A$1:$F$270,6,FALSE))</f>
        <v>NS</v>
      </c>
      <c r="AE1139" s="3">
        <f>IF(ISERROR(VLOOKUP($AC1139,技リスト!$A$1:$F$270,3,FALSE)),"－",VLOOKUP($AC1139,技リスト!$A$1:$F$270,3,FALSE))</f>
        <v>70</v>
      </c>
      <c r="AF1139" s="3" t="str">
        <f>IF($E1139=IF(ISERROR(VLOOKUP($AC1139,技リスト!$A$1:$F$245,4,FALSE)),"－",VLOOKUP($AC1139,技リスト!$A$1:$F$245,4,FALSE)),"一致","")</f>
        <v/>
      </c>
      <c r="AG1139" s="16" t="str">
        <f t="shared" si="136"/>
        <v>ネバーギブアップレインボーループニニンサンキャクダイナマイトシュート</v>
      </c>
      <c r="AH1139" s="16" t="str">
        <f t="shared" si="137"/>
        <v>ネバーギブアップレインボーループニニンサンキャクダイナマイトシュート</v>
      </c>
      <c r="AI1139" s="16" t="str">
        <f t="shared" si="138"/>
        <v>ネバーギブアップレインボーループニニンサンキャクダイナマイトシュート</v>
      </c>
      <c r="AJ1139" s="16" t="str">
        <f t="shared" si="139"/>
        <v>ネバーギブアップレインボーループニニンサンキャクダイナマイトシュート</v>
      </c>
      <c r="AK1139" s="15" t="str">
        <f t="shared" si="140"/>
        <v>－LSDRNS</v>
      </c>
      <c r="AL1139" s="16" t="str">
        <f t="shared" si="141"/>
        <v>－LSDRNS</v>
      </c>
      <c r="AM1139" s="15" t="str">
        <f t="shared" si="142"/>
        <v>－LSDRNS</v>
      </c>
      <c r="AN1139" s="15" t="str">
        <f t="shared" si="143"/>
        <v>－LSDRNS</v>
      </c>
    </row>
    <row r="1140" spans="1:40" ht="11.25" customHeight="1" x14ac:dyDescent="0.15">
      <c r="A1140" s="15">
        <v>1139</v>
      </c>
      <c r="B1140" s="15" t="s">
        <v>2584</v>
      </c>
      <c r="C1140" s="15" t="s">
        <v>2585</v>
      </c>
      <c r="D1140" s="3" t="s">
        <v>18</v>
      </c>
      <c r="E1140" s="15" t="s">
        <v>145</v>
      </c>
      <c r="F1140" s="15" t="s">
        <v>52</v>
      </c>
      <c r="G1140" s="15">
        <v>158</v>
      </c>
      <c r="H1140" s="15">
        <v>129</v>
      </c>
      <c r="I1140" s="15">
        <v>54</v>
      </c>
      <c r="J1140" s="15">
        <v>62</v>
      </c>
      <c r="K1140" s="15">
        <v>63</v>
      </c>
      <c r="L1140" s="15">
        <v>55</v>
      </c>
      <c r="M1140" s="15">
        <v>67</v>
      </c>
      <c r="N1140" s="15">
        <v>55</v>
      </c>
      <c r="O1140" s="15">
        <v>64</v>
      </c>
      <c r="P1140" s="15">
        <v>16</v>
      </c>
      <c r="Q1140" s="15" t="s">
        <v>148</v>
      </c>
      <c r="R1140" s="3" t="str">
        <f>IF(ISERROR(VLOOKUP($Q1140,技リスト!$A$1:$F$270,6,FALSE)),"－",VLOOKUP($Q1140,技リスト!$A$1:$F$270,6,FALSE))</f>
        <v>BS</v>
      </c>
      <c r="S1140" s="3">
        <f>IF(ISERROR(VLOOKUP($Q1140,技リスト!$A$1:$F$270,3,FALSE)),"－",VLOOKUP($Q1140,技リスト!$A$1:$F$270,3,FALSE))</f>
        <v>80</v>
      </c>
      <c r="T1140" s="3" t="str">
        <f>IF($E1140=IF(ISERROR(VLOOKUP($Q1140,技リスト!$A$1:$F$270,4,FALSE)),"－",VLOOKUP($Q1140,技リスト!$A$1:$F$270,4,FALSE)),"一致","")</f>
        <v>一致</v>
      </c>
      <c r="U1140" s="15" t="s">
        <v>87</v>
      </c>
      <c r="V1140" s="3" t="str">
        <f>IF(ISERROR(VLOOKUP($U1140,技リスト!$A$1:$F$270,6,FALSE)),"－",VLOOKUP($U1140,技リスト!$A$1:$F$270,6,FALSE))</f>
        <v>DR</v>
      </c>
      <c r="W1140" s="3">
        <f>IF(ISERROR(VLOOKUP($U1140,技リスト!$A$1:$F$270,3,FALSE)),"－",VLOOKUP($U1140,技リスト!$A$1:$F$270,3,FALSE))</f>
        <v>78</v>
      </c>
      <c r="X1140" s="3" t="str">
        <f>IF($E1140=IF(ISERROR(VLOOKUP($U1140,技リスト!$A$1:$F$270,4,FALSE)),"－",VLOOKUP($U1140,技リスト!$A$1:$F$270,4,FALSE)),"一致","")</f>
        <v/>
      </c>
      <c r="Y1140" s="15" t="s">
        <v>397</v>
      </c>
      <c r="Z1140" s="3" t="str">
        <f>IF(ISERROR(VLOOKUP($Y1140,技リスト!$A$1:$F$270,6,FALSE)),"－",VLOOKUP($Y1140,技リスト!$A$1:$F$270,6,FALSE))</f>
        <v>NS</v>
      </c>
      <c r="AA1140" s="3">
        <f>IF(ISERROR(VLOOKUP($Y1140,技リスト!$A$1:$F$270,3,FALSE)),"－",VLOOKUP($Y1140,技リスト!$A$1:$F$270,3,FALSE))</f>
        <v>58</v>
      </c>
      <c r="AB1140" s="3" t="str">
        <f>IF($E1140=IF(ISERROR(VLOOKUP($Y1140,技リスト!$A$1:$F$270,4,FALSE)),"－",VLOOKUP($Y1140,技リスト!$A$1:$F$270,4,FALSE)),"一致","")</f>
        <v>一致</v>
      </c>
      <c r="AC1140" s="15" t="s">
        <v>950</v>
      </c>
      <c r="AD1140" s="3" t="str">
        <f>IF(ISERROR(VLOOKUP($AC1140,技リスト!$A$1:$F$270,6,FALSE)),"－",VLOOKUP($AC1140,技リスト!$A$1:$F$270,6,FALSE))</f>
        <v>DR</v>
      </c>
      <c r="AE1140" s="3">
        <f>IF(ISERROR(VLOOKUP($AC1140,技リスト!$A$1:$F$270,3,FALSE)),"－",VLOOKUP($AC1140,技リスト!$A$1:$F$270,3,FALSE))</f>
        <v>94</v>
      </c>
      <c r="AF1140" s="3" t="str">
        <f>IF($E1140=IF(ISERROR(VLOOKUP($AC1140,技リスト!$A$1:$F$245,4,FALSE)),"－",VLOOKUP($AC1140,技リスト!$A$1:$F$245,4,FALSE)),"一致","")</f>
        <v/>
      </c>
      <c r="AG1140" s="16" t="str">
        <f t="shared" si="136"/>
        <v>ドこんじょうバットオオウチワメテオアタックニニンサンキャク</v>
      </c>
      <c r="AH1140" s="16" t="str">
        <f t="shared" si="137"/>
        <v>ドこんじょうバットオオウチワメテオアタックニニンサンキャク</v>
      </c>
      <c r="AI1140" s="16" t="str">
        <f t="shared" si="138"/>
        <v>ドこんじょうバットオオウチワメテオアタックニニンサンキャク</v>
      </c>
      <c r="AJ1140" s="16" t="str">
        <f t="shared" si="139"/>
        <v>ドこんじょうバットオオウチワメテオアタックニニンサンキャク</v>
      </c>
      <c r="AK1140" s="15" t="str">
        <f t="shared" si="140"/>
        <v>BSDRNSDR</v>
      </c>
      <c r="AL1140" s="16" t="str">
        <f t="shared" si="141"/>
        <v>BSDRNSDR</v>
      </c>
      <c r="AM1140" s="15" t="str">
        <f t="shared" si="142"/>
        <v>BSDRNSDR</v>
      </c>
      <c r="AN1140" s="15" t="str">
        <f t="shared" si="143"/>
        <v>BSDRNSDR</v>
      </c>
    </row>
    <row r="1141" spans="1:40" ht="11.25" customHeight="1" x14ac:dyDescent="0.15">
      <c r="A1141" s="15">
        <v>1140</v>
      </c>
      <c r="B1141" s="15" t="s">
        <v>2586</v>
      </c>
      <c r="C1141" s="15" t="s">
        <v>2587</v>
      </c>
      <c r="D1141" s="3" t="s">
        <v>18</v>
      </c>
      <c r="E1141" s="15" t="s">
        <v>145</v>
      </c>
      <c r="F1141" s="15" t="s">
        <v>20</v>
      </c>
      <c r="G1141" s="15">
        <v>138</v>
      </c>
      <c r="H1141" s="15">
        <v>140</v>
      </c>
      <c r="I1141" s="15">
        <v>52</v>
      </c>
      <c r="J1141" s="15">
        <v>64</v>
      </c>
      <c r="K1141" s="15">
        <v>56</v>
      </c>
      <c r="L1141" s="15">
        <v>66</v>
      </c>
      <c r="M1141" s="15">
        <v>60</v>
      </c>
      <c r="N1141" s="15">
        <v>56</v>
      </c>
      <c r="O1141" s="15">
        <v>56</v>
      </c>
      <c r="P1141" s="15">
        <v>9</v>
      </c>
      <c r="Q1141" s="15" t="s">
        <v>366</v>
      </c>
      <c r="R1141" s="3" t="str">
        <f>IF(ISERROR(VLOOKUP($Q1141,技リスト!$A$1:$F$270,6,FALSE)),"－",VLOOKUP($Q1141,技リスト!$A$1:$F$270,6,FALSE))</f>
        <v>CA</v>
      </c>
      <c r="S1141" s="3">
        <f>IF(ISERROR(VLOOKUP($Q1141,技リスト!$A$1:$F$270,3,FALSE)),"－",VLOOKUP($Q1141,技リスト!$A$1:$F$270,3,FALSE))</f>
        <v>10</v>
      </c>
      <c r="T1141" s="3" t="str">
        <f>IF($E1141=IF(ISERROR(VLOOKUP($Q1141,技リスト!$A$1:$F$270,4,FALSE)),"－",VLOOKUP($Q1141,技リスト!$A$1:$F$270,4,FALSE)),"一致","")</f>
        <v/>
      </c>
      <c r="U1141" s="15" t="s">
        <v>203</v>
      </c>
      <c r="V1141" s="3" t="str">
        <f>IF(ISERROR(VLOOKUP($U1141,技リスト!$A$1:$F$270,6,FALSE)),"－",VLOOKUP($U1141,技リスト!$A$1:$F$270,6,FALSE))</f>
        <v>P1</v>
      </c>
      <c r="W1141" s="3">
        <f>IF(ISERROR(VLOOKUP($U1141,技リスト!$A$1:$F$270,3,FALSE)),"－",VLOOKUP($U1141,技リスト!$A$1:$F$270,3,FALSE))</f>
        <v>8</v>
      </c>
      <c r="X1141" s="3" t="str">
        <f>IF($E1141=IF(ISERROR(VLOOKUP($U1141,技リスト!$A$1:$F$270,4,FALSE)),"－",VLOOKUP($U1141,技リスト!$A$1:$F$270,4,FALSE)),"一致","")</f>
        <v>一致</v>
      </c>
      <c r="Y1141" s="15" t="s">
        <v>407</v>
      </c>
      <c r="Z1141" s="3" t="str">
        <f>IF(ISERROR(VLOOKUP($Y1141,技リスト!$A$1:$F$270,6,FALSE)),"－",VLOOKUP($Y1141,技リスト!$A$1:$F$270,6,FALSE))</f>
        <v>CA</v>
      </c>
      <c r="AA1141" s="3">
        <f>IF(ISERROR(VLOOKUP($Y1141,技リスト!$A$1:$F$270,3,FALSE)),"－",VLOOKUP($Y1141,技リスト!$A$1:$F$270,3,FALSE))</f>
        <v>69</v>
      </c>
      <c r="AB1141" s="3" t="str">
        <f>IF($E1141=IF(ISERROR(VLOOKUP($Y1141,技リスト!$A$1:$F$270,4,FALSE)),"－",VLOOKUP($Y1141,技リスト!$A$1:$F$270,4,FALSE)),"一致","")</f>
        <v/>
      </c>
      <c r="AC1141" s="15" t="s">
        <v>282</v>
      </c>
      <c r="AD1141" s="3" t="str">
        <f>IF(ISERROR(VLOOKUP($AC1141,技リスト!$A$1:$F$270,6,FALSE)),"－",VLOOKUP($AC1141,技リスト!$A$1:$F$270,6,FALSE))</f>
        <v>P2</v>
      </c>
      <c r="AE1141" s="3">
        <f>IF(ISERROR(VLOOKUP($AC1141,技リスト!$A$1:$F$270,3,FALSE)),"－",VLOOKUP($AC1141,技リスト!$A$1:$F$270,3,FALSE))</f>
        <v>83</v>
      </c>
      <c r="AF1141" s="3" t="str">
        <f>IF($E1141=IF(ISERROR(VLOOKUP($AC1141,技リスト!$A$1:$F$245,4,FALSE)),"－",VLOOKUP($AC1141,技リスト!$A$1:$F$245,4,FALSE)),"一致","")</f>
        <v>一致</v>
      </c>
      <c r="AG1141" s="16" t="str">
        <f t="shared" si="136"/>
        <v>タフネスブロックねっけつパンチドこんじょうキャッチカウンターストライク</v>
      </c>
      <c r="AH1141" s="16" t="str">
        <f t="shared" si="137"/>
        <v>タフネスブロックねっけつパンチドこんじょうキャッチカウンターストライク</v>
      </c>
      <c r="AI1141" s="16" t="str">
        <f t="shared" si="138"/>
        <v>タフネスブロックねっけつパンチドこんじょうキャッチカウンターストライク</v>
      </c>
      <c r="AJ1141" s="16" t="str">
        <f t="shared" si="139"/>
        <v>タフネスブロックねっけつパンチドこんじょうキャッチカウンターストライク</v>
      </c>
      <c r="AK1141" s="15" t="str">
        <f t="shared" si="140"/>
        <v>CAP1CAP2</v>
      </c>
      <c r="AL1141" s="16" t="str">
        <f t="shared" si="141"/>
        <v>CAP1CAP2</v>
      </c>
      <c r="AM1141" s="15" t="str">
        <f t="shared" si="142"/>
        <v>CAP1CAP2</v>
      </c>
      <c r="AN1141" s="15" t="str">
        <f t="shared" si="143"/>
        <v>CAP1CAP2</v>
      </c>
    </row>
    <row r="1142" spans="1:40" ht="11.25" customHeight="1" x14ac:dyDescent="0.15">
      <c r="A1142" s="15">
        <v>1141</v>
      </c>
      <c r="B1142" s="15" t="s">
        <v>2588</v>
      </c>
      <c r="C1142" s="15" t="s">
        <v>2589</v>
      </c>
      <c r="D1142" s="3" t="s">
        <v>18</v>
      </c>
      <c r="E1142" s="15" t="s">
        <v>19</v>
      </c>
      <c r="F1142" s="15" t="s">
        <v>52</v>
      </c>
      <c r="G1142" s="15">
        <v>145</v>
      </c>
      <c r="H1142" s="15">
        <v>133</v>
      </c>
      <c r="I1142" s="15">
        <v>61</v>
      </c>
      <c r="J1142" s="15">
        <v>61</v>
      </c>
      <c r="K1142" s="15">
        <v>56</v>
      </c>
      <c r="L1142" s="15">
        <v>57</v>
      </c>
      <c r="M1142" s="15">
        <v>54</v>
      </c>
      <c r="N1142" s="15">
        <v>54</v>
      </c>
      <c r="O1142" s="15">
        <v>55</v>
      </c>
      <c r="P1142" s="15">
        <v>13</v>
      </c>
      <c r="Q1142" s="15" t="s">
        <v>610</v>
      </c>
      <c r="R1142" s="3" t="str">
        <f>IF(ISERROR(VLOOKUP($Q1142,技リスト!$A$1:$F$270,6,FALSE)),"－",VLOOKUP($Q1142,技リスト!$A$1:$F$270,6,FALSE))</f>
        <v>DR</v>
      </c>
      <c r="S1142" s="3">
        <f>IF(ISERROR(VLOOKUP($Q1142,技リスト!$A$1:$F$270,3,FALSE)),"－",VLOOKUP($Q1142,技リスト!$A$1:$F$270,3,FALSE))</f>
        <v>38</v>
      </c>
      <c r="T1142" s="3" t="str">
        <f>IF($E1142=IF(ISERROR(VLOOKUP($Q1142,技リスト!$A$1:$F$270,4,FALSE)),"－",VLOOKUP($Q1142,技リスト!$A$1:$F$270,4,FALSE)),"一致","")</f>
        <v/>
      </c>
      <c r="U1142" s="15" t="s">
        <v>163</v>
      </c>
      <c r="V1142" s="3" t="str">
        <f>IF(ISERROR(VLOOKUP($U1142,技リスト!$A$1:$F$270,6,FALSE)),"－",VLOOKUP($U1142,技リスト!$A$1:$F$270,6,FALSE))</f>
        <v>NS</v>
      </c>
      <c r="W1142" s="3">
        <f>IF(ISERROR(VLOOKUP($U1142,技リスト!$A$1:$F$270,3,FALSE)),"－",VLOOKUP($U1142,技リスト!$A$1:$F$270,3,FALSE))</f>
        <v>24</v>
      </c>
      <c r="X1142" s="3" t="str">
        <f>IF($E1142=IF(ISERROR(VLOOKUP($U1142,技リスト!$A$1:$F$270,4,FALSE)),"－",VLOOKUP($U1142,技リスト!$A$1:$F$270,4,FALSE)),"一致","")</f>
        <v/>
      </c>
      <c r="Y1142" s="15" t="s">
        <v>224</v>
      </c>
      <c r="Z1142" s="3" t="str">
        <f>IF(ISERROR(VLOOKUP($Y1142,技リスト!$A$1:$F$270,6,FALSE)),"－",VLOOKUP($Y1142,技リスト!$A$1:$F$270,6,FALSE))</f>
        <v>NS</v>
      </c>
      <c r="AA1142" s="3">
        <f>IF(ISERROR(VLOOKUP($Y1142,技リスト!$A$1:$F$270,3,FALSE)),"－",VLOOKUP($Y1142,技リスト!$A$1:$F$270,3,FALSE))</f>
        <v>70</v>
      </c>
      <c r="AB1142" s="3" t="str">
        <f>IF($E1142=IF(ISERROR(VLOOKUP($Y1142,技リスト!$A$1:$F$270,4,FALSE)),"－",VLOOKUP($Y1142,技リスト!$A$1:$F$270,4,FALSE)),"一致","")</f>
        <v/>
      </c>
      <c r="AC1142" s="15" t="s">
        <v>218</v>
      </c>
      <c r="AD1142" s="3" t="str">
        <f>IF(ISERROR(VLOOKUP($AC1142,技リスト!$A$1:$F$270,6,FALSE)),"－",VLOOKUP($AC1142,技リスト!$A$1:$F$270,6,FALSE))</f>
        <v>DR</v>
      </c>
      <c r="AE1142" s="3">
        <f>IF(ISERROR(VLOOKUP($AC1142,技リスト!$A$1:$F$270,3,FALSE)),"－",VLOOKUP($AC1142,技リスト!$A$1:$F$270,3,FALSE))</f>
        <v>63</v>
      </c>
      <c r="AF1142" s="3" t="str">
        <f>IF($E1142=IF(ISERROR(VLOOKUP($AC1142,技リスト!$A$1:$F$245,4,FALSE)),"－",VLOOKUP($AC1142,技リスト!$A$1:$F$245,4,FALSE)),"一致","")</f>
        <v/>
      </c>
      <c r="AG1142" s="16" t="str">
        <f t="shared" si="136"/>
        <v>フーセンガムグレネードショットダイナマイトシュートジャッジスルー</v>
      </c>
      <c r="AH1142" s="16" t="str">
        <f t="shared" si="137"/>
        <v>フーセンガムグレネードショットダイナマイトシュートジャッジスルー</v>
      </c>
      <c r="AI1142" s="16" t="str">
        <f t="shared" si="138"/>
        <v>フーセンガムグレネードショットダイナマイトシュートジャッジスルー</v>
      </c>
      <c r="AJ1142" s="16" t="str">
        <f t="shared" si="139"/>
        <v>フーセンガムグレネードショットダイナマイトシュートジャッジスルー</v>
      </c>
      <c r="AK1142" s="15" t="str">
        <f t="shared" si="140"/>
        <v>DRNSNSDR</v>
      </c>
      <c r="AL1142" s="16" t="str">
        <f t="shared" si="141"/>
        <v>DRNSNSDR</v>
      </c>
      <c r="AM1142" s="15" t="str">
        <f t="shared" si="142"/>
        <v>DRNSNSDR</v>
      </c>
      <c r="AN1142" s="15" t="str">
        <f t="shared" si="143"/>
        <v>DRNSNSDR</v>
      </c>
    </row>
    <row r="1143" spans="1:40" ht="11.25" customHeight="1" x14ac:dyDescent="0.15">
      <c r="A1143" s="15">
        <v>1142</v>
      </c>
      <c r="B1143" s="15" t="s">
        <v>2590</v>
      </c>
      <c r="C1143" s="15" t="s">
        <v>2591</v>
      </c>
      <c r="D1143" s="3" t="s">
        <v>18</v>
      </c>
      <c r="E1143" s="15" t="s">
        <v>121</v>
      </c>
      <c r="F1143" s="15" t="s">
        <v>53</v>
      </c>
      <c r="G1143" s="15">
        <v>171</v>
      </c>
      <c r="H1143" s="15">
        <v>169</v>
      </c>
      <c r="I1143" s="15">
        <v>60</v>
      </c>
      <c r="J1143" s="15">
        <v>68</v>
      </c>
      <c r="K1143" s="15">
        <v>62</v>
      </c>
      <c r="L1143" s="15">
        <v>71</v>
      </c>
      <c r="M1143" s="15">
        <v>54</v>
      </c>
      <c r="N1143" s="15">
        <v>68</v>
      </c>
      <c r="O1143" s="15">
        <v>71</v>
      </c>
      <c r="P1143" s="15">
        <v>16</v>
      </c>
      <c r="Q1143" s="15" t="s">
        <v>163</v>
      </c>
      <c r="R1143" s="3" t="str">
        <f>IF(ISERROR(VLOOKUP($Q1143,技リスト!$A$1:$F$270,6,FALSE)),"－",VLOOKUP($Q1143,技リスト!$A$1:$F$270,6,FALSE))</f>
        <v>NS</v>
      </c>
      <c r="S1143" s="3">
        <f>IF(ISERROR(VLOOKUP($Q1143,技リスト!$A$1:$F$270,3,FALSE)),"－",VLOOKUP($Q1143,技リスト!$A$1:$F$270,3,FALSE))</f>
        <v>24</v>
      </c>
      <c r="T1143" s="3" t="str">
        <f>IF($E1143=IF(ISERROR(VLOOKUP($Q1143,技リスト!$A$1:$F$270,4,FALSE)),"－",VLOOKUP($Q1143,技リスト!$A$1:$F$270,4,FALSE)),"一致","")</f>
        <v/>
      </c>
      <c r="U1143" s="15" t="s">
        <v>305</v>
      </c>
      <c r="V1143" s="3" t="str">
        <f>IF(ISERROR(VLOOKUP($U1143,技リスト!$A$1:$F$270,6,FALSE)),"－",VLOOKUP($U1143,技リスト!$A$1:$F$270,6,FALSE))</f>
        <v>BB</v>
      </c>
      <c r="W1143" s="3">
        <f>IF(ISERROR(VLOOKUP($U1143,技リスト!$A$1:$F$270,3,FALSE)),"－",VLOOKUP($U1143,技リスト!$A$1:$F$270,3,FALSE))</f>
        <v>16</v>
      </c>
      <c r="X1143" s="3" t="str">
        <f>IF($E1143=IF(ISERROR(VLOOKUP($U1143,技リスト!$A$1:$F$270,4,FALSE)),"－",VLOOKUP($U1143,技リスト!$A$1:$F$270,4,FALSE)),"一致","")</f>
        <v>一致</v>
      </c>
      <c r="Y1143" s="15" t="s">
        <v>862</v>
      </c>
      <c r="Z1143" s="3" t="str">
        <f>IF(ISERROR(VLOOKUP($Y1143,技リスト!$A$1:$F$270,6,FALSE)),"－",VLOOKUP($Y1143,技リスト!$A$1:$F$270,6,FALSE))</f>
        <v>LS</v>
      </c>
      <c r="AA1143" s="3">
        <f>IF(ISERROR(VLOOKUP($Y1143,技リスト!$A$1:$F$270,3,FALSE)),"－",VLOOKUP($Y1143,技リスト!$A$1:$F$270,3,FALSE))</f>
        <v>70</v>
      </c>
      <c r="AB1143" s="3" t="str">
        <f>IF($E1143=IF(ISERROR(VLOOKUP($Y1143,技リスト!$A$1:$F$270,4,FALSE)),"－",VLOOKUP($Y1143,技リスト!$A$1:$F$270,4,FALSE)),"一致","")</f>
        <v>一致</v>
      </c>
      <c r="AC1143" s="15" t="s">
        <v>732</v>
      </c>
      <c r="AD1143" s="3" t="str">
        <f>IF(ISERROR(VLOOKUP($AC1143,技リスト!$A$1:$F$270,6,FALSE)),"－",VLOOKUP($AC1143,技リスト!$A$1:$F$270,6,FALSE))</f>
        <v>BL</v>
      </c>
      <c r="AE1143" s="3">
        <f>IF(ISERROR(VLOOKUP($AC1143,技リスト!$A$1:$F$270,3,FALSE)),"－",VLOOKUP($AC1143,技リスト!$A$1:$F$270,3,FALSE))</f>
        <v>56</v>
      </c>
      <c r="AF1143" s="3" t="str">
        <f>IF($E1143=IF(ISERROR(VLOOKUP($AC1143,技リスト!$A$1:$F$245,4,FALSE)),"－",VLOOKUP($AC1143,技リスト!$A$1:$F$245,4,FALSE)),"一致","")</f>
        <v/>
      </c>
      <c r="AG1143" s="16" t="str">
        <f t="shared" si="136"/>
        <v>グレネードショットホーントレインレインボーループフェイクボンバー</v>
      </c>
      <c r="AH1143" s="16" t="str">
        <f t="shared" si="137"/>
        <v>グレネードショットホーントレインレインボーループフェイクボンバー</v>
      </c>
      <c r="AI1143" s="16" t="str">
        <f t="shared" si="138"/>
        <v>グレネードショットホーントレインレインボーループフェイクボンバー</v>
      </c>
      <c r="AJ1143" s="16" t="str">
        <f t="shared" si="139"/>
        <v>グレネードショットホーントレインレインボーループフェイクボンバー</v>
      </c>
      <c r="AK1143" s="15" t="str">
        <f t="shared" si="140"/>
        <v>NSBBLSBL</v>
      </c>
      <c r="AL1143" s="16" t="str">
        <f t="shared" si="141"/>
        <v>NSBBLSBL</v>
      </c>
      <c r="AM1143" s="15" t="str">
        <f t="shared" si="142"/>
        <v>NSBBLSBL</v>
      </c>
      <c r="AN1143" s="15" t="str">
        <f t="shared" si="143"/>
        <v>NSBBLSBL</v>
      </c>
    </row>
    <row r="1144" spans="1:40" ht="11.25" customHeight="1" x14ac:dyDescent="0.15">
      <c r="A1144" s="15">
        <v>1143</v>
      </c>
      <c r="B1144" s="15" t="s">
        <v>2592</v>
      </c>
      <c r="C1144" s="15" t="s">
        <v>2593</v>
      </c>
      <c r="D1144" s="3" t="s">
        <v>18</v>
      </c>
      <c r="E1144" s="15" t="s">
        <v>88</v>
      </c>
      <c r="F1144" s="15" t="s">
        <v>52</v>
      </c>
      <c r="G1144" s="15">
        <v>127</v>
      </c>
      <c r="H1144" s="15">
        <v>141</v>
      </c>
      <c r="I1144" s="15">
        <v>52</v>
      </c>
      <c r="J1144" s="15">
        <v>56</v>
      </c>
      <c r="K1144" s="15">
        <v>71</v>
      </c>
      <c r="L1144" s="15">
        <v>57</v>
      </c>
      <c r="M1144" s="15">
        <v>68</v>
      </c>
      <c r="N1144" s="15">
        <v>57</v>
      </c>
      <c r="O1144" s="15">
        <v>63</v>
      </c>
      <c r="P1144" s="15">
        <v>15</v>
      </c>
      <c r="Q1144" s="15" t="s">
        <v>256</v>
      </c>
      <c r="R1144" s="3" t="str">
        <f>IF(ISERROR(VLOOKUP($Q1144,技リスト!$A$1:$F$270,6,FALSE)),"－",VLOOKUP($Q1144,技リスト!$A$1:$F$270,6,FALSE))</f>
        <v>NS</v>
      </c>
      <c r="S1144" s="3">
        <f>IF(ISERROR(VLOOKUP($Q1144,技リスト!$A$1:$F$270,3,FALSE)),"－",VLOOKUP($Q1144,技リスト!$A$1:$F$270,3,FALSE))</f>
        <v>31</v>
      </c>
      <c r="T1144" s="3" t="str">
        <f>IF($E1144=IF(ISERROR(VLOOKUP($Q1144,技リスト!$A$1:$F$270,4,FALSE)),"－",VLOOKUP($Q1144,技リスト!$A$1:$F$270,4,FALSE)),"一致","")</f>
        <v>一致</v>
      </c>
      <c r="U1144" s="15" t="s">
        <v>159</v>
      </c>
      <c r="V1144" s="3" t="str">
        <f>IF(ISERROR(VLOOKUP($U1144,技リスト!$A$1:$F$270,6,FALSE)),"－",VLOOKUP($U1144,技リスト!$A$1:$F$270,6,FALSE))</f>
        <v>NS</v>
      </c>
      <c r="W1144" s="3">
        <f>IF(ISERROR(VLOOKUP($U1144,技リスト!$A$1:$F$270,3,FALSE)),"－",VLOOKUP($U1144,技リスト!$A$1:$F$270,3,FALSE))</f>
        <v>67</v>
      </c>
      <c r="X1144" s="3" t="str">
        <f>IF($E1144=IF(ISERROR(VLOOKUP($U1144,技リスト!$A$1:$F$270,4,FALSE)),"－",VLOOKUP($U1144,技リスト!$A$1:$F$270,4,FALSE)),"一致","")</f>
        <v/>
      </c>
      <c r="Y1144" s="15" t="s">
        <v>253</v>
      </c>
      <c r="Z1144" s="3" t="str">
        <f>IF(ISERROR(VLOOKUP($Y1144,技リスト!$A$1:$F$270,6,FALSE)),"－",VLOOKUP($Y1144,技リスト!$A$1:$F$270,6,FALSE))</f>
        <v>NS</v>
      </c>
      <c r="AA1144" s="3">
        <f>IF(ISERROR(VLOOKUP($Y1144,技リスト!$A$1:$F$270,3,FALSE)),"－",VLOOKUP($Y1144,技リスト!$A$1:$F$270,3,FALSE))</f>
        <v>84</v>
      </c>
      <c r="AB1144" s="3" t="str">
        <f>IF($E1144=IF(ISERROR(VLOOKUP($Y1144,技リスト!$A$1:$F$270,4,FALSE)),"－",VLOOKUP($Y1144,技リスト!$A$1:$F$270,4,FALSE)),"一致","")</f>
        <v/>
      </c>
      <c r="AC1144" s="15" t="s">
        <v>950</v>
      </c>
      <c r="AD1144" s="3" t="str">
        <f>IF(ISERROR(VLOOKUP($AC1144,技リスト!$A$1:$F$270,6,FALSE)),"－",VLOOKUP($AC1144,技リスト!$A$1:$F$270,6,FALSE))</f>
        <v>DR</v>
      </c>
      <c r="AE1144" s="3">
        <f>IF(ISERROR(VLOOKUP($AC1144,技リスト!$A$1:$F$270,3,FALSE)),"－",VLOOKUP($AC1144,技リスト!$A$1:$F$270,3,FALSE))</f>
        <v>94</v>
      </c>
      <c r="AF1144" s="3" t="str">
        <f>IF($E1144=IF(ISERROR(VLOOKUP($AC1144,技リスト!$A$1:$F$245,4,FALSE)),"－",VLOOKUP($AC1144,技リスト!$A$1:$F$245,4,FALSE)),"一致","")</f>
        <v/>
      </c>
      <c r="AG1144" s="16" t="str">
        <f t="shared" si="136"/>
        <v>スパイラルショットクルクルヘッドツインブーストニニンサンキャク</v>
      </c>
      <c r="AH1144" s="16" t="str">
        <f t="shared" si="137"/>
        <v>スパイラルショットクルクルヘッドツインブーストニニンサンキャク</v>
      </c>
      <c r="AI1144" s="16" t="str">
        <f t="shared" si="138"/>
        <v>スパイラルショットクルクルヘッドツインブーストニニンサンキャク</v>
      </c>
      <c r="AJ1144" s="16" t="str">
        <f t="shared" si="139"/>
        <v>スパイラルショットクルクルヘッドツインブーストニニンサンキャク</v>
      </c>
      <c r="AK1144" s="15" t="str">
        <f t="shared" si="140"/>
        <v>NSNSNSDR</v>
      </c>
      <c r="AL1144" s="16" t="str">
        <f t="shared" si="141"/>
        <v>NSNSNSDR</v>
      </c>
      <c r="AM1144" s="15" t="str">
        <f t="shared" si="142"/>
        <v>NSNSNSDR</v>
      </c>
      <c r="AN1144" s="15" t="str">
        <f t="shared" si="143"/>
        <v>NSNSNSDR</v>
      </c>
    </row>
    <row r="1145" spans="1:40" ht="11.25" customHeight="1" x14ac:dyDescent="0.15">
      <c r="A1145" s="15">
        <v>1144</v>
      </c>
      <c r="B1145" s="15" t="s">
        <v>2594</v>
      </c>
      <c r="C1145" s="15" t="s">
        <v>2595</v>
      </c>
      <c r="D1145" s="3" t="s">
        <v>18</v>
      </c>
      <c r="E1145" s="15" t="s">
        <v>88</v>
      </c>
      <c r="F1145" s="15" t="s">
        <v>20</v>
      </c>
      <c r="G1145" s="15">
        <v>180</v>
      </c>
      <c r="H1145" s="15">
        <v>100</v>
      </c>
      <c r="I1145" s="15">
        <v>59</v>
      </c>
      <c r="J1145" s="15">
        <v>59</v>
      </c>
      <c r="K1145" s="15">
        <v>52</v>
      </c>
      <c r="L1145" s="15">
        <v>58</v>
      </c>
      <c r="M1145" s="15">
        <v>59</v>
      </c>
      <c r="N1145" s="15">
        <v>71</v>
      </c>
      <c r="O1145" s="15">
        <v>62</v>
      </c>
      <c r="P1145" s="15">
        <v>22</v>
      </c>
      <c r="Q1145" s="15" t="s">
        <v>219</v>
      </c>
      <c r="R1145" s="3" t="str">
        <f>IF(ISERROR(VLOOKUP($Q1145,技リスト!$A$1:$F$270,6,FALSE)),"－",VLOOKUP($Q1145,技リスト!$A$1:$F$270,6,FALSE))</f>
        <v>BL</v>
      </c>
      <c r="S1145" s="3">
        <f>IF(ISERROR(VLOOKUP($Q1145,技リスト!$A$1:$F$270,3,FALSE)),"－",VLOOKUP($Q1145,技リスト!$A$1:$F$270,3,FALSE))</f>
        <v>64</v>
      </c>
      <c r="T1145" s="3" t="str">
        <f>IF($E1145=IF(ISERROR(VLOOKUP($Q1145,技リスト!$A$1:$F$270,4,FALSE)),"－",VLOOKUP($Q1145,技リスト!$A$1:$F$270,4,FALSE)),"一致","")</f>
        <v>一致</v>
      </c>
      <c r="U1145" s="15" t="s">
        <v>250</v>
      </c>
      <c r="V1145" s="3" t="str">
        <f>IF(ISERROR(VLOOKUP($U1145,技リスト!$A$1:$F$270,6,FALSE)),"－",VLOOKUP($U1145,技リスト!$A$1:$F$270,6,FALSE))</f>
        <v>P1</v>
      </c>
      <c r="W1145" s="3">
        <f>IF(ISERROR(VLOOKUP($U1145,技リスト!$A$1:$F$270,3,FALSE)),"－",VLOOKUP($U1145,技リスト!$A$1:$F$270,3,FALSE))</f>
        <v>46</v>
      </c>
      <c r="X1145" s="3" t="str">
        <f>IF($E1145=IF(ISERROR(VLOOKUP($U1145,技リスト!$A$1:$F$270,4,FALSE)),"－",VLOOKUP($U1145,技リスト!$A$1:$F$270,4,FALSE)),"一致","")</f>
        <v/>
      </c>
      <c r="Y1145" s="15" t="s">
        <v>199</v>
      </c>
      <c r="Z1145" s="3" t="str">
        <f>IF(ISERROR(VLOOKUP($Y1145,技リスト!$A$1:$F$270,6,FALSE)),"－",VLOOKUP($Y1145,技リスト!$A$1:$F$270,6,FALSE))</f>
        <v>BB</v>
      </c>
      <c r="AA1145" s="3">
        <f>IF(ISERROR(VLOOKUP($Y1145,技リスト!$A$1:$F$270,3,FALSE)),"－",VLOOKUP($Y1145,技リスト!$A$1:$F$270,3,FALSE))</f>
        <v>58</v>
      </c>
      <c r="AB1145" s="3" t="str">
        <f>IF($E1145=IF(ISERROR(VLOOKUP($Y1145,技リスト!$A$1:$F$270,4,FALSE)),"－",VLOOKUP($Y1145,技リスト!$A$1:$F$270,4,FALSE)),"一致","")</f>
        <v>一致</v>
      </c>
      <c r="AC1145" s="15" t="s">
        <v>154</v>
      </c>
      <c r="AD1145" s="3" t="str">
        <f>IF(ISERROR(VLOOKUP($AC1145,技リスト!$A$1:$F$270,6,FALSE)),"－",VLOOKUP($AC1145,技リスト!$A$1:$F$270,6,FALSE))</f>
        <v>BB</v>
      </c>
      <c r="AE1145" s="3">
        <f>IF(ISERROR(VLOOKUP($AC1145,技リスト!$A$1:$F$270,3,FALSE)),"－",VLOOKUP($AC1145,技リスト!$A$1:$F$270,3,FALSE))</f>
        <v>84</v>
      </c>
      <c r="AF1145" s="3" t="str">
        <f>IF($E1145=IF(ISERROR(VLOOKUP($AC1145,技リスト!$A$1:$F$245,4,FALSE)),"－",VLOOKUP($AC1145,技リスト!$A$1:$F$245,4,FALSE)),"一致","")</f>
        <v/>
      </c>
      <c r="AG1145" s="16" t="str">
        <f t="shared" si="136"/>
        <v>サイクロンねっけつヘッドスピニングカットシューティングスター</v>
      </c>
      <c r="AH1145" s="16" t="str">
        <f t="shared" si="137"/>
        <v>サイクロンねっけつヘッドスピニングカットシューティングスター</v>
      </c>
      <c r="AI1145" s="16" t="str">
        <f t="shared" si="138"/>
        <v>サイクロンねっけつヘッドスピニングカットシューティングスター</v>
      </c>
      <c r="AJ1145" s="16" t="str">
        <f t="shared" si="139"/>
        <v>サイクロンねっけつヘッドスピニングカットシューティングスター</v>
      </c>
      <c r="AK1145" s="15" t="str">
        <f t="shared" si="140"/>
        <v>BLP1BBBB</v>
      </c>
      <c r="AL1145" s="16" t="str">
        <f t="shared" si="141"/>
        <v>BLP1BBBB</v>
      </c>
      <c r="AM1145" s="15" t="str">
        <f t="shared" si="142"/>
        <v>BLP1BBBB</v>
      </c>
      <c r="AN1145" s="15" t="str">
        <f t="shared" si="143"/>
        <v>BLP1BBBB</v>
      </c>
    </row>
    <row r="1146" spans="1:40" ht="11.25" customHeight="1" x14ac:dyDescent="0.15">
      <c r="A1146" s="15">
        <v>1145</v>
      </c>
      <c r="B1146" s="15" t="s">
        <v>2596</v>
      </c>
      <c r="C1146" s="15" t="s">
        <v>2597</v>
      </c>
      <c r="D1146" s="3" t="s">
        <v>18</v>
      </c>
      <c r="E1146" s="15" t="s">
        <v>145</v>
      </c>
      <c r="F1146" s="15" t="s">
        <v>20</v>
      </c>
      <c r="G1146" s="15">
        <v>204</v>
      </c>
      <c r="H1146" s="15">
        <v>104</v>
      </c>
      <c r="I1146" s="15">
        <v>76</v>
      </c>
      <c r="J1146" s="15">
        <v>72</v>
      </c>
      <c r="K1146" s="15">
        <v>52</v>
      </c>
      <c r="L1146" s="15">
        <v>76</v>
      </c>
      <c r="M1146" s="15">
        <v>50</v>
      </c>
      <c r="N1146" s="15">
        <v>72</v>
      </c>
      <c r="O1146" s="15">
        <v>72</v>
      </c>
      <c r="P1146" s="15">
        <v>13</v>
      </c>
      <c r="Q1146" s="15" t="s">
        <v>444</v>
      </c>
      <c r="R1146" s="3" t="str">
        <f>IF(ISERROR(VLOOKUP($Q1146,技リスト!$A$1:$F$270,6,FALSE)),"－",VLOOKUP($Q1146,技リスト!$A$1:$F$270,6,FALSE))</f>
        <v>－</v>
      </c>
      <c r="S1146" s="3" t="str">
        <f>IF(ISERROR(VLOOKUP($Q1146,技リスト!$A$1:$F$270,3,FALSE)),"－",VLOOKUP($Q1146,技リスト!$A$1:$F$270,3,FALSE))</f>
        <v>－</v>
      </c>
      <c r="T1146" s="3" t="str">
        <f>IF($E1146=IF(ISERROR(VLOOKUP($Q1146,技リスト!$A$1:$F$270,4,FALSE)),"－",VLOOKUP($Q1146,技リスト!$A$1:$F$270,4,FALSE)),"一致","")</f>
        <v/>
      </c>
      <c r="U1146" s="15" t="s">
        <v>321</v>
      </c>
      <c r="V1146" s="3" t="str">
        <f>IF(ISERROR(VLOOKUP($U1146,技リスト!$A$1:$F$270,6,FALSE)),"－",VLOOKUP($U1146,技リスト!$A$1:$F$270,6,FALSE))</f>
        <v>P1</v>
      </c>
      <c r="W1146" s="3">
        <f>IF(ISERROR(VLOOKUP($U1146,技リスト!$A$1:$F$270,3,FALSE)),"－",VLOOKUP($U1146,技リスト!$A$1:$F$270,3,FALSE))</f>
        <v>76</v>
      </c>
      <c r="X1146" s="3" t="str">
        <f>IF($E1146=IF(ISERROR(VLOOKUP($U1146,技リスト!$A$1:$F$270,4,FALSE)),"－",VLOOKUP($U1146,技リスト!$A$1:$F$270,4,FALSE)),"一致","")</f>
        <v/>
      </c>
      <c r="Y1146" s="15" t="s">
        <v>559</v>
      </c>
      <c r="Z1146" s="3" t="str">
        <f>IF(ISERROR(VLOOKUP($Y1146,技リスト!$A$1:$F$270,6,FALSE)),"－",VLOOKUP($Y1146,技リスト!$A$1:$F$270,6,FALSE))</f>
        <v>P2</v>
      </c>
      <c r="AA1146" s="3">
        <f>IF(ISERROR(VLOOKUP($Y1146,技リスト!$A$1:$F$270,3,FALSE)),"－",VLOOKUP($Y1146,技リスト!$A$1:$F$270,3,FALSE))</f>
        <v>76</v>
      </c>
      <c r="AB1146" s="3" t="str">
        <f>IF($E1146=IF(ISERROR(VLOOKUP($Y1146,技リスト!$A$1:$F$270,4,FALSE)),"－",VLOOKUP($Y1146,技リスト!$A$1:$F$270,4,FALSE)),"一致","")</f>
        <v/>
      </c>
      <c r="AC1146" s="15" t="s">
        <v>320</v>
      </c>
      <c r="AD1146" s="3" t="str">
        <f>IF(ISERROR(VLOOKUP($AC1146,技リスト!$A$1:$F$270,6,FALSE)),"－",VLOOKUP($AC1146,技リスト!$A$1:$F$270,6,FALSE))</f>
        <v>CA</v>
      </c>
      <c r="AE1146" s="3">
        <f>IF(ISERROR(VLOOKUP($AC1146,技リスト!$A$1:$F$270,3,FALSE)),"－",VLOOKUP($AC1146,技リスト!$A$1:$F$270,3,FALSE))</f>
        <v>41</v>
      </c>
      <c r="AF1146" s="3" t="str">
        <f>IF($E1146=IF(ISERROR(VLOOKUP($AC1146,技リスト!$A$1:$F$245,4,FALSE)),"－",VLOOKUP($AC1146,技リスト!$A$1:$F$245,4,FALSE)),"一致","")</f>
        <v/>
      </c>
      <c r="AG1146" s="16" t="str">
        <f t="shared" si="136"/>
        <v>ちょうわざ!ちゃぶだいがえしつなみウォールワイルドクロー</v>
      </c>
      <c r="AH1146" s="16" t="str">
        <f t="shared" si="137"/>
        <v>ちょうわざ!ちゃぶだいがえしつなみウォールワイルドクロー</v>
      </c>
      <c r="AI1146" s="16" t="str">
        <f t="shared" si="138"/>
        <v>ちょうわざ!ちゃぶだいがえしつなみウォールワイルドクロー</v>
      </c>
      <c r="AJ1146" s="16" t="str">
        <f t="shared" si="139"/>
        <v>ちょうわざ!ちゃぶだいがえしつなみウォールワイルドクロー</v>
      </c>
      <c r="AK1146" s="15" t="str">
        <f t="shared" si="140"/>
        <v>－P1P2CA</v>
      </c>
      <c r="AL1146" s="16" t="str">
        <f t="shared" si="141"/>
        <v>－P1P2CA</v>
      </c>
      <c r="AM1146" s="15" t="str">
        <f t="shared" si="142"/>
        <v>－P1P2CA</v>
      </c>
      <c r="AN1146" s="15" t="str">
        <f t="shared" si="143"/>
        <v>－P1P2CA</v>
      </c>
    </row>
    <row r="1147" spans="1:40" ht="11.25" customHeight="1" x14ac:dyDescent="0.15">
      <c r="A1147" s="15">
        <v>1146</v>
      </c>
      <c r="B1147" s="15" t="s">
        <v>2598</v>
      </c>
      <c r="C1147" s="15" t="s">
        <v>2599</v>
      </c>
      <c r="D1147" s="3" t="s">
        <v>18</v>
      </c>
      <c r="E1147" s="15" t="s">
        <v>88</v>
      </c>
      <c r="F1147" s="15" t="s">
        <v>17</v>
      </c>
      <c r="G1147" s="15">
        <v>165</v>
      </c>
      <c r="H1147" s="15">
        <v>140</v>
      </c>
      <c r="I1147" s="15">
        <v>61</v>
      </c>
      <c r="J1147" s="15">
        <v>55</v>
      </c>
      <c r="K1147" s="15">
        <v>60</v>
      </c>
      <c r="L1147" s="15">
        <v>53</v>
      </c>
      <c r="M1147" s="15">
        <v>58</v>
      </c>
      <c r="N1147" s="15">
        <v>61</v>
      </c>
      <c r="O1147" s="15">
        <v>57</v>
      </c>
      <c r="P1147" s="15">
        <v>12</v>
      </c>
      <c r="Q1147" s="15" t="s">
        <v>139</v>
      </c>
      <c r="R1147" s="3" t="str">
        <f>IF(ISERROR(VLOOKUP($Q1147,技リスト!$A$1:$F$270,6,FALSE)),"－",VLOOKUP($Q1147,技リスト!$A$1:$F$270,6,FALSE))</f>
        <v>BL</v>
      </c>
      <c r="S1147" s="3">
        <f>IF(ISERROR(VLOOKUP($Q1147,技リスト!$A$1:$F$270,3,FALSE)),"－",VLOOKUP($Q1147,技リスト!$A$1:$F$270,3,FALSE))</f>
        <v>8</v>
      </c>
      <c r="T1147" s="3" t="str">
        <f>IF($E1147=IF(ISERROR(VLOOKUP($Q1147,技リスト!$A$1:$F$270,4,FALSE)),"－",VLOOKUP($Q1147,技リスト!$A$1:$F$270,4,FALSE)),"一致","")</f>
        <v>一致</v>
      </c>
      <c r="U1147" s="15" t="s">
        <v>158</v>
      </c>
      <c r="V1147" s="3" t="str">
        <f>IF(ISERROR(VLOOKUP($U1147,技リスト!$A$1:$F$270,6,FALSE)),"－",VLOOKUP($U1147,技リスト!$A$1:$F$270,6,FALSE))</f>
        <v>DR</v>
      </c>
      <c r="W1147" s="3">
        <f>IF(ISERROR(VLOOKUP($U1147,技リスト!$A$1:$F$270,3,FALSE)),"－",VLOOKUP($U1147,技リスト!$A$1:$F$270,3,FALSE))</f>
        <v>17</v>
      </c>
      <c r="X1147" s="3" t="str">
        <f>IF($E1147=IF(ISERROR(VLOOKUP($U1147,技リスト!$A$1:$F$270,4,FALSE)),"－",VLOOKUP($U1147,技リスト!$A$1:$F$270,4,FALSE)),"一致","")</f>
        <v>一致</v>
      </c>
      <c r="Y1147" s="15" t="s">
        <v>298</v>
      </c>
      <c r="Z1147" s="3" t="str">
        <f>IF(ISERROR(VLOOKUP($Y1147,技リスト!$A$1:$F$270,6,FALSE)),"－",VLOOKUP($Y1147,技リスト!$A$1:$F$270,6,FALSE))</f>
        <v>DR</v>
      </c>
      <c r="AA1147" s="3">
        <f>IF(ISERROR(VLOOKUP($Y1147,技リスト!$A$1:$F$270,3,FALSE)),"－",VLOOKUP($Y1147,技リスト!$A$1:$F$270,3,FALSE))</f>
        <v>38</v>
      </c>
      <c r="AB1147" s="3" t="str">
        <f>IF($E1147=IF(ISERROR(VLOOKUP($Y1147,技リスト!$A$1:$F$270,4,FALSE)),"－",VLOOKUP($Y1147,技リスト!$A$1:$F$270,4,FALSE)),"一致","")</f>
        <v>一致</v>
      </c>
      <c r="AC1147" s="15" t="s">
        <v>732</v>
      </c>
      <c r="AD1147" s="3" t="str">
        <f>IF(ISERROR(VLOOKUP($AC1147,技リスト!$A$1:$F$270,6,FALSE)),"－",VLOOKUP($AC1147,技リスト!$A$1:$F$270,6,FALSE))</f>
        <v>BL</v>
      </c>
      <c r="AE1147" s="3">
        <f>IF(ISERROR(VLOOKUP($AC1147,技リスト!$A$1:$F$270,3,FALSE)),"－",VLOOKUP($AC1147,技リスト!$A$1:$F$270,3,FALSE))</f>
        <v>56</v>
      </c>
      <c r="AF1147" s="3" t="str">
        <f>IF($E1147=IF(ISERROR(VLOOKUP($AC1147,技リスト!$A$1:$F$245,4,FALSE)),"－",VLOOKUP($AC1147,技リスト!$A$1:$F$245,4,FALSE)),"一致","")</f>
        <v/>
      </c>
      <c r="AG1147" s="16" t="str">
        <f t="shared" si="136"/>
        <v>コイルターンたつまきせんぷうムーンサルトフェイクボンバー</v>
      </c>
      <c r="AH1147" s="16" t="str">
        <f t="shared" si="137"/>
        <v>コイルターンたつまきせんぷうムーンサルトフェイクボンバー</v>
      </c>
      <c r="AI1147" s="16" t="str">
        <f t="shared" si="138"/>
        <v>コイルターンたつまきせんぷうムーンサルトフェイクボンバー</v>
      </c>
      <c r="AJ1147" s="16" t="str">
        <f t="shared" si="139"/>
        <v>コイルターンたつまきせんぷうムーンサルトフェイクボンバー</v>
      </c>
      <c r="AK1147" s="15" t="str">
        <f t="shared" si="140"/>
        <v>BLDRDRBL</v>
      </c>
      <c r="AL1147" s="16" t="str">
        <f t="shared" si="141"/>
        <v>BLDRDRBL</v>
      </c>
      <c r="AM1147" s="15" t="str">
        <f t="shared" si="142"/>
        <v>BLDRDRBL</v>
      </c>
      <c r="AN1147" s="15" t="str">
        <f t="shared" si="143"/>
        <v>BLDRDRBL</v>
      </c>
    </row>
    <row r="1148" spans="1:40" ht="11.25" customHeight="1" x14ac:dyDescent="0.15">
      <c r="A1148" s="15">
        <v>1147</v>
      </c>
      <c r="B1148" s="15" t="s">
        <v>2600</v>
      </c>
      <c r="C1148" s="15" t="s">
        <v>2601</v>
      </c>
      <c r="D1148" s="3" t="s">
        <v>18</v>
      </c>
      <c r="E1148" s="15" t="s">
        <v>121</v>
      </c>
      <c r="F1148" s="15" t="s">
        <v>17</v>
      </c>
      <c r="G1148" s="15">
        <v>191</v>
      </c>
      <c r="H1148" s="15">
        <v>140</v>
      </c>
      <c r="I1148" s="15">
        <v>68</v>
      </c>
      <c r="J1148" s="15">
        <v>61</v>
      </c>
      <c r="K1148" s="15">
        <v>64</v>
      </c>
      <c r="L1148" s="15">
        <v>71</v>
      </c>
      <c r="M1148" s="15">
        <v>52</v>
      </c>
      <c r="N1148" s="15">
        <v>60</v>
      </c>
      <c r="O1148" s="15">
        <v>68</v>
      </c>
      <c r="P1148" s="15">
        <v>18</v>
      </c>
      <c r="Q1148" s="15" t="s">
        <v>488</v>
      </c>
      <c r="R1148" s="3" t="str">
        <f>IF(ISERROR(VLOOKUP($Q1148,技リスト!$A$1:$F$270,6,FALSE)),"－",VLOOKUP($Q1148,技リスト!$A$1:$F$270,6,FALSE))</f>
        <v>BL</v>
      </c>
      <c r="S1148" s="3">
        <f>IF(ISERROR(VLOOKUP($Q1148,技リスト!$A$1:$F$270,3,FALSE)),"－",VLOOKUP($Q1148,技リスト!$A$1:$F$270,3,FALSE))</f>
        <v>97</v>
      </c>
      <c r="T1148" s="3" t="str">
        <f>IF($E1148=IF(ISERROR(VLOOKUP($Q1148,技リスト!$A$1:$F$270,4,FALSE)),"－",VLOOKUP($Q1148,技リスト!$A$1:$F$270,4,FALSE)),"一致","")</f>
        <v>一致</v>
      </c>
      <c r="U1148" s="15" t="s">
        <v>366</v>
      </c>
      <c r="V1148" s="3" t="str">
        <f>IF(ISERROR(VLOOKUP($U1148,技リスト!$A$1:$F$270,6,FALSE)),"－",VLOOKUP($U1148,技リスト!$A$1:$F$270,6,FALSE))</f>
        <v>CA</v>
      </c>
      <c r="W1148" s="3">
        <f>IF(ISERROR(VLOOKUP($U1148,技リスト!$A$1:$F$270,3,FALSE)),"－",VLOOKUP($U1148,技リスト!$A$1:$F$270,3,FALSE))</f>
        <v>10</v>
      </c>
      <c r="X1148" s="3" t="str">
        <f>IF($E1148=IF(ISERROR(VLOOKUP($U1148,技リスト!$A$1:$F$270,4,FALSE)),"－",VLOOKUP($U1148,技リスト!$A$1:$F$270,4,FALSE)),"一致","")</f>
        <v>一致</v>
      </c>
      <c r="Y1148" s="15" t="s">
        <v>219</v>
      </c>
      <c r="Z1148" s="3" t="str">
        <f>IF(ISERROR(VLOOKUP($Y1148,技リスト!$A$1:$F$270,6,FALSE)),"－",VLOOKUP($Y1148,技リスト!$A$1:$F$270,6,FALSE))</f>
        <v>BL</v>
      </c>
      <c r="AA1148" s="3">
        <f>IF(ISERROR(VLOOKUP($Y1148,技リスト!$A$1:$F$270,3,FALSE)),"－",VLOOKUP($Y1148,技リスト!$A$1:$F$270,3,FALSE))</f>
        <v>64</v>
      </c>
      <c r="AB1148" s="3" t="str">
        <f>IF($E1148=IF(ISERROR(VLOOKUP($Y1148,技リスト!$A$1:$F$270,4,FALSE)),"－",VLOOKUP($Y1148,技リスト!$A$1:$F$270,4,FALSE)),"一致","")</f>
        <v/>
      </c>
      <c r="AC1148" s="15" t="s">
        <v>304</v>
      </c>
      <c r="AD1148" s="3" t="str">
        <f>IF(ISERROR(VLOOKUP($AC1148,技リスト!$A$1:$F$270,6,FALSE)),"－",VLOOKUP($AC1148,技リスト!$A$1:$F$270,6,FALSE))</f>
        <v>BL</v>
      </c>
      <c r="AE1148" s="3">
        <f>IF(ISERROR(VLOOKUP($AC1148,技リスト!$A$1:$F$270,3,FALSE)),"－",VLOOKUP($AC1148,技リスト!$A$1:$F$270,3,FALSE))</f>
        <v>12</v>
      </c>
      <c r="AF1148" s="3" t="str">
        <f>IF($E1148=IF(ISERROR(VLOOKUP($AC1148,技リスト!$A$1:$F$245,4,FALSE)),"－",VLOOKUP($AC1148,技リスト!$A$1:$F$245,4,FALSE)),"一致","")</f>
        <v/>
      </c>
      <c r="AG1148" s="16" t="str">
        <f t="shared" si="136"/>
        <v>ノーエスケイプタフネスブロックサイクロンしこふみ</v>
      </c>
      <c r="AH1148" s="16" t="str">
        <f t="shared" si="137"/>
        <v>ノーエスケイプタフネスブロックサイクロンしこふみ</v>
      </c>
      <c r="AI1148" s="16" t="str">
        <f t="shared" si="138"/>
        <v>ノーエスケイプタフネスブロックサイクロンしこふみ</v>
      </c>
      <c r="AJ1148" s="16" t="str">
        <f t="shared" si="139"/>
        <v>ノーエスケイプタフネスブロックサイクロンしこふみ</v>
      </c>
      <c r="AK1148" s="15" t="str">
        <f t="shared" si="140"/>
        <v>BLCABLBL</v>
      </c>
      <c r="AL1148" s="16" t="str">
        <f t="shared" si="141"/>
        <v>BLCABLBL</v>
      </c>
      <c r="AM1148" s="15" t="str">
        <f t="shared" si="142"/>
        <v>BLCABLBL</v>
      </c>
      <c r="AN1148" s="15" t="str">
        <f t="shared" si="143"/>
        <v>BLCABLBL</v>
      </c>
    </row>
    <row r="1149" spans="1:40" ht="11.25" customHeight="1" x14ac:dyDescent="0.15">
      <c r="A1149" s="15">
        <v>1148</v>
      </c>
      <c r="B1149" s="15" t="s">
        <v>2602</v>
      </c>
      <c r="C1149" s="15" t="s">
        <v>2603</v>
      </c>
      <c r="D1149" s="3" t="s">
        <v>18</v>
      </c>
      <c r="E1149" s="15" t="s">
        <v>88</v>
      </c>
      <c r="F1149" s="15" t="s">
        <v>17</v>
      </c>
      <c r="G1149" s="15">
        <v>171</v>
      </c>
      <c r="H1149" s="15">
        <v>145</v>
      </c>
      <c r="I1149" s="15">
        <v>72</v>
      </c>
      <c r="J1149" s="15">
        <v>70</v>
      </c>
      <c r="K1149" s="15">
        <v>71</v>
      </c>
      <c r="L1149" s="15">
        <v>73</v>
      </c>
      <c r="M1149" s="15">
        <v>71</v>
      </c>
      <c r="N1149" s="15">
        <v>71</v>
      </c>
      <c r="O1149" s="15">
        <v>65</v>
      </c>
      <c r="P1149" s="15">
        <v>20</v>
      </c>
      <c r="Q1149" s="15" t="s">
        <v>2313</v>
      </c>
      <c r="R1149" s="3" t="str">
        <f>IF(ISERROR(VLOOKUP($Q1149,技リスト!$A$1:$F$270,6,FALSE)),"－",VLOOKUP($Q1149,技リスト!$A$1:$F$270,6,FALSE))</f>
        <v>－</v>
      </c>
      <c r="S1149" s="3" t="str">
        <f>IF(ISERROR(VLOOKUP($Q1149,技リスト!$A$1:$F$270,3,FALSE)),"－",VLOOKUP($Q1149,技リスト!$A$1:$F$270,3,FALSE))</f>
        <v>－</v>
      </c>
      <c r="T1149" s="3" t="str">
        <f>IF($E1149=IF(ISERROR(VLOOKUP($Q1149,技リスト!$A$1:$F$270,4,FALSE)),"－",VLOOKUP($Q1149,技リスト!$A$1:$F$270,4,FALSE)),"一致","")</f>
        <v/>
      </c>
      <c r="U1149" s="15" t="s">
        <v>1180</v>
      </c>
      <c r="V1149" s="3" t="str">
        <f>IF(ISERROR(VLOOKUP($U1149,技リスト!$A$1:$F$270,6,FALSE)),"－",VLOOKUP($U1149,技リスト!$A$1:$F$270,6,FALSE))</f>
        <v>LS</v>
      </c>
      <c r="W1149" s="3">
        <f>IF(ISERROR(VLOOKUP($U1149,技リスト!$A$1:$F$270,3,FALSE)),"－",VLOOKUP($U1149,技リスト!$A$1:$F$270,3,FALSE))</f>
        <v>92</v>
      </c>
      <c r="X1149" s="3" t="str">
        <f>IF($E1149=IF(ISERROR(VLOOKUP($U1149,技リスト!$A$1:$F$270,4,FALSE)),"－",VLOOKUP($U1149,技リスト!$A$1:$F$270,4,FALSE)),"一致","")</f>
        <v>一致</v>
      </c>
      <c r="Y1149" s="15" t="s">
        <v>199</v>
      </c>
      <c r="Z1149" s="3" t="str">
        <f>IF(ISERROR(VLOOKUP($Y1149,技リスト!$A$1:$F$270,6,FALSE)),"－",VLOOKUP($Y1149,技リスト!$A$1:$F$270,6,FALSE))</f>
        <v>BB</v>
      </c>
      <c r="AA1149" s="3">
        <f>IF(ISERROR(VLOOKUP($Y1149,技リスト!$A$1:$F$270,3,FALSE)),"－",VLOOKUP($Y1149,技リスト!$A$1:$F$270,3,FALSE))</f>
        <v>58</v>
      </c>
      <c r="AB1149" s="3" t="str">
        <f>IF($E1149=IF(ISERROR(VLOOKUP($Y1149,技リスト!$A$1:$F$270,4,FALSE)),"－",VLOOKUP($Y1149,技リスト!$A$1:$F$270,4,FALSE)),"一致","")</f>
        <v>一致</v>
      </c>
      <c r="AC1149" s="15" t="s">
        <v>2604</v>
      </c>
      <c r="AD1149" s="3" t="str">
        <f>IF(ISERROR(VLOOKUP($AC1149,技リスト!$A$1:$F$270,6,FALSE)),"－",VLOOKUP($AC1149,技リスト!$A$1:$F$270,6,FALSE))</f>
        <v>BL</v>
      </c>
      <c r="AE1149" s="3">
        <f>IF(ISERROR(VLOOKUP($AC1149,技リスト!$A$1:$F$270,3,FALSE)),"－",VLOOKUP($AC1149,技リスト!$A$1:$F$270,3,FALSE))</f>
        <v>97</v>
      </c>
      <c r="AF1149" s="3" t="str">
        <f>IF($E1149=IF(ISERROR(VLOOKUP($AC1149,技リスト!$A$1:$F$245,4,FALSE)),"－",VLOOKUP($AC1149,技リスト!$A$1:$F$245,4,FALSE)),"一致","")</f>
        <v>一致</v>
      </c>
      <c r="AG1149" s="16" t="str">
        <f t="shared" si="136"/>
        <v>みんなイケイケ!ツナミブーストスピニングカットホエールガード</v>
      </c>
      <c r="AH1149" s="16" t="str">
        <f t="shared" si="137"/>
        <v>みんなイケイケ!ツナミブーストスピニングカットホエールガード</v>
      </c>
      <c r="AI1149" s="16" t="str">
        <f t="shared" si="138"/>
        <v>みんなイケイケ!ツナミブーストスピニングカットホエールガード</v>
      </c>
      <c r="AJ1149" s="16" t="str">
        <f t="shared" si="139"/>
        <v>みんなイケイケ!ツナミブーストスピニングカットホエールガード</v>
      </c>
      <c r="AK1149" s="15" t="str">
        <f t="shared" si="140"/>
        <v>－LSBBBL</v>
      </c>
      <c r="AL1149" s="16" t="str">
        <f t="shared" si="141"/>
        <v>－LSBBBL</v>
      </c>
      <c r="AM1149" s="15" t="str">
        <f t="shared" si="142"/>
        <v>－LSBBBL</v>
      </c>
      <c r="AN1149" s="15" t="str">
        <f t="shared" si="143"/>
        <v>－LSBBBL</v>
      </c>
    </row>
    <row r="1150" spans="1:40" ht="11.25" customHeight="1" x14ac:dyDescent="0.15">
      <c r="A1150" s="15">
        <v>1149</v>
      </c>
      <c r="B1150" s="15" t="s">
        <v>2605</v>
      </c>
      <c r="C1150" s="15" t="s">
        <v>2606</v>
      </c>
      <c r="D1150" s="3" t="s">
        <v>18</v>
      </c>
      <c r="E1150" s="15" t="s">
        <v>145</v>
      </c>
      <c r="F1150" s="15" t="s">
        <v>17</v>
      </c>
      <c r="G1150" s="15">
        <v>145</v>
      </c>
      <c r="H1150" s="15">
        <v>145</v>
      </c>
      <c r="I1150" s="15">
        <v>62</v>
      </c>
      <c r="J1150" s="15">
        <v>57</v>
      </c>
      <c r="K1150" s="15">
        <v>63</v>
      </c>
      <c r="L1150" s="15">
        <v>54</v>
      </c>
      <c r="M1150" s="15">
        <v>56</v>
      </c>
      <c r="N1150" s="15">
        <v>62</v>
      </c>
      <c r="O1150" s="15">
        <v>56</v>
      </c>
      <c r="P1150" s="15">
        <v>16</v>
      </c>
      <c r="Q1150" s="15" t="s">
        <v>223</v>
      </c>
      <c r="R1150" s="3" t="str">
        <f>IF(ISERROR(VLOOKUP($Q1150,技リスト!$A$1:$F$270,6,FALSE)),"－",VLOOKUP($Q1150,技リスト!$A$1:$F$270,6,FALSE))</f>
        <v>BL</v>
      </c>
      <c r="S1150" s="3">
        <f>IF(ISERROR(VLOOKUP($Q1150,技リスト!$A$1:$F$270,3,FALSE)),"－",VLOOKUP($Q1150,技リスト!$A$1:$F$270,3,FALSE))</f>
        <v>8</v>
      </c>
      <c r="T1150" s="3" t="str">
        <f>IF($E1150=IF(ISERROR(VLOOKUP($Q1150,技リスト!$A$1:$F$270,4,FALSE)),"－",VLOOKUP($Q1150,技リスト!$A$1:$F$270,4,FALSE)),"一致","")</f>
        <v/>
      </c>
      <c r="U1150" s="15" t="s">
        <v>176</v>
      </c>
      <c r="V1150" s="3" t="str">
        <f>IF(ISERROR(VLOOKUP($U1150,技リスト!$A$1:$F$270,6,FALSE)),"－",VLOOKUP($U1150,技リスト!$A$1:$F$270,6,FALSE))</f>
        <v>DR</v>
      </c>
      <c r="W1150" s="3">
        <f>IF(ISERROR(VLOOKUP($U1150,技リスト!$A$1:$F$270,3,FALSE)),"－",VLOOKUP($U1150,技リスト!$A$1:$F$270,3,FALSE))</f>
        <v>47</v>
      </c>
      <c r="X1150" s="3" t="str">
        <f>IF($E1150=IF(ISERROR(VLOOKUP($U1150,技リスト!$A$1:$F$270,4,FALSE)),"－",VLOOKUP($U1150,技リスト!$A$1:$F$270,4,FALSE)),"一致","")</f>
        <v>一致</v>
      </c>
      <c r="Y1150" s="15" t="s">
        <v>437</v>
      </c>
      <c r="Z1150" s="3" t="str">
        <f>IF(ISERROR(VLOOKUP($Y1150,技リスト!$A$1:$F$270,6,FALSE)),"－",VLOOKUP($Y1150,技リスト!$A$1:$F$270,6,FALSE))</f>
        <v>CA</v>
      </c>
      <c r="AA1150" s="3">
        <f>IF(ISERROR(VLOOKUP($Y1150,技リスト!$A$1:$F$270,3,FALSE)),"－",VLOOKUP($Y1150,技リスト!$A$1:$F$270,3,FALSE))</f>
        <v>15</v>
      </c>
      <c r="AB1150" s="3" t="str">
        <f>IF($E1150=IF(ISERROR(VLOOKUP($Y1150,技リスト!$A$1:$F$270,4,FALSE)),"－",VLOOKUP($Y1150,技リスト!$A$1:$F$270,4,FALSE)),"一致","")</f>
        <v>一致</v>
      </c>
      <c r="AC1150" s="15" t="s">
        <v>732</v>
      </c>
      <c r="AD1150" s="3" t="str">
        <f>IF(ISERROR(VLOOKUP($AC1150,技リスト!$A$1:$F$270,6,FALSE)),"－",VLOOKUP($AC1150,技リスト!$A$1:$F$270,6,FALSE))</f>
        <v>BL</v>
      </c>
      <c r="AE1150" s="3">
        <f>IF(ISERROR(VLOOKUP($AC1150,技リスト!$A$1:$F$270,3,FALSE)),"－",VLOOKUP($AC1150,技リスト!$A$1:$F$270,3,FALSE))</f>
        <v>56</v>
      </c>
      <c r="AF1150" s="3" t="str">
        <f>IF($E1150=IF(ISERROR(VLOOKUP($AC1150,技リスト!$A$1:$F$245,4,FALSE)),"－",VLOOKUP($AC1150,技リスト!$A$1:$F$245,4,FALSE)),"一致","")</f>
        <v>一致</v>
      </c>
      <c r="AG1150" s="16" t="str">
        <f t="shared" si="136"/>
        <v>キラースライドヒートタックルプレッシャーパンチフェイクボンバー</v>
      </c>
      <c r="AH1150" s="16" t="str">
        <f t="shared" si="137"/>
        <v>キラースライドヒートタックルプレッシャーパンチフェイクボンバー</v>
      </c>
      <c r="AI1150" s="16" t="str">
        <f t="shared" si="138"/>
        <v>キラースライドヒートタックルプレッシャーパンチフェイクボンバー</v>
      </c>
      <c r="AJ1150" s="16" t="str">
        <f t="shared" si="139"/>
        <v>キラースライドヒートタックルプレッシャーパンチフェイクボンバー</v>
      </c>
      <c r="AK1150" s="15" t="str">
        <f t="shared" si="140"/>
        <v>BLDRCABL</v>
      </c>
      <c r="AL1150" s="16" t="str">
        <f t="shared" si="141"/>
        <v>BLDRCABL</v>
      </c>
      <c r="AM1150" s="15" t="str">
        <f t="shared" si="142"/>
        <v>BLDRCABL</v>
      </c>
      <c r="AN1150" s="15" t="str">
        <f t="shared" si="143"/>
        <v>BLDRCABL</v>
      </c>
    </row>
    <row r="1151" spans="1:40" ht="11.25" customHeight="1" x14ac:dyDescent="0.15">
      <c r="A1151" s="15">
        <v>1150</v>
      </c>
      <c r="B1151" s="15" t="s">
        <v>2607</v>
      </c>
      <c r="C1151" s="15" t="s">
        <v>2608</v>
      </c>
      <c r="D1151" s="3" t="s">
        <v>18</v>
      </c>
      <c r="E1151" s="15" t="s">
        <v>88</v>
      </c>
      <c r="F1151" s="15" t="s">
        <v>53</v>
      </c>
      <c r="G1151" s="15">
        <v>158</v>
      </c>
      <c r="H1151" s="15">
        <v>156</v>
      </c>
      <c r="I1151" s="15">
        <v>60</v>
      </c>
      <c r="J1151" s="15">
        <v>57</v>
      </c>
      <c r="K1151" s="15">
        <v>53</v>
      </c>
      <c r="L1151" s="15">
        <v>56</v>
      </c>
      <c r="M1151" s="15">
        <v>61</v>
      </c>
      <c r="N1151" s="15">
        <v>53</v>
      </c>
      <c r="O1151" s="15">
        <v>60</v>
      </c>
      <c r="P1151" s="15">
        <v>17</v>
      </c>
      <c r="Q1151" s="15" t="s">
        <v>194</v>
      </c>
      <c r="R1151" s="3" t="str">
        <f>IF(ISERROR(VLOOKUP($Q1151,技リスト!$A$1:$F$270,6,FALSE)),"－",VLOOKUP($Q1151,技リスト!$A$1:$F$270,6,FALSE))</f>
        <v>NS</v>
      </c>
      <c r="S1151" s="3">
        <f>IF(ISERROR(VLOOKUP($Q1151,技リスト!$A$1:$F$270,3,FALSE)),"－",VLOOKUP($Q1151,技リスト!$A$1:$F$270,3,FALSE))</f>
        <v>43</v>
      </c>
      <c r="T1151" s="3" t="str">
        <f>IF($E1151=IF(ISERROR(VLOOKUP($Q1151,技リスト!$A$1:$F$270,4,FALSE)),"－",VLOOKUP($Q1151,技リスト!$A$1:$F$270,4,FALSE)),"一致","")</f>
        <v/>
      </c>
      <c r="U1151" s="15" t="s">
        <v>427</v>
      </c>
      <c r="V1151" s="3" t="str">
        <f>IF(ISERROR(VLOOKUP($U1151,技リスト!$A$1:$F$270,6,FALSE)),"－",VLOOKUP($U1151,技リスト!$A$1:$F$270,6,FALSE))</f>
        <v>BL</v>
      </c>
      <c r="W1151" s="3">
        <f>IF(ISERROR(VLOOKUP($U1151,技リスト!$A$1:$F$270,3,FALSE)),"－",VLOOKUP($U1151,技リスト!$A$1:$F$270,3,FALSE))</f>
        <v>39</v>
      </c>
      <c r="X1151" s="3" t="str">
        <f>IF($E1151=IF(ISERROR(VLOOKUP($U1151,技リスト!$A$1:$F$270,4,FALSE)),"－",VLOOKUP($U1151,技リスト!$A$1:$F$270,4,FALSE)),"一致","")</f>
        <v>一致</v>
      </c>
      <c r="Y1151" s="15" t="s">
        <v>218</v>
      </c>
      <c r="Z1151" s="3" t="str">
        <f>IF(ISERROR(VLOOKUP($Y1151,技リスト!$A$1:$F$270,6,FALSE)),"－",VLOOKUP($Y1151,技リスト!$A$1:$F$270,6,FALSE))</f>
        <v>DR</v>
      </c>
      <c r="AA1151" s="3">
        <f>IF(ISERROR(VLOOKUP($Y1151,技リスト!$A$1:$F$270,3,FALSE)),"－",VLOOKUP($Y1151,技リスト!$A$1:$F$270,3,FALSE))</f>
        <v>63</v>
      </c>
      <c r="AB1151" s="3" t="str">
        <f>IF($E1151=IF(ISERROR(VLOOKUP($Y1151,技リスト!$A$1:$F$270,4,FALSE)),"－",VLOOKUP($Y1151,技リスト!$A$1:$F$270,4,FALSE)),"一致","")</f>
        <v/>
      </c>
      <c r="AC1151" s="15" t="s">
        <v>219</v>
      </c>
      <c r="AD1151" s="3" t="str">
        <f>IF(ISERROR(VLOOKUP($AC1151,技リスト!$A$1:$F$270,6,FALSE)),"－",VLOOKUP($AC1151,技リスト!$A$1:$F$270,6,FALSE))</f>
        <v>BL</v>
      </c>
      <c r="AE1151" s="3">
        <f>IF(ISERROR(VLOOKUP($AC1151,技リスト!$A$1:$F$270,3,FALSE)),"－",VLOOKUP($AC1151,技リスト!$A$1:$F$270,3,FALSE))</f>
        <v>64</v>
      </c>
      <c r="AF1151" s="3" t="str">
        <f>IF($E1151=IF(ISERROR(VLOOKUP($AC1151,技リスト!$A$1:$F$245,4,FALSE)),"－",VLOOKUP($AC1151,技リスト!$A$1:$F$245,4,FALSE)),"一致","")</f>
        <v>一致</v>
      </c>
      <c r="AG1151" s="16" t="str">
        <f t="shared" si="136"/>
        <v>ファントムシュートブレードアタックジャッジスルーサイクロン</v>
      </c>
      <c r="AH1151" s="16" t="str">
        <f t="shared" si="137"/>
        <v>ファントムシュートブレードアタックジャッジスルーサイクロン</v>
      </c>
      <c r="AI1151" s="16" t="str">
        <f t="shared" si="138"/>
        <v>ファントムシュートブレードアタックジャッジスルーサイクロン</v>
      </c>
      <c r="AJ1151" s="16" t="str">
        <f t="shared" si="139"/>
        <v>ファントムシュートブレードアタックジャッジスルーサイクロン</v>
      </c>
      <c r="AK1151" s="15" t="str">
        <f t="shared" si="140"/>
        <v>NSBLDRBL</v>
      </c>
      <c r="AL1151" s="16" t="str">
        <f t="shared" si="141"/>
        <v>NSBLDRBL</v>
      </c>
      <c r="AM1151" s="15" t="str">
        <f t="shared" si="142"/>
        <v>NSBLDRBL</v>
      </c>
      <c r="AN1151" s="15" t="str">
        <f t="shared" si="143"/>
        <v>NSBLDRBL</v>
      </c>
    </row>
    <row r="1152" spans="1:40" ht="11.25" customHeight="1" x14ac:dyDescent="0.15">
      <c r="A1152" s="15">
        <v>1151</v>
      </c>
      <c r="B1152" s="15" t="s">
        <v>2609</v>
      </c>
      <c r="C1152" s="15" t="s">
        <v>2610</v>
      </c>
      <c r="D1152" s="3" t="s">
        <v>18</v>
      </c>
      <c r="E1152" s="15" t="s">
        <v>19</v>
      </c>
      <c r="F1152" s="15" t="s">
        <v>53</v>
      </c>
      <c r="G1152" s="15">
        <v>173</v>
      </c>
      <c r="H1152" s="15">
        <v>149</v>
      </c>
      <c r="I1152" s="15">
        <v>61</v>
      </c>
      <c r="J1152" s="15">
        <v>56</v>
      </c>
      <c r="K1152" s="15">
        <v>62</v>
      </c>
      <c r="L1152" s="15">
        <v>62</v>
      </c>
      <c r="M1152" s="15">
        <v>60</v>
      </c>
      <c r="N1152" s="15">
        <v>63</v>
      </c>
      <c r="O1152" s="15">
        <v>60</v>
      </c>
      <c r="P1152" s="15">
        <v>17</v>
      </c>
      <c r="Q1152" s="15" t="s">
        <v>750</v>
      </c>
      <c r="R1152" s="3" t="str">
        <f>IF(ISERROR(VLOOKUP($Q1152,技リスト!$A$1:$F$270,6,FALSE)),"－",VLOOKUP($Q1152,技リスト!$A$1:$F$270,6,FALSE))</f>
        <v>BL</v>
      </c>
      <c r="S1152" s="3">
        <f>IF(ISERROR(VLOOKUP($Q1152,技リスト!$A$1:$F$270,3,FALSE)),"－",VLOOKUP($Q1152,技リスト!$A$1:$F$270,3,FALSE))</f>
        <v>62</v>
      </c>
      <c r="T1152" s="3" t="str">
        <f>IF($E1152=IF(ISERROR(VLOOKUP($Q1152,技リスト!$A$1:$F$270,4,FALSE)),"－",VLOOKUP($Q1152,技リスト!$A$1:$F$270,4,FALSE)),"一致","")</f>
        <v/>
      </c>
      <c r="U1152" s="15" t="s">
        <v>610</v>
      </c>
      <c r="V1152" s="3" t="str">
        <f>IF(ISERROR(VLOOKUP($U1152,技リスト!$A$1:$F$270,6,FALSE)),"－",VLOOKUP($U1152,技リスト!$A$1:$F$270,6,FALSE))</f>
        <v>DR</v>
      </c>
      <c r="W1152" s="3">
        <f>IF(ISERROR(VLOOKUP($U1152,技リスト!$A$1:$F$270,3,FALSE)),"－",VLOOKUP($U1152,技リスト!$A$1:$F$270,3,FALSE))</f>
        <v>38</v>
      </c>
      <c r="X1152" s="3" t="str">
        <f>IF($E1152=IF(ISERROR(VLOOKUP($U1152,技リスト!$A$1:$F$270,4,FALSE)),"－",VLOOKUP($U1152,技リスト!$A$1:$F$270,4,FALSE)),"一致","")</f>
        <v/>
      </c>
      <c r="Y1152" s="15" t="s">
        <v>227</v>
      </c>
      <c r="Z1152" s="3" t="str">
        <f>IF(ISERROR(VLOOKUP($Y1152,技リスト!$A$1:$F$270,6,FALSE)),"－",VLOOKUP($Y1152,技リスト!$A$1:$F$270,6,FALSE))</f>
        <v>BL</v>
      </c>
      <c r="AA1152" s="3">
        <f>IF(ISERROR(VLOOKUP($Y1152,技リスト!$A$1:$F$270,3,FALSE)),"－",VLOOKUP($Y1152,技リスト!$A$1:$F$270,3,FALSE))</f>
        <v>39</v>
      </c>
      <c r="AB1152" s="3" t="str">
        <f>IF($E1152=IF(ISERROR(VLOOKUP($Y1152,技リスト!$A$1:$F$270,4,FALSE)),"－",VLOOKUP($Y1152,技リスト!$A$1:$F$270,4,FALSE)),"一致","")</f>
        <v>一致</v>
      </c>
      <c r="AC1152" s="15" t="s">
        <v>816</v>
      </c>
      <c r="AD1152" s="3" t="str">
        <f>IF(ISERROR(VLOOKUP($AC1152,技リスト!$A$1:$F$270,6,FALSE)),"－",VLOOKUP($AC1152,技リスト!$A$1:$F$270,6,FALSE))</f>
        <v>DR</v>
      </c>
      <c r="AE1152" s="3">
        <f>IF(ISERROR(VLOOKUP($AC1152,技リスト!$A$1:$F$270,3,FALSE)),"－",VLOOKUP($AC1152,技リスト!$A$1:$F$270,3,FALSE))</f>
        <v>83</v>
      </c>
      <c r="AF1152" s="3" t="str">
        <f>IF($E1152=IF(ISERROR(VLOOKUP($AC1152,技リスト!$A$1:$F$245,4,FALSE)),"－",VLOOKUP($AC1152,技リスト!$A$1:$F$245,4,FALSE)),"一致","")</f>
        <v/>
      </c>
      <c r="AG1152" s="16" t="str">
        <f t="shared" si="136"/>
        <v>フレイムダンスフーセンガムスーパースキャン（Ｂ）モグラシャッフル</v>
      </c>
      <c r="AH1152" s="16" t="str">
        <f t="shared" si="137"/>
        <v>フレイムダンスフーセンガムスーパースキャン（Ｂ）モグラシャッフル</v>
      </c>
      <c r="AI1152" s="16" t="str">
        <f t="shared" si="138"/>
        <v>フレイムダンスフーセンガムスーパースキャン（Ｂ）モグラシャッフル</v>
      </c>
      <c r="AJ1152" s="16" t="str">
        <f t="shared" si="139"/>
        <v>フレイムダンスフーセンガムスーパースキャン（Ｂ）モグラシャッフル</v>
      </c>
      <c r="AK1152" s="15" t="str">
        <f t="shared" si="140"/>
        <v>BLDRBLDR</v>
      </c>
      <c r="AL1152" s="16" t="str">
        <f t="shared" si="141"/>
        <v>BLDRBLDR</v>
      </c>
      <c r="AM1152" s="15" t="str">
        <f t="shared" si="142"/>
        <v>BLDRBLDR</v>
      </c>
      <c r="AN1152" s="15" t="str">
        <f t="shared" si="143"/>
        <v>BLDRBLDR</v>
      </c>
    </row>
    <row r="1153" spans="1:40" ht="11.25" customHeight="1" x14ac:dyDescent="0.15">
      <c r="A1153" s="15">
        <v>1152</v>
      </c>
      <c r="B1153" s="15" t="s">
        <v>2611</v>
      </c>
      <c r="C1153" s="15" t="s">
        <v>2612</v>
      </c>
      <c r="D1153" s="3" t="s">
        <v>192</v>
      </c>
      <c r="E1153" s="15" t="s">
        <v>145</v>
      </c>
      <c r="F1153" s="15" t="s">
        <v>53</v>
      </c>
      <c r="G1153" s="15">
        <v>173</v>
      </c>
      <c r="H1153" s="15">
        <v>109</v>
      </c>
      <c r="I1153" s="15">
        <v>59</v>
      </c>
      <c r="J1153" s="15">
        <v>60</v>
      </c>
      <c r="K1153" s="15">
        <v>53</v>
      </c>
      <c r="L1153" s="15">
        <v>55</v>
      </c>
      <c r="M1153" s="15">
        <v>52</v>
      </c>
      <c r="N1153" s="15">
        <v>59</v>
      </c>
      <c r="O1153" s="15">
        <v>60</v>
      </c>
      <c r="P1153" s="15">
        <v>25</v>
      </c>
      <c r="Q1153" s="15" t="s">
        <v>43</v>
      </c>
      <c r="R1153" s="3" t="str">
        <f>IF(ISERROR(VLOOKUP($Q1153,技リスト!$A$1:$F$270,6,FALSE)),"－",VLOOKUP($Q1153,技リスト!$A$1:$F$270,6,FALSE))</f>
        <v>－</v>
      </c>
      <c r="S1153" s="3" t="str">
        <f>IF(ISERROR(VLOOKUP($Q1153,技リスト!$A$1:$F$270,3,FALSE)),"－",VLOOKUP($Q1153,技リスト!$A$1:$F$270,3,FALSE))</f>
        <v>－</v>
      </c>
      <c r="T1153" s="3" t="str">
        <f>IF($E1153=IF(ISERROR(VLOOKUP($Q1153,技リスト!$A$1:$F$270,4,FALSE)),"－",VLOOKUP($Q1153,技リスト!$A$1:$F$270,4,FALSE)),"一致","")</f>
        <v/>
      </c>
      <c r="U1153" s="15" t="s">
        <v>610</v>
      </c>
      <c r="V1153" s="3" t="str">
        <f>IF(ISERROR(VLOOKUP($U1153,技リスト!$A$1:$F$270,6,FALSE)),"－",VLOOKUP($U1153,技リスト!$A$1:$F$270,6,FALSE))</f>
        <v>DR</v>
      </c>
      <c r="W1153" s="3">
        <f>IF(ISERROR(VLOOKUP($U1153,技リスト!$A$1:$F$270,3,FALSE)),"－",VLOOKUP($U1153,技リスト!$A$1:$F$270,3,FALSE))</f>
        <v>38</v>
      </c>
      <c r="X1153" s="3" t="str">
        <f>IF($E1153=IF(ISERROR(VLOOKUP($U1153,技リスト!$A$1:$F$270,4,FALSE)),"－",VLOOKUP($U1153,技リスト!$A$1:$F$270,4,FALSE)),"一致","")</f>
        <v>一致</v>
      </c>
      <c r="Y1153" s="15" t="s">
        <v>750</v>
      </c>
      <c r="Z1153" s="3" t="str">
        <f>IF(ISERROR(VLOOKUP($Y1153,技リスト!$A$1:$F$270,6,FALSE)),"－",VLOOKUP($Y1153,技リスト!$A$1:$F$270,6,FALSE))</f>
        <v>BL</v>
      </c>
      <c r="AA1153" s="3">
        <f>IF(ISERROR(VLOOKUP($Y1153,技リスト!$A$1:$F$270,3,FALSE)),"－",VLOOKUP($Y1153,技リスト!$A$1:$F$270,3,FALSE))</f>
        <v>62</v>
      </c>
      <c r="AB1153" s="3" t="str">
        <f>IF($E1153=IF(ISERROR(VLOOKUP($Y1153,技リスト!$A$1:$F$270,4,FALSE)),"－",VLOOKUP($Y1153,技リスト!$A$1:$F$270,4,FALSE)),"一致","")</f>
        <v>一致</v>
      </c>
      <c r="AC1153" s="15" t="s">
        <v>149</v>
      </c>
      <c r="AD1153" s="3" t="str">
        <f>IF(ISERROR(VLOOKUP($AC1153,技リスト!$A$1:$F$270,6,FALSE)),"－",VLOOKUP($AC1153,技リスト!$A$1:$F$270,6,FALSE))</f>
        <v>DR</v>
      </c>
      <c r="AE1153" s="3">
        <f>IF(ISERROR(VLOOKUP($AC1153,技リスト!$A$1:$F$270,3,FALSE)),"－",VLOOKUP($AC1153,技リスト!$A$1:$F$270,3,FALSE))</f>
        <v>83</v>
      </c>
      <c r="AF1153" s="3" t="str">
        <f>IF($E1153=IF(ISERROR(VLOOKUP($AC1153,技リスト!$A$1:$F$245,4,FALSE)),"－",VLOOKUP($AC1153,技リスト!$A$1:$F$245,4,FALSE)),"一致","")</f>
        <v>一致</v>
      </c>
      <c r="AG1153" s="16" t="str">
        <f t="shared" si="136"/>
        <v>ネバーギブアップフーセンガムフレイムダンスアルマジロサーカス</v>
      </c>
      <c r="AH1153" s="16" t="str">
        <f t="shared" si="137"/>
        <v>ネバーギブアップフーセンガムフレイムダンスアルマジロサーカス</v>
      </c>
      <c r="AI1153" s="16" t="str">
        <f t="shared" si="138"/>
        <v>ネバーギブアップフーセンガムフレイムダンスアルマジロサーカス</v>
      </c>
      <c r="AJ1153" s="16" t="str">
        <f t="shared" si="139"/>
        <v>ネバーギブアップフーセンガムフレイムダンスアルマジロサーカス</v>
      </c>
      <c r="AK1153" s="15" t="str">
        <f t="shared" si="140"/>
        <v>－DRBLDR</v>
      </c>
      <c r="AL1153" s="16" t="str">
        <f t="shared" si="141"/>
        <v>－DRBLDR</v>
      </c>
      <c r="AM1153" s="15" t="str">
        <f t="shared" si="142"/>
        <v>－DRBLDR</v>
      </c>
      <c r="AN1153" s="15" t="str">
        <f t="shared" si="143"/>
        <v>－DRBLDR</v>
      </c>
    </row>
    <row r="1154" spans="1:40" ht="11.25" customHeight="1" x14ac:dyDescent="0.15">
      <c r="A1154" s="15">
        <v>1153</v>
      </c>
      <c r="B1154" s="15" t="s">
        <v>2613</v>
      </c>
      <c r="C1154" s="15" t="s">
        <v>2614</v>
      </c>
      <c r="D1154" s="3" t="s">
        <v>18</v>
      </c>
      <c r="E1154" s="15" t="s">
        <v>121</v>
      </c>
      <c r="F1154" s="15" t="s">
        <v>53</v>
      </c>
      <c r="G1154" s="15">
        <v>160</v>
      </c>
      <c r="H1154" s="15">
        <v>141</v>
      </c>
      <c r="I1154" s="15">
        <v>64</v>
      </c>
      <c r="J1154" s="15">
        <v>60</v>
      </c>
      <c r="K1154" s="15">
        <v>69</v>
      </c>
      <c r="L1154" s="15">
        <v>52</v>
      </c>
      <c r="M1154" s="15">
        <v>54</v>
      </c>
      <c r="N1154" s="15">
        <v>59</v>
      </c>
      <c r="O1154" s="15">
        <v>59</v>
      </c>
      <c r="P1154" s="15">
        <v>11</v>
      </c>
      <c r="Q1154" s="15" t="s">
        <v>341</v>
      </c>
      <c r="R1154" s="3" t="str">
        <f>IF(ISERROR(VLOOKUP($Q1154,技リスト!$A$1:$F$270,6,FALSE)),"－",VLOOKUP($Q1154,技リスト!$A$1:$F$270,6,FALSE))</f>
        <v>LS</v>
      </c>
      <c r="S1154" s="3">
        <f>IF(ISERROR(VLOOKUP($Q1154,技リスト!$A$1:$F$270,3,FALSE)),"－",VLOOKUP($Q1154,技リスト!$A$1:$F$270,3,FALSE))</f>
        <v>108</v>
      </c>
      <c r="T1154" s="3" t="str">
        <f>IF($E1154=IF(ISERROR(VLOOKUP($Q1154,技リスト!$A$1:$F$270,4,FALSE)),"－",VLOOKUP($Q1154,技リスト!$A$1:$F$270,4,FALSE)),"一致","")</f>
        <v>一致</v>
      </c>
      <c r="U1154" s="15" t="s">
        <v>265</v>
      </c>
      <c r="V1154" s="3" t="str">
        <f>IF(ISERROR(VLOOKUP($U1154,技リスト!$A$1:$F$270,6,FALSE)),"－",VLOOKUP($U1154,技リスト!$A$1:$F$270,6,FALSE))</f>
        <v>BS</v>
      </c>
      <c r="W1154" s="3">
        <f>IF(ISERROR(VLOOKUP($U1154,技リスト!$A$1:$F$270,3,FALSE)),"－",VLOOKUP($U1154,技リスト!$A$1:$F$270,3,FALSE))</f>
        <v>78</v>
      </c>
      <c r="X1154" s="3" t="str">
        <f>IF($E1154=IF(ISERROR(VLOOKUP($U1154,技リスト!$A$1:$F$270,4,FALSE)),"－",VLOOKUP($U1154,技リスト!$A$1:$F$270,4,FALSE)),"一致","")</f>
        <v/>
      </c>
      <c r="Y1154" s="15" t="s">
        <v>684</v>
      </c>
      <c r="Z1154" s="3" t="str">
        <f>IF(ISERROR(VLOOKUP($Y1154,技リスト!$A$1:$F$270,6,FALSE)),"－",VLOOKUP($Y1154,技リスト!$A$1:$F$270,6,FALSE))</f>
        <v>NS</v>
      </c>
      <c r="AA1154" s="3">
        <f>IF(ISERROR(VLOOKUP($Y1154,技リスト!$A$1:$F$270,3,FALSE)),"－",VLOOKUP($Y1154,技リスト!$A$1:$F$270,3,FALSE))</f>
        <v>45</v>
      </c>
      <c r="AB1154" s="3" t="str">
        <f>IF($E1154=IF(ISERROR(VLOOKUP($Y1154,技リスト!$A$1:$F$270,4,FALSE)),"－",VLOOKUP($Y1154,技リスト!$A$1:$F$270,4,FALSE)),"一致","")</f>
        <v/>
      </c>
      <c r="AC1154" s="15" t="s">
        <v>146</v>
      </c>
      <c r="AD1154" s="3" t="str">
        <f>IF(ISERROR(VLOOKUP($AC1154,技リスト!$A$1:$F$270,6,FALSE)),"－",VLOOKUP($AC1154,技リスト!$A$1:$F$270,6,FALSE))</f>
        <v>DR</v>
      </c>
      <c r="AE1154" s="3">
        <f>IF(ISERROR(VLOOKUP($AC1154,技リスト!$A$1:$F$270,3,FALSE)),"－",VLOOKUP($AC1154,技リスト!$A$1:$F$270,3,FALSE))</f>
        <v>15</v>
      </c>
      <c r="AF1154" s="3" t="str">
        <f>IF($E1154=IF(ISERROR(VLOOKUP($AC1154,技リスト!$A$1:$F$245,4,FALSE)),"－",VLOOKUP($AC1154,技リスト!$A$1:$F$245,4,FALSE)),"一致","")</f>
        <v/>
      </c>
      <c r="AG1154" s="16" t="str">
        <f t="shared" ref="AG1154:AG1217" si="144">Q1154&amp;U1154&amp;Y1154&amp;AC1154</f>
        <v>イーグルバスターホークショットあびせげりモンキーターン</v>
      </c>
      <c r="AH1154" s="16" t="str">
        <f t="shared" ref="AH1154:AH1217" si="145">Q1154&amp;U1154&amp;Y1154&amp;AC1154</f>
        <v>イーグルバスターホークショットあびせげりモンキーターン</v>
      </c>
      <c r="AI1154" s="16" t="str">
        <f t="shared" ref="AI1154:AI1217" si="146">Q1154&amp;U1154&amp;Y1154&amp;AC1154</f>
        <v>イーグルバスターホークショットあびせげりモンキーターン</v>
      </c>
      <c r="AJ1154" s="16" t="str">
        <f t="shared" ref="AJ1154:AJ1217" si="147">Q1154&amp;U1154&amp;Y1154&amp;AC1154</f>
        <v>イーグルバスターホークショットあびせげりモンキーターン</v>
      </c>
      <c r="AK1154" s="15" t="str">
        <f t="shared" ref="AK1154:AK1217" si="148">R1154&amp;V1154&amp;Z1154&amp;AD1154</f>
        <v>LSBSNSDR</v>
      </c>
      <c r="AL1154" s="16" t="str">
        <f t="shared" ref="AL1154:AL1217" si="149">R1154&amp;V1154&amp;Z1154&amp;AD1154</f>
        <v>LSBSNSDR</v>
      </c>
      <c r="AM1154" s="15" t="str">
        <f t="shared" ref="AM1154:AM1217" si="150">R1154&amp;V1154&amp;Z1154&amp;AD1154</f>
        <v>LSBSNSDR</v>
      </c>
      <c r="AN1154" s="15" t="str">
        <f t="shared" ref="AN1154:AN1217" si="151">R1154&amp;V1154&amp;Z1154&amp;AD1154</f>
        <v>LSBSNSDR</v>
      </c>
    </row>
    <row r="1155" spans="1:40" ht="11.25" customHeight="1" x14ac:dyDescent="0.15">
      <c r="A1155" s="15">
        <v>1154</v>
      </c>
      <c r="B1155" s="15" t="s">
        <v>2615</v>
      </c>
      <c r="C1155" s="15" t="s">
        <v>2616</v>
      </c>
      <c r="D1155" s="3" t="s">
        <v>18</v>
      </c>
      <c r="E1155" s="15" t="s">
        <v>88</v>
      </c>
      <c r="F1155" s="15" t="s">
        <v>52</v>
      </c>
      <c r="G1155" s="15">
        <v>165</v>
      </c>
      <c r="H1155" s="15">
        <v>164</v>
      </c>
      <c r="I1155" s="15">
        <v>61</v>
      </c>
      <c r="J1155" s="15">
        <v>67</v>
      </c>
      <c r="K1155" s="15">
        <v>60</v>
      </c>
      <c r="L1155" s="15">
        <v>66</v>
      </c>
      <c r="M1155" s="15">
        <v>68</v>
      </c>
      <c r="N1155" s="15">
        <v>64</v>
      </c>
      <c r="O1155" s="15">
        <v>55</v>
      </c>
      <c r="P1155" s="15">
        <v>13</v>
      </c>
      <c r="Q1155" s="15" t="s">
        <v>1497</v>
      </c>
      <c r="R1155" s="3" t="str">
        <f>IF(ISERROR(VLOOKUP($Q1155,技リスト!$A$1:$F$270,6,FALSE)),"－",VLOOKUP($Q1155,技リスト!$A$1:$F$270,6,FALSE))</f>
        <v>DR</v>
      </c>
      <c r="S1155" s="3">
        <f>IF(ISERROR(VLOOKUP($Q1155,技リスト!$A$1:$F$270,3,FALSE)),"－",VLOOKUP($Q1155,技リスト!$A$1:$F$270,3,FALSE))</f>
        <v>113</v>
      </c>
      <c r="T1155" s="3" t="str">
        <f>IF($E1155=IF(ISERROR(VLOOKUP($Q1155,技リスト!$A$1:$F$270,4,FALSE)),"－",VLOOKUP($Q1155,技リスト!$A$1:$F$270,4,FALSE)),"一致","")</f>
        <v/>
      </c>
      <c r="U1155" s="15" t="s">
        <v>329</v>
      </c>
      <c r="V1155" s="3" t="str">
        <f>IF(ISERROR(VLOOKUP($U1155,技リスト!$A$1:$F$270,6,FALSE)),"－",VLOOKUP($U1155,技リスト!$A$1:$F$270,6,FALSE))</f>
        <v>DR</v>
      </c>
      <c r="W1155" s="3">
        <f>IF(ISERROR(VLOOKUP($U1155,技リスト!$A$1:$F$270,3,FALSE)),"－",VLOOKUP($U1155,技リスト!$A$1:$F$270,3,FALSE))</f>
        <v>8</v>
      </c>
      <c r="X1155" s="3" t="str">
        <f>IF($E1155=IF(ISERROR(VLOOKUP($U1155,技リスト!$A$1:$F$270,4,FALSE)),"－",VLOOKUP($U1155,技リスト!$A$1:$F$270,4,FALSE)),"一致","")</f>
        <v>一致</v>
      </c>
      <c r="Y1155" s="15" t="s">
        <v>610</v>
      </c>
      <c r="Z1155" s="3" t="str">
        <f>IF(ISERROR(VLOOKUP($Y1155,技リスト!$A$1:$F$270,6,FALSE)),"－",VLOOKUP($Y1155,技リスト!$A$1:$F$270,6,FALSE))</f>
        <v>DR</v>
      </c>
      <c r="AA1155" s="3">
        <f>IF(ISERROR(VLOOKUP($Y1155,技リスト!$A$1:$F$270,3,FALSE)),"－",VLOOKUP($Y1155,技リスト!$A$1:$F$270,3,FALSE))</f>
        <v>38</v>
      </c>
      <c r="AB1155" s="3" t="str">
        <f>IF($E1155=IF(ISERROR(VLOOKUP($Y1155,技リスト!$A$1:$F$270,4,FALSE)),"－",VLOOKUP($Y1155,技リスト!$A$1:$F$270,4,FALSE)),"一致","")</f>
        <v/>
      </c>
      <c r="AC1155" s="15" t="s">
        <v>298</v>
      </c>
      <c r="AD1155" s="3" t="str">
        <f>IF(ISERROR(VLOOKUP($AC1155,技リスト!$A$1:$F$270,6,FALSE)),"－",VLOOKUP($AC1155,技リスト!$A$1:$F$270,6,FALSE))</f>
        <v>DR</v>
      </c>
      <c r="AE1155" s="3">
        <f>IF(ISERROR(VLOOKUP($AC1155,技リスト!$A$1:$F$270,3,FALSE)),"－",VLOOKUP($AC1155,技リスト!$A$1:$F$270,3,FALSE))</f>
        <v>38</v>
      </c>
      <c r="AF1155" s="3" t="str">
        <f>IF($E1155=IF(ISERROR(VLOOKUP($AC1155,技リスト!$A$1:$F$245,4,FALSE)),"－",VLOOKUP($AC1155,技リスト!$A$1:$F$245,4,FALSE)),"一致","")</f>
        <v>一致</v>
      </c>
      <c r="AG1155" s="16" t="str">
        <f t="shared" si="144"/>
        <v>トリプルダッシュたまのりピエロフーセンガムムーンサルト</v>
      </c>
      <c r="AH1155" s="16" t="str">
        <f t="shared" si="145"/>
        <v>トリプルダッシュたまのりピエロフーセンガムムーンサルト</v>
      </c>
      <c r="AI1155" s="16" t="str">
        <f t="shared" si="146"/>
        <v>トリプルダッシュたまのりピエロフーセンガムムーンサルト</v>
      </c>
      <c r="AJ1155" s="16" t="str">
        <f t="shared" si="147"/>
        <v>トリプルダッシュたまのりピエロフーセンガムムーンサルト</v>
      </c>
      <c r="AK1155" s="15" t="str">
        <f t="shared" si="148"/>
        <v>DRDRDRDR</v>
      </c>
      <c r="AL1155" s="16" t="str">
        <f t="shared" si="149"/>
        <v>DRDRDRDR</v>
      </c>
      <c r="AM1155" s="15" t="str">
        <f t="shared" si="150"/>
        <v>DRDRDRDR</v>
      </c>
      <c r="AN1155" s="15" t="str">
        <f t="shared" si="151"/>
        <v>DRDRDRDR</v>
      </c>
    </row>
    <row r="1156" spans="1:40" ht="11.25" customHeight="1" x14ac:dyDescent="0.15">
      <c r="A1156" s="15">
        <v>1155</v>
      </c>
      <c r="B1156" s="15" t="s">
        <v>2617</v>
      </c>
      <c r="C1156" s="15" t="s">
        <v>2618</v>
      </c>
      <c r="D1156" s="3" t="s">
        <v>18</v>
      </c>
      <c r="E1156" s="15" t="s">
        <v>88</v>
      </c>
      <c r="F1156" s="15" t="s">
        <v>52</v>
      </c>
      <c r="G1156" s="15">
        <v>209</v>
      </c>
      <c r="H1156" s="15">
        <v>129</v>
      </c>
      <c r="I1156" s="15">
        <v>59</v>
      </c>
      <c r="J1156" s="15">
        <v>63</v>
      </c>
      <c r="K1156" s="15">
        <v>76</v>
      </c>
      <c r="L1156" s="15">
        <v>60</v>
      </c>
      <c r="M1156" s="15">
        <v>77</v>
      </c>
      <c r="N1156" s="15">
        <v>57</v>
      </c>
      <c r="O1156" s="15">
        <v>55</v>
      </c>
      <c r="P1156" s="15">
        <v>14</v>
      </c>
      <c r="Q1156" s="15" t="s">
        <v>424</v>
      </c>
      <c r="R1156" s="3" t="str">
        <f>IF(ISERROR(VLOOKUP($Q1156,技リスト!$A$1:$F$270,6,FALSE)),"－",VLOOKUP($Q1156,技リスト!$A$1:$F$270,6,FALSE))</f>
        <v>NS</v>
      </c>
      <c r="S1156" s="3">
        <f>IF(ISERROR(VLOOKUP($Q1156,技リスト!$A$1:$F$270,3,FALSE)),"－",VLOOKUP($Q1156,技リスト!$A$1:$F$270,3,FALSE))</f>
        <v>78</v>
      </c>
      <c r="T1156" s="3" t="str">
        <f>IF($E1156=IF(ISERROR(VLOOKUP($Q1156,技リスト!$A$1:$F$270,4,FALSE)),"－",VLOOKUP($Q1156,技リスト!$A$1:$F$270,4,FALSE)),"一致","")</f>
        <v/>
      </c>
      <c r="U1156" s="15" t="s">
        <v>152</v>
      </c>
      <c r="V1156" s="3" t="str">
        <f>IF(ISERROR(VLOOKUP($U1156,技リスト!$A$1:$F$270,6,FALSE)),"－",VLOOKUP($U1156,技リスト!$A$1:$F$270,6,FALSE))</f>
        <v>DR</v>
      </c>
      <c r="W1156" s="3">
        <f>IF(ISERROR(VLOOKUP($U1156,技リスト!$A$1:$F$270,3,FALSE)),"－",VLOOKUP($U1156,技リスト!$A$1:$F$270,3,FALSE))</f>
        <v>47</v>
      </c>
      <c r="X1156" s="3" t="str">
        <f>IF($E1156=IF(ISERROR(VLOOKUP($U1156,技リスト!$A$1:$F$270,4,FALSE)),"－",VLOOKUP($U1156,技リスト!$A$1:$F$270,4,FALSE)),"一致","")</f>
        <v>一致</v>
      </c>
      <c r="Y1156" s="15" t="s">
        <v>350</v>
      </c>
      <c r="Z1156" s="3" t="str">
        <f>IF(ISERROR(VLOOKUP($Y1156,技リスト!$A$1:$F$270,6,FALSE)),"－",VLOOKUP($Y1156,技リスト!$A$1:$F$270,6,FALSE))</f>
        <v>NS</v>
      </c>
      <c r="AA1156" s="3">
        <f>IF(ISERROR(VLOOKUP($Y1156,技リスト!$A$1:$F$270,3,FALSE)),"－",VLOOKUP($Y1156,技リスト!$A$1:$F$270,3,FALSE))</f>
        <v>67</v>
      </c>
      <c r="AB1156" s="3" t="str">
        <f>IF($E1156=IF(ISERROR(VLOOKUP($Y1156,技リスト!$A$1:$F$270,4,FALSE)),"－",VLOOKUP($Y1156,技リスト!$A$1:$F$270,4,FALSE)),"一致","")</f>
        <v>一致</v>
      </c>
      <c r="AC1156" s="15" t="s">
        <v>341</v>
      </c>
      <c r="AD1156" s="3" t="str">
        <f>IF(ISERROR(VLOOKUP($AC1156,技リスト!$A$1:$F$270,6,FALSE)),"－",VLOOKUP($AC1156,技リスト!$A$1:$F$270,6,FALSE))</f>
        <v>LS</v>
      </c>
      <c r="AE1156" s="3">
        <f>IF(ISERROR(VLOOKUP($AC1156,技リスト!$A$1:$F$270,3,FALSE)),"－",VLOOKUP($AC1156,技リスト!$A$1:$F$270,3,FALSE))</f>
        <v>108</v>
      </c>
      <c r="AF1156" s="3" t="str">
        <f>IF($E1156=IF(ISERROR(VLOOKUP($AC1156,技リスト!$A$1:$F$245,4,FALSE)),"－",VLOOKUP($AC1156,技リスト!$A$1:$F$245,4,FALSE)),"一致","")</f>
        <v/>
      </c>
      <c r="AG1156" s="16" t="str">
        <f t="shared" si="144"/>
        <v>シャインドライブジグザグスパーククロスドライブイーグルバスター</v>
      </c>
      <c r="AH1156" s="16" t="str">
        <f t="shared" si="145"/>
        <v>シャインドライブジグザグスパーククロスドライブイーグルバスター</v>
      </c>
      <c r="AI1156" s="16" t="str">
        <f t="shared" si="146"/>
        <v>シャインドライブジグザグスパーククロスドライブイーグルバスター</v>
      </c>
      <c r="AJ1156" s="16" t="str">
        <f t="shared" si="147"/>
        <v>シャインドライブジグザグスパーククロスドライブイーグルバスター</v>
      </c>
      <c r="AK1156" s="15" t="str">
        <f t="shared" si="148"/>
        <v>NSDRNSLS</v>
      </c>
      <c r="AL1156" s="16" t="str">
        <f t="shared" si="149"/>
        <v>NSDRNSLS</v>
      </c>
      <c r="AM1156" s="15" t="str">
        <f t="shared" si="150"/>
        <v>NSDRNSLS</v>
      </c>
      <c r="AN1156" s="15" t="str">
        <f t="shared" si="151"/>
        <v>NSDRNSLS</v>
      </c>
    </row>
    <row r="1157" spans="1:40" ht="11.25" customHeight="1" x14ac:dyDescent="0.15">
      <c r="A1157" s="15">
        <v>1156</v>
      </c>
      <c r="B1157" s="15" t="s">
        <v>2619</v>
      </c>
      <c r="C1157" s="15" t="s">
        <v>2620</v>
      </c>
      <c r="D1157" s="3" t="s">
        <v>18</v>
      </c>
      <c r="E1157" s="15" t="s">
        <v>88</v>
      </c>
      <c r="F1157" s="15" t="s">
        <v>20</v>
      </c>
      <c r="G1157" s="15">
        <v>173</v>
      </c>
      <c r="H1157" s="15">
        <v>137</v>
      </c>
      <c r="I1157" s="15">
        <v>57</v>
      </c>
      <c r="J1157" s="15">
        <v>63</v>
      </c>
      <c r="K1157" s="15">
        <v>52</v>
      </c>
      <c r="L1157" s="15">
        <v>64</v>
      </c>
      <c r="M1157" s="15">
        <v>59</v>
      </c>
      <c r="N1157" s="15">
        <v>59</v>
      </c>
      <c r="O1157" s="15">
        <v>66</v>
      </c>
      <c r="P1157" s="15">
        <v>16</v>
      </c>
      <c r="Q1157" s="15" t="s">
        <v>436</v>
      </c>
      <c r="R1157" s="3" t="str">
        <f>IF(ISERROR(VLOOKUP($Q1157,技リスト!$A$1:$F$270,6,FALSE)),"－",VLOOKUP($Q1157,技リスト!$A$1:$F$270,6,FALSE))</f>
        <v>CA</v>
      </c>
      <c r="S1157" s="3">
        <f>IF(ISERROR(VLOOKUP($Q1157,技リスト!$A$1:$F$270,3,FALSE)),"－",VLOOKUP($Q1157,技リスト!$A$1:$F$270,3,FALSE))</f>
        <v>10</v>
      </c>
      <c r="T1157" s="3" t="str">
        <f>IF($E1157=IF(ISERROR(VLOOKUP($Q1157,技リスト!$A$1:$F$270,4,FALSE)),"－",VLOOKUP($Q1157,技リスト!$A$1:$F$270,4,FALSE)),"一致","")</f>
        <v>一致</v>
      </c>
      <c r="U1157" s="15" t="s">
        <v>158</v>
      </c>
      <c r="V1157" s="3" t="str">
        <f>IF(ISERROR(VLOOKUP($U1157,技リスト!$A$1:$F$270,6,FALSE)),"－",VLOOKUP($U1157,技リスト!$A$1:$F$270,6,FALSE))</f>
        <v>DR</v>
      </c>
      <c r="W1157" s="3">
        <f>IF(ISERROR(VLOOKUP($U1157,技リスト!$A$1:$F$270,3,FALSE)),"－",VLOOKUP($U1157,技リスト!$A$1:$F$270,3,FALSE))</f>
        <v>17</v>
      </c>
      <c r="X1157" s="3" t="str">
        <f>IF($E1157=IF(ISERROR(VLOOKUP($U1157,技リスト!$A$1:$F$270,4,FALSE)),"－",VLOOKUP($U1157,技リスト!$A$1:$F$270,4,FALSE)),"一致","")</f>
        <v>一致</v>
      </c>
      <c r="Y1157" s="15" t="s">
        <v>481</v>
      </c>
      <c r="Z1157" s="3" t="str">
        <f>IF(ISERROR(VLOOKUP($Y1157,技リスト!$A$1:$F$270,6,FALSE)),"－",VLOOKUP($Y1157,技リスト!$A$1:$F$270,6,FALSE))</f>
        <v>CA</v>
      </c>
      <c r="AA1157" s="3">
        <f>IF(ISERROR(VLOOKUP($Y1157,技リスト!$A$1:$F$270,3,FALSE)),"－",VLOOKUP($Y1157,技リスト!$A$1:$F$270,3,FALSE))</f>
        <v>41</v>
      </c>
      <c r="AB1157" s="3" t="str">
        <f>IF($E1157=IF(ISERROR(VLOOKUP($Y1157,技リスト!$A$1:$F$270,4,FALSE)),"－",VLOOKUP($Y1157,技リスト!$A$1:$F$270,4,FALSE)),"一致","")</f>
        <v>一致</v>
      </c>
      <c r="AC1157" s="15" t="s">
        <v>559</v>
      </c>
      <c r="AD1157" s="3" t="str">
        <f>IF(ISERROR(VLOOKUP($AC1157,技リスト!$A$1:$F$270,6,FALSE)),"－",VLOOKUP($AC1157,技リスト!$A$1:$F$270,6,FALSE))</f>
        <v>P2</v>
      </c>
      <c r="AE1157" s="3">
        <f>IF(ISERROR(VLOOKUP($AC1157,技リスト!$A$1:$F$270,3,FALSE)),"－",VLOOKUP($AC1157,技リスト!$A$1:$F$270,3,FALSE))</f>
        <v>76</v>
      </c>
      <c r="AF1157" s="3" t="str">
        <f>IF($E1157=IF(ISERROR(VLOOKUP($AC1157,技リスト!$A$1:$F$245,4,FALSE)),"－",VLOOKUP($AC1157,技リスト!$A$1:$F$245,4,FALSE)),"一致","")</f>
        <v>一致</v>
      </c>
      <c r="AG1157" s="16" t="str">
        <f t="shared" si="144"/>
        <v>スワンダイブたつまきせんぷうこがらしつなみウォール</v>
      </c>
      <c r="AH1157" s="16" t="str">
        <f t="shared" si="145"/>
        <v>スワンダイブたつまきせんぷうこがらしつなみウォール</v>
      </c>
      <c r="AI1157" s="16" t="str">
        <f t="shared" si="146"/>
        <v>スワンダイブたつまきせんぷうこがらしつなみウォール</v>
      </c>
      <c r="AJ1157" s="16" t="str">
        <f t="shared" si="147"/>
        <v>スワンダイブたつまきせんぷうこがらしつなみウォール</v>
      </c>
      <c r="AK1157" s="15" t="str">
        <f t="shared" si="148"/>
        <v>CADRCAP2</v>
      </c>
      <c r="AL1157" s="16" t="str">
        <f t="shared" si="149"/>
        <v>CADRCAP2</v>
      </c>
      <c r="AM1157" s="15" t="str">
        <f t="shared" si="150"/>
        <v>CADRCAP2</v>
      </c>
      <c r="AN1157" s="15" t="str">
        <f t="shared" si="151"/>
        <v>CADRCAP2</v>
      </c>
    </row>
    <row r="1158" spans="1:40" ht="11.25" customHeight="1" x14ac:dyDescent="0.15">
      <c r="A1158" s="15">
        <v>1157</v>
      </c>
      <c r="B1158" s="15" t="s">
        <v>2621</v>
      </c>
      <c r="C1158" s="15" t="s">
        <v>2622</v>
      </c>
      <c r="D1158" s="3" t="s">
        <v>18</v>
      </c>
      <c r="E1158" s="15" t="s">
        <v>19</v>
      </c>
      <c r="F1158" s="15" t="s">
        <v>17</v>
      </c>
      <c r="G1158" s="15">
        <v>151</v>
      </c>
      <c r="H1158" s="15">
        <v>113</v>
      </c>
      <c r="I1158" s="15">
        <v>58</v>
      </c>
      <c r="J1158" s="15">
        <v>66</v>
      </c>
      <c r="K1158" s="15">
        <v>71</v>
      </c>
      <c r="L1158" s="15">
        <v>62</v>
      </c>
      <c r="M1158" s="15">
        <v>61</v>
      </c>
      <c r="N1158" s="15">
        <v>52</v>
      </c>
      <c r="O1158" s="15">
        <v>70</v>
      </c>
      <c r="P1158" s="15">
        <v>9</v>
      </c>
      <c r="Q1158" s="15" t="s">
        <v>146</v>
      </c>
      <c r="R1158" s="3" t="str">
        <f>IF(ISERROR(VLOOKUP($Q1158,技リスト!$A$1:$F$270,6,FALSE)),"－",VLOOKUP($Q1158,技リスト!$A$1:$F$270,6,FALSE))</f>
        <v>DR</v>
      </c>
      <c r="S1158" s="3">
        <f>IF(ISERROR(VLOOKUP($Q1158,技リスト!$A$1:$F$270,3,FALSE)),"－",VLOOKUP($Q1158,技リスト!$A$1:$F$270,3,FALSE))</f>
        <v>15</v>
      </c>
      <c r="T1158" s="3" t="str">
        <f>IF($E1158=IF(ISERROR(VLOOKUP($Q1158,技リスト!$A$1:$F$270,4,FALSE)),"－",VLOOKUP($Q1158,技リスト!$A$1:$F$270,4,FALSE)),"一致","")</f>
        <v/>
      </c>
      <c r="U1158" s="15" t="s">
        <v>140</v>
      </c>
      <c r="V1158" s="3" t="str">
        <f>IF(ISERROR(VLOOKUP($U1158,技リスト!$A$1:$F$270,6,FALSE)),"－",VLOOKUP($U1158,技リスト!$A$1:$F$270,6,FALSE))</f>
        <v>BL</v>
      </c>
      <c r="W1158" s="3">
        <f>IF(ISERROR(VLOOKUP($U1158,技リスト!$A$1:$F$270,3,FALSE)),"－",VLOOKUP($U1158,技リスト!$A$1:$F$270,3,FALSE))</f>
        <v>41</v>
      </c>
      <c r="X1158" s="3" t="str">
        <f>IF($E1158=IF(ISERROR(VLOOKUP($U1158,技リスト!$A$1:$F$270,4,FALSE)),"－",VLOOKUP($U1158,技リスト!$A$1:$F$270,4,FALSE)),"一致","")</f>
        <v/>
      </c>
      <c r="Y1158" s="15" t="s">
        <v>449</v>
      </c>
      <c r="Z1158" s="3" t="str">
        <f>IF(ISERROR(VLOOKUP($Y1158,技リスト!$A$1:$F$270,6,FALSE)),"－",VLOOKUP($Y1158,技リスト!$A$1:$F$270,6,FALSE))</f>
        <v>NS</v>
      </c>
      <c r="AA1158" s="3">
        <f>IF(ISERROR(VLOOKUP($Y1158,技リスト!$A$1:$F$270,3,FALSE)),"－",VLOOKUP($Y1158,技リスト!$A$1:$F$270,3,FALSE))</f>
        <v>58</v>
      </c>
      <c r="AB1158" s="3" t="str">
        <f>IF($E1158=IF(ISERROR(VLOOKUP($Y1158,技リスト!$A$1:$F$270,4,FALSE)),"－",VLOOKUP($Y1158,技リスト!$A$1:$F$270,4,FALSE)),"一致","")</f>
        <v/>
      </c>
      <c r="AC1158" s="15" t="s">
        <v>488</v>
      </c>
      <c r="AD1158" s="3" t="str">
        <f>IF(ISERROR(VLOOKUP($AC1158,技リスト!$A$1:$F$270,6,FALSE)),"－",VLOOKUP($AC1158,技リスト!$A$1:$F$270,6,FALSE))</f>
        <v>BL</v>
      </c>
      <c r="AE1158" s="3">
        <f>IF(ISERROR(VLOOKUP($AC1158,技リスト!$A$1:$F$270,3,FALSE)),"－",VLOOKUP($AC1158,技リスト!$A$1:$F$270,3,FALSE))</f>
        <v>97</v>
      </c>
      <c r="AF1158" s="3" t="str">
        <f>IF($E1158=IF(ISERROR(VLOOKUP($AC1158,技リスト!$A$1:$F$245,4,FALSE)),"－",VLOOKUP($AC1158,技リスト!$A$1:$F$245,4,FALSE)),"一致","")</f>
        <v/>
      </c>
      <c r="AG1158" s="16" t="str">
        <f t="shared" si="144"/>
        <v>モンキーターンうしろのしょうめんつちだるまノーエスケイプ</v>
      </c>
      <c r="AH1158" s="16" t="str">
        <f t="shared" si="145"/>
        <v>モンキーターンうしろのしょうめんつちだるまノーエスケイプ</v>
      </c>
      <c r="AI1158" s="16" t="str">
        <f t="shared" si="146"/>
        <v>モンキーターンうしろのしょうめんつちだるまノーエスケイプ</v>
      </c>
      <c r="AJ1158" s="16" t="str">
        <f t="shared" si="147"/>
        <v>モンキーターンうしろのしょうめんつちだるまノーエスケイプ</v>
      </c>
      <c r="AK1158" s="15" t="str">
        <f t="shared" si="148"/>
        <v>DRBLNSBL</v>
      </c>
      <c r="AL1158" s="16" t="str">
        <f t="shared" si="149"/>
        <v>DRBLNSBL</v>
      </c>
      <c r="AM1158" s="15" t="str">
        <f t="shared" si="150"/>
        <v>DRBLNSBL</v>
      </c>
      <c r="AN1158" s="15" t="str">
        <f t="shared" si="151"/>
        <v>DRBLNSBL</v>
      </c>
    </row>
    <row r="1159" spans="1:40" ht="11.25" customHeight="1" x14ac:dyDescent="0.15">
      <c r="A1159" s="15">
        <v>1158</v>
      </c>
      <c r="B1159" s="15" t="s">
        <v>2623</v>
      </c>
      <c r="C1159" s="15" t="s">
        <v>2624</v>
      </c>
      <c r="D1159" s="3" t="s">
        <v>18</v>
      </c>
      <c r="E1159" s="15" t="s">
        <v>145</v>
      </c>
      <c r="F1159" s="15" t="s">
        <v>53</v>
      </c>
      <c r="G1159" s="15">
        <v>165</v>
      </c>
      <c r="H1159" s="15">
        <v>140</v>
      </c>
      <c r="I1159" s="15">
        <v>60</v>
      </c>
      <c r="J1159" s="15">
        <v>53</v>
      </c>
      <c r="K1159" s="15">
        <v>58</v>
      </c>
      <c r="L1159" s="15">
        <v>56</v>
      </c>
      <c r="M1159" s="15">
        <v>61</v>
      </c>
      <c r="N1159" s="15">
        <v>62</v>
      </c>
      <c r="O1159" s="15">
        <v>61</v>
      </c>
      <c r="P1159" s="15">
        <v>13</v>
      </c>
      <c r="Q1159" s="15" t="s">
        <v>344</v>
      </c>
      <c r="R1159" s="3" t="str">
        <f>IF(ISERROR(VLOOKUP($Q1159,技リスト!$A$1:$F$270,6,FALSE)),"－",VLOOKUP($Q1159,技リスト!$A$1:$F$270,6,FALSE))</f>
        <v>NS</v>
      </c>
      <c r="S1159" s="3">
        <f>IF(ISERROR(VLOOKUP($Q1159,技リスト!$A$1:$F$270,3,FALSE)),"－",VLOOKUP($Q1159,技リスト!$A$1:$F$270,3,FALSE))</f>
        <v>31</v>
      </c>
      <c r="T1159" s="3" t="str">
        <f>IF($E1159=IF(ISERROR(VLOOKUP($Q1159,技リスト!$A$1:$F$270,4,FALSE)),"－",VLOOKUP($Q1159,技リスト!$A$1:$F$270,4,FALSE)),"一致","")</f>
        <v/>
      </c>
      <c r="U1159" s="15" t="s">
        <v>325</v>
      </c>
      <c r="V1159" s="3" t="str">
        <f>IF(ISERROR(VLOOKUP($U1159,技リスト!$A$1:$F$270,6,FALSE)),"－",VLOOKUP($U1159,技リスト!$A$1:$F$270,6,FALSE))</f>
        <v>NS</v>
      </c>
      <c r="W1159" s="3">
        <f>IF(ISERROR(VLOOKUP($U1159,技リスト!$A$1:$F$270,3,FALSE)),"－",VLOOKUP($U1159,技リスト!$A$1:$F$270,3,FALSE))</f>
        <v>58</v>
      </c>
      <c r="X1159" s="3" t="str">
        <f>IF($E1159=IF(ISERROR(VLOOKUP($U1159,技リスト!$A$1:$F$270,4,FALSE)),"－",VLOOKUP($U1159,技リスト!$A$1:$F$270,4,FALSE)),"一致","")</f>
        <v/>
      </c>
      <c r="Y1159" s="15" t="s">
        <v>164</v>
      </c>
      <c r="Z1159" s="3" t="str">
        <f>IF(ISERROR(VLOOKUP($Y1159,技リスト!$A$1:$F$270,6,FALSE)),"－",VLOOKUP($Y1159,技リスト!$A$1:$F$270,6,FALSE))</f>
        <v>DR</v>
      </c>
      <c r="AA1159" s="3">
        <f>IF(ISERROR(VLOOKUP($Y1159,技リスト!$A$1:$F$270,3,FALSE)),"－",VLOOKUP($Y1159,技リスト!$A$1:$F$270,3,FALSE))</f>
        <v>49</v>
      </c>
      <c r="AB1159" s="3" t="str">
        <f>IF($E1159=IF(ISERROR(VLOOKUP($Y1159,技リスト!$A$1:$F$270,4,FALSE)),"－",VLOOKUP($Y1159,技リスト!$A$1:$F$270,4,FALSE)),"一致","")</f>
        <v/>
      </c>
      <c r="AC1159" s="15" t="s">
        <v>816</v>
      </c>
      <c r="AD1159" s="3" t="str">
        <f>IF(ISERROR(VLOOKUP($AC1159,技リスト!$A$1:$F$270,6,FALSE)),"－",VLOOKUP($AC1159,技リスト!$A$1:$F$270,6,FALSE))</f>
        <v>DR</v>
      </c>
      <c r="AE1159" s="3">
        <f>IF(ISERROR(VLOOKUP($AC1159,技リスト!$A$1:$F$270,3,FALSE)),"－",VLOOKUP($AC1159,技リスト!$A$1:$F$270,3,FALSE))</f>
        <v>83</v>
      </c>
      <c r="AF1159" s="3" t="str">
        <f>IF($E1159=IF(ISERROR(VLOOKUP($AC1159,技リスト!$A$1:$F$245,4,FALSE)),"－",VLOOKUP($AC1159,技リスト!$A$1:$F$245,4,FALSE)),"一致","")</f>
        <v/>
      </c>
      <c r="AG1159" s="16" t="str">
        <f t="shared" si="144"/>
        <v>ターザンキックコンドルダイブごりむちゅうモグラシャッフル</v>
      </c>
      <c r="AH1159" s="16" t="str">
        <f t="shared" si="145"/>
        <v>ターザンキックコンドルダイブごりむちゅうモグラシャッフル</v>
      </c>
      <c r="AI1159" s="16" t="str">
        <f t="shared" si="146"/>
        <v>ターザンキックコンドルダイブごりむちゅうモグラシャッフル</v>
      </c>
      <c r="AJ1159" s="16" t="str">
        <f t="shared" si="147"/>
        <v>ターザンキックコンドルダイブごりむちゅうモグラシャッフル</v>
      </c>
      <c r="AK1159" s="15" t="str">
        <f t="shared" si="148"/>
        <v>NSNSDRDR</v>
      </c>
      <c r="AL1159" s="16" t="str">
        <f t="shared" si="149"/>
        <v>NSNSDRDR</v>
      </c>
      <c r="AM1159" s="15" t="str">
        <f t="shared" si="150"/>
        <v>NSNSDRDR</v>
      </c>
      <c r="AN1159" s="15" t="str">
        <f t="shared" si="151"/>
        <v>NSNSDRDR</v>
      </c>
    </row>
    <row r="1160" spans="1:40" ht="11.25" customHeight="1" x14ac:dyDescent="0.15">
      <c r="A1160" s="15">
        <v>1159</v>
      </c>
      <c r="B1160" s="15" t="s">
        <v>2625</v>
      </c>
      <c r="C1160" s="15" t="s">
        <v>2626</v>
      </c>
      <c r="D1160" s="3" t="s">
        <v>18</v>
      </c>
      <c r="E1160" s="15" t="s">
        <v>121</v>
      </c>
      <c r="F1160" s="15" t="s">
        <v>53</v>
      </c>
      <c r="G1160" s="15">
        <v>162</v>
      </c>
      <c r="H1160" s="15">
        <v>120</v>
      </c>
      <c r="I1160" s="15">
        <v>65</v>
      </c>
      <c r="J1160" s="15">
        <v>52</v>
      </c>
      <c r="K1160" s="15">
        <v>58</v>
      </c>
      <c r="L1160" s="15">
        <v>61</v>
      </c>
      <c r="M1160" s="15">
        <v>56</v>
      </c>
      <c r="N1160" s="15">
        <v>68</v>
      </c>
      <c r="O1160" s="15">
        <v>69</v>
      </c>
      <c r="P1160" s="15">
        <v>16</v>
      </c>
      <c r="Q1160" s="15" t="s">
        <v>304</v>
      </c>
      <c r="R1160" s="3" t="str">
        <f>IF(ISERROR(VLOOKUP($Q1160,技リスト!$A$1:$F$270,6,FALSE)),"－",VLOOKUP($Q1160,技リスト!$A$1:$F$270,6,FALSE))</f>
        <v>BL</v>
      </c>
      <c r="S1160" s="3">
        <f>IF(ISERROR(VLOOKUP($Q1160,技リスト!$A$1:$F$270,3,FALSE)),"－",VLOOKUP($Q1160,技リスト!$A$1:$F$270,3,FALSE))</f>
        <v>12</v>
      </c>
      <c r="T1160" s="3" t="str">
        <f>IF($E1160=IF(ISERROR(VLOOKUP($Q1160,技リスト!$A$1:$F$270,4,FALSE)),"－",VLOOKUP($Q1160,技リスト!$A$1:$F$270,4,FALSE)),"一致","")</f>
        <v>一致</v>
      </c>
      <c r="U1160" s="15" t="s">
        <v>134</v>
      </c>
      <c r="V1160" s="3" t="str">
        <f>IF(ISERROR(VLOOKUP($U1160,技リスト!$A$1:$F$270,6,FALSE)),"－",VLOOKUP($U1160,技リスト!$A$1:$F$270,6,FALSE))</f>
        <v>DR</v>
      </c>
      <c r="W1160" s="3">
        <f>IF(ISERROR(VLOOKUP($U1160,技リスト!$A$1:$F$270,3,FALSE)),"－",VLOOKUP($U1160,技リスト!$A$1:$F$270,3,FALSE))</f>
        <v>38</v>
      </c>
      <c r="X1160" s="3" t="str">
        <f>IF($E1160=IF(ISERROR(VLOOKUP($U1160,技リスト!$A$1:$F$270,4,FALSE)),"－",VLOOKUP($U1160,技リスト!$A$1:$F$270,4,FALSE)),"一致","")</f>
        <v>一致</v>
      </c>
      <c r="Y1160" s="15" t="s">
        <v>213</v>
      </c>
      <c r="Z1160" s="3" t="str">
        <f>IF(ISERROR(VLOOKUP($Y1160,技リスト!$A$1:$F$270,6,FALSE)),"－",VLOOKUP($Y1160,技リスト!$A$1:$F$270,6,FALSE))</f>
        <v>BL</v>
      </c>
      <c r="AA1160" s="3">
        <f>IF(ISERROR(VLOOKUP($Y1160,技リスト!$A$1:$F$270,3,FALSE)),"－",VLOOKUP($Y1160,技リスト!$A$1:$F$270,3,FALSE))</f>
        <v>56</v>
      </c>
      <c r="AB1160" s="3" t="str">
        <f>IF($E1160=IF(ISERROR(VLOOKUP($Y1160,技リスト!$A$1:$F$270,4,FALSE)),"－",VLOOKUP($Y1160,技リスト!$A$1:$F$270,4,FALSE)),"一致","")</f>
        <v>一致</v>
      </c>
      <c r="AC1160" s="15" t="s">
        <v>729</v>
      </c>
      <c r="AD1160" s="3" t="str">
        <f>IF(ISERROR(VLOOKUP($AC1160,技リスト!$A$1:$F$270,6,FALSE)),"－",VLOOKUP($AC1160,技リスト!$A$1:$F$270,6,FALSE))</f>
        <v>BB</v>
      </c>
      <c r="AE1160" s="3">
        <f>IF(ISERROR(VLOOKUP($AC1160,技リスト!$A$1:$F$270,3,FALSE)),"－",VLOOKUP($AC1160,技リスト!$A$1:$F$270,3,FALSE))</f>
        <v>73</v>
      </c>
      <c r="AF1160" s="3" t="str">
        <f>IF($E1160=IF(ISERROR(VLOOKUP($AC1160,技リスト!$A$1:$F$245,4,FALSE)),"－",VLOOKUP($AC1160,技リスト!$A$1:$F$245,4,FALSE)),"一致","")</f>
        <v/>
      </c>
      <c r="AG1160" s="16" t="str">
        <f t="shared" si="144"/>
        <v>しこふみスーパーアルマジロアースクェイクボルケイノカット</v>
      </c>
      <c r="AH1160" s="16" t="str">
        <f t="shared" si="145"/>
        <v>しこふみスーパーアルマジロアースクェイクボルケイノカット</v>
      </c>
      <c r="AI1160" s="16" t="str">
        <f t="shared" si="146"/>
        <v>しこふみスーパーアルマジロアースクェイクボルケイノカット</v>
      </c>
      <c r="AJ1160" s="16" t="str">
        <f t="shared" si="147"/>
        <v>しこふみスーパーアルマジロアースクェイクボルケイノカット</v>
      </c>
      <c r="AK1160" s="15" t="str">
        <f t="shared" si="148"/>
        <v>BLDRBLBB</v>
      </c>
      <c r="AL1160" s="16" t="str">
        <f t="shared" si="149"/>
        <v>BLDRBLBB</v>
      </c>
      <c r="AM1160" s="15" t="str">
        <f t="shared" si="150"/>
        <v>BLDRBLBB</v>
      </c>
      <c r="AN1160" s="15" t="str">
        <f t="shared" si="151"/>
        <v>BLDRBLBB</v>
      </c>
    </row>
    <row r="1161" spans="1:40" ht="11.25" customHeight="1" x14ac:dyDescent="0.15">
      <c r="A1161" s="15">
        <v>1160</v>
      </c>
      <c r="B1161" s="15" t="s">
        <v>2627</v>
      </c>
      <c r="C1161" s="15" t="s">
        <v>2628</v>
      </c>
      <c r="D1161" s="3" t="s">
        <v>192</v>
      </c>
      <c r="E1161" s="15" t="s">
        <v>88</v>
      </c>
      <c r="F1161" s="15" t="s">
        <v>52</v>
      </c>
      <c r="G1161" s="15">
        <v>151</v>
      </c>
      <c r="H1161" s="15">
        <v>157</v>
      </c>
      <c r="I1161" s="15">
        <v>63</v>
      </c>
      <c r="J1161" s="15">
        <v>52</v>
      </c>
      <c r="K1161" s="15">
        <v>57</v>
      </c>
      <c r="L1161" s="15">
        <v>63</v>
      </c>
      <c r="M1161" s="15">
        <v>65</v>
      </c>
      <c r="N1161" s="15">
        <v>58</v>
      </c>
      <c r="O1161" s="15">
        <v>60</v>
      </c>
      <c r="P1161" s="15">
        <v>15</v>
      </c>
      <c r="Q1161" s="15" t="s">
        <v>235</v>
      </c>
      <c r="R1161" s="3" t="str">
        <f>IF(ISERROR(VLOOKUP($Q1161,技リスト!$A$1:$F$270,6,FALSE)),"－",VLOOKUP($Q1161,技リスト!$A$1:$F$270,6,FALSE))</f>
        <v>NS</v>
      </c>
      <c r="S1161" s="3">
        <f>IF(ISERROR(VLOOKUP($Q1161,技リスト!$A$1:$F$270,3,FALSE)),"－",VLOOKUP($Q1161,技リスト!$A$1:$F$270,3,FALSE))</f>
        <v>58</v>
      </c>
      <c r="T1161" s="3" t="str">
        <f>IF($E1161=IF(ISERROR(VLOOKUP($Q1161,技リスト!$A$1:$F$270,4,FALSE)),"－",VLOOKUP($Q1161,技リスト!$A$1:$F$270,4,FALSE)),"一致","")</f>
        <v/>
      </c>
      <c r="U1161" s="15" t="s">
        <v>921</v>
      </c>
      <c r="V1161" s="3" t="str">
        <f>IF(ISERROR(VLOOKUP($U1161,技リスト!$A$1:$F$270,6,FALSE)),"－",VLOOKUP($U1161,技リスト!$A$1:$F$270,6,FALSE))</f>
        <v>DR</v>
      </c>
      <c r="W1161" s="3">
        <f>IF(ISERROR(VLOOKUP($U1161,技リスト!$A$1:$F$270,3,FALSE)),"－",VLOOKUP($U1161,技リスト!$A$1:$F$270,3,FALSE))</f>
        <v>17</v>
      </c>
      <c r="X1161" s="3" t="str">
        <f>IF($E1161=IF(ISERROR(VLOOKUP($U1161,技リスト!$A$1:$F$270,4,FALSE)),"－",VLOOKUP($U1161,技リスト!$A$1:$F$270,4,FALSE)),"一致","")</f>
        <v/>
      </c>
      <c r="Y1161" s="15" t="s">
        <v>424</v>
      </c>
      <c r="Z1161" s="3" t="str">
        <f>IF(ISERROR(VLOOKUP($Y1161,技リスト!$A$1:$F$270,6,FALSE)),"－",VLOOKUP($Y1161,技リスト!$A$1:$F$270,6,FALSE))</f>
        <v>NS</v>
      </c>
      <c r="AA1161" s="3">
        <f>IF(ISERROR(VLOOKUP($Y1161,技リスト!$A$1:$F$270,3,FALSE)),"－",VLOOKUP($Y1161,技リスト!$A$1:$F$270,3,FALSE))</f>
        <v>78</v>
      </c>
      <c r="AB1161" s="3" t="str">
        <f>IF($E1161=IF(ISERROR(VLOOKUP($Y1161,技リスト!$A$1:$F$270,4,FALSE)),"－",VLOOKUP($Y1161,技リスト!$A$1:$F$270,4,FALSE)),"一致","")</f>
        <v/>
      </c>
      <c r="AC1161" s="15" t="s">
        <v>681</v>
      </c>
      <c r="AD1161" s="3" t="str">
        <f>IF(ISERROR(VLOOKUP($AC1161,技リスト!$A$1:$F$270,6,FALSE)),"－",VLOOKUP($AC1161,技リスト!$A$1:$F$270,6,FALSE))</f>
        <v>BS</v>
      </c>
      <c r="AE1161" s="3">
        <f>IF(ISERROR(VLOOKUP($AC1161,技リスト!$A$1:$F$270,3,FALSE)),"－",VLOOKUP($AC1161,技リスト!$A$1:$F$270,3,FALSE))</f>
        <v>103</v>
      </c>
      <c r="AF1161" s="3" t="str">
        <f>IF($E1161=IF(ISERROR(VLOOKUP($AC1161,技リスト!$A$1:$F$245,4,FALSE)),"－",VLOOKUP($AC1161,技リスト!$A$1:$F$245,4,FALSE)),"一致","")</f>
        <v/>
      </c>
      <c r="AG1161" s="16" t="str">
        <f t="shared" si="144"/>
        <v>ひゃくれつショットひとりワンツーシャインドライブバタフライドリーム</v>
      </c>
      <c r="AH1161" s="16" t="str">
        <f t="shared" si="145"/>
        <v>ひゃくれつショットひとりワンツーシャインドライブバタフライドリーム</v>
      </c>
      <c r="AI1161" s="16" t="str">
        <f t="shared" si="146"/>
        <v>ひゃくれつショットひとりワンツーシャインドライブバタフライドリーム</v>
      </c>
      <c r="AJ1161" s="16" t="str">
        <f t="shared" si="147"/>
        <v>ひゃくれつショットひとりワンツーシャインドライブバタフライドリーム</v>
      </c>
      <c r="AK1161" s="15" t="str">
        <f t="shared" si="148"/>
        <v>NSDRNSBS</v>
      </c>
      <c r="AL1161" s="16" t="str">
        <f t="shared" si="149"/>
        <v>NSDRNSBS</v>
      </c>
      <c r="AM1161" s="15" t="str">
        <f t="shared" si="150"/>
        <v>NSDRNSBS</v>
      </c>
      <c r="AN1161" s="15" t="str">
        <f t="shared" si="151"/>
        <v>NSDRNSBS</v>
      </c>
    </row>
    <row r="1162" spans="1:40" ht="11.25" customHeight="1" x14ac:dyDescent="0.15">
      <c r="A1162" s="15">
        <v>1161</v>
      </c>
      <c r="B1162" s="15" t="s">
        <v>2629</v>
      </c>
      <c r="C1162" s="15" t="s">
        <v>2630</v>
      </c>
      <c r="D1162" s="3" t="s">
        <v>192</v>
      </c>
      <c r="E1162" s="15" t="s">
        <v>145</v>
      </c>
      <c r="F1162" s="15" t="s">
        <v>20</v>
      </c>
      <c r="G1162" s="15">
        <v>182</v>
      </c>
      <c r="H1162" s="15">
        <v>133</v>
      </c>
      <c r="I1162" s="15">
        <v>60</v>
      </c>
      <c r="J1162" s="15">
        <v>61</v>
      </c>
      <c r="K1162" s="15">
        <v>70</v>
      </c>
      <c r="L1162" s="15">
        <v>67</v>
      </c>
      <c r="M1162" s="15">
        <v>69</v>
      </c>
      <c r="N1162" s="15">
        <v>52</v>
      </c>
      <c r="O1162" s="15">
        <v>71</v>
      </c>
      <c r="P1162" s="15">
        <v>11</v>
      </c>
      <c r="Q1162" s="15" t="s">
        <v>2631</v>
      </c>
      <c r="R1162" s="3" t="str">
        <f>IF(ISERROR(VLOOKUP($Q1162,技リスト!$A$1:$F$270,6,FALSE)),"－",VLOOKUP($Q1162,技リスト!$A$1:$F$270,6,FALSE))</f>
        <v>CA</v>
      </c>
      <c r="S1162" s="3">
        <f>IF(ISERROR(VLOOKUP($Q1162,技リスト!$A$1:$F$270,3,FALSE)),"－",VLOOKUP($Q1162,技リスト!$A$1:$F$270,3,FALSE))</f>
        <v>48</v>
      </c>
      <c r="T1162" s="3" t="str">
        <f>IF($E1162=IF(ISERROR(VLOOKUP($Q1162,技リスト!$A$1:$F$270,4,FALSE)),"－",VLOOKUP($Q1162,技リスト!$A$1:$F$270,4,FALSE)),"一致","")</f>
        <v/>
      </c>
      <c r="U1162" s="15" t="s">
        <v>2632</v>
      </c>
      <c r="V1162" s="3" t="str">
        <f>IF(ISERROR(VLOOKUP($U1162,技リスト!$A$1:$F$270,6,FALSE)),"－",VLOOKUP($U1162,技リスト!$A$1:$F$270,6,FALSE))</f>
        <v>CA</v>
      </c>
      <c r="W1162" s="3">
        <f>IF(ISERROR(VLOOKUP($U1162,技リスト!$A$1:$F$270,3,FALSE)),"－",VLOOKUP($U1162,技リスト!$A$1:$F$270,3,FALSE))</f>
        <v>63</v>
      </c>
      <c r="X1162" s="3" t="str">
        <f>IF($E1162=IF(ISERROR(VLOOKUP($U1162,技リスト!$A$1:$F$270,4,FALSE)),"－",VLOOKUP($U1162,技リスト!$A$1:$F$270,4,FALSE)),"一致","")</f>
        <v/>
      </c>
      <c r="Y1162" s="15" t="s">
        <v>212</v>
      </c>
      <c r="Z1162" s="3" t="str">
        <f>IF(ISERROR(VLOOKUP($Y1162,技リスト!$A$1:$F$270,6,FALSE)),"－",VLOOKUP($Y1162,技リスト!$A$1:$F$270,6,FALSE))</f>
        <v>BB</v>
      </c>
      <c r="AA1162" s="3">
        <f>IF(ISERROR(VLOOKUP($Y1162,技リスト!$A$1:$F$270,3,FALSE)),"－",VLOOKUP($Y1162,技リスト!$A$1:$F$270,3,FALSE))</f>
        <v>14</v>
      </c>
      <c r="AB1162" s="3" t="str">
        <f>IF($E1162=IF(ISERROR(VLOOKUP($Y1162,技リスト!$A$1:$F$270,4,FALSE)),"－",VLOOKUP($Y1162,技リスト!$A$1:$F$270,4,FALSE)),"一致","")</f>
        <v>一致</v>
      </c>
      <c r="AC1162" s="15" t="s">
        <v>321</v>
      </c>
      <c r="AD1162" s="3" t="str">
        <f>IF(ISERROR(VLOOKUP($AC1162,技リスト!$A$1:$F$270,6,FALSE)),"－",VLOOKUP($AC1162,技リスト!$A$1:$F$270,6,FALSE))</f>
        <v>P1</v>
      </c>
      <c r="AE1162" s="3">
        <f>IF(ISERROR(VLOOKUP($AC1162,技リスト!$A$1:$F$270,3,FALSE)),"－",VLOOKUP($AC1162,技リスト!$A$1:$F$270,3,FALSE))</f>
        <v>76</v>
      </c>
      <c r="AF1162" s="3" t="str">
        <f>IF($E1162=IF(ISERROR(VLOOKUP($AC1162,技リスト!$A$1:$F$245,4,FALSE)),"－",VLOOKUP($AC1162,技リスト!$A$1:$F$245,4,FALSE)),"一致","")</f>
        <v/>
      </c>
      <c r="AG1162" s="16" t="str">
        <f t="shared" si="144"/>
        <v>はなふぶきスラッシュネイルジャイアントスピンちゃぶだいがえし</v>
      </c>
      <c r="AH1162" s="16" t="str">
        <f t="shared" si="145"/>
        <v>はなふぶきスラッシュネイルジャイアントスピンちゃぶだいがえし</v>
      </c>
      <c r="AI1162" s="16" t="str">
        <f t="shared" si="146"/>
        <v>はなふぶきスラッシュネイルジャイアントスピンちゃぶだいがえし</v>
      </c>
      <c r="AJ1162" s="16" t="str">
        <f t="shared" si="147"/>
        <v>はなふぶきスラッシュネイルジャイアントスピンちゃぶだいがえし</v>
      </c>
      <c r="AK1162" s="15" t="str">
        <f t="shared" si="148"/>
        <v>CACABBP1</v>
      </c>
      <c r="AL1162" s="16" t="str">
        <f t="shared" si="149"/>
        <v>CACABBP1</v>
      </c>
      <c r="AM1162" s="15" t="str">
        <f t="shared" si="150"/>
        <v>CACABBP1</v>
      </c>
      <c r="AN1162" s="15" t="str">
        <f t="shared" si="151"/>
        <v>CACABBP1</v>
      </c>
    </row>
    <row r="1163" spans="1:40" ht="11.25" customHeight="1" x14ac:dyDescent="0.15">
      <c r="A1163" s="15">
        <v>1162</v>
      </c>
      <c r="B1163" s="15" t="s">
        <v>2633</v>
      </c>
      <c r="C1163" s="15" t="s">
        <v>998</v>
      </c>
      <c r="D1163" s="3" t="s">
        <v>192</v>
      </c>
      <c r="E1163" s="15" t="s">
        <v>19</v>
      </c>
      <c r="F1163" s="15" t="s">
        <v>17</v>
      </c>
      <c r="G1163" s="15">
        <v>151</v>
      </c>
      <c r="H1163" s="15">
        <v>137</v>
      </c>
      <c r="I1163" s="15">
        <v>61</v>
      </c>
      <c r="J1163" s="15">
        <v>56</v>
      </c>
      <c r="K1163" s="15">
        <v>61</v>
      </c>
      <c r="L1163" s="15">
        <v>65</v>
      </c>
      <c r="M1163" s="15">
        <v>60</v>
      </c>
      <c r="N1163" s="15">
        <v>52</v>
      </c>
      <c r="O1163" s="15">
        <v>52</v>
      </c>
      <c r="P1163" s="15">
        <v>20</v>
      </c>
      <c r="Q1163" s="15" t="s">
        <v>329</v>
      </c>
      <c r="R1163" s="3" t="str">
        <f>IF(ISERROR(VLOOKUP($Q1163,技リスト!$A$1:$F$270,6,FALSE)),"－",VLOOKUP($Q1163,技リスト!$A$1:$F$270,6,FALSE))</f>
        <v>DR</v>
      </c>
      <c r="S1163" s="3">
        <f>IF(ISERROR(VLOOKUP($Q1163,技リスト!$A$1:$F$270,3,FALSE)),"－",VLOOKUP($Q1163,技リスト!$A$1:$F$270,3,FALSE))</f>
        <v>8</v>
      </c>
      <c r="T1163" s="3" t="str">
        <f>IF($E1163=IF(ISERROR(VLOOKUP($Q1163,技リスト!$A$1:$F$270,4,FALSE)),"－",VLOOKUP($Q1163,技リスト!$A$1:$F$270,4,FALSE)),"一致","")</f>
        <v/>
      </c>
      <c r="U1163" s="15" t="s">
        <v>732</v>
      </c>
      <c r="V1163" s="3" t="str">
        <f>IF(ISERROR(VLOOKUP($U1163,技リスト!$A$1:$F$270,6,FALSE)),"－",VLOOKUP($U1163,技リスト!$A$1:$F$270,6,FALSE))</f>
        <v>BL</v>
      </c>
      <c r="W1163" s="3">
        <f>IF(ISERROR(VLOOKUP($U1163,技リスト!$A$1:$F$270,3,FALSE)),"－",VLOOKUP($U1163,技リスト!$A$1:$F$270,3,FALSE))</f>
        <v>56</v>
      </c>
      <c r="X1163" s="3" t="str">
        <f>IF($E1163=IF(ISERROR(VLOOKUP($U1163,技リスト!$A$1:$F$270,4,FALSE)),"－",VLOOKUP($U1163,技リスト!$A$1:$F$270,4,FALSE)),"一致","")</f>
        <v/>
      </c>
      <c r="Y1163" s="15" t="s">
        <v>164</v>
      </c>
      <c r="Z1163" s="3" t="str">
        <f>IF(ISERROR(VLOOKUP($Y1163,技リスト!$A$1:$F$270,6,FALSE)),"－",VLOOKUP($Y1163,技リスト!$A$1:$F$270,6,FALSE))</f>
        <v>DR</v>
      </c>
      <c r="AA1163" s="3">
        <f>IF(ISERROR(VLOOKUP($Y1163,技リスト!$A$1:$F$270,3,FALSE)),"－",VLOOKUP($Y1163,技リスト!$A$1:$F$270,3,FALSE))</f>
        <v>49</v>
      </c>
      <c r="AB1163" s="3" t="str">
        <f>IF($E1163=IF(ISERROR(VLOOKUP($Y1163,技リスト!$A$1:$F$270,4,FALSE)),"－",VLOOKUP($Y1163,技リスト!$A$1:$F$270,4,FALSE)),"一致","")</f>
        <v/>
      </c>
      <c r="AC1163" s="15" t="s">
        <v>719</v>
      </c>
      <c r="AD1163" s="3" t="str">
        <f>IF(ISERROR(VLOOKUP($AC1163,技リスト!$A$1:$F$270,6,FALSE)),"－",VLOOKUP($AC1163,技リスト!$A$1:$F$270,6,FALSE))</f>
        <v>BL</v>
      </c>
      <c r="AE1163" s="3">
        <f>IF(ISERROR(VLOOKUP($AC1163,技リスト!$A$1:$F$270,3,FALSE)),"－",VLOOKUP($AC1163,技リスト!$A$1:$F$270,3,FALSE))</f>
        <v>84</v>
      </c>
      <c r="AF1163" s="3" t="str">
        <f>IF($E1163=IF(ISERROR(VLOOKUP($AC1163,技リスト!$A$1:$F$245,4,FALSE)),"－",VLOOKUP($AC1163,技リスト!$A$1:$F$245,4,FALSE)),"一致","")</f>
        <v/>
      </c>
      <c r="AG1163" s="16" t="str">
        <f t="shared" si="144"/>
        <v>たまのりピエロフェイクボンバーごりむちゅうブロックサーカス</v>
      </c>
      <c r="AH1163" s="16" t="str">
        <f t="shared" si="145"/>
        <v>たまのりピエロフェイクボンバーごりむちゅうブロックサーカス</v>
      </c>
      <c r="AI1163" s="16" t="str">
        <f t="shared" si="146"/>
        <v>たまのりピエロフェイクボンバーごりむちゅうブロックサーカス</v>
      </c>
      <c r="AJ1163" s="16" t="str">
        <f t="shared" si="147"/>
        <v>たまのりピエロフェイクボンバーごりむちゅうブロックサーカス</v>
      </c>
      <c r="AK1163" s="15" t="str">
        <f t="shared" si="148"/>
        <v>DRBLDRBL</v>
      </c>
      <c r="AL1163" s="16" t="str">
        <f t="shared" si="149"/>
        <v>DRBLDRBL</v>
      </c>
      <c r="AM1163" s="15" t="str">
        <f t="shared" si="150"/>
        <v>DRBLDRBL</v>
      </c>
      <c r="AN1163" s="15" t="str">
        <f t="shared" si="151"/>
        <v>DRBLDRBL</v>
      </c>
    </row>
    <row r="1164" spans="1:40" ht="11.25" customHeight="1" x14ac:dyDescent="0.15">
      <c r="A1164" s="15">
        <v>1163</v>
      </c>
      <c r="B1164" s="15" t="s">
        <v>2634</v>
      </c>
      <c r="C1164" s="15" t="s">
        <v>2635</v>
      </c>
      <c r="D1164" s="3" t="s">
        <v>192</v>
      </c>
      <c r="E1164" s="15" t="s">
        <v>19</v>
      </c>
      <c r="F1164" s="15" t="s">
        <v>17</v>
      </c>
      <c r="G1164" s="15">
        <v>123</v>
      </c>
      <c r="H1164" s="15">
        <v>144</v>
      </c>
      <c r="I1164" s="15">
        <v>63</v>
      </c>
      <c r="J1164" s="15">
        <v>52</v>
      </c>
      <c r="K1164" s="15">
        <v>56</v>
      </c>
      <c r="L1164" s="15">
        <v>55</v>
      </c>
      <c r="M1164" s="15">
        <v>60</v>
      </c>
      <c r="N1164" s="15">
        <v>55</v>
      </c>
      <c r="O1164" s="15">
        <v>57</v>
      </c>
      <c r="P1164" s="15">
        <v>14</v>
      </c>
      <c r="Q1164" s="15" t="s">
        <v>193</v>
      </c>
      <c r="R1164" s="3" t="str">
        <f>IF(ISERROR(VLOOKUP($Q1164,技リスト!$A$1:$F$270,6,FALSE)),"－",VLOOKUP($Q1164,技リスト!$A$1:$F$270,6,FALSE))</f>
        <v>－</v>
      </c>
      <c r="S1164" s="3" t="str">
        <f>IF(ISERROR(VLOOKUP($Q1164,技リスト!$A$1:$F$270,3,FALSE)),"－",VLOOKUP($Q1164,技リスト!$A$1:$F$270,3,FALSE))</f>
        <v>－</v>
      </c>
      <c r="T1164" s="3" t="str">
        <f>IF($E1164=IF(ISERROR(VLOOKUP($Q1164,技リスト!$A$1:$F$270,4,FALSE)),"－",VLOOKUP($Q1164,技リスト!$A$1:$F$270,4,FALSE)),"一致","")</f>
        <v/>
      </c>
      <c r="U1164" s="15" t="s">
        <v>699</v>
      </c>
      <c r="V1164" s="3" t="str">
        <f>IF(ISERROR(VLOOKUP($U1164,技リスト!$A$1:$F$270,6,FALSE)),"－",VLOOKUP($U1164,技リスト!$A$1:$F$270,6,FALSE))</f>
        <v>BL</v>
      </c>
      <c r="W1164" s="3">
        <f>IF(ISERROR(VLOOKUP($U1164,技リスト!$A$1:$F$270,3,FALSE)),"－",VLOOKUP($U1164,技リスト!$A$1:$F$270,3,FALSE))</f>
        <v>80</v>
      </c>
      <c r="X1164" s="3" t="str">
        <f>IF($E1164=IF(ISERROR(VLOOKUP($U1164,技リスト!$A$1:$F$270,4,FALSE)),"－",VLOOKUP($U1164,技リスト!$A$1:$F$270,4,FALSE)),"一致","")</f>
        <v>一致</v>
      </c>
      <c r="Y1164" s="15" t="s">
        <v>680</v>
      </c>
      <c r="Z1164" s="3" t="str">
        <f>IF(ISERROR(VLOOKUP($Y1164,技リスト!$A$1:$F$270,6,FALSE)),"－",VLOOKUP($Y1164,技リスト!$A$1:$F$270,6,FALSE))</f>
        <v>DR</v>
      </c>
      <c r="AA1164" s="3">
        <f>IF(ISERROR(VLOOKUP($Y1164,技リスト!$A$1:$F$270,3,FALSE)),"－",VLOOKUP($Y1164,技リスト!$A$1:$F$270,3,FALSE))</f>
        <v>69</v>
      </c>
      <c r="AB1164" s="3" t="str">
        <f>IF($E1164=IF(ISERROR(VLOOKUP($Y1164,技リスト!$A$1:$F$270,4,FALSE)),"－",VLOOKUP($Y1164,技リスト!$A$1:$F$270,4,FALSE)),"一致","")</f>
        <v/>
      </c>
      <c r="AC1164" s="15" t="s">
        <v>195</v>
      </c>
      <c r="AD1164" s="3" t="str">
        <f>IF(ISERROR(VLOOKUP($AC1164,技リスト!$A$1:$F$270,6,FALSE)),"－",VLOOKUP($AC1164,技リスト!$A$1:$F$270,6,FALSE))</f>
        <v>NS</v>
      </c>
      <c r="AE1164" s="3">
        <f>IF(ISERROR(VLOOKUP($AC1164,技リスト!$A$1:$F$270,3,FALSE)),"－",VLOOKUP($AC1164,技リスト!$A$1:$F$270,3,FALSE))</f>
        <v>68</v>
      </c>
      <c r="AF1164" s="3" t="str">
        <f>IF($E1164=IF(ISERROR(VLOOKUP($AC1164,技リスト!$A$1:$F$245,4,FALSE)),"－",VLOOKUP($AC1164,技リスト!$A$1:$F$245,4,FALSE)),"一致","")</f>
        <v>一致</v>
      </c>
      <c r="AG1164" s="16" t="str">
        <f t="shared" si="144"/>
        <v>おいろけUP!グッドスメルプリマドンナローズスプラッシュ</v>
      </c>
      <c r="AH1164" s="16" t="str">
        <f t="shared" si="145"/>
        <v>おいろけUP!グッドスメルプリマドンナローズスプラッシュ</v>
      </c>
      <c r="AI1164" s="16" t="str">
        <f t="shared" si="146"/>
        <v>おいろけUP!グッドスメルプリマドンナローズスプラッシュ</v>
      </c>
      <c r="AJ1164" s="16" t="str">
        <f t="shared" si="147"/>
        <v>おいろけUP!グッドスメルプリマドンナローズスプラッシュ</v>
      </c>
      <c r="AK1164" s="15" t="str">
        <f t="shared" si="148"/>
        <v>－BLDRNS</v>
      </c>
      <c r="AL1164" s="16" t="str">
        <f t="shared" si="149"/>
        <v>－BLDRNS</v>
      </c>
      <c r="AM1164" s="15" t="str">
        <f t="shared" si="150"/>
        <v>－BLDRNS</v>
      </c>
      <c r="AN1164" s="15" t="str">
        <f t="shared" si="151"/>
        <v>－BLDRNS</v>
      </c>
    </row>
    <row r="1165" spans="1:40" ht="11.25" customHeight="1" x14ac:dyDescent="0.15">
      <c r="A1165" s="15">
        <v>1164</v>
      </c>
      <c r="B1165" s="15" t="s">
        <v>2636</v>
      </c>
      <c r="C1165" s="15" t="s">
        <v>2637</v>
      </c>
      <c r="D1165" s="3" t="s">
        <v>192</v>
      </c>
      <c r="E1165" s="15" t="s">
        <v>19</v>
      </c>
      <c r="F1165" s="15" t="s">
        <v>17</v>
      </c>
      <c r="G1165" s="15">
        <v>138</v>
      </c>
      <c r="H1165" s="15">
        <v>133</v>
      </c>
      <c r="I1165" s="15">
        <v>52</v>
      </c>
      <c r="J1165" s="15">
        <v>60</v>
      </c>
      <c r="K1165" s="15">
        <v>68</v>
      </c>
      <c r="L1165" s="15">
        <v>60</v>
      </c>
      <c r="M1165" s="15">
        <v>66</v>
      </c>
      <c r="N1165" s="15">
        <v>52</v>
      </c>
      <c r="O1165" s="15">
        <v>52</v>
      </c>
      <c r="P1165" s="15">
        <v>9</v>
      </c>
      <c r="Q1165" s="15" t="s">
        <v>732</v>
      </c>
      <c r="R1165" s="3" t="str">
        <f>IF(ISERROR(VLOOKUP($Q1165,技リスト!$A$1:$F$270,6,FALSE)),"－",VLOOKUP($Q1165,技リスト!$A$1:$F$270,6,FALSE))</f>
        <v>BL</v>
      </c>
      <c r="S1165" s="3">
        <f>IF(ISERROR(VLOOKUP($Q1165,技リスト!$A$1:$F$270,3,FALSE)),"－",VLOOKUP($Q1165,技リスト!$A$1:$F$270,3,FALSE))</f>
        <v>56</v>
      </c>
      <c r="T1165" s="3" t="str">
        <f>IF($E1165=IF(ISERROR(VLOOKUP($Q1165,技リスト!$A$1:$F$270,4,FALSE)),"－",VLOOKUP($Q1165,技リスト!$A$1:$F$270,4,FALSE)),"一致","")</f>
        <v/>
      </c>
      <c r="U1165" s="15" t="s">
        <v>610</v>
      </c>
      <c r="V1165" s="3" t="str">
        <f>IF(ISERROR(VLOOKUP($U1165,技リスト!$A$1:$F$270,6,FALSE)),"－",VLOOKUP($U1165,技リスト!$A$1:$F$270,6,FALSE))</f>
        <v>DR</v>
      </c>
      <c r="W1165" s="3">
        <f>IF(ISERROR(VLOOKUP($U1165,技リスト!$A$1:$F$270,3,FALSE)),"－",VLOOKUP($U1165,技リスト!$A$1:$F$270,3,FALSE))</f>
        <v>38</v>
      </c>
      <c r="X1165" s="3" t="str">
        <f>IF($E1165=IF(ISERROR(VLOOKUP($U1165,技リスト!$A$1:$F$270,4,FALSE)),"－",VLOOKUP($U1165,技リスト!$A$1:$F$270,4,FALSE)),"一致","")</f>
        <v/>
      </c>
      <c r="Y1165" s="15" t="s">
        <v>298</v>
      </c>
      <c r="Z1165" s="3" t="str">
        <f>IF(ISERROR(VLOOKUP($Y1165,技リスト!$A$1:$F$270,6,FALSE)),"－",VLOOKUP($Y1165,技リスト!$A$1:$F$270,6,FALSE))</f>
        <v>DR</v>
      </c>
      <c r="AA1165" s="3">
        <f>IF(ISERROR(VLOOKUP($Y1165,技リスト!$A$1:$F$270,3,FALSE)),"－",VLOOKUP($Y1165,技リスト!$A$1:$F$270,3,FALSE))</f>
        <v>38</v>
      </c>
      <c r="AB1165" s="3" t="str">
        <f>IF($E1165=IF(ISERROR(VLOOKUP($Y1165,技リスト!$A$1:$F$270,4,FALSE)),"－",VLOOKUP($Y1165,技リスト!$A$1:$F$270,4,FALSE)),"一致","")</f>
        <v/>
      </c>
      <c r="AC1165" s="15" t="s">
        <v>2638</v>
      </c>
      <c r="AD1165" s="3" t="str">
        <f>IF(ISERROR(VLOOKUP($AC1165,技リスト!$A$1:$F$270,6,FALSE)),"－",VLOOKUP($AC1165,技リスト!$A$1:$F$270,6,FALSE))</f>
        <v>DR</v>
      </c>
      <c r="AE1165" s="3">
        <f>IF(ISERROR(VLOOKUP($AC1165,技リスト!$A$1:$F$270,3,FALSE)),"－",VLOOKUP($AC1165,技リスト!$A$1:$F$270,3,FALSE))</f>
        <v>52</v>
      </c>
      <c r="AF1165" s="3" t="str">
        <f>IF($E1165=IF(ISERROR(VLOOKUP($AC1165,技リスト!$A$1:$F$245,4,FALSE)),"－",VLOOKUP($AC1165,技リスト!$A$1:$F$245,4,FALSE)),"一致","")</f>
        <v/>
      </c>
      <c r="AG1165" s="16" t="str">
        <f t="shared" si="144"/>
        <v>フェイクボンバーフーセンガムムーンサルトリボンシャワー</v>
      </c>
      <c r="AH1165" s="16" t="str">
        <f t="shared" si="145"/>
        <v>フェイクボンバーフーセンガムムーンサルトリボンシャワー</v>
      </c>
      <c r="AI1165" s="16" t="str">
        <f t="shared" si="146"/>
        <v>フェイクボンバーフーセンガムムーンサルトリボンシャワー</v>
      </c>
      <c r="AJ1165" s="16" t="str">
        <f t="shared" si="147"/>
        <v>フェイクボンバーフーセンガムムーンサルトリボンシャワー</v>
      </c>
      <c r="AK1165" s="15" t="str">
        <f t="shared" si="148"/>
        <v>BLDRDRDR</v>
      </c>
      <c r="AL1165" s="16" t="str">
        <f t="shared" si="149"/>
        <v>BLDRDRDR</v>
      </c>
      <c r="AM1165" s="15" t="str">
        <f t="shared" si="150"/>
        <v>BLDRDRDR</v>
      </c>
      <c r="AN1165" s="15" t="str">
        <f t="shared" si="151"/>
        <v>BLDRDRDR</v>
      </c>
    </row>
    <row r="1166" spans="1:40" ht="11.25" customHeight="1" x14ac:dyDescent="0.15">
      <c r="A1166" s="15">
        <v>1165</v>
      </c>
      <c r="B1166" s="15" t="s">
        <v>2639</v>
      </c>
      <c r="C1166" s="15" t="s">
        <v>2640</v>
      </c>
      <c r="D1166" s="3" t="s">
        <v>192</v>
      </c>
      <c r="E1166" s="15" t="s">
        <v>145</v>
      </c>
      <c r="F1166" s="15" t="s">
        <v>17</v>
      </c>
      <c r="G1166" s="15">
        <v>154</v>
      </c>
      <c r="H1166" s="15">
        <v>132</v>
      </c>
      <c r="I1166" s="15">
        <v>62</v>
      </c>
      <c r="J1166" s="15">
        <v>67</v>
      </c>
      <c r="K1166" s="15">
        <v>60</v>
      </c>
      <c r="L1166" s="15">
        <v>58</v>
      </c>
      <c r="M1166" s="15">
        <v>68</v>
      </c>
      <c r="N1166" s="15">
        <v>52</v>
      </c>
      <c r="O1166" s="15">
        <v>63</v>
      </c>
      <c r="P1166" s="15">
        <v>10</v>
      </c>
      <c r="Q1166" s="15" t="s">
        <v>699</v>
      </c>
      <c r="R1166" s="3" t="str">
        <f>IF(ISERROR(VLOOKUP($Q1166,技リスト!$A$1:$F$270,6,FALSE)),"－",VLOOKUP($Q1166,技リスト!$A$1:$F$270,6,FALSE))</f>
        <v>BL</v>
      </c>
      <c r="S1166" s="3">
        <f>IF(ISERROR(VLOOKUP($Q1166,技リスト!$A$1:$F$270,3,FALSE)),"－",VLOOKUP($Q1166,技リスト!$A$1:$F$270,3,FALSE))</f>
        <v>80</v>
      </c>
      <c r="T1166" s="3" t="str">
        <f>IF($E1166=IF(ISERROR(VLOOKUP($Q1166,技リスト!$A$1:$F$270,4,FALSE)),"－",VLOOKUP($Q1166,技リスト!$A$1:$F$270,4,FALSE)),"一致","")</f>
        <v/>
      </c>
      <c r="U1166" s="15" t="s">
        <v>427</v>
      </c>
      <c r="V1166" s="3" t="str">
        <f>IF(ISERROR(VLOOKUP($U1166,技リスト!$A$1:$F$270,6,FALSE)),"－",VLOOKUP($U1166,技リスト!$A$1:$F$270,6,FALSE))</f>
        <v>BL</v>
      </c>
      <c r="W1166" s="3">
        <f>IF(ISERROR(VLOOKUP($U1166,技リスト!$A$1:$F$270,3,FALSE)),"－",VLOOKUP($U1166,技リスト!$A$1:$F$270,3,FALSE))</f>
        <v>39</v>
      </c>
      <c r="X1166" s="3" t="str">
        <f>IF($E1166=IF(ISERROR(VLOOKUP($U1166,技リスト!$A$1:$F$270,4,FALSE)),"－",VLOOKUP($U1166,技リスト!$A$1:$F$270,4,FALSE)),"一致","")</f>
        <v/>
      </c>
      <c r="Y1166" s="15" t="s">
        <v>147</v>
      </c>
      <c r="Z1166" s="3" t="str">
        <f>IF(ISERROR(VLOOKUP($Y1166,技リスト!$A$1:$F$270,6,FALSE)),"－",VLOOKUP($Y1166,技リスト!$A$1:$F$270,6,FALSE))</f>
        <v>LS</v>
      </c>
      <c r="AA1166" s="3">
        <f>IF(ISERROR(VLOOKUP($Y1166,技リスト!$A$1:$F$270,3,FALSE)),"－",VLOOKUP($Y1166,技リスト!$A$1:$F$270,3,FALSE))</f>
        <v>45</v>
      </c>
      <c r="AB1166" s="3" t="str">
        <f>IF($E1166=IF(ISERROR(VLOOKUP($Y1166,技リスト!$A$1:$F$270,4,FALSE)),"－",VLOOKUP($Y1166,技リスト!$A$1:$F$270,4,FALSE)),"一致","")</f>
        <v/>
      </c>
      <c r="AC1166" s="15" t="s">
        <v>424</v>
      </c>
      <c r="AD1166" s="3" t="str">
        <f>IF(ISERROR(VLOOKUP($AC1166,技リスト!$A$1:$F$270,6,FALSE)),"－",VLOOKUP($AC1166,技リスト!$A$1:$F$270,6,FALSE))</f>
        <v>NS</v>
      </c>
      <c r="AE1166" s="3">
        <f>IF(ISERROR(VLOOKUP($AC1166,技リスト!$A$1:$F$270,3,FALSE)),"－",VLOOKUP($AC1166,技リスト!$A$1:$F$270,3,FALSE))</f>
        <v>78</v>
      </c>
      <c r="AF1166" s="3" t="str">
        <f>IF($E1166=IF(ISERROR(VLOOKUP($AC1166,技リスト!$A$1:$F$245,4,FALSE)),"－",VLOOKUP($AC1166,技リスト!$A$1:$F$245,4,FALSE)),"一致","")</f>
        <v>一致</v>
      </c>
      <c r="AG1166" s="16" t="str">
        <f t="shared" si="144"/>
        <v>グッドスメルブレードアタックすいせいシュートシャインドライブ</v>
      </c>
      <c r="AH1166" s="16" t="str">
        <f t="shared" si="145"/>
        <v>グッドスメルブレードアタックすいせいシュートシャインドライブ</v>
      </c>
      <c r="AI1166" s="16" t="str">
        <f t="shared" si="146"/>
        <v>グッドスメルブレードアタックすいせいシュートシャインドライブ</v>
      </c>
      <c r="AJ1166" s="16" t="str">
        <f t="shared" si="147"/>
        <v>グッドスメルブレードアタックすいせいシュートシャインドライブ</v>
      </c>
      <c r="AK1166" s="15" t="str">
        <f t="shared" si="148"/>
        <v>BLBLLSNS</v>
      </c>
      <c r="AL1166" s="16" t="str">
        <f t="shared" si="149"/>
        <v>BLBLLSNS</v>
      </c>
      <c r="AM1166" s="15" t="str">
        <f t="shared" si="150"/>
        <v>BLBLLSNS</v>
      </c>
      <c r="AN1166" s="15" t="str">
        <f t="shared" si="151"/>
        <v>BLBLLSNS</v>
      </c>
    </row>
    <row r="1167" spans="1:40" ht="11.25" customHeight="1" x14ac:dyDescent="0.15">
      <c r="A1167" s="15">
        <v>1166</v>
      </c>
      <c r="B1167" s="15" t="s">
        <v>2641</v>
      </c>
      <c r="C1167" s="15" t="s">
        <v>2642</v>
      </c>
      <c r="D1167" s="3" t="s">
        <v>192</v>
      </c>
      <c r="E1167" s="15" t="s">
        <v>88</v>
      </c>
      <c r="F1167" s="15" t="s">
        <v>53</v>
      </c>
      <c r="G1167" s="15">
        <v>125</v>
      </c>
      <c r="H1167" s="15">
        <v>116</v>
      </c>
      <c r="I1167" s="15">
        <v>56</v>
      </c>
      <c r="J1167" s="15">
        <v>55</v>
      </c>
      <c r="K1167" s="15">
        <v>64</v>
      </c>
      <c r="L1167" s="15">
        <v>63</v>
      </c>
      <c r="M1167" s="15">
        <v>61</v>
      </c>
      <c r="N1167" s="15">
        <v>63</v>
      </c>
      <c r="O1167" s="15">
        <v>59</v>
      </c>
      <c r="P1167" s="15">
        <v>19</v>
      </c>
      <c r="Q1167" s="15" t="s">
        <v>533</v>
      </c>
      <c r="R1167" s="3" t="str">
        <f>IF(ISERROR(VLOOKUP($Q1167,技リスト!$A$1:$F$270,6,FALSE)),"－",VLOOKUP($Q1167,技リスト!$A$1:$F$270,6,FALSE))</f>
        <v>NS</v>
      </c>
      <c r="S1167" s="3">
        <f>IF(ISERROR(VLOOKUP($Q1167,技リスト!$A$1:$F$270,3,FALSE)),"－",VLOOKUP($Q1167,技リスト!$A$1:$F$270,3,FALSE))</f>
        <v>24</v>
      </c>
      <c r="T1167" s="3" t="str">
        <f>IF($E1167=IF(ISERROR(VLOOKUP($Q1167,技リスト!$A$1:$F$270,4,FALSE)),"－",VLOOKUP($Q1167,技リスト!$A$1:$F$270,4,FALSE)),"一致","")</f>
        <v>一致</v>
      </c>
      <c r="U1167" s="15" t="s">
        <v>140</v>
      </c>
      <c r="V1167" s="3" t="str">
        <f>IF(ISERROR(VLOOKUP($U1167,技リスト!$A$1:$F$270,6,FALSE)),"－",VLOOKUP($U1167,技リスト!$A$1:$F$270,6,FALSE))</f>
        <v>BL</v>
      </c>
      <c r="W1167" s="3">
        <f>IF(ISERROR(VLOOKUP($U1167,技リスト!$A$1:$F$270,3,FALSE)),"－",VLOOKUP($U1167,技リスト!$A$1:$F$270,3,FALSE))</f>
        <v>41</v>
      </c>
      <c r="X1167" s="3" t="str">
        <f>IF($E1167=IF(ISERROR(VLOOKUP($U1167,技リスト!$A$1:$F$270,4,FALSE)),"－",VLOOKUP($U1167,技リスト!$A$1:$F$270,4,FALSE)),"一致","")</f>
        <v/>
      </c>
      <c r="Y1167" s="15" t="s">
        <v>146</v>
      </c>
      <c r="Z1167" s="3" t="str">
        <f>IF(ISERROR(VLOOKUP($Y1167,技リスト!$A$1:$F$270,6,FALSE)),"－",VLOOKUP($Y1167,技リスト!$A$1:$F$270,6,FALSE))</f>
        <v>DR</v>
      </c>
      <c r="AA1167" s="3">
        <f>IF(ISERROR(VLOOKUP($Y1167,技リスト!$A$1:$F$270,3,FALSE)),"－",VLOOKUP($Y1167,技リスト!$A$1:$F$270,3,FALSE))</f>
        <v>15</v>
      </c>
      <c r="AB1167" s="3" t="str">
        <f>IF($E1167=IF(ISERROR(VLOOKUP($Y1167,技リスト!$A$1:$F$270,4,FALSE)),"－",VLOOKUP($Y1167,技リスト!$A$1:$F$270,4,FALSE)),"一致","")</f>
        <v/>
      </c>
      <c r="AC1167" s="15" t="s">
        <v>2638</v>
      </c>
      <c r="AD1167" s="3" t="str">
        <f>IF(ISERROR(VLOOKUP($AC1167,技リスト!$A$1:$F$270,6,FALSE)),"－",VLOOKUP($AC1167,技リスト!$A$1:$F$270,6,FALSE))</f>
        <v>DR</v>
      </c>
      <c r="AE1167" s="3">
        <f>IF(ISERROR(VLOOKUP($AC1167,技リスト!$A$1:$F$270,3,FALSE)),"－",VLOOKUP($AC1167,技リスト!$A$1:$F$270,3,FALSE))</f>
        <v>52</v>
      </c>
      <c r="AF1167" s="3" t="str">
        <f>IF($E1167=IF(ISERROR(VLOOKUP($AC1167,技リスト!$A$1:$F$245,4,FALSE)),"－",VLOOKUP($AC1167,技リスト!$A$1:$F$245,4,FALSE)),"一致","")</f>
        <v>一致</v>
      </c>
      <c r="AG1167" s="16" t="str">
        <f t="shared" si="144"/>
        <v>スピニングシュートうしろのしょうめんモンキーターンリボンシャワー</v>
      </c>
      <c r="AH1167" s="16" t="str">
        <f t="shared" si="145"/>
        <v>スピニングシュートうしろのしょうめんモンキーターンリボンシャワー</v>
      </c>
      <c r="AI1167" s="16" t="str">
        <f t="shared" si="146"/>
        <v>スピニングシュートうしろのしょうめんモンキーターンリボンシャワー</v>
      </c>
      <c r="AJ1167" s="16" t="str">
        <f t="shared" si="147"/>
        <v>スピニングシュートうしろのしょうめんモンキーターンリボンシャワー</v>
      </c>
      <c r="AK1167" s="15" t="str">
        <f t="shared" si="148"/>
        <v>NSBLDRDR</v>
      </c>
      <c r="AL1167" s="16" t="str">
        <f t="shared" si="149"/>
        <v>NSBLDRDR</v>
      </c>
      <c r="AM1167" s="15" t="str">
        <f t="shared" si="150"/>
        <v>NSBLDRDR</v>
      </c>
      <c r="AN1167" s="15" t="str">
        <f t="shared" si="151"/>
        <v>NSBLDRDR</v>
      </c>
    </row>
    <row r="1168" spans="1:40" ht="11.25" customHeight="1" x14ac:dyDescent="0.15">
      <c r="A1168" s="15">
        <v>1167</v>
      </c>
      <c r="B1168" s="15" t="s">
        <v>2643</v>
      </c>
      <c r="C1168" s="15" t="s">
        <v>2644</v>
      </c>
      <c r="D1168" s="3" t="s">
        <v>192</v>
      </c>
      <c r="E1168" s="15" t="s">
        <v>19</v>
      </c>
      <c r="F1168" s="15" t="s">
        <v>53</v>
      </c>
      <c r="G1168" s="15">
        <v>160</v>
      </c>
      <c r="H1168" s="15">
        <v>156</v>
      </c>
      <c r="I1168" s="15">
        <v>57</v>
      </c>
      <c r="J1168" s="15">
        <v>58</v>
      </c>
      <c r="K1168" s="15">
        <v>63</v>
      </c>
      <c r="L1168" s="15">
        <v>57</v>
      </c>
      <c r="M1168" s="15">
        <v>67</v>
      </c>
      <c r="N1168" s="15">
        <v>60</v>
      </c>
      <c r="O1168" s="15">
        <v>58</v>
      </c>
      <c r="P1168" s="15">
        <v>14</v>
      </c>
      <c r="Q1168" s="15" t="s">
        <v>610</v>
      </c>
      <c r="R1168" s="3" t="str">
        <f>IF(ISERROR(VLOOKUP($Q1168,技リスト!$A$1:$F$270,6,FALSE)),"－",VLOOKUP($Q1168,技リスト!$A$1:$F$270,6,FALSE))</f>
        <v>DR</v>
      </c>
      <c r="S1168" s="3">
        <f>IF(ISERROR(VLOOKUP($Q1168,技リスト!$A$1:$F$270,3,FALSE)),"－",VLOOKUP($Q1168,技リスト!$A$1:$F$270,3,FALSE))</f>
        <v>38</v>
      </c>
      <c r="T1168" s="3" t="str">
        <f>IF($E1168=IF(ISERROR(VLOOKUP($Q1168,技リスト!$A$1:$F$270,4,FALSE)),"－",VLOOKUP($Q1168,技リスト!$A$1:$F$270,4,FALSE)),"一致","")</f>
        <v/>
      </c>
      <c r="U1168" s="15" t="s">
        <v>140</v>
      </c>
      <c r="V1168" s="3" t="str">
        <f>IF(ISERROR(VLOOKUP($U1168,技リスト!$A$1:$F$270,6,FALSE)),"－",VLOOKUP($U1168,技リスト!$A$1:$F$270,6,FALSE))</f>
        <v>BL</v>
      </c>
      <c r="W1168" s="3">
        <f>IF(ISERROR(VLOOKUP($U1168,技リスト!$A$1:$F$270,3,FALSE)),"－",VLOOKUP($U1168,技リスト!$A$1:$F$270,3,FALSE))</f>
        <v>41</v>
      </c>
      <c r="X1168" s="3" t="str">
        <f>IF($E1168=IF(ISERROR(VLOOKUP($U1168,技リスト!$A$1:$F$270,4,FALSE)),"－",VLOOKUP($U1168,技リスト!$A$1:$F$270,4,FALSE)),"一致","")</f>
        <v/>
      </c>
      <c r="Y1168" s="15" t="s">
        <v>732</v>
      </c>
      <c r="Z1168" s="3" t="str">
        <f>IF(ISERROR(VLOOKUP($Y1168,技リスト!$A$1:$F$270,6,FALSE)),"－",VLOOKUP($Y1168,技リスト!$A$1:$F$270,6,FALSE))</f>
        <v>BL</v>
      </c>
      <c r="AA1168" s="3">
        <f>IF(ISERROR(VLOOKUP($Y1168,技リスト!$A$1:$F$270,3,FALSE)),"－",VLOOKUP($Y1168,技リスト!$A$1:$F$270,3,FALSE))</f>
        <v>56</v>
      </c>
      <c r="AB1168" s="3" t="str">
        <f>IF($E1168=IF(ISERROR(VLOOKUP($Y1168,技リスト!$A$1:$F$270,4,FALSE)),"－",VLOOKUP($Y1168,技リスト!$A$1:$F$270,4,FALSE)),"一致","")</f>
        <v/>
      </c>
      <c r="AC1168" s="15" t="s">
        <v>218</v>
      </c>
      <c r="AD1168" s="3" t="str">
        <f>IF(ISERROR(VLOOKUP($AC1168,技リスト!$A$1:$F$270,6,FALSE)),"－",VLOOKUP($AC1168,技リスト!$A$1:$F$270,6,FALSE))</f>
        <v>DR</v>
      </c>
      <c r="AE1168" s="3">
        <f>IF(ISERROR(VLOOKUP($AC1168,技リスト!$A$1:$F$270,3,FALSE)),"－",VLOOKUP($AC1168,技リスト!$A$1:$F$270,3,FALSE))</f>
        <v>63</v>
      </c>
      <c r="AF1168" s="3" t="str">
        <f>IF($E1168=IF(ISERROR(VLOOKUP($AC1168,技リスト!$A$1:$F$245,4,FALSE)),"－",VLOOKUP($AC1168,技リスト!$A$1:$F$245,4,FALSE)),"一致","")</f>
        <v/>
      </c>
      <c r="AG1168" s="16" t="str">
        <f t="shared" si="144"/>
        <v>フーセンガムうしろのしょうめんフェイクボンバージャッジスルー</v>
      </c>
      <c r="AH1168" s="16" t="str">
        <f t="shared" si="145"/>
        <v>フーセンガムうしろのしょうめんフェイクボンバージャッジスルー</v>
      </c>
      <c r="AI1168" s="16" t="str">
        <f t="shared" si="146"/>
        <v>フーセンガムうしろのしょうめんフェイクボンバージャッジスルー</v>
      </c>
      <c r="AJ1168" s="16" t="str">
        <f t="shared" si="147"/>
        <v>フーセンガムうしろのしょうめんフェイクボンバージャッジスルー</v>
      </c>
      <c r="AK1168" s="15" t="str">
        <f t="shared" si="148"/>
        <v>DRBLBLDR</v>
      </c>
      <c r="AL1168" s="16" t="str">
        <f t="shared" si="149"/>
        <v>DRBLBLDR</v>
      </c>
      <c r="AM1168" s="15" t="str">
        <f t="shared" si="150"/>
        <v>DRBLBLDR</v>
      </c>
      <c r="AN1168" s="15" t="str">
        <f t="shared" si="151"/>
        <v>DRBLBLDR</v>
      </c>
    </row>
    <row r="1169" spans="1:40" ht="11.25" customHeight="1" x14ac:dyDescent="0.15">
      <c r="A1169" s="15">
        <v>1168</v>
      </c>
      <c r="B1169" s="15" t="s">
        <v>2645</v>
      </c>
      <c r="C1169" s="15" t="s">
        <v>2646</v>
      </c>
      <c r="D1169" s="3" t="s">
        <v>192</v>
      </c>
      <c r="E1169" s="15" t="s">
        <v>88</v>
      </c>
      <c r="F1169" s="15" t="s">
        <v>53</v>
      </c>
      <c r="G1169" s="15">
        <v>143</v>
      </c>
      <c r="H1169" s="15">
        <v>132</v>
      </c>
      <c r="I1169" s="15">
        <v>63</v>
      </c>
      <c r="J1169" s="15">
        <v>66</v>
      </c>
      <c r="K1169" s="15">
        <v>59</v>
      </c>
      <c r="L1169" s="15">
        <v>71</v>
      </c>
      <c r="M1169" s="15">
        <v>53</v>
      </c>
      <c r="N1169" s="15">
        <v>60</v>
      </c>
      <c r="O1169" s="15">
        <v>54</v>
      </c>
      <c r="P1169" s="15">
        <v>11</v>
      </c>
      <c r="Q1169" s="15" t="s">
        <v>2638</v>
      </c>
      <c r="R1169" s="3" t="str">
        <f>IF(ISERROR(VLOOKUP($Q1169,技リスト!$A$1:$F$270,6,FALSE)),"－",VLOOKUP($Q1169,技リスト!$A$1:$F$270,6,FALSE))</f>
        <v>DR</v>
      </c>
      <c r="S1169" s="3">
        <f>IF(ISERROR(VLOOKUP($Q1169,技リスト!$A$1:$F$270,3,FALSE)),"－",VLOOKUP($Q1169,技リスト!$A$1:$F$270,3,FALSE))</f>
        <v>52</v>
      </c>
      <c r="T1169" s="3" t="str">
        <f>IF($E1169=IF(ISERROR(VLOOKUP($Q1169,技リスト!$A$1:$F$270,4,FALSE)),"－",VLOOKUP($Q1169,技リスト!$A$1:$F$270,4,FALSE)),"一致","")</f>
        <v>一致</v>
      </c>
      <c r="U1169" s="15" t="s">
        <v>256</v>
      </c>
      <c r="V1169" s="3" t="str">
        <f>IF(ISERROR(VLOOKUP($U1169,技リスト!$A$1:$F$270,6,FALSE)),"－",VLOOKUP($U1169,技リスト!$A$1:$F$270,6,FALSE))</f>
        <v>NS</v>
      </c>
      <c r="W1169" s="3">
        <f>IF(ISERROR(VLOOKUP($U1169,技リスト!$A$1:$F$270,3,FALSE)),"－",VLOOKUP($U1169,技リスト!$A$1:$F$270,3,FALSE))</f>
        <v>31</v>
      </c>
      <c r="X1169" s="3" t="str">
        <f>IF($E1169=IF(ISERROR(VLOOKUP($U1169,技リスト!$A$1:$F$270,4,FALSE)),"－",VLOOKUP($U1169,技リスト!$A$1:$F$270,4,FALSE)),"一致","")</f>
        <v>一致</v>
      </c>
      <c r="Y1169" s="15" t="s">
        <v>139</v>
      </c>
      <c r="Z1169" s="3" t="str">
        <f>IF(ISERROR(VLOOKUP($Y1169,技リスト!$A$1:$F$270,6,FALSE)),"－",VLOOKUP($Y1169,技リスト!$A$1:$F$270,6,FALSE))</f>
        <v>BL</v>
      </c>
      <c r="AA1169" s="3">
        <f>IF(ISERROR(VLOOKUP($Y1169,技リスト!$A$1:$F$270,3,FALSE)),"－",VLOOKUP($Y1169,技リスト!$A$1:$F$270,3,FALSE))</f>
        <v>8</v>
      </c>
      <c r="AB1169" s="3" t="str">
        <f>IF($E1169=IF(ISERROR(VLOOKUP($Y1169,技リスト!$A$1:$F$270,4,FALSE)),"－",VLOOKUP($Y1169,技リスト!$A$1:$F$270,4,FALSE)),"一致","")</f>
        <v>一致</v>
      </c>
      <c r="AC1169" s="15" t="s">
        <v>862</v>
      </c>
      <c r="AD1169" s="3" t="str">
        <f>IF(ISERROR(VLOOKUP($AC1169,技リスト!$A$1:$F$270,6,FALSE)),"－",VLOOKUP($AC1169,技リスト!$A$1:$F$270,6,FALSE))</f>
        <v>LS</v>
      </c>
      <c r="AE1169" s="3">
        <f>IF(ISERROR(VLOOKUP($AC1169,技リスト!$A$1:$F$270,3,FALSE)),"－",VLOOKUP($AC1169,技リスト!$A$1:$F$270,3,FALSE))</f>
        <v>70</v>
      </c>
      <c r="AF1169" s="3" t="str">
        <f>IF($E1169=IF(ISERROR(VLOOKUP($AC1169,技リスト!$A$1:$F$245,4,FALSE)),"－",VLOOKUP($AC1169,技リスト!$A$1:$F$245,4,FALSE)),"一致","")</f>
        <v/>
      </c>
      <c r="AG1169" s="16" t="str">
        <f t="shared" si="144"/>
        <v>リボンシャワースパイラルショットコイルターンレインボーループ</v>
      </c>
      <c r="AH1169" s="16" t="str">
        <f t="shared" si="145"/>
        <v>リボンシャワースパイラルショットコイルターンレインボーループ</v>
      </c>
      <c r="AI1169" s="16" t="str">
        <f t="shared" si="146"/>
        <v>リボンシャワースパイラルショットコイルターンレインボーループ</v>
      </c>
      <c r="AJ1169" s="16" t="str">
        <f t="shared" si="147"/>
        <v>リボンシャワースパイラルショットコイルターンレインボーループ</v>
      </c>
      <c r="AK1169" s="15" t="str">
        <f t="shared" si="148"/>
        <v>DRNSBLLS</v>
      </c>
      <c r="AL1169" s="16" t="str">
        <f t="shared" si="149"/>
        <v>DRNSBLLS</v>
      </c>
      <c r="AM1169" s="15" t="str">
        <f t="shared" si="150"/>
        <v>DRNSBLLS</v>
      </c>
      <c r="AN1169" s="15" t="str">
        <f t="shared" si="151"/>
        <v>DRNSBLLS</v>
      </c>
    </row>
    <row r="1170" spans="1:40" ht="11.25" customHeight="1" x14ac:dyDescent="0.15">
      <c r="A1170" s="15">
        <v>1169</v>
      </c>
      <c r="B1170" s="15" t="s">
        <v>2647</v>
      </c>
      <c r="C1170" s="15" t="s">
        <v>2648</v>
      </c>
      <c r="D1170" s="3" t="s">
        <v>192</v>
      </c>
      <c r="E1170" s="15" t="s">
        <v>121</v>
      </c>
      <c r="F1170" s="15" t="s">
        <v>53</v>
      </c>
      <c r="G1170" s="15">
        <v>143</v>
      </c>
      <c r="H1170" s="15">
        <v>129</v>
      </c>
      <c r="I1170" s="15">
        <v>56</v>
      </c>
      <c r="J1170" s="15">
        <v>65</v>
      </c>
      <c r="K1170" s="15">
        <v>58</v>
      </c>
      <c r="L1170" s="15">
        <v>56</v>
      </c>
      <c r="M1170" s="15">
        <v>66</v>
      </c>
      <c r="N1170" s="15">
        <v>54</v>
      </c>
      <c r="O1170" s="15">
        <v>69</v>
      </c>
      <c r="P1170" s="15">
        <v>15</v>
      </c>
      <c r="Q1170" s="15" t="s">
        <v>153</v>
      </c>
      <c r="R1170" s="3" t="str">
        <f>IF(ISERROR(VLOOKUP($Q1170,技リスト!$A$1:$F$270,6,FALSE)),"－",VLOOKUP($Q1170,技リスト!$A$1:$F$270,6,FALSE))</f>
        <v>NS</v>
      </c>
      <c r="S1170" s="3">
        <f>IF(ISERROR(VLOOKUP($Q1170,技リスト!$A$1:$F$270,3,FALSE)),"－",VLOOKUP($Q1170,技リスト!$A$1:$F$270,3,FALSE))</f>
        <v>22</v>
      </c>
      <c r="T1170" s="3" t="str">
        <f>IF($E1170=IF(ISERROR(VLOOKUP($Q1170,技リスト!$A$1:$F$270,4,FALSE)),"－",VLOOKUP($Q1170,技リスト!$A$1:$F$270,4,FALSE)),"一致","")</f>
        <v/>
      </c>
      <c r="U1170" s="15" t="s">
        <v>298</v>
      </c>
      <c r="V1170" s="3" t="str">
        <f>IF(ISERROR(VLOOKUP($U1170,技リスト!$A$1:$F$270,6,FALSE)),"－",VLOOKUP($U1170,技リスト!$A$1:$F$270,6,FALSE))</f>
        <v>DR</v>
      </c>
      <c r="W1170" s="3">
        <f>IF(ISERROR(VLOOKUP($U1170,技リスト!$A$1:$F$270,3,FALSE)),"－",VLOOKUP($U1170,技リスト!$A$1:$F$270,3,FALSE))</f>
        <v>38</v>
      </c>
      <c r="X1170" s="3" t="str">
        <f>IF($E1170=IF(ISERROR(VLOOKUP($U1170,技リスト!$A$1:$F$270,4,FALSE)),"－",VLOOKUP($U1170,技リスト!$A$1:$F$270,4,FALSE)),"一致","")</f>
        <v/>
      </c>
      <c r="Y1170" s="15" t="s">
        <v>2638</v>
      </c>
      <c r="Z1170" s="3" t="str">
        <f>IF(ISERROR(VLOOKUP($Y1170,技リスト!$A$1:$F$270,6,FALSE)),"－",VLOOKUP($Y1170,技リスト!$A$1:$F$270,6,FALSE))</f>
        <v>DR</v>
      </c>
      <c r="AA1170" s="3">
        <f>IF(ISERROR(VLOOKUP($Y1170,技リスト!$A$1:$F$270,3,FALSE)),"－",VLOOKUP($Y1170,技リスト!$A$1:$F$270,3,FALSE))</f>
        <v>52</v>
      </c>
      <c r="AB1170" s="3" t="str">
        <f>IF($E1170=IF(ISERROR(VLOOKUP($Y1170,技リスト!$A$1:$F$270,4,FALSE)),"－",VLOOKUP($Y1170,技リスト!$A$1:$F$270,4,FALSE)),"一致","")</f>
        <v/>
      </c>
      <c r="AC1170" s="15" t="s">
        <v>148</v>
      </c>
      <c r="AD1170" s="3" t="str">
        <f>IF(ISERROR(VLOOKUP($AC1170,技リスト!$A$1:$F$270,6,FALSE)),"－",VLOOKUP($AC1170,技リスト!$A$1:$F$270,6,FALSE))</f>
        <v>BS</v>
      </c>
      <c r="AE1170" s="3">
        <f>IF(ISERROR(VLOOKUP($AC1170,技リスト!$A$1:$F$270,3,FALSE)),"－",VLOOKUP($AC1170,技リスト!$A$1:$F$270,3,FALSE))</f>
        <v>80</v>
      </c>
      <c r="AF1170" s="3" t="str">
        <f>IF($E1170=IF(ISERROR(VLOOKUP($AC1170,技リスト!$A$1:$F$245,4,FALSE)),"－",VLOOKUP($AC1170,技リスト!$A$1:$F$245,4,FALSE)),"一致","")</f>
        <v/>
      </c>
      <c r="AG1170" s="16" t="str">
        <f t="shared" si="144"/>
        <v>ローリングキックムーンサルトリボンシャワードこんじょうバット</v>
      </c>
      <c r="AH1170" s="16" t="str">
        <f t="shared" si="145"/>
        <v>ローリングキックムーンサルトリボンシャワードこんじょうバット</v>
      </c>
      <c r="AI1170" s="16" t="str">
        <f t="shared" si="146"/>
        <v>ローリングキックムーンサルトリボンシャワードこんじょうバット</v>
      </c>
      <c r="AJ1170" s="16" t="str">
        <f t="shared" si="147"/>
        <v>ローリングキックムーンサルトリボンシャワードこんじょうバット</v>
      </c>
      <c r="AK1170" s="15" t="str">
        <f t="shared" si="148"/>
        <v>NSDRDRBS</v>
      </c>
      <c r="AL1170" s="16" t="str">
        <f t="shared" si="149"/>
        <v>NSDRDRBS</v>
      </c>
      <c r="AM1170" s="15" t="str">
        <f t="shared" si="150"/>
        <v>NSDRDRBS</v>
      </c>
      <c r="AN1170" s="15" t="str">
        <f t="shared" si="151"/>
        <v>NSDRDRBS</v>
      </c>
    </row>
    <row r="1171" spans="1:40" ht="11.25" customHeight="1" x14ac:dyDescent="0.15">
      <c r="A1171" s="15">
        <v>1170</v>
      </c>
      <c r="B1171" s="15" t="s">
        <v>2649</v>
      </c>
      <c r="C1171" s="15" t="s">
        <v>2650</v>
      </c>
      <c r="D1171" s="3" t="s">
        <v>192</v>
      </c>
      <c r="E1171" s="15" t="s">
        <v>19</v>
      </c>
      <c r="F1171" s="15" t="s">
        <v>52</v>
      </c>
      <c r="G1171" s="15">
        <v>162</v>
      </c>
      <c r="H1171" s="15">
        <v>153</v>
      </c>
      <c r="I1171" s="15">
        <v>62</v>
      </c>
      <c r="J1171" s="15">
        <v>65</v>
      </c>
      <c r="K1171" s="15">
        <v>70</v>
      </c>
      <c r="L1171" s="15">
        <v>62</v>
      </c>
      <c r="M1171" s="15">
        <v>68</v>
      </c>
      <c r="N1171" s="15">
        <v>60</v>
      </c>
      <c r="O1171" s="15">
        <v>64</v>
      </c>
      <c r="P1171" s="15">
        <v>27</v>
      </c>
      <c r="Q1171" s="15" t="s">
        <v>195</v>
      </c>
      <c r="R1171" s="3" t="str">
        <f>IF(ISERROR(VLOOKUP($Q1171,技リスト!$A$1:$F$270,6,FALSE)),"－",VLOOKUP($Q1171,技リスト!$A$1:$F$270,6,FALSE))</f>
        <v>NS</v>
      </c>
      <c r="S1171" s="3">
        <f>IF(ISERROR(VLOOKUP($Q1171,技リスト!$A$1:$F$270,3,FALSE)),"－",VLOOKUP($Q1171,技リスト!$A$1:$F$270,3,FALSE))</f>
        <v>68</v>
      </c>
      <c r="T1171" s="3" t="str">
        <f>IF($E1171=IF(ISERROR(VLOOKUP($Q1171,技リスト!$A$1:$F$270,4,FALSE)),"－",VLOOKUP($Q1171,技リスト!$A$1:$F$270,4,FALSE)),"一致","")</f>
        <v>一致</v>
      </c>
      <c r="U1171" s="15" t="s">
        <v>681</v>
      </c>
      <c r="V1171" s="3" t="str">
        <f>IF(ISERROR(VLOOKUP($U1171,技リスト!$A$1:$F$270,6,FALSE)),"－",VLOOKUP($U1171,技リスト!$A$1:$F$270,6,FALSE))</f>
        <v>BS</v>
      </c>
      <c r="W1171" s="3">
        <f>IF(ISERROR(VLOOKUP($U1171,技リスト!$A$1:$F$270,3,FALSE)),"－",VLOOKUP($U1171,技リスト!$A$1:$F$270,3,FALSE))</f>
        <v>103</v>
      </c>
      <c r="X1171" s="3" t="str">
        <f>IF($E1171=IF(ISERROR(VLOOKUP($U1171,技リスト!$A$1:$F$270,4,FALSE)),"－",VLOOKUP($U1171,技リスト!$A$1:$F$270,4,FALSE)),"一致","")</f>
        <v/>
      </c>
      <c r="Y1171" s="15" t="s">
        <v>680</v>
      </c>
      <c r="Z1171" s="3" t="str">
        <f>IF(ISERROR(VLOOKUP($Y1171,技リスト!$A$1:$F$270,6,FALSE)),"－",VLOOKUP($Y1171,技リスト!$A$1:$F$270,6,FALSE))</f>
        <v>DR</v>
      </c>
      <c r="AA1171" s="3">
        <f>IF(ISERROR(VLOOKUP($Y1171,技リスト!$A$1:$F$270,3,FALSE)),"－",VLOOKUP($Y1171,技リスト!$A$1:$F$270,3,FALSE))</f>
        <v>69</v>
      </c>
      <c r="AB1171" s="3" t="str">
        <f>IF($E1171=IF(ISERROR(VLOOKUP($Y1171,技リスト!$A$1:$F$270,4,FALSE)),"－",VLOOKUP($Y1171,技リスト!$A$1:$F$270,4,FALSE)),"一致","")</f>
        <v/>
      </c>
      <c r="AC1171" s="15" t="s">
        <v>2651</v>
      </c>
      <c r="AD1171" s="3" t="str">
        <f>IF(ISERROR(VLOOKUP($AC1171,技リスト!$A$1:$F$270,6,FALSE)),"－",VLOOKUP($AC1171,技リスト!$A$1:$F$270,6,FALSE))</f>
        <v>NS</v>
      </c>
      <c r="AE1171" s="3">
        <f>IF(ISERROR(VLOOKUP($AC1171,技リスト!$A$1:$F$270,3,FALSE)),"－",VLOOKUP($AC1171,技リスト!$A$1:$F$270,3,FALSE))</f>
        <v>84</v>
      </c>
      <c r="AF1171" s="3" t="str">
        <f>IF($E1171=IF(ISERROR(VLOOKUP($AC1171,技リスト!$A$1:$F$245,4,FALSE)),"－",VLOOKUP($AC1171,技リスト!$A$1:$F$245,4,FALSE)),"一致","")</f>
        <v/>
      </c>
      <c r="AG1171" s="16" t="str">
        <f t="shared" si="144"/>
        <v>ローズスプラッシュバタフライドリームプリマドンナつうてんかくシュート</v>
      </c>
      <c r="AH1171" s="16" t="str">
        <f t="shared" si="145"/>
        <v>ローズスプラッシュバタフライドリームプリマドンナつうてんかくシュート</v>
      </c>
      <c r="AI1171" s="16" t="str">
        <f t="shared" si="146"/>
        <v>ローズスプラッシュバタフライドリームプリマドンナつうてんかくシュート</v>
      </c>
      <c r="AJ1171" s="16" t="str">
        <f t="shared" si="147"/>
        <v>ローズスプラッシュバタフライドリームプリマドンナつうてんかくシュート</v>
      </c>
      <c r="AK1171" s="15" t="str">
        <f t="shared" si="148"/>
        <v>NSBSDRNS</v>
      </c>
      <c r="AL1171" s="16" t="str">
        <f t="shared" si="149"/>
        <v>NSBSDRNS</v>
      </c>
      <c r="AM1171" s="15" t="str">
        <f t="shared" si="150"/>
        <v>NSBSDRNS</v>
      </c>
      <c r="AN1171" s="15" t="str">
        <f t="shared" si="151"/>
        <v>NSBSDRNS</v>
      </c>
    </row>
    <row r="1172" spans="1:40" ht="11.25" customHeight="1" x14ac:dyDescent="0.15">
      <c r="A1172" s="15">
        <v>1171</v>
      </c>
      <c r="B1172" s="15" t="s">
        <v>2652</v>
      </c>
      <c r="C1172" s="15" t="s">
        <v>2653</v>
      </c>
      <c r="D1172" s="3" t="s">
        <v>192</v>
      </c>
      <c r="E1172" s="15" t="s">
        <v>19</v>
      </c>
      <c r="F1172" s="15" t="s">
        <v>52</v>
      </c>
      <c r="G1172" s="15">
        <v>151</v>
      </c>
      <c r="H1172" s="15">
        <v>132</v>
      </c>
      <c r="I1172" s="15">
        <v>67</v>
      </c>
      <c r="J1172" s="15">
        <v>64</v>
      </c>
      <c r="K1172" s="15">
        <v>62</v>
      </c>
      <c r="L1172" s="15">
        <v>63</v>
      </c>
      <c r="M1172" s="15">
        <v>53</v>
      </c>
      <c r="N1172" s="15">
        <v>56</v>
      </c>
      <c r="O1172" s="15">
        <v>61</v>
      </c>
      <c r="P1172" s="15">
        <v>20</v>
      </c>
      <c r="Q1172" s="15" t="s">
        <v>193</v>
      </c>
      <c r="R1172" s="3" t="str">
        <f>IF(ISERROR(VLOOKUP($Q1172,技リスト!$A$1:$F$270,6,FALSE)),"－",VLOOKUP($Q1172,技リスト!$A$1:$F$270,6,FALSE))</f>
        <v>－</v>
      </c>
      <c r="S1172" s="3" t="str">
        <f>IF(ISERROR(VLOOKUP($Q1172,技リスト!$A$1:$F$270,3,FALSE)),"－",VLOOKUP($Q1172,技リスト!$A$1:$F$270,3,FALSE))</f>
        <v>－</v>
      </c>
      <c r="T1172" s="3" t="str">
        <f>IF($E1172=IF(ISERROR(VLOOKUP($Q1172,技リスト!$A$1:$F$270,4,FALSE)),"－",VLOOKUP($Q1172,技リスト!$A$1:$F$270,4,FALSE)),"一致","")</f>
        <v/>
      </c>
      <c r="U1172" s="15" t="s">
        <v>681</v>
      </c>
      <c r="V1172" s="3" t="str">
        <f>IF(ISERROR(VLOOKUP($U1172,技リスト!$A$1:$F$270,6,FALSE)),"－",VLOOKUP($U1172,技リスト!$A$1:$F$270,6,FALSE))</f>
        <v>BS</v>
      </c>
      <c r="W1172" s="3">
        <f>IF(ISERROR(VLOOKUP($U1172,技リスト!$A$1:$F$270,3,FALSE)),"－",VLOOKUP($U1172,技リスト!$A$1:$F$270,3,FALSE))</f>
        <v>103</v>
      </c>
      <c r="X1172" s="3" t="str">
        <f>IF($E1172=IF(ISERROR(VLOOKUP($U1172,技リスト!$A$1:$F$270,4,FALSE)),"－",VLOOKUP($U1172,技リスト!$A$1:$F$270,4,FALSE)),"一致","")</f>
        <v/>
      </c>
      <c r="Y1172" s="15" t="s">
        <v>2638</v>
      </c>
      <c r="Z1172" s="3" t="str">
        <f>IF(ISERROR(VLOOKUP($Y1172,技リスト!$A$1:$F$270,6,FALSE)),"－",VLOOKUP($Y1172,技リスト!$A$1:$F$270,6,FALSE))</f>
        <v>DR</v>
      </c>
      <c r="AA1172" s="3">
        <f>IF(ISERROR(VLOOKUP($Y1172,技リスト!$A$1:$F$270,3,FALSE)),"－",VLOOKUP($Y1172,技リスト!$A$1:$F$270,3,FALSE))</f>
        <v>52</v>
      </c>
      <c r="AB1172" s="3" t="str">
        <f>IF($E1172=IF(ISERROR(VLOOKUP($Y1172,技リスト!$A$1:$F$270,4,FALSE)),"－",VLOOKUP($Y1172,技リスト!$A$1:$F$270,4,FALSE)),"一致","")</f>
        <v/>
      </c>
      <c r="AC1172" s="15" t="s">
        <v>699</v>
      </c>
      <c r="AD1172" s="3" t="str">
        <f>IF(ISERROR(VLOOKUP($AC1172,技リスト!$A$1:$F$270,6,FALSE)),"－",VLOOKUP($AC1172,技リスト!$A$1:$F$270,6,FALSE))</f>
        <v>BL</v>
      </c>
      <c r="AE1172" s="3">
        <f>IF(ISERROR(VLOOKUP($AC1172,技リスト!$A$1:$F$270,3,FALSE)),"－",VLOOKUP($AC1172,技リスト!$A$1:$F$270,3,FALSE))</f>
        <v>80</v>
      </c>
      <c r="AF1172" s="3" t="str">
        <f>IF($E1172=IF(ISERROR(VLOOKUP($AC1172,技リスト!$A$1:$F$245,4,FALSE)),"－",VLOOKUP($AC1172,技リスト!$A$1:$F$245,4,FALSE)),"一致","")</f>
        <v>一致</v>
      </c>
      <c r="AG1172" s="16" t="str">
        <f t="shared" si="144"/>
        <v>おいろけUP!バタフライドリームリボンシャワーグッドスメル</v>
      </c>
      <c r="AH1172" s="16" t="str">
        <f t="shared" si="145"/>
        <v>おいろけUP!バタフライドリームリボンシャワーグッドスメル</v>
      </c>
      <c r="AI1172" s="16" t="str">
        <f t="shared" si="146"/>
        <v>おいろけUP!バタフライドリームリボンシャワーグッドスメル</v>
      </c>
      <c r="AJ1172" s="16" t="str">
        <f t="shared" si="147"/>
        <v>おいろけUP!バタフライドリームリボンシャワーグッドスメル</v>
      </c>
      <c r="AK1172" s="15" t="str">
        <f t="shared" si="148"/>
        <v>－BSDRBL</v>
      </c>
      <c r="AL1172" s="16" t="str">
        <f t="shared" si="149"/>
        <v>－BSDRBL</v>
      </c>
      <c r="AM1172" s="15" t="str">
        <f t="shared" si="150"/>
        <v>－BSDRBL</v>
      </c>
      <c r="AN1172" s="15" t="str">
        <f t="shared" si="151"/>
        <v>－BSDRBL</v>
      </c>
    </row>
    <row r="1173" spans="1:40" ht="11.25" customHeight="1" x14ac:dyDescent="0.15">
      <c r="A1173" s="15">
        <v>1172</v>
      </c>
      <c r="B1173" s="15" t="s">
        <v>2654</v>
      </c>
      <c r="C1173" s="15" t="s">
        <v>2655</v>
      </c>
      <c r="D1173" s="3" t="s">
        <v>192</v>
      </c>
      <c r="E1173" s="15" t="s">
        <v>121</v>
      </c>
      <c r="F1173" s="15" t="s">
        <v>20</v>
      </c>
      <c r="G1173" s="15">
        <v>145</v>
      </c>
      <c r="H1173" s="15">
        <v>133</v>
      </c>
      <c r="I1173" s="15">
        <v>52</v>
      </c>
      <c r="J1173" s="15">
        <v>60</v>
      </c>
      <c r="K1173" s="15">
        <v>52</v>
      </c>
      <c r="L1173" s="15">
        <v>60</v>
      </c>
      <c r="M1173" s="15">
        <v>55</v>
      </c>
      <c r="N1173" s="15">
        <v>58</v>
      </c>
      <c r="O1173" s="15">
        <v>52</v>
      </c>
      <c r="P1173" s="15">
        <v>9</v>
      </c>
      <c r="Q1173" s="15" t="s">
        <v>269</v>
      </c>
      <c r="R1173" s="3" t="str">
        <f>IF(ISERROR(VLOOKUP($Q1173,技リスト!$A$1:$F$270,6,FALSE)),"－",VLOOKUP($Q1173,技リスト!$A$1:$F$270,6,FALSE))</f>
        <v>CA</v>
      </c>
      <c r="S1173" s="3">
        <f>IF(ISERROR(VLOOKUP($Q1173,技リスト!$A$1:$F$270,3,FALSE)),"－",VLOOKUP($Q1173,技リスト!$A$1:$F$270,3,FALSE))</f>
        <v>12</v>
      </c>
      <c r="T1173" s="3" t="str">
        <f>IF($E1173=IF(ISERROR(VLOOKUP($Q1173,技リスト!$A$1:$F$270,4,FALSE)),"－",VLOOKUP($Q1173,技リスト!$A$1:$F$270,4,FALSE)),"一致","")</f>
        <v/>
      </c>
      <c r="U1173" s="15" t="s">
        <v>2631</v>
      </c>
      <c r="V1173" s="3" t="str">
        <f>IF(ISERROR(VLOOKUP($U1173,技リスト!$A$1:$F$270,6,FALSE)),"－",VLOOKUP($U1173,技リスト!$A$1:$F$270,6,FALSE))</f>
        <v>CA</v>
      </c>
      <c r="W1173" s="3">
        <f>IF(ISERROR(VLOOKUP($U1173,技リスト!$A$1:$F$270,3,FALSE)),"－",VLOOKUP($U1173,技リスト!$A$1:$F$270,3,FALSE))</f>
        <v>48</v>
      </c>
      <c r="X1173" s="3" t="str">
        <f>IF($E1173=IF(ISERROR(VLOOKUP($U1173,技リスト!$A$1:$F$270,4,FALSE)),"－",VLOOKUP($U1173,技リスト!$A$1:$F$270,4,FALSE)),"一致","")</f>
        <v/>
      </c>
      <c r="Y1173" s="15" t="s">
        <v>140</v>
      </c>
      <c r="Z1173" s="3" t="str">
        <f>IF(ISERROR(VLOOKUP($Y1173,技リスト!$A$1:$F$270,6,FALSE)),"－",VLOOKUP($Y1173,技リスト!$A$1:$F$270,6,FALSE))</f>
        <v>BL</v>
      </c>
      <c r="AA1173" s="3">
        <f>IF(ISERROR(VLOOKUP($Y1173,技リスト!$A$1:$F$270,3,FALSE)),"－",VLOOKUP($Y1173,技リスト!$A$1:$F$270,3,FALSE))</f>
        <v>41</v>
      </c>
      <c r="AB1173" s="3" t="str">
        <f>IF($E1173=IF(ISERROR(VLOOKUP($Y1173,技リスト!$A$1:$F$270,4,FALSE)),"－",VLOOKUP($Y1173,技リスト!$A$1:$F$270,4,FALSE)),"一致","")</f>
        <v>一致</v>
      </c>
      <c r="AC1173" s="15" t="s">
        <v>2632</v>
      </c>
      <c r="AD1173" s="3" t="str">
        <f>IF(ISERROR(VLOOKUP($AC1173,技リスト!$A$1:$F$270,6,FALSE)),"－",VLOOKUP($AC1173,技リスト!$A$1:$F$270,6,FALSE))</f>
        <v>CA</v>
      </c>
      <c r="AE1173" s="3">
        <f>IF(ISERROR(VLOOKUP($AC1173,技リスト!$A$1:$F$270,3,FALSE)),"－",VLOOKUP($AC1173,技リスト!$A$1:$F$270,3,FALSE))</f>
        <v>63</v>
      </c>
      <c r="AF1173" s="3" t="str">
        <f>IF($E1173=IF(ISERROR(VLOOKUP($AC1173,技リスト!$A$1:$F$245,4,FALSE)),"－",VLOOKUP($AC1173,技リスト!$A$1:$F$245,4,FALSE)),"一致","")</f>
        <v/>
      </c>
      <c r="AG1173" s="16" t="str">
        <f t="shared" si="144"/>
        <v>キラーブレードはなふぶきうしろのしょうめんスラッシュネイル</v>
      </c>
      <c r="AH1173" s="16" t="str">
        <f t="shared" si="145"/>
        <v>キラーブレードはなふぶきうしろのしょうめんスラッシュネイル</v>
      </c>
      <c r="AI1173" s="16" t="str">
        <f t="shared" si="146"/>
        <v>キラーブレードはなふぶきうしろのしょうめんスラッシュネイル</v>
      </c>
      <c r="AJ1173" s="16" t="str">
        <f t="shared" si="147"/>
        <v>キラーブレードはなふぶきうしろのしょうめんスラッシュネイル</v>
      </c>
      <c r="AK1173" s="15" t="str">
        <f t="shared" si="148"/>
        <v>CACABLCA</v>
      </c>
      <c r="AL1173" s="16" t="str">
        <f t="shared" si="149"/>
        <v>CACABLCA</v>
      </c>
      <c r="AM1173" s="15" t="str">
        <f t="shared" si="150"/>
        <v>CACABLCA</v>
      </c>
      <c r="AN1173" s="15" t="str">
        <f t="shared" si="151"/>
        <v>CACABLCA</v>
      </c>
    </row>
    <row r="1174" spans="1:40" ht="11.25" customHeight="1" x14ac:dyDescent="0.15">
      <c r="A1174" s="15">
        <v>1173</v>
      </c>
      <c r="B1174" s="15" t="s">
        <v>2656</v>
      </c>
      <c r="C1174" s="15" t="s">
        <v>2657</v>
      </c>
      <c r="D1174" s="3" t="s">
        <v>192</v>
      </c>
      <c r="E1174" s="15" t="s">
        <v>19</v>
      </c>
      <c r="F1174" s="15" t="s">
        <v>17</v>
      </c>
      <c r="G1174" s="15">
        <v>121</v>
      </c>
      <c r="H1174" s="15">
        <v>112</v>
      </c>
      <c r="I1174" s="15">
        <v>54</v>
      </c>
      <c r="J1174" s="15">
        <v>55</v>
      </c>
      <c r="K1174" s="15">
        <v>56</v>
      </c>
      <c r="L1174" s="15">
        <v>55</v>
      </c>
      <c r="M1174" s="15">
        <v>52</v>
      </c>
      <c r="N1174" s="15">
        <v>60</v>
      </c>
      <c r="O1174" s="15">
        <v>52</v>
      </c>
      <c r="P1174" s="15">
        <v>16</v>
      </c>
      <c r="Q1174" s="15" t="s">
        <v>329</v>
      </c>
      <c r="R1174" s="3" t="str">
        <f>IF(ISERROR(VLOOKUP($Q1174,技リスト!$A$1:$F$270,6,FALSE)),"－",VLOOKUP($Q1174,技リスト!$A$1:$F$270,6,FALSE))</f>
        <v>DR</v>
      </c>
      <c r="S1174" s="3">
        <f>IF(ISERROR(VLOOKUP($Q1174,技リスト!$A$1:$F$270,3,FALSE)),"－",VLOOKUP($Q1174,技リスト!$A$1:$F$270,3,FALSE))</f>
        <v>8</v>
      </c>
      <c r="T1174" s="3" t="str">
        <f>IF($E1174=IF(ISERROR(VLOOKUP($Q1174,技リスト!$A$1:$F$270,4,FALSE)),"－",VLOOKUP($Q1174,技リスト!$A$1:$F$270,4,FALSE)),"一致","")</f>
        <v/>
      </c>
      <c r="U1174" s="15" t="s">
        <v>427</v>
      </c>
      <c r="V1174" s="3" t="str">
        <f>IF(ISERROR(VLOOKUP($U1174,技リスト!$A$1:$F$270,6,FALSE)),"－",VLOOKUP($U1174,技リスト!$A$1:$F$270,6,FALSE))</f>
        <v>BL</v>
      </c>
      <c r="W1174" s="3">
        <f>IF(ISERROR(VLOOKUP($U1174,技リスト!$A$1:$F$270,3,FALSE)),"－",VLOOKUP($U1174,技リスト!$A$1:$F$270,3,FALSE))</f>
        <v>39</v>
      </c>
      <c r="X1174" s="3" t="str">
        <f>IF($E1174=IF(ISERROR(VLOOKUP($U1174,技リスト!$A$1:$F$270,4,FALSE)),"－",VLOOKUP($U1174,技リスト!$A$1:$F$270,4,FALSE)),"一致","")</f>
        <v/>
      </c>
      <c r="Y1174" s="15" t="s">
        <v>290</v>
      </c>
      <c r="Z1174" s="3" t="str">
        <f>IF(ISERROR(VLOOKUP($Y1174,技リスト!$A$1:$F$270,6,FALSE)),"－",VLOOKUP($Y1174,技リスト!$A$1:$F$270,6,FALSE))</f>
        <v>BL</v>
      </c>
      <c r="AA1174" s="3">
        <f>IF(ISERROR(VLOOKUP($Y1174,技リスト!$A$1:$F$270,3,FALSE)),"－",VLOOKUP($Y1174,技リスト!$A$1:$F$270,3,FALSE))</f>
        <v>56</v>
      </c>
      <c r="AB1174" s="3" t="str">
        <f>IF($E1174=IF(ISERROR(VLOOKUP($Y1174,技リスト!$A$1:$F$270,4,FALSE)),"－",VLOOKUP($Y1174,技リスト!$A$1:$F$270,4,FALSE)),"一致","")</f>
        <v>一致</v>
      </c>
      <c r="AC1174" s="15" t="s">
        <v>2651</v>
      </c>
      <c r="AD1174" s="3" t="str">
        <f>IF(ISERROR(VLOOKUP($AC1174,技リスト!$A$1:$F$270,6,FALSE)),"－",VLOOKUP($AC1174,技リスト!$A$1:$F$270,6,FALSE))</f>
        <v>NS</v>
      </c>
      <c r="AE1174" s="3">
        <f>IF(ISERROR(VLOOKUP($AC1174,技リスト!$A$1:$F$270,3,FALSE)),"－",VLOOKUP($AC1174,技リスト!$A$1:$F$270,3,FALSE))</f>
        <v>84</v>
      </c>
      <c r="AF1174" s="3" t="str">
        <f>IF($E1174=IF(ISERROR(VLOOKUP($AC1174,技リスト!$A$1:$F$245,4,FALSE)),"－",VLOOKUP($AC1174,技リスト!$A$1:$F$245,4,FALSE)),"一致","")</f>
        <v/>
      </c>
      <c r="AG1174" s="16" t="str">
        <f t="shared" si="144"/>
        <v>たまのりピエロブレードアタックくものいとつうてんかくシュート</v>
      </c>
      <c r="AH1174" s="16" t="str">
        <f t="shared" si="145"/>
        <v>たまのりピエロブレードアタックくものいとつうてんかくシュート</v>
      </c>
      <c r="AI1174" s="16" t="str">
        <f t="shared" si="146"/>
        <v>たまのりピエロブレードアタックくものいとつうてんかくシュート</v>
      </c>
      <c r="AJ1174" s="16" t="str">
        <f t="shared" si="147"/>
        <v>たまのりピエロブレードアタックくものいとつうてんかくシュート</v>
      </c>
      <c r="AK1174" s="15" t="str">
        <f t="shared" si="148"/>
        <v>DRBLBLNS</v>
      </c>
      <c r="AL1174" s="16" t="str">
        <f t="shared" si="149"/>
        <v>DRBLBLNS</v>
      </c>
      <c r="AM1174" s="15" t="str">
        <f t="shared" si="150"/>
        <v>DRBLBLNS</v>
      </c>
      <c r="AN1174" s="15" t="str">
        <f t="shared" si="151"/>
        <v>DRBLBLNS</v>
      </c>
    </row>
    <row r="1175" spans="1:40" ht="11.25" customHeight="1" x14ac:dyDescent="0.15">
      <c r="A1175" s="15">
        <v>1174</v>
      </c>
      <c r="B1175" s="15" t="s">
        <v>2658</v>
      </c>
      <c r="C1175" s="15" t="s">
        <v>2659</v>
      </c>
      <c r="D1175" s="3" t="s">
        <v>192</v>
      </c>
      <c r="E1175" s="15" t="s">
        <v>145</v>
      </c>
      <c r="F1175" s="15" t="s">
        <v>53</v>
      </c>
      <c r="G1175" s="15">
        <v>154</v>
      </c>
      <c r="H1175" s="15">
        <v>124</v>
      </c>
      <c r="I1175" s="15">
        <v>52</v>
      </c>
      <c r="J1175" s="15">
        <v>58</v>
      </c>
      <c r="K1175" s="15">
        <v>60</v>
      </c>
      <c r="L1175" s="15">
        <v>52</v>
      </c>
      <c r="M1175" s="15">
        <v>58</v>
      </c>
      <c r="N1175" s="15">
        <v>62</v>
      </c>
      <c r="O1175" s="15">
        <v>68</v>
      </c>
      <c r="P1175" s="15">
        <v>21</v>
      </c>
      <c r="Q1175" s="15" t="s">
        <v>921</v>
      </c>
      <c r="R1175" s="3" t="str">
        <f>IF(ISERROR(VLOOKUP($Q1175,技リスト!$A$1:$F$270,6,FALSE)),"－",VLOOKUP($Q1175,技リスト!$A$1:$F$270,6,FALSE))</f>
        <v>DR</v>
      </c>
      <c r="S1175" s="3">
        <f>IF(ISERROR(VLOOKUP($Q1175,技リスト!$A$1:$F$270,3,FALSE)),"－",VLOOKUP($Q1175,技リスト!$A$1:$F$270,3,FALSE))</f>
        <v>17</v>
      </c>
      <c r="T1175" s="3" t="str">
        <f>IF($E1175=IF(ISERROR(VLOOKUP($Q1175,技リスト!$A$1:$F$270,4,FALSE)),"－",VLOOKUP($Q1175,技リスト!$A$1:$F$270,4,FALSE)),"一致","")</f>
        <v>一致</v>
      </c>
      <c r="U1175" s="15" t="s">
        <v>610</v>
      </c>
      <c r="V1175" s="3" t="str">
        <f>IF(ISERROR(VLOOKUP($U1175,技リスト!$A$1:$F$270,6,FALSE)),"－",VLOOKUP($U1175,技リスト!$A$1:$F$270,6,FALSE))</f>
        <v>DR</v>
      </c>
      <c r="W1175" s="3">
        <f>IF(ISERROR(VLOOKUP($U1175,技リスト!$A$1:$F$270,3,FALSE)),"－",VLOOKUP($U1175,技リスト!$A$1:$F$270,3,FALSE))</f>
        <v>38</v>
      </c>
      <c r="X1175" s="3" t="str">
        <f>IF($E1175=IF(ISERROR(VLOOKUP($U1175,技リスト!$A$1:$F$270,4,FALSE)),"－",VLOOKUP($U1175,技リスト!$A$1:$F$270,4,FALSE)),"一致","")</f>
        <v>一致</v>
      </c>
      <c r="Y1175" s="15" t="s">
        <v>2638</v>
      </c>
      <c r="Z1175" s="3" t="str">
        <f>IF(ISERROR(VLOOKUP($Y1175,技リスト!$A$1:$F$270,6,FALSE)),"－",VLOOKUP($Y1175,技リスト!$A$1:$F$270,6,FALSE))</f>
        <v>DR</v>
      </c>
      <c r="AA1175" s="3">
        <f>IF(ISERROR(VLOOKUP($Y1175,技リスト!$A$1:$F$270,3,FALSE)),"－",VLOOKUP($Y1175,技リスト!$A$1:$F$270,3,FALSE))</f>
        <v>52</v>
      </c>
      <c r="AB1175" s="3" t="str">
        <f>IF($E1175=IF(ISERROR(VLOOKUP($Y1175,技リスト!$A$1:$F$270,4,FALSE)),"－",VLOOKUP($Y1175,技リスト!$A$1:$F$270,4,FALSE)),"一致","")</f>
        <v/>
      </c>
      <c r="AC1175" s="15" t="s">
        <v>680</v>
      </c>
      <c r="AD1175" s="3" t="str">
        <f>IF(ISERROR(VLOOKUP($AC1175,技リスト!$A$1:$F$270,6,FALSE)),"－",VLOOKUP($AC1175,技リスト!$A$1:$F$270,6,FALSE))</f>
        <v>DR</v>
      </c>
      <c r="AE1175" s="3">
        <f>IF(ISERROR(VLOOKUP($AC1175,技リスト!$A$1:$F$270,3,FALSE)),"－",VLOOKUP($AC1175,技リスト!$A$1:$F$270,3,FALSE))</f>
        <v>69</v>
      </c>
      <c r="AF1175" s="3" t="str">
        <f>IF($E1175=IF(ISERROR(VLOOKUP($AC1175,技リスト!$A$1:$F$245,4,FALSE)),"－",VLOOKUP($AC1175,技リスト!$A$1:$F$245,4,FALSE)),"一致","")</f>
        <v/>
      </c>
      <c r="AG1175" s="16" t="str">
        <f t="shared" si="144"/>
        <v>ひとりワンツーフーセンガムリボンシャワープリマドンナ</v>
      </c>
      <c r="AH1175" s="16" t="str">
        <f t="shared" si="145"/>
        <v>ひとりワンツーフーセンガムリボンシャワープリマドンナ</v>
      </c>
      <c r="AI1175" s="16" t="str">
        <f t="shared" si="146"/>
        <v>ひとりワンツーフーセンガムリボンシャワープリマドンナ</v>
      </c>
      <c r="AJ1175" s="16" t="str">
        <f t="shared" si="147"/>
        <v>ひとりワンツーフーセンガムリボンシャワープリマドンナ</v>
      </c>
      <c r="AK1175" s="15" t="str">
        <f t="shared" si="148"/>
        <v>DRDRDRDR</v>
      </c>
      <c r="AL1175" s="16" t="str">
        <f t="shared" si="149"/>
        <v>DRDRDRDR</v>
      </c>
      <c r="AM1175" s="15" t="str">
        <f t="shared" si="150"/>
        <v>DRDRDRDR</v>
      </c>
      <c r="AN1175" s="15" t="str">
        <f t="shared" si="151"/>
        <v>DRDRDRDR</v>
      </c>
    </row>
    <row r="1176" spans="1:40" ht="11.25" customHeight="1" x14ac:dyDescent="0.15">
      <c r="A1176" s="15">
        <v>1175</v>
      </c>
      <c r="B1176" s="15" t="s">
        <v>2660</v>
      </c>
      <c r="C1176" s="15" t="s">
        <v>2661</v>
      </c>
      <c r="D1176" s="3" t="s">
        <v>192</v>
      </c>
      <c r="E1176" s="15" t="s">
        <v>19</v>
      </c>
      <c r="F1176" s="15" t="s">
        <v>53</v>
      </c>
      <c r="G1176" s="15">
        <v>167</v>
      </c>
      <c r="H1176" s="15">
        <v>109</v>
      </c>
      <c r="I1176" s="15">
        <v>71</v>
      </c>
      <c r="J1176" s="15">
        <v>64</v>
      </c>
      <c r="K1176" s="15">
        <v>60</v>
      </c>
      <c r="L1176" s="15">
        <v>56</v>
      </c>
      <c r="M1176" s="15">
        <v>64</v>
      </c>
      <c r="N1176" s="15">
        <v>63</v>
      </c>
      <c r="O1176" s="15">
        <v>70</v>
      </c>
      <c r="P1176" s="15">
        <v>14</v>
      </c>
      <c r="Q1176" s="15" t="s">
        <v>256</v>
      </c>
      <c r="R1176" s="3" t="str">
        <f>IF(ISERROR(VLOOKUP($Q1176,技リスト!$A$1:$F$270,6,FALSE)),"－",VLOOKUP($Q1176,技リスト!$A$1:$F$270,6,FALSE))</f>
        <v>NS</v>
      </c>
      <c r="S1176" s="3">
        <f>IF(ISERROR(VLOOKUP($Q1176,技リスト!$A$1:$F$270,3,FALSE)),"－",VLOOKUP($Q1176,技リスト!$A$1:$F$270,3,FALSE))</f>
        <v>31</v>
      </c>
      <c r="T1176" s="3" t="str">
        <f>IF($E1176=IF(ISERROR(VLOOKUP($Q1176,技リスト!$A$1:$F$270,4,FALSE)),"－",VLOOKUP($Q1176,技リスト!$A$1:$F$270,4,FALSE)),"一致","")</f>
        <v/>
      </c>
      <c r="U1176" s="15" t="s">
        <v>298</v>
      </c>
      <c r="V1176" s="3" t="str">
        <f>IF(ISERROR(VLOOKUP($U1176,技リスト!$A$1:$F$270,6,FALSE)),"－",VLOOKUP($U1176,技リスト!$A$1:$F$270,6,FALSE))</f>
        <v>DR</v>
      </c>
      <c r="W1176" s="3">
        <f>IF(ISERROR(VLOOKUP($U1176,技リスト!$A$1:$F$270,3,FALSE)),"－",VLOOKUP($U1176,技リスト!$A$1:$F$270,3,FALSE))</f>
        <v>38</v>
      </c>
      <c r="X1176" s="3" t="str">
        <f>IF($E1176=IF(ISERROR(VLOOKUP($U1176,技リスト!$A$1:$F$270,4,FALSE)),"－",VLOOKUP($U1176,技リスト!$A$1:$F$270,4,FALSE)),"一致","")</f>
        <v/>
      </c>
      <c r="Y1176" s="15" t="s">
        <v>224</v>
      </c>
      <c r="Z1176" s="3" t="str">
        <f>IF(ISERROR(VLOOKUP($Y1176,技リスト!$A$1:$F$270,6,FALSE)),"－",VLOOKUP($Y1176,技リスト!$A$1:$F$270,6,FALSE))</f>
        <v>NS</v>
      </c>
      <c r="AA1176" s="3">
        <f>IF(ISERROR(VLOOKUP($Y1176,技リスト!$A$1:$F$270,3,FALSE)),"－",VLOOKUP($Y1176,技リスト!$A$1:$F$270,3,FALSE))</f>
        <v>70</v>
      </c>
      <c r="AB1176" s="3" t="str">
        <f>IF($E1176=IF(ISERROR(VLOOKUP($Y1176,技リスト!$A$1:$F$270,4,FALSE)),"－",VLOOKUP($Y1176,技リスト!$A$1:$F$270,4,FALSE)),"一致","")</f>
        <v/>
      </c>
      <c r="AC1176" s="15" t="s">
        <v>87</v>
      </c>
      <c r="AD1176" s="3" t="str">
        <f>IF(ISERROR(VLOOKUP($AC1176,技リスト!$A$1:$F$270,6,FALSE)),"－",VLOOKUP($AC1176,技リスト!$A$1:$F$270,6,FALSE))</f>
        <v>DR</v>
      </c>
      <c r="AE1176" s="3">
        <f>IF(ISERROR(VLOOKUP($AC1176,技リスト!$A$1:$F$270,3,FALSE)),"－",VLOOKUP($AC1176,技リスト!$A$1:$F$270,3,FALSE))</f>
        <v>78</v>
      </c>
      <c r="AF1176" s="3" t="str">
        <f>IF($E1176=IF(ISERROR(VLOOKUP($AC1176,技リスト!$A$1:$F$245,4,FALSE)),"－",VLOOKUP($AC1176,技リスト!$A$1:$F$245,4,FALSE)),"一致","")</f>
        <v/>
      </c>
      <c r="AG1176" s="16" t="str">
        <f t="shared" si="144"/>
        <v>スパイラルショットムーンサルトダイナマイトシュートオオウチワ</v>
      </c>
      <c r="AH1176" s="16" t="str">
        <f t="shared" si="145"/>
        <v>スパイラルショットムーンサルトダイナマイトシュートオオウチワ</v>
      </c>
      <c r="AI1176" s="16" t="str">
        <f t="shared" si="146"/>
        <v>スパイラルショットムーンサルトダイナマイトシュートオオウチワ</v>
      </c>
      <c r="AJ1176" s="16" t="str">
        <f t="shared" si="147"/>
        <v>スパイラルショットムーンサルトダイナマイトシュートオオウチワ</v>
      </c>
      <c r="AK1176" s="15" t="str">
        <f t="shared" si="148"/>
        <v>NSDRNSDR</v>
      </c>
      <c r="AL1176" s="16" t="str">
        <f t="shared" si="149"/>
        <v>NSDRNSDR</v>
      </c>
      <c r="AM1176" s="15" t="str">
        <f t="shared" si="150"/>
        <v>NSDRNSDR</v>
      </c>
      <c r="AN1176" s="15" t="str">
        <f t="shared" si="151"/>
        <v>NSDRNSDR</v>
      </c>
    </row>
    <row r="1177" spans="1:40" ht="11.25" customHeight="1" x14ac:dyDescent="0.15">
      <c r="A1177" s="15">
        <v>1176</v>
      </c>
      <c r="B1177" s="15" t="s">
        <v>2662</v>
      </c>
      <c r="C1177" s="15" t="s">
        <v>2663</v>
      </c>
      <c r="D1177" s="3" t="s">
        <v>192</v>
      </c>
      <c r="E1177" s="15" t="s">
        <v>145</v>
      </c>
      <c r="F1177" s="15" t="s">
        <v>20</v>
      </c>
      <c r="G1177" s="15">
        <v>149</v>
      </c>
      <c r="H1177" s="15">
        <v>109</v>
      </c>
      <c r="I1177" s="15">
        <v>62</v>
      </c>
      <c r="J1177" s="15">
        <v>70</v>
      </c>
      <c r="K1177" s="15">
        <v>63</v>
      </c>
      <c r="L1177" s="15">
        <v>62</v>
      </c>
      <c r="M1177" s="15">
        <v>61</v>
      </c>
      <c r="N1177" s="15">
        <v>57</v>
      </c>
      <c r="O1177" s="15">
        <v>58</v>
      </c>
      <c r="P1177" s="15">
        <v>14</v>
      </c>
      <c r="Q1177" s="15" t="s">
        <v>366</v>
      </c>
      <c r="R1177" s="3" t="str">
        <f>IF(ISERROR(VLOOKUP($Q1177,技リスト!$A$1:$F$270,6,FALSE)),"－",VLOOKUP($Q1177,技リスト!$A$1:$F$270,6,FALSE))</f>
        <v>CA</v>
      </c>
      <c r="S1177" s="3">
        <f>IF(ISERROR(VLOOKUP($Q1177,技リスト!$A$1:$F$270,3,FALSE)),"－",VLOOKUP($Q1177,技リスト!$A$1:$F$270,3,FALSE))</f>
        <v>10</v>
      </c>
      <c r="T1177" s="3" t="str">
        <f>IF($E1177=IF(ISERROR(VLOOKUP($Q1177,技リスト!$A$1:$F$270,4,FALSE)),"－",VLOOKUP($Q1177,技リスト!$A$1:$F$270,4,FALSE)),"一致","")</f>
        <v/>
      </c>
      <c r="U1177" s="15" t="s">
        <v>212</v>
      </c>
      <c r="V1177" s="3" t="str">
        <f>IF(ISERROR(VLOOKUP($U1177,技リスト!$A$1:$F$270,6,FALSE)),"－",VLOOKUP($U1177,技リスト!$A$1:$F$270,6,FALSE))</f>
        <v>BB</v>
      </c>
      <c r="W1177" s="3">
        <f>IF(ISERROR(VLOOKUP($U1177,技リスト!$A$1:$F$270,3,FALSE)),"－",VLOOKUP($U1177,技リスト!$A$1:$F$270,3,FALSE))</f>
        <v>14</v>
      </c>
      <c r="X1177" s="3" t="str">
        <f>IF($E1177=IF(ISERROR(VLOOKUP($U1177,技リスト!$A$1:$F$270,4,FALSE)),"－",VLOOKUP($U1177,技リスト!$A$1:$F$270,4,FALSE)),"一致","")</f>
        <v>一致</v>
      </c>
      <c r="Y1177" s="15" t="s">
        <v>148</v>
      </c>
      <c r="Z1177" s="3" t="str">
        <f>IF(ISERROR(VLOOKUP($Y1177,技リスト!$A$1:$F$270,6,FALSE)),"－",VLOOKUP($Y1177,技リスト!$A$1:$F$270,6,FALSE))</f>
        <v>BS</v>
      </c>
      <c r="AA1177" s="3">
        <f>IF(ISERROR(VLOOKUP($Y1177,技リスト!$A$1:$F$270,3,FALSE)),"－",VLOOKUP($Y1177,技リスト!$A$1:$F$270,3,FALSE))</f>
        <v>80</v>
      </c>
      <c r="AB1177" s="3" t="str">
        <f>IF($E1177=IF(ISERROR(VLOOKUP($Y1177,技リスト!$A$1:$F$270,4,FALSE)),"－",VLOOKUP($Y1177,技リスト!$A$1:$F$270,4,FALSE)),"一致","")</f>
        <v>一致</v>
      </c>
      <c r="AC1177" s="15" t="s">
        <v>406</v>
      </c>
      <c r="AD1177" s="3" t="str">
        <f>IF(ISERROR(VLOOKUP($AC1177,技リスト!$A$1:$F$270,6,FALSE)),"－",VLOOKUP($AC1177,技リスト!$A$1:$F$270,6,FALSE))</f>
        <v>CA</v>
      </c>
      <c r="AE1177" s="3">
        <f>IF(ISERROR(VLOOKUP($AC1177,技リスト!$A$1:$F$270,3,FALSE)),"－",VLOOKUP($AC1177,技リスト!$A$1:$F$270,3,FALSE))</f>
        <v>63</v>
      </c>
      <c r="AF1177" s="3" t="str">
        <f>IF($E1177=IF(ISERROR(VLOOKUP($AC1177,技リスト!$A$1:$F$245,4,FALSE)),"－",VLOOKUP($AC1177,技リスト!$A$1:$F$245,4,FALSE)),"一致","")</f>
        <v/>
      </c>
      <c r="AG1177" s="16" t="str">
        <f t="shared" si="144"/>
        <v>タフネスブロックジャイアントスピンドこんじょうバットゴールずらし</v>
      </c>
      <c r="AH1177" s="16" t="str">
        <f t="shared" si="145"/>
        <v>タフネスブロックジャイアントスピンドこんじょうバットゴールずらし</v>
      </c>
      <c r="AI1177" s="16" t="str">
        <f t="shared" si="146"/>
        <v>タフネスブロックジャイアントスピンドこんじょうバットゴールずらし</v>
      </c>
      <c r="AJ1177" s="16" t="str">
        <f t="shared" si="147"/>
        <v>タフネスブロックジャイアントスピンドこんじょうバットゴールずらし</v>
      </c>
      <c r="AK1177" s="15" t="str">
        <f t="shared" si="148"/>
        <v>CABBBSCA</v>
      </c>
      <c r="AL1177" s="16" t="str">
        <f t="shared" si="149"/>
        <v>CABBBSCA</v>
      </c>
      <c r="AM1177" s="15" t="str">
        <f t="shared" si="150"/>
        <v>CABBBSCA</v>
      </c>
      <c r="AN1177" s="15" t="str">
        <f t="shared" si="151"/>
        <v>CABBBSCA</v>
      </c>
    </row>
    <row r="1178" spans="1:40" ht="11.25" customHeight="1" x14ac:dyDescent="0.15">
      <c r="A1178" s="15">
        <v>1177</v>
      </c>
      <c r="B1178" s="15" t="s">
        <v>2664</v>
      </c>
      <c r="C1178" s="15" t="s">
        <v>2665</v>
      </c>
      <c r="D1178" s="3" t="s">
        <v>18</v>
      </c>
      <c r="E1178" s="15" t="s">
        <v>145</v>
      </c>
      <c r="F1178" s="15" t="s">
        <v>53</v>
      </c>
      <c r="G1178" s="15">
        <v>167</v>
      </c>
      <c r="H1178" s="15">
        <v>132</v>
      </c>
      <c r="I1178" s="15">
        <v>58</v>
      </c>
      <c r="J1178" s="15">
        <v>61</v>
      </c>
      <c r="K1178" s="15">
        <v>79</v>
      </c>
      <c r="L1178" s="15">
        <v>52</v>
      </c>
      <c r="M1178" s="15">
        <v>55</v>
      </c>
      <c r="N1178" s="15">
        <v>59</v>
      </c>
      <c r="O1178" s="15">
        <v>79</v>
      </c>
      <c r="P1178" s="15">
        <v>43</v>
      </c>
      <c r="Q1178" s="15" t="s">
        <v>127</v>
      </c>
      <c r="R1178" s="3" t="str">
        <f>IF(ISERROR(VLOOKUP($Q1178,技リスト!$A$1:$F$270,6,FALSE)),"－",VLOOKUP($Q1178,技リスト!$A$1:$F$270,6,FALSE))</f>
        <v>DR</v>
      </c>
      <c r="S1178" s="3">
        <f>IF(ISERROR(VLOOKUP($Q1178,技リスト!$A$1:$F$270,3,FALSE)),"－",VLOOKUP($Q1178,技リスト!$A$1:$F$270,3,FALSE))</f>
        <v>8</v>
      </c>
      <c r="T1178" s="3" t="str">
        <f>IF($E1178=IF(ISERROR(VLOOKUP($Q1178,技リスト!$A$1:$F$270,4,FALSE)),"－",VLOOKUP($Q1178,技リスト!$A$1:$F$270,4,FALSE)),"一致","")</f>
        <v/>
      </c>
      <c r="U1178" s="15" t="s">
        <v>427</v>
      </c>
      <c r="V1178" s="3" t="str">
        <f>IF(ISERROR(VLOOKUP($U1178,技リスト!$A$1:$F$270,6,FALSE)),"－",VLOOKUP($U1178,技リスト!$A$1:$F$270,6,FALSE))</f>
        <v>BL</v>
      </c>
      <c r="W1178" s="3">
        <f>IF(ISERROR(VLOOKUP($U1178,技リスト!$A$1:$F$270,3,FALSE)),"－",VLOOKUP($U1178,技リスト!$A$1:$F$270,3,FALSE))</f>
        <v>39</v>
      </c>
      <c r="X1178" s="3" t="str">
        <f>IF($E1178=IF(ISERROR(VLOOKUP($U1178,技リスト!$A$1:$F$270,4,FALSE)),"－",VLOOKUP($U1178,技リスト!$A$1:$F$270,4,FALSE)),"一致","")</f>
        <v/>
      </c>
      <c r="Y1178" s="15" t="s">
        <v>750</v>
      </c>
      <c r="Z1178" s="3" t="str">
        <f>IF(ISERROR(VLOOKUP($Y1178,技リスト!$A$1:$F$270,6,FALSE)),"－",VLOOKUP($Y1178,技リスト!$A$1:$F$270,6,FALSE))</f>
        <v>BL</v>
      </c>
      <c r="AA1178" s="3">
        <f>IF(ISERROR(VLOOKUP($Y1178,技リスト!$A$1:$F$270,3,FALSE)),"－",VLOOKUP($Y1178,技リスト!$A$1:$F$270,3,FALSE))</f>
        <v>62</v>
      </c>
      <c r="AB1178" s="3" t="str">
        <f>IF($E1178=IF(ISERROR(VLOOKUP($Y1178,技リスト!$A$1:$F$270,4,FALSE)),"－",VLOOKUP($Y1178,技リスト!$A$1:$F$270,4,FALSE)),"一致","")</f>
        <v>一致</v>
      </c>
      <c r="AC1178" s="15" t="s">
        <v>757</v>
      </c>
      <c r="AD1178" s="3" t="str">
        <f>IF(ISERROR(VLOOKUP($AC1178,技リスト!$A$1:$F$270,6,FALSE)),"－",VLOOKUP($AC1178,技リスト!$A$1:$F$270,6,FALSE))</f>
        <v>DR</v>
      </c>
      <c r="AE1178" s="3">
        <f>IF(ISERROR(VLOOKUP($AC1178,技リスト!$A$1:$F$270,3,FALSE)),"－",VLOOKUP($AC1178,技リスト!$A$1:$F$270,3,FALSE))</f>
        <v>65</v>
      </c>
      <c r="AF1178" s="3" t="str">
        <f>IF($E1178=IF(ISERROR(VLOOKUP($AC1178,技リスト!$A$1:$F$245,4,FALSE)),"－",VLOOKUP($AC1178,技リスト!$A$1:$F$245,4,FALSE)),"一致","")</f>
        <v/>
      </c>
      <c r="AG1178" s="16" t="str">
        <f t="shared" si="144"/>
        <v>しっぷうダッシュブレードアタックフレイムダンスまぼろしドリブル</v>
      </c>
      <c r="AH1178" s="16" t="str">
        <f t="shared" si="145"/>
        <v>しっぷうダッシュブレードアタックフレイムダンスまぼろしドリブル</v>
      </c>
      <c r="AI1178" s="16" t="str">
        <f t="shared" si="146"/>
        <v>しっぷうダッシュブレードアタックフレイムダンスまぼろしドリブル</v>
      </c>
      <c r="AJ1178" s="16" t="str">
        <f t="shared" si="147"/>
        <v>しっぷうダッシュブレードアタックフレイムダンスまぼろしドリブル</v>
      </c>
      <c r="AK1178" s="15" t="str">
        <f t="shared" si="148"/>
        <v>DRBLBLDR</v>
      </c>
      <c r="AL1178" s="16" t="str">
        <f t="shared" si="149"/>
        <v>DRBLBLDR</v>
      </c>
      <c r="AM1178" s="15" t="str">
        <f t="shared" si="150"/>
        <v>DRBLBLDR</v>
      </c>
      <c r="AN1178" s="15" t="str">
        <f t="shared" si="151"/>
        <v>DRBLBLDR</v>
      </c>
    </row>
    <row r="1179" spans="1:40" ht="11.25" customHeight="1" x14ac:dyDescent="0.15">
      <c r="A1179" s="15">
        <v>1178</v>
      </c>
      <c r="B1179" s="15" t="s">
        <v>2666</v>
      </c>
      <c r="C1179" s="15" t="s">
        <v>2667</v>
      </c>
      <c r="D1179" s="3" t="s">
        <v>18</v>
      </c>
      <c r="E1179" s="15" t="s">
        <v>19</v>
      </c>
      <c r="F1179" s="15" t="s">
        <v>52</v>
      </c>
      <c r="G1179" s="15">
        <v>217</v>
      </c>
      <c r="H1179" s="15">
        <v>149</v>
      </c>
      <c r="I1179" s="15">
        <v>79</v>
      </c>
      <c r="J1179" s="15">
        <v>67</v>
      </c>
      <c r="K1179" s="15">
        <v>58</v>
      </c>
      <c r="L1179" s="15">
        <v>68</v>
      </c>
      <c r="M1179" s="15">
        <v>52</v>
      </c>
      <c r="N1179" s="15">
        <v>56</v>
      </c>
      <c r="O1179" s="15">
        <v>57</v>
      </c>
      <c r="P1179" s="15">
        <v>9</v>
      </c>
      <c r="Q1179" s="15" t="s">
        <v>329</v>
      </c>
      <c r="R1179" s="3" t="str">
        <f>IF(ISERROR(VLOOKUP($Q1179,技リスト!$A$1:$F$270,6,FALSE)),"－",VLOOKUP($Q1179,技リスト!$A$1:$F$270,6,FALSE))</f>
        <v>DR</v>
      </c>
      <c r="S1179" s="3">
        <f>IF(ISERROR(VLOOKUP($Q1179,技リスト!$A$1:$F$270,3,FALSE)),"－",VLOOKUP($Q1179,技リスト!$A$1:$F$270,3,FALSE))</f>
        <v>8</v>
      </c>
      <c r="T1179" s="3" t="str">
        <f>IF($E1179=IF(ISERROR(VLOOKUP($Q1179,技リスト!$A$1:$F$270,4,FALSE)),"－",VLOOKUP($Q1179,技リスト!$A$1:$F$270,4,FALSE)),"一致","")</f>
        <v/>
      </c>
      <c r="U1179" s="15" t="s">
        <v>159</v>
      </c>
      <c r="V1179" s="3" t="str">
        <f>IF(ISERROR(VLOOKUP($U1179,技リスト!$A$1:$F$270,6,FALSE)),"－",VLOOKUP($U1179,技リスト!$A$1:$F$270,6,FALSE))</f>
        <v>NS</v>
      </c>
      <c r="W1179" s="3">
        <f>IF(ISERROR(VLOOKUP($U1179,技リスト!$A$1:$F$270,3,FALSE)),"－",VLOOKUP($U1179,技リスト!$A$1:$F$270,3,FALSE))</f>
        <v>67</v>
      </c>
      <c r="X1179" s="3" t="str">
        <f>IF($E1179=IF(ISERROR(VLOOKUP($U1179,技リスト!$A$1:$F$270,4,FALSE)),"－",VLOOKUP($U1179,技リスト!$A$1:$F$270,4,FALSE)),"一致","")</f>
        <v/>
      </c>
      <c r="Y1179" s="15" t="s">
        <v>257</v>
      </c>
      <c r="Z1179" s="3" t="str">
        <f>IF(ISERROR(VLOOKUP($Y1179,技リスト!$A$1:$F$270,6,FALSE)),"－",VLOOKUP($Y1179,技リスト!$A$1:$F$270,6,FALSE))</f>
        <v>NS</v>
      </c>
      <c r="AA1179" s="3">
        <f>IF(ISERROR(VLOOKUP($Y1179,技リスト!$A$1:$F$270,3,FALSE)),"－",VLOOKUP($Y1179,技リスト!$A$1:$F$270,3,FALSE))</f>
        <v>68</v>
      </c>
      <c r="AB1179" s="3" t="str">
        <f>IF($E1179=IF(ISERROR(VLOOKUP($Y1179,技リスト!$A$1:$F$270,4,FALSE)),"－",VLOOKUP($Y1179,技リスト!$A$1:$F$270,4,FALSE)),"一致","")</f>
        <v/>
      </c>
      <c r="AC1179" s="15" t="s">
        <v>242</v>
      </c>
      <c r="AD1179" s="3" t="str">
        <f>IF(ISERROR(VLOOKUP($AC1179,技リスト!$A$1:$F$270,6,FALSE)),"－",VLOOKUP($AC1179,技リスト!$A$1:$F$270,6,FALSE))</f>
        <v>BS</v>
      </c>
      <c r="AE1179" s="3">
        <f>IF(ISERROR(VLOOKUP($AC1179,技リスト!$A$1:$F$270,3,FALSE)),"－",VLOOKUP($AC1179,技リスト!$A$1:$F$270,3,FALSE))</f>
        <v>87</v>
      </c>
      <c r="AF1179" s="3" t="str">
        <f>IF($E1179=IF(ISERROR(VLOOKUP($AC1179,技リスト!$A$1:$F$245,4,FALSE)),"－",VLOOKUP($AC1179,技リスト!$A$1:$F$245,4,FALSE)),"一致","")</f>
        <v>一致</v>
      </c>
      <c r="AG1179" s="16" t="str">
        <f t="shared" si="144"/>
        <v>たまのりピエロクルクルヘッドコロドラシュートにひゃくれつショット</v>
      </c>
      <c r="AH1179" s="16" t="str">
        <f t="shared" si="145"/>
        <v>たまのりピエロクルクルヘッドコロドラシュートにひゃくれつショット</v>
      </c>
      <c r="AI1179" s="16" t="str">
        <f t="shared" si="146"/>
        <v>たまのりピエロクルクルヘッドコロドラシュートにひゃくれつショット</v>
      </c>
      <c r="AJ1179" s="16" t="str">
        <f t="shared" si="147"/>
        <v>たまのりピエロクルクルヘッドコロドラシュートにひゃくれつショット</v>
      </c>
      <c r="AK1179" s="15" t="str">
        <f t="shared" si="148"/>
        <v>DRNSNSBS</v>
      </c>
      <c r="AL1179" s="16" t="str">
        <f t="shared" si="149"/>
        <v>DRNSNSBS</v>
      </c>
      <c r="AM1179" s="15" t="str">
        <f t="shared" si="150"/>
        <v>DRNSNSBS</v>
      </c>
      <c r="AN1179" s="15" t="str">
        <f t="shared" si="151"/>
        <v>DRNSNSBS</v>
      </c>
    </row>
    <row r="1180" spans="1:40" ht="11.25" customHeight="1" x14ac:dyDescent="0.15">
      <c r="A1180" s="15">
        <v>1179</v>
      </c>
      <c r="B1180" s="15" t="s">
        <v>2668</v>
      </c>
      <c r="C1180" s="15" t="s">
        <v>2669</v>
      </c>
      <c r="D1180" s="3" t="s">
        <v>18</v>
      </c>
      <c r="E1180" s="15" t="s">
        <v>145</v>
      </c>
      <c r="F1180" s="15" t="s">
        <v>17</v>
      </c>
      <c r="G1180" s="15">
        <v>187</v>
      </c>
      <c r="H1180" s="15">
        <v>165</v>
      </c>
      <c r="I1180" s="15">
        <v>77</v>
      </c>
      <c r="J1180" s="15">
        <v>68</v>
      </c>
      <c r="K1180" s="15">
        <v>69</v>
      </c>
      <c r="L1180" s="15">
        <v>79</v>
      </c>
      <c r="M1180" s="15">
        <v>62</v>
      </c>
      <c r="N1180" s="15">
        <v>78</v>
      </c>
      <c r="O1180" s="15">
        <v>60</v>
      </c>
      <c r="P1180" s="15">
        <v>15</v>
      </c>
      <c r="Q1180" s="15" t="s">
        <v>206</v>
      </c>
      <c r="R1180" s="3" t="str">
        <f>IF(ISERROR(VLOOKUP($Q1180,技リスト!$A$1:$F$270,6,FALSE)),"－",VLOOKUP($Q1180,技リスト!$A$1:$F$270,6,FALSE))</f>
        <v>－</v>
      </c>
      <c r="S1180" s="3" t="str">
        <f>IF(ISERROR(VLOOKUP($Q1180,技リスト!$A$1:$F$270,3,FALSE)),"－",VLOOKUP($Q1180,技リスト!$A$1:$F$270,3,FALSE))</f>
        <v>－</v>
      </c>
      <c r="T1180" s="3" t="str">
        <f>IF($E1180=IF(ISERROR(VLOOKUP($Q1180,技リスト!$A$1:$F$270,4,FALSE)),"－",VLOOKUP($Q1180,技リスト!$A$1:$F$270,4,FALSE)),"一致","")</f>
        <v/>
      </c>
      <c r="U1180" s="15" t="s">
        <v>212</v>
      </c>
      <c r="V1180" s="3" t="str">
        <f>IF(ISERROR(VLOOKUP($U1180,技リスト!$A$1:$F$270,6,FALSE)),"－",VLOOKUP($U1180,技リスト!$A$1:$F$270,6,FALSE))</f>
        <v>BB</v>
      </c>
      <c r="W1180" s="3">
        <f>IF(ISERROR(VLOOKUP($U1180,技リスト!$A$1:$F$270,3,FALSE)),"－",VLOOKUP($U1180,技リスト!$A$1:$F$270,3,FALSE))</f>
        <v>14</v>
      </c>
      <c r="X1180" s="3" t="str">
        <f>IF($E1180=IF(ISERROR(VLOOKUP($U1180,技リスト!$A$1:$F$270,4,FALSE)),"－",VLOOKUP($U1180,技リスト!$A$1:$F$270,4,FALSE)),"一致","")</f>
        <v>一致</v>
      </c>
      <c r="Y1180" s="15" t="s">
        <v>729</v>
      </c>
      <c r="Z1180" s="3" t="str">
        <f>IF(ISERROR(VLOOKUP($Y1180,技リスト!$A$1:$F$270,6,FALSE)),"－",VLOOKUP($Y1180,技リスト!$A$1:$F$270,6,FALSE))</f>
        <v>BB</v>
      </c>
      <c r="AA1180" s="3">
        <f>IF(ISERROR(VLOOKUP($Y1180,技リスト!$A$1:$F$270,3,FALSE)),"－",VLOOKUP($Y1180,技リスト!$A$1:$F$270,3,FALSE))</f>
        <v>73</v>
      </c>
      <c r="AB1180" s="3" t="str">
        <f>IF($E1180=IF(ISERROR(VLOOKUP($Y1180,技リスト!$A$1:$F$270,4,FALSE)),"－",VLOOKUP($Y1180,技リスト!$A$1:$F$270,4,FALSE)),"一致","")</f>
        <v>一致</v>
      </c>
      <c r="AC1180" s="15" t="s">
        <v>488</v>
      </c>
      <c r="AD1180" s="3" t="str">
        <f>IF(ISERROR(VLOOKUP($AC1180,技リスト!$A$1:$F$270,6,FALSE)),"－",VLOOKUP($AC1180,技リスト!$A$1:$F$270,6,FALSE))</f>
        <v>BL</v>
      </c>
      <c r="AE1180" s="3">
        <f>IF(ISERROR(VLOOKUP($AC1180,技リスト!$A$1:$F$270,3,FALSE)),"－",VLOOKUP($AC1180,技リスト!$A$1:$F$270,3,FALSE))</f>
        <v>97</v>
      </c>
      <c r="AF1180" s="3" t="str">
        <f>IF($E1180=IF(ISERROR(VLOOKUP($AC1180,技リスト!$A$1:$F$245,4,FALSE)),"－",VLOOKUP($AC1180,技リスト!$A$1:$F$245,4,FALSE)),"一致","")</f>
        <v/>
      </c>
      <c r="AG1180" s="16" t="str">
        <f t="shared" si="144"/>
        <v>クリティカル!ジャイアントスピンボルケイノカットノーエスケイプ</v>
      </c>
      <c r="AH1180" s="16" t="str">
        <f t="shared" si="145"/>
        <v>クリティカル!ジャイアントスピンボルケイノカットノーエスケイプ</v>
      </c>
      <c r="AI1180" s="16" t="str">
        <f t="shared" si="146"/>
        <v>クリティカル!ジャイアントスピンボルケイノカットノーエスケイプ</v>
      </c>
      <c r="AJ1180" s="16" t="str">
        <f t="shared" si="147"/>
        <v>クリティカル!ジャイアントスピンボルケイノカットノーエスケイプ</v>
      </c>
      <c r="AK1180" s="15" t="str">
        <f t="shared" si="148"/>
        <v>－BBBBBL</v>
      </c>
      <c r="AL1180" s="16" t="str">
        <f t="shared" si="149"/>
        <v>－BBBBBL</v>
      </c>
      <c r="AM1180" s="15" t="str">
        <f t="shared" si="150"/>
        <v>－BBBBBL</v>
      </c>
      <c r="AN1180" s="15" t="str">
        <f t="shared" si="151"/>
        <v>－BBBBBL</v>
      </c>
    </row>
    <row r="1181" spans="1:40" ht="11.25" customHeight="1" x14ac:dyDescent="0.15">
      <c r="A1181" s="15">
        <v>1180</v>
      </c>
      <c r="B1181" s="15" t="s">
        <v>2670</v>
      </c>
      <c r="C1181" s="15" t="s">
        <v>2671</v>
      </c>
      <c r="D1181" s="3" t="s">
        <v>18</v>
      </c>
      <c r="E1181" s="15" t="s">
        <v>19</v>
      </c>
      <c r="F1181" s="15" t="s">
        <v>17</v>
      </c>
      <c r="G1181" s="15">
        <v>156</v>
      </c>
      <c r="H1181" s="15">
        <v>197</v>
      </c>
      <c r="I1181" s="15">
        <v>79</v>
      </c>
      <c r="J1181" s="15">
        <v>62</v>
      </c>
      <c r="K1181" s="15">
        <v>53</v>
      </c>
      <c r="L1181" s="15">
        <v>79</v>
      </c>
      <c r="M1181" s="15">
        <v>63</v>
      </c>
      <c r="N1181" s="15">
        <v>63</v>
      </c>
      <c r="O1181" s="15">
        <v>56</v>
      </c>
      <c r="P1181" s="15">
        <v>23</v>
      </c>
      <c r="Q1181" s="15" t="s">
        <v>276</v>
      </c>
      <c r="R1181" s="3" t="str">
        <f>IF(ISERROR(VLOOKUP($Q1181,技リスト!$A$1:$F$270,6,FALSE)),"－",VLOOKUP($Q1181,技リスト!$A$1:$F$270,6,FALSE))</f>
        <v>BL</v>
      </c>
      <c r="S1181" s="3">
        <f>IF(ISERROR(VLOOKUP($Q1181,技リスト!$A$1:$F$270,3,FALSE)),"－",VLOOKUP($Q1181,技リスト!$A$1:$F$270,3,FALSE))</f>
        <v>16</v>
      </c>
      <c r="T1181" s="3" t="str">
        <f>IF($E1181=IF(ISERROR(VLOOKUP($Q1181,技リスト!$A$1:$F$270,4,FALSE)),"－",VLOOKUP($Q1181,技リスト!$A$1:$F$270,4,FALSE)),"一致","")</f>
        <v>一致</v>
      </c>
      <c r="U1181" s="15" t="s">
        <v>199</v>
      </c>
      <c r="V1181" s="3" t="str">
        <f>IF(ISERROR(VLOOKUP($U1181,技リスト!$A$1:$F$270,6,FALSE)),"－",VLOOKUP($U1181,技リスト!$A$1:$F$270,6,FALSE))</f>
        <v>BB</v>
      </c>
      <c r="W1181" s="3">
        <f>IF(ISERROR(VLOOKUP($U1181,技リスト!$A$1:$F$270,3,FALSE)),"－",VLOOKUP($U1181,技リスト!$A$1:$F$270,3,FALSE))</f>
        <v>58</v>
      </c>
      <c r="X1181" s="3" t="str">
        <f>IF($E1181=IF(ISERROR(VLOOKUP($U1181,技リスト!$A$1:$F$270,4,FALSE)),"－",VLOOKUP($U1181,技リスト!$A$1:$F$270,4,FALSE)),"一致","")</f>
        <v/>
      </c>
      <c r="Y1181" s="15" t="s">
        <v>135</v>
      </c>
      <c r="Z1181" s="3" t="str">
        <f>IF(ISERROR(VLOOKUP($Y1181,技リスト!$A$1:$F$270,6,FALSE)),"－",VLOOKUP($Y1181,技リスト!$A$1:$F$270,6,FALSE))</f>
        <v>DR</v>
      </c>
      <c r="AA1181" s="3">
        <f>IF(ISERROR(VLOOKUP($Y1181,技リスト!$A$1:$F$270,3,FALSE)),"－",VLOOKUP($Y1181,技リスト!$A$1:$F$270,3,FALSE))</f>
        <v>61</v>
      </c>
      <c r="AB1181" s="3" t="str">
        <f>IF($E1181=IF(ISERROR(VLOOKUP($Y1181,技リスト!$A$1:$F$270,4,FALSE)),"－",VLOOKUP($Y1181,技リスト!$A$1:$F$270,4,FALSE)),"一致","")</f>
        <v/>
      </c>
      <c r="AC1181" s="15" t="s">
        <v>154</v>
      </c>
      <c r="AD1181" s="3" t="str">
        <f>IF(ISERROR(VLOOKUP($AC1181,技リスト!$A$1:$F$270,6,FALSE)),"－",VLOOKUP($AC1181,技リスト!$A$1:$F$270,6,FALSE))</f>
        <v>BB</v>
      </c>
      <c r="AE1181" s="3">
        <f>IF(ISERROR(VLOOKUP($AC1181,技リスト!$A$1:$F$270,3,FALSE)),"－",VLOOKUP($AC1181,技リスト!$A$1:$F$270,3,FALSE))</f>
        <v>84</v>
      </c>
      <c r="AF1181" s="3" t="str">
        <f>IF($E1181=IF(ISERROR(VLOOKUP($AC1181,技リスト!$A$1:$F$245,4,FALSE)),"－",VLOOKUP($AC1181,技リスト!$A$1:$F$245,4,FALSE)),"一致","")</f>
        <v/>
      </c>
      <c r="AG1181" s="16" t="str">
        <f t="shared" si="144"/>
        <v>ドッペルゲンガースピニングカットモグラフェイントシューティングスター</v>
      </c>
      <c r="AH1181" s="16" t="str">
        <f t="shared" si="145"/>
        <v>ドッペルゲンガースピニングカットモグラフェイントシューティングスター</v>
      </c>
      <c r="AI1181" s="16" t="str">
        <f t="shared" si="146"/>
        <v>ドッペルゲンガースピニングカットモグラフェイントシューティングスター</v>
      </c>
      <c r="AJ1181" s="16" t="str">
        <f t="shared" si="147"/>
        <v>ドッペルゲンガースピニングカットモグラフェイントシューティングスター</v>
      </c>
      <c r="AK1181" s="15" t="str">
        <f t="shared" si="148"/>
        <v>BLBBDRBB</v>
      </c>
      <c r="AL1181" s="16" t="str">
        <f t="shared" si="149"/>
        <v>BLBBDRBB</v>
      </c>
      <c r="AM1181" s="15" t="str">
        <f t="shared" si="150"/>
        <v>BLBBDRBB</v>
      </c>
      <c r="AN1181" s="15" t="str">
        <f t="shared" si="151"/>
        <v>BLBBDRBB</v>
      </c>
    </row>
    <row r="1182" spans="1:40" ht="11.25" customHeight="1" x14ac:dyDescent="0.15">
      <c r="A1182" s="15">
        <v>1181</v>
      </c>
      <c r="B1182" s="15" t="s">
        <v>2672</v>
      </c>
      <c r="C1182" s="15" t="s">
        <v>2673</v>
      </c>
      <c r="D1182" s="3" t="s">
        <v>18</v>
      </c>
      <c r="E1182" s="15" t="s">
        <v>88</v>
      </c>
      <c r="F1182" s="15" t="s">
        <v>53</v>
      </c>
      <c r="G1182" s="15">
        <v>140</v>
      </c>
      <c r="H1182" s="15">
        <v>145</v>
      </c>
      <c r="I1182" s="15">
        <v>56</v>
      </c>
      <c r="J1182" s="15">
        <v>62</v>
      </c>
      <c r="K1182" s="15">
        <v>79</v>
      </c>
      <c r="L1182" s="15">
        <v>76</v>
      </c>
      <c r="M1182" s="15">
        <v>52</v>
      </c>
      <c r="N1182" s="15">
        <v>79</v>
      </c>
      <c r="O1182" s="15">
        <v>60</v>
      </c>
      <c r="P1182" s="15">
        <v>31</v>
      </c>
      <c r="Q1182" s="15" t="s">
        <v>163</v>
      </c>
      <c r="R1182" s="3" t="str">
        <f>IF(ISERROR(VLOOKUP($Q1182,技リスト!$A$1:$F$270,6,FALSE)),"－",VLOOKUP($Q1182,技リスト!$A$1:$F$270,6,FALSE))</f>
        <v>NS</v>
      </c>
      <c r="S1182" s="3">
        <f>IF(ISERROR(VLOOKUP($Q1182,技リスト!$A$1:$F$270,3,FALSE)),"－",VLOOKUP($Q1182,技リスト!$A$1:$F$270,3,FALSE))</f>
        <v>24</v>
      </c>
      <c r="T1182" s="3" t="str">
        <f>IF($E1182=IF(ISERROR(VLOOKUP($Q1182,技リスト!$A$1:$F$270,4,FALSE)),"－",VLOOKUP($Q1182,技リスト!$A$1:$F$270,4,FALSE)),"一致","")</f>
        <v/>
      </c>
      <c r="U1182" s="15" t="s">
        <v>265</v>
      </c>
      <c r="V1182" s="3" t="str">
        <f>IF(ISERROR(VLOOKUP($U1182,技リスト!$A$1:$F$270,6,FALSE)),"－",VLOOKUP($U1182,技リスト!$A$1:$F$270,6,FALSE))</f>
        <v>BS</v>
      </c>
      <c r="W1182" s="3">
        <f>IF(ISERROR(VLOOKUP($U1182,技リスト!$A$1:$F$270,3,FALSE)),"－",VLOOKUP($U1182,技リスト!$A$1:$F$270,3,FALSE))</f>
        <v>78</v>
      </c>
      <c r="X1182" s="3" t="str">
        <f>IF($E1182=IF(ISERROR(VLOOKUP($U1182,技リスト!$A$1:$F$270,4,FALSE)),"－",VLOOKUP($U1182,技リスト!$A$1:$F$270,4,FALSE)),"一致","")</f>
        <v>一致</v>
      </c>
      <c r="Y1182" s="15" t="s">
        <v>241</v>
      </c>
      <c r="Z1182" s="3" t="str">
        <f>IF(ISERROR(VLOOKUP($Y1182,技リスト!$A$1:$F$270,6,FALSE)),"－",VLOOKUP($Y1182,技リスト!$A$1:$F$270,6,FALSE))</f>
        <v>DR</v>
      </c>
      <c r="AA1182" s="3">
        <f>IF(ISERROR(VLOOKUP($Y1182,技リスト!$A$1:$F$270,3,FALSE)),"－",VLOOKUP($Y1182,技リスト!$A$1:$F$270,3,FALSE))</f>
        <v>61</v>
      </c>
      <c r="AB1182" s="3" t="str">
        <f>IF($E1182=IF(ISERROR(VLOOKUP($Y1182,技リスト!$A$1:$F$270,4,FALSE)),"－",VLOOKUP($Y1182,技リスト!$A$1:$F$270,4,FALSE)),"一致","")</f>
        <v>一致</v>
      </c>
      <c r="AC1182" s="15" t="s">
        <v>128</v>
      </c>
      <c r="AD1182" s="3" t="str">
        <f>IF(ISERROR(VLOOKUP($AC1182,技リスト!$A$1:$F$270,6,FALSE)),"－",VLOOKUP($AC1182,技リスト!$A$1:$F$270,6,FALSE))</f>
        <v>DR</v>
      </c>
      <c r="AE1182" s="3">
        <f>IF(ISERROR(VLOOKUP($AC1182,技リスト!$A$1:$F$270,3,FALSE)),"－",VLOOKUP($AC1182,技リスト!$A$1:$F$270,3,FALSE))</f>
        <v>76</v>
      </c>
      <c r="AF1182" s="3" t="str">
        <f>IF($E1182=IF(ISERROR(VLOOKUP($AC1182,技リスト!$A$1:$F$245,4,FALSE)),"－",VLOOKUP($AC1182,技リスト!$A$1:$F$245,4,FALSE)),"一致","")</f>
        <v/>
      </c>
      <c r="AG1182" s="16" t="str">
        <f t="shared" si="144"/>
        <v>グレネードショットホークショットカマイタチぶんしんフェイント</v>
      </c>
      <c r="AH1182" s="16" t="str">
        <f t="shared" si="145"/>
        <v>グレネードショットホークショットカマイタチぶんしんフェイント</v>
      </c>
      <c r="AI1182" s="16" t="str">
        <f t="shared" si="146"/>
        <v>グレネードショットホークショットカマイタチぶんしんフェイント</v>
      </c>
      <c r="AJ1182" s="16" t="str">
        <f t="shared" si="147"/>
        <v>グレネードショットホークショットカマイタチぶんしんフェイント</v>
      </c>
      <c r="AK1182" s="15" t="str">
        <f t="shared" si="148"/>
        <v>NSBSDRDR</v>
      </c>
      <c r="AL1182" s="16" t="str">
        <f t="shared" si="149"/>
        <v>NSBSDRDR</v>
      </c>
      <c r="AM1182" s="15" t="str">
        <f t="shared" si="150"/>
        <v>NSBSDRDR</v>
      </c>
      <c r="AN1182" s="15" t="str">
        <f t="shared" si="151"/>
        <v>NSBSDRDR</v>
      </c>
    </row>
    <row r="1183" spans="1:40" ht="11.25" customHeight="1" x14ac:dyDescent="0.15">
      <c r="A1183" s="15">
        <v>1182</v>
      </c>
      <c r="B1183" s="15" t="s">
        <v>2674</v>
      </c>
      <c r="C1183" s="15" t="s">
        <v>2675</v>
      </c>
      <c r="D1183" s="3" t="s">
        <v>18</v>
      </c>
      <c r="E1183" s="15" t="s">
        <v>88</v>
      </c>
      <c r="F1183" s="15" t="s">
        <v>53</v>
      </c>
      <c r="G1183" s="15">
        <v>151</v>
      </c>
      <c r="H1183" s="15">
        <v>156</v>
      </c>
      <c r="I1183" s="15">
        <v>57</v>
      </c>
      <c r="J1183" s="15">
        <v>53</v>
      </c>
      <c r="K1183" s="15">
        <v>60</v>
      </c>
      <c r="L1183" s="15">
        <v>60</v>
      </c>
      <c r="M1183" s="15">
        <v>79</v>
      </c>
      <c r="N1183" s="15">
        <v>74</v>
      </c>
      <c r="O1183" s="15">
        <v>71</v>
      </c>
      <c r="P1183" s="15">
        <v>23</v>
      </c>
      <c r="Q1183" s="15" t="s">
        <v>329</v>
      </c>
      <c r="R1183" s="3" t="str">
        <f>IF(ISERROR(VLOOKUP($Q1183,技リスト!$A$1:$F$270,6,FALSE)),"－",VLOOKUP($Q1183,技リスト!$A$1:$F$270,6,FALSE))</f>
        <v>DR</v>
      </c>
      <c r="S1183" s="3">
        <f>IF(ISERROR(VLOOKUP($Q1183,技リスト!$A$1:$F$270,3,FALSE)),"－",VLOOKUP($Q1183,技リスト!$A$1:$F$270,3,FALSE))</f>
        <v>8</v>
      </c>
      <c r="T1183" s="3" t="str">
        <f>IF($E1183=IF(ISERROR(VLOOKUP($Q1183,技リスト!$A$1:$F$270,4,FALSE)),"－",VLOOKUP($Q1183,技リスト!$A$1:$F$270,4,FALSE)),"一致","")</f>
        <v>一致</v>
      </c>
      <c r="U1183" s="15" t="s">
        <v>732</v>
      </c>
      <c r="V1183" s="3" t="str">
        <f>IF(ISERROR(VLOOKUP($U1183,技リスト!$A$1:$F$270,6,FALSE)),"－",VLOOKUP($U1183,技リスト!$A$1:$F$270,6,FALSE))</f>
        <v>BL</v>
      </c>
      <c r="W1183" s="3">
        <f>IF(ISERROR(VLOOKUP($U1183,技リスト!$A$1:$F$270,3,FALSE)),"－",VLOOKUP($U1183,技リスト!$A$1:$F$270,3,FALSE))</f>
        <v>56</v>
      </c>
      <c r="X1183" s="3" t="str">
        <f>IF($E1183=IF(ISERROR(VLOOKUP($U1183,技リスト!$A$1:$F$270,4,FALSE)),"－",VLOOKUP($U1183,技リスト!$A$1:$F$270,4,FALSE)),"一致","")</f>
        <v/>
      </c>
      <c r="Y1183" s="15" t="s">
        <v>330</v>
      </c>
      <c r="Z1183" s="3" t="str">
        <f>IF(ISERROR(VLOOKUP($Y1183,技リスト!$A$1:$F$270,6,FALSE)),"－",VLOOKUP($Y1183,技リスト!$A$1:$F$270,6,FALSE))</f>
        <v>NS</v>
      </c>
      <c r="AA1183" s="3">
        <f>IF(ISERROR(VLOOKUP($Y1183,技リスト!$A$1:$F$270,3,FALSE)),"－",VLOOKUP($Y1183,技リスト!$A$1:$F$270,3,FALSE))</f>
        <v>65</v>
      </c>
      <c r="AB1183" s="3" t="str">
        <f>IF($E1183=IF(ISERROR(VLOOKUP($Y1183,技リスト!$A$1:$F$270,4,FALSE)),"－",VLOOKUP($Y1183,技リスト!$A$1:$F$270,4,FALSE)),"一致","")</f>
        <v/>
      </c>
      <c r="AC1183" s="15" t="s">
        <v>172</v>
      </c>
      <c r="AD1183" s="3" t="str">
        <f>IF(ISERROR(VLOOKUP($AC1183,技リスト!$A$1:$F$270,6,FALSE)),"－",VLOOKUP($AC1183,技リスト!$A$1:$F$270,6,FALSE))</f>
        <v>DR</v>
      </c>
      <c r="AE1183" s="3">
        <f>IF(ISERROR(VLOOKUP($AC1183,技リスト!$A$1:$F$270,3,FALSE)),"－",VLOOKUP($AC1183,技リスト!$A$1:$F$270,3,FALSE))</f>
        <v>83</v>
      </c>
      <c r="AF1183" s="3" t="str">
        <f>IF($E1183=IF(ISERROR(VLOOKUP($AC1183,技リスト!$A$1:$F$245,4,FALSE)),"－",VLOOKUP($AC1183,技リスト!$A$1:$F$245,4,FALSE)),"一致","")</f>
        <v>一致</v>
      </c>
      <c r="AG1183" s="16" t="str">
        <f t="shared" si="144"/>
        <v>たまのりピエロフェイクボンバーラン・ボール・ランダッシュストーム</v>
      </c>
      <c r="AH1183" s="16" t="str">
        <f t="shared" si="145"/>
        <v>たまのりピエロフェイクボンバーラン・ボール・ランダッシュストーム</v>
      </c>
      <c r="AI1183" s="16" t="str">
        <f t="shared" si="146"/>
        <v>たまのりピエロフェイクボンバーラン・ボール・ランダッシュストーム</v>
      </c>
      <c r="AJ1183" s="16" t="str">
        <f t="shared" si="147"/>
        <v>たまのりピエロフェイクボンバーラン・ボール・ランダッシュストーム</v>
      </c>
      <c r="AK1183" s="15" t="str">
        <f t="shared" si="148"/>
        <v>DRBLNSDR</v>
      </c>
      <c r="AL1183" s="16" t="str">
        <f t="shared" si="149"/>
        <v>DRBLNSDR</v>
      </c>
      <c r="AM1183" s="15" t="str">
        <f t="shared" si="150"/>
        <v>DRBLNSDR</v>
      </c>
      <c r="AN1183" s="15" t="str">
        <f t="shared" si="151"/>
        <v>DRBLNSDR</v>
      </c>
    </row>
    <row r="1184" spans="1:40" ht="11.25" customHeight="1" x14ac:dyDescent="0.15">
      <c r="A1184" s="15">
        <v>1183</v>
      </c>
      <c r="B1184" s="15" t="s">
        <v>2676</v>
      </c>
      <c r="C1184" s="15" t="s">
        <v>2677</v>
      </c>
      <c r="D1184" s="3" t="s">
        <v>18</v>
      </c>
      <c r="E1184" s="15" t="s">
        <v>121</v>
      </c>
      <c r="F1184" s="15" t="s">
        <v>53</v>
      </c>
      <c r="G1184" s="15">
        <v>213</v>
      </c>
      <c r="H1184" s="15">
        <v>129</v>
      </c>
      <c r="I1184" s="15">
        <v>52</v>
      </c>
      <c r="J1184" s="15">
        <v>52</v>
      </c>
      <c r="K1184" s="15">
        <v>50</v>
      </c>
      <c r="L1184" s="15">
        <v>52</v>
      </c>
      <c r="M1184" s="15">
        <v>68</v>
      </c>
      <c r="N1184" s="15">
        <v>79</v>
      </c>
      <c r="O1184" s="15">
        <v>79</v>
      </c>
      <c r="P1184" s="15">
        <v>27</v>
      </c>
      <c r="Q1184" s="15" t="s">
        <v>319</v>
      </c>
      <c r="R1184" s="3" t="str">
        <f>IF(ISERROR(VLOOKUP($Q1184,技リスト!$A$1:$F$270,6,FALSE)),"－",VLOOKUP($Q1184,技リスト!$A$1:$F$270,6,FALSE))</f>
        <v>－</v>
      </c>
      <c r="S1184" s="3" t="str">
        <f>IF(ISERROR(VLOOKUP($Q1184,技リスト!$A$1:$F$270,3,FALSE)),"－",VLOOKUP($Q1184,技リスト!$A$1:$F$270,3,FALSE))</f>
        <v>－</v>
      </c>
      <c r="T1184" s="3" t="str">
        <f>IF($E1184=IF(ISERROR(VLOOKUP($Q1184,技リスト!$A$1:$F$270,4,FALSE)),"－",VLOOKUP($Q1184,技リスト!$A$1:$F$270,4,FALSE)),"一致","")</f>
        <v/>
      </c>
      <c r="U1184" s="15" t="s">
        <v>329</v>
      </c>
      <c r="V1184" s="3" t="str">
        <f>IF(ISERROR(VLOOKUP($U1184,技リスト!$A$1:$F$270,6,FALSE)),"－",VLOOKUP($U1184,技リスト!$A$1:$F$270,6,FALSE))</f>
        <v>DR</v>
      </c>
      <c r="W1184" s="3">
        <f>IF(ISERROR(VLOOKUP($U1184,技リスト!$A$1:$F$270,3,FALSE)),"－",VLOOKUP($U1184,技リスト!$A$1:$F$270,3,FALSE))</f>
        <v>8</v>
      </c>
      <c r="X1184" s="3" t="str">
        <f>IF($E1184=IF(ISERROR(VLOOKUP($U1184,技リスト!$A$1:$F$270,4,FALSE)),"－",VLOOKUP($U1184,技リスト!$A$1:$F$270,4,FALSE)),"一致","")</f>
        <v/>
      </c>
      <c r="Y1184" s="15" t="s">
        <v>330</v>
      </c>
      <c r="Z1184" s="3" t="str">
        <f>IF(ISERROR(VLOOKUP($Y1184,技リスト!$A$1:$F$270,6,FALSE)),"－",VLOOKUP($Y1184,技リスト!$A$1:$F$270,6,FALSE))</f>
        <v>NS</v>
      </c>
      <c r="AA1184" s="3">
        <f>IF(ISERROR(VLOOKUP($Y1184,技リスト!$A$1:$F$270,3,FALSE)),"－",VLOOKUP($Y1184,技リスト!$A$1:$F$270,3,FALSE))</f>
        <v>65</v>
      </c>
      <c r="AB1184" s="3" t="str">
        <f>IF($E1184=IF(ISERROR(VLOOKUP($Y1184,技リスト!$A$1:$F$270,4,FALSE)),"－",VLOOKUP($Y1184,技リスト!$A$1:$F$270,4,FALSE)),"一致","")</f>
        <v/>
      </c>
      <c r="AC1184" s="15" t="s">
        <v>149</v>
      </c>
      <c r="AD1184" s="3" t="str">
        <f>IF(ISERROR(VLOOKUP($AC1184,技リスト!$A$1:$F$270,6,FALSE)),"－",VLOOKUP($AC1184,技リスト!$A$1:$F$270,6,FALSE))</f>
        <v>DR</v>
      </c>
      <c r="AE1184" s="3">
        <f>IF(ISERROR(VLOOKUP($AC1184,技リスト!$A$1:$F$270,3,FALSE)),"－",VLOOKUP($AC1184,技リスト!$A$1:$F$270,3,FALSE))</f>
        <v>83</v>
      </c>
      <c r="AF1184" s="3" t="str">
        <f>IF($E1184=IF(ISERROR(VLOOKUP($AC1184,技リスト!$A$1:$F$245,4,FALSE)),"－",VLOOKUP($AC1184,技リスト!$A$1:$F$245,4,FALSE)),"一致","")</f>
        <v/>
      </c>
      <c r="AG1184" s="16" t="str">
        <f t="shared" si="144"/>
        <v>リカバリーたまのりピエロラン・ボール・ランアルマジロサーカス</v>
      </c>
      <c r="AH1184" s="16" t="str">
        <f t="shared" si="145"/>
        <v>リカバリーたまのりピエロラン・ボール・ランアルマジロサーカス</v>
      </c>
      <c r="AI1184" s="16" t="str">
        <f t="shared" si="146"/>
        <v>リカバリーたまのりピエロラン・ボール・ランアルマジロサーカス</v>
      </c>
      <c r="AJ1184" s="16" t="str">
        <f t="shared" si="147"/>
        <v>リカバリーたまのりピエロラン・ボール・ランアルマジロサーカス</v>
      </c>
      <c r="AK1184" s="15" t="str">
        <f t="shared" si="148"/>
        <v>－DRNSDR</v>
      </c>
      <c r="AL1184" s="16" t="str">
        <f t="shared" si="149"/>
        <v>－DRNSDR</v>
      </c>
      <c r="AM1184" s="15" t="str">
        <f t="shared" si="150"/>
        <v>－DRNSDR</v>
      </c>
      <c r="AN1184" s="15" t="str">
        <f t="shared" si="151"/>
        <v>－DRNSDR</v>
      </c>
    </row>
    <row r="1185" spans="1:40" ht="11.25" customHeight="1" x14ac:dyDescent="0.15">
      <c r="A1185" s="15">
        <v>1184</v>
      </c>
      <c r="B1185" s="15" t="s">
        <v>2678</v>
      </c>
      <c r="C1185" s="15" t="s">
        <v>2679</v>
      </c>
      <c r="D1185" s="3" t="s">
        <v>18</v>
      </c>
      <c r="E1185" s="15" t="s">
        <v>145</v>
      </c>
      <c r="F1185" s="15" t="s">
        <v>52</v>
      </c>
      <c r="G1185" s="15">
        <v>162</v>
      </c>
      <c r="H1185" s="15">
        <v>153</v>
      </c>
      <c r="I1185" s="15">
        <v>77</v>
      </c>
      <c r="J1185" s="15">
        <v>69</v>
      </c>
      <c r="K1185" s="15">
        <v>61</v>
      </c>
      <c r="L1185" s="15">
        <v>56</v>
      </c>
      <c r="M1185" s="15">
        <v>64</v>
      </c>
      <c r="N1185" s="15">
        <v>57</v>
      </c>
      <c r="O1185" s="15">
        <v>78</v>
      </c>
      <c r="P1185" s="15">
        <v>28</v>
      </c>
      <c r="Q1185" s="15" t="s">
        <v>234</v>
      </c>
      <c r="R1185" s="3" t="str">
        <f>IF(ISERROR(VLOOKUP($Q1185,技リスト!$A$1:$F$270,6,FALSE)),"－",VLOOKUP($Q1185,技リスト!$A$1:$F$270,6,FALSE))</f>
        <v>－</v>
      </c>
      <c r="S1185" s="3" t="str">
        <f>IF(ISERROR(VLOOKUP($Q1185,技リスト!$A$1:$F$270,3,FALSE)),"－",VLOOKUP($Q1185,技リスト!$A$1:$F$270,3,FALSE))</f>
        <v>－</v>
      </c>
      <c r="T1185" s="3" t="str">
        <f>IF($E1185=IF(ISERROR(VLOOKUP($Q1185,技リスト!$A$1:$F$270,4,FALSE)),"－",VLOOKUP($Q1185,技リスト!$A$1:$F$270,4,FALSE)),"一致","")</f>
        <v/>
      </c>
      <c r="U1185" s="15" t="s">
        <v>875</v>
      </c>
      <c r="V1185" s="3" t="str">
        <f>IF(ISERROR(VLOOKUP($U1185,技リスト!$A$1:$F$270,6,FALSE)),"－",VLOOKUP($U1185,技リスト!$A$1:$F$270,6,FALSE))</f>
        <v>BS</v>
      </c>
      <c r="W1185" s="3">
        <f>IF(ISERROR(VLOOKUP($U1185,技リスト!$A$1:$F$270,3,FALSE)),"－",VLOOKUP($U1185,技リスト!$A$1:$F$270,3,FALSE))</f>
        <v>78</v>
      </c>
      <c r="X1185" s="3" t="str">
        <f>IF($E1185=IF(ISERROR(VLOOKUP($U1185,技リスト!$A$1:$F$270,4,FALSE)),"－",VLOOKUP($U1185,技リスト!$A$1:$F$270,4,FALSE)),"一致","")</f>
        <v/>
      </c>
      <c r="Y1185" s="15" t="s">
        <v>289</v>
      </c>
      <c r="Z1185" s="3" t="str">
        <f>IF(ISERROR(VLOOKUP($Y1185,技リスト!$A$1:$F$270,6,FALSE)),"－",VLOOKUP($Y1185,技リスト!$A$1:$F$270,6,FALSE))</f>
        <v>DR</v>
      </c>
      <c r="AA1185" s="3">
        <f>IF(ISERROR(VLOOKUP($Y1185,技リスト!$A$1:$F$270,3,FALSE)),"－",VLOOKUP($Y1185,技リスト!$A$1:$F$270,3,FALSE))</f>
        <v>24</v>
      </c>
      <c r="AB1185" s="3" t="str">
        <f>IF($E1185=IF(ISERROR(VLOOKUP($Y1185,技リスト!$A$1:$F$270,4,FALSE)),"－",VLOOKUP($Y1185,技リスト!$A$1:$F$270,4,FALSE)),"一致","")</f>
        <v/>
      </c>
      <c r="AC1185" s="15" t="s">
        <v>231</v>
      </c>
      <c r="AD1185" s="3" t="str">
        <f>IF(ISERROR(VLOOKUP($AC1185,技リスト!$A$1:$F$270,6,FALSE)),"－",VLOOKUP($AC1185,技リスト!$A$1:$F$270,6,FALSE))</f>
        <v>NS</v>
      </c>
      <c r="AE1185" s="3">
        <f>IF(ISERROR(VLOOKUP($AC1185,技リスト!$A$1:$F$270,3,FALSE)),"－",VLOOKUP($AC1185,技リスト!$A$1:$F$270,3,FALSE))</f>
        <v>104</v>
      </c>
      <c r="AF1185" s="3" t="str">
        <f>IF($E1185=IF(ISERROR(VLOOKUP($AC1185,技リスト!$A$1:$F$245,4,FALSE)),"－",VLOOKUP($AC1185,技リスト!$A$1:$F$245,4,FALSE)),"一致","")</f>
        <v/>
      </c>
      <c r="AG1185" s="16" t="str">
        <f t="shared" si="144"/>
        <v>イカサマ!ダークトルネードどくぎりのじゅつデスゾーン</v>
      </c>
      <c r="AH1185" s="16" t="str">
        <f t="shared" si="145"/>
        <v>イカサマ!ダークトルネードどくぎりのじゅつデスゾーン</v>
      </c>
      <c r="AI1185" s="16" t="str">
        <f t="shared" si="146"/>
        <v>イカサマ!ダークトルネードどくぎりのじゅつデスゾーン</v>
      </c>
      <c r="AJ1185" s="16" t="str">
        <f t="shared" si="147"/>
        <v>イカサマ!ダークトルネードどくぎりのじゅつデスゾーン</v>
      </c>
      <c r="AK1185" s="15" t="str">
        <f t="shared" si="148"/>
        <v>－BSDRNS</v>
      </c>
      <c r="AL1185" s="16" t="str">
        <f t="shared" si="149"/>
        <v>－BSDRNS</v>
      </c>
      <c r="AM1185" s="15" t="str">
        <f t="shared" si="150"/>
        <v>－BSDRNS</v>
      </c>
      <c r="AN1185" s="15" t="str">
        <f t="shared" si="151"/>
        <v>－BSDRNS</v>
      </c>
    </row>
    <row r="1186" spans="1:40" ht="11.25" customHeight="1" x14ac:dyDescent="0.15">
      <c r="A1186" s="15">
        <v>1185</v>
      </c>
      <c r="B1186" s="15" t="s">
        <v>2680</v>
      </c>
      <c r="C1186" s="15" t="s">
        <v>2681</v>
      </c>
      <c r="D1186" s="3" t="s">
        <v>192</v>
      </c>
      <c r="E1186" s="15" t="s">
        <v>19</v>
      </c>
      <c r="F1186" s="15" t="s">
        <v>53</v>
      </c>
      <c r="G1186" s="15">
        <v>134</v>
      </c>
      <c r="H1186" s="15">
        <v>192</v>
      </c>
      <c r="I1186" s="15">
        <v>42</v>
      </c>
      <c r="J1186" s="15">
        <v>48</v>
      </c>
      <c r="K1186" s="15">
        <v>79</v>
      </c>
      <c r="L1186" s="15">
        <v>63</v>
      </c>
      <c r="M1186" s="15">
        <v>71</v>
      </c>
      <c r="N1186" s="15">
        <v>47</v>
      </c>
      <c r="O1186" s="15">
        <v>42</v>
      </c>
      <c r="P1186" s="15">
        <v>43</v>
      </c>
      <c r="Q1186" s="15" t="s">
        <v>193</v>
      </c>
      <c r="R1186" s="3" t="str">
        <f>IF(ISERROR(VLOOKUP($Q1186,技リスト!$A$1:$F$270,6,FALSE)),"－",VLOOKUP($Q1186,技リスト!$A$1:$F$270,6,FALSE))</f>
        <v>－</v>
      </c>
      <c r="S1186" s="3" t="str">
        <f>IF(ISERROR(VLOOKUP($Q1186,技リスト!$A$1:$F$270,3,FALSE)),"－",VLOOKUP($Q1186,技リスト!$A$1:$F$270,3,FALSE))</f>
        <v>－</v>
      </c>
      <c r="T1186" s="3" t="str">
        <f>IF($E1186=IF(ISERROR(VLOOKUP($Q1186,技リスト!$A$1:$F$270,4,FALSE)),"－",VLOOKUP($Q1186,技リスト!$A$1:$F$270,4,FALSE)),"一致","")</f>
        <v/>
      </c>
      <c r="U1186" s="15" t="s">
        <v>198</v>
      </c>
      <c r="V1186" s="3" t="str">
        <f>IF(ISERROR(VLOOKUP($U1186,技リスト!$A$1:$F$270,6,FALSE)),"－",VLOOKUP($U1186,技リスト!$A$1:$F$270,6,FALSE))</f>
        <v>－</v>
      </c>
      <c r="W1186" s="3" t="str">
        <f>IF(ISERROR(VLOOKUP($U1186,技リスト!$A$1:$F$270,3,FALSE)),"－",VLOOKUP($U1186,技リスト!$A$1:$F$270,3,FALSE))</f>
        <v>－</v>
      </c>
      <c r="X1186" s="3" t="str">
        <f>IF($E1186=IF(ISERROR(VLOOKUP($U1186,技リスト!$A$1:$F$270,4,FALSE)),"－",VLOOKUP($U1186,技リスト!$A$1:$F$270,4,FALSE)),"一致","")</f>
        <v/>
      </c>
      <c r="Y1186" s="15" t="s">
        <v>613</v>
      </c>
      <c r="Z1186" s="3" t="str">
        <f>IF(ISERROR(VLOOKUP($Y1186,技リスト!$A$1:$F$270,6,FALSE)),"－",VLOOKUP($Y1186,技リスト!$A$1:$F$270,6,FALSE))</f>
        <v>－</v>
      </c>
      <c r="AA1186" s="3" t="str">
        <f>IF(ISERROR(VLOOKUP($Y1186,技リスト!$A$1:$F$270,3,FALSE)),"－",VLOOKUP($Y1186,技リスト!$A$1:$F$270,3,FALSE))</f>
        <v>－</v>
      </c>
      <c r="AB1186" s="3" t="str">
        <f>IF($E1186=IF(ISERROR(VLOOKUP($Y1186,技リスト!$A$1:$F$270,4,FALSE)),"－",VLOOKUP($Y1186,技リスト!$A$1:$F$270,4,FALSE)),"一致","")</f>
        <v/>
      </c>
      <c r="AC1186" s="15" t="s">
        <v>2313</v>
      </c>
      <c r="AD1186" s="3" t="str">
        <f>IF(ISERROR(VLOOKUP($AC1186,技リスト!$A$1:$F$270,6,FALSE)),"－",VLOOKUP($AC1186,技リスト!$A$1:$F$270,6,FALSE))</f>
        <v>－</v>
      </c>
      <c r="AE1186" s="3" t="str">
        <f>IF(ISERROR(VLOOKUP($AC1186,技リスト!$A$1:$F$270,3,FALSE)),"－",VLOOKUP($AC1186,技リスト!$A$1:$F$270,3,FALSE))</f>
        <v>－</v>
      </c>
      <c r="AF1186" s="3" t="str">
        <f>IF($E1186=IF(ISERROR(VLOOKUP($AC1186,技リスト!$A$1:$F$245,4,FALSE)),"－",VLOOKUP($AC1186,技リスト!$A$1:$F$245,4,FALSE)),"一致","")</f>
        <v/>
      </c>
      <c r="AG1186" s="16" t="str">
        <f t="shared" si="144"/>
        <v>おいろけUP!ラッキー!がくしゅうみんなイケイケ!</v>
      </c>
      <c r="AH1186" s="16" t="str">
        <f t="shared" si="145"/>
        <v>おいろけUP!ラッキー!がくしゅうみんなイケイケ!</v>
      </c>
      <c r="AI1186" s="16" t="str">
        <f t="shared" si="146"/>
        <v>おいろけUP!ラッキー!がくしゅうみんなイケイケ!</v>
      </c>
      <c r="AJ1186" s="16" t="str">
        <f t="shared" si="147"/>
        <v>おいろけUP!ラッキー!がくしゅうみんなイケイケ!</v>
      </c>
      <c r="AK1186" s="15" t="str">
        <f t="shared" si="148"/>
        <v>－－－－</v>
      </c>
      <c r="AL1186" s="16" t="str">
        <f t="shared" si="149"/>
        <v>－－－－</v>
      </c>
      <c r="AM1186" s="15" t="str">
        <f t="shared" si="150"/>
        <v>－－－－</v>
      </c>
      <c r="AN1186" s="15" t="str">
        <f t="shared" si="151"/>
        <v>－－－－</v>
      </c>
    </row>
    <row r="1187" spans="1:40" ht="11.25" customHeight="1" x14ac:dyDescent="0.15">
      <c r="A1187" s="15">
        <v>1186</v>
      </c>
      <c r="B1187" s="15" t="s">
        <v>2682</v>
      </c>
      <c r="C1187" s="15" t="s">
        <v>2683</v>
      </c>
      <c r="D1187" s="3" t="s">
        <v>18</v>
      </c>
      <c r="E1187" s="15" t="s">
        <v>88</v>
      </c>
      <c r="F1187" s="15" t="s">
        <v>52</v>
      </c>
      <c r="G1187" s="15">
        <v>193</v>
      </c>
      <c r="H1187" s="15">
        <v>180</v>
      </c>
      <c r="I1187" s="15">
        <v>60</v>
      </c>
      <c r="J1187" s="15">
        <v>79</v>
      </c>
      <c r="K1187" s="15">
        <v>64</v>
      </c>
      <c r="L1187" s="15">
        <v>79</v>
      </c>
      <c r="M1187" s="15">
        <v>70</v>
      </c>
      <c r="N1187" s="15">
        <v>72</v>
      </c>
      <c r="O1187" s="15">
        <v>77</v>
      </c>
      <c r="P1187" s="15">
        <v>40</v>
      </c>
      <c r="Q1187" s="15" t="s">
        <v>684</v>
      </c>
      <c r="R1187" s="3" t="str">
        <f>IF(ISERROR(VLOOKUP($Q1187,技リスト!$A$1:$F$270,6,FALSE)),"－",VLOOKUP($Q1187,技リスト!$A$1:$F$270,6,FALSE))</f>
        <v>NS</v>
      </c>
      <c r="S1187" s="3">
        <f>IF(ISERROR(VLOOKUP($Q1187,技リスト!$A$1:$F$270,3,FALSE)),"－",VLOOKUP($Q1187,技リスト!$A$1:$F$270,3,FALSE))</f>
        <v>45</v>
      </c>
      <c r="T1187" s="3" t="str">
        <f>IF($E1187=IF(ISERROR(VLOOKUP($Q1187,技リスト!$A$1:$F$270,4,FALSE)),"－",VLOOKUP($Q1187,技リスト!$A$1:$F$270,4,FALSE)),"一致","")</f>
        <v/>
      </c>
      <c r="U1187" s="15" t="s">
        <v>176</v>
      </c>
      <c r="V1187" s="3" t="str">
        <f>IF(ISERROR(VLOOKUP($U1187,技リスト!$A$1:$F$270,6,FALSE)),"－",VLOOKUP($U1187,技リスト!$A$1:$F$270,6,FALSE))</f>
        <v>DR</v>
      </c>
      <c r="W1187" s="3">
        <f>IF(ISERROR(VLOOKUP($U1187,技リスト!$A$1:$F$270,3,FALSE)),"－",VLOOKUP($U1187,技リスト!$A$1:$F$270,3,FALSE))</f>
        <v>47</v>
      </c>
      <c r="X1187" s="3" t="str">
        <f>IF($E1187=IF(ISERROR(VLOOKUP($U1187,技リスト!$A$1:$F$270,4,FALSE)),"－",VLOOKUP($U1187,技リスト!$A$1:$F$270,4,FALSE)),"一致","")</f>
        <v/>
      </c>
      <c r="Y1187" s="15" t="s">
        <v>719</v>
      </c>
      <c r="Z1187" s="3" t="str">
        <f>IF(ISERROR(VLOOKUP($Y1187,技リスト!$A$1:$F$270,6,FALSE)),"－",VLOOKUP($Y1187,技リスト!$A$1:$F$270,6,FALSE))</f>
        <v>BL</v>
      </c>
      <c r="AA1187" s="3">
        <f>IF(ISERROR(VLOOKUP($Y1187,技リスト!$A$1:$F$270,3,FALSE)),"－",VLOOKUP($Y1187,技リスト!$A$1:$F$270,3,FALSE))</f>
        <v>84</v>
      </c>
      <c r="AB1187" s="3" t="str">
        <f>IF($E1187=IF(ISERROR(VLOOKUP($Y1187,技リスト!$A$1:$F$270,4,FALSE)),"－",VLOOKUP($Y1187,技リスト!$A$1:$F$270,4,FALSE)),"一致","")</f>
        <v/>
      </c>
      <c r="AC1187" s="15" t="s">
        <v>2340</v>
      </c>
      <c r="AD1187" s="3" t="str">
        <f>IF(ISERROR(VLOOKUP($AC1187,技リスト!$A$1:$F$270,6,FALSE)),"－",VLOOKUP($AC1187,技リスト!$A$1:$F$270,6,FALSE))</f>
        <v>NS</v>
      </c>
      <c r="AE1187" s="3">
        <f>IF(ISERROR(VLOOKUP($AC1187,技リスト!$A$1:$F$270,3,FALSE)),"－",VLOOKUP($AC1187,技リスト!$A$1:$F$270,3,FALSE))</f>
        <v>122</v>
      </c>
      <c r="AF1187" s="3" t="str">
        <f>IF($E1187=IF(ISERROR(VLOOKUP($AC1187,技リスト!$A$1:$F$245,4,FALSE)),"－",VLOOKUP($AC1187,技リスト!$A$1:$F$245,4,FALSE)),"一致","")</f>
        <v>一致</v>
      </c>
      <c r="AG1187" s="16" t="str">
        <f t="shared" si="144"/>
        <v>あびせげりヒートタックルブロックサーカスウルフレジェンド</v>
      </c>
      <c r="AH1187" s="16" t="str">
        <f t="shared" si="145"/>
        <v>あびせげりヒートタックルブロックサーカスウルフレジェンド</v>
      </c>
      <c r="AI1187" s="16" t="str">
        <f t="shared" si="146"/>
        <v>あびせげりヒートタックルブロックサーカスウルフレジェンド</v>
      </c>
      <c r="AJ1187" s="16" t="str">
        <f t="shared" si="147"/>
        <v>あびせげりヒートタックルブロックサーカスウルフレジェンド</v>
      </c>
      <c r="AK1187" s="15" t="str">
        <f t="shared" si="148"/>
        <v>NSDRBLNS</v>
      </c>
      <c r="AL1187" s="16" t="str">
        <f t="shared" si="149"/>
        <v>NSDRBLNS</v>
      </c>
      <c r="AM1187" s="15" t="str">
        <f t="shared" si="150"/>
        <v>NSDRBLNS</v>
      </c>
      <c r="AN1187" s="15" t="str">
        <f t="shared" si="151"/>
        <v>NSDRBLNS</v>
      </c>
    </row>
    <row r="1188" spans="1:40" ht="11.25" customHeight="1" x14ac:dyDescent="0.15">
      <c r="A1188" s="15">
        <v>1187</v>
      </c>
      <c r="B1188" s="15" t="s">
        <v>2684</v>
      </c>
      <c r="C1188" s="15" t="s">
        <v>2685</v>
      </c>
      <c r="D1188" s="3" t="s">
        <v>18</v>
      </c>
      <c r="E1188" s="15" t="s">
        <v>145</v>
      </c>
      <c r="F1188" s="15" t="s">
        <v>52</v>
      </c>
      <c r="G1188" s="15">
        <v>209</v>
      </c>
      <c r="H1188" s="15">
        <v>185</v>
      </c>
      <c r="I1188" s="15">
        <v>70</v>
      </c>
      <c r="J1188" s="15">
        <v>60</v>
      </c>
      <c r="K1188" s="15">
        <v>76</v>
      </c>
      <c r="L1188" s="15">
        <v>67</v>
      </c>
      <c r="M1188" s="15">
        <v>72</v>
      </c>
      <c r="N1188" s="15">
        <v>64</v>
      </c>
      <c r="O1188" s="15">
        <v>68</v>
      </c>
      <c r="P1188" s="15">
        <v>41</v>
      </c>
      <c r="Q1188" s="15" t="s">
        <v>175</v>
      </c>
      <c r="R1188" s="3" t="str">
        <f>IF(ISERROR(VLOOKUP($Q1188,技リスト!$A$1:$F$270,6,FALSE)),"－",VLOOKUP($Q1188,技リスト!$A$1:$F$270,6,FALSE))</f>
        <v>NS</v>
      </c>
      <c r="S1188" s="3">
        <f>IF(ISERROR(VLOOKUP($Q1188,技リスト!$A$1:$F$270,3,FALSE)),"－",VLOOKUP($Q1188,技リスト!$A$1:$F$270,3,FALSE))</f>
        <v>65</v>
      </c>
      <c r="T1188" s="3" t="str">
        <f>IF($E1188=IF(ISERROR(VLOOKUP($Q1188,技リスト!$A$1:$F$270,4,FALSE)),"－",VLOOKUP($Q1188,技リスト!$A$1:$F$270,4,FALSE)),"一致","")</f>
        <v>一致</v>
      </c>
      <c r="U1188" s="15" t="s">
        <v>166</v>
      </c>
      <c r="V1188" s="3" t="str">
        <f>IF(ISERROR(VLOOKUP($U1188,技リスト!$A$1:$F$270,6,FALSE)),"－",VLOOKUP($U1188,技リスト!$A$1:$F$270,6,FALSE))</f>
        <v>BS</v>
      </c>
      <c r="W1188" s="3">
        <f>IF(ISERROR(VLOOKUP($U1188,技リスト!$A$1:$F$270,3,FALSE)),"－",VLOOKUP($U1188,技リスト!$A$1:$F$270,3,FALSE))</f>
        <v>109</v>
      </c>
      <c r="X1188" s="3" t="str">
        <f>IF($E1188=IF(ISERROR(VLOOKUP($U1188,技リスト!$A$1:$F$270,4,FALSE)),"－",VLOOKUP($U1188,技リスト!$A$1:$F$270,4,FALSE)),"一致","")</f>
        <v/>
      </c>
      <c r="Y1188" s="15" t="s">
        <v>548</v>
      </c>
      <c r="Z1188" s="3" t="str">
        <f>IF(ISERROR(VLOOKUP($Y1188,技リスト!$A$1:$F$270,6,FALSE)),"－",VLOOKUP($Y1188,技リスト!$A$1:$F$270,6,FALSE))</f>
        <v>DR</v>
      </c>
      <c r="AA1188" s="3">
        <f>IF(ISERROR(VLOOKUP($Y1188,技リスト!$A$1:$F$270,3,FALSE)),"－",VLOOKUP($Y1188,技リスト!$A$1:$F$270,3,FALSE))</f>
        <v>74</v>
      </c>
      <c r="AB1188" s="3" t="str">
        <f>IF($E1188=IF(ISERROR(VLOOKUP($Y1188,技リスト!$A$1:$F$270,4,FALSE)),"－",VLOOKUP($Y1188,技リスト!$A$1:$F$270,4,FALSE)),"一致","")</f>
        <v>一致</v>
      </c>
      <c r="AC1188" s="15" t="s">
        <v>177</v>
      </c>
      <c r="AD1188" s="3" t="str">
        <f>IF(ISERROR(VLOOKUP($AC1188,技リスト!$A$1:$F$270,6,FALSE)),"－",VLOOKUP($AC1188,技リスト!$A$1:$F$270,6,FALSE))</f>
        <v>NS</v>
      </c>
      <c r="AE1188" s="3">
        <f>IF(ISERROR(VLOOKUP($AC1188,技リスト!$A$1:$F$270,3,FALSE)),"－",VLOOKUP($AC1188,技リスト!$A$1:$F$270,3,FALSE))</f>
        <v>122</v>
      </c>
      <c r="AF1188" s="3" t="str">
        <f>IF($E1188=IF(ISERROR(VLOOKUP($AC1188,技リスト!$A$1:$F$245,4,FALSE)),"－",VLOOKUP($AC1188,技リスト!$A$1:$F$245,4,FALSE)),"一致","")</f>
        <v>一致</v>
      </c>
      <c r="AG1188" s="16" t="str">
        <f t="shared" si="144"/>
        <v>ファイアトルネードイナズマおとしれっぷうダッシュばくねつストーム</v>
      </c>
      <c r="AH1188" s="16" t="str">
        <f t="shared" si="145"/>
        <v>ファイアトルネードイナズマおとしれっぷうダッシュばくねつストーム</v>
      </c>
      <c r="AI1188" s="16" t="str">
        <f t="shared" si="146"/>
        <v>ファイアトルネードイナズマおとしれっぷうダッシュばくねつストーム</v>
      </c>
      <c r="AJ1188" s="16" t="str">
        <f t="shared" si="147"/>
        <v>ファイアトルネードイナズマおとしれっぷうダッシュばくねつストーム</v>
      </c>
      <c r="AK1188" s="15" t="str">
        <f t="shared" si="148"/>
        <v>NSBSDRNS</v>
      </c>
      <c r="AL1188" s="16" t="str">
        <f t="shared" si="149"/>
        <v>NSBSDRNS</v>
      </c>
      <c r="AM1188" s="15" t="str">
        <f t="shared" si="150"/>
        <v>NSBSDRNS</v>
      </c>
      <c r="AN1188" s="15" t="str">
        <f t="shared" si="151"/>
        <v>NSBSDRNS</v>
      </c>
    </row>
    <row r="1189" spans="1:40" ht="11.25" customHeight="1" x14ac:dyDescent="0.15">
      <c r="A1189" s="15">
        <v>1188</v>
      </c>
      <c r="B1189" s="15" t="s">
        <v>2686</v>
      </c>
      <c r="C1189" s="15" t="s">
        <v>2687</v>
      </c>
      <c r="D1189" s="3" t="s">
        <v>18</v>
      </c>
      <c r="E1189" s="15" t="s">
        <v>88</v>
      </c>
      <c r="F1189" s="15" t="s">
        <v>52</v>
      </c>
      <c r="G1189" s="15">
        <v>191</v>
      </c>
      <c r="H1189" s="15">
        <v>149</v>
      </c>
      <c r="I1189" s="15">
        <v>71</v>
      </c>
      <c r="J1189" s="15">
        <v>62</v>
      </c>
      <c r="K1189" s="15">
        <v>68</v>
      </c>
      <c r="L1189" s="15">
        <v>75</v>
      </c>
      <c r="M1189" s="15">
        <v>68</v>
      </c>
      <c r="N1189" s="15">
        <v>71</v>
      </c>
      <c r="O1189" s="15">
        <v>68</v>
      </c>
      <c r="P1189" s="15">
        <v>42</v>
      </c>
      <c r="Q1189" s="15" t="s">
        <v>444</v>
      </c>
      <c r="R1189" s="3" t="str">
        <f>IF(ISERROR(VLOOKUP($Q1189,技リスト!$A$1:$F$270,6,FALSE)),"－",VLOOKUP($Q1189,技リスト!$A$1:$F$270,6,FALSE))</f>
        <v>－</v>
      </c>
      <c r="S1189" s="3" t="str">
        <f>IF(ISERROR(VLOOKUP($Q1189,技リスト!$A$1:$F$270,3,FALSE)),"－",VLOOKUP($Q1189,技リスト!$A$1:$F$270,3,FALSE))</f>
        <v>－</v>
      </c>
      <c r="T1189" s="3" t="str">
        <f>IF($E1189=IF(ISERROR(VLOOKUP($Q1189,技リスト!$A$1:$F$270,4,FALSE)),"－",VLOOKUP($Q1189,技リスト!$A$1:$F$270,4,FALSE)),"一致","")</f>
        <v/>
      </c>
      <c r="U1189" s="15" t="s">
        <v>1180</v>
      </c>
      <c r="V1189" s="3" t="str">
        <f>IF(ISERROR(VLOOKUP($U1189,技リスト!$A$1:$F$270,6,FALSE)),"－",VLOOKUP($U1189,技リスト!$A$1:$F$270,6,FALSE))</f>
        <v>LS</v>
      </c>
      <c r="W1189" s="3">
        <f>IF(ISERROR(VLOOKUP($U1189,技リスト!$A$1:$F$270,3,FALSE)),"－",VLOOKUP($U1189,技リスト!$A$1:$F$270,3,FALSE))</f>
        <v>92</v>
      </c>
      <c r="X1189" s="3" t="str">
        <f>IF($E1189=IF(ISERROR(VLOOKUP($U1189,技リスト!$A$1:$F$270,4,FALSE)),"－",VLOOKUP($U1189,技リスト!$A$1:$F$270,4,FALSE)),"一致","")</f>
        <v>一致</v>
      </c>
      <c r="Y1189" s="15" t="s">
        <v>738</v>
      </c>
      <c r="Z1189" s="3" t="str">
        <f>IF(ISERROR(VLOOKUP($Y1189,技リスト!$A$1:$F$270,6,FALSE)),"－",VLOOKUP($Y1189,技リスト!$A$1:$F$270,6,FALSE))</f>
        <v>BB</v>
      </c>
      <c r="AA1189" s="3">
        <f>IF(ISERROR(VLOOKUP($Y1189,技リスト!$A$1:$F$270,3,FALSE)),"－",VLOOKUP($Y1189,技リスト!$A$1:$F$270,3,FALSE))</f>
        <v>44</v>
      </c>
      <c r="AB1189" s="3" t="str">
        <f>IF($E1189=IF(ISERROR(VLOOKUP($Y1189,技リスト!$A$1:$F$270,4,FALSE)),"－",VLOOKUP($Y1189,技リスト!$A$1:$F$270,4,FALSE)),"一致","")</f>
        <v/>
      </c>
      <c r="AC1189" s="15" t="s">
        <v>136</v>
      </c>
      <c r="AD1189" s="3" t="str">
        <f>IF(ISERROR(VLOOKUP($AC1189,技リスト!$A$1:$F$270,6,FALSE)),"－",VLOOKUP($AC1189,技リスト!$A$1:$F$270,6,FALSE))</f>
        <v>BB</v>
      </c>
      <c r="AE1189" s="3">
        <f>IF(ISERROR(VLOOKUP($AC1189,技リスト!$A$1:$F$270,3,FALSE)),"－",VLOOKUP($AC1189,技リスト!$A$1:$F$270,3,FALSE))</f>
        <v>106</v>
      </c>
      <c r="AF1189" s="3" t="str">
        <f>IF($E1189=IF(ISERROR(VLOOKUP($AC1189,技リスト!$A$1:$F$245,4,FALSE)),"－",VLOOKUP($AC1189,技リスト!$A$1:$F$245,4,FALSE)),"一致","")</f>
        <v/>
      </c>
      <c r="AG1189" s="16" t="str">
        <f t="shared" si="144"/>
        <v>ちょうわざ!ツナミブーストスーパーしこふみロックウォールダム</v>
      </c>
      <c r="AH1189" s="16" t="str">
        <f t="shared" si="145"/>
        <v>ちょうわざ!ツナミブーストスーパーしこふみロックウォールダム</v>
      </c>
      <c r="AI1189" s="16" t="str">
        <f t="shared" si="146"/>
        <v>ちょうわざ!ツナミブーストスーパーしこふみロックウォールダム</v>
      </c>
      <c r="AJ1189" s="16" t="str">
        <f t="shared" si="147"/>
        <v>ちょうわざ!ツナミブーストスーパーしこふみロックウォールダム</v>
      </c>
      <c r="AK1189" s="15" t="str">
        <f t="shared" si="148"/>
        <v>－LSBBBB</v>
      </c>
      <c r="AL1189" s="16" t="str">
        <f t="shared" si="149"/>
        <v>－LSBBBB</v>
      </c>
      <c r="AM1189" s="15" t="str">
        <f t="shared" si="150"/>
        <v>－LSBBBB</v>
      </c>
      <c r="AN1189" s="15" t="str">
        <f t="shared" si="151"/>
        <v>－LSBBBB</v>
      </c>
    </row>
    <row r="1190" spans="1:40" ht="11.25" customHeight="1" x14ac:dyDescent="0.15">
      <c r="A1190" s="15">
        <v>1189</v>
      </c>
      <c r="B1190" s="15" t="s">
        <v>2688</v>
      </c>
      <c r="C1190" s="15" t="s">
        <v>2689</v>
      </c>
      <c r="D1190" s="3" t="s">
        <v>18</v>
      </c>
      <c r="E1190" s="15" t="s">
        <v>121</v>
      </c>
      <c r="F1190" s="15" t="s">
        <v>53</v>
      </c>
      <c r="G1190" s="15">
        <v>193</v>
      </c>
      <c r="H1190" s="15">
        <v>192</v>
      </c>
      <c r="I1190" s="15">
        <v>72</v>
      </c>
      <c r="J1190" s="15">
        <v>80</v>
      </c>
      <c r="K1190" s="15">
        <v>85</v>
      </c>
      <c r="L1190" s="15">
        <v>72</v>
      </c>
      <c r="M1190" s="15">
        <v>74</v>
      </c>
      <c r="N1190" s="15">
        <v>81</v>
      </c>
      <c r="O1190" s="15">
        <v>82</v>
      </c>
      <c r="P1190" s="15">
        <v>32</v>
      </c>
      <c r="Q1190" s="15" t="s">
        <v>245</v>
      </c>
      <c r="R1190" s="3" t="str">
        <f>IF(ISERROR(VLOOKUP($Q1190,技リスト!$A$1:$F$270,6,FALSE)),"－",VLOOKUP($Q1190,技リスト!$A$1:$F$270,6,FALSE))</f>
        <v>－</v>
      </c>
      <c r="S1190" s="3" t="str">
        <f>IF(ISERROR(VLOOKUP($Q1190,技リスト!$A$1:$F$270,3,FALSE)),"－",VLOOKUP($Q1190,技リスト!$A$1:$F$270,3,FALSE))</f>
        <v>－</v>
      </c>
      <c r="T1190" s="3" t="str">
        <f>IF($E1190=IF(ISERROR(VLOOKUP($Q1190,技リスト!$A$1:$F$270,4,FALSE)),"－",VLOOKUP($Q1190,技リスト!$A$1:$F$270,4,FALSE)),"一致","")</f>
        <v/>
      </c>
      <c r="U1190" s="15" t="s">
        <v>548</v>
      </c>
      <c r="V1190" s="3" t="str">
        <f>IF(ISERROR(VLOOKUP($U1190,技リスト!$A$1:$F$270,6,FALSE)),"－",VLOOKUP($U1190,技リスト!$A$1:$F$270,6,FALSE))</f>
        <v>DR</v>
      </c>
      <c r="W1190" s="3">
        <f>IF(ISERROR(VLOOKUP($U1190,技リスト!$A$1:$F$270,3,FALSE)),"－",VLOOKUP($U1190,技リスト!$A$1:$F$270,3,FALSE))</f>
        <v>74</v>
      </c>
      <c r="X1190" s="3" t="str">
        <f>IF($E1190=IF(ISERROR(VLOOKUP($U1190,技リスト!$A$1:$F$270,4,FALSE)),"－",VLOOKUP($U1190,技リスト!$A$1:$F$270,4,FALSE)),"一致","")</f>
        <v/>
      </c>
      <c r="Y1190" s="15" t="s">
        <v>1131</v>
      </c>
      <c r="Z1190" s="3" t="str">
        <f>IF(ISERROR(VLOOKUP($Y1190,技リスト!$A$1:$F$270,6,FALSE)),"－",VLOOKUP($Y1190,技リスト!$A$1:$F$270,6,FALSE))</f>
        <v>DR</v>
      </c>
      <c r="AA1190" s="3">
        <f>IF(ISERROR(VLOOKUP($Y1190,技リスト!$A$1:$F$270,3,FALSE)),"－",VLOOKUP($Y1190,技リスト!$A$1:$F$270,3,FALSE))</f>
        <v>94</v>
      </c>
      <c r="AB1190" s="3" t="str">
        <f>IF($E1190=IF(ISERROR(VLOOKUP($Y1190,技リスト!$A$1:$F$270,4,FALSE)),"－",VLOOKUP($Y1190,技リスト!$A$1:$F$270,4,FALSE)),"一致","")</f>
        <v/>
      </c>
      <c r="AC1190" s="15" t="s">
        <v>2690</v>
      </c>
      <c r="AD1190" s="3" t="str">
        <f>IF(ISERROR(VLOOKUP($AC1190,技リスト!$A$1:$F$270,6,FALSE)),"－",VLOOKUP($AC1190,技リスト!$A$1:$F$270,6,FALSE))</f>
        <v>NS</v>
      </c>
      <c r="AE1190" s="3">
        <f>IF(ISERROR(VLOOKUP($AC1190,技リスト!$A$1:$F$270,3,FALSE)),"－",VLOOKUP($AC1190,技リスト!$A$1:$F$270,3,FALSE))</f>
        <v>130</v>
      </c>
      <c r="AF1190" s="3" t="str">
        <f>IF($E1190=IF(ISERROR(VLOOKUP($AC1190,技リスト!$A$1:$F$245,4,FALSE)),"－",VLOOKUP($AC1190,技リスト!$A$1:$F$245,4,FALSE)),"一致","")</f>
        <v/>
      </c>
      <c r="AG1190" s="16" t="str">
        <f t="shared" si="144"/>
        <v>オフェンスフォースれっぷうダッシュデュアルパスネオ・ギャラクシー</v>
      </c>
      <c r="AH1190" s="16" t="str">
        <f t="shared" si="145"/>
        <v>オフェンスフォースれっぷうダッシュデュアルパスネオ・ギャラクシー</v>
      </c>
      <c r="AI1190" s="16" t="str">
        <f t="shared" si="146"/>
        <v>オフェンスフォースれっぷうダッシュデュアルパスネオ・ギャラクシー</v>
      </c>
      <c r="AJ1190" s="16" t="str">
        <f t="shared" si="147"/>
        <v>オフェンスフォースれっぷうダッシュデュアルパスネオ・ギャラクシー</v>
      </c>
      <c r="AK1190" s="15" t="str">
        <f t="shared" si="148"/>
        <v>－DRDRNS</v>
      </c>
      <c r="AL1190" s="16" t="str">
        <f t="shared" si="149"/>
        <v>－DRDRNS</v>
      </c>
      <c r="AM1190" s="15" t="str">
        <f t="shared" si="150"/>
        <v>－DRDRNS</v>
      </c>
      <c r="AN1190" s="15" t="str">
        <f t="shared" si="151"/>
        <v>－DRDRNS</v>
      </c>
    </row>
    <row r="1191" spans="1:40" ht="11.25" customHeight="1" x14ac:dyDescent="0.15">
      <c r="A1191" s="15">
        <v>1190</v>
      </c>
      <c r="B1191" s="15" t="s">
        <v>2691</v>
      </c>
      <c r="C1191" s="15" t="s">
        <v>2692</v>
      </c>
      <c r="D1191" s="3" t="s">
        <v>18</v>
      </c>
      <c r="E1191" s="15" t="s">
        <v>145</v>
      </c>
      <c r="F1191" s="15" t="s">
        <v>17</v>
      </c>
      <c r="G1191" s="15">
        <v>209</v>
      </c>
      <c r="H1191" s="15">
        <v>188</v>
      </c>
      <c r="I1191" s="15">
        <v>68</v>
      </c>
      <c r="J1191" s="15">
        <v>55</v>
      </c>
      <c r="K1191" s="15">
        <v>52</v>
      </c>
      <c r="L1191" s="15">
        <v>64</v>
      </c>
      <c r="M1191" s="15">
        <v>31</v>
      </c>
      <c r="N1191" s="15">
        <v>68</v>
      </c>
      <c r="O1191" s="15">
        <v>28</v>
      </c>
      <c r="P1191" s="15">
        <v>20</v>
      </c>
      <c r="Q1191" s="15" t="s">
        <v>427</v>
      </c>
      <c r="R1191" s="3" t="str">
        <f>IF(ISERROR(VLOOKUP($Q1191,技リスト!$A$1:$F$270,6,FALSE)),"－",VLOOKUP($Q1191,技リスト!$A$1:$F$270,6,FALSE))</f>
        <v>BL</v>
      </c>
      <c r="S1191" s="3">
        <f>IF(ISERROR(VLOOKUP($Q1191,技リスト!$A$1:$F$270,3,FALSE)),"－",VLOOKUP($Q1191,技リスト!$A$1:$F$270,3,FALSE))</f>
        <v>39</v>
      </c>
      <c r="T1191" s="3" t="str">
        <f>IF($E1191=IF(ISERROR(VLOOKUP($Q1191,技リスト!$A$1:$F$270,4,FALSE)),"－",VLOOKUP($Q1191,技リスト!$A$1:$F$270,4,FALSE)),"一致","")</f>
        <v/>
      </c>
      <c r="U1191" s="15" t="s">
        <v>363</v>
      </c>
      <c r="V1191" s="3" t="str">
        <f>IF(ISERROR(VLOOKUP($U1191,技リスト!$A$1:$F$270,6,FALSE)),"－",VLOOKUP($U1191,技リスト!$A$1:$F$270,6,FALSE))</f>
        <v>DR</v>
      </c>
      <c r="W1191" s="3">
        <f>IF(ISERROR(VLOOKUP($U1191,技リスト!$A$1:$F$270,3,FALSE)),"－",VLOOKUP($U1191,技リスト!$A$1:$F$270,3,FALSE))</f>
        <v>52</v>
      </c>
      <c r="X1191" s="3" t="str">
        <f>IF($E1191=IF(ISERROR(VLOOKUP($U1191,技リスト!$A$1:$F$270,4,FALSE)),"－",VLOOKUP($U1191,技リスト!$A$1:$F$270,4,FALSE)),"一致","")</f>
        <v/>
      </c>
      <c r="Y1191" s="15" t="s">
        <v>219</v>
      </c>
      <c r="Z1191" s="3" t="str">
        <f>IF(ISERROR(VLOOKUP($Y1191,技リスト!$A$1:$F$270,6,FALSE)),"－",VLOOKUP($Y1191,技リスト!$A$1:$F$270,6,FALSE))</f>
        <v>BL</v>
      </c>
      <c r="AA1191" s="3">
        <f>IF(ISERROR(VLOOKUP($Y1191,技リスト!$A$1:$F$270,3,FALSE)),"－",VLOOKUP($Y1191,技リスト!$A$1:$F$270,3,FALSE))</f>
        <v>64</v>
      </c>
      <c r="AB1191" s="3" t="str">
        <f>IF($E1191=IF(ISERROR(VLOOKUP($Y1191,技リスト!$A$1:$F$270,4,FALSE)),"－",VLOOKUP($Y1191,技リスト!$A$1:$F$270,4,FALSE)),"一致","")</f>
        <v/>
      </c>
      <c r="AC1191" s="15" t="s">
        <v>548</v>
      </c>
      <c r="AD1191" s="3" t="str">
        <f>IF(ISERROR(VLOOKUP($AC1191,技リスト!$A$1:$F$270,6,FALSE)),"－",VLOOKUP($AC1191,技リスト!$A$1:$F$270,6,FALSE))</f>
        <v>DR</v>
      </c>
      <c r="AE1191" s="3">
        <f>IF(ISERROR(VLOOKUP($AC1191,技リスト!$A$1:$F$270,3,FALSE)),"－",VLOOKUP($AC1191,技リスト!$A$1:$F$270,3,FALSE))</f>
        <v>74</v>
      </c>
      <c r="AF1191" s="3" t="str">
        <f>IF($E1191=IF(ISERROR(VLOOKUP($AC1191,技リスト!$A$1:$F$245,4,FALSE)),"－",VLOOKUP($AC1191,技リスト!$A$1:$F$245,4,FALSE)),"一致","")</f>
        <v>一致</v>
      </c>
      <c r="AG1191" s="16" t="str">
        <f t="shared" si="144"/>
        <v>ブレードアタックざんぞうサイクロンれっぷうダッシュ</v>
      </c>
      <c r="AH1191" s="16" t="str">
        <f t="shared" si="145"/>
        <v>ブレードアタックざんぞうサイクロンれっぷうダッシュ</v>
      </c>
      <c r="AI1191" s="16" t="str">
        <f t="shared" si="146"/>
        <v>ブレードアタックざんぞうサイクロンれっぷうダッシュ</v>
      </c>
      <c r="AJ1191" s="16" t="str">
        <f t="shared" si="147"/>
        <v>ブレードアタックざんぞうサイクロンれっぷうダッシュ</v>
      </c>
      <c r="AK1191" s="15" t="str">
        <f t="shared" si="148"/>
        <v>BLDRBLDR</v>
      </c>
      <c r="AL1191" s="16" t="str">
        <f t="shared" si="149"/>
        <v>BLDRBLDR</v>
      </c>
      <c r="AM1191" s="15" t="str">
        <f t="shared" si="150"/>
        <v>BLDRBLDR</v>
      </c>
      <c r="AN1191" s="15" t="str">
        <f t="shared" si="151"/>
        <v>BLDRBLDR</v>
      </c>
    </row>
    <row r="1192" spans="1:40" ht="11.25" customHeight="1" x14ac:dyDescent="0.15">
      <c r="A1192" s="15">
        <v>1191</v>
      </c>
      <c r="B1192" s="15" t="s">
        <v>2693</v>
      </c>
      <c r="C1192" s="15" t="s">
        <v>2694</v>
      </c>
      <c r="D1192" s="3" t="s">
        <v>18</v>
      </c>
      <c r="E1192" s="15" t="s">
        <v>88</v>
      </c>
      <c r="F1192" s="15" t="s">
        <v>52</v>
      </c>
      <c r="G1192" s="15">
        <v>145</v>
      </c>
      <c r="H1192" s="15">
        <v>136</v>
      </c>
      <c r="I1192" s="15">
        <v>67</v>
      </c>
      <c r="J1192" s="15">
        <v>68</v>
      </c>
      <c r="K1192" s="15">
        <v>58</v>
      </c>
      <c r="L1192" s="15">
        <v>56</v>
      </c>
      <c r="M1192" s="15">
        <v>58</v>
      </c>
      <c r="N1192" s="15">
        <v>69</v>
      </c>
      <c r="O1192" s="15">
        <v>64</v>
      </c>
      <c r="P1192" s="15">
        <v>22</v>
      </c>
      <c r="Q1192" s="15" t="s">
        <v>260</v>
      </c>
      <c r="R1192" s="3" t="str">
        <f>IF(ISERROR(VLOOKUP($Q1192,技リスト!$A$1:$F$270,6,FALSE)),"－",VLOOKUP($Q1192,技リスト!$A$1:$F$270,6,FALSE))</f>
        <v>NS</v>
      </c>
      <c r="S1192" s="3">
        <f>IF(ISERROR(VLOOKUP($Q1192,技リスト!$A$1:$F$270,3,FALSE)),"－",VLOOKUP($Q1192,技リスト!$A$1:$F$270,3,FALSE))</f>
        <v>70</v>
      </c>
      <c r="T1192" s="3" t="str">
        <f>IF($E1192=IF(ISERROR(VLOOKUP($Q1192,技リスト!$A$1:$F$270,4,FALSE)),"－",VLOOKUP($Q1192,技リスト!$A$1:$F$270,4,FALSE)),"一致","")</f>
        <v/>
      </c>
      <c r="U1192" s="15" t="s">
        <v>160</v>
      </c>
      <c r="V1192" s="3" t="str">
        <f>IF(ISERROR(VLOOKUP($U1192,技リスト!$A$1:$F$270,6,FALSE)),"－",VLOOKUP($U1192,技リスト!$A$1:$F$270,6,FALSE))</f>
        <v>BS</v>
      </c>
      <c r="W1192" s="3">
        <f>IF(ISERROR(VLOOKUP($U1192,技リスト!$A$1:$F$270,3,FALSE)),"－",VLOOKUP($U1192,技リスト!$A$1:$F$270,3,FALSE))</f>
        <v>78</v>
      </c>
      <c r="X1192" s="3" t="str">
        <f>IF($E1192=IF(ISERROR(VLOOKUP($U1192,技リスト!$A$1:$F$270,4,FALSE)),"－",VLOOKUP($U1192,技リスト!$A$1:$F$270,4,FALSE)),"一致","")</f>
        <v/>
      </c>
      <c r="Y1192" s="15" t="s">
        <v>875</v>
      </c>
      <c r="Z1192" s="3" t="str">
        <f>IF(ISERROR(VLOOKUP($Y1192,技リスト!$A$1:$F$270,6,FALSE)),"－",VLOOKUP($Y1192,技リスト!$A$1:$F$270,6,FALSE))</f>
        <v>BS</v>
      </c>
      <c r="AA1192" s="3">
        <f>IF(ISERROR(VLOOKUP($Y1192,技リスト!$A$1:$F$270,3,FALSE)),"－",VLOOKUP($Y1192,技リスト!$A$1:$F$270,3,FALSE))</f>
        <v>78</v>
      </c>
      <c r="AB1192" s="3" t="str">
        <f>IF($E1192=IF(ISERROR(VLOOKUP($Y1192,技リスト!$A$1:$F$270,4,FALSE)),"－",VLOOKUP($Y1192,技リスト!$A$1:$F$270,4,FALSE)),"一致","")</f>
        <v/>
      </c>
      <c r="AC1192" s="15" t="s">
        <v>3615</v>
      </c>
      <c r="AD1192" s="3" t="str">
        <f>IF(ISERROR(VLOOKUP($AC1192,技リスト!$A$1:$F$270,6,FALSE)),"－",VLOOKUP($AC1192,技リスト!$A$1:$F$270,6,FALSE))</f>
        <v>BS</v>
      </c>
      <c r="AE1192" s="3">
        <f>IF(ISERROR(VLOOKUP($AC1192,技リスト!$A$1:$F$270,3,FALSE)),"－",VLOOKUP($AC1192,技リスト!$A$1:$F$270,3,FALSE))</f>
        <v>89</v>
      </c>
      <c r="AF1192" s="3" t="str">
        <f>IF($E1192=IF(ISERROR(VLOOKUP($AC1192,技リスト!$A$1:$F$245,4,FALSE)),"－",VLOOKUP($AC1192,技リスト!$A$1:$F$245,4,FALSE)),"一致","")</f>
        <v>一致</v>
      </c>
      <c r="AG1192" s="16" t="str">
        <f t="shared" si="144"/>
        <v>クンフーヘッドクンフーアタックダークトルネードイナズマ１ごう</v>
      </c>
      <c r="AH1192" s="16" t="str">
        <f t="shared" si="145"/>
        <v>クンフーヘッドクンフーアタックダークトルネードイナズマ１ごう</v>
      </c>
      <c r="AI1192" s="16" t="str">
        <f t="shared" si="146"/>
        <v>クンフーヘッドクンフーアタックダークトルネードイナズマ１ごう</v>
      </c>
      <c r="AJ1192" s="16" t="str">
        <f t="shared" si="147"/>
        <v>クンフーヘッドクンフーアタックダークトルネードイナズマ１ごう</v>
      </c>
      <c r="AK1192" s="15" t="str">
        <f t="shared" si="148"/>
        <v>NSBSBSBS</v>
      </c>
      <c r="AL1192" s="16" t="str">
        <f t="shared" si="149"/>
        <v>NSBSBSBS</v>
      </c>
      <c r="AM1192" s="15" t="str">
        <f t="shared" si="150"/>
        <v>NSBSBSBS</v>
      </c>
      <c r="AN1192" s="15" t="str">
        <f t="shared" si="151"/>
        <v>NSBSBSBS</v>
      </c>
    </row>
    <row r="1193" spans="1:40" ht="11.25" customHeight="1" x14ac:dyDescent="0.15">
      <c r="A1193" s="15">
        <v>1192</v>
      </c>
      <c r="B1193" s="15" t="s">
        <v>2695</v>
      </c>
      <c r="C1193" s="15" t="s">
        <v>2696</v>
      </c>
      <c r="D1193" s="3" t="s">
        <v>18</v>
      </c>
      <c r="E1193" s="15" t="s">
        <v>19</v>
      </c>
      <c r="F1193" s="15" t="s">
        <v>17</v>
      </c>
      <c r="G1193" s="15">
        <v>123</v>
      </c>
      <c r="H1193" s="15">
        <v>136</v>
      </c>
      <c r="I1193" s="15">
        <v>68</v>
      </c>
      <c r="J1193" s="15">
        <v>56</v>
      </c>
      <c r="K1193" s="15">
        <v>57</v>
      </c>
      <c r="L1193" s="15">
        <v>60</v>
      </c>
      <c r="M1193" s="15">
        <v>51</v>
      </c>
      <c r="N1193" s="15">
        <v>71</v>
      </c>
      <c r="O1193" s="15">
        <v>56</v>
      </c>
      <c r="P1193" s="15">
        <v>17</v>
      </c>
      <c r="Q1193" s="15" t="s">
        <v>169</v>
      </c>
      <c r="R1193" s="3" t="str">
        <f>IF(ISERROR(VLOOKUP($Q1193,技リスト!$A$1:$F$270,6,FALSE)),"－",VLOOKUP($Q1193,技リスト!$A$1:$F$270,6,FALSE))</f>
        <v>BL</v>
      </c>
      <c r="S1193" s="3">
        <f>IF(ISERROR(VLOOKUP($Q1193,技リスト!$A$1:$F$270,3,FALSE)),"－",VLOOKUP($Q1193,技リスト!$A$1:$F$270,3,FALSE))</f>
        <v>8</v>
      </c>
      <c r="T1193" s="3" t="str">
        <f>IF($E1193=IF(ISERROR(VLOOKUP($Q1193,技リスト!$A$1:$F$270,4,FALSE)),"－",VLOOKUP($Q1193,技リスト!$A$1:$F$270,4,FALSE)),"一致","")</f>
        <v>一致</v>
      </c>
      <c r="U1193" s="15" t="s">
        <v>219</v>
      </c>
      <c r="V1193" s="3" t="str">
        <f>IF(ISERROR(VLOOKUP($U1193,技リスト!$A$1:$F$270,6,FALSE)),"－",VLOOKUP($U1193,技リスト!$A$1:$F$270,6,FALSE))</f>
        <v>BL</v>
      </c>
      <c r="W1193" s="3">
        <f>IF(ISERROR(VLOOKUP($U1193,技リスト!$A$1:$F$270,3,FALSE)),"－",VLOOKUP($U1193,技リスト!$A$1:$F$270,3,FALSE))</f>
        <v>64</v>
      </c>
      <c r="X1193" s="3" t="str">
        <f>IF($E1193=IF(ISERROR(VLOOKUP($U1193,技リスト!$A$1:$F$270,4,FALSE)),"－",VLOOKUP($U1193,技リスト!$A$1:$F$270,4,FALSE)),"一致","")</f>
        <v/>
      </c>
      <c r="Y1193" s="15" t="s">
        <v>750</v>
      </c>
      <c r="Z1193" s="3" t="str">
        <f>IF(ISERROR(VLOOKUP($Y1193,技リスト!$A$1:$F$270,6,FALSE)),"－",VLOOKUP($Y1193,技リスト!$A$1:$F$270,6,FALSE))</f>
        <v>BL</v>
      </c>
      <c r="AA1193" s="3">
        <f>IF(ISERROR(VLOOKUP($Y1193,技リスト!$A$1:$F$270,3,FALSE)),"－",VLOOKUP($Y1193,技リスト!$A$1:$F$270,3,FALSE))</f>
        <v>62</v>
      </c>
      <c r="AB1193" s="3" t="str">
        <f>IF($E1193=IF(ISERROR(VLOOKUP($Y1193,技リスト!$A$1:$F$270,4,FALSE)),"－",VLOOKUP($Y1193,技リスト!$A$1:$F$270,4,FALSE)),"一致","")</f>
        <v/>
      </c>
      <c r="AC1193" s="15" t="s">
        <v>779</v>
      </c>
      <c r="AD1193" s="3" t="str">
        <f>IF(ISERROR(VLOOKUP($AC1193,技リスト!$A$1:$F$270,6,FALSE)),"－",VLOOKUP($AC1193,技リスト!$A$1:$F$270,6,FALSE))</f>
        <v>CA</v>
      </c>
      <c r="AE1193" s="3">
        <f>IF(ISERROR(VLOOKUP($AC1193,技リスト!$A$1:$F$270,3,FALSE)),"－",VLOOKUP($AC1193,技リスト!$A$1:$F$270,3,FALSE))</f>
        <v>65</v>
      </c>
      <c r="AF1193" s="3" t="str">
        <f>IF($E1193=IF(ISERROR(VLOOKUP($AC1193,技リスト!$A$1:$F$245,4,FALSE)),"－",VLOOKUP($AC1193,技リスト!$A$1:$F$245,4,FALSE)),"一致","")</f>
        <v/>
      </c>
      <c r="AG1193" s="16" t="str">
        <f t="shared" si="144"/>
        <v>クイックドロウサイクロンフレイムダンスオーロラカーテン</v>
      </c>
      <c r="AH1193" s="16" t="str">
        <f t="shared" si="145"/>
        <v>クイックドロウサイクロンフレイムダンスオーロラカーテン</v>
      </c>
      <c r="AI1193" s="16" t="str">
        <f t="shared" si="146"/>
        <v>クイックドロウサイクロンフレイムダンスオーロラカーテン</v>
      </c>
      <c r="AJ1193" s="16" t="str">
        <f t="shared" si="147"/>
        <v>クイックドロウサイクロンフレイムダンスオーロラカーテン</v>
      </c>
      <c r="AK1193" s="15" t="str">
        <f t="shared" si="148"/>
        <v>BLBLBLCA</v>
      </c>
      <c r="AL1193" s="16" t="str">
        <f t="shared" si="149"/>
        <v>BLBLBLCA</v>
      </c>
      <c r="AM1193" s="15" t="str">
        <f t="shared" si="150"/>
        <v>BLBLBLCA</v>
      </c>
      <c r="AN1193" s="15" t="str">
        <f t="shared" si="151"/>
        <v>BLBLBLCA</v>
      </c>
    </row>
    <row r="1194" spans="1:40" ht="11.25" customHeight="1" x14ac:dyDescent="0.15">
      <c r="A1194" s="15">
        <v>1193</v>
      </c>
      <c r="B1194" s="15" t="s">
        <v>2697</v>
      </c>
      <c r="C1194" s="15" t="s">
        <v>2698</v>
      </c>
      <c r="D1194" s="3" t="s">
        <v>18</v>
      </c>
      <c r="E1194" s="15" t="s">
        <v>19</v>
      </c>
      <c r="F1194" s="15" t="s">
        <v>17</v>
      </c>
      <c r="G1194" s="15">
        <v>136</v>
      </c>
      <c r="H1194" s="15">
        <v>140</v>
      </c>
      <c r="I1194" s="15">
        <v>52</v>
      </c>
      <c r="J1194" s="15">
        <v>60</v>
      </c>
      <c r="K1194" s="15">
        <v>52</v>
      </c>
      <c r="L1194" s="15">
        <v>58</v>
      </c>
      <c r="M1194" s="15">
        <v>60</v>
      </c>
      <c r="N1194" s="15">
        <v>52</v>
      </c>
      <c r="O1194" s="15">
        <v>59</v>
      </c>
      <c r="P1194" s="15">
        <v>14</v>
      </c>
      <c r="Q1194" s="15" t="s">
        <v>264</v>
      </c>
      <c r="R1194" s="3" t="str">
        <f>IF(ISERROR(VLOOKUP($Q1194,技リスト!$A$1:$F$270,6,FALSE)),"－",VLOOKUP($Q1194,技リスト!$A$1:$F$270,6,FALSE))</f>
        <v>BL</v>
      </c>
      <c r="S1194" s="3">
        <f>IF(ISERROR(VLOOKUP($Q1194,技リスト!$A$1:$F$270,3,FALSE)),"－",VLOOKUP($Q1194,技リスト!$A$1:$F$270,3,FALSE))</f>
        <v>16</v>
      </c>
      <c r="T1194" s="3" t="str">
        <f>IF($E1194=IF(ISERROR(VLOOKUP($Q1194,技リスト!$A$1:$F$270,4,FALSE)),"－",VLOOKUP($Q1194,技リスト!$A$1:$F$270,4,FALSE)),"一致","")</f>
        <v>一致</v>
      </c>
      <c r="U1194" s="15" t="s">
        <v>290</v>
      </c>
      <c r="V1194" s="3" t="str">
        <f>IF(ISERROR(VLOOKUP($U1194,技リスト!$A$1:$F$270,6,FALSE)),"－",VLOOKUP($U1194,技リスト!$A$1:$F$270,6,FALSE))</f>
        <v>BL</v>
      </c>
      <c r="W1194" s="3">
        <f>IF(ISERROR(VLOOKUP($U1194,技リスト!$A$1:$F$270,3,FALSE)),"－",VLOOKUP($U1194,技リスト!$A$1:$F$270,3,FALSE))</f>
        <v>56</v>
      </c>
      <c r="X1194" s="3" t="str">
        <f>IF($E1194=IF(ISERROR(VLOOKUP($U1194,技リスト!$A$1:$F$270,4,FALSE)),"－",VLOOKUP($U1194,技リスト!$A$1:$F$270,4,FALSE)),"一致","")</f>
        <v>一致</v>
      </c>
      <c r="Y1194" s="15" t="s">
        <v>610</v>
      </c>
      <c r="Z1194" s="3" t="str">
        <f>IF(ISERROR(VLOOKUP($Y1194,技リスト!$A$1:$F$270,6,FALSE)),"－",VLOOKUP($Y1194,技リスト!$A$1:$F$270,6,FALSE))</f>
        <v>DR</v>
      </c>
      <c r="AA1194" s="3">
        <f>IF(ISERROR(VLOOKUP($Y1194,技リスト!$A$1:$F$270,3,FALSE)),"－",VLOOKUP($Y1194,技リスト!$A$1:$F$270,3,FALSE))</f>
        <v>38</v>
      </c>
      <c r="AB1194" s="3" t="str">
        <f>IF($E1194=IF(ISERROR(VLOOKUP($Y1194,技リスト!$A$1:$F$270,4,FALSE)),"－",VLOOKUP($Y1194,技リスト!$A$1:$F$270,4,FALSE)),"一致","")</f>
        <v/>
      </c>
      <c r="AC1194" s="15" t="s">
        <v>729</v>
      </c>
      <c r="AD1194" s="3" t="str">
        <f>IF(ISERROR(VLOOKUP($AC1194,技リスト!$A$1:$F$270,6,FALSE)),"－",VLOOKUP($AC1194,技リスト!$A$1:$F$270,6,FALSE))</f>
        <v>BB</v>
      </c>
      <c r="AE1194" s="3">
        <f>IF(ISERROR(VLOOKUP($AC1194,技リスト!$A$1:$F$270,3,FALSE)),"－",VLOOKUP($AC1194,技リスト!$A$1:$F$270,3,FALSE))</f>
        <v>73</v>
      </c>
      <c r="AF1194" s="3" t="str">
        <f>IF($E1194=IF(ISERROR(VLOOKUP($AC1194,技リスト!$A$1:$F$245,4,FALSE)),"－",VLOOKUP($AC1194,技リスト!$A$1:$F$245,4,FALSE)),"一致","")</f>
        <v/>
      </c>
      <c r="AG1194" s="16" t="str">
        <f t="shared" si="144"/>
        <v>おんりょうくものいとフーセンガムボルケイノカット</v>
      </c>
      <c r="AH1194" s="16" t="str">
        <f t="shared" si="145"/>
        <v>おんりょうくものいとフーセンガムボルケイノカット</v>
      </c>
      <c r="AI1194" s="16" t="str">
        <f t="shared" si="146"/>
        <v>おんりょうくものいとフーセンガムボルケイノカット</v>
      </c>
      <c r="AJ1194" s="16" t="str">
        <f t="shared" si="147"/>
        <v>おんりょうくものいとフーセンガムボルケイノカット</v>
      </c>
      <c r="AK1194" s="15" t="str">
        <f t="shared" si="148"/>
        <v>BLBLDRBB</v>
      </c>
      <c r="AL1194" s="16" t="str">
        <f t="shared" si="149"/>
        <v>BLBLDRBB</v>
      </c>
      <c r="AM1194" s="15" t="str">
        <f t="shared" si="150"/>
        <v>BLBLDRBB</v>
      </c>
      <c r="AN1194" s="15" t="str">
        <f t="shared" si="151"/>
        <v>BLBLDRBB</v>
      </c>
    </row>
    <row r="1195" spans="1:40" ht="11.25" customHeight="1" x14ac:dyDescent="0.15">
      <c r="A1195" s="15">
        <v>1194</v>
      </c>
      <c r="B1195" s="15" t="s">
        <v>2699</v>
      </c>
      <c r="C1195" s="15" t="s">
        <v>2700</v>
      </c>
      <c r="D1195" s="3" t="s">
        <v>18</v>
      </c>
      <c r="E1195" s="15" t="s">
        <v>145</v>
      </c>
      <c r="F1195" s="15" t="s">
        <v>53</v>
      </c>
      <c r="G1195" s="15">
        <v>154</v>
      </c>
      <c r="H1195" s="15">
        <v>140</v>
      </c>
      <c r="I1195" s="15">
        <v>60</v>
      </c>
      <c r="J1195" s="15">
        <v>59</v>
      </c>
      <c r="K1195" s="15">
        <v>52</v>
      </c>
      <c r="L1195" s="15">
        <v>60</v>
      </c>
      <c r="M1195" s="15">
        <v>58</v>
      </c>
      <c r="N1195" s="15">
        <v>61</v>
      </c>
      <c r="O1195" s="15">
        <v>56</v>
      </c>
      <c r="P1195" s="15">
        <v>30</v>
      </c>
      <c r="Q1195" s="15" t="s">
        <v>337</v>
      </c>
      <c r="R1195" s="3" t="str">
        <f>IF(ISERROR(VLOOKUP($Q1195,技リスト!$A$1:$F$270,6,FALSE)),"－",VLOOKUP($Q1195,技リスト!$A$1:$F$270,6,FALSE))</f>
        <v>－</v>
      </c>
      <c r="S1195" s="3" t="str">
        <f>IF(ISERROR(VLOOKUP($Q1195,技リスト!$A$1:$F$270,3,FALSE)),"－",VLOOKUP($Q1195,技リスト!$A$1:$F$270,3,FALSE))</f>
        <v>－</v>
      </c>
      <c r="T1195" s="3" t="str">
        <f>IF($E1195=IF(ISERROR(VLOOKUP($Q1195,技リスト!$A$1:$F$270,4,FALSE)),"－",VLOOKUP($Q1195,技リスト!$A$1:$F$270,4,FALSE)),"一致","")</f>
        <v/>
      </c>
      <c r="U1195" s="15" t="s">
        <v>741</v>
      </c>
      <c r="V1195" s="3" t="str">
        <f>IF(ISERROR(VLOOKUP($U1195,技リスト!$A$1:$F$270,6,FALSE)),"－",VLOOKUP($U1195,技リスト!$A$1:$F$270,6,FALSE))</f>
        <v>DR</v>
      </c>
      <c r="W1195" s="3">
        <f>IF(ISERROR(VLOOKUP($U1195,技リスト!$A$1:$F$270,3,FALSE)),"－",VLOOKUP($U1195,技リスト!$A$1:$F$270,3,FALSE))</f>
        <v>67</v>
      </c>
      <c r="X1195" s="3" t="str">
        <f>IF($E1195=IF(ISERROR(VLOOKUP($U1195,技リスト!$A$1:$F$270,4,FALSE)),"－",VLOOKUP($U1195,技リスト!$A$1:$F$270,4,FALSE)),"一致","")</f>
        <v/>
      </c>
      <c r="Y1195" s="15" t="s">
        <v>766</v>
      </c>
      <c r="Z1195" s="3" t="str">
        <f>IF(ISERROR(VLOOKUP($Y1195,技リスト!$A$1:$F$270,6,FALSE)),"－",VLOOKUP($Y1195,技リスト!$A$1:$F$270,6,FALSE))</f>
        <v>NS</v>
      </c>
      <c r="AA1195" s="3">
        <f>IF(ISERROR(VLOOKUP($Y1195,技リスト!$A$1:$F$270,3,FALSE)),"－",VLOOKUP($Y1195,技リスト!$A$1:$F$270,3,FALSE))</f>
        <v>80</v>
      </c>
      <c r="AB1195" s="3" t="str">
        <f>IF($E1195=IF(ISERROR(VLOOKUP($Y1195,技リスト!$A$1:$F$270,4,FALSE)),"－",VLOOKUP($Y1195,技リスト!$A$1:$F$270,4,FALSE)),"一致","")</f>
        <v/>
      </c>
      <c r="AC1195" s="15" t="s">
        <v>199</v>
      </c>
      <c r="AD1195" s="3" t="str">
        <f>IF(ISERROR(VLOOKUP($AC1195,技リスト!$A$1:$F$270,6,FALSE)),"－",VLOOKUP($AC1195,技リスト!$A$1:$F$270,6,FALSE))</f>
        <v>BB</v>
      </c>
      <c r="AE1195" s="3">
        <f>IF(ISERROR(VLOOKUP($AC1195,技リスト!$A$1:$F$270,3,FALSE)),"－",VLOOKUP($AC1195,技リスト!$A$1:$F$270,3,FALSE))</f>
        <v>58</v>
      </c>
      <c r="AF1195" s="3" t="str">
        <f>IF($E1195=IF(ISERROR(VLOOKUP($AC1195,技リスト!$A$1:$F$245,4,FALSE)),"－",VLOOKUP($AC1195,技リスト!$A$1:$F$245,4,FALSE)),"一致","")</f>
        <v/>
      </c>
      <c r="AG1195" s="16" t="str">
        <f t="shared" si="144"/>
        <v>イケメンUP!オーロラドリブルトカチェフボンバースピニングカット</v>
      </c>
      <c r="AH1195" s="16" t="str">
        <f t="shared" si="145"/>
        <v>イケメンUP!オーロラドリブルトカチェフボンバースピニングカット</v>
      </c>
      <c r="AI1195" s="16" t="str">
        <f t="shared" si="146"/>
        <v>イケメンUP!オーロラドリブルトカチェフボンバースピニングカット</v>
      </c>
      <c r="AJ1195" s="16" t="str">
        <f t="shared" si="147"/>
        <v>イケメンUP!オーロラドリブルトカチェフボンバースピニングカット</v>
      </c>
      <c r="AK1195" s="15" t="str">
        <f t="shared" si="148"/>
        <v>－DRNSBB</v>
      </c>
      <c r="AL1195" s="16" t="str">
        <f t="shared" si="149"/>
        <v>－DRNSBB</v>
      </c>
      <c r="AM1195" s="15" t="str">
        <f t="shared" si="150"/>
        <v>－DRNSBB</v>
      </c>
      <c r="AN1195" s="15" t="str">
        <f t="shared" si="151"/>
        <v>－DRNSBB</v>
      </c>
    </row>
    <row r="1196" spans="1:40" ht="11.25" customHeight="1" x14ac:dyDescent="0.15">
      <c r="A1196" s="15">
        <v>1195</v>
      </c>
      <c r="B1196" s="15" t="s">
        <v>2701</v>
      </c>
      <c r="C1196" s="15" t="s">
        <v>2702</v>
      </c>
      <c r="D1196" s="3" t="s">
        <v>18</v>
      </c>
      <c r="E1196" s="15" t="s">
        <v>88</v>
      </c>
      <c r="F1196" s="15" t="s">
        <v>53</v>
      </c>
      <c r="G1196" s="15">
        <v>136</v>
      </c>
      <c r="H1196" s="15">
        <v>152</v>
      </c>
      <c r="I1196" s="15">
        <v>57</v>
      </c>
      <c r="J1196" s="15">
        <v>66</v>
      </c>
      <c r="K1196" s="15">
        <v>60</v>
      </c>
      <c r="L1196" s="15">
        <v>61</v>
      </c>
      <c r="M1196" s="15">
        <v>75</v>
      </c>
      <c r="N1196" s="15">
        <v>76</v>
      </c>
      <c r="O1196" s="15">
        <v>67</v>
      </c>
      <c r="P1196" s="15">
        <v>34</v>
      </c>
      <c r="Q1196" s="15" t="s">
        <v>337</v>
      </c>
      <c r="R1196" s="3" t="str">
        <f>IF(ISERROR(VLOOKUP($Q1196,技リスト!$A$1:$F$270,6,FALSE)),"－",VLOOKUP($Q1196,技リスト!$A$1:$F$270,6,FALSE))</f>
        <v>－</v>
      </c>
      <c r="S1196" s="3" t="str">
        <f>IF(ISERROR(VLOOKUP($Q1196,技リスト!$A$1:$F$270,3,FALSE)),"－",VLOOKUP($Q1196,技リスト!$A$1:$F$270,3,FALSE))</f>
        <v>－</v>
      </c>
      <c r="T1196" s="3" t="str">
        <f>IF($E1196=IF(ISERROR(VLOOKUP($Q1196,技リスト!$A$1:$F$270,4,FALSE)),"－",VLOOKUP($Q1196,技リスト!$A$1:$F$270,4,FALSE)),"一致","")</f>
        <v/>
      </c>
      <c r="U1196" s="15" t="s">
        <v>265</v>
      </c>
      <c r="V1196" s="3" t="str">
        <f>IF(ISERROR(VLOOKUP($U1196,技リスト!$A$1:$F$270,6,FALSE)),"－",VLOOKUP($U1196,技リスト!$A$1:$F$270,6,FALSE))</f>
        <v>BS</v>
      </c>
      <c r="W1196" s="3">
        <f>IF(ISERROR(VLOOKUP($U1196,技リスト!$A$1:$F$270,3,FALSE)),"－",VLOOKUP($U1196,技リスト!$A$1:$F$270,3,FALSE))</f>
        <v>78</v>
      </c>
      <c r="X1196" s="3" t="str">
        <f>IF($E1196=IF(ISERROR(VLOOKUP($U1196,技リスト!$A$1:$F$270,4,FALSE)),"－",VLOOKUP($U1196,技リスト!$A$1:$F$270,4,FALSE)),"一致","")</f>
        <v>一致</v>
      </c>
      <c r="Y1196" s="15" t="s">
        <v>732</v>
      </c>
      <c r="Z1196" s="3" t="str">
        <f>IF(ISERROR(VLOOKUP($Y1196,技リスト!$A$1:$F$270,6,FALSE)),"－",VLOOKUP($Y1196,技リスト!$A$1:$F$270,6,FALSE))</f>
        <v>BL</v>
      </c>
      <c r="AA1196" s="3">
        <f>IF(ISERROR(VLOOKUP($Y1196,技リスト!$A$1:$F$270,3,FALSE)),"－",VLOOKUP($Y1196,技リスト!$A$1:$F$270,3,FALSE))</f>
        <v>56</v>
      </c>
      <c r="AB1196" s="3" t="str">
        <f>IF($E1196=IF(ISERROR(VLOOKUP($Y1196,技リスト!$A$1:$F$270,4,FALSE)),"－",VLOOKUP($Y1196,技リスト!$A$1:$F$270,4,FALSE)),"一致","")</f>
        <v/>
      </c>
      <c r="AC1196" s="15" t="s">
        <v>816</v>
      </c>
      <c r="AD1196" s="3" t="str">
        <f>IF(ISERROR(VLOOKUP($AC1196,技リスト!$A$1:$F$270,6,FALSE)),"－",VLOOKUP($AC1196,技リスト!$A$1:$F$270,6,FALSE))</f>
        <v>DR</v>
      </c>
      <c r="AE1196" s="3">
        <f>IF(ISERROR(VLOOKUP($AC1196,技リスト!$A$1:$F$270,3,FALSE)),"－",VLOOKUP($AC1196,技リスト!$A$1:$F$270,3,FALSE))</f>
        <v>83</v>
      </c>
      <c r="AF1196" s="3" t="str">
        <f>IF($E1196=IF(ISERROR(VLOOKUP($AC1196,技リスト!$A$1:$F$245,4,FALSE)),"－",VLOOKUP($AC1196,技リスト!$A$1:$F$245,4,FALSE)),"一致","")</f>
        <v/>
      </c>
      <c r="AG1196" s="16" t="str">
        <f t="shared" si="144"/>
        <v>イケメンUP!ホークショットフェイクボンバーモグラシャッフル</v>
      </c>
      <c r="AH1196" s="16" t="str">
        <f t="shared" si="145"/>
        <v>イケメンUP!ホークショットフェイクボンバーモグラシャッフル</v>
      </c>
      <c r="AI1196" s="16" t="str">
        <f t="shared" si="146"/>
        <v>イケメンUP!ホークショットフェイクボンバーモグラシャッフル</v>
      </c>
      <c r="AJ1196" s="16" t="str">
        <f t="shared" si="147"/>
        <v>イケメンUP!ホークショットフェイクボンバーモグラシャッフル</v>
      </c>
      <c r="AK1196" s="15" t="str">
        <f t="shared" si="148"/>
        <v>－BSBLDR</v>
      </c>
      <c r="AL1196" s="16" t="str">
        <f t="shared" si="149"/>
        <v>－BSBLDR</v>
      </c>
      <c r="AM1196" s="15" t="str">
        <f t="shared" si="150"/>
        <v>－BSBLDR</v>
      </c>
      <c r="AN1196" s="15" t="str">
        <f t="shared" si="151"/>
        <v>－BSBLDR</v>
      </c>
    </row>
    <row r="1197" spans="1:40" ht="11.25" customHeight="1" x14ac:dyDescent="0.15">
      <c r="A1197" s="15">
        <v>1196</v>
      </c>
      <c r="B1197" s="15" t="s">
        <v>2703</v>
      </c>
      <c r="C1197" s="15" t="s">
        <v>2704</v>
      </c>
      <c r="D1197" s="3" t="s">
        <v>192</v>
      </c>
      <c r="E1197" s="15" t="s">
        <v>88</v>
      </c>
      <c r="F1197" s="15" t="s">
        <v>53</v>
      </c>
      <c r="G1197" s="15">
        <v>193</v>
      </c>
      <c r="H1197" s="15">
        <v>152</v>
      </c>
      <c r="I1197" s="15">
        <v>52</v>
      </c>
      <c r="J1197" s="15">
        <v>64</v>
      </c>
      <c r="K1197" s="15">
        <v>79</v>
      </c>
      <c r="L1197" s="15">
        <v>55</v>
      </c>
      <c r="M1197" s="15">
        <v>61</v>
      </c>
      <c r="N1197" s="15">
        <v>65</v>
      </c>
      <c r="O1197" s="15">
        <v>66</v>
      </c>
      <c r="P1197" s="15">
        <v>20</v>
      </c>
      <c r="Q1197" s="15" t="s">
        <v>277</v>
      </c>
      <c r="R1197" s="3" t="str">
        <f>IF(ISERROR(VLOOKUP($Q1197,技リスト!$A$1:$F$270,6,FALSE)),"－",VLOOKUP($Q1197,技リスト!$A$1:$F$270,6,FALSE))</f>
        <v>DR</v>
      </c>
      <c r="S1197" s="3">
        <f>IF(ISERROR(VLOOKUP($Q1197,技リスト!$A$1:$F$270,3,FALSE)),"－",VLOOKUP($Q1197,技リスト!$A$1:$F$270,3,FALSE))</f>
        <v>22</v>
      </c>
      <c r="T1197" s="3" t="str">
        <f>IF($E1197=IF(ISERROR(VLOOKUP($Q1197,技リスト!$A$1:$F$270,4,FALSE)),"－",VLOOKUP($Q1197,技リスト!$A$1:$F$270,4,FALSE)),"一致","")</f>
        <v/>
      </c>
      <c r="U1197" s="15" t="s">
        <v>757</v>
      </c>
      <c r="V1197" s="3" t="str">
        <f>IF(ISERROR(VLOOKUP($U1197,技リスト!$A$1:$F$270,6,FALSE)),"－",VLOOKUP($U1197,技リスト!$A$1:$F$270,6,FALSE))</f>
        <v>DR</v>
      </c>
      <c r="W1197" s="3">
        <f>IF(ISERROR(VLOOKUP($U1197,技リスト!$A$1:$F$270,3,FALSE)),"－",VLOOKUP($U1197,技リスト!$A$1:$F$270,3,FALSE))</f>
        <v>65</v>
      </c>
      <c r="X1197" s="3" t="str">
        <f>IF($E1197=IF(ISERROR(VLOOKUP($U1197,技リスト!$A$1:$F$270,4,FALSE)),"－",VLOOKUP($U1197,技リスト!$A$1:$F$270,4,FALSE)),"一致","")</f>
        <v/>
      </c>
      <c r="Y1197" s="15" t="s">
        <v>876</v>
      </c>
      <c r="Z1197" s="3" t="str">
        <f>IF(ISERROR(VLOOKUP($Y1197,技リスト!$A$1:$F$270,6,FALSE)),"－",VLOOKUP($Y1197,技リスト!$A$1:$F$270,6,FALSE))</f>
        <v>NS</v>
      </c>
      <c r="AA1197" s="3">
        <f>IF(ISERROR(VLOOKUP($Y1197,技リスト!$A$1:$F$270,3,FALSE)),"－",VLOOKUP($Y1197,技リスト!$A$1:$F$270,3,FALSE))</f>
        <v>94</v>
      </c>
      <c r="AB1197" s="3" t="str">
        <f>IF($E1197=IF(ISERROR(VLOOKUP($Y1197,技リスト!$A$1:$F$270,4,FALSE)),"－",VLOOKUP($Y1197,技リスト!$A$1:$F$270,4,FALSE)),"一致","")</f>
        <v/>
      </c>
      <c r="AC1197" s="15" t="s">
        <v>149</v>
      </c>
      <c r="AD1197" s="3" t="str">
        <f>IF(ISERROR(VLOOKUP($AC1197,技リスト!$A$1:$F$270,6,FALSE)),"－",VLOOKUP($AC1197,技リスト!$A$1:$F$270,6,FALSE))</f>
        <v>DR</v>
      </c>
      <c r="AE1197" s="3">
        <f>IF(ISERROR(VLOOKUP($AC1197,技リスト!$A$1:$F$270,3,FALSE)),"－",VLOOKUP($AC1197,技リスト!$A$1:$F$270,3,FALSE))</f>
        <v>83</v>
      </c>
      <c r="AF1197" s="3" t="str">
        <f>IF($E1197=IF(ISERROR(VLOOKUP($AC1197,技リスト!$A$1:$F$245,4,FALSE)),"－",VLOOKUP($AC1197,技リスト!$A$1:$F$245,4,FALSE)),"一致","")</f>
        <v/>
      </c>
      <c r="AG1197" s="16" t="str">
        <f t="shared" si="144"/>
        <v>マジックまぼろしドリブルデュアルストライクアルマジロサーカス</v>
      </c>
      <c r="AH1197" s="16" t="str">
        <f t="shared" si="145"/>
        <v>マジックまぼろしドリブルデュアルストライクアルマジロサーカス</v>
      </c>
      <c r="AI1197" s="16" t="str">
        <f t="shared" si="146"/>
        <v>マジックまぼろしドリブルデュアルストライクアルマジロサーカス</v>
      </c>
      <c r="AJ1197" s="16" t="str">
        <f t="shared" si="147"/>
        <v>マジックまぼろしドリブルデュアルストライクアルマジロサーカス</v>
      </c>
      <c r="AK1197" s="15" t="str">
        <f t="shared" si="148"/>
        <v>DRDRNSDR</v>
      </c>
      <c r="AL1197" s="16" t="str">
        <f t="shared" si="149"/>
        <v>DRDRNSDR</v>
      </c>
      <c r="AM1197" s="15" t="str">
        <f t="shared" si="150"/>
        <v>DRDRNSDR</v>
      </c>
      <c r="AN1197" s="15" t="str">
        <f t="shared" si="151"/>
        <v>DRDRNSDR</v>
      </c>
    </row>
    <row r="1198" spans="1:40" ht="11.25" customHeight="1" x14ac:dyDescent="0.15">
      <c r="A1198" s="15">
        <v>1197</v>
      </c>
      <c r="B1198" s="15" t="s">
        <v>2705</v>
      </c>
      <c r="C1198" s="15" t="s">
        <v>2706</v>
      </c>
      <c r="D1198" s="3" t="s">
        <v>18</v>
      </c>
      <c r="E1198" s="15" t="s">
        <v>19</v>
      </c>
      <c r="F1198" s="15" t="s">
        <v>17</v>
      </c>
      <c r="G1198" s="15">
        <v>123</v>
      </c>
      <c r="H1198" s="15">
        <v>105</v>
      </c>
      <c r="I1198" s="15">
        <v>44</v>
      </c>
      <c r="J1198" s="15">
        <v>49</v>
      </c>
      <c r="K1198" s="15">
        <v>46</v>
      </c>
      <c r="L1198" s="15">
        <v>52</v>
      </c>
      <c r="M1198" s="15">
        <v>50</v>
      </c>
      <c r="N1198" s="15">
        <v>55</v>
      </c>
      <c r="O1198" s="15">
        <v>54</v>
      </c>
      <c r="P1198" s="15">
        <v>24</v>
      </c>
      <c r="Q1198" s="15" t="s">
        <v>140</v>
      </c>
      <c r="R1198" s="3" t="str">
        <f>IF(ISERROR(VLOOKUP($Q1198,技リスト!$A$1:$F$270,6,FALSE)),"－",VLOOKUP($Q1198,技リスト!$A$1:$F$270,6,FALSE))</f>
        <v>BL</v>
      </c>
      <c r="S1198" s="3">
        <f>IF(ISERROR(VLOOKUP($Q1198,技リスト!$A$1:$F$270,3,FALSE)),"－",VLOOKUP($Q1198,技リスト!$A$1:$F$270,3,FALSE))</f>
        <v>41</v>
      </c>
      <c r="T1198" s="3" t="str">
        <f>IF($E1198=IF(ISERROR(VLOOKUP($Q1198,技リスト!$A$1:$F$270,4,FALSE)),"－",VLOOKUP($Q1198,技リスト!$A$1:$F$270,4,FALSE)),"一致","")</f>
        <v/>
      </c>
      <c r="U1198" s="15" t="s">
        <v>427</v>
      </c>
      <c r="V1198" s="3" t="str">
        <f>IF(ISERROR(VLOOKUP($U1198,技リスト!$A$1:$F$270,6,FALSE)),"－",VLOOKUP($U1198,技リスト!$A$1:$F$270,6,FALSE))</f>
        <v>BL</v>
      </c>
      <c r="W1198" s="3">
        <f>IF(ISERROR(VLOOKUP($U1198,技リスト!$A$1:$F$270,3,FALSE)),"－",VLOOKUP($U1198,技リスト!$A$1:$F$270,3,FALSE))</f>
        <v>39</v>
      </c>
      <c r="X1198" s="3" t="str">
        <f>IF($E1198=IF(ISERROR(VLOOKUP($U1198,技リスト!$A$1:$F$270,4,FALSE)),"－",VLOOKUP($U1198,技リスト!$A$1:$F$270,4,FALSE)),"一致","")</f>
        <v/>
      </c>
      <c r="Y1198" s="15" t="s">
        <v>176</v>
      </c>
      <c r="Z1198" s="3" t="str">
        <f>IF(ISERROR(VLOOKUP($Y1198,技リスト!$A$1:$F$270,6,FALSE)),"－",VLOOKUP($Y1198,技リスト!$A$1:$F$270,6,FALSE))</f>
        <v>DR</v>
      </c>
      <c r="AA1198" s="3">
        <f>IF(ISERROR(VLOOKUP($Y1198,技リスト!$A$1:$F$270,3,FALSE)),"－",VLOOKUP($Y1198,技リスト!$A$1:$F$270,3,FALSE))</f>
        <v>47</v>
      </c>
      <c r="AB1198" s="3" t="str">
        <f>IF($E1198=IF(ISERROR(VLOOKUP($Y1198,技リスト!$A$1:$F$270,4,FALSE)),"－",VLOOKUP($Y1198,技リスト!$A$1:$F$270,4,FALSE)),"一致","")</f>
        <v/>
      </c>
      <c r="AC1198" s="15" t="s">
        <v>141</v>
      </c>
      <c r="AD1198" s="3" t="str">
        <f>IF(ISERROR(VLOOKUP($AC1198,技リスト!$A$1:$F$270,6,FALSE)),"－",VLOOKUP($AC1198,技リスト!$A$1:$F$270,6,FALSE))</f>
        <v>BL</v>
      </c>
      <c r="AE1198" s="3">
        <f>IF(ISERROR(VLOOKUP($AC1198,技リスト!$A$1:$F$270,3,FALSE)),"－",VLOOKUP($AC1198,技リスト!$A$1:$F$270,3,FALSE))</f>
        <v>64</v>
      </c>
      <c r="AF1198" s="3" t="str">
        <f>IF($E1198=IF(ISERROR(VLOOKUP($AC1198,技リスト!$A$1:$F$245,4,FALSE)),"－",VLOOKUP($AC1198,技リスト!$A$1:$F$245,4,FALSE)),"一致","")</f>
        <v>一致</v>
      </c>
      <c r="AG1198" s="16" t="str">
        <f t="shared" si="144"/>
        <v>うしろのしょうめんブレードアタックヒートタックルかげぬい</v>
      </c>
      <c r="AH1198" s="16" t="str">
        <f t="shared" si="145"/>
        <v>うしろのしょうめんブレードアタックヒートタックルかげぬい</v>
      </c>
      <c r="AI1198" s="16" t="str">
        <f t="shared" si="146"/>
        <v>うしろのしょうめんブレードアタックヒートタックルかげぬい</v>
      </c>
      <c r="AJ1198" s="16" t="str">
        <f t="shared" si="147"/>
        <v>うしろのしょうめんブレードアタックヒートタックルかげぬい</v>
      </c>
      <c r="AK1198" s="15" t="str">
        <f t="shared" si="148"/>
        <v>BLBLDRBL</v>
      </c>
      <c r="AL1198" s="16" t="str">
        <f t="shared" si="149"/>
        <v>BLBLDRBL</v>
      </c>
      <c r="AM1198" s="15" t="str">
        <f t="shared" si="150"/>
        <v>BLBLDRBL</v>
      </c>
      <c r="AN1198" s="15" t="str">
        <f t="shared" si="151"/>
        <v>BLBLDRBL</v>
      </c>
    </row>
    <row r="1199" spans="1:40" ht="11.25" customHeight="1" x14ac:dyDescent="0.15">
      <c r="A1199" s="15">
        <v>1198</v>
      </c>
      <c r="B1199" s="15" t="s">
        <v>2707</v>
      </c>
      <c r="C1199" s="15" t="s">
        <v>2708</v>
      </c>
      <c r="D1199" s="3" t="s">
        <v>18</v>
      </c>
      <c r="E1199" s="15" t="s">
        <v>121</v>
      </c>
      <c r="F1199" s="15" t="s">
        <v>17</v>
      </c>
      <c r="G1199" s="15">
        <v>127</v>
      </c>
      <c r="H1199" s="15">
        <v>132</v>
      </c>
      <c r="I1199" s="15">
        <v>52</v>
      </c>
      <c r="J1199" s="15">
        <v>61</v>
      </c>
      <c r="K1199" s="15">
        <v>50</v>
      </c>
      <c r="L1199" s="15">
        <v>66</v>
      </c>
      <c r="M1199" s="15">
        <v>60</v>
      </c>
      <c r="N1199" s="15">
        <v>60</v>
      </c>
      <c r="O1199" s="15">
        <v>61</v>
      </c>
      <c r="P1199" s="15">
        <v>20</v>
      </c>
      <c r="Q1199" s="15" t="s">
        <v>139</v>
      </c>
      <c r="R1199" s="3" t="str">
        <f>IF(ISERROR(VLOOKUP($Q1199,技リスト!$A$1:$F$270,6,FALSE)),"－",VLOOKUP($Q1199,技リスト!$A$1:$F$270,6,FALSE))</f>
        <v>BL</v>
      </c>
      <c r="S1199" s="3">
        <f>IF(ISERROR(VLOOKUP($Q1199,技リスト!$A$1:$F$270,3,FALSE)),"－",VLOOKUP($Q1199,技リスト!$A$1:$F$270,3,FALSE))</f>
        <v>8</v>
      </c>
      <c r="T1199" s="3" t="str">
        <f>IF($E1199=IF(ISERROR(VLOOKUP($Q1199,技リスト!$A$1:$F$270,4,FALSE)),"－",VLOOKUP($Q1199,技リスト!$A$1:$F$270,4,FALSE)),"一致","")</f>
        <v/>
      </c>
      <c r="U1199" s="15" t="s">
        <v>165</v>
      </c>
      <c r="V1199" s="3" t="str">
        <f>IF(ISERROR(VLOOKUP($U1199,技リスト!$A$1:$F$270,6,FALSE)),"－",VLOOKUP($U1199,技リスト!$A$1:$F$270,6,FALSE))</f>
        <v>BL</v>
      </c>
      <c r="W1199" s="3">
        <f>IF(ISERROR(VLOOKUP($U1199,技リスト!$A$1:$F$270,3,FALSE)),"－",VLOOKUP($U1199,技リスト!$A$1:$F$270,3,FALSE))</f>
        <v>46</v>
      </c>
      <c r="X1199" s="3" t="str">
        <f>IF($E1199=IF(ISERROR(VLOOKUP($U1199,技リスト!$A$1:$F$270,4,FALSE)),"－",VLOOKUP($U1199,技リスト!$A$1:$F$270,4,FALSE)),"一致","")</f>
        <v/>
      </c>
      <c r="Y1199" s="15" t="s">
        <v>548</v>
      </c>
      <c r="Z1199" s="3" t="str">
        <f>IF(ISERROR(VLOOKUP($Y1199,技リスト!$A$1:$F$270,6,FALSE)),"－",VLOOKUP($Y1199,技リスト!$A$1:$F$270,6,FALSE))</f>
        <v>DR</v>
      </c>
      <c r="AA1199" s="3">
        <f>IF(ISERROR(VLOOKUP($Y1199,技リスト!$A$1:$F$270,3,FALSE)),"－",VLOOKUP($Y1199,技リスト!$A$1:$F$270,3,FALSE))</f>
        <v>74</v>
      </c>
      <c r="AB1199" s="3" t="str">
        <f>IF($E1199=IF(ISERROR(VLOOKUP($Y1199,技リスト!$A$1:$F$270,4,FALSE)),"－",VLOOKUP($Y1199,技リスト!$A$1:$F$270,4,FALSE)),"一致","")</f>
        <v/>
      </c>
      <c r="AC1199" s="15" t="s">
        <v>338</v>
      </c>
      <c r="AD1199" s="3" t="str">
        <f>IF(ISERROR(VLOOKUP($AC1199,技リスト!$A$1:$F$270,6,FALSE)),"－",VLOOKUP($AC1199,技リスト!$A$1:$F$270,6,FALSE))</f>
        <v>DR</v>
      </c>
      <c r="AE1199" s="3">
        <f>IF(ISERROR(VLOOKUP($AC1199,技リスト!$A$1:$F$270,3,FALSE)),"－",VLOOKUP($AC1199,技リスト!$A$1:$F$270,3,FALSE))</f>
        <v>76</v>
      </c>
      <c r="AF1199" s="3" t="str">
        <f>IF($E1199=IF(ISERROR(VLOOKUP($AC1199,技リスト!$A$1:$F$245,4,FALSE)),"－",VLOOKUP($AC1199,技リスト!$A$1:$F$245,4,FALSE)),"一致","")</f>
        <v>一致</v>
      </c>
      <c r="AG1199" s="16" t="str">
        <f t="shared" si="144"/>
        <v>コイルターンフェイクボールれっぷうダッシュとうめいフェイント</v>
      </c>
      <c r="AH1199" s="16" t="str">
        <f t="shared" si="145"/>
        <v>コイルターンフェイクボールれっぷうダッシュとうめいフェイント</v>
      </c>
      <c r="AI1199" s="16" t="str">
        <f t="shared" si="146"/>
        <v>コイルターンフェイクボールれっぷうダッシュとうめいフェイント</v>
      </c>
      <c r="AJ1199" s="16" t="str">
        <f t="shared" si="147"/>
        <v>コイルターンフェイクボールれっぷうダッシュとうめいフェイント</v>
      </c>
      <c r="AK1199" s="15" t="str">
        <f t="shared" si="148"/>
        <v>BLBLDRDR</v>
      </c>
      <c r="AL1199" s="16" t="str">
        <f t="shared" si="149"/>
        <v>BLBLDRDR</v>
      </c>
      <c r="AM1199" s="15" t="str">
        <f t="shared" si="150"/>
        <v>BLBLDRDR</v>
      </c>
      <c r="AN1199" s="15" t="str">
        <f t="shared" si="151"/>
        <v>BLBLDRDR</v>
      </c>
    </row>
    <row r="1200" spans="1:40" ht="11.25" customHeight="1" x14ac:dyDescent="0.15">
      <c r="A1200" s="15">
        <v>1199</v>
      </c>
      <c r="B1200" s="15" t="s">
        <v>2709</v>
      </c>
      <c r="C1200" s="15" t="s">
        <v>2710</v>
      </c>
      <c r="D1200" s="3" t="s">
        <v>18</v>
      </c>
      <c r="E1200" s="15" t="s">
        <v>121</v>
      </c>
      <c r="F1200" s="15" t="s">
        <v>20</v>
      </c>
      <c r="G1200" s="15">
        <v>125</v>
      </c>
      <c r="H1200" s="15">
        <v>156</v>
      </c>
      <c r="I1200" s="15">
        <v>76</v>
      </c>
      <c r="J1200" s="15">
        <v>66</v>
      </c>
      <c r="K1200" s="15">
        <v>65</v>
      </c>
      <c r="L1200" s="15">
        <v>71</v>
      </c>
      <c r="M1200" s="15">
        <v>42</v>
      </c>
      <c r="N1200" s="15">
        <v>78</v>
      </c>
      <c r="O1200" s="15">
        <v>70</v>
      </c>
      <c r="P1200" s="15">
        <v>26</v>
      </c>
      <c r="Q1200" s="15" t="s">
        <v>320</v>
      </c>
      <c r="R1200" s="3" t="str">
        <f>IF(ISERROR(VLOOKUP($Q1200,技リスト!$A$1:$F$270,6,FALSE)),"－",VLOOKUP($Q1200,技リスト!$A$1:$F$270,6,FALSE))</f>
        <v>CA</v>
      </c>
      <c r="S1200" s="3">
        <f>IF(ISERROR(VLOOKUP($Q1200,技リスト!$A$1:$F$270,3,FALSE)),"－",VLOOKUP($Q1200,技リスト!$A$1:$F$270,3,FALSE))</f>
        <v>41</v>
      </c>
      <c r="T1200" s="3" t="str">
        <f>IF($E1200=IF(ISERROR(VLOOKUP($Q1200,技リスト!$A$1:$F$270,4,FALSE)),"－",VLOOKUP($Q1200,技リスト!$A$1:$F$270,4,FALSE)),"一致","")</f>
        <v>一致</v>
      </c>
      <c r="U1200" s="15" t="s">
        <v>208</v>
      </c>
      <c r="V1200" s="3" t="str">
        <f>IF(ISERROR(VLOOKUP($U1200,技リスト!$A$1:$F$270,6,FALSE)),"－",VLOOKUP($U1200,技リスト!$A$1:$F$270,6,FALSE))</f>
        <v>P1</v>
      </c>
      <c r="W1200" s="3">
        <f>IF(ISERROR(VLOOKUP($U1200,技リスト!$A$1:$F$270,3,FALSE)),"－",VLOOKUP($U1200,技リスト!$A$1:$F$270,3,FALSE))</f>
        <v>61</v>
      </c>
      <c r="X1200" s="3" t="str">
        <f>IF($E1200=IF(ISERROR(VLOOKUP($U1200,技リスト!$A$1:$F$270,4,FALSE)),"－",VLOOKUP($U1200,技リスト!$A$1:$F$270,4,FALSE)),"一致","")</f>
        <v/>
      </c>
      <c r="Y1200" s="15" t="s">
        <v>219</v>
      </c>
      <c r="Z1200" s="3" t="str">
        <f>IF(ISERROR(VLOOKUP($Y1200,技リスト!$A$1:$F$270,6,FALSE)),"－",VLOOKUP($Y1200,技リスト!$A$1:$F$270,6,FALSE))</f>
        <v>BL</v>
      </c>
      <c r="AA1200" s="3">
        <f>IF(ISERROR(VLOOKUP($Y1200,技リスト!$A$1:$F$270,3,FALSE)),"－",VLOOKUP($Y1200,技リスト!$A$1:$F$270,3,FALSE))</f>
        <v>64</v>
      </c>
      <c r="AB1200" s="3" t="str">
        <f>IF($E1200=IF(ISERROR(VLOOKUP($Y1200,技リスト!$A$1:$F$270,4,FALSE)),"－",VLOOKUP($Y1200,技リスト!$A$1:$F$270,4,FALSE)),"一致","")</f>
        <v/>
      </c>
      <c r="AC1200" s="15" t="s">
        <v>321</v>
      </c>
      <c r="AD1200" s="3" t="str">
        <f>IF(ISERROR(VLOOKUP($AC1200,技リスト!$A$1:$F$270,6,FALSE)),"－",VLOOKUP($AC1200,技リスト!$A$1:$F$270,6,FALSE))</f>
        <v>P1</v>
      </c>
      <c r="AE1200" s="3">
        <f>IF(ISERROR(VLOOKUP($AC1200,技リスト!$A$1:$F$270,3,FALSE)),"－",VLOOKUP($AC1200,技リスト!$A$1:$F$270,3,FALSE))</f>
        <v>76</v>
      </c>
      <c r="AF1200" s="3" t="str">
        <f>IF($E1200=IF(ISERROR(VLOOKUP($AC1200,技リスト!$A$1:$F$245,4,FALSE)),"－",VLOOKUP($AC1200,技リスト!$A$1:$F$245,4,FALSE)),"一致","")</f>
        <v>一致</v>
      </c>
      <c r="AG1200" s="16" t="str">
        <f t="shared" si="144"/>
        <v>ワイルドクローフルパワーシールドサイクロンちゃぶだいがえし</v>
      </c>
      <c r="AH1200" s="16" t="str">
        <f t="shared" si="145"/>
        <v>ワイルドクローフルパワーシールドサイクロンちゃぶだいがえし</v>
      </c>
      <c r="AI1200" s="16" t="str">
        <f t="shared" si="146"/>
        <v>ワイルドクローフルパワーシールドサイクロンちゃぶだいがえし</v>
      </c>
      <c r="AJ1200" s="16" t="str">
        <f t="shared" si="147"/>
        <v>ワイルドクローフルパワーシールドサイクロンちゃぶだいがえし</v>
      </c>
      <c r="AK1200" s="15" t="str">
        <f t="shared" si="148"/>
        <v>CAP1BLP1</v>
      </c>
      <c r="AL1200" s="16" t="str">
        <f t="shared" si="149"/>
        <v>CAP1BLP1</v>
      </c>
      <c r="AM1200" s="15" t="str">
        <f t="shared" si="150"/>
        <v>CAP1BLP1</v>
      </c>
      <c r="AN1200" s="15" t="str">
        <f t="shared" si="151"/>
        <v>CAP1BLP1</v>
      </c>
    </row>
    <row r="1201" spans="1:40" ht="11.25" customHeight="1" x14ac:dyDescent="0.15">
      <c r="A1201" s="15">
        <v>1200</v>
      </c>
      <c r="B1201" s="15" t="s">
        <v>2711</v>
      </c>
      <c r="C1201" s="15" t="s">
        <v>2712</v>
      </c>
      <c r="D1201" s="3" t="s">
        <v>18</v>
      </c>
      <c r="E1201" s="15" t="s">
        <v>145</v>
      </c>
      <c r="F1201" s="15" t="s">
        <v>20</v>
      </c>
      <c r="G1201" s="15">
        <v>112</v>
      </c>
      <c r="H1201" s="15">
        <v>140</v>
      </c>
      <c r="I1201" s="15">
        <v>40</v>
      </c>
      <c r="J1201" s="15">
        <v>32</v>
      </c>
      <c r="K1201" s="15">
        <v>29</v>
      </c>
      <c r="L1201" s="15">
        <v>69</v>
      </c>
      <c r="M1201" s="15">
        <v>64</v>
      </c>
      <c r="N1201" s="15">
        <v>52</v>
      </c>
      <c r="O1201" s="15">
        <v>57</v>
      </c>
      <c r="P1201" s="15">
        <v>15</v>
      </c>
      <c r="Q1201" s="15" t="s">
        <v>437</v>
      </c>
      <c r="R1201" s="3" t="str">
        <f>IF(ISERROR(VLOOKUP($Q1201,技リスト!$A$1:$F$270,6,FALSE)),"－",VLOOKUP($Q1201,技リスト!$A$1:$F$270,6,FALSE))</f>
        <v>CA</v>
      </c>
      <c r="S1201" s="3">
        <f>IF(ISERROR(VLOOKUP($Q1201,技リスト!$A$1:$F$270,3,FALSE)),"－",VLOOKUP($Q1201,技リスト!$A$1:$F$270,3,FALSE))</f>
        <v>15</v>
      </c>
      <c r="T1201" s="3" t="str">
        <f>IF($E1201=IF(ISERROR(VLOOKUP($Q1201,技リスト!$A$1:$F$270,4,FALSE)),"－",VLOOKUP($Q1201,技リスト!$A$1:$F$270,4,FALSE)),"一致","")</f>
        <v>一致</v>
      </c>
      <c r="U1201" s="15" t="s">
        <v>164</v>
      </c>
      <c r="V1201" s="3" t="str">
        <f>IF(ISERROR(VLOOKUP($U1201,技リスト!$A$1:$F$270,6,FALSE)),"－",VLOOKUP($U1201,技リスト!$A$1:$F$270,6,FALSE))</f>
        <v>DR</v>
      </c>
      <c r="W1201" s="3">
        <f>IF(ISERROR(VLOOKUP($U1201,技リスト!$A$1:$F$270,3,FALSE)),"－",VLOOKUP($U1201,技リスト!$A$1:$F$270,3,FALSE))</f>
        <v>49</v>
      </c>
      <c r="X1201" s="3" t="str">
        <f>IF($E1201=IF(ISERROR(VLOOKUP($U1201,技リスト!$A$1:$F$270,4,FALSE)),"－",VLOOKUP($U1201,技リスト!$A$1:$F$270,4,FALSE)),"一致","")</f>
        <v/>
      </c>
      <c r="Y1201" s="15" t="s">
        <v>407</v>
      </c>
      <c r="Z1201" s="3" t="str">
        <f>IF(ISERROR(VLOOKUP($Y1201,技リスト!$A$1:$F$270,6,FALSE)),"－",VLOOKUP($Y1201,技リスト!$A$1:$F$270,6,FALSE))</f>
        <v>CA</v>
      </c>
      <c r="AA1201" s="3">
        <f>IF(ISERROR(VLOOKUP($Y1201,技リスト!$A$1:$F$270,3,FALSE)),"－",VLOOKUP($Y1201,技リスト!$A$1:$F$270,3,FALSE))</f>
        <v>69</v>
      </c>
      <c r="AB1201" s="3" t="str">
        <f>IF($E1201=IF(ISERROR(VLOOKUP($Y1201,技リスト!$A$1:$F$270,4,FALSE)),"－",VLOOKUP($Y1201,技リスト!$A$1:$F$270,4,FALSE)),"一致","")</f>
        <v/>
      </c>
      <c r="AC1201" s="15" t="s">
        <v>219</v>
      </c>
      <c r="AD1201" s="3" t="str">
        <f>IF(ISERROR(VLOOKUP($AC1201,技リスト!$A$1:$F$270,6,FALSE)),"－",VLOOKUP($AC1201,技リスト!$A$1:$F$270,6,FALSE))</f>
        <v>BL</v>
      </c>
      <c r="AE1201" s="3">
        <f>IF(ISERROR(VLOOKUP($AC1201,技リスト!$A$1:$F$270,3,FALSE)),"－",VLOOKUP($AC1201,技リスト!$A$1:$F$270,3,FALSE))</f>
        <v>64</v>
      </c>
      <c r="AF1201" s="3" t="str">
        <f>IF($E1201=IF(ISERROR(VLOOKUP($AC1201,技リスト!$A$1:$F$245,4,FALSE)),"－",VLOOKUP($AC1201,技リスト!$A$1:$F$245,4,FALSE)),"一致","")</f>
        <v/>
      </c>
      <c r="AG1201" s="16" t="str">
        <f t="shared" si="144"/>
        <v>プレッシャーパンチごりむちゅうドこんじょうキャッチサイクロン</v>
      </c>
      <c r="AH1201" s="16" t="str">
        <f t="shared" si="145"/>
        <v>プレッシャーパンチごりむちゅうドこんじょうキャッチサイクロン</v>
      </c>
      <c r="AI1201" s="16" t="str">
        <f t="shared" si="146"/>
        <v>プレッシャーパンチごりむちゅうドこんじょうキャッチサイクロン</v>
      </c>
      <c r="AJ1201" s="16" t="str">
        <f t="shared" si="147"/>
        <v>プレッシャーパンチごりむちゅうドこんじょうキャッチサイクロン</v>
      </c>
      <c r="AK1201" s="15" t="str">
        <f t="shared" si="148"/>
        <v>CADRCABL</v>
      </c>
      <c r="AL1201" s="16" t="str">
        <f t="shared" si="149"/>
        <v>CADRCABL</v>
      </c>
      <c r="AM1201" s="15" t="str">
        <f t="shared" si="150"/>
        <v>CADRCABL</v>
      </c>
      <c r="AN1201" s="15" t="str">
        <f t="shared" si="151"/>
        <v>CADRCABL</v>
      </c>
    </row>
    <row r="1202" spans="1:40" ht="11.25" customHeight="1" x14ac:dyDescent="0.15">
      <c r="A1202" s="15">
        <v>1201</v>
      </c>
      <c r="B1202" s="15" t="s">
        <v>2713</v>
      </c>
      <c r="C1202" s="15" t="s">
        <v>2714</v>
      </c>
      <c r="D1202" s="3" t="s">
        <v>192</v>
      </c>
      <c r="E1202" s="15" t="s">
        <v>145</v>
      </c>
      <c r="F1202" s="15" t="s">
        <v>17</v>
      </c>
      <c r="G1202" s="15">
        <v>129</v>
      </c>
      <c r="H1202" s="15">
        <v>109</v>
      </c>
      <c r="I1202" s="15">
        <v>48</v>
      </c>
      <c r="J1202" s="15">
        <v>50</v>
      </c>
      <c r="K1202" s="15">
        <v>48</v>
      </c>
      <c r="L1202" s="15">
        <v>52</v>
      </c>
      <c r="M1202" s="15">
        <v>52</v>
      </c>
      <c r="N1202" s="15">
        <v>48</v>
      </c>
      <c r="O1202" s="15">
        <v>52</v>
      </c>
      <c r="P1202" s="15">
        <v>20</v>
      </c>
      <c r="Q1202" s="15" t="s">
        <v>139</v>
      </c>
      <c r="R1202" s="3" t="str">
        <f>IF(ISERROR(VLOOKUP($Q1202,技リスト!$A$1:$F$270,6,FALSE)),"－",VLOOKUP($Q1202,技リスト!$A$1:$F$270,6,FALSE))</f>
        <v>BL</v>
      </c>
      <c r="S1202" s="3">
        <f>IF(ISERROR(VLOOKUP($Q1202,技リスト!$A$1:$F$270,3,FALSE)),"－",VLOOKUP($Q1202,技リスト!$A$1:$F$270,3,FALSE))</f>
        <v>8</v>
      </c>
      <c r="T1202" s="3" t="str">
        <f>IF($E1202=IF(ISERROR(VLOOKUP($Q1202,技リスト!$A$1:$F$270,4,FALSE)),"－",VLOOKUP($Q1202,技リスト!$A$1:$F$270,4,FALSE)),"一致","")</f>
        <v/>
      </c>
      <c r="U1202" s="15" t="s">
        <v>264</v>
      </c>
      <c r="V1202" s="3" t="str">
        <f>IF(ISERROR(VLOOKUP($U1202,技リスト!$A$1:$F$270,6,FALSE)),"－",VLOOKUP($U1202,技リスト!$A$1:$F$270,6,FALSE))</f>
        <v>BL</v>
      </c>
      <c r="W1202" s="3">
        <f>IF(ISERROR(VLOOKUP($U1202,技リスト!$A$1:$F$270,3,FALSE)),"－",VLOOKUP($U1202,技リスト!$A$1:$F$270,3,FALSE))</f>
        <v>16</v>
      </c>
      <c r="X1202" s="3" t="str">
        <f>IF($E1202=IF(ISERROR(VLOOKUP($U1202,技リスト!$A$1:$F$270,4,FALSE)),"－",VLOOKUP($U1202,技リスト!$A$1:$F$270,4,FALSE)),"一致","")</f>
        <v/>
      </c>
      <c r="Y1202" s="15" t="s">
        <v>290</v>
      </c>
      <c r="Z1202" s="3" t="str">
        <f>IF(ISERROR(VLOOKUP($Y1202,技リスト!$A$1:$F$270,6,FALSE)),"－",VLOOKUP($Y1202,技リスト!$A$1:$F$270,6,FALSE))</f>
        <v>BL</v>
      </c>
      <c r="AA1202" s="3">
        <f>IF(ISERROR(VLOOKUP($Y1202,技リスト!$A$1:$F$270,3,FALSE)),"－",VLOOKUP($Y1202,技リスト!$A$1:$F$270,3,FALSE))</f>
        <v>56</v>
      </c>
      <c r="AB1202" s="3" t="str">
        <f>IF($E1202=IF(ISERROR(VLOOKUP($Y1202,技リスト!$A$1:$F$270,4,FALSE)),"－",VLOOKUP($Y1202,技リスト!$A$1:$F$270,4,FALSE)),"一致","")</f>
        <v/>
      </c>
      <c r="AC1202" s="15" t="s">
        <v>2638</v>
      </c>
      <c r="AD1202" s="3" t="str">
        <f>IF(ISERROR(VLOOKUP($AC1202,技リスト!$A$1:$F$270,6,FALSE)),"－",VLOOKUP($AC1202,技リスト!$A$1:$F$270,6,FALSE))</f>
        <v>DR</v>
      </c>
      <c r="AE1202" s="3">
        <f>IF(ISERROR(VLOOKUP($AC1202,技リスト!$A$1:$F$270,3,FALSE)),"－",VLOOKUP($AC1202,技リスト!$A$1:$F$270,3,FALSE))</f>
        <v>52</v>
      </c>
      <c r="AF1202" s="3" t="str">
        <f>IF($E1202=IF(ISERROR(VLOOKUP($AC1202,技リスト!$A$1:$F$245,4,FALSE)),"－",VLOOKUP($AC1202,技リスト!$A$1:$F$245,4,FALSE)),"一致","")</f>
        <v/>
      </c>
      <c r="AG1202" s="16" t="str">
        <f t="shared" si="144"/>
        <v>コイルターンおんりょうくものいとリボンシャワー</v>
      </c>
      <c r="AH1202" s="16" t="str">
        <f t="shared" si="145"/>
        <v>コイルターンおんりょうくものいとリボンシャワー</v>
      </c>
      <c r="AI1202" s="16" t="str">
        <f t="shared" si="146"/>
        <v>コイルターンおんりょうくものいとリボンシャワー</v>
      </c>
      <c r="AJ1202" s="16" t="str">
        <f t="shared" si="147"/>
        <v>コイルターンおんりょうくものいとリボンシャワー</v>
      </c>
      <c r="AK1202" s="15" t="str">
        <f t="shared" si="148"/>
        <v>BLBLBLDR</v>
      </c>
      <c r="AL1202" s="16" t="str">
        <f t="shared" si="149"/>
        <v>BLBLBLDR</v>
      </c>
      <c r="AM1202" s="15" t="str">
        <f t="shared" si="150"/>
        <v>BLBLBLDR</v>
      </c>
      <c r="AN1202" s="15" t="str">
        <f t="shared" si="151"/>
        <v>BLBLBLDR</v>
      </c>
    </row>
    <row r="1203" spans="1:40" ht="11.25" customHeight="1" x14ac:dyDescent="0.15">
      <c r="A1203" s="15">
        <v>1202</v>
      </c>
      <c r="B1203" s="15" t="s">
        <v>2715</v>
      </c>
      <c r="C1203" s="15" t="s">
        <v>2716</v>
      </c>
      <c r="D1203" s="3" t="s">
        <v>18</v>
      </c>
      <c r="E1203" s="15" t="s">
        <v>19</v>
      </c>
      <c r="F1203" s="15" t="s">
        <v>17</v>
      </c>
      <c r="G1203" s="15">
        <v>83</v>
      </c>
      <c r="H1203" s="15">
        <v>146</v>
      </c>
      <c r="I1203" s="15">
        <v>40</v>
      </c>
      <c r="J1203" s="15">
        <v>54</v>
      </c>
      <c r="K1203" s="15">
        <v>57</v>
      </c>
      <c r="L1203" s="15">
        <v>53</v>
      </c>
      <c r="M1203" s="15">
        <v>70</v>
      </c>
      <c r="N1203" s="15">
        <v>67</v>
      </c>
      <c r="O1203" s="15">
        <v>53</v>
      </c>
      <c r="P1203" s="15">
        <v>28</v>
      </c>
      <c r="Q1203" s="15" t="s">
        <v>140</v>
      </c>
      <c r="R1203" s="3" t="str">
        <f>IF(ISERROR(VLOOKUP($Q1203,技リスト!$A$1:$F$270,6,FALSE)),"－",VLOOKUP($Q1203,技リスト!$A$1:$F$270,6,FALSE))</f>
        <v>BL</v>
      </c>
      <c r="S1203" s="3">
        <f>IF(ISERROR(VLOOKUP($Q1203,技リスト!$A$1:$F$270,3,FALSE)),"－",VLOOKUP($Q1203,技リスト!$A$1:$F$270,3,FALSE))</f>
        <v>41</v>
      </c>
      <c r="T1203" s="3" t="str">
        <f>IF($E1203=IF(ISERROR(VLOOKUP($Q1203,技リスト!$A$1:$F$270,4,FALSE)),"－",VLOOKUP($Q1203,技リスト!$A$1:$F$270,4,FALSE)),"一致","")</f>
        <v/>
      </c>
      <c r="U1203" s="15" t="s">
        <v>610</v>
      </c>
      <c r="V1203" s="3" t="str">
        <f>IF(ISERROR(VLOOKUP($U1203,技リスト!$A$1:$F$270,6,FALSE)),"－",VLOOKUP($U1203,技リスト!$A$1:$F$270,6,FALSE))</f>
        <v>DR</v>
      </c>
      <c r="W1203" s="3">
        <f>IF(ISERROR(VLOOKUP($U1203,技リスト!$A$1:$F$270,3,FALSE)),"－",VLOOKUP($U1203,技リスト!$A$1:$F$270,3,FALSE))</f>
        <v>38</v>
      </c>
      <c r="X1203" s="3" t="str">
        <f>IF($E1203=IF(ISERROR(VLOOKUP($U1203,技リスト!$A$1:$F$270,4,FALSE)),"－",VLOOKUP($U1203,技リスト!$A$1:$F$270,4,FALSE)),"一致","")</f>
        <v/>
      </c>
      <c r="Y1203" s="15" t="s">
        <v>445</v>
      </c>
      <c r="Z1203" s="3" t="str">
        <f>IF(ISERROR(VLOOKUP($Y1203,技リスト!$A$1:$F$270,6,FALSE)),"－",VLOOKUP($Y1203,技リスト!$A$1:$F$270,6,FALSE))</f>
        <v>CA</v>
      </c>
      <c r="AA1203" s="3">
        <f>IF(ISERROR(VLOOKUP($Y1203,技リスト!$A$1:$F$270,3,FALSE)),"－",VLOOKUP($Y1203,技リスト!$A$1:$F$270,3,FALSE))</f>
        <v>61</v>
      </c>
      <c r="AB1203" s="3" t="str">
        <f>IF($E1203=IF(ISERROR(VLOOKUP($Y1203,技リスト!$A$1:$F$270,4,FALSE)),"－",VLOOKUP($Y1203,技リスト!$A$1:$F$270,4,FALSE)),"一致","")</f>
        <v/>
      </c>
      <c r="AC1203" s="15" t="s">
        <v>241</v>
      </c>
      <c r="AD1203" s="3" t="str">
        <f>IF(ISERROR(VLOOKUP($AC1203,技リスト!$A$1:$F$270,6,FALSE)),"－",VLOOKUP($AC1203,技リスト!$A$1:$F$270,6,FALSE))</f>
        <v>DR</v>
      </c>
      <c r="AE1203" s="3">
        <f>IF(ISERROR(VLOOKUP($AC1203,技リスト!$A$1:$F$270,3,FALSE)),"－",VLOOKUP($AC1203,技リスト!$A$1:$F$270,3,FALSE))</f>
        <v>61</v>
      </c>
      <c r="AF1203" s="3" t="str">
        <f>IF($E1203=IF(ISERROR(VLOOKUP($AC1203,技リスト!$A$1:$F$245,4,FALSE)),"－",VLOOKUP($AC1203,技リスト!$A$1:$F$245,4,FALSE)),"一致","")</f>
        <v/>
      </c>
      <c r="AG1203" s="16" t="str">
        <f t="shared" si="144"/>
        <v>うしろのしょうめんフーセンガムつむじカマイタチ</v>
      </c>
      <c r="AH1203" s="16" t="str">
        <f t="shared" si="145"/>
        <v>うしろのしょうめんフーセンガムつむじカマイタチ</v>
      </c>
      <c r="AI1203" s="16" t="str">
        <f t="shared" si="146"/>
        <v>うしろのしょうめんフーセンガムつむじカマイタチ</v>
      </c>
      <c r="AJ1203" s="16" t="str">
        <f t="shared" si="147"/>
        <v>うしろのしょうめんフーセンガムつむじカマイタチ</v>
      </c>
      <c r="AK1203" s="15" t="str">
        <f t="shared" si="148"/>
        <v>BLDRCADR</v>
      </c>
      <c r="AL1203" s="16" t="str">
        <f t="shared" si="149"/>
        <v>BLDRCADR</v>
      </c>
      <c r="AM1203" s="15" t="str">
        <f t="shared" si="150"/>
        <v>BLDRCADR</v>
      </c>
      <c r="AN1203" s="15" t="str">
        <f t="shared" si="151"/>
        <v>BLDRCADR</v>
      </c>
    </row>
    <row r="1204" spans="1:40" ht="11.25" customHeight="1" x14ac:dyDescent="0.15">
      <c r="A1204" s="15">
        <v>1203</v>
      </c>
      <c r="B1204" s="15" t="s">
        <v>2717</v>
      </c>
      <c r="C1204" s="15" t="s">
        <v>2718</v>
      </c>
      <c r="D1204" s="3" t="s">
        <v>18</v>
      </c>
      <c r="E1204" s="15" t="s">
        <v>121</v>
      </c>
      <c r="F1204" s="15" t="s">
        <v>17</v>
      </c>
      <c r="G1204" s="15">
        <v>165</v>
      </c>
      <c r="H1204" s="15">
        <v>138</v>
      </c>
      <c r="I1204" s="15">
        <v>52</v>
      </c>
      <c r="J1204" s="15">
        <v>56</v>
      </c>
      <c r="K1204" s="15">
        <v>57</v>
      </c>
      <c r="L1204" s="15">
        <v>53</v>
      </c>
      <c r="M1204" s="15">
        <v>60</v>
      </c>
      <c r="N1204" s="15">
        <v>60</v>
      </c>
      <c r="O1204" s="15">
        <v>52</v>
      </c>
      <c r="P1204" s="15">
        <v>9</v>
      </c>
      <c r="Q1204" s="15" t="s">
        <v>223</v>
      </c>
      <c r="R1204" s="3" t="str">
        <f>IF(ISERROR(VLOOKUP($Q1204,技リスト!$A$1:$F$270,6,FALSE)),"－",VLOOKUP($Q1204,技リスト!$A$1:$F$270,6,FALSE))</f>
        <v>BL</v>
      </c>
      <c r="S1204" s="3">
        <f>IF(ISERROR(VLOOKUP($Q1204,技リスト!$A$1:$F$270,3,FALSE)),"－",VLOOKUP($Q1204,技リスト!$A$1:$F$270,3,FALSE))</f>
        <v>8</v>
      </c>
      <c r="T1204" s="3" t="str">
        <f>IF($E1204=IF(ISERROR(VLOOKUP($Q1204,技リスト!$A$1:$F$270,4,FALSE)),"－",VLOOKUP($Q1204,技リスト!$A$1:$F$270,4,FALSE)),"一致","")</f>
        <v/>
      </c>
      <c r="U1204" s="15" t="s">
        <v>152</v>
      </c>
      <c r="V1204" s="3" t="str">
        <f>IF(ISERROR(VLOOKUP($U1204,技リスト!$A$1:$F$270,6,FALSE)),"－",VLOOKUP($U1204,技リスト!$A$1:$F$270,6,FALSE))</f>
        <v>DR</v>
      </c>
      <c r="W1204" s="3">
        <f>IF(ISERROR(VLOOKUP($U1204,技リスト!$A$1:$F$270,3,FALSE)),"－",VLOOKUP($U1204,技リスト!$A$1:$F$270,3,FALSE))</f>
        <v>47</v>
      </c>
      <c r="X1204" s="3" t="str">
        <f>IF($E1204=IF(ISERROR(VLOOKUP($U1204,技リスト!$A$1:$F$270,4,FALSE)),"－",VLOOKUP($U1204,技リスト!$A$1:$F$270,4,FALSE)),"一致","")</f>
        <v/>
      </c>
      <c r="Y1204" s="15" t="s">
        <v>164</v>
      </c>
      <c r="Z1204" s="3" t="str">
        <f>IF(ISERROR(VLOOKUP($Y1204,技リスト!$A$1:$F$270,6,FALSE)),"－",VLOOKUP($Y1204,技リスト!$A$1:$F$270,6,FALSE))</f>
        <v>DR</v>
      </c>
      <c r="AA1204" s="3">
        <f>IF(ISERROR(VLOOKUP($Y1204,技リスト!$A$1:$F$270,3,FALSE)),"－",VLOOKUP($Y1204,技リスト!$A$1:$F$270,3,FALSE))</f>
        <v>49</v>
      </c>
      <c r="AB1204" s="3" t="str">
        <f>IF($E1204=IF(ISERROR(VLOOKUP($Y1204,技リスト!$A$1:$F$270,4,FALSE)),"－",VLOOKUP($Y1204,技リスト!$A$1:$F$270,4,FALSE)),"一致","")</f>
        <v>一致</v>
      </c>
      <c r="AC1204" s="15" t="s">
        <v>141</v>
      </c>
      <c r="AD1204" s="3" t="str">
        <f>IF(ISERROR(VLOOKUP($AC1204,技リスト!$A$1:$F$270,6,FALSE)),"－",VLOOKUP($AC1204,技リスト!$A$1:$F$270,6,FALSE))</f>
        <v>BL</v>
      </c>
      <c r="AE1204" s="3">
        <f>IF(ISERROR(VLOOKUP($AC1204,技リスト!$A$1:$F$270,3,FALSE)),"－",VLOOKUP($AC1204,技リスト!$A$1:$F$270,3,FALSE))</f>
        <v>64</v>
      </c>
      <c r="AF1204" s="3" t="str">
        <f>IF($E1204=IF(ISERROR(VLOOKUP($AC1204,技リスト!$A$1:$F$245,4,FALSE)),"－",VLOOKUP($AC1204,技リスト!$A$1:$F$245,4,FALSE)),"一致","")</f>
        <v/>
      </c>
      <c r="AG1204" s="16" t="str">
        <f t="shared" si="144"/>
        <v>キラースライドジグザグスパークごりむちゅうかげぬい</v>
      </c>
      <c r="AH1204" s="16" t="str">
        <f t="shared" si="145"/>
        <v>キラースライドジグザグスパークごりむちゅうかげぬい</v>
      </c>
      <c r="AI1204" s="16" t="str">
        <f t="shared" si="146"/>
        <v>キラースライドジグザグスパークごりむちゅうかげぬい</v>
      </c>
      <c r="AJ1204" s="16" t="str">
        <f t="shared" si="147"/>
        <v>キラースライドジグザグスパークごりむちゅうかげぬい</v>
      </c>
      <c r="AK1204" s="15" t="str">
        <f t="shared" si="148"/>
        <v>BLDRDRBL</v>
      </c>
      <c r="AL1204" s="16" t="str">
        <f t="shared" si="149"/>
        <v>BLDRDRBL</v>
      </c>
      <c r="AM1204" s="15" t="str">
        <f t="shared" si="150"/>
        <v>BLDRDRBL</v>
      </c>
      <c r="AN1204" s="15" t="str">
        <f t="shared" si="151"/>
        <v>BLDRDRBL</v>
      </c>
    </row>
    <row r="1205" spans="1:40" ht="11.25" customHeight="1" x14ac:dyDescent="0.15">
      <c r="A1205" s="15">
        <v>1204</v>
      </c>
      <c r="B1205" s="15" t="s">
        <v>2719</v>
      </c>
      <c r="C1205" s="15" t="s">
        <v>2720</v>
      </c>
      <c r="D1205" s="3" t="s">
        <v>18</v>
      </c>
      <c r="E1205" s="15" t="s">
        <v>121</v>
      </c>
      <c r="F1205" s="15" t="s">
        <v>17</v>
      </c>
      <c r="G1205" s="15">
        <v>165</v>
      </c>
      <c r="H1205" s="15">
        <v>142</v>
      </c>
      <c r="I1205" s="15">
        <v>59</v>
      </c>
      <c r="J1205" s="15">
        <v>56</v>
      </c>
      <c r="K1205" s="15">
        <v>69</v>
      </c>
      <c r="L1205" s="15">
        <v>54</v>
      </c>
      <c r="M1205" s="15">
        <v>58</v>
      </c>
      <c r="N1205" s="15">
        <v>56</v>
      </c>
      <c r="O1205" s="15">
        <v>78</v>
      </c>
      <c r="P1205" s="15">
        <v>32</v>
      </c>
      <c r="Q1205" s="15" t="s">
        <v>227</v>
      </c>
      <c r="R1205" s="3" t="str">
        <f>IF(ISERROR(VLOOKUP($Q1205,技リスト!$A$1:$F$270,6,FALSE)),"－",VLOOKUP($Q1205,技リスト!$A$1:$F$270,6,FALSE))</f>
        <v>BL</v>
      </c>
      <c r="S1205" s="3">
        <f>IF(ISERROR(VLOOKUP($Q1205,技リスト!$A$1:$F$270,3,FALSE)),"－",VLOOKUP($Q1205,技リスト!$A$1:$F$270,3,FALSE))</f>
        <v>39</v>
      </c>
      <c r="T1205" s="3" t="str">
        <f>IF($E1205=IF(ISERROR(VLOOKUP($Q1205,技リスト!$A$1:$F$270,4,FALSE)),"－",VLOOKUP($Q1205,技リスト!$A$1:$F$270,4,FALSE)),"一致","")</f>
        <v/>
      </c>
      <c r="U1205" s="15" t="s">
        <v>427</v>
      </c>
      <c r="V1205" s="3" t="str">
        <f>IF(ISERROR(VLOOKUP($U1205,技リスト!$A$1:$F$270,6,FALSE)),"－",VLOOKUP($U1205,技リスト!$A$1:$F$270,6,FALSE))</f>
        <v>BL</v>
      </c>
      <c r="W1205" s="3">
        <f>IF(ISERROR(VLOOKUP($U1205,技リスト!$A$1:$F$270,3,FALSE)),"－",VLOOKUP($U1205,技リスト!$A$1:$F$270,3,FALSE))</f>
        <v>39</v>
      </c>
      <c r="X1205" s="3" t="str">
        <f>IF($E1205=IF(ISERROR(VLOOKUP($U1205,技リスト!$A$1:$F$270,4,FALSE)),"－",VLOOKUP($U1205,技リスト!$A$1:$F$270,4,FALSE)),"一致","")</f>
        <v/>
      </c>
      <c r="Y1205" s="15" t="s">
        <v>918</v>
      </c>
      <c r="Z1205" s="3" t="str">
        <f>IF(ISERROR(VLOOKUP($Y1205,技リスト!$A$1:$F$270,6,FALSE)),"－",VLOOKUP($Y1205,技リスト!$A$1:$F$270,6,FALSE))</f>
        <v>BL</v>
      </c>
      <c r="AA1205" s="3">
        <f>IF(ISERROR(VLOOKUP($Y1205,技リスト!$A$1:$F$270,3,FALSE)),"－",VLOOKUP($Y1205,技リスト!$A$1:$F$270,3,FALSE))</f>
        <v>73</v>
      </c>
      <c r="AB1205" s="3" t="str">
        <f>IF($E1205=IF(ISERROR(VLOOKUP($Y1205,技リスト!$A$1:$F$270,4,FALSE)),"－",VLOOKUP($Y1205,技リスト!$A$1:$F$270,4,FALSE)),"一致","")</f>
        <v/>
      </c>
      <c r="AC1205" s="15" t="s">
        <v>715</v>
      </c>
      <c r="AD1205" s="3" t="str">
        <f>IF(ISERROR(VLOOKUP($AC1205,技リスト!$A$1:$F$270,6,FALSE)),"－",VLOOKUP($AC1205,技リスト!$A$1:$F$270,6,FALSE))</f>
        <v>DR</v>
      </c>
      <c r="AE1205" s="3">
        <f>IF(ISERROR(VLOOKUP($AC1205,技リスト!$A$1:$F$270,3,FALSE)),"－",VLOOKUP($AC1205,技リスト!$A$1:$F$270,3,FALSE))</f>
        <v>61</v>
      </c>
      <c r="AF1205" s="3" t="str">
        <f>IF($E1205=IF(ISERROR(VLOOKUP($AC1205,技リスト!$A$1:$F$245,4,FALSE)),"－",VLOOKUP($AC1205,技リスト!$A$1:$F$245,4,FALSE)),"一致","")</f>
        <v/>
      </c>
      <c r="AG1205" s="16" t="str">
        <f t="shared" si="144"/>
        <v>スーパースキャン（Ｂ）ブレードアタックプロファイルゾーンたつまきどくぎり</v>
      </c>
      <c r="AH1205" s="16" t="str">
        <f t="shared" si="145"/>
        <v>スーパースキャン（Ｂ）ブレードアタックプロファイルゾーンたつまきどくぎり</v>
      </c>
      <c r="AI1205" s="16" t="str">
        <f t="shared" si="146"/>
        <v>スーパースキャン（Ｂ）ブレードアタックプロファイルゾーンたつまきどくぎり</v>
      </c>
      <c r="AJ1205" s="16" t="str">
        <f t="shared" si="147"/>
        <v>スーパースキャン（Ｂ）ブレードアタックプロファイルゾーンたつまきどくぎり</v>
      </c>
      <c r="AK1205" s="15" t="str">
        <f t="shared" si="148"/>
        <v>BLBLBLDR</v>
      </c>
      <c r="AL1205" s="16" t="str">
        <f t="shared" si="149"/>
        <v>BLBLBLDR</v>
      </c>
      <c r="AM1205" s="15" t="str">
        <f t="shared" si="150"/>
        <v>BLBLBLDR</v>
      </c>
      <c r="AN1205" s="15" t="str">
        <f t="shared" si="151"/>
        <v>BLBLBLDR</v>
      </c>
    </row>
    <row r="1206" spans="1:40" ht="11.25" customHeight="1" x14ac:dyDescent="0.15">
      <c r="A1206" s="15">
        <v>1205</v>
      </c>
      <c r="B1206" s="15" t="s">
        <v>2721</v>
      </c>
      <c r="C1206" s="15" t="s">
        <v>2722</v>
      </c>
      <c r="D1206" s="3" t="s">
        <v>18</v>
      </c>
      <c r="E1206" s="15" t="s">
        <v>88</v>
      </c>
      <c r="F1206" s="15" t="s">
        <v>17</v>
      </c>
      <c r="G1206" s="15">
        <v>125</v>
      </c>
      <c r="H1206" s="15">
        <v>125</v>
      </c>
      <c r="I1206" s="15">
        <v>55</v>
      </c>
      <c r="J1206" s="15">
        <v>60</v>
      </c>
      <c r="K1206" s="15">
        <v>49</v>
      </c>
      <c r="L1206" s="15">
        <v>63</v>
      </c>
      <c r="M1206" s="15">
        <v>44</v>
      </c>
      <c r="N1206" s="15">
        <v>63</v>
      </c>
      <c r="O1206" s="15">
        <v>44</v>
      </c>
      <c r="P1206" s="15">
        <v>8</v>
      </c>
      <c r="Q1206" s="15" t="s">
        <v>329</v>
      </c>
      <c r="R1206" s="3" t="str">
        <f>IF(ISERROR(VLOOKUP($Q1206,技リスト!$A$1:$F$270,6,FALSE)),"－",VLOOKUP($Q1206,技リスト!$A$1:$F$270,6,FALSE))</f>
        <v>DR</v>
      </c>
      <c r="S1206" s="3">
        <f>IF(ISERROR(VLOOKUP($Q1206,技リスト!$A$1:$F$270,3,FALSE)),"－",VLOOKUP($Q1206,技リスト!$A$1:$F$270,3,FALSE))</f>
        <v>8</v>
      </c>
      <c r="T1206" s="3" t="str">
        <f>IF($E1206=IF(ISERROR(VLOOKUP($Q1206,技リスト!$A$1:$F$270,4,FALSE)),"－",VLOOKUP($Q1206,技リスト!$A$1:$F$270,4,FALSE)),"一致","")</f>
        <v>一致</v>
      </c>
      <c r="U1206" s="15" t="s">
        <v>169</v>
      </c>
      <c r="V1206" s="3" t="str">
        <f>IF(ISERROR(VLOOKUP($U1206,技リスト!$A$1:$F$270,6,FALSE)),"－",VLOOKUP($U1206,技リスト!$A$1:$F$270,6,FALSE))</f>
        <v>BL</v>
      </c>
      <c r="W1206" s="3">
        <f>IF(ISERROR(VLOOKUP($U1206,技リスト!$A$1:$F$270,3,FALSE)),"－",VLOOKUP($U1206,技リスト!$A$1:$F$270,3,FALSE))</f>
        <v>8</v>
      </c>
      <c r="X1206" s="3" t="str">
        <f>IF($E1206=IF(ISERROR(VLOOKUP($U1206,技リスト!$A$1:$F$270,4,FALSE)),"－",VLOOKUP($U1206,技リスト!$A$1:$F$270,4,FALSE)),"一致","")</f>
        <v/>
      </c>
      <c r="Y1206" s="15" t="s">
        <v>698</v>
      </c>
      <c r="Z1206" s="3" t="str">
        <f>IF(ISERROR(VLOOKUP($Y1206,技リスト!$A$1:$F$270,6,FALSE)),"－",VLOOKUP($Y1206,技リスト!$A$1:$F$270,6,FALSE))</f>
        <v>BL</v>
      </c>
      <c r="AA1206" s="3">
        <f>IF(ISERROR(VLOOKUP($Y1206,技リスト!$A$1:$F$270,3,FALSE)),"－",VLOOKUP($Y1206,技リスト!$A$1:$F$270,3,FALSE))</f>
        <v>44</v>
      </c>
      <c r="AB1206" s="3" t="str">
        <f>IF($E1206=IF(ISERROR(VLOOKUP($Y1206,技リスト!$A$1:$F$270,4,FALSE)),"－",VLOOKUP($Y1206,技リスト!$A$1:$F$270,4,FALSE)),"一致","")</f>
        <v>一致</v>
      </c>
      <c r="AC1206" s="15" t="s">
        <v>135</v>
      </c>
      <c r="AD1206" s="3" t="str">
        <f>IF(ISERROR(VLOOKUP($AC1206,技リスト!$A$1:$F$270,6,FALSE)),"－",VLOOKUP($AC1206,技リスト!$A$1:$F$270,6,FALSE))</f>
        <v>DR</v>
      </c>
      <c r="AE1206" s="3">
        <f>IF(ISERROR(VLOOKUP($AC1206,技リスト!$A$1:$F$270,3,FALSE)),"－",VLOOKUP($AC1206,技リスト!$A$1:$F$270,3,FALSE))</f>
        <v>61</v>
      </c>
      <c r="AF1206" s="3" t="str">
        <f>IF($E1206=IF(ISERROR(VLOOKUP($AC1206,技リスト!$A$1:$F$245,4,FALSE)),"－",VLOOKUP($AC1206,技リスト!$A$1:$F$245,4,FALSE)),"一致","")</f>
        <v/>
      </c>
      <c r="AG1206" s="16" t="str">
        <f t="shared" si="144"/>
        <v>たまのりピエロクイックドロウアイスグランドモグラフェイント</v>
      </c>
      <c r="AH1206" s="16" t="str">
        <f t="shared" si="145"/>
        <v>たまのりピエロクイックドロウアイスグランドモグラフェイント</v>
      </c>
      <c r="AI1206" s="16" t="str">
        <f t="shared" si="146"/>
        <v>たまのりピエロクイックドロウアイスグランドモグラフェイント</v>
      </c>
      <c r="AJ1206" s="16" t="str">
        <f t="shared" si="147"/>
        <v>たまのりピエロクイックドロウアイスグランドモグラフェイント</v>
      </c>
      <c r="AK1206" s="15" t="str">
        <f t="shared" si="148"/>
        <v>DRBLBLDR</v>
      </c>
      <c r="AL1206" s="16" t="str">
        <f t="shared" si="149"/>
        <v>DRBLBLDR</v>
      </c>
      <c r="AM1206" s="15" t="str">
        <f t="shared" si="150"/>
        <v>DRBLBLDR</v>
      </c>
      <c r="AN1206" s="15" t="str">
        <f t="shared" si="151"/>
        <v>DRBLBLDR</v>
      </c>
    </row>
    <row r="1207" spans="1:40" ht="11.25" customHeight="1" x14ac:dyDescent="0.15">
      <c r="A1207" s="15">
        <v>1206</v>
      </c>
      <c r="B1207" s="15" t="s">
        <v>2723</v>
      </c>
      <c r="C1207" s="15" t="s">
        <v>2724</v>
      </c>
      <c r="D1207" s="3" t="s">
        <v>18</v>
      </c>
      <c r="E1207" s="15" t="s">
        <v>19</v>
      </c>
      <c r="F1207" s="15" t="s">
        <v>52</v>
      </c>
      <c r="G1207" s="15">
        <v>145</v>
      </c>
      <c r="H1207" s="15">
        <v>140</v>
      </c>
      <c r="I1207" s="15">
        <v>56</v>
      </c>
      <c r="J1207" s="15">
        <v>63</v>
      </c>
      <c r="K1207" s="15">
        <v>56</v>
      </c>
      <c r="L1207" s="15">
        <v>53</v>
      </c>
      <c r="M1207" s="15">
        <v>60</v>
      </c>
      <c r="N1207" s="15">
        <v>48</v>
      </c>
      <c r="O1207" s="15">
        <v>52</v>
      </c>
      <c r="P1207" s="15">
        <v>15</v>
      </c>
      <c r="Q1207" s="15" t="s">
        <v>684</v>
      </c>
      <c r="R1207" s="3" t="str">
        <f>IF(ISERROR(VLOOKUP($Q1207,技リスト!$A$1:$F$270,6,FALSE)),"－",VLOOKUP($Q1207,技リスト!$A$1:$F$270,6,FALSE))</f>
        <v>NS</v>
      </c>
      <c r="S1207" s="3">
        <f>IF(ISERROR(VLOOKUP($Q1207,技リスト!$A$1:$F$270,3,FALSE)),"－",VLOOKUP($Q1207,技リスト!$A$1:$F$270,3,FALSE))</f>
        <v>45</v>
      </c>
      <c r="T1207" s="3" t="str">
        <f>IF($E1207=IF(ISERROR(VLOOKUP($Q1207,技リスト!$A$1:$F$270,4,FALSE)),"－",VLOOKUP($Q1207,技リスト!$A$1:$F$270,4,FALSE)),"一致","")</f>
        <v/>
      </c>
      <c r="U1207" s="15" t="s">
        <v>230</v>
      </c>
      <c r="V1207" s="3" t="str">
        <f>IF(ISERROR(VLOOKUP($U1207,技リスト!$A$1:$F$270,6,FALSE)),"－",VLOOKUP($U1207,技リスト!$A$1:$F$270,6,FALSE))</f>
        <v>NS</v>
      </c>
      <c r="W1207" s="3">
        <f>IF(ISERROR(VLOOKUP($U1207,技リスト!$A$1:$F$270,3,FALSE)),"－",VLOOKUP($U1207,技リスト!$A$1:$F$270,3,FALSE))</f>
        <v>67</v>
      </c>
      <c r="X1207" s="3" t="str">
        <f>IF($E1207=IF(ISERROR(VLOOKUP($U1207,技リスト!$A$1:$F$270,4,FALSE)),"－",VLOOKUP($U1207,技リスト!$A$1:$F$270,4,FALSE)),"一致","")</f>
        <v>一致</v>
      </c>
      <c r="Y1207" s="15" t="s">
        <v>338</v>
      </c>
      <c r="Z1207" s="3" t="str">
        <f>IF(ISERROR(VLOOKUP($Y1207,技リスト!$A$1:$F$270,6,FALSE)),"－",VLOOKUP($Y1207,技リスト!$A$1:$F$270,6,FALSE))</f>
        <v>DR</v>
      </c>
      <c r="AA1207" s="3">
        <f>IF(ISERROR(VLOOKUP($Y1207,技リスト!$A$1:$F$270,3,FALSE)),"－",VLOOKUP($Y1207,技リスト!$A$1:$F$270,3,FALSE))</f>
        <v>76</v>
      </c>
      <c r="AB1207" s="3" t="str">
        <f>IF($E1207=IF(ISERROR(VLOOKUP($Y1207,技リスト!$A$1:$F$270,4,FALSE)),"－",VLOOKUP($Y1207,技リスト!$A$1:$F$270,4,FALSE)),"一致","")</f>
        <v/>
      </c>
      <c r="AC1207" s="15" t="s">
        <v>214</v>
      </c>
      <c r="AD1207" s="3" t="str">
        <f>IF(ISERROR(VLOOKUP($AC1207,技リスト!$A$1:$F$270,6,FALSE)),"－",VLOOKUP($AC1207,技リスト!$A$1:$F$270,6,FALSE))</f>
        <v>NS</v>
      </c>
      <c r="AE1207" s="3">
        <f>IF(ISERROR(VLOOKUP($AC1207,技リスト!$A$1:$F$270,3,FALSE)),"－",VLOOKUP($AC1207,技リスト!$A$1:$F$270,3,FALSE))</f>
        <v>94</v>
      </c>
      <c r="AF1207" s="3" t="str">
        <f>IF($E1207=IF(ISERROR(VLOOKUP($AC1207,技リスト!$A$1:$F$245,4,FALSE)),"－",VLOOKUP($AC1207,技リスト!$A$1:$F$245,4,FALSE)),"一致","")</f>
        <v/>
      </c>
      <c r="AG1207" s="16" t="str">
        <f t="shared" si="144"/>
        <v>あびせげりフリーズショットとうめいフェイントリフレクトバスター</v>
      </c>
      <c r="AH1207" s="16" t="str">
        <f t="shared" si="145"/>
        <v>あびせげりフリーズショットとうめいフェイントリフレクトバスター</v>
      </c>
      <c r="AI1207" s="16" t="str">
        <f t="shared" si="146"/>
        <v>あびせげりフリーズショットとうめいフェイントリフレクトバスター</v>
      </c>
      <c r="AJ1207" s="16" t="str">
        <f t="shared" si="147"/>
        <v>あびせげりフリーズショットとうめいフェイントリフレクトバスター</v>
      </c>
      <c r="AK1207" s="15" t="str">
        <f t="shared" si="148"/>
        <v>NSNSDRNS</v>
      </c>
      <c r="AL1207" s="16" t="str">
        <f t="shared" si="149"/>
        <v>NSNSDRNS</v>
      </c>
      <c r="AM1207" s="15" t="str">
        <f t="shared" si="150"/>
        <v>NSNSDRNS</v>
      </c>
      <c r="AN1207" s="15" t="str">
        <f t="shared" si="151"/>
        <v>NSNSDRNS</v>
      </c>
    </row>
    <row r="1208" spans="1:40" ht="11.25" customHeight="1" x14ac:dyDescent="0.15">
      <c r="A1208" s="15">
        <v>1207</v>
      </c>
      <c r="B1208" s="15" t="s">
        <v>2725</v>
      </c>
      <c r="C1208" s="15" t="s">
        <v>2726</v>
      </c>
      <c r="D1208" s="3" t="s">
        <v>18</v>
      </c>
      <c r="E1208" s="15" t="s">
        <v>145</v>
      </c>
      <c r="F1208" s="15" t="s">
        <v>53</v>
      </c>
      <c r="G1208" s="15">
        <v>162</v>
      </c>
      <c r="H1208" s="15">
        <v>154</v>
      </c>
      <c r="I1208" s="15">
        <v>54</v>
      </c>
      <c r="J1208" s="15">
        <v>54</v>
      </c>
      <c r="K1208" s="15">
        <v>56</v>
      </c>
      <c r="L1208" s="15">
        <v>63</v>
      </c>
      <c r="M1208" s="15">
        <v>57</v>
      </c>
      <c r="N1208" s="15">
        <v>58</v>
      </c>
      <c r="O1208" s="15">
        <v>55</v>
      </c>
      <c r="P1208" s="15">
        <v>22</v>
      </c>
      <c r="Q1208" s="15" t="s">
        <v>159</v>
      </c>
      <c r="R1208" s="3" t="str">
        <f>IF(ISERROR(VLOOKUP($Q1208,技リスト!$A$1:$F$270,6,FALSE)),"－",VLOOKUP($Q1208,技リスト!$A$1:$F$270,6,FALSE))</f>
        <v>NS</v>
      </c>
      <c r="S1208" s="3">
        <f>IF(ISERROR(VLOOKUP($Q1208,技リスト!$A$1:$F$270,3,FALSE)),"－",VLOOKUP($Q1208,技リスト!$A$1:$F$270,3,FALSE))</f>
        <v>67</v>
      </c>
      <c r="T1208" s="3" t="str">
        <f>IF($E1208=IF(ISERROR(VLOOKUP($Q1208,技リスト!$A$1:$F$270,4,FALSE)),"－",VLOOKUP($Q1208,技リスト!$A$1:$F$270,4,FALSE)),"一致","")</f>
        <v/>
      </c>
      <c r="U1208" s="15" t="s">
        <v>260</v>
      </c>
      <c r="V1208" s="3" t="str">
        <f>IF(ISERROR(VLOOKUP($U1208,技リスト!$A$1:$F$270,6,FALSE)),"－",VLOOKUP($U1208,技リスト!$A$1:$F$270,6,FALSE))</f>
        <v>NS</v>
      </c>
      <c r="W1208" s="3">
        <f>IF(ISERROR(VLOOKUP($U1208,技リスト!$A$1:$F$270,3,FALSE)),"－",VLOOKUP($U1208,技リスト!$A$1:$F$270,3,FALSE))</f>
        <v>70</v>
      </c>
      <c r="X1208" s="3" t="str">
        <f>IF($E1208=IF(ISERROR(VLOOKUP($U1208,技リスト!$A$1:$F$270,4,FALSE)),"－",VLOOKUP($U1208,技リスト!$A$1:$F$270,4,FALSE)),"一致","")</f>
        <v/>
      </c>
      <c r="Y1208" s="15" t="s">
        <v>140</v>
      </c>
      <c r="Z1208" s="3" t="str">
        <f>IF(ISERROR(VLOOKUP($Y1208,技リスト!$A$1:$F$270,6,FALSE)),"－",VLOOKUP($Y1208,技リスト!$A$1:$F$270,6,FALSE))</f>
        <v>BL</v>
      </c>
      <c r="AA1208" s="3">
        <f>IF(ISERROR(VLOOKUP($Y1208,技リスト!$A$1:$F$270,3,FALSE)),"－",VLOOKUP($Y1208,技リスト!$A$1:$F$270,3,FALSE))</f>
        <v>41</v>
      </c>
      <c r="AB1208" s="3" t="str">
        <f>IF($E1208=IF(ISERROR(VLOOKUP($Y1208,技リスト!$A$1:$F$270,4,FALSE)),"－",VLOOKUP($Y1208,技リスト!$A$1:$F$270,4,FALSE)),"一致","")</f>
        <v/>
      </c>
      <c r="AC1208" s="15" t="s">
        <v>176</v>
      </c>
      <c r="AD1208" s="3" t="str">
        <f>IF(ISERROR(VLOOKUP($AC1208,技リスト!$A$1:$F$270,6,FALSE)),"－",VLOOKUP($AC1208,技リスト!$A$1:$F$270,6,FALSE))</f>
        <v>DR</v>
      </c>
      <c r="AE1208" s="3">
        <f>IF(ISERROR(VLOOKUP($AC1208,技リスト!$A$1:$F$270,3,FALSE)),"－",VLOOKUP($AC1208,技リスト!$A$1:$F$270,3,FALSE))</f>
        <v>47</v>
      </c>
      <c r="AF1208" s="3" t="str">
        <f>IF($E1208=IF(ISERROR(VLOOKUP($AC1208,技リスト!$A$1:$F$245,4,FALSE)),"－",VLOOKUP($AC1208,技リスト!$A$1:$F$245,4,FALSE)),"一致","")</f>
        <v>一致</v>
      </c>
      <c r="AG1208" s="16" t="str">
        <f t="shared" si="144"/>
        <v>クルクルヘッドクンフーヘッドうしろのしょうめんヒートタックル</v>
      </c>
      <c r="AH1208" s="16" t="str">
        <f t="shared" si="145"/>
        <v>クルクルヘッドクンフーヘッドうしろのしょうめんヒートタックル</v>
      </c>
      <c r="AI1208" s="16" t="str">
        <f t="shared" si="146"/>
        <v>クルクルヘッドクンフーヘッドうしろのしょうめんヒートタックル</v>
      </c>
      <c r="AJ1208" s="16" t="str">
        <f t="shared" si="147"/>
        <v>クルクルヘッドクンフーヘッドうしろのしょうめんヒートタックル</v>
      </c>
      <c r="AK1208" s="15" t="str">
        <f t="shared" si="148"/>
        <v>NSNSBLDR</v>
      </c>
      <c r="AL1208" s="16" t="str">
        <f t="shared" si="149"/>
        <v>NSNSBLDR</v>
      </c>
      <c r="AM1208" s="15" t="str">
        <f t="shared" si="150"/>
        <v>NSNSBLDR</v>
      </c>
      <c r="AN1208" s="15" t="str">
        <f t="shared" si="151"/>
        <v>NSNSBLDR</v>
      </c>
    </row>
    <row r="1209" spans="1:40" ht="11.25" customHeight="1" x14ac:dyDescent="0.15">
      <c r="A1209" s="15">
        <v>1208</v>
      </c>
      <c r="B1209" s="15" t="s">
        <v>2727</v>
      </c>
      <c r="C1209" s="15" t="s">
        <v>2728</v>
      </c>
      <c r="D1209" s="3" t="s">
        <v>18</v>
      </c>
      <c r="E1209" s="15" t="s">
        <v>88</v>
      </c>
      <c r="F1209" s="15" t="s">
        <v>17</v>
      </c>
      <c r="G1209" s="15">
        <v>145</v>
      </c>
      <c r="H1209" s="15">
        <v>129</v>
      </c>
      <c r="I1209" s="15">
        <v>56</v>
      </c>
      <c r="J1209" s="15">
        <v>63</v>
      </c>
      <c r="K1209" s="15">
        <v>63</v>
      </c>
      <c r="L1209" s="15">
        <v>60</v>
      </c>
      <c r="M1209" s="15">
        <v>53</v>
      </c>
      <c r="N1209" s="15">
        <v>53</v>
      </c>
      <c r="O1209" s="15">
        <v>62</v>
      </c>
      <c r="P1209" s="15">
        <v>29</v>
      </c>
      <c r="Q1209" s="15" t="s">
        <v>268</v>
      </c>
      <c r="R1209" s="3" t="str">
        <f>IF(ISERROR(VLOOKUP($Q1209,技リスト!$A$1:$F$270,6,FALSE)),"－",VLOOKUP($Q1209,技リスト!$A$1:$F$270,6,FALSE))</f>
        <v>－</v>
      </c>
      <c r="S1209" s="3" t="str">
        <f>IF(ISERROR(VLOOKUP($Q1209,技リスト!$A$1:$F$270,3,FALSE)),"－",VLOOKUP($Q1209,技リスト!$A$1:$F$270,3,FALSE))</f>
        <v>－</v>
      </c>
      <c r="T1209" s="3" t="str">
        <f>IF($E1209=IF(ISERROR(VLOOKUP($Q1209,技リスト!$A$1:$F$270,4,FALSE)),"－",VLOOKUP($Q1209,技リスト!$A$1:$F$270,4,FALSE)),"一致","")</f>
        <v/>
      </c>
      <c r="U1209" s="15" t="s">
        <v>165</v>
      </c>
      <c r="V1209" s="3" t="str">
        <f>IF(ISERROR(VLOOKUP($U1209,技リスト!$A$1:$F$270,6,FALSE)),"－",VLOOKUP($U1209,技リスト!$A$1:$F$270,6,FALSE))</f>
        <v>BL</v>
      </c>
      <c r="W1209" s="3">
        <f>IF(ISERROR(VLOOKUP($U1209,技リスト!$A$1:$F$270,3,FALSE)),"－",VLOOKUP($U1209,技リスト!$A$1:$F$270,3,FALSE))</f>
        <v>46</v>
      </c>
      <c r="X1209" s="3" t="str">
        <f>IF($E1209=IF(ISERROR(VLOOKUP($U1209,技リスト!$A$1:$F$270,4,FALSE)),"－",VLOOKUP($U1209,技リスト!$A$1:$F$270,4,FALSE)),"一致","")</f>
        <v/>
      </c>
      <c r="Y1209" s="15" t="s">
        <v>199</v>
      </c>
      <c r="Z1209" s="3" t="str">
        <f>IF(ISERROR(VLOOKUP($Y1209,技リスト!$A$1:$F$270,6,FALSE)),"－",VLOOKUP($Y1209,技リスト!$A$1:$F$270,6,FALSE))</f>
        <v>BB</v>
      </c>
      <c r="AA1209" s="3">
        <f>IF(ISERROR(VLOOKUP($Y1209,技リスト!$A$1:$F$270,3,FALSE)),"－",VLOOKUP($Y1209,技リスト!$A$1:$F$270,3,FALSE))</f>
        <v>58</v>
      </c>
      <c r="AB1209" s="3" t="str">
        <f>IF($E1209=IF(ISERROR(VLOOKUP($Y1209,技リスト!$A$1:$F$270,4,FALSE)),"－",VLOOKUP($Y1209,技リスト!$A$1:$F$270,4,FALSE)),"一致","")</f>
        <v>一致</v>
      </c>
      <c r="AC1209" s="15" t="s">
        <v>316</v>
      </c>
      <c r="AD1209" s="3" t="str">
        <f>IF(ISERROR(VLOOKUP($AC1209,技リスト!$A$1:$F$270,6,FALSE)),"－",VLOOKUP($AC1209,技リスト!$A$1:$F$270,6,FALSE))</f>
        <v>DR</v>
      </c>
      <c r="AE1209" s="3">
        <f>IF(ISERROR(VLOOKUP($AC1209,技リスト!$A$1:$F$270,3,FALSE)),"－",VLOOKUP($AC1209,技リスト!$A$1:$F$270,3,FALSE))</f>
        <v>85</v>
      </c>
      <c r="AF1209" s="3" t="str">
        <f>IF($E1209=IF(ISERROR(VLOOKUP($AC1209,技リスト!$A$1:$F$245,4,FALSE)),"－",VLOOKUP($AC1209,技リスト!$A$1:$F$245,4,FALSE)),"一致","")</f>
        <v/>
      </c>
      <c r="AG1209" s="16" t="str">
        <f t="shared" si="144"/>
        <v>セツヤク!フェイクボールスピニングカットじごくぐるま</v>
      </c>
      <c r="AH1209" s="16" t="str">
        <f t="shared" si="145"/>
        <v>セツヤク!フェイクボールスピニングカットじごくぐるま</v>
      </c>
      <c r="AI1209" s="16" t="str">
        <f t="shared" si="146"/>
        <v>セツヤク!フェイクボールスピニングカットじごくぐるま</v>
      </c>
      <c r="AJ1209" s="16" t="str">
        <f t="shared" si="147"/>
        <v>セツヤク!フェイクボールスピニングカットじごくぐるま</v>
      </c>
      <c r="AK1209" s="15" t="str">
        <f t="shared" si="148"/>
        <v>－BLBBDR</v>
      </c>
      <c r="AL1209" s="16" t="str">
        <f t="shared" si="149"/>
        <v>－BLBBDR</v>
      </c>
      <c r="AM1209" s="15" t="str">
        <f t="shared" si="150"/>
        <v>－BLBBDR</v>
      </c>
      <c r="AN1209" s="15" t="str">
        <f t="shared" si="151"/>
        <v>－BLBBDR</v>
      </c>
    </row>
    <row r="1210" spans="1:40" ht="11.25" customHeight="1" x14ac:dyDescent="0.15">
      <c r="A1210" s="15">
        <v>1209</v>
      </c>
      <c r="B1210" s="15" t="s">
        <v>2729</v>
      </c>
      <c r="C1210" s="15" t="s">
        <v>2730</v>
      </c>
      <c r="D1210" s="3" t="s">
        <v>18</v>
      </c>
      <c r="E1210" s="15" t="s">
        <v>145</v>
      </c>
      <c r="F1210" s="15" t="s">
        <v>20</v>
      </c>
      <c r="G1210" s="15">
        <v>143</v>
      </c>
      <c r="H1210" s="15">
        <v>152</v>
      </c>
      <c r="I1210" s="15">
        <v>70</v>
      </c>
      <c r="J1210" s="15">
        <v>52</v>
      </c>
      <c r="K1210" s="15">
        <v>53</v>
      </c>
      <c r="L1210" s="15">
        <v>36</v>
      </c>
      <c r="M1210" s="15">
        <v>55</v>
      </c>
      <c r="N1210" s="15">
        <v>56</v>
      </c>
      <c r="O1210" s="15">
        <v>79</v>
      </c>
      <c r="P1210" s="15">
        <v>21</v>
      </c>
      <c r="Q1210" s="15" t="s">
        <v>481</v>
      </c>
      <c r="R1210" s="3" t="str">
        <f>IF(ISERROR(VLOOKUP($Q1210,技リスト!$A$1:$F$270,6,FALSE)),"－",VLOOKUP($Q1210,技リスト!$A$1:$F$270,6,FALSE))</f>
        <v>CA</v>
      </c>
      <c r="S1210" s="3">
        <f>IF(ISERROR(VLOOKUP($Q1210,技リスト!$A$1:$F$270,3,FALSE)),"－",VLOOKUP($Q1210,技リスト!$A$1:$F$270,3,FALSE))</f>
        <v>41</v>
      </c>
      <c r="T1210" s="3" t="str">
        <f>IF($E1210=IF(ISERROR(VLOOKUP($Q1210,技リスト!$A$1:$F$270,4,FALSE)),"－",VLOOKUP($Q1210,技リスト!$A$1:$F$270,4,FALSE)),"一致","")</f>
        <v/>
      </c>
      <c r="U1210" s="15" t="s">
        <v>445</v>
      </c>
      <c r="V1210" s="3" t="str">
        <f>IF(ISERROR(VLOOKUP($U1210,技リスト!$A$1:$F$270,6,FALSE)),"－",VLOOKUP($U1210,技リスト!$A$1:$F$270,6,FALSE))</f>
        <v>CA</v>
      </c>
      <c r="W1210" s="3">
        <f>IF(ISERROR(VLOOKUP($U1210,技リスト!$A$1:$F$270,3,FALSE)),"－",VLOOKUP($U1210,技リスト!$A$1:$F$270,3,FALSE))</f>
        <v>61</v>
      </c>
      <c r="X1210" s="3" t="str">
        <f>IF($E1210=IF(ISERROR(VLOOKUP($U1210,技リスト!$A$1:$F$270,4,FALSE)),"－",VLOOKUP($U1210,技リスト!$A$1:$F$270,4,FALSE)),"一致","")</f>
        <v/>
      </c>
      <c r="Y1210" s="15" t="s">
        <v>298</v>
      </c>
      <c r="Z1210" s="3" t="str">
        <f>IF(ISERROR(VLOOKUP($Y1210,技リスト!$A$1:$F$270,6,FALSE)),"－",VLOOKUP($Y1210,技リスト!$A$1:$F$270,6,FALSE))</f>
        <v>DR</v>
      </c>
      <c r="AA1210" s="3">
        <f>IF(ISERROR(VLOOKUP($Y1210,技リスト!$A$1:$F$270,3,FALSE)),"－",VLOOKUP($Y1210,技リスト!$A$1:$F$270,3,FALSE))</f>
        <v>38</v>
      </c>
      <c r="AB1210" s="3" t="str">
        <f>IF($E1210=IF(ISERROR(VLOOKUP($Y1210,技リスト!$A$1:$F$270,4,FALSE)),"－",VLOOKUP($Y1210,技リスト!$A$1:$F$270,4,FALSE)),"一致","")</f>
        <v/>
      </c>
      <c r="AC1210" s="15" t="s">
        <v>779</v>
      </c>
      <c r="AD1210" s="3" t="str">
        <f>IF(ISERROR(VLOOKUP($AC1210,技リスト!$A$1:$F$270,6,FALSE)),"－",VLOOKUP($AC1210,技リスト!$A$1:$F$270,6,FALSE))</f>
        <v>CA</v>
      </c>
      <c r="AE1210" s="3">
        <f>IF(ISERROR(VLOOKUP($AC1210,技リスト!$A$1:$F$270,3,FALSE)),"－",VLOOKUP($AC1210,技リスト!$A$1:$F$270,3,FALSE))</f>
        <v>65</v>
      </c>
      <c r="AF1210" s="3" t="str">
        <f>IF($E1210=IF(ISERROR(VLOOKUP($AC1210,技リスト!$A$1:$F$245,4,FALSE)),"－",VLOOKUP($AC1210,技リスト!$A$1:$F$245,4,FALSE)),"一致","")</f>
        <v/>
      </c>
      <c r="AG1210" s="16" t="str">
        <f t="shared" si="144"/>
        <v>こがらしつむじムーンサルトオーロラカーテン</v>
      </c>
      <c r="AH1210" s="16" t="str">
        <f t="shared" si="145"/>
        <v>こがらしつむじムーンサルトオーロラカーテン</v>
      </c>
      <c r="AI1210" s="16" t="str">
        <f t="shared" si="146"/>
        <v>こがらしつむじムーンサルトオーロラカーテン</v>
      </c>
      <c r="AJ1210" s="16" t="str">
        <f t="shared" si="147"/>
        <v>こがらしつむじムーンサルトオーロラカーテン</v>
      </c>
      <c r="AK1210" s="15" t="str">
        <f t="shared" si="148"/>
        <v>CACADRCA</v>
      </c>
      <c r="AL1210" s="16" t="str">
        <f t="shared" si="149"/>
        <v>CACADRCA</v>
      </c>
      <c r="AM1210" s="15" t="str">
        <f t="shared" si="150"/>
        <v>CACADRCA</v>
      </c>
      <c r="AN1210" s="15" t="str">
        <f t="shared" si="151"/>
        <v>CACADRCA</v>
      </c>
    </row>
    <row r="1211" spans="1:40" ht="11.25" customHeight="1" x14ac:dyDescent="0.15">
      <c r="A1211" s="15">
        <v>1210</v>
      </c>
      <c r="B1211" s="15" t="s">
        <v>2731</v>
      </c>
      <c r="C1211" s="15" t="s">
        <v>2732</v>
      </c>
      <c r="D1211" s="3" t="s">
        <v>192</v>
      </c>
      <c r="E1211" s="15" t="s">
        <v>145</v>
      </c>
      <c r="F1211" s="15" t="s">
        <v>17</v>
      </c>
      <c r="G1211" s="15">
        <v>134</v>
      </c>
      <c r="H1211" s="15">
        <v>137</v>
      </c>
      <c r="I1211" s="15">
        <v>55</v>
      </c>
      <c r="J1211" s="15">
        <v>62</v>
      </c>
      <c r="K1211" s="15">
        <v>47</v>
      </c>
      <c r="L1211" s="15">
        <v>71</v>
      </c>
      <c r="M1211" s="15">
        <v>60</v>
      </c>
      <c r="N1211" s="15">
        <v>62</v>
      </c>
      <c r="O1211" s="15">
        <v>58</v>
      </c>
      <c r="P1211" s="15">
        <v>20</v>
      </c>
      <c r="Q1211" s="15" t="s">
        <v>277</v>
      </c>
      <c r="R1211" s="3" t="str">
        <f>IF(ISERROR(VLOOKUP($Q1211,技リスト!$A$1:$F$270,6,FALSE)),"－",VLOOKUP($Q1211,技リスト!$A$1:$F$270,6,FALSE))</f>
        <v>DR</v>
      </c>
      <c r="S1211" s="3">
        <f>IF(ISERROR(VLOOKUP($Q1211,技リスト!$A$1:$F$270,3,FALSE)),"－",VLOOKUP($Q1211,技リスト!$A$1:$F$270,3,FALSE))</f>
        <v>22</v>
      </c>
      <c r="T1211" s="3" t="str">
        <f>IF($E1211=IF(ISERROR(VLOOKUP($Q1211,技リスト!$A$1:$F$270,4,FALSE)),"－",VLOOKUP($Q1211,技リスト!$A$1:$F$270,4,FALSE)),"一致","")</f>
        <v/>
      </c>
      <c r="U1211" s="15" t="s">
        <v>732</v>
      </c>
      <c r="V1211" s="3" t="str">
        <f>IF(ISERROR(VLOOKUP($U1211,技リスト!$A$1:$F$270,6,FALSE)),"－",VLOOKUP($U1211,技リスト!$A$1:$F$270,6,FALSE))</f>
        <v>BL</v>
      </c>
      <c r="W1211" s="3">
        <f>IF(ISERROR(VLOOKUP($U1211,技リスト!$A$1:$F$270,3,FALSE)),"－",VLOOKUP($U1211,技リスト!$A$1:$F$270,3,FALSE))</f>
        <v>56</v>
      </c>
      <c r="X1211" s="3" t="str">
        <f>IF($E1211=IF(ISERROR(VLOOKUP($U1211,技リスト!$A$1:$F$270,4,FALSE)),"－",VLOOKUP($U1211,技リスト!$A$1:$F$270,4,FALSE)),"一致","")</f>
        <v>一致</v>
      </c>
      <c r="Y1211" s="15" t="s">
        <v>2638</v>
      </c>
      <c r="Z1211" s="3" t="str">
        <f>IF(ISERROR(VLOOKUP($Y1211,技リスト!$A$1:$F$270,6,FALSE)),"－",VLOOKUP($Y1211,技リスト!$A$1:$F$270,6,FALSE))</f>
        <v>DR</v>
      </c>
      <c r="AA1211" s="3">
        <f>IF(ISERROR(VLOOKUP($Y1211,技リスト!$A$1:$F$270,3,FALSE)),"－",VLOOKUP($Y1211,技リスト!$A$1:$F$270,3,FALSE))</f>
        <v>52</v>
      </c>
      <c r="AB1211" s="3" t="str">
        <f>IF($E1211=IF(ISERROR(VLOOKUP($Y1211,技リスト!$A$1:$F$270,4,FALSE)),"－",VLOOKUP($Y1211,技リスト!$A$1:$F$270,4,FALSE)),"一致","")</f>
        <v/>
      </c>
      <c r="AC1211" s="15" t="s">
        <v>729</v>
      </c>
      <c r="AD1211" s="3" t="str">
        <f>IF(ISERROR(VLOOKUP($AC1211,技リスト!$A$1:$F$270,6,FALSE)),"－",VLOOKUP($AC1211,技リスト!$A$1:$F$270,6,FALSE))</f>
        <v>BB</v>
      </c>
      <c r="AE1211" s="3">
        <f>IF(ISERROR(VLOOKUP($AC1211,技リスト!$A$1:$F$270,3,FALSE)),"－",VLOOKUP($AC1211,技リスト!$A$1:$F$270,3,FALSE))</f>
        <v>73</v>
      </c>
      <c r="AF1211" s="3" t="str">
        <f>IF($E1211=IF(ISERROR(VLOOKUP($AC1211,技リスト!$A$1:$F$245,4,FALSE)),"－",VLOOKUP($AC1211,技リスト!$A$1:$F$245,4,FALSE)),"一致","")</f>
        <v>一致</v>
      </c>
      <c r="AG1211" s="16" t="str">
        <f t="shared" si="144"/>
        <v>マジックフェイクボンバーリボンシャワーボルケイノカット</v>
      </c>
      <c r="AH1211" s="16" t="str">
        <f t="shared" si="145"/>
        <v>マジックフェイクボンバーリボンシャワーボルケイノカット</v>
      </c>
      <c r="AI1211" s="16" t="str">
        <f t="shared" si="146"/>
        <v>マジックフェイクボンバーリボンシャワーボルケイノカット</v>
      </c>
      <c r="AJ1211" s="16" t="str">
        <f t="shared" si="147"/>
        <v>マジックフェイクボンバーリボンシャワーボルケイノカット</v>
      </c>
      <c r="AK1211" s="15" t="str">
        <f t="shared" si="148"/>
        <v>DRBLDRBB</v>
      </c>
      <c r="AL1211" s="16" t="str">
        <f t="shared" si="149"/>
        <v>DRBLDRBB</v>
      </c>
      <c r="AM1211" s="15" t="str">
        <f t="shared" si="150"/>
        <v>DRBLDRBB</v>
      </c>
      <c r="AN1211" s="15" t="str">
        <f t="shared" si="151"/>
        <v>DRBLDRBB</v>
      </c>
    </row>
    <row r="1212" spans="1:40" ht="11.25" customHeight="1" x14ac:dyDescent="0.15">
      <c r="A1212" s="15">
        <v>1211</v>
      </c>
      <c r="B1212" s="15" t="s">
        <v>2733</v>
      </c>
      <c r="C1212" s="15" t="s">
        <v>2734</v>
      </c>
      <c r="D1212" s="3" t="s">
        <v>18</v>
      </c>
      <c r="E1212" s="15" t="s">
        <v>88</v>
      </c>
      <c r="F1212" s="15" t="s">
        <v>53</v>
      </c>
      <c r="G1212" s="15">
        <v>134</v>
      </c>
      <c r="H1212" s="15">
        <v>158</v>
      </c>
      <c r="I1212" s="15">
        <v>68</v>
      </c>
      <c r="J1212" s="15">
        <v>60</v>
      </c>
      <c r="K1212" s="15">
        <v>65</v>
      </c>
      <c r="L1212" s="15">
        <v>65</v>
      </c>
      <c r="M1212" s="15">
        <v>70</v>
      </c>
      <c r="N1212" s="15">
        <v>63</v>
      </c>
      <c r="O1212" s="15">
        <v>60</v>
      </c>
      <c r="P1212" s="15">
        <v>20</v>
      </c>
      <c r="Q1212" s="15" t="s">
        <v>180</v>
      </c>
      <c r="R1212" s="3" t="str">
        <f>IF(ISERROR(VLOOKUP($Q1212,技リスト!$A$1:$F$270,6,FALSE)),"－",VLOOKUP($Q1212,技リスト!$A$1:$F$270,6,FALSE))</f>
        <v>NS</v>
      </c>
      <c r="S1212" s="3">
        <f>IF(ISERROR(VLOOKUP($Q1212,技リスト!$A$1:$F$270,3,FALSE)),"－",VLOOKUP($Q1212,技リスト!$A$1:$F$270,3,FALSE))</f>
        <v>65</v>
      </c>
      <c r="T1212" s="3" t="str">
        <f>IF($E1212=IF(ISERROR(VLOOKUP($Q1212,技リスト!$A$1:$F$270,4,FALSE)),"－",VLOOKUP($Q1212,技リスト!$A$1:$F$270,4,FALSE)),"一致","")</f>
        <v/>
      </c>
      <c r="U1212" s="15" t="s">
        <v>152</v>
      </c>
      <c r="V1212" s="3" t="str">
        <f>IF(ISERROR(VLOOKUP($U1212,技リスト!$A$1:$F$270,6,FALSE)),"－",VLOOKUP($U1212,技リスト!$A$1:$F$270,6,FALSE))</f>
        <v>DR</v>
      </c>
      <c r="W1212" s="3">
        <f>IF(ISERROR(VLOOKUP($U1212,技リスト!$A$1:$F$270,3,FALSE)),"－",VLOOKUP($U1212,技リスト!$A$1:$F$270,3,FALSE))</f>
        <v>47</v>
      </c>
      <c r="X1212" s="3" t="str">
        <f>IF($E1212=IF(ISERROR(VLOOKUP($U1212,技リスト!$A$1:$F$270,4,FALSE)),"－",VLOOKUP($U1212,技リスト!$A$1:$F$270,4,FALSE)),"一致","")</f>
        <v>一致</v>
      </c>
      <c r="Y1212" s="15" t="s">
        <v>610</v>
      </c>
      <c r="Z1212" s="3" t="str">
        <f>IF(ISERROR(VLOOKUP($Y1212,技リスト!$A$1:$F$270,6,FALSE)),"－",VLOOKUP($Y1212,技リスト!$A$1:$F$270,6,FALSE))</f>
        <v>DR</v>
      </c>
      <c r="AA1212" s="3">
        <f>IF(ISERROR(VLOOKUP($Y1212,技リスト!$A$1:$F$270,3,FALSE)),"－",VLOOKUP($Y1212,技リスト!$A$1:$F$270,3,FALSE))</f>
        <v>38</v>
      </c>
      <c r="AB1212" s="3" t="str">
        <f>IF($E1212=IF(ISERROR(VLOOKUP($Y1212,技リスト!$A$1:$F$270,4,FALSE)),"－",VLOOKUP($Y1212,技リスト!$A$1:$F$270,4,FALSE)),"一致","")</f>
        <v/>
      </c>
      <c r="AC1212" s="15" t="s">
        <v>219</v>
      </c>
      <c r="AD1212" s="3" t="str">
        <f>IF(ISERROR(VLOOKUP($AC1212,技リスト!$A$1:$F$270,6,FALSE)),"－",VLOOKUP($AC1212,技リスト!$A$1:$F$270,6,FALSE))</f>
        <v>BL</v>
      </c>
      <c r="AE1212" s="3">
        <f>IF(ISERROR(VLOOKUP($AC1212,技リスト!$A$1:$F$270,3,FALSE)),"－",VLOOKUP($AC1212,技リスト!$A$1:$F$270,3,FALSE))</f>
        <v>64</v>
      </c>
      <c r="AF1212" s="3" t="str">
        <f>IF($E1212=IF(ISERROR(VLOOKUP($AC1212,技リスト!$A$1:$F$245,4,FALSE)),"－",VLOOKUP($AC1212,技リスト!$A$1:$F$245,4,FALSE)),"一致","")</f>
        <v>一致</v>
      </c>
      <c r="AG1212" s="16" t="str">
        <f t="shared" si="144"/>
        <v>ドラゴンクラッシュジグザグスパークフーセンガムサイクロン</v>
      </c>
      <c r="AH1212" s="16" t="str">
        <f t="shared" si="145"/>
        <v>ドラゴンクラッシュジグザグスパークフーセンガムサイクロン</v>
      </c>
      <c r="AI1212" s="16" t="str">
        <f t="shared" si="146"/>
        <v>ドラゴンクラッシュジグザグスパークフーセンガムサイクロン</v>
      </c>
      <c r="AJ1212" s="16" t="str">
        <f t="shared" si="147"/>
        <v>ドラゴンクラッシュジグザグスパークフーセンガムサイクロン</v>
      </c>
      <c r="AK1212" s="15" t="str">
        <f t="shared" si="148"/>
        <v>NSDRDRBL</v>
      </c>
      <c r="AL1212" s="16" t="str">
        <f t="shared" si="149"/>
        <v>NSDRDRBL</v>
      </c>
      <c r="AM1212" s="15" t="str">
        <f t="shared" si="150"/>
        <v>NSDRDRBL</v>
      </c>
      <c r="AN1212" s="15" t="str">
        <f t="shared" si="151"/>
        <v>NSDRDRBL</v>
      </c>
    </row>
    <row r="1213" spans="1:40" ht="11.25" customHeight="1" x14ac:dyDescent="0.15">
      <c r="A1213" s="15">
        <v>1212</v>
      </c>
      <c r="B1213" s="15" t="s">
        <v>2735</v>
      </c>
      <c r="C1213" s="15" t="s">
        <v>2736</v>
      </c>
      <c r="D1213" s="3" t="s">
        <v>192</v>
      </c>
      <c r="E1213" s="15" t="s">
        <v>88</v>
      </c>
      <c r="F1213" s="15" t="s">
        <v>17</v>
      </c>
      <c r="G1213" s="15">
        <v>129</v>
      </c>
      <c r="H1213" s="15">
        <v>100</v>
      </c>
      <c r="I1213" s="15">
        <v>49</v>
      </c>
      <c r="J1213" s="15">
        <v>53</v>
      </c>
      <c r="K1213" s="15">
        <v>52</v>
      </c>
      <c r="L1213" s="15">
        <v>44</v>
      </c>
      <c r="M1213" s="15">
        <v>53</v>
      </c>
      <c r="N1213" s="15">
        <v>55</v>
      </c>
      <c r="O1213" s="15">
        <v>47</v>
      </c>
      <c r="P1213" s="15">
        <v>13</v>
      </c>
      <c r="Q1213" s="15" t="s">
        <v>921</v>
      </c>
      <c r="R1213" s="3" t="str">
        <f>IF(ISERROR(VLOOKUP($Q1213,技リスト!$A$1:$F$270,6,FALSE)),"－",VLOOKUP($Q1213,技リスト!$A$1:$F$270,6,FALSE))</f>
        <v>DR</v>
      </c>
      <c r="S1213" s="3">
        <f>IF(ISERROR(VLOOKUP($Q1213,技リスト!$A$1:$F$270,3,FALSE)),"－",VLOOKUP($Q1213,技リスト!$A$1:$F$270,3,FALSE))</f>
        <v>17</v>
      </c>
      <c r="T1213" s="3" t="str">
        <f>IF($E1213=IF(ISERROR(VLOOKUP($Q1213,技リスト!$A$1:$F$270,4,FALSE)),"－",VLOOKUP($Q1213,技リスト!$A$1:$F$270,4,FALSE)),"一致","")</f>
        <v/>
      </c>
      <c r="U1213" s="15" t="s">
        <v>698</v>
      </c>
      <c r="V1213" s="3" t="str">
        <f>IF(ISERROR(VLOOKUP($U1213,技リスト!$A$1:$F$270,6,FALSE)),"－",VLOOKUP($U1213,技リスト!$A$1:$F$270,6,FALSE))</f>
        <v>BL</v>
      </c>
      <c r="W1213" s="3">
        <f>IF(ISERROR(VLOOKUP($U1213,技リスト!$A$1:$F$270,3,FALSE)),"－",VLOOKUP($U1213,技リスト!$A$1:$F$270,3,FALSE))</f>
        <v>44</v>
      </c>
      <c r="X1213" s="3" t="str">
        <f>IF($E1213=IF(ISERROR(VLOOKUP($U1213,技リスト!$A$1:$F$270,4,FALSE)),"－",VLOOKUP($U1213,技リスト!$A$1:$F$270,4,FALSE)),"一致","")</f>
        <v>一致</v>
      </c>
      <c r="Y1213" s="15" t="s">
        <v>436</v>
      </c>
      <c r="Z1213" s="3" t="str">
        <f>IF(ISERROR(VLOOKUP($Y1213,技リスト!$A$1:$F$270,6,FALSE)),"－",VLOOKUP($Y1213,技リスト!$A$1:$F$270,6,FALSE))</f>
        <v>CA</v>
      </c>
      <c r="AA1213" s="3">
        <f>IF(ISERROR(VLOOKUP($Y1213,技リスト!$A$1:$F$270,3,FALSE)),"－",VLOOKUP($Y1213,技リスト!$A$1:$F$270,3,FALSE))</f>
        <v>10</v>
      </c>
      <c r="AB1213" s="3" t="str">
        <f>IF($E1213=IF(ISERROR(VLOOKUP($Y1213,技リスト!$A$1:$F$270,4,FALSE)),"－",VLOOKUP($Y1213,技リスト!$A$1:$F$270,4,FALSE)),"一致","")</f>
        <v>一致</v>
      </c>
      <c r="AC1213" s="15" t="s">
        <v>369</v>
      </c>
      <c r="AD1213" s="3" t="str">
        <f>IF(ISERROR(VLOOKUP($AC1213,技リスト!$A$1:$F$270,6,FALSE)),"－",VLOOKUP($AC1213,技リスト!$A$1:$F$270,6,FALSE))</f>
        <v>CA</v>
      </c>
      <c r="AE1213" s="3">
        <f>IF(ISERROR(VLOOKUP($AC1213,技リスト!$A$1:$F$270,3,FALSE)),"－",VLOOKUP($AC1213,技リスト!$A$1:$F$270,3,FALSE))</f>
        <v>44</v>
      </c>
      <c r="AF1213" s="3" t="str">
        <f>IF($E1213=IF(ISERROR(VLOOKUP($AC1213,技リスト!$A$1:$F$245,4,FALSE)),"－",VLOOKUP($AC1213,技リスト!$A$1:$F$245,4,FALSE)),"一致","")</f>
        <v/>
      </c>
      <c r="AG1213" s="16" t="str">
        <f t="shared" si="144"/>
        <v>ひとりワンツーアイスグランドスワンダイブシュートポケット</v>
      </c>
      <c r="AH1213" s="16" t="str">
        <f t="shared" si="145"/>
        <v>ひとりワンツーアイスグランドスワンダイブシュートポケット</v>
      </c>
      <c r="AI1213" s="16" t="str">
        <f t="shared" si="146"/>
        <v>ひとりワンツーアイスグランドスワンダイブシュートポケット</v>
      </c>
      <c r="AJ1213" s="16" t="str">
        <f t="shared" si="147"/>
        <v>ひとりワンツーアイスグランドスワンダイブシュートポケット</v>
      </c>
      <c r="AK1213" s="15" t="str">
        <f t="shared" si="148"/>
        <v>DRBLCACA</v>
      </c>
      <c r="AL1213" s="16" t="str">
        <f t="shared" si="149"/>
        <v>DRBLCACA</v>
      </c>
      <c r="AM1213" s="15" t="str">
        <f t="shared" si="150"/>
        <v>DRBLCACA</v>
      </c>
      <c r="AN1213" s="15" t="str">
        <f t="shared" si="151"/>
        <v>DRBLCACA</v>
      </c>
    </row>
    <row r="1214" spans="1:40" ht="11.25" customHeight="1" x14ac:dyDescent="0.15">
      <c r="A1214" s="15">
        <v>1213</v>
      </c>
      <c r="B1214" s="15" t="s">
        <v>2737</v>
      </c>
      <c r="C1214" s="15" t="s">
        <v>2738</v>
      </c>
      <c r="D1214" s="3" t="s">
        <v>192</v>
      </c>
      <c r="E1214" s="15" t="s">
        <v>88</v>
      </c>
      <c r="F1214" s="15" t="s">
        <v>17</v>
      </c>
      <c r="G1214" s="15">
        <v>79</v>
      </c>
      <c r="H1214" s="15">
        <v>142</v>
      </c>
      <c r="I1214" s="15">
        <v>66</v>
      </c>
      <c r="J1214" s="15">
        <v>60</v>
      </c>
      <c r="K1214" s="15">
        <v>63</v>
      </c>
      <c r="L1214" s="15">
        <v>64</v>
      </c>
      <c r="M1214" s="15">
        <v>28</v>
      </c>
      <c r="N1214" s="15">
        <v>64</v>
      </c>
      <c r="O1214" s="15">
        <v>55</v>
      </c>
      <c r="P1214" s="15">
        <v>18</v>
      </c>
      <c r="Q1214" s="15" t="s">
        <v>169</v>
      </c>
      <c r="R1214" s="3" t="str">
        <f>IF(ISERROR(VLOOKUP($Q1214,技リスト!$A$1:$F$270,6,FALSE)),"－",VLOOKUP($Q1214,技リスト!$A$1:$F$270,6,FALSE))</f>
        <v>BL</v>
      </c>
      <c r="S1214" s="3">
        <f>IF(ISERROR(VLOOKUP($Q1214,技リスト!$A$1:$F$270,3,FALSE)),"－",VLOOKUP($Q1214,技リスト!$A$1:$F$270,3,FALSE))</f>
        <v>8</v>
      </c>
      <c r="T1214" s="3" t="str">
        <f>IF($E1214=IF(ISERROR(VLOOKUP($Q1214,技リスト!$A$1:$F$270,4,FALSE)),"－",VLOOKUP($Q1214,技リスト!$A$1:$F$270,4,FALSE)),"一致","")</f>
        <v/>
      </c>
      <c r="U1214" s="15" t="s">
        <v>199</v>
      </c>
      <c r="V1214" s="3" t="str">
        <f>IF(ISERROR(VLOOKUP($U1214,技リスト!$A$1:$F$270,6,FALSE)),"－",VLOOKUP($U1214,技リスト!$A$1:$F$270,6,FALSE))</f>
        <v>BB</v>
      </c>
      <c r="W1214" s="3">
        <f>IF(ISERROR(VLOOKUP($U1214,技リスト!$A$1:$F$270,3,FALSE)),"－",VLOOKUP($U1214,技リスト!$A$1:$F$270,3,FALSE))</f>
        <v>58</v>
      </c>
      <c r="X1214" s="3" t="str">
        <f>IF($E1214=IF(ISERROR(VLOOKUP($U1214,技リスト!$A$1:$F$270,4,FALSE)),"－",VLOOKUP($U1214,技リスト!$A$1:$F$270,4,FALSE)),"一致","")</f>
        <v>一致</v>
      </c>
      <c r="Y1214" s="15" t="s">
        <v>141</v>
      </c>
      <c r="Z1214" s="3" t="str">
        <f>IF(ISERROR(VLOOKUP($Y1214,技リスト!$A$1:$F$270,6,FALSE)),"－",VLOOKUP($Y1214,技リスト!$A$1:$F$270,6,FALSE))</f>
        <v>BL</v>
      </c>
      <c r="AA1214" s="3">
        <f>IF(ISERROR(VLOOKUP($Y1214,技リスト!$A$1:$F$270,3,FALSE)),"－",VLOOKUP($Y1214,技リスト!$A$1:$F$270,3,FALSE))</f>
        <v>64</v>
      </c>
      <c r="AB1214" s="3" t="str">
        <f>IF($E1214=IF(ISERROR(VLOOKUP($Y1214,技リスト!$A$1:$F$270,4,FALSE)),"－",VLOOKUP($Y1214,技リスト!$A$1:$F$270,4,FALSE)),"一致","")</f>
        <v/>
      </c>
      <c r="AC1214" s="15" t="s">
        <v>680</v>
      </c>
      <c r="AD1214" s="3" t="str">
        <f>IF(ISERROR(VLOOKUP($AC1214,技リスト!$A$1:$F$270,6,FALSE)),"－",VLOOKUP($AC1214,技リスト!$A$1:$F$270,6,FALSE))</f>
        <v>DR</v>
      </c>
      <c r="AE1214" s="3">
        <f>IF(ISERROR(VLOOKUP($AC1214,技リスト!$A$1:$F$270,3,FALSE)),"－",VLOOKUP($AC1214,技リスト!$A$1:$F$270,3,FALSE))</f>
        <v>69</v>
      </c>
      <c r="AF1214" s="3" t="str">
        <f>IF($E1214=IF(ISERROR(VLOOKUP($AC1214,技リスト!$A$1:$F$245,4,FALSE)),"－",VLOOKUP($AC1214,技リスト!$A$1:$F$245,4,FALSE)),"一致","")</f>
        <v/>
      </c>
      <c r="AG1214" s="16" t="str">
        <f t="shared" si="144"/>
        <v>クイックドロウスピニングカットかげぬいプリマドンナ</v>
      </c>
      <c r="AH1214" s="16" t="str">
        <f t="shared" si="145"/>
        <v>クイックドロウスピニングカットかげぬいプリマドンナ</v>
      </c>
      <c r="AI1214" s="16" t="str">
        <f t="shared" si="146"/>
        <v>クイックドロウスピニングカットかげぬいプリマドンナ</v>
      </c>
      <c r="AJ1214" s="16" t="str">
        <f t="shared" si="147"/>
        <v>クイックドロウスピニングカットかげぬいプリマドンナ</v>
      </c>
      <c r="AK1214" s="15" t="str">
        <f t="shared" si="148"/>
        <v>BLBBBLDR</v>
      </c>
      <c r="AL1214" s="16" t="str">
        <f t="shared" si="149"/>
        <v>BLBBBLDR</v>
      </c>
      <c r="AM1214" s="15" t="str">
        <f t="shared" si="150"/>
        <v>BLBBBLDR</v>
      </c>
      <c r="AN1214" s="15" t="str">
        <f t="shared" si="151"/>
        <v>BLBBBLDR</v>
      </c>
    </row>
    <row r="1215" spans="1:40" ht="11.25" customHeight="1" x14ac:dyDescent="0.15">
      <c r="A1215" s="15">
        <v>1214</v>
      </c>
      <c r="B1215" s="15" t="s">
        <v>2739</v>
      </c>
      <c r="C1215" s="15" t="s">
        <v>2740</v>
      </c>
      <c r="D1215" s="3" t="s">
        <v>18</v>
      </c>
      <c r="E1215" s="15" t="s">
        <v>88</v>
      </c>
      <c r="F1215" s="15" t="s">
        <v>52</v>
      </c>
      <c r="G1215" s="15">
        <v>167</v>
      </c>
      <c r="H1215" s="15">
        <v>136</v>
      </c>
      <c r="I1215" s="15">
        <v>55</v>
      </c>
      <c r="J1215" s="15">
        <v>58</v>
      </c>
      <c r="K1215" s="15">
        <v>63</v>
      </c>
      <c r="L1215" s="15">
        <v>63</v>
      </c>
      <c r="M1215" s="15">
        <v>52</v>
      </c>
      <c r="N1215" s="15">
        <v>52</v>
      </c>
      <c r="O1215" s="15">
        <v>53</v>
      </c>
      <c r="P1215" s="15">
        <v>13</v>
      </c>
      <c r="Q1215" s="15" t="s">
        <v>127</v>
      </c>
      <c r="R1215" s="3" t="str">
        <f>IF(ISERROR(VLOOKUP($Q1215,技リスト!$A$1:$F$270,6,FALSE)),"－",VLOOKUP($Q1215,技リスト!$A$1:$F$270,6,FALSE))</f>
        <v>DR</v>
      </c>
      <c r="S1215" s="3">
        <f>IF(ISERROR(VLOOKUP($Q1215,技リスト!$A$1:$F$270,3,FALSE)),"－",VLOOKUP($Q1215,技リスト!$A$1:$F$270,3,FALSE))</f>
        <v>8</v>
      </c>
      <c r="T1215" s="3" t="str">
        <f>IF($E1215=IF(ISERROR(VLOOKUP($Q1215,技リスト!$A$1:$F$270,4,FALSE)),"－",VLOOKUP($Q1215,技リスト!$A$1:$F$270,4,FALSE)),"一致","")</f>
        <v>一致</v>
      </c>
      <c r="U1215" s="15" t="s">
        <v>159</v>
      </c>
      <c r="V1215" s="3" t="str">
        <f>IF(ISERROR(VLOOKUP($U1215,技リスト!$A$1:$F$270,6,FALSE)),"－",VLOOKUP($U1215,技リスト!$A$1:$F$270,6,FALSE))</f>
        <v>NS</v>
      </c>
      <c r="W1215" s="3">
        <f>IF(ISERROR(VLOOKUP($U1215,技リスト!$A$1:$F$270,3,FALSE)),"－",VLOOKUP($U1215,技リスト!$A$1:$F$270,3,FALSE))</f>
        <v>67</v>
      </c>
      <c r="X1215" s="3" t="str">
        <f>IF($E1215=IF(ISERROR(VLOOKUP($U1215,技リスト!$A$1:$F$270,4,FALSE)),"－",VLOOKUP($U1215,技リスト!$A$1:$F$270,4,FALSE)),"一致","")</f>
        <v/>
      </c>
      <c r="Y1215" s="15" t="s">
        <v>373</v>
      </c>
      <c r="Z1215" s="3" t="str">
        <f>IF(ISERROR(VLOOKUP($Y1215,技リスト!$A$1:$F$270,6,FALSE)),"－",VLOOKUP($Y1215,技リスト!$A$1:$F$270,6,FALSE))</f>
        <v>LS</v>
      </c>
      <c r="AA1215" s="3">
        <f>IF(ISERROR(VLOOKUP($Y1215,技リスト!$A$1:$F$270,3,FALSE)),"－",VLOOKUP($Y1215,技リスト!$A$1:$F$270,3,FALSE))</f>
        <v>69</v>
      </c>
      <c r="AB1215" s="3" t="str">
        <f>IF($E1215=IF(ISERROR(VLOOKUP($Y1215,技リスト!$A$1:$F$270,4,FALSE)),"－",VLOOKUP($Y1215,技リスト!$A$1:$F$270,4,FALSE)),"一致","")</f>
        <v/>
      </c>
      <c r="AC1215" s="15" t="s">
        <v>295</v>
      </c>
      <c r="AD1215" s="3" t="str">
        <f>IF(ISERROR(VLOOKUP($AC1215,技リスト!$A$1:$F$270,6,FALSE)),"－",VLOOKUP($AC1215,技リスト!$A$1:$F$270,6,FALSE))</f>
        <v>NS</v>
      </c>
      <c r="AE1215" s="3">
        <f>IF(ISERROR(VLOOKUP($AC1215,技リスト!$A$1:$F$270,3,FALSE)),"－",VLOOKUP($AC1215,技リスト!$A$1:$F$270,3,FALSE))</f>
        <v>103</v>
      </c>
      <c r="AF1215" s="3" t="str">
        <f>IF($E1215=IF(ISERROR(VLOOKUP($AC1215,技リスト!$A$1:$F$245,4,FALSE)),"－",VLOOKUP($AC1215,技リスト!$A$1:$F$245,4,FALSE)),"一致","")</f>
        <v>一致</v>
      </c>
      <c r="AG1215" s="16" t="str">
        <f t="shared" si="144"/>
        <v>しっぷうダッシュクルクルヘッドパトリオットシュートディバインアロー</v>
      </c>
      <c r="AH1215" s="16" t="str">
        <f t="shared" si="145"/>
        <v>しっぷうダッシュクルクルヘッドパトリオットシュートディバインアロー</v>
      </c>
      <c r="AI1215" s="16" t="str">
        <f t="shared" si="146"/>
        <v>しっぷうダッシュクルクルヘッドパトリオットシュートディバインアロー</v>
      </c>
      <c r="AJ1215" s="16" t="str">
        <f t="shared" si="147"/>
        <v>しっぷうダッシュクルクルヘッドパトリオットシュートディバインアロー</v>
      </c>
      <c r="AK1215" s="15" t="str">
        <f t="shared" si="148"/>
        <v>DRNSLSNS</v>
      </c>
      <c r="AL1215" s="16" t="str">
        <f t="shared" si="149"/>
        <v>DRNSLSNS</v>
      </c>
      <c r="AM1215" s="15" t="str">
        <f t="shared" si="150"/>
        <v>DRNSLSNS</v>
      </c>
      <c r="AN1215" s="15" t="str">
        <f t="shared" si="151"/>
        <v>DRNSLSNS</v>
      </c>
    </row>
    <row r="1216" spans="1:40" ht="11.25" customHeight="1" x14ac:dyDescent="0.15">
      <c r="A1216" s="15">
        <v>1215</v>
      </c>
      <c r="B1216" s="15" t="s">
        <v>2741</v>
      </c>
      <c r="C1216" s="15" t="s">
        <v>2742</v>
      </c>
      <c r="D1216" s="3" t="s">
        <v>18</v>
      </c>
      <c r="E1216" s="15" t="s">
        <v>145</v>
      </c>
      <c r="F1216" s="15" t="s">
        <v>52</v>
      </c>
      <c r="G1216" s="15">
        <v>110</v>
      </c>
      <c r="H1216" s="15">
        <v>141</v>
      </c>
      <c r="I1216" s="15">
        <v>44</v>
      </c>
      <c r="J1216" s="15">
        <v>52</v>
      </c>
      <c r="K1216" s="15">
        <v>62</v>
      </c>
      <c r="L1216" s="15">
        <v>56</v>
      </c>
      <c r="M1216" s="15">
        <v>65</v>
      </c>
      <c r="N1216" s="15">
        <v>54</v>
      </c>
      <c r="O1216" s="15">
        <v>53</v>
      </c>
      <c r="P1216" s="15">
        <v>20</v>
      </c>
      <c r="Q1216" s="15" t="s">
        <v>449</v>
      </c>
      <c r="R1216" s="3" t="str">
        <f>IF(ISERROR(VLOOKUP($Q1216,技リスト!$A$1:$F$270,6,FALSE)),"－",VLOOKUP($Q1216,技リスト!$A$1:$F$270,6,FALSE))</f>
        <v>NS</v>
      </c>
      <c r="S1216" s="3">
        <f>IF(ISERROR(VLOOKUP($Q1216,技リスト!$A$1:$F$270,3,FALSE)),"－",VLOOKUP($Q1216,技リスト!$A$1:$F$270,3,FALSE))</f>
        <v>58</v>
      </c>
      <c r="T1216" s="3" t="str">
        <f>IF($E1216=IF(ISERROR(VLOOKUP($Q1216,技リスト!$A$1:$F$270,4,FALSE)),"－",VLOOKUP($Q1216,技リスト!$A$1:$F$270,4,FALSE)),"一致","")</f>
        <v/>
      </c>
      <c r="U1216" s="15" t="s">
        <v>350</v>
      </c>
      <c r="V1216" s="3" t="str">
        <f>IF(ISERROR(VLOOKUP($U1216,技リスト!$A$1:$F$270,6,FALSE)),"－",VLOOKUP($U1216,技リスト!$A$1:$F$270,6,FALSE))</f>
        <v>NS</v>
      </c>
      <c r="W1216" s="3">
        <f>IF(ISERROR(VLOOKUP($U1216,技リスト!$A$1:$F$270,3,FALSE)),"－",VLOOKUP($U1216,技リスト!$A$1:$F$270,3,FALSE))</f>
        <v>67</v>
      </c>
      <c r="X1216" s="3" t="str">
        <f>IF($E1216=IF(ISERROR(VLOOKUP($U1216,技リスト!$A$1:$F$270,4,FALSE)),"－",VLOOKUP($U1216,技リスト!$A$1:$F$270,4,FALSE)),"一致","")</f>
        <v/>
      </c>
      <c r="Y1216" s="15" t="s">
        <v>152</v>
      </c>
      <c r="Z1216" s="3" t="str">
        <f>IF(ISERROR(VLOOKUP($Y1216,技リスト!$A$1:$F$270,6,FALSE)),"－",VLOOKUP($Y1216,技リスト!$A$1:$F$270,6,FALSE))</f>
        <v>DR</v>
      </c>
      <c r="AA1216" s="3">
        <f>IF(ISERROR(VLOOKUP($Y1216,技リスト!$A$1:$F$270,3,FALSE)),"－",VLOOKUP($Y1216,技リスト!$A$1:$F$270,3,FALSE))</f>
        <v>47</v>
      </c>
      <c r="AB1216" s="3" t="str">
        <f>IF($E1216=IF(ISERROR(VLOOKUP($Y1216,技リスト!$A$1:$F$270,4,FALSE)),"－",VLOOKUP($Y1216,技リスト!$A$1:$F$270,4,FALSE)),"一致","")</f>
        <v/>
      </c>
      <c r="AC1216" s="15" t="s">
        <v>160</v>
      </c>
      <c r="AD1216" s="3" t="str">
        <f>IF(ISERROR(VLOOKUP($AC1216,技リスト!$A$1:$F$270,6,FALSE)),"－",VLOOKUP($AC1216,技リスト!$A$1:$F$270,6,FALSE))</f>
        <v>BS</v>
      </c>
      <c r="AE1216" s="3">
        <f>IF(ISERROR(VLOOKUP($AC1216,技リスト!$A$1:$F$270,3,FALSE)),"－",VLOOKUP($AC1216,技リスト!$A$1:$F$270,3,FALSE))</f>
        <v>78</v>
      </c>
      <c r="AF1216" s="3" t="str">
        <f>IF($E1216=IF(ISERROR(VLOOKUP($AC1216,技リスト!$A$1:$F$245,4,FALSE)),"－",VLOOKUP($AC1216,技リスト!$A$1:$F$245,4,FALSE)),"一致","")</f>
        <v/>
      </c>
      <c r="AG1216" s="16" t="str">
        <f t="shared" si="144"/>
        <v>つちだるまクロスドライブジグザグスパーククンフーアタック</v>
      </c>
      <c r="AH1216" s="16" t="str">
        <f t="shared" si="145"/>
        <v>つちだるまクロスドライブジグザグスパーククンフーアタック</v>
      </c>
      <c r="AI1216" s="16" t="str">
        <f t="shared" si="146"/>
        <v>つちだるまクロスドライブジグザグスパーククンフーアタック</v>
      </c>
      <c r="AJ1216" s="16" t="str">
        <f t="shared" si="147"/>
        <v>つちだるまクロスドライブジグザグスパーククンフーアタック</v>
      </c>
      <c r="AK1216" s="15" t="str">
        <f t="shared" si="148"/>
        <v>NSNSDRBS</v>
      </c>
      <c r="AL1216" s="16" t="str">
        <f t="shared" si="149"/>
        <v>NSNSDRBS</v>
      </c>
      <c r="AM1216" s="15" t="str">
        <f t="shared" si="150"/>
        <v>NSNSDRBS</v>
      </c>
      <c r="AN1216" s="15" t="str">
        <f t="shared" si="151"/>
        <v>NSNSDRBS</v>
      </c>
    </row>
    <row r="1217" spans="1:40" ht="11.25" customHeight="1" x14ac:dyDescent="0.15">
      <c r="A1217" s="15">
        <v>1216</v>
      </c>
      <c r="B1217" s="15" t="s">
        <v>2743</v>
      </c>
      <c r="C1217" s="15" t="s">
        <v>2744</v>
      </c>
      <c r="D1217" s="3" t="s">
        <v>18</v>
      </c>
      <c r="E1217" s="15" t="s">
        <v>19</v>
      </c>
      <c r="F1217" s="15" t="s">
        <v>17</v>
      </c>
      <c r="G1217" s="15">
        <v>132</v>
      </c>
      <c r="H1217" s="15">
        <v>118</v>
      </c>
      <c r="I1217" s="15">
        <v>40</v>
      </c>
      <c r="J1217" s="15">
        <v>47</v>
      </c>
      <c r="K1217" s="15">
        <v>48</v>
      </c>
      <c r="L1217" s="15">
        <v>43</v>
      </c>
      <c r="M1217" s="15">
        <v>42</v>
      </c>
      <c r="N1217" s="15">
        <v>48</v>
      </c>
      <c r="O1217" s="15">
        <v>48</v>
      </c>
      <c r="P1217" s="15">
        <v>26</v>
      </c>
      <c r="Q1217" s="15" t="s">
        <v>305</v>
      </c>
      <c r="R1217" s="3" t="str">
        <f>IF(ISERROR(VLOOKUP($Q1217,技リスト!$A$1:$F$270,6,FALSE)),"－",VLOOKUP($Q1217,技リスト!$A$1:$F$270,6,FALSE))</f>
        <v>BB</v>
      </c>
      <c r="S1217" s="3">
        <f>IF(ISERROR(VLOOKUP($Q1217,技リスト!$A$1:$F$270,3,FALSE)),"－",VLOOKUP($Q1217,技リスト!$A$1:$F$270,3,FALSE))</f>
        <v>16</v>
      </c>
      <c r="T1217" s="3" t="str">
        <f>IF($E1217=IF(ISERROR(VLOOKUP($Q1217,技リスト!$A$1:$F$270,4,FALSE)),"－",VLOOKUP($Q1217,技リスト!$A$1:$F$270,4,FALSE)),"一致","")</f>
        <v/>
      </c>
      <c r="U1217" s="15" t="s">
        <v>176</v>
      </c>
      <c r="V1217" s="3" t="str">
        <f>IF(ISERROR(VLOOKUP($U1217,技リスト!$A$1:$F$270,6,FALSE)),"－",VLOOKUP($U1217,技リスト!$A$1:$F$270,6,FALSE))</f>
        <v>DR</v>
      </c>
      <c r="W1217" s="3">
        <f>IF(ISERROR(VLOOKUP($U1217,技リスト!$A$1:$F$270,3,FALSE)),"－",VLOOKUP($U1217,技リスト!$A$1:$F$270,3,FALSE))</f>
        <v>47</v>
      </c>
      <c r="X1217" s="3" t="str">
        <f>IF($E1217=IF(ISERROR(VLOOKUP($U1217,技リスト!$A$1:$F$270,4,FALSE)),"－",VLOOKUP($U1217,技リスト!$A$1:$F$270,4,FALSE)),"一致","")</f>
        <v/>
      </c>
      <c r="Y1217" s="15" t="s">
        <v>165</v>
      </c>
      <c r="Z1217" s="3" t="str">
        <f>IF(ISERROR(VLOOKUP($Y1217,技リスト!$A$1:$F$270,6,FALSE)),"－",VLOOKUP($Y1217,技リスト!$A$1:$F$270,6,FALSE))</f>
        <v>BL</v>
      </c>
      <c r="AA1217" s="3">
        <f>IF(ISERROR(VLOOKUP($Y1217,技リスト!$A$1:$F$270,3,FALSE)),"－",VLOOKUP($Y1217,技リスト!$A$1:$F$270,3,FALSE))</f>
        <v>46</v>
      </c>
      <c r="AB1217" s="3" t="str">
        <f>IF($E1217=IF(ISERROR(VLOOKUP($Y1217,技リスト!$A$1:$F$270,4,FALSE)),"－",VLOOKUP($Y1217,技リスト!$A$1:$F$270,4,FALSE)),"一致","")</f>
        <v>一致</v>
      </c>
      <c r="AC1217" s="15" t="s">
        <v>1255</v>
      </c>
      <c r="AD1217" s="3" t="str">
        <f>IF(ISERROR(VLOOKUP($AC1217,技リスト!$A$1:$F$270,6,FALSE)),"－",VLOOKUP($AC1217,技リスト!$A$1:$F$270,6,FALSE))</f>
        <v>NS</v>
      </c>
      <c r="AE1217" s="3">
        <f>IF(ISERROR(VLOOKUP($AC1217,技リスト!$A$1:$F$270,3,FALSE)),"－",VLOOKUP($AC1217,技リスト!$A$1:$F$270,3,FALSE))</f>
        <v>82</v>
      </c>
      <c r="AF1217" s="3" t="str">
        <f>IF($E1217=IF(ISERROR(VLOOKUP($AC1217,技リスト!$A$1:$F$245,4,FALSE)),"－",VLOOKUP($AC1217,技リスト!$A$1:$F$245,4,FALSE)),"一致","")</f>
        <v>一致</v>
      </c>
      <c r="AG1217" s="16" t="str">
        <f t="shared" si="144"/>
        <v>ホーントレインヒートタックルフェイクボールセキュリティショット</v>
      </c>
      <c r="AH1217" s="16" t="str">
        <f t="shared" si="145"/>
        <v>ホーントレインヒートタックルフェイクボールセキュリティショット</v>
      </c>
      <c r="AI1217" s="16" t="str">
        <f t="shared" si="146"/>
        <v>ホーントレインヒートタックルフェイクボールセキュリティショット</v>
      </c>
      <c r="AJ1217" s="16" t="str">
        <f t="shared" si="147"/>
        <v>ホーントレインヒートタックルフェイクボールセキュリティショット</v>
      </c>
      <c r="AK1217" s="15" t="str">
        <f t="shared" si="148"/>
        <v>BBDRBLNS</v>
      </c>
      <c r="AL1217" s="16" t="str">
        <f t="shared" si="149"/>
        <v>BBDRBLNS</v>
      </c>
      <c r="AM1217" s="15" t="str">
        <f t="shared" si="150"/>
        <v>BBDRBLNS</v>
      </c>
      <c r="AN1217" s="15" t="str">
        <f t="shared" si="151"/>
        <v>BBDRBLNS</v>
      </c>
    </row>
    <row r="1218" spans="1:40" ht="11.25" customHeight="1" x14ac:dyDescent="0.15">
      <c r="A1218" s="15">
        <v>1217</v>
      </c>
      <c r="B1218" s="15" t="s">
        <v>2745</v>
      </c>
      <c r="C1218" s="15" t="s">
        <v>2746</v>
      </c>
      <c r="D1218" s="3" t="s">
        <v>18</v>
      </c>
      <c r="E1218" s="15" t="s">
        <v>145</v>
      </c>
      <c r="F1218" s="15" t="s">
        <v>20</v>
      </c>
      <c r="G1218" s="15">
        <v>129</v>
      </c>
      <c r="H1218" s="15">
        <v>156</v>
      </c>
      <c r="I1218" s="15">
        <v>75</v>
      </c>
      <c r="J1218" s="15">
        <v>68</v>
      </c>
      <c r="K1218" s="15">
        <v>69</v>
      </c>
      <c r="L1218" s="15">
        <v>79</v>
      </c>
      <c r="M1218" s="15">
        <v>45</v>
      </c>
      <c r="N1218" s="15">
        <v>72</v>
      </c>
      <c r="O1218" s="15">
        <v>64</v>
      </c>
      <c r="P1218" s="15">
        <v>23</v>
      </c>
      <c r="Q1218" s="15" t="s">
        <v>219</v>
      </c>
      <c r="R1218" s="3" t="str">
        <f>IF(ISERROR(VLOOKUP($Q1218,技リスト!$A$1:$F$270,6,FALSE)),"－",VLOOKUP($Q1218,技リスト!$A$1:$F$270,6,FALSE))</f>
        <v>BL</v>
      </c>
      <c r="S1218" s="3">
        <f>IF(ISERROR(VLOOKUP($Q1218,技リスト!$A$1:$F$270,3,FALSE)),"－",VLOOKUP($Q1218,技リスト!$A$1:$F$270,3,FALSE))</f>
        <v>64</v>
      </c>
      <c r="T1218" s="3" t="str">
        <f>IF($E1218=IF(ISERROR(VLOOKUP($Q1218,技リスト!$A$1:$F$270,4,FALSE)),"－",VLOOKUP($Q1218,技リスト!$A$1:$F$270,4,FALSE)),"一致","")</f>
        <v/>
      </c>
      <c r="U1218" s="15" t="s">
        <v>281</v>
      </c>
      <c r="V1218" s="3" t="str">
        <f>IF(ISERROR(VLOOKUP($U1218,技リスト!$A$1:$F$270,6,FALSE)),"－",VLOOKUP($U1218,技リスト!$A$1:$F$270,6,FALSE))</f>
        <v>P1</v>
      </c>
      <c r="W1218" s="3">
        <f>IF(ISERROR(VLOOKUP($U1218,技リスト!$A$1:$F$270,3,FALSE)),"－",VLOOKUP($U1218,技リスト!$A$1:$F$270,3,FALSE))</f>
        <v>67</v>
      </c>
      <c r="X1218" s="3" t="str">
        <f>IF($E1218=IF(ISERROR(VLOOKUP($U1218,技リスト!$A$1:$F$270,4,FALSE)),"－",VLOOKUP($U1218,技リスト!$A$1:$F$270,4,FALSE)),"一致","")</f>
        <v>一致</v>
      </c>
      <c r="Y1218" s="15" t="s">
        <v>559</v>
      </c>
      <c r="Z1218" s="3" t="str">
        <f>IF(ISERROR(VLOOKUP($Y1218,技リスト!$A$1:$F$270,6,FALSE)),"－",VLOOKUP($Y1218,技リスト!$A$1:$F$270,6,FALSE))</f>
        <v>P2</v>
      </c>
      <c r="AA1218" s="3">
        <f>IF(ISERROR(VLOOKUP($Y1218,技リスト!$A$1:$F$270,3,FALSE)),"－",VLOOKUP($Y1218,技リスト!$A$1:$F$270,3,FALSE))</f>
        <v>76</v>
      </c>
      <c r="AB1218" s="3" t="str">
        <f>IF($E1218=IF(ISERROR(VLOOKUP($Y1218,技リスト!$A$1:$F$270,4,FALSE)),"－",VLOOKUP($Y1218,技リスト!$A$1:$F$270,4,FALSE)),"一致","")</f>
        <v/>
      </c>
      <c r="AC1218" s="15" t="s">
        <v>148</v>
      </c>
      <c r="AD1218" s="3" t="str">
        <f>IF(ISERROR(VLOOKUP($AC1218,技リスト!$A$1:$F$270,6,FALSE)),"－",VLOOKUP($AC1218,技リスト!$A$1:$F$270,6,FALSE))</f>
        <v>BS</v>
      </c>
      <c r="AE1218" s="3">
        <f>IF(ISERROR(VLOOKUP($AC1218,技リスト!$A$1:$F$270,3,FALSE)),"－",VLOOKUP($AC1218,技リスト!$A$1:$F$270,3,FALSE))</f>
        <v>80</v>
      </c>
      <c r="AF1218" s="3" t="str">
        <f>IF($E1218=IF(ISERROR(VLOOKUP($AC1218,技リスト!$A$1:$F$245,4,FALSE)),"－",VLOOKUP($AC1218,技リスト!$A$1:$F$245,4,FALSE)),"一致","")</f>
        <v>一致</v>
      </c>
      <c r="AG1218" s="16" t="str">
        <f t="shared" ref="AG1218:AG1281" si="152">Q1218&amp;U1218&amp;Y1218&amp;AC1218</f>
        <v>サイクロンばくれつパンチつなみウォールドこんじょうバット</v>
      </c>
      <c r="AH1218" s="16" t="str">
        <f t="shared" ref="AH1218:AH1281" si="153">Q1218&amp;U1218&amp;Y1218&amp;AC1218</f>
        <v>サイクロンばくれつパンチつなみウォールドこんじょうバット</v>
      </c>
      <c r="AI1218" s="16" t="str">
        <f t="shared" ref="AI1218:AI1281" si="154">Q1218&amp;U1218&amp;Y1218&amp;AC1218</f>
        <v>サイクロンばくれつパンチつなみウォールドこんじょうバット</v>
      </c>
      <c r="AJ1218" s="16" t="str">
        <f t="shared" ref="AJ1218:AJ1281" si="155">Q1218&amp;U1218&amp;Y1218&amp;AC1218</f>
        <v>サイクロンばくれつパンチつなみウォールドこんじょうバット</v>
      </c>
      <c r="AK1218" s="15" t="str">
        <f t="shared" ref="AK1218:AK1281" si="156">R1218&amp;V1218&amp;Z1218&amp;AD1218</f>
        <v>BLP1P2BS</v>
      </c>
      <c r="AL1218" s="16" t="str">
        <f t="shared" ref="AL1218:AL1281" si="157">R1218&amp;V1218&amp;Z1218&amp;AD1218</f>
        <v>BLP1P2BS</v>
      </c>
      <c r="AM1218" s="15" t="str">
        <f t="shared" ref="AM1218:AM1281" si="158">R1218&amp;V1218&amp;Z1218&amp;AD1218</f>
        <v>BLP1P2BS</v>
      </c>
      <c r="AN1218" s="15" t="str">
        <f t="shared" ref="AN1218:AN1281" si="159">R1218&amp;V1218&amp;Z1218&amp;AD1218</f>
        <v>BLP1P2BS</v>
      </c>
    </row>
    <row r="1219" spans="1:40" ht="11.25" customHeight="1" x14ac:dyDescent="0.15">
      <c r="A1219" s="15">
        <v>1218</v>
      </c>
      <c r="B1219" s="15" t="s">
        <v>2747</v>
      </c>
      <c r="C1219" s="15" t="s">
        <v>2748</v>
      </c>
      <c r="D1219" s="3" t="s">
        <v>18</v>
      </c>
      <c r="E1219" s="15" t="s">
        <v>88</v>
      </c>
      <c r="F1219" s="15" t="s">
        <v>17</v>
      </c>
      <c r="G1219" s="15">
        <v>154</v>
      </c>
      <c r="H1219" s="15">
        <v>132</v>
      </c>
      <c r="I1219" s="15">
        <v>63</v>
      </c>
      <c r="J1219" s="15">
        <v>60</v>
      </c>
      <c r="K1219" s="15">
        <v>60</v>
      </c>
      <c r="L1219" s="15">
        <v>60</v>
      </c>
      <c r="M1219" s="15">
        <v>52</v>
      </c>
      <c r="N1219" s="15">
        <v>60</v>
      </c>
      <c r="O1219" s="15">
        <v>60</v>
      </c>
      <c r="P1219" s="15">
        <v>39</v>
      </c>
      <c r="Q1219" s="15" t="s">
        <v>169</v>
      </c>
      <c r="R1219" s="3" t="str">
        <f>IF(ISERROR(VLOOKUP($Q1219,技リスト!$A$1:$F$270,6,FALSE)),"－",VLOOKUP($Q1219,技リスト!$A$1:$F$270,6,FALSE))</f>
        <v>BL</v>
      </c>
      <c r="S1219" s="3">
        <f>IF(ISERROR(VLOOKUP($Q1219,技リスト!$A$1:$F$270,3,FALSE)),"－",VLOOKUP($Q1219,技リスト!$A$1:$F$270,3,FALSE))</f>
        <v>8</v>
      </c>
      <c r="T1219" s="3" t="str">
        <f>IF($E1219=IF(ISERROR(VLOOKUP($Q1219,技リスト!$A$1:$F$270,4,FALSE)),"－",VLOOKUP($Q1219,技リスト!$A$1:$F$270,4,FALSE)),"一致","")</f>
        <v/>
      </c>
      <c r="U1219" s="15" t="s">
        <v>298</v>
      </c>
      <c r="V1219" s="3" t="str">
        <f>IF(ISERROR(VLOOKUP($U1219,技リスト!$A$1:$F$270,6,FALSE)),"－",VLOOKUP($U1219,技リスト!$A$1:$F$270,6,FALSE))</f>
        <v>DR</v>
      </c>
      <c r="W1219" s="3">
        <f>IF(ISERROR(VLOOKUP($U1219,技リスト!$A$1:$F$270,3,FALSE)),"－",VLOOKUP($U1219,技リスト!$A$1:$F$270,3,FALSE))</f>
        <v>38</v>
      </c>
      <c r="X1219" s="3" t="str">
        <f>IF($E1219=IF(ISERROR(VLOOKUP($U1219,技リスト!$A$1:$F$270,4,FALSE)),"－",VLOOKUP($U1219,技リスト!$A$1:$F$270,4,FALSE)),"一致","")</f>
        <v>一致</v>
      </c>
      <c r="Y1219" s="15" t="s">
        <v>427</v>
      </c>
      <c r="Z1219" s="3" t="str">
        <f>IF(ISERROR(VLOOKUP($Y1219,技リスト!$A$1:$F$270,6,FALSE)),"－",VLOOKUP($Y1219,技リスト!$A$1:$F$270,6,FALSE))</f>
        <v>BL</v>
      </c>
      <c r="AA1219" s="3">
        <f>IF(ISERROR(VLOOKUP($Y1219,技リスト!$A$1:$F$270,3,FALSE)),"－",VLOOKUP($Y1219,技リスト!$A$1:$F$270,3,FALSE))</f>
        <v>39</v>
      </c>
      <c r="AB1219" s="3" t="str">
        <f>IF($E1219=IF(ISERROR(VLOOKUP($Y1219,技リスト!$A$1:$F$270,4,FALSE)),"－",VLOOKUP($Y1219,技リスト!$A$1:$F$270,4,FALSE)),"一致","")</f>
        <v>一致</v>
      </c>
      <c r="AC1219" s="15" t="s">
        <v>219</v>
      </c>
      <c r="AD1219" s="3" t="str">
        <f>IF(ISERROR(VLOOKUP($AC1219,技リスト!$A$1:$F$270,6,FALSE)),"－",VLOOKUP($AC1219,技リスト!$A$1:$F$270,6,FALSE))</f>
        <v>BL</v>
      </c>
      <c r="AE1219" s="3">
        <f>IF(ISERROR(VLOOKUP($AC1219,技リスト!$A$1:$F$270,3,FALSE)),"－",VLOOKUP($AC1219,技リスト!$A$1:$F$270,3,FALSE))</f>
        <v>64</v>
      </c>
      <c r="AF1219" s="3" t="str">
        <f>IF($E1219=IF(ISERROR(VLOOKUP($AC1219,技リスト!$A$1:$F$245,4,FALSE)),"－",VLOOKUP($AC1219,技リスト!$A$1:$F$245,4,FALSE)),"一致","")</f>
        <v>一致</v>
      </c>
      <c r="AG1219" s="16" t="str">
        <f t="shared" si="152"/>
        <v>クイックドロウムーンサルトブレードアタックサイクロン</v>
      </c>
      <c r="AH1219" s="16" t="str">
        <f t="shared" si="153"/>
        <v>クイックドロウムーンサルトブレードアタックサイクロン</v>
      </c>
      <c r="AI1219" s="16" t="str">
        <f t="shared" si="154"/>
        <v>クイックドロウムーンサルトブレードアタックサイクロン</v>
      </c>
      <c r="AJ1219" s="16" t="str">
        <f t="shared" si="155"/>
        <v>クイックドロウムーンサルトブレードアタックサイクロン</v>
      </c>
      <c r="AK1219" s="15" t="str">
        <f t="shared" si="156"/>
        <v>BLDRBLBL</v>
      </c>
      <c r="AL1219" s="16" t="str">
        <f t="shared" si="157"/>
        <v>BLDRBLBL</v>
      </c>
      <c r="AM1219" s="15" t="str">
        <f t="shared" si="158"/>
        <v>BLDRBLBL</v>
      </c>
      <c r="AN1219" s="15" t="str">
        <f t="shared" si="159"/>
        <v>BLDRBLBL</v>
      </c>
    </row>
    <row r="1220" spans="1:40" ht="11.25" customHeight="1" x14ac:dyDescent="0.15">
      <c r="A1220" s="15">
        <v>1219</v>
      </c>
      <c r="B1220" s="15" t="s">
        <v>2749</v>
      </c>
      <c r="C1220" s="15" t="s">
        <v>2750</v>
      </c>
      <c r="D1220" s="3" t="s">
        <v>192</v>
      </c>
      <c r="E1220" s="15" t="s">
        <v>19</v>
      </c>
      <c r="F1220" s="15" t="s">
        <v>17</v>
      </c>
      <c r="G1220" s="15">
        <v>138</v>
      </c>
      <c r="H1220" s="15">
        <v>109</v>
      </c>
      <c r="I1220" s="15">
        <v>54</v>
      </c>
      <c r="J1220" s="15">
        <v>52</v>
      </c>
      <c r="K1220" s="15">
        <v>52</v>
      </c>
      <c r="L1220" s="15">
        <v>47</v>
      </c>
      <c r="M1220" s="15">
        <v>44</v>
      </c>
      <c r="N1220" s="15">
        <v>52</v>
      </c>
      <c r="O1220" s="15">
        <v>52</v>
      </c>
      <c r="P1220" s="15">
        <v>11</v>
      </c>
      <c r="Q1220" s="15" t="s">
        <v>276</v>
      </c>
      <c r="R1220" s="3" t="str">
        <f>IF(ISERROR(VLOOKUP($Q1220,技リスト!$A$1:$F$270,6,FALSE)),"－",VLOOKUP($Q1220,技リスト!$A$1:$F$270,6,FALSE))</f>
        <v>BL</v>
      </c>
      <c r="S1220" s="3">
        <f>IF(ISERROR(VLOOKUP($Q1220,技リスト!$A$1:$F$270,3,FALSE)),"－",VLOOKUP($Q1220,技リスト!$A$1:$F$270,3,FALSE))</f>
        <v>16</v>
      </c>
      <c r="T1220" s="3" t="str">
        <f>IF($E1220=IF(ISERROR(VLOOKUP($Q1220,技リスト!$A$1:$F$270,4,FALSE)),"－",VLOOKUP($Q1220,技リスト!$A$1:$F$270,4,FALSE)),"一致","")</f>
        <v>一致</v>
      </c>
      <c r="U1220" s="15" t="s">
        <v>698</v>
      </c>
      <c r="V1220" s="3" t="str">
        <f>IF(ISERROR(VLOOKUP($U1220,技リスト!$A$1:$F$270,6,FALSE)),"－",VLOOKUP($U1220,技リスト!$A$1:$F$270,6,FALSE))</f>
        <v>BL</v>
      </c>
      <c r="W1220" s="3">
        <f>IF(ISERROR(VLOOKUP($U1220,技リスト!$A$1:$F$270,3,FALSE)),"－",VLOOKUP($U1220,技リスト!$A$1:$F$270,3,FALSE))</f>
        <v>44</v>
      </c>
      <c r="X1220" s="3" t="str">
        <f>IF($E1220=IF(ISERROR(VLOOKUP($U1220,技リスト!$A$1:$F$270,4,FALSE)),"－",VLOOKUP($U1220,技リスト!$A$1:$F$270,4,FALSE)),"一致","")</f>
        <v/>
      </c>
      <c r="Y1220" s="15" t="s">
        <v>715</v>
      </c>
      <c r="Z1220" s="3" t="str">
        <f>IF(ISERROR(VLOOKUP($Y1220,技リスト!$A$1:$F$270,6,FALSE)),"－",VLOOKUP($Y1220,技リスト!$A$1:$F$270,6,FALSE))</f>
        <v>DR</v>
      </c>
      <c r="AA1220" s="3">
        <f>IF(ISERROR(VLOOKUP($Y1220,技リスト!$A$1:$F$270,3,FALSE)),"－",VLOOKUP($Y1220,技リスト!$A$1:$F$270,3,FALSE))</f>
        <v>61</v>
      </c>
      <c r="AB1220" s="3" t="str">
        <f>IF($E1220=IF(ISERROR(VLOOKUP($Y1220,技リスト!$A$1:$F$270,4,FALSE)),"－",VLOOKUP($Y1220,技リスト!$A$1:$F$270,4,FALSE)),"一致","")</f>
        <v>一致</v>
      </c>
      <c r="AC1220" s="15" t="s">
        <v>2638</v>
      </c>
      <c r="AD1220" s="3" t="str">
        <f>IF(ISERROR(VLOOKUP($AC1220,技リスト!$A$1:$F$270,6,FALSE)),"－",VLOOKUP($AC1220,技リスト!$A$1:$F$270,6,FALSE))</f>
        <v>DR</v>
      </c>
      <c r="AE1220" s="3">
        <f>IF(ISERROR(VLOOKUP($AC1220,技リスト!$A$1:$F$270,3,FALSE)),"－",VLOOKUP($AC1220,技リスト!$A$1:$F$270,3,FALSE))</f>
        <v>52</v>
      </c>
      <c r="AF1220" s="3" t="str">
        <f>IF($E1220=IF(ISERROR(VLOOKUP($AC1220,技リスト!$A$1:$F$245,4,FALSE)),"－",VLOOKUP($AC1220,技リスト!$A$1:$F$245,4,FALSE)),"一致","")</f>
        <v/>
      </c>
      <c r="AG1220" s="16" t="str">
        <f t="shared" si="152"/>
        <v>ドッペルゲンガーアイスグランドたつまきどくぎりリボンシャワー</v>
      </c>
      <c r="AH1220" s="16" t="str">
        <f t="shared" si="153"/>
        <v>ドッペルゲンガーアイスグランドたつまきどくぎりリボンシャワー</v>
      </c>
      <c r="AI1220" s="16" t="str">
        <f t="shared" si="154"/>
        <v>ドッペルゲンガーアイスグランドたつまきどくぎりリボンシャワー</v>
      </c>
      <c r="AJ1220" s="16" t="str">
        <f t="shared" si="155"/>
        <v>ドッペルゲンガーアイスグランドたつまきどくぎりリボンシャワー</v>
      </c>
      <c r="AK1220" s="15" t="str">
        <f t="shared" si="156"/>
        <v>BLBLDRDR</v>
      </c>
      <c r="AL1220" s="16" t="str">
        <f t="shared" si="157"/>
        <v>BLBLDRDR</v>
      </c>
      <c r="AM1220" s="15" t="str">
        <f t="shared" si="158"/>
        <v>BLBLDRDR</v>
      </c>
      <c r="AN1220" s="15" t="str">
        <f t="shared" si="159"/>
        <v>BLBLDRDR</v>
      </c>
    </row>
    <row r="1221" spans="1:40" ht="11.25" customHeight="1" x14ac:dyDescent="0.15">
      <c r="A1221" s="15">
        <v>1220</v>
      </c>
      <c r="B1221" s="15" t="s">
        <v>2751</v>
      </c>
      <c r="C1221" s="15" t="s">
        <v>2751</v>
      </c>
      <c r="D1221" s="3" t="s">
        <v>192</v>
      </c>
      <c r="E1221" s="15" t="s">
        <v>19</v>
      </c>
      <c r="F1221" s="15" t="s">
        <v>53</v>
      </c>
      <c r="G1221" s="15">
        <v>171</v>
      </c>
      <c r="H1221" s="15">
        <v>132</v>
      </c>
      <c r="I1221" s="15">
        <v>45</v>
      </c>
      <c r="J1221" s="15">
        <v>56</v>
      </c>
      <c r="K1221" s="15">
        <v>66</v>
      </c>
      <c r="L1221" s="15">
        <v>49</v>
      </c>
      <c r="M1221" s="15">
        <v>52</v>
      </c>
      <c r="N1221" s="15">
        <v>56</v>
      </c>
      <c r="O1221" s="15">
        <v>53</v>
      </c>
      <c r="P1221" s="15">
        <v>24</v>
      </c>
      <c r="Q1221" s="15" t="s">
        <v>193</v>
      </c>
      <c r="R1221" s="3" t="str">
        <f>IF(ISERROR(VLOOKUP($Q1221,技リスト!$A$1:$F$270,6,FALSE)),"－",VLOOKUP($Q1221,技リスト!$A$1:$F$270,6,FALSE))</f>
        <v>－</v>
      </c>
      <c r="S1221" s="3" t="str">
        <f>IF(ISERROR(VLOOKUP($Q1221,技リスト!$A$1:$F$270,3,FALSE)),"－",VLOOKUP($Q1221,技リスト!$A$1:$F$270,3,FALSE))</f>
        <v>－</v>
      </c>
      <c r="T1221" s="3" t="str">
        <f>IF($E1221=IF(ISERROR(VLOOKUP($Q1221,技リスト!$A$1:$F$270,4,FALSE)),"－",VLOOKUP($Q1221,技リスト!$A$1:$F$270,4,FALSE)),"一致","")</f>
        <v/>
      </c>
      <c r="U1221" s="15" t="s">
        <v>219</v>
      </c>
      <c r="V1221" s="3" t="str">
        <f>IF(ISERROR(VLOOKUP($U1221,技リスト!$A$1:$F$270,6,FALSE)),"－",VLOOKUP($U1221,技リスト!$A$1:$F$270,6,FALSE))</f>
        <v>BL</v>
      </c>
      <c r="W1221" s="3">
        <f>IF(ISERROR(VLOOKUP($U1221,技リスト!$A$1:$F$270,3,FALSE)),"－",VLOOKUP($U1221,技リスト!$A$1:$F$270,3,FALSE))</f>
        <v>64</v>
      </c>
      <c r="X1221" s="3" t="str">
        <f>IF($E1221=IF(ISERROR(VLOOKUP($U1221,技リスト!$A$1:$F$270,4,FALSE)),"－",VLOOKUP($U1221,技リスト!$A$1:$F$270,4,FALSE)),"一致","")</f>
        <v/>
      </c>
      <c r="Y1221" s="15" t="s">
        <v>757</v>
      </c>
      <c r="Z1221" s="3" t="str">
        <f>IF(ISERROR(VLOOKUP($Y1221,技リスト!$A$1:$F$270,6,FALSE)),"－",VLOOKUP($Y1221,技リスト!$A$1:$F$270,6,FALSE))</f>
        <v>DR</v>
      </c>
      <c r="AA1221" s="3">
        <f>IF(ISERROR(VLOOKUP($Y1221,技リスト!$A$1:$F$270,3,FALSE)),"－",VLOOKUP($Y1221,技リスト!$A$1:$F$270,3,FALSE))</f>
        <v>65</v>
      </c>
      <c r="AB1221" s="3" t="str">
        <f>IF($E1221=IF(ISERROR(VLOOKUP($Y1221,技リスト!$A$1:$F$270,4,FALSE)),"－",VLOOKUP($Y1221,技リスト!$A$1:$F$270,4,FALSE)),"一致","")</f>
        <v>一致</v>
      </c>
      <c r="AC1221" s="15" t="s">
        <v>680</v>
      </c>
      <c r="AD1221" s="3" t="str">
        <f>IF(ISERROR(VLOOKUP($AC1221,技リスト!$A$1:$F$270,6,FALSE)),"－",VLOOKUP($AC1221,技リスト!$A$1:$F$270,6,FALSE))</f>
        <v>DR</v>
      </c>
      <c r="AE1221" s="3">
        <f>IF(ISERROR(VLOOKUP($AC1221,技リスト!$A$1:$F$270,3,FALSE)),"－",VLOOKUP($AC1221,技リスト!$A$1:$F$270,3,FALSE))</f>
        <v>69</v>
      </c>
      <c r="AF1221" s="3" t="str">
        <f>IF($E1221=IF(ISERROR(VLOOKUP($AC1221,技リスト!$A$1:$F$245,4,FALSE)),"－",VLOOKUP($AC1221,技リスト!$A$1:$F$245,4,FALSE)),"一致","")</f>
        <v/>
      </c>
      <c r="AG1221" s="16" t="str">
        <f t="shared" si="152"/>
        <v>おいろけUP!サイクロンまぼろしドリブルプリマドンナ</v>
      </c>
      <c r="AH1221" s="16" t="str">
        <f t="shared" si="153"/>
        <v>おいろけUP!サイクロンまぼろしドリブルプリマドンナ</v>
      </c>
      <c r="AI1221" s="16" t="str">
        <f t="shared" si="154"/>
        <v>おいろけUP!サイクロンまぼろしドリブルプリマドンナ</v>
      </c>
      <c r="AJ1221" s="16" t="str">
        <f t="shared" si="155"/>
        <v>おいろけUP!サイクロンまぼろしドリブルプリマドンナ</v>
      </c>
      <c r="AK1221" s="15" t="str">
        <f t="shared" si="156"/>
        <v>－BLDRDR</v>
      </c>
      <c r="AL1221" s="16" t="str">
        <f t="shared" si="157"/>
        <v>－BLDRDR</v>
      </c>
      <c r="AM1221" s="15" t="str">
        <f t="shared" si="158"/>
        <v>－BLDRDR</v>
      </c>
      <c r="AN1221" s="15" t="str">
        <f t="shared" si="159"/>
        <v>－BLDRDR</v>
      </c>
    </row>
    <row r="1222" spans="1:40" ht="11.25" customHeight="1" x14ac:dyDescent="0.15">
      <c r="A1222" s="15">
        <v>1221</v>
      </c>
      <c r="B1222" s="15" t="s">
        <v>2752</v>
      </c>
      <c r="C1222" s="15" t="s">
        <v>2753</v>
      </c>
      <c r="D1222" s="3" t="s">
        <v>18</v>
      </c>
      <c r="E1222" s="15" t="s">
        <v>19</v>
      </c>
      <c r="F1222" s="15" t="s">
        <v>52</v>
      </c>
      <c r="G1222" s="15">
        <v>134</v>
      </c>
      <c r="H1222" s="15">
        <v>133</v>
      </c>
      <c r="I1222" s="15">
        <v>55</v>
      </c>
      <c r="J1222" s="15">
        <v>52</v>
      </c>
      <c r="K1222" s="15">
        <v>55</v>
      </c>
      <c r="L1222" s="15">
        <v>56</v>
      </c>
      <c r="M1222" s="15">
        <v>63</v>
      </c>
      <c r="N1222" s="15">
        <v>60</v>
      </c>
      <c r="O1222" s="15">
        <v>54</v>
      </c>
      <c r="P1222" s="15">
        <v>22</v>
      </c>
      <c r="Q1222" s="15" t="s">
        <v>337</v>
      </c>
      <c r="R1222" s="3" t="str">
        <f>IF(ISERROR(VLOOKUP($Q1222,技リスト!$A$1:$F$270,6,FALSE)),"－",VLOOKUP($Q1222,技リスト!$A$1:$F$270,6,FALSE))</f>
        <v>－</v>
      </c>
      <c r="S1222" s="3" t="str">
        <f>IF(ISERROR(VLOOKUP($Q1222,技リスト!$A$1:$F$270,3,FALSE)),"－",VLOOKUP($Q1222,技リスト!$A$1:$F$270,3,FALSE))</f>
        <v>－</v>
      </c>
      <c r="T1222" s="3" t="str">
        <f>IF($E1222=IF(ISERROR(VLOOKUP($Q1222,技リスト!$A$1:$F$270,4,FALSE)),"－",VLOOKUP($Q1222,技リスト!$A$1:$F$270,4,FALSE)),"一致","")</f>
        <v/>
      </c>
      <c r="U1222" s="15" t="s">
        <v>127</v>
      </c>
      <c r="V1222" s="3" t="str">
        <f>IF(ISERROR(VLOOKUP($U1222,技リスト!$A$1:$F$270,6,FALSE)),"－",VLOOKUP($U1222,技リスト!$A$1:$F$270,6,FALSE))</f>
        <v>DR</v>
      </c>
      <c r="W1222" s="3">
        <f>IF(ISERROR(VLOOKUP($U1222,技リスト!$A$1:$F$270,3,FALSE)),"－",VLOOKUP($U1222,技リスト!$A$1:$F$270,3,FALSE))</f>
        <v>8</v>
      </c>
      <c r="X1222" s="3" t="str">
        <f>IF($E1222=IF(ISERROR(VLOOKUP($U1222,技リスト!$A$1:$F$270,4,FALSE)),"－",VLOOKUP($U1222,技リスト!$A$1:$F$270,4,FALSE)),"一致","")</f>
        <v/>
      </c>
      <c r="Y1222" s="15" t="s">
        <v>159</v>
      </c>
      <c r="Z1222" s="3" t="str">
        <f>IF(ISERROR(VLOOKUP($Y1222,技リスト!$A$1:$F$270,6,FALSE)),"－",VLOOKUP($Y1222,技リスト!$A$1:$F$270,6,FALSE))</f>
        <v>NS</v>
      </c>
      <c r="AA1222" s="3">
        <f>IF(ISERROR(VLOOKUP($Y1222,技リスト!$A$1:$F$270,3,FALSE)),"－",VLOOKUP($Y1222,技リスト!$A$1:$F$270,3,FALSE))</f>
        <v>67</v>
      </c>
      <c r="AB1222" s="3" t="str">
        <f>IF($E1222=IF(ISERROR(VLOOKUP($Y1222,技リスト!$A$1:$F$270,4,FALSE)),"－",VLOOKUP($Y1222,技リスト!$A$1:$F$270,4,FALSE)),"一致","")</f>
        <v/>
      </c>
      <c r="AC1222" s="15" t="s">
        <v>1255</v>
      </c>
      <c r="AD1222" s="3" t="str">
        <f>IF(ISERROR(VLOOKUP($AC1222,技リスト!$A$1:$F$270,6,FALSE)),"－",VLOOKUP($AC1222,技リスト!$A$1:$F$270,6,FALSE))</f>
        <v>NS</v>
      </c>
      <c r="AE1222" s="3">
        <f>IF(ISERROR(VLOOKUP($AC1222,技リスト!$A$1:$F$270,3,FALSE)),"－",VLOOKUP($AC1222,技リスト!$A$1:$F$270,3,FALSE))</f>
        <v>82</v>
      </c>
      <c r="AF1222" s="3" t="str">
        <f>IF($E1222=IF(ISERROR(VLOOKUP($AC1222,技リスト!$A$1:$F$245,4,FALSE)),"－",VLOOKUP($AC1222,技リスト!$A$1:$F$245,4,FALSE)),"一致","")</f>
        <v>一致</v>
      </c>
      <c r="AG1222" s="16" t="str">
        <f t="shared" si="152"/>
        <v>イケメンUP!しっぷうダッシュクルクルヘッドセキュリティショット</v>
      </c>
      <c r="AH1222" s="16" t="str">
        <f t="shared" si="153"/>
        <v>イケメンUP!しっぷうダッシュクルクルヘッドセキュリティショット</v>
      </c>
      <c r="AI1222" s="16" t="str">
        <f t="shared" si="154"/>
        <v>イケメンUP!しっぷうダッシュクルクルヘッドセキュリティショット</v>
      </c>
      <c r="AJ1222" s="16" t="str">
        <f t="shared" si="155"/>
        <v>イケメンUP!しっぷうダッシュクルクルヘッドセキュリティショット</v>
      </c>
      <c r="AK1222" s="15" t="str">
        <f t="shared" si="156"/>
        <v>－DRNSNS</v>
      </c>
      <c r="AL1222" s="16" t="str">
        <f t="shared" si="157"/>
        <v>－DRNSNS</v>
      </c>
      <c r="AM1222" s="15" t="str">
        <f t="shared" si="158"/>
        <v>－DRNSNS</v>
      </c>
      <c r="AN1222" s="15" t="str">
        <f t="shared" si="159"/>
        <v>－DRNSNS</v>
      </c>
    </row>
    <row r="1223" spans="1:40" ht="11.25" customHeight="1" x14ac:dyDescent="0.15">
      <c r="A1223" s="15">
        <v>1222</v>
      </c>
      <c r="B1223" s="15" t="s">
        <v>2754</v>
      </c>
      <c r="C1223" s="15" t="s">
        <v>2755</v>
      </c>
      <c r="D1223" s="3" t="s">
        <v>18</v>
      </c>
      <c r="E1223" s="15" t="s">
        <v>121</v>
      </c>
      <c r="F1223" s="15" t="s">
        <v>20</v>
      </c>
      <c r="G1223" s="15">
        <v>114</v>
      </c>
      <c r="H1223" s="15">
        <v>144</v>
      </c>
      <c r="I1223" s="15">
        <v>49</v>
      </c>
      <c r="J1223" s="15">
        <v>34</v>
      </c>
      <c r="K1223" s="15">
        <v>34</v>
      </c>
      <c r="L1223" s="15">
        <v>52</v>
      </c>
      <c r="M1223" s="15">
        <v>79</v>
      </c>
      <c r="N1223" s="15">
        <v>53</v>
      </c>
      <c r="O1223" s="15">
        <v>53</v>
      </c>
      <c r="P1223" s="15">
        <v>22</v>
      </c>
      <c r="Q1223" s="15" t="s">
        <v>280</v>
      </c>
      <c r="R1223" s="3" t="str">
        <f>IF(ISERROR(VLOOKUP($Q1223,技リスト!$A$1:$F$270,6,FALSE)),"－",VLOOKUP($Q1223,技リスト!$A$1:$F$270,6,FALSE))</f>
        <v>P1</v>
      </c>
      <c r="S1223" s="3">
        <f>IF(ISERROR(VLOOKUP($Q1223,技リスト!$A$1:$F$270,3,FALSE)),"－",VLOOKUP($Q1223,技リスト!$A$1:$F$270,3,FALSE))</f>
        <v>41</v>
      </c>
      <c r="T1223" s="3" t="str">
        <f>IF($E1223=IF(ISERROR(VLOOKUP($Q1223,技リスト!$A$1:$F$270,4,FALSE)),"－",VLOOKUP($Q1223,技リスト!$A$1:$F$270,4,FALSE)),"一致","")</f>
        <v/>
      </c>
      <c r="U1223" s="15" t="s">
        <v>141</v>
      </c>
      <c r="V1223" s="3" t="str">
        <f>IF(ISERROR(VLOOKUP($U1223,技リスト!$A$1:$F$270,6,FALSE)),"－",VLOOKUP($U1223,技リスト!$A$1:$F$270,6,FALSE))</f>
        <v>BL</v>
      </c>
      <c r="W1223" s="3">
        <f>IF(ISERROR(VLOOKUP($U1223,技リスト!$A$1:$F$270,3,FALSE)),"－",VLOOKUP($U1223,技リスト!$A$1:$F$270,3,FALSE))</f>
        <v>64</v>
      </c>
      <c r="X1223" s="3" t="str">
        <f>IF($E1223=IF(ISERROR(VLOOKUP($U1223,技リスト!$A$1:$F$270,4,FALSE)),"－",VLOOKUP($U1223,技リスト!$A$1:$F$270,4,FALSE)),"一致","")</f>
        <v/>
      </c>
      <c r="Y1223" s="15" t="s">
        <v>610</v>
      </c>
      <c r="Z1223" s="3" t="str">
        <f>IF(ISERROR(VLOOKUP($Y1223,技リスト!$A$1:$F$270,6,FALSE)),"－",VLOOKUP($Y1223,技リスト!$A$1:$F$270,6,FALSE))</f>
        <v>DR</v>
      </c>
      <c r="AA1223" s="3">
        <f>IF(ISERROR(VLOOKUP($Y1223,技リスト!$A$1:$F$270,3,FALSE)),"－",VLOOKUP($Y1223,技リスト!$A$1:$F$270,3,FALSE))</f>
        <v>38</v>
      </c>
      <c r="AB1223" s="3" t="str">
        <f>IF($E1223=IF(ISERROR(VLOOKUP($Y1223,技リスト!$A$1:$F$270,4,FALSE)),"－",VLOOKUP($Y1223,技リスト!$A$1:$F$270,4,FALSE)),"一致","")</f>
        <v/>
      </c>
      <c r="AC1223" s="15" t="s">
        <v>176</v>
      </c>
      <c r="AD1223" s="3" t="str">
        <f>IF(ISERROR(VLOOKUP($AC1223,技リスト!$A$1:$F$270,6,FALSE)),"－",VLOOKUP($AC1223,技リスト!$A$1:$F$270,6,FALSE))</f>
        <v>DR</v>
      </c>
      <c r="AE1223" s="3">
        <f>IF(ISERROR(VLOOKUP($AC1223,技リスト!$A$1:$F$270,3,FALSE)),"－",VLOOKUP($AC1223,技リスト!$A$1:$F$270,3,FALSE))</f>
        <v>47</v>
      </c>
      <c r="AF1223" s="3" t="str">
        <f>IF($E1223=IF(ISERROR(VLOOKUP($AC1223,技リスト!$A$1:$F$245,4,FALSE)),"－",VLOOKUP($AC1223,技リスト!$A$1:$F$245,4,FALSE)),"一致","")</f>
        <v/>
      </c>
      <c r="AG1223" s="16" t="str">
        <f t="shared" si="152"/>
        <v>ロケットこぶしかげぬいフーセンガムヒートタックル</v>
      </c>
      <c r="AH1223" s="16" t="str">
        <f t="shared" si="153"/>
        <v>ロケットこぶしかげぬいフーセンガムヒートタックル</v>
      </c>
      <c r="AI1223" s="16" t="str">
        <f t="shared" si="154"/>
        <v>ロケットこぶしかげぬいフーセンガムヒートタックル</v>
      </c>
      <c r="AJ1223" s="16" t="str">
        <f t="shared" si="155"/>
        <v>ロケットこぶしかげぬいフーセンガムヒートタックル</v>
      </c>
      <c r="AK1223" s="15" t="str">
        <f t="shared" si="156"/>
        <v>P1BLDRDR</v>
      </c>
      <c r="AL1223" s="16" t="str">
        <f t="shared" si="157"/>
        <v>P1BLDRDR</v>
      </c>
      <c r="AM1223" s="15" t="str">
        <f t="shared" si="158"/>
        <v>P1BLDRDR</v>
      </c>
      <c r="AN1223" s="15" t="str">
        <f t="shared" si="159"/>
        <v>P1BLDRDR</v>
      </c>
    </row>
    <row r="1224" spans="1:40" ht="11.25" customHeight="1" x14ac:dyDescent="0.15">
      <c r="A1224" s="15">
        <v>1223</v>
      </c>
      <c r="B1224" s="15" t="s">
        <v>2756</v>
      </c>
      <c r="C1224" s="15" t="s">
        <v>2757</v>
      </c>
      <c r="D1224" s="3" t="s">
        <v>18</v>
      </c>
      <c r="E1224" s="15" t="s">
        <v>88</v>
      </c>
      <c r="F1224" s="15" t="s">
        <v>20</v>
      </c>
      <c r="G1224" s="15">
        <v>134</v>
      </c>
      <c r="H1224" s="15">
        <v>148</v>
      </c>
      <c r="I1224" s="15">
        <v>50</v>
      </c>
      <c r="J1224" s="15">
        <v>53</v>
      </c>
      <c r="K1224" s="15">
        <v>54</v>
      </c>
      <c r="L1224" s="15">
        <v>52</v>
      </c>
      <c r="M1224" s="15">
        <v>62</v>
      </c>
      <c r="N1224" s="15">
        <v>67</v>
      </c>
      <c r="O1224" s="15">
        <v>54</v>
      </c>
      <c r="P1224" s="15">
        <v>22</v>
      </c>
      <c r="Q1224" s="15" t="s">
        <v>219</v>
      </c>
      <c r="R1224" s="3" t="str">
        <f>IF(ISERROR(VLOOKUP($Q1224,技リスト!$A$1:$F$270,6,FALSE)),"－",VLOOKUP($Q1224,技リスト!$A$1:$F$270,6,FALSE))</f>
        <v>BL</v>
      </c>
      <c r="S1224" s="3">
        <f>IF(ISERROR(VLOOKUP($Q1224,技リスト!$A$1:$F$270,3,FALSE)),"－",VLOOKUP($Q1224,技リスト!$A$1:$F$270,3,FALSE))</f>
        <v>64</v>
      </c>
      <c r="T1224" s="3" t="str">
        <f>IF($E1224=IF(ISERROR(VLOOKUP($Q1224,技リスト!$A$1:$F$270,4,FALSE)),"－",VLOOKUP($Q1224,技リスト!$A$1:$F$270,4,FALSE)),"一致","")</f>
        <v>一致</v>
      </c>
      <c r="U1224" s="15" t="s">
        <v>140</v>
      </c>
      <c r="V1224" s="3" t="str">
        <f>IF(ISERROR(VLOOKUP($U1224,技リスト!$A$1:$F$270,6,FALSE)),"－",VLOOKUP($U1224,技リスト!$A$1:$F$270,6,FALSE))</f>
        <v>BL</v>
      </c>
      <c r="W1224" s="3">
        <f>IF(ISERROR(VLOOKUP($U1224,技リスト!$A$1:$F$270,3,FALSE)),"－",VLOOKUP($U1224,技リスト!$A$1:$F$270,3,FALSE))</f>
        <v>41</v>
      </c>
      <c r="X1224" s="3" t="str">
        <f>IF($E1224=IF(ISERROR(VLOOKUP($U1224,技リスト!$A$1:$F$270,4,FALSE)),"－",VLOOKUP($U1224,技リスト!$A$1:$F$270,4,FALSE)),"一致","")</f>
        <v/>
      </c>
      <c r="Y1224" s="15" t="s">
        <v>219</v>
      </c>
      <c r="Z1224" s="3" t="str">
        <f>IF(ISERROR(VLOOKUP($Y1224,技リスト!$A$1:$F$270,6,FALSE)),"－",VLOOKUP($Y1224,技リスト!$A$1:$F$270,6,FALSE))</f>
        <v>BL</v>
      </c>
      <c r="AA1224" s="3">
        <f>IF(ISERROR(VLOOKUP($Y1224,技リスト!$A$1:$F$270,3,FALSE)),"－",VLOOKUP($Y1224,技リスト!$A$1:$F$270,3,FALSE))</f>
        <v>64</v>
      </c>
      <c r="AB1224" s="3" t="str">
        <f>IF($E1224=IF(ISERROR(VLOOKUP($Y1224,技リスト!$A$1:$F$270,4,FALSE)),"－",VLOOKUP($Y1224,技リスト!$A$1:$F$270,4,FALSE)),"一致","")</f>
        <v>一致</v>
      </c>
      <c r="AC1224" s="15" t="s">
        <v>779</v>
      </c>
      <c r="AD1224" s="3" t="str">
        <f>IF(ISERROR(VLOOKUP($AC1224,技リスト!$A$1:$F$270,6,FALSE)),"－",VLOOKUP($AC1224,技リスト!$A$1:$F$270,6,FALSE))</f>
        <v>CA</v>
      </c>
      <c r="AE1224" s="3">
        <f>IF(ISERROR(VLOOKUP($AC1224,技リスト!$A$1:$F$270,3,FALSE)),"－",VLOOKUP($AC1224,技リスト!$A$1:$F$270,3,FALSE))</f>
        <v>65</v>
      </c>
      <c r="AF1224" s="3" t="str">
        <f>IF($E1224=IF(ISERROR(VLOOKUP($AC1224,技リスト!$A$1:$F$245,4,FALSE)),"－",VLOOKUP($AC1224,技リスト!$A$1:$F$245,4,FALSE)),"一致","")</f>
        <v>一致</v>
      </c>
      <c r="AG1224" s="16" t="str">
        <f t="shared" si="152"/>
        <v>サイクロンうしろのしょうめんサイクロンオーロラカーテン</v>
      </c>
      <c r="AH1224" s="16" t="str">
        <f t="shared" si="153"/>
        <v>サイクロンうしろのしょうめんサイクロンオーロラカーテン</v>
      </c>
      <c r="AI1224" s="16" t="str">
        <f t="shared" si="154"/>
        <v>サイクロンうしろのしょうめんサイクロンオーロラカーテン</v>
      </c>
      <c r="AJ1224" s="16" t="str">
        <f t="shared" si="155"/>
        <v>サイクロンうしろのしょうめんサイクロンオーロラカーテン</v>
      </c>
      <c r="AK1224" s="15" t="str">
        <f t="shared" si="156"/>
        <v>BLBLBLCA</v>
      </c>
      <c r="AL1224" s="16" t="str">
        <f t="shared" si="157"/>
        <v>BLBLBLCA</v>
      </c>
      <c r="AM1224" s="15" t="str">
        <f t="shared" si="158"/>
        <v>BLBLBLCA</v>
      </c>
      <c r="AN1224" s="15" t="str">
        <f t="shared" si="159"/>
        <v>BLBLBLCA</v>
      </c>
    </row>
    <row r="1225" spans="1:40" ht="11.25" customHeight="1" x14ac:dyDescent="0.15">
      <c r="A1225" s="15">
        <v>1224</v>
      </c>
      <c r="B1225" s="15" t="s">
        <v>2758</v>
      </c>
      <c r="C1225" s="15" t="s">
        <v>2759</v>
      </c>
      <c r="D1225" s="3" t="s">
        <v>18</v>
      </c>
      <c r="E1225" s="15" t="s">
        <v>19</v>
      </c>
      <c r="F1225" s="15" t="s">
        <v>20</v>
      </c>
      <c r="G1225" s="15">
        <v>127</v>
      </c>
      <c r="H1225" s="15">
        <v>140</v>
      </c>
      <c r="I1225" s="15">
        <v>56</v>
      </c>
      <c r="J1225" s="15">
        <v>71</v>
      </c>
      <c r="K1225" s="15">
        <v>45</v>
      </c>
      <c r="L1225" s="15">
        <v>68</v>
      </c>
      <c r="M1225" s="15">
        <v>60</v>
      </c>
      <c r="N1225" s="15">
        <v>64</v>
      </c>
      <c r="O1225" s="15">
        <v>52</v>
      </c>
      <c r="P1225" s="15">
        <v>15</v>
      </c>
      <c r="Q1225" s="15" t="s">
        <v>630</v>
      </c>
      <c r="R1225" s="3" t="str">
        <f>IF(ISERROR(VLOOKUP($Q1225,技リスト!$A$1:$F$270,6,FALSE)),"－",VLOOKUP($Q1225,技リスト!$A$1:$F$270,6,FALSE))</f>
        <v>CA</v>
      </c>
      <c r="S1225" s="3">
        <f>IF(ISERROR(VLOOKUP($Q1225,技リスト!$A$1:$F$270,3,FALSE)),"－",VLOOKUP($Q1225,技リスト!$A$1:$F$270,3,FALSE))</f>
        <v>13</v>
      </c>
      <c r="T1225" s="3" t="str">
        <f>IF($E1225=IF(ISERROR(VLOOKUP($Q1225,技リスト!$A$1:$F$270,4,FALSE)),"－",VLOOKUP($Q1225,技リスト!$A$1:$F$270,4,FALSE)),"一致","")</f>
        <v/>
      </c>
      <c r="U1225" s="15" t="s">
        <v>427</v>
      </c>
      <c r="V1225" s="3" t="str">
        <f>IF(ISERROR(VLOOKUP($U1225,技リスト!$A$1:$F$270,6,FALSE)),"－",VLOOKUP($U1225,技リスト!$A$1:$F$270,6,FALSE))</f>
        <v>BL</v>
      </c>
      <c r="W1225" s="3">
        <f>IF(ISERROR(VLOOKUP($U1225,技リスト!$A$1:$F$270,3,FALSE)),"－",VLOOKUP($U1225,技リスト!$A$1:$F$270,3,FALSE))</f>
        <v>39</v>
      </c>
      <c r="X1225" s="3" t="str">
        <f>IF($E1225=IF(ISERROR(VLOOKUP($U1225,技リスト!$A$1:$F$270,4,FALSE)),"－",VLOOKUP($U1225,技リスト!$A$1:$F$270,4,FALSE)),"一致","")</f>
        <v/>
      </c>
      <c r="Y1225" s="15" t="s">
        <v>407</v>
      </c>
      <c r="Z1225" s="3" t="str">
        <f>IF(ISERROR(VLOOKUP($Y1225,技リスト!$A$1:$F$270,6,FALSE)),"－",VLOOKUP($Y1225,技リスト!$A$1:$F$270,6,FALSE))</f>
        <v>CA</v>
      </c>
      <c r="AA1225" s="3">
        <f>IF(ISERROR(VLOOKUP($Y1225,技リスト!$A$1:$F$270,3,FALSE)),"－",VLOOKUP($Y1225,技リスト!$A$1:$F$270,3,FALSE))</f>
        <v>69</v>
      </c>
      <c r="AB1225" s="3" t="str">
        <f>IF($E1225=IF(ISERROR(VLOOKUP($Y1225,技リスト!$A$1:$F$270,4,FALSE)),"－",VLOOKUP($Y1225,技リスト!$A$1:$F$270,4,FALSE)),"一致","")</f>
        <v/>
      </c>
      <c r="AC1225" s="15" t="s">
        <v>918</v>
      </c>
      <c r="AD1225" s="3" t="str">
        <f>IF(ISERROR(VLOOKUP($AC1225,技リスト!$A$1:$F$270,6,FALSE)),"－",VLOOKUP($AC1225,技リスト!$A$1:$F$270,6,FALSE))</f>
        <v>BL</v>
      </c>
      <c r="AE1225" s="3">
        <f>IF(ISERROR(VLOOKUP($AC1225,技リスト!$A$1:$F$270,3,FALSE)),"－",VLOOKUP($AC1225,技リスト!$A$1:$F$270,3,FALSE))</f>
        <v>73</v>
      </c>
      <c r="AF1225" s="3" t="str">
        <f>IF($E1225=IF(ISERROR(VLOOKUP($AC1225,技リスト!$A$1:$F$245,4,FALSE)),"－",VLOOKUP($AC1225,技リスト!$A$1:$F$245,4,FALSE)),"一致","")</f>
        <v/>
      </c>
      <c r="AG1225" s="16" t="str">
        <f t="shared" si="152"/>
        <v>トルネードキャッチブレードアタックドこんじょうキャッチプロファイルゾーン</v>
      </c>
      <c r="AH1225" s="16" t="str">
        <f t="shared" si="153"/>
        <v>トルネードキャッチブレードアタックドこんじょうキャッチプロファイルゾーン</v>
      </c>
      <c r="AI1225" s="16" t="str">
        <f t="shared" si="154"/>
        <v>トルネードキャッチブレードアタックドこんじょうキャッチプロファイルゾーン</v>
      </c>
      <c r="AJ1225" s="16" t="str">
        <f t="shared" si="155"/>
        <v>トルネードキャッチブレードアタックドこんじょうキャッチプロファイルゾーン</v>
      </c>
      <c r="AK1225" s="15" t="str">
        <f t="shared" si="156"/>
        <v>CABLCABL</v>
      </c>
      <c r="AL1225" s="16" t="str">
        <f t="shared" si="157"/>
        <v>CABLCABL</v>
      </c>
      <c r="AM1225" s="15" t="str">
        <f t="shared" si="158"/>
        <v>CABLCABL</v>
      </c>
      <c r="AN1225" s="15" t="str">
        <f t="shared" si="159"/>
        <v>CABLCABL</v>
      </c>
    </row>
    <row r="1226" spans="1:40" ht="11.25" customHeight="1" x14ac:dyDescent="0.15">
      <c r="A1226" s="15">
        <v>1225</v>
      </c>
      <c r="B1226" s="15" t="s">
        <v>2760</v>
      </c>
      <c r="C1226" s="15" t="s">
        <v>2761</v>
      </c>
      <c r="D1226" s="3" t="s">
        <v>18</v>
      </c>
      <c r="E1226" s="15" t="s">
        <v>88</v>
      </c>
      <c r="F1226" s="15" t="s">
        <v>53</v>
      </c>
      <c r="G1226" s="15">
        <v>167</v>
      </c>
      <c r="H1226" s="15">
        <v>170</v>
      </c>
      <c r="I1226" s="15">
        <v>62</v>
      </c>
      <c r="J1226" s="15">
        <v>63</v>
      </c>
      <c r="K1226" s="15">
        <v>68</v>
      </c>
      <c r="L1226" s="15">
        <v>68</v>
      </c>
      <c r="M1226" s="15">
        <v>71</v>
      </c>
      <c r="N1226" s="15">
        <v>60</v>
      </c>
      <c r="O1226" s="15">
        <v>29</v>
      </c>
      <c r="P1226" s="15">
        <v>13</v>
      </c>
      <c r="Q1226" s="15" t="s">
        <v>304</v>
      </c>
      <c r="R1226" s="3" t="str">
        <f>IF(ISERROR(VLOOKUP($Q1226,技リスト!$A$1:$F$270,6,FALSE)),"－",VLOOKUP($Q1226,技リスト!$A$1:$F$270,6,FALSE))</f>
        <v>BL</v>
      </c>
      <c r="S1226" s="3">
        <f>IF(ISERROR(VLOOKUP($Q1226,技リスト!$A$1:$F$270,3,FALSE)),"－",VLOOKUP($Q1226,技リスト!$A$1:$F$270,3,FALSE))</f>
        <v>12</v>
      </c>
      <c r="T1226" s="3" t="str">
        <f>IF($E1226=IF(ISERROR(VLOOKUP($Q1226,技リスト!$A$1:$F$270,4,FALSE)),"－",VLOOKUP($Q1226,技リスト!$A$1:$F$270,4,FALSE)),"一致","")</f>
        <v/>
      </c>
      <c r="U1226" s="15" t="s">
        <v>176</v>
      </c>
      <c r="V1226" s="3" t="str">
        <f>IF(ISERROR(VLOOKUP($U1226,技リスト!$A$1:$F$270,6,FALSE)),"－",VLOOKUP($U1226,技リスト!$A$1:$F$270,6,FALSE))</f>
        <v>DR</v>
      </c>
      <c r="W1226" s="3">
        <f>IF(ISERROR(VLOOKUP($U1226,技リスト!$A$1:$F$270,3,FALSE)),"－",VLOOKUP($U1226,技リスト!$A$1:$F$270,3,FALSE))</f>
        <v>47</v>
      </c>
      <c r="X1226" s="3" t="str">
        <f>IF($E1226=IF(ISERROR(VLOOKUP($U1226,技リスト!$A$1:$F$270,4,FALSE)),"－",VLOOKUP($U1226,技リスト!$A$1:$F$270,4,FALSE)),"一致","")</f>
        <v/>
      </c>
      <c r="Y1226" s="15" t="s">
        <v>141</v>
      </c>
      <c r="Z1226" s="3" t="str">
        <f>IF(ISERROR(VLOOKUP($Y1226,技リスト!$A$1:$F$270,6,FALSE)),"－",VLOOKUP($Y1226,技リスト!$A$1:$F$270,6,FALSE))</f>
        <v>BL</v>
      </c>
      <c r="AA1226" s="3">
        <f>IF(ISERROR(VLOOKUP($Y1226,技リスト!$A$1:$F$270,3,FALSE)),"－",VLOOKUP($Y1226,技リスト!$A$1:$F$270,3,FALSE))</f>
        <v>64</v>
      </c>
      <c r="AB1226" s="3" t="str">
        <f>IF($E1226=IF(ISERROR(VLOOKUP($Y1226,技リスト!$A$1:$F$270,4,FALSE)),"－",VLOOKUP($Y1226,技リスト!$A$1:$F$270,4,FALSE)),"一致","")</f>
        <v/>
      </c>
      <c r="AC1226" s="15" t="s">
        <v>548</v>
      </c>
      <c r="AD1226" s="3" t="str">
        <f>IF(ISERROR(VLOOKUP($AC1226,技リスト!$A$1:$F$270,6,FALSE)),"－",VLOOKUP($AC1226,技リスト!$A$1:$F$270,6,FALSE))</f>
        <v>DR</v>
      </c>
      <c r="AE1226" s="3">
        <f>IF(ISERROR(VLOOKUP($AC1226,技リスト!$A$1:$F$270,3,FALSE)),"－",VLOOKUP($AC1226,技リスト!$A$1:$F$270,3,FALSE))</f>
        <v>74</v>
      </c>
      <c r="AF1226" s="3" t="str">
        <f>IF($E1226=IF(ISERROR(VLOOKUP($AC1226,技リスト!$A$1:$F$245,4,FALSE)),"－",VLOOKUP($AC1226,技リスト!$A$1:$F$245,4,FALSE)),"一致","")</f>
        <v/>
      </c>
      <c r="AG1226" s="16" t="str">
        <f t="shared" si="152"/>
        <v>しこふみヒートタックルかげぬいれっぷうダッシュ</v>
      </c>
      <c r="AH1226" s="16" t="str">
        <f t="shared" si="153"/>
        <v>しこふみヒートタックルかげぬいれっぷうダッシュ</v>
      </c>
      <c r="AI1226" s="16" t="str">
        <f t="shared" si="154"/>
        <v>しこふみヒートタックルかげぬいれっぷうダッシュ</v>
      </c>
      <c r="AJ1226" s="16" t="str">
        <f t="shared" si="155"/>
        <v>しこふみヒートタックルかげぬいれっぷうダッシュ</v>
      </c>
      <c r="AK1226" s="15" t="str">
        <f t="shared" si="156"/>
        <v>BLDRBLDR</v>
      </c>
      <c r="AL1226" s="16" t="str">
        <f t="shared" si="157"/>
        <v>BLDRBLDR</v>
      </c>
      <c r="AM1226" s="15" t="str">
        <f t="shared" si="158"/>
        <v>BLDRBLDR</v>
      </c>
      <c r="AN1226" s="15" t="str">
        <f t="shared" si="159"/>
        <v>BLDRBLDR</v>
      </c>
    </row>
    <row r="1227" spans="1:40" ht="11.25" customHeight="1" x14ac:dyDescent="0.15">
      <c r="A1227" s="15">
        <v>1226</v>
      </c>
      <c r="B1227" s="15" t="s">
        <v>2762</v>
      </c>
      <c r="C1227" s="15" t="s">
        <v>2763</v>
      </c>
      <c r="D1227" s="3" t="s">
        <v>18</v>
      </c>
      <c r="E1227" s="15" t="s">
        <v>88</v>
      </c>
      <c r="F1227" s="15" t="s">
        <v>53</v>
      </c>
      <c r="G1227" s="15">
        <v>116</v>
      </c>
      <c r="H1227" s="15">
        <v>118</v>
      </c>
      <c r="I1227" s="15">
        <v>53</v>
      </c>
      <c r="J1227" s="15">
        <v>56</v>
      </c>
      <c r="K1227" s="15">
        <v>42</v>
      </c>
      <c r="L1227" s="15">
        <v>72</v>
      </c>
      <c r="M1227" s="15">
        <v>42</v>
      </c>
      <c r="N1227" s="15">
        <v>58</v>
      </c>
      <c r="O1227" s="15">
        <v>61</v>
      </c>
      <c r="P1227" s="15">
        <v>17</v>
      </c>
      <c r="Q1227" s="15" t="s">
        <v>264</v>
      </c>
      <c r="R1227" s="3" t="str">
        <f>IF(ISERROR(VLOOKUP($Q1227,技リスト!$A$1:$F$270,6,FALSE)),"－",VLOOKUP($Q1227,技リスト!$A$1:$F$270,6,FALSE))</f>
        <v>BL</v>
      </c>
      <c r="S1227" s="3">
        <f>IF(ISERROR(VLOOKUP($Q1227,技リスト!$A$1:$F$270,3,FALSE)),"－",VLOOKUP($Q1227,技リスト!$A$1:$F$270,3,FALSE))</f>
        <v>16</v>
      </c>
      <c r="T1227" s="3" t="str">
        <f>IF($E1227=IF(ISERROR(VLOOKUP($Q1227,技リスト!$A$1:$F$270,4,FALSE)),"－",VLOOKUP($Q1227,技リスト!$A$1:$F$270,4,FALSE)),"一致","")</f>
        <v/>
      </c>
      <c r="U1227" s="15" t="s">
        <v>610</v>
      </c>
      <c r="V1227" s="3" t="str">
        <f>IF(ISERROR(VLOOKUP($U1227,技リスト!$A$1:$F$270,6,FALSE)),"－",VLOOKUP($U1227,技リスト!$A$1:$F$270,6,FALSE))</f>
        <v>DR</v>
      </c>
      <c r="W1227" s="3">
        <f>IF(ISERROR(VLOOKUP($U1227,技リスト!$A$1:$F$270,3,FALSE)),"－",VLOOKUP($U1227,技リスト!$A$1:$F$270,3,FALSE))</f>
        <v>38</v>
      </c>
      <c r="X1227" s="3" t="str">
        <f>IF($E1227=IF(ISERROR(VLOOKUP($U1227,技リスト!$A$1:$F$270,4,FALSE)),"－",VLOOKUP($U1227,技リスト!$A$1:$F$270,4,FALSE)),"一致","")</f>
        <v/>
      </c>
      <c r="Y1227" s="15" t="s">
        <v>128</v>
      </c>
      <c r="Z1227" s="3" t="str">
        <f>IF(ISERROR(VLOOKUP($Y1227,技リスト!$A$1:$F$270,6,FALSE)),"－",VLOOKUP($Y1227,技リスト!$A$1:$F$270,6,FALSE))</f>
        <v>DR</v>
      </c>
      <c r="AA1227" s="3">
        <f>IF(ISERROR(VLOOKUP($Y1227,技リスト!$A$1:$F$270,3,FALSE)),"－",VLOOKUP($Y1227,技リスト!$A$1:$F$270,3,FALSE))</f>
        <v>76</v>
      </c>
      <c r="AB1227" s="3" t="str">
        <f>IF($E1227=IF(ISERROR(VLOOKUP($Y1227,技リスト!$A$1:$F$270,4,FALSE)),"－",VLOOKUP($Y1227,技リスト!$A$1:$F$270,4,FALSE)),"一致","")</f>
        <v/>
      </c>
      <c r="AC1227" s="15" t="s">
        <v>219</v>
      </c>
      <c r="AD1227" s="3" t="str">
        <f>IF(ISERROR(VLOOKUP($AC1227,技リスト!$A$1:$F$270,6,FALSE)),"－",VLOOKUP($AC1227,技リスト!$A$1:$F$270,6,FALSE))</f>
        <v>BL</v>
      </c>
      <c r="AE1227" s="3">
        <f>IF(ISERROR(VLOOKUP($AC1227,技リスト!$A$1:$F$270,3,FALSE)),"－",VLOOKUP($AC1227,技リスト!$A$1:$F$270,3,FALSE))</f>
        <v>64</v>
      </c>
      <c r="AF1227" s="3" t="str">
        <f>IF($E1227=IF(ISERROR(VLOOKUP($AC1227,技リスト!$A$1:$F$245,4,FALSE)),"－",VLOOKUP($AC1227,技リスト!$A$1:$F$245,4,FALSE)),"一致","")</f>
        <v>一致</v>
      </c>
      <c r="AG1227" s="16" t="str">
        <f t="shared" si="152"/>
        <v>おんりょうフーセンガムぶんしんフェイントサイクロン</v>
      </c>
      <c r="AH1227" s="16" t="str">
        <f t="shared" si="153"/>
        <v>おんりょうフーセンガムぶんしんフェイントサイクロン</v>
      </c>
      <c r="AI1227" s="16" t="str">
        <f t="shared" si="154"/>
        <v>おんりょうフーセンガムぶんしんフェイントサイクロン</v>
      </c>
      <c r="AJ1227" s="16" t="str">
        <f t="shared" si="155"/>
        <v>おんりょうフーセンガムぶんしんフェイントサイクロン</v>
      </c>
      <c r="AK1227" s="15" t="str">
        <f t="shared" si="156"/>
        <v>BLDRDRBL</v>
      </c>
      <c r="AL1227" s="16" t="str">
        <f t="shared" si="157"/>
        <v>BLDRDRBL</v>
      </c>
      <c r="AM1227" s="15" t="str">
        <f t="shared" si="158"/>
        <v>BLDRDRBL</v>
      </c>
      <c r="AN1227" s="15" t="str">
        <f t="shared" si="159"/>
        <v>BLDRDRBL</v>
      </c>
    </row>
    <row r="1228" spans="1:40" ht="11.25" customHeight="1" x14ac:dyDescent="0.15">
      <c r="A1228" s="15">
        <v>1227</v>
      </c>
      <c r="B1228" s="15" t="s">
        <v>2764</v>
      </c>
      <c r="C1228" s="15" t="s">
        <v>2765</v>
      </c>
      <c r="D1228" s="3" t="s">
        <v>18</v>
      </c>
      <c r="E1228" s="15" t="s">
        <v>88</v>
      </c>
      <c r="F1228" s="15" t="s">
        <v>53</v>
      </c>
      <c r="G1228" s="15">
        <v>140</v>
      </c>
      <c r="H1228" s="15">
        <v>140</v>
      </c>
      <c r="I1228" s="15">
        <v>64</v>
      </c>
      <c r="J1228" s="15">
        <v>57</v>
      </c>
      <c r="K1228" s="15">
        <v>62</v>
      </c>
      <c r="L1228" s="15">
        <v>60</v>
      </c>
      <c r="M1228" s="15">
        <v>52</v>
      </c>
      <c r="N1228" s="15">
        <v>64</v>
      </c>
      <c r="O1228" s="15">
        <v>52</v>
      </c>
      <c r="P1228" s="15">
        <v>21</v>
      </c>
      <c r="Q1228" s="15" t="s">
        <v>289</v>
      </c>
      <c r="R1228" s="3" t="str">
        <f>IF(ISERROR(VLOOKUP($Q1228,技リスト!$A$1:$F$270,6,FALSE)),"－",VLOOKUP($Q1228,技リスト!$A$1:$F$270,6,FALSE))</f>
        <v>DR</v>
      </c>
      <c r="S1228" s="3">
        <f>IF(ISERROR(VLOOKUP($Q1228,技リスト!$A$1:$F$270,3,FALSE)),"－",VLOOKUP($Q1228,技リスト!$A$1:$F$270,3,FALSE))</f>
        <v>24</v>
      </c>
      <c r="T1228" s="3" t="str">
        <f>IF($E1228=IF(ISERROR(VLOOKUP($Q1228,技リスト!$A$1:$F$270,4,FALSE)),"－",VLOOKUP($Q1228,技リスト!$A$1:$F$270,4,FALSE)),"一致","")</f>
        <v>一致</v>
      </c>
      <c r="U1228" s="15" t="s">
        <v>230</v>
      </c>
      <c r="V1228" s="3" t="str">
        <f>IF(ISERROR(VLOOKUP($U1228,技リスト!$A$1:$F$270,6,FALSE)),"－",VLOOKUP($U1228,技リスト!$A$1:$F$270,6,FALSE))</f>
        <v>NS</v>
      </c>
      <c r="W1228" s="3">
        <f>IF(ISERROR(VLOOKUP($U1228,技リスト!$A$1:$F$270,3,FALSE)),"－",VLOOKUP($U1228,技リスト!$A$1:$F$270,3,FALSE))</f>
        <v>67</v>
      </c>
      <c r="X1228" s="3" t="str">
        <f>IF($E1228=IF(ISERROR(VLOOKUP($U1228,技リスト!$A$1:$F$270,4,FALSE)),"－",VLOOKUP($U1228,技リスト!$A$1:$F$270,4,FALSE)),"一致","")</f>
        <v/>
      </c>
      <c r="Y1228" s="15" t="s">
        <v>548</v>
      </c>
      <c r="Z1228" s="3" t="str">
        <f>IF(ISERROR(VLOOKUP($Y1228,技リスト!$A$1:$F$270,6,FALSE)),"－",VLOOKUP($Y1228,技リスト!$A$1:$F$270,6,FALSE))</f>
        <v>DR</v>
      </c>
      <c r="AA1228" s="3">
        <f>IF(ISERROR(VLOOKUP($Y1228,技リスト!$A$1:$F$270,3,FALSE)),"－",VLOOKUP($Y1228,技リスト!$A$1:$F$270,3,FALSE))</f>
        <v>74</v>
      </c>
      <c r="AB1228" s="3" t="str">
        <f>IF($E1228=IF(ISERROR(VLOOKUP($Y1228,技リスト!$A$1:$F$270,4,FALSE)),"－",VLOOKUP($Y1228,技リスト!$A$1:$F$270,4,FALSE)),"一致","")</f>
        <v/>
      </c>
      <c r="AC1228" s="15" t="s">
        <v>281</v>
      </c>
      <c r="AD1228" s="3" t="str">
        <f>IF(ISERROR(VLOOKUP($AC1228,技リスト!$A$1:$F$270,6,FALSE)),"－",VLOOKUP($AC1228,技リスト!$A$1:$F$270,6,FALSE))</f>
        <v>P1</v>
      </c>
      <c r="AE1228" s="3">
        <f>IF(ISERROR(VLOOKUP($AC1228,技リスト!$A$1:$F$270,3,FALSE)),"－",VLOOKUP($AC1228,技リスト!$A$1:$F$270,3,FALSE))</f>
        <v>67</v>
      </c>
      <c r="AF1228" s="3" t="str">
        <f>IF($E1228=IF(ISERROR(VLOOKUP($AC1228,技リスト!$A$1:$F$245,4,FALSE)),"－",VLOOKUP($AC1228,技リスト!$A$1:$F$245,4,FALSE)),"一致","")</f>
        <v/>
      </c>
      <c r="AG1228" s="16" t="str">
        <f t="shared" si="152"/>
        <v>どくぎりのじゅつフリーズショットれっぷうダッシュばくれつパンチ</v>
      </c>
      <c r="AH1228" s="16" t="str">
        <f t="shared" si="153"/>
        <v>どくぎりのじゅつフリーズショットれっぷうダッシュばくれつパンチ</v>
      </c>
      <c r="AI1228" s="16" t="str">
        <f t="shared" si="154"/>
        <v>どくぎりのじゅつフリーズショットれっぷうダッシュばくれつパンチ</v>
      </c>
      <c r="AJ1228" s="16" t="str">
        <f t="shared" si="155"/>
        <v>どくぎりのじゅつフリーズショットれっぷうダッシュばくれつパンチ</v>
      </c>
      <c r="AK1228" s="15" t="str">
        <f t="shared" si="156"/>
        <v>DRNSDRP1</v>
      </c>
      <c r="AL1228" s="16" t="str">
        <f t="shared" si="157"/>
        <v>DRNSDRP1</v>
      </c>
      <c r="AM1228" s="15" t="str">
        <f t="shared" si="158"/>
        <v>DRNSDRP1</v>
      </c>
      <c r="AN1228" s="15" t="str">
        <f t="shared" si="159"/>
        <v>DRNSDRP1</v>
      </c>
    </row>
    <row r="1229" spans="1:40" ht="11.25" customHeight="1" x14ac:dyDescent="0.15">
      <c r="A1229" s="15">
        <v>1228</v>
      </c>
      <c r="B1229" s="15" t="s">
        <v>2766</v>
      </c>
      <c r="C1229" s="15" t="s">
        <v>2767</v>
      </c>
      <c r="D1229" s="3" t="s">
        <v>18</v>
      </c>
      <c r="E1229" s="15" t="s">
        <v>88</v>
      </c>
      <c r="F1229" s="15" t="s">
        <v>52</v>
      </c>
      <c r="G1229" s="15">
        <v>143</v>
      </c>
      <c r="H1229" s="15">
        <v>176</v>
      </c>
      <c r="I1229" s="15">
        <v>62</v>
      </c>
      <c r="J1229" s="15">
        <v>76</v>
      </c>
      <c r="K1229" s="15">
        <v>64</v>
      </c>
      <c r="L1229" s="15">
        <v>76</v>
      </c>
      <c r="M1229" s="15">
        <v>65</v>
      </c>
      <c r="N1229" s="15">
        <v>66</v>
      </c>
      <c r="O1229" s="15">
        <v>68</v>
      </c>
      <c r="P1229" s="15">
        <v>28</v>
      </c>
      <c r="Q1229" s="15" t="s">
        <v>330</v>
      </c>
      <c r="R1229" s="3" t="str">
        <f>IF(ISERROR(VLOOKUP($Q1229,技リスト!$A$1:$F$270,6,FALSE)),"－",VLOOKUP($Q1229,技リスト!$A$1:$F$270,6,FALSE))</f>
        <v>NS</v>
      </c>
      <c r="S1229" s="3">
        <f>IF(ISERROR(VLOOKUP($Q1229,技リスト!$A$1:$F$270,3,FALSE)),"－",VLOOKUP($Q1229,技リスト!$A$1:$F$270,3,FALSE))</f>
        <v>65</v>
      </c>
      <c r="T1229" s="3" t="str">
        <f>IF($E1229=IF(ISERROR(VLOOKUP($Q1229,技リスト!$A$1:$F$270,4,FALSE)),"－",VLOOKUP($Q1229,技リスト!$A$1:$F$270,4,FALSE)),"一致","")</f>
        <v/>
      </c>
      <c r="U1229" s="15" t="s">
        <v>424</v>
      </c>
      <c r="V1229" s="3" t="str">
        <f>IF(ISERROR(VLOOKUP($U1229,技リスト!$A$1:$F$270,6,FALSE)),"－",VLOOKUP($U1229,技リスト!$A$1:$F$270,6,FALSE))</f>
        <v>NS</v>
      </c>
      <c r="W1229" s="3">
        <f>IF(ISERROR(VLOOKUP($U1229,技リスト!$A$1:$F$270,3,FALSE)),"－",VLOOKUP($U1229,技リスト!$A$1:$F$270,3,FALSE))</f>
        <v>78</v>
      </c>
      <c r="X1229" s="3" t="str">
        <f>IF($E1229=IF(ISERROR(VLOOKUP($U1229,技リスト!$A$1:$F$270,4,FALSE)),"－",VLOOKUP($U1229,技リスト!$A$1:$F$270,4,FALSE)),"一致","")</f>
        <v/>
      </c>
      <c r="Y1229" s="15" t="s">
        <v>214</v>
      </c>
      <c r="Z1229" s="3" t="str">
        <f>IF(ISERROR(VLOOKUP($Y1229,技リスト!$A$1:$F$270,6,FALSE)),"－",VLOOKUP($Y1229,技リスト!$A$1:$F$270,6,FALSE))</f>
        <v>NS</v>
      </c>
      <c r="AA1229" s="3">
        <f>IF(ISERROR(VLOOKUP($Y1229,技リスト!$A$1:$F$270,3,FALSE)),"－",VLOOKUP($Y1229,技リスト!$A$1:$F$270,3,FALSE))</f>
        <v>94</v>
      </c>
      <c r="AB1229" s="3" t="str">
        <f>IF($E1229=IF(ISERROR(VLOOKUP($Y1229,技リスト!$A$1:$F$270,4,FALSE)),"－",VLOOKUP($Y1229,技リスト!$A$1:$F$270,4,FALSE)),"一致","")</f>
        <v/>
      </c>
      <c r="AC1229" s="15" t="s">
        <v>816</v>
      </c>
      <c r="AD1229" s="3" t="str">
        <f>IF(ISERROR(VLOOKUP($AC1229,技リスト!$A$1:$F$270,6,FALSE)),"－",VLOOKUP($AC1229,技リスト!$A$1:$F$270,6,FALSE))</f>
        <v>DR</v>
      </c>
      <c r="AE1229" s="3">
        <f>IF(ISERROR(VLOOKUP($AC1229,技リスト!$A$1:$F$270,3,FALSE)),"－",VLOOKUP($AC1229,技リスト!$A$1:$F$270,3,FALSE))</f>
        <v>83</v>
      </c>
      <c r="AF1229" s="3" t="str">
        <f>IF($E1229=IF(ISERROR(VLOOKUP($AC1229,技リスト!$A$1:$F$245,4,FALSE)),"－",VLOOKUP($AC1229,技リスト!$A$1:$F$245,4,FALSE)),"一致","")</f>
        <v/>
      </c>
      <c r="AG1229" s="16" t="str">
        <f t="shared" si="152"/>
        <v>ラン・ボール・ランシャインドライブリフレクトバスターモグラシャッフル</v>
      </c>
      <c r="AH1229" s="16" t="str">
        <f t="shared" si="153"/>
        <v>ラン・ボール・ランシャインドライブリフレクトバスターモグラシャッフル</v>
      </c>
      <c r="AI1229" s="16" t="str">
        <f t="shared" si="154"/>
        <v>ラン・ボール・ランシャインドライブリフレクトバスターモグラシャッフル</v>
      </c>
      <c r="AJ1229" s="16" t="str">
        <f t="shared" si="155"/>
        <v>ラン・ボール・ランシャインドライブリフレクトバスターモグラシャッフル</v>
      </c>
      <c r="AK1229" s="15" t="str">
        <f t="shared" si="156"/>
        <v>NSNSNSDR</v>
      </c>
      <c r="AL1229" s="16" t="str">
        <f t="shared" si="157"/>
        <v>NSNSNSDR</v>
      </c>
      <c r="AM1229" s="15" t="str">
        <f t="shared" si="158"/>
        <v>NSNSNSDR</v>
      </c>
      <c r="AN1229" s="15" t="str">
        <f t="shared" si="159"/>
        <v>NSNSNSDR</v>
      </c>
    </row>
    <row r="1230" spans="1:40" ht="11.25" customHeight="1" x14ac:dyDescent="0.15">
      <c r="A1230" s="15">
        <v>1229</v>
      </c>
      <c r="B1230" s="15" t="s">
        <v>2768</v>
      </c>
      <c r="C1230" s="15" t="s">
        <v>2769</v>
      </c>
      <c r="D1230" s="3" t="s">
        <v>192</v>
      </c>
      <c r="E1230" s="15" t="s">
        <v>19</v>
      </c>
      <c r="F1230" s="15" t="s">
        <v>53</v>
      </c>
      <c r="G1230" s="15">
        <v>169</v>
      </c>
      <c r="H1230" s="15">
        <v>156</v>
      </c>
      <c r="I1230" s="15">
        <v>59</v>
      </c>
      <c r="J1230" s="15">
        <v>60</v>
      </c>
      <c r="K1230" s="15">
        <v>78</v>
      </c>
      <c r="L1230" s="15">
        <v>59</v>
      </c>
      <c r="M1230" s="15">
        <v>60</v>
      </c>
      <c r="N1230" s="15">
        <v>67</v>
      </c>
      <c r="O1230" s="15">
        <v>66</v>
      </c>
      <c r="P1230" s="15">
        <v>23</v>
      </c>
      <c r="Q1230" s="15" t="s">
        <v>245</v>
      </c>
      <c r="R1230" s="3" t="str">
        <f>IF(ISERROR(VLOOKUP($Q1230,技リスト!$A$1:$F$270,6,FALSE)),"－",VLOOKUP($Q1230,技リスト!$A$1:$F$270,6,FALSE))</f>
        <v>－</v>
      </c>
      <c r="S1230" s="3" t="str">
        <f>IF(ISERROR(VLOOKUP($Q1230,技リスト!$A$1:$F$270,3,FALSE)),"－",VLOOKUP($Q1230,技リスト!$A$1:$F$270,3,FALSE))</f>
        <v>－</v>
      </c>
      <c r="T1230" s="3" t="str">
        <f>IF($E1230=IF(ISERROR(VLOOKUP($Q1230,技リスト!$A$1:$F$270,4,FALSE)),"－",VLOOKUP($Q1230,技リスト!$A$1:$F$270,4,FALSE)),"一致","")</f>
        <v/>
      </c>
      <c r="U1230" s="15" t="s">
        <v>875</v>
      </c>
      <c r="V1230" s="3" t="str">
        <f>IF(ISERROR(VLOOKUP($U1230,技リスト!$A$1:$F$270,6,FALSE)),"－",VLOOKUP($U1230,技リスト!$A$1:$F$270,6,FALSE))</f>
        <v>BS</v>
      </c>
      <c r="W1230" s="3">
        <f>IF(ISERROR(VLOOKUP($U1230,技リスト!$A$1:$F$270,3,FALSE)),"－",VLOOKUP($U1230,技リスト!$A$1:$F$270,3,FALSE))</f>
        <v>78</v>
      </c>
      <c r="X1230" s="3" t="str">
        <f>IF($E1230=IF(ISERROR(VLOOKUP($U1230,技リスト!$A$1:$F$270,4,FALSE)),"－",VLOOKUP($U1230,技リスト!$A$1:$F$270,4,FALSE)),"一致","")</f>
        <v>一致</v>
      </c>
      <c r="Y1230" s="15" t="s">
        <v>562</v>
      </c>
      <c r="Z1230" s="3" t="str">
        <f>IF(ISERROR(VLOOKUP($Y1230,技リスト!$A$1:$F$270,6,FALSE)),"－",VLOOKUP($Y1230,技リスト!$A$1:$F$270,6,FALSE))</f>
        <v>BB</v>
      </c>
      <c r="AA1230" s="3">
        <f>IF(ISERROR(VLOOKUP($Y1230,技リスト!$A$1:$F$270,3,FALSE)),"－",VLOOKUP($Y1230,技リスト!$A$1:$F$270,3,FALSE))</f>
        <v>80</v>
      </c>
      <c r="AB1230" s="3" t="str">
        <f>IF($E1230=IF(ISERROR(VLOOKUP($Y1230,技リスト!$A$1:$F$270,4,FALSE)),"－",VLOOKUP($Y1230,技リスト!$A$1:$F$270,4,FALSE)),"一致","")</f>
        <v/>
      </c>
      <c r="AC1230" s="15" t="s">
        <v>149</v>
      </c>
      <c r="AD1230" s="3" t="str">
        <f>IF(ISERROR(VLOOKUP($AC1230,技リスト!$A$1:$F$270,6,FALSE)),"－",VLOOKUP($AC1230,技リスト!$A$1:$F$270,6,FALSE))</f>
        <v>DR</v>
      </c>
      <c r="AE1230" s="3">
        <f>IF(ISERROR(VLOOKUP($AC1230,技リスト!$A$1:$F$270,3,FALSE)),"－",VLOOKUP($AC1230,技リスト!$A$1:$F$270,3,FALSE))</f>
        <v>83</v>
      </c>
      <c r="AF1230" s="3" t="str">
        <f>IF($E1230=IF(ISERROR(VLOOKUP($AC1230,技リスト!$A$1:$F$245,4,FALSE)),"－",VLOOKUP($AC1230,技リスト!$A$1:$F$245,4,FALSE)),"一致","")</f>
        <v/>
      </c>
      <c r="AG1230" s="16" t="str">
        <f t="shared" si="152"/>
        <v>オフェンスフォースダークトルネードさばきのてっついアルマジロサーカス</v>
      </c>
      <c r="AH1230" s="16" t="str">
        <f t="shared" si="153"/>
        <v>オフェンスフォースダークトルネードさばきのてっついアルマジロサーカス</v>
      </c>
      <c r="AI1230" s="16" t="str">
        <f t="shared" si="154"/>
        <v>オフェンスフォースダークトルネードさばきのてっついアルマジロサーカス</v>
      </c>
      <c r="AJ1230" s="16" t="str">
        <f t="shared" si="155"/>
        <v>オフェンスフォースダークトルネードさばきのてっついアルマジロサーカス</v>
      </c>
      <c r="AK1230" s="15" t="str">
        <f t="shared" si="156"/>
        <v>－BSBBDR</v>
      </c>
      <c r="AL1230" s="16" t="str">
        <f t="shared" si="157"/>
        <v>－BSBBDR</v>
      </c>
      <c r="AM1230" s="15" t="str">
        <f t="shared" si="158"/>
        <v>－BSBBDR</v>
      </c>
      <c r="AN1230" s="15" t="str">
        <f t="shared" si="159"/>
        <v>－BSBBDR</v>
      </c>
    </row>
    <row r="1231" spans="1:40" ht="11.25" customHeight="1" x14ac:dyDescent="0.15">
      <c r="A1231" s="15">
        <v>1230</v>
      </c>
      <c r="B1231" s="15" t="s">
        <v>2770</v>
      </c>
      <c r="C1231" s="15" t="s">
        <v>2771</v>
      </c>
      <c r="D1231" s="3" t="s">
        <v>18</v>
      </c>
      <c r="E1231" s="15" t="s">
        <v>121</v>
      </c>
      <c r="F1231" s="15" t="s">
        <v>20</v>
      </c>
      <c r="G1231" s="15">
        <v>123</v>
      </c>
      <c r="H1231" s="15">
        <v>84</v>
      </c>
      <c r="I1231" s="15">
        <v>73</v>
      </c>
      <c r="J1231" s="15">
        <v>72</v>
      </c>
      <c r="K1231" s="15">
        <v>76</v>
      </c>
      <c r="L1231" s="15">
        <v>79</v>
      </c>
      <c r="M1231" s="15">
        <v>56</v>
      </c>
      <c r="N1231" s="15">
        <v>72</v>
      </c>
      <c r="O1231" s="15">
        <v>71</v>
      </c>
      <c r="P1231" s="15">
        <v>21</v>
      </c>
      <c r="Q1231" s="15" t="s">
        <v>665</v>
      </c>
      <c r="R1231" s="3" t="str">
        <f>IF(ISERROR(VLOOKUP($Q1231,技リスト!$A$1:$F$270,6,FALSE)),"－",VLOOKUP($Q1231,技リスト!$A$1:$F$270,6,FALSE))</f>
        <v>－</v>
      </c>
      <c r="S1231" s="3" t="str">
        <f>IF(ISERROR(VLOOKUP($Q1231,技リスト!$A$1:$F$270,3,FALSE)),"－",VLOOKUP($Q1231,技リスト!$A$1:$F$270,3,FALSE))</f>
        <v>－</v>
      </c>
      <c r="T1231" s="3" t="str">
        <f>IF($E1231=IF(ISERROR(VLOOKUP($Q1231,技リスト!$A$1:$F$270,4,FALSE)),"－",VLOOKUP($Q1231,技リスト!$A$1:$F$270,4,FALSE)),"一致","")</f>
        <v/>
      </c>
      <c r="U1231" s="15" t="s">
        <v>2342</v>
      </c>
      <c r="V1231" s="3" t="str">
        <f>IF(ISERROR(VLOOKUP($U1231,技リスト!$A$1:$F$270,6,FALSE)),"－",VLOOKUP($U1231,技リスト!$A$1:$F$270,6,FALSE))</f>
        <v>CA</v>
      </c>
      <c r="W1231" s="3">
        <f>IF(ISERROR(VLOOKUP($U1231,技リスト!$A$1:$F$270,3,FALSE)),"－",VLOOKUP($U1231,技リスト!$A$1:$F$270,3,FALSE))</f>
        <v>65</v>
      </c>
      <c r="X1231" s="3" t="str">
        <f>IF($E1231=IF(ISERROR(VLOOKUP($U1231,技リスト!$A$1:$F$270,4,FALSE)),"－",VLOOKUP($U1231,技リスト!$A$1:$F$270,4,FALSE)),"一致","")</f>
        <v/>
      </c>
      <c r="Y1231" s="15" t="s">
        <v>2346</v>
      </c>
      <c r="Z1231" s="3" t="str">
        <f>IF(ISERROR(VLOOKUP($Y1231,技リスト!$A$1:$F$270,6,FALSE)),"－",VLOOKUP($Y1231,技リスト!$A$1:$F$270,6,FALSE))</f>
        <v>BL</v>
      </c>
      <c r="AA1231" s="3">
        <f>IF(ISERROR(VLOOKUP($Y1231,技リスト!$A$1:$F$270,3,FALSE)),"－",VLOOKUP($Y1231,技リスト!$A$1:$F$270,3,FALSE))</f>
        <v>39</v>
      </c>
      <c r="AB1231" s="3" t="str">
        <f>IF($E1231=IF(ISERROR(VLOOKUP($Y1231,技リスト!$A$1:$F$270,4,FALSE)),"－",VLOOKUP($Y1231,技リスト!$A$1:$F$270,4,FALSE)),"一致","")</f>
        <v/>
      </c>
      <c r="AC1231" s="15" t="s">
        <v>2358</v>
      </c>
      <c r="AD1231" s="3" t="str">
        <f>IF(ISERROR(VLOOKUP($AC1231,技リスト!$A$1:$F$270,6,FALSE)),"－",VLOOKUP($AC1231,技リスト!$A$1:$F$270,6,FALSE))</f>
        <v>P2</v>
      </c>
      <c r="AE1231" s="3">
        <f>IF(ISERROR(VLOOKUP($AC1231,技リスト!$A$1:$F$270,3,FALSE)),"－",VLOOKUP($AC1231,技リスト!$A$1:$F$270,3,FALSE))</f>
        <v>117</v>
      </c>
      <c r="AF1231" s="3" t="str">
        <f>IF($E1231=IF(ISERROR(VLOOKUP($AC1231,技リスト!$A$1:$F$245,4,FALSE)),"－",VLOOKUP($AC1231,技リスト!$A$1:$F$245,4,FALSE)),"一致","")</f>
        <v/>
      </c>
      <c r="AG1231" s="16" t="str">
        <f t="shared" si="152"/>
        <v>なまけるブラックホールフォトンフラッシュじくうのかべ</v>
      </c>
      <c r="AH1231" s="16" t="str">
        <f t="shared" si="153"/>
        <v>なまけるブラックホールフォトンフラッシュじくうのかべ</v>
      </c>
      <c r="AI1231" s="16" t="str">
        <f t="shared" si="154"/>
        <v>なまけるブラックホールフォトンフラッシュじくうのかべ</v>
      </c>
      <c r="AJ1231" s="16" t="str">
        <f t="shared" si="155"/>
        <v>なまけるブラックホールフォトンフラッシュじくうのかべ</v>
      </c>
      <c r="AK1231" s="15" t="str">
        <f t="shared" si="156"/>
        <v>－CABLP2</v>
      </c>
      <c r="AL1231" s="16" t="str">
        <f t="shared" si="157"/>
        <v>－CABLP2</v>
      </c>
      <c r="AM1231" s="15" t="str">
        <f t="shared" si="158"/>
        <v>－CABLP2</v>
      </c>
      <c r="AN1231" s="15" t="str">
        <f t="shared" si="159"/>
        <v>－CABLP2</v>
      </c>
    </row>
    <row r="1232" spans="1:40" ht="11.25" customHeight="1" x14ac:dyDescent="0.15">
      <c r="A1232" s="15">
        <v>1231</v>
      </c>
      <c r="B1232" s="15" t="s">
        <v>2772</v>
      </c>
      <c r="C1232" s="15" t="s">
        <v>2773</v>
      </c>
      <c r="D1232" s="3" t="s">
        <v>18</v>
      </c>
      <c r="E1232" s="15" t="s">
        <v>121</v>
      </c>
      <c r="F1232" s="15" t="s">
        <v>17</v>
      </c>
      <c r="G1232" s="15">
        <v>136</v>
      </c>
      <c r="H1232" s="15">
        <v>100</v>
      </c>
      <c r="I1232" s="15">
        <v>52</v>
      </c>
      <c r="J1232" s="15">
        <v>56</v>
      </c>
      <c r="K1232" s="15">
        <v>51</v>
      </c>
      <c r="L1232" s="15">
        <v>46</v>
      </c>
      <c r="M1232" s="15">
        <v>44</v>
      </c>
      <c r="N1232" s="15">
        <v>61</v>
      </c>
      <c r="O1232" s="15">
        <v>53</v>
      </c>
      <c r="P1232" s="15">
        <v>21</v>
      </c>
      <c r="Q1232" s="15" t="s">
        <v>140</v>
      </c>
      <c r="R1232" s="3" t="str">
        <f>IF(ISERROR(VLOOKUP($Q1232,技リスト!$A$1:$F$270,6,FALSE)),"－",VLOOKUP($Q1232,技リスト!$A$1:$F$270,6,FALSE))</f>
        <v>BL</v>
      </c>
      <c r="S1232" s="3">
        <f>IF(ISERROR(VLOOKUP($Q1232,技リスト!$A$1:$F$270,3,FALSE)),"－",VLOOKUP($Q1232,技リスト!$A$1:$F$270,3,FALSE))</f>
        <v>41</v>
      </c>
      <c r="T1232" s="3" t="str">
        <f>IF($E1232=IF(ISERROR(VLOOKUP($Q1232,技リスト!$A$1:$F$270,4,FALSE)),"－",VLOOKUP($Q1232,技リスト!$A$1:$F$270,4,FALSE)),"一致","")</f>
        <v>一致</v>
      </c>
      <c r="U1232" s="15" t="s">
        <v>219</v>
      </c>
      <c r="V1232" s="3" t="str">
        <f>IF(ISERROR(VLOOKUP($U1232,技リスト!$A$1:$F$270,6,FALSE)),"－",VLOOKUP($U1232,技リスト!$A$1:$F$270,6,FALSE))</f>
        <v>BL</v>
      </c>
      <c r="W1232" s="3">
        <f>IF(ISERROR(VLOOKUP($U1232,技リスト!$A$1:$F$270,3,FALSE)),"－",VLOOKUP($U1232,技リスト!$A$1:$F$270,3,FALSE))</f>
        <v>64</v>
      </c>
      <c r="X1232" s="3" t="str">
        <f>IF($E1232=IF(ISERROR(VLOOKUP($U1232,技リスト!$A$1:$F$270,4,FALSE)),"－",VLOOKUP($U1232,技リスト!$A$1:$F$270,4,FALSE)),"一致","")</f>
        <v/>
      </c>
      <c r="Y1232" s="15" t="s">
        <v>128</v>
      </c>
      <c r="Z1232" s="3" t="str">
        <f>IF(ISERROR(VLOOKUP($Y1232,技リスト!$A$1:$F$270,6,FALSE)),"－",VLOOKUP($Y1232,技リスト!$A$1:$F$270,6,FALSE))</f>
        <v>DR</v>
      </c>
      <c r="AA1232" s="3">
        <f>IF(ISERROR(VLOOKUP($Y1232,技リスト!$A$1:$F$270,3,FALSE)),"－",VLOOKUP($Y1232,技リスト!$A$1:$F$270,3,FALSE))</f>
        <v>76</v>
      </c>
      <c r="AB1232" s="3" t="str">
        <f>IF($E1232=IF(ISERROR(VLOOKUP($Y1232,技リスト!$A$1:$F$270,4,FALSE)),"－",VLOOKUP($Y1232,技リスト!$A$1:$F$270,4,FALSE)),"一致","")</f>
        <v/>
      </c>
      <c r="AC1232" s="15" t="s">
        <v>338</v>
      </c>
      <c r="AD1232" s="3" t="str">
        <f>IF(ISERROR(VLOOKUP($AC1232,技リスト!$A$1:$F$270,6,FALSE)),"－",VLOOKUP($AC1232,技リスト!$A$1:$F$270,6,FALSE))</f>
        <v>DR</v>
      </c>
      <c r="AE1232" s="3">
        <f>IF(ISERROR(VLOOKUP($AC1232,技リスト!$A$1:$F$270,3,FALSE)),"－",VLOOKUP($AC1232,技リスト!$A$1:$F$270,3,FALSE))</f>
        <v>76</v>
      </c>
      <c r="AF1232" s="3" t="str">
        <f>IF($E1232=IF(ISERROR(VLOOKUP($AC1232,技リスト!$A$1:$F$245,4,FALSE)),"－",VLOOKUP($AC1232,技リスト!$A$1:$F$245,4,FALSE)),"一致","")</f>
        <v>一致</v>
      </c>
      <c r="AG1232" s="16" t="str">
        <f t="shared" si="152"/>
        <v>うしろのしょうめんサイクロンぶんしんフェイントとうめいフェイント</v>
      </c>
      <c r="AH1232" s="16" t="str">
        <f t="shared" si="153"/>
        <v>うしろのしょうめんサイクロンぶんしんフェイントとうめいフェイント</v>
      </c>
      <c r="AI1232" s="16" t="str">
        <f t="shared" si="154"/>
        <v>うしろのしょうめんサイクロンぶんしんフェイントとうめいフェイント</v>
      </c>
      <c r="AJ1232" s="16" t="str">
        <f t="shared" si="155"/>
        <v>うしろのしょうめんサイクロンぶんしんフェイントとうめいフェイント</v>
      </c>
      <c r="AK1232" s="15" t="str">
        <f t="shared" si="156"/>
        <v>BLBLDRDR</v>
      </c>
      <c r="AL1232" s="16" t="str">
        <f t="shared" si="157"/>
        <v>BLBLDRDR</v>
      </c>
      <c r="AM1232" s="15" t="str">
        <f t="shared" si="158"/>
        <v>BLBLDRDR</v>
      </c>
      <c r="AN1232" s="15" t="str">
        <f t="shared" si="159"/>
        <v>BLBLDRDR</v>
      </c>
    </row>
    <row r="1233" spans="1:40" ht="11.25" customHeight="1" x14ac:dyDescent="0.15">
      <c r="A1233" s="15">
        <v>1232</v>
      </c>
      <c r="B1233" s="15" t="s">
        <v>2774</v>
      </c>
      <c r="C1233" s="15" t="s">
        <v>2775</v>
      </c>
      <c r="D1233" s="3" t="s">
        <v>18</v>
      </c>
      <c r="E1233" s="15" t="s">
        <v>121</v>
      </c>
      <c r="F1233" s="15" t="s">
        <v>53</v>
      </c>
      <c r="G1233" s="15">
        <v>171</v>
      </c>
      <c r="H1233" s="15">
        <v>152</v>
      </c>
      <c r="I1233" s="15">
        <v>52</v>
      </c>
      <c r="J1233" s="15">
        <v>60</v>
      </c>
      <c r="K1233" s="15">
        <v>76</v>
      </c>
      <c r="L1233" s="15">
        <v>56</v>
      </c>
      <c r="M1233" s="15">
        <v>70</v>
      </c>
      <c r="N1233" s="15">
        <v>60</v>
      </c>
      <c r="O1233" s="15">
        <v>68</v>
      </c>
      <c r="P1233" s="15">
        <v>20</v>
      </c>
      <c r="Q1233" s="15" t="s">
        <v>159</v>
      </c>
      <c r="R1233" s="3" t="str">
        <f>IF(ISERROR(VLOOKUP($Q1233,技リスト!$A$1:$F$270,6,FALSE)),"－",VLOOKUP($Q1233,技リスト!$A$1:$F$270,6,FALSE))</f>
        <v>NS</v>
      </c>
      <c r="S1233" s="3">
        <f>IF(ISERROR(VLOOKUP($Q1233,技リスト!$A$1:$F$270,3,FALSE)),"－",VLOOKUP($Q1233,技リスト!$A$1:$F$270,3,FALSE))</f>
        <v>67</v>
      </c>
      <c r="T1233" s="3" t="str">
        <f>IF($E1233=IF(ISERROR(VLOOKUP($Q1233,技リスト!$A$1:$F$270,4,FALSE)),"－",VLOOKUP($Q1233,技リスト!$A$1:$F$270,4,FALSE)),"一致","")</f>
        <v>一致</v>
      </c>
      <c r="U1233" s="15" t="s">
        <v>171</v>
      </c>
      <c r="V1233" s="3" t="str">
        <f>IF(ISERROR(VLOOKUP($U1233,技リスト!$A$1:$F$270,6,FALSE)),"－",VLOOKUP($U1233,技リスト!$A$1:$F$270,6,FALSE))</f>
        <v>DR</v>
      </c>
      <c r="W1233" s="3">
        <f>IF(ISERROR(VLOOKUP($U1233,技リスト!$A$1:$F$270,3,FALSE)),"－",VLOOKUP($U1233,技リスト!$A$1:$F$270,3,FALSE))</f>
        <v>47</v>
      </c>
      <c r="X1233" s="3" t="str">
        <f>IF($E1233=IF(ISERROR(VLOOKUP($U1233,技リスト!$A$1:$F$270,4,FALSE)),"－",VLOOKUP($U1233,技リスト!$A$1:$F$270,4,FALSE)),"一致","")</f>
        <v/>
      </c>
      <c r="Y1233" s="15" t="s">
        <v>741</v>
      </c>
      <c r="Z1233" s="3" t="str">
        <f>IF(ISERROR(VLOOKUP($Y1233,技リスト!$A$1:$F$270,6,FALSE)),"－",VLOOKUP($Y1233,技リスト!$A$1:$F$270,6,FALSE))</f>
        <v>DR</v>
      </c>
      <c r="AA1233" s="3">
        <f>IF(ISERROR(VLOOKUP($Y1233,技リスト!$A$1:$F$270,3,FALSE)),"－",VLOOKUP($Y1233,技リスト!$A$1:$F$270,3,FALSE))</f>
        <v>67</v>
      </c>
      <c r="AB1233" s="3" t="str">
        <f>IF($E1233=IF(ISERROR(VLOOKUP($Y1233,技リスト!$A$1:$F$270,4,FALSE)),"－",VLOOKUP($Y1233,技リスト!$A$1:$F$270,4,FALSE)),"一致","")</f>
        <v/>
      </c>
      <c r="AC1233" s="15" t="s">
        <v>716</v>
      </c>
      <c r="AD1233" s="3" t="str">
        <f>IF(ISERROR(VLOOKUP($AC1233,技リスト!$A$1:$F$270,6,FALSE)),"－",VLOOKUP($AC1233,技リスト!$A$1:$F$270,6,FALSE))</f>
        <v>BL</v>
      </c>
      <c r="AE1233" s="3">
        <f>IF(ISERROR(VLOOKUP($AC1233,技リスト!$A$1:$F$270,3,FALSE)),"－",VLOOKUP($AC1233,技リスト!$A$1:$F$270,3,FALSE))</f>
        <v>84</v>
      </c>
      <c r="AF1233" s="3" t="str">
        <f>IF($E1233=IF(ISERROR(VLOOKUP($AC1233,技リスト!$A$1:$F$245,4,FALSE)),"－",VLOOKUP($AC1233,技リスト!$A$1:$F$245,4,FALSE)),"一致","")</f>
        <v/>
      </c>
      <c r="AG1233" s="16" t="str">
        <f t="shared" si="152"/>
        <v>クルクルヘッドイリュージョンボールオーロラドリブルデュアルストーム</v>
      </c>
      <c r="AH1233" s="16" t="str">
        <f t="shared" si="153"/>
        <v>クルクルヘッドイリュージョンボールオーロラドリブルデュアルストーム</v>
      </c>
      <c r="AI1233" s="16" t="str">
        <f t="shared" si="154"/>
        <v>クルクルヘッドイリュージョンボールオーロラドリブルデュアルストーム</v>
      </c>
      <c r="AJ1233" s="16" t="str">
        <f t="shared" si="155"/>
        <v>クルクルヘッドイリュージョンボールオーロラドリブルデュアルストーム</v>
      </c>
      <c r="AK1233" s="15" t="str">
        <f t="shared" si="156"/>
        <v>NSDRDRBL</v>
      </c>
      <c r="AL1233" s="16" t="str">
        <f t="shared" si="157"/>
        <v>NSDRDRBL</v>
      </c>
      <c r="AM1233" s="15" t="str">
        <f t="shared" si="158"/>
        <v>NSDRDRBL</v>
      </c>
      <c r="AN1233" s="15" t="str">
        <f t="shared" si="159"/>
        <v>NSDRDRBL</v>
      </c>
    </row>
    <row r="1234" spans="1:40" ht="11.25" customHeight="1" x14ac:dyDescent="0.15">
      <c r="A1234" s="15">
        <v>1233</v>
      </c>
      <c r="B1234" s="15" t="s">
        <v>2776</v>
      </c>
      <c r="C1234" s="15" t="s">
        <v>2777</v>
      </c>
      <c r="D1234" s="3" t="s">
        <v>18</v>
      </c>
      <c r="E1234" s="15" t="s">
        <v>88</v>
      </c>
      <c r="F1234" s="15" t="s">
        <v>53</v>
      </c>
      <c r="G1234" s="15">
        <v>96</v>
      </c>
      <c r="H1234" s="15">
        <v>140</v>
      </c>
      <c r="I1234" s="15">
        <v>50</v>
      </c>
      <c r="J1234" s="15">
        <v>63</v>
      </c>
      <c r="K1234" s="15">
        <v>52</v>
      </c>
      <c r="L1234" s="15">
        <v>62</v>
      </c>
      <c r="M1234" s="15">
        <v>77</v>
      </c>
      <c r="N1234" s="15">
        <v>63</v>
      </c>
      <c r="O1234" s="15">
        <v>57</v>
      </c>
      <c r="P1234" s="15">
        <v>14</v>
      </c>
      <c r="Q1234" s="15" t="s">
        <v>198</v>
      </c>
      <c r="R1234" s="3" t="str">
        <f>IF(ISERROR(VLOOKUP($Q1234,技リスト!$A$1:$F$270,6,FALSE)),"－",VLOOKUP($Q1234,技リスト!$A$1:$F$270,6,FALSE))</f>
        <v>－</v>
      </c>
      <c r="S1234" s="3" t="str">
        <f>IF(ISERROR(VLOOKUP($Q1234,技リスト!$A$1:$F$270,3,FALSE)),"－",VLOOKUP($Q1234,技リスト!$A$1:$F$270,3,FALSE))</f>
        <v>－</v>
      </c>
      <c r="T1234" s="3" t="str">
        <f>IF($E1234=IF(ISERROR(VLOOKUP($Q1234,技リスト!$A$1:$F$270,4,FALSE)),"－",VLOOKUP($Q1234,技リスト!$A$1:$F$270,4,FALSE)),"一致","")</f>
        <v/>
      </c>
      <c r="U1234" s="15" t="s">
        <v>363</v>
      </c>
      <c r="V1234" s="3" t="str">
        <f>IF(ISERROR(VLOOKUP($U1234,技リスト!$A$1:$F$270,6,FALSE)),"－",VLOOKUP($U1234,技リスト!$A$1:$F$270,6,FALSE))</f>
        <v>DR</v>
      </c>
      <c r="W1234" s="3">
        <f>IF(ISERROR(VLOOKUP($U1234,技リスト!$A$1:$F$270,3,FALSE)),"－",VLOOKUP($U1234,技リスト!$A$1:$F$270,3,FALSE))</f>
        <v>52</v>
      </c>
      <c r="X1234" s="3" t="str">
        <f>IF($E1234=IF(ISERROR(VLOOKUP($U1234,技リスト!$A$1:$F$270,4,FALSE)),"－",VLOOKUP($U1234,技リスト!$A$1:$F$270,4,FALSE)),"一致","")</f>
        <v/>
      </c>
      <c r="Y1234" s="15" t="s">
        <v>141</v>
      </c>
      <c r="Z1234" s="3" t="str">
        <f>IF(ISERROR(VLOOKUP($Y1234,技リスト!$A$1:$F$270,6,FALSE)),"－",VLOOKUP($Y1234,技リスト!$A$1:$F$270,6,FALSE))</f>
        <v>BL</v>
      </c>
      <c r="AA1234" s="3">
        <f>IF(ISERROR(VLOOKUP($Y1234,技リスト!$A$1:$F$270,3,FALSE)),"－",VLOOKUP($Y1234,技リスト!$A$1:$F$270,3,FALSE))</f>
        <v>64</v>
      </c>
      <c r="AB1234" s="3" t="str">
        <f>IF($E1234=IF(ISERROR(VLOOKUP($Y1234,技リスト!$A$1:$F$270,4,FALSE)),"－",VLOOKUP($Y1234,技リスト!$A$1:$F$270,4,FALSE)),"一致","")</f>
        <v/>
      </c>
      <c r="AC1234" s="15" t="s">
        <v>128</v>
      </c>
      <c r="AD1234" s="3" t="str">
        <f>IF(ISERROR(VLOOKUP($AC1234,技リスト!$A$1:$F$270,6,FALSE)),"－",VLOOKUP($AC1234,技リスト!$A$1:$F$270,6,FALSE))</f>
        <v>DR</v>
      </c>
      <c r="AE1234" s="3">
        <f>IF(ISERROR(VLOOKUP($AC1234,技リスト!$A$1:$F$270,3,FALSE)),"－",VLOOKUP($AC1234,技リスト!$A$1:$F$270,3,FALSE))</f>
        <v>76</v>
      </c>
      <c r="AF1234" s="3" t="str">
        <f>IF($E1234=IF(ISERROR(VLOOKUP($AC1234,技リスト!$A$1:$F$245,4,FALSE)),"－",VLOOKUP($AC1234,技リスト!$A$1:$F$245,4,FALSE)),"一致","")</f>
        <v/>
      </c>
      <c r="AG1234" s="16" t="str">
        <f t="shared" si="152"/>
        <v>ラッキー!ざんぞうかげぬいぶんしんフェイント</v>
      </c>
      <c r="AH1234" s="16" t="str">
        <f t="shared" si="153"/>
        <v>ラッキー!ざんぞうかげぬいぶんしんフェイント</v>
      </c>
      <c r="AI1234" s="16" t="str">
        <f t="shared" si="154"/>
        <v>ラッキー!ざんぞうかげぬいぶんしんフェイント</v>
      </c>
      <c r="AJ1234" s="16" t="str">
        <f t="shared" si="155"/>
        <v>ラッキー!ざんぞうかげぬいぶんしんフェイント</v>
      </c>
      <c r="AK1234" s="15" t="str">
        <f t="shared" si="156"/>
        <v>－DRBLDR</v>
      </c>
      <c r="AL1234" s="16" t="str">
        <f t="shared" si="157"/>
        <v>－DRBLDR</v>
      </c>
      <c r="AM1234" s="15" t="str">
        <f t="shared" si="158"/>
        <v>－DRBLDR</v>
      </c>
      <c r="AN1234" s="15" t="str">
        <f t="shared" si="159"/>
        <v>－DRBLDR</v>
      </c>
    </row>
    <row r="1235" spans="1:40" ht="11.25" customHeight="1" x14ac:dyDescent="0.15">
      <c r="A1235" s="15">
        <v>1234</v>
      </c>
      <c r="B1235" s="15" t="s">
        <v>2778</v>
      </c>
      <c r="C1235" s="15" t="s">
        <v>2779</v>
      </c>
      <c r="D1235" s="3" t="s">
        <v>18</v>
      </c>
      <c r="E1235" s="15" t="s">
        <v>145</v>
      </c>
      <c r="F1235" s="15" t="s">
        <v>20</v>
      </c>
      <c r="G1235" s="15">
        <v>125</v>
      </c>
      <c r="H1235" s="15">
        <v>152</v>
      </c>
      <c r="I1235" s="15">
        <v>70</v>
      </c>
      <c r="J1235" s="15">
        <v>66</v>
      </c>
      <c r="K1235" s="15">
        <v>64</v>
      </c>
      <c r="L1235" s="15">
        <v>75</v>
      </c>
      <c r="M1235" s="15">
        <v>51</v>
      </c>
      <c r="N1235" s="15">
        <v>79</v>
      </c>
      <c r="O1235" s="15">
        <v>60</v>
      </c>
      <c r="P1235" s="15">
        <v>24</v>
      </c>
      <c r="Q1235" s="15" t="s">
        <v>250</v>
      </c>
      <c r="R1235" s="3" t="str">
        <f>IF(ISERROR(VLOOKUP($Q1235,技リスト!$A$1:$F$270,6,FALSE)),"－",VLOOKUP($Q1235,技リスト!$A$1:$F$270,6,FALSE))</f>
        <v>P1</v>
      </c>
      <c r="S1235" s="3">
        <f>IF(ISERROR(VLOOKUP($Q1235,技リスト!$A$1:$F$270,3,FALSE)),"－",VLOOKUP($Q1235,技リスト!$A$1:$F$270,3,FALSE))</f>
        <v>46</v>
      </c>
      <c r="T1235" s="3" t="str">
        <f>IF($E1235=IF(ISERROR(VLOOKUP($Q1235,技リスト!$A$1:$F$270,4,FALSE)),"－",VLOOKUP($Q1235,技リスト!$A$1:$F$270,4,FALSE)),"一致","")</f>
        <v>一致</v>
      </c>
      <c r="U1235" s="15" t="s">
        <v>271</v>
      </c>
      <c r="V1235" s="3" t="str">
        <f>IF(ISERROR(VLOOKUP($U1235,技リスト!$A$1:$F$270,6,FALSE)),"－",VLOOKUP($U1235,技リスト!$A$1:$F$270,6,FALSE))</f>
        <v>CA</v>
      </c>
      <c r="W1235" s="3">
        <f>IF(ISERROR(VLOOKUP($U1235,技リスト!$A$1:$F$270,3,FALSE)),"－",VLOOKUP($U1235,技リスト!$A$1:$F$270,3,FALSE))</f>
        <v>76</v>
      </c>
      <c r="X1235" s="3" t="str">
        <f>IF($E1235=IF(ISERROR(VLOOKUP($U1235,技リスト!$A$1:$F$270,4,FALSE)),"－",VLOOKUP($U1235,技リスト!$A$1:$F$270,4,FALSE)),"一致","")</f>
        <v>一致</v>
      </c>
      <c r="Y1235" s="15" t="s">
        <v>719</v>
      </c>
      <c r="Z1235" s="3" t="str">
        <f>IF(ISERROR(VLOOKUP($Y1235,技リスト!$A$1:$F$270,6,FALSE)),"－",VLOOKUP($Y1235,技リスト!$A$1:$F$270,6,FALSE))</f>
        <v>BL</v>
      </c>
      <c r="AA1235" s="3">
        <f>IF(ISERROR(VLOOKUP($Y1235,技リスト!$A$1:$F$270,3,FALSE)),"－",VLOOKUP($Y1235,技リスト!$A$1:$F$270,3,FALSE))</f>
        <v>84</v>
      </c>
      <c r="AB1235" s="3" t="str">
        <f>IF($E1235=IF(ISERROR(VLOOKUP($Y1235,技リスト!$A$1:$F$270,4,FALSE)),"－",VLOOKUP($Y1235,技リスト!$A$1:$F$270,4,FALSE)),"一致","")</f>
        <v/>
      </c>
      <c r="AC1235" s="15" t="s">
        <v>829</v>
      </c>
      <c r="AD1235" s="3" t="str">
        <f>IF(ISERROR(VLOOKUP($AC1235,技リスト!$A$1:$F$270,6,FALSE)),"－",VLOOKUP($AC1235,技リスト!$A$1:$F$270,6,FALSE))</f>
        <v>CA</v>
      </c>
      <c r="AE1235" s="3">
        <f>IF(ISERROR(VLOOKUP($AC1235,技リスト!$A$1:$F$270,3,FALSE)),"－",VLOOKUP($AC1235,技リスト!$A$1:$F$270,3,FALSE))</f>
        <v>90</v>
      </c>
      <c r="AF1235" s="3" t="str">
        <f>IF($E1235=IF(ISERROR(VLOOKUP($AC1235,技リスト!$A$1:$F$245,4,FALSE)),"－",VLOOKUP($AC1235,技リスト!$A$1:$F$245,4,FALSE)),"一致","")</f>
        <v/>
      </c>
      <c r="AG1235" s="16" t="str">
        <f t="shared" si="152"/>
        <v>ねっけつヘッドかえんほうしゃブロックサーカスデュアルスマッシュ</v>
      </c>
      <c r="AH1235" s="16" t="str">
        <f t="shared" si="153"/>
        <v>ねっけつヘッドかえんほうしゃブロックサーカスデュアルスマッシュ</v>
      </c>
      <c r="AI1235" s="16" t="str">
        <f t="shared" si="154"/>
        <v>ねっけつヘッドかえんほうしゃブロックサーカスデュアルスマッシュ</v>
      </c>
      <c r="AJ1235" s="16" t="str">
        <f t="shared" si="155"/>
        <v>ねっけつヘッドかえんほうしゃブロックサーカスデュアルスマッシュ</v>
      </c>
      <c r="AK1235" s="15" t="str">
        <f t="shared" si="156"/>
        <v>P1CABLCA</v>
      </c>
      <c r="AL1235" s="16" t="str">
        <f t="shared" si="157"/>
        <v>P1CABLCA</v>
      </c>
      <c r="AM1235" s="15" t="str">
        <f t="shared" si="158"/>
        <v>P1CABLCA</v>
      </c>
      <c r="AN1235" s="15" t="str">
        <f t="shared" si="159"/>
        <v>P1CABLCA</v>
      </c>
    </row>
    <row r="1236" spans="1:40" ht="11.25" customHeight="1" x14ac:dyDescent="0.15">
      <c r="A1236" s="15">
        <v>1235</v>
      </c>
      <c r="B1236" s="15" t="s">
        <v>2780</v>
      </c>
      <c r="C1236" s="15" t="s">
        <v>2781</v>
      </c>
      <c r="D1236" s="3" t="s">
        <v>18</v>
      </c>
      <c r="E1236" s="15" t="s">
        <v>88</v>
      </c>
      <c r="F1236" s="15" t="s">
        <v>53</v>
      </c>
      <c r="G1236" s="15">
        <v>81</v>
      </c>
      <c r="H1236" s="15">
        <v>158</v>
      </c>
      <c r="I1236" s="15">
        <v>49</v>
      </c>
      <c r="J1236" s="15">
        <v>60</v>
      </c>
      <c r="K1236" s="15">
        <v>58</v>
      </c>
      <c r="L1236" s="15">
        <v>55</v>
      </c>
      <c r="M1236" s="15">
        <v>79</v>
      </c>
      <c r="N1236" s="15">
        <v>57</v>
      </c>
      <c r="O1236" s="15">
        <v>59</v>
      </c>
      <c r="P1236" s="15">
        <v>21</v>
      </c>
      <c r="Q1236" s="15" t="s">
        <v>264</v>
      </c>
      <c r="R1236" s="3" t="str">
        <f>IF(ISERROR(VLOOKUP($Q1236,技リスト!$A$1:$F$270,6,FALSE)),"－",VLOOKUP($Q1236,技リスト!$A$1:$F$270,6,FALSE))</f>
        <v>BL</v>
      </c>
      <c r="S1236" s="3">
        <f>IF(ISERROR(VLOOKUP($Q1236,技リスト!$A$1:$F$270,3,FALSE)),"－",VLOOKUP($Q1236,技リスト!$A$1:$F$270,3,FALSE))</f>
        <v>16</v>
      </c>
      <c r="T1236" s="3" t="str">
        <f>IF($E1236=IF(ISERROR(VLOOKUP($Q1236,技リスト!$A$1:$F$270,4,FALSE)),"－",VLOOKUP($Q1236,技リスト!$A$1:$F$270,4,FALSE)),"一致","")</f>
        <v/>
      </c>
      <c r="U1236" s="15" t="s">
        <v>152</v>
      </c>
      <c r="V1236" s="3" t="str">
        <f>IF(ISERROR(VLOOKUP($U1236,技リスト!$A$1:$F$270,6,FALSE)),"－",VLOOKUP($U1236,技リスト!$A$1:$F$270,6,FALSE))</f>
        <v>DR</v>
      </c>
      <c r="W1236" s="3">
        <f>IF(ISERROR(VLOOKUP($U1236,技リスト!$A$1:$F$270,3,FALSE)),"－",VLOOKUP($U1236,技リスト!$A$1:$F$270,3,FALSE))</f>
        <v>47</v>
      </c>
      <c r="X1236" s="3" t="str">
        <f>IF($E1236=IF(ISERROR(VLOOKUP($U1236,技リスト!$A$1:$F$270,4,FALSE)),"－",VLOOKUP($U1236,技リスト!$A$1:$F$270,4,FALSE)),"一致","")</f>
        <v>一致</v>
      </c>
      <c r="Y1236" s="15" t="s">
        <v>427</v>
      </c>
      <c r="Z1236" s="3" t="str">
        <f>IF(ISERROR(VLOOKUP($Y1236,技リスト!$A$1:$F$270,6,FALSE)),"－",VLOOKUP($Y1236,技リスト!$A$1:$F$270,6,FALSE))</f>
        <v>BL</v>
      </c>
      <c r="AA1236" s="3">
        <f>IF(ISERROR(VLOOKUP($Y1236,技リスト!$A$1:$F$270,3,FALSE)),"－",VLOOKUP($Y1236,技リスト!$A$1:$F$270,3,FALSE))</f>
        <v>39</v>
      </c>
      <c r="AB1236" s="3" t="str">
        <f>IF($E1236=IF(ISERROR(VLOOKUP($Y1236,技リスト!$A$1:$F$270,4,FALSE)),"－",VLOOKUP($Y1236,技リスト!$A$1:$F$270,4,FALSE)),"一致","")</f>
        <v>一致</v>
      </c>
      <c r="AC1236" s="15" t="s">
        <v>141</v>
      </c>
      <c r="AD1236" s="3" t="str">
        <f>IF(ISERROR(VLOOKUP($AC1236,技リスト!$A$1:$F$270,6,FALSE)),"－",VLOOKUP($AC1236,技リスト!$A$1:$F$270,6,FALSE))</f>
        <v>BL</v>
      </c>
      <c r="AE1236" s="3">
        <f>IF(ISERROR(VLOOKUP($AC1236,技リスト!$A$1:$F$270,3,FALSE)),"－",VLOOKUP($AC1236,技リスト!$A$1:$F$270,3,FALSE))</f>
        <v>64</v>
      </c>
      <c r="AF1236" s="3" t="str">
        <f>IF($E1236=IF(ISERROR(VLOOKUP($AC1236,技リスト!$A$1:$F$245,4,FALSE)),"－",VLOOKUP($AC1236,技リスト!$A$1:$F$245,4,FALSE)),"一致","")</f>
        <v/>
      </c>
      <c r="AG1236" s="16" t="str">
        <f t="shared" si="152"/>
        <v>おんりょうジグザグスパークブレードアタックかげぬい</v>
      </c>
      <c r="AH1236" s="16" t="str">
        <f t="shared" si="153"/>
        <v>おんりょうジグザグスパークブレードアタックかげぬい</v>
      </c>
      <c r="AI1236" s="16" t="str">
        <f t="shared" si="154"/>
        <v>おんりょうジグザグスパークブレードアタックかげぬい</v>
      </c>
      <c r="AJ1236" s="16" t="str">
        <f t="shared" si="155"/>
        <v>おんりょうジグザグスパークブレードアタックかげぬい</v>
      </c>
      <c r="AK1236" s="15" t="str">
        <f t="shared" si="156"/>
        <v>BLDRBLBL</v>
      </c>
      <c r="AL1236" s="16" t="str">
        <f t="shared" si="157"/>
        <v>BLDRBLBL</v>
      </c>
      <c r="AM1236" s="15" t="str">
        <f t="shared" si="158"/>
        <v>BLDRBLBL</v>
      </c>
      <c r="AN1236" s="15" t="str">
        <f t="shared" si="159"/>
        <v>BLDRBLBL</v>
      </c>
    </row>
    <row r="1237" spans="1:40" ht="11.25" customHeight="1" x14ac:dyDescent="0.15">
      <c r="A1237" s="15">
        <v>1236</v>
      </c>
      <c r="B1237" s="15" t="s">
        <v>2782</v>
      </c>
      <c r="C1237" s="15" t="s">
        <v>2783</v>
      </c>
      <c r="D1237" s="3" t="s">
        <v>18</v>
      </c>
      <c r="E1237" s="15" t="s">
        <v>88</v>
      </c>
      <c r="F1237" s="15" t="s">
        <v>52</v>
      </c>
      <c r="G1237" s="15">
        <v>217</v>
      </c>
      <c r="H1237" s="15">
        <v>152</v>
      </c>
      <c r="I1237" s="15">
        <v>63</v>
      </c>
      <c r="J1237" s="15">
        <v>79</v>
      </c>
      <c r="K1237" s="15">
        <v>61</v>
      </c>
      <c r="L1237" s="15">
        <v>54</v>
      </c>
      <c r="M1237" s="15">
        <v>60</v>
      </c>
      <c r="N1237" s="15">
        <v>77</v>
      </c>
      <c r="O1237" s="15">
        <v>59</v>
      </c>
      <c r="P1237" s="15">
        <v>12</v>
      </c>
      <c r="Q1237" s="15" t="s">
        <v>319</v>
      </c>
      <c r="R1237" s="3" t="str">
        <f>IF(ISERROR(VLOOKUP($Q1237,技リスト!$A$1:$F$270,6,FALSE)),"－",VLOOKUP($Q1237,技リスト!$A$1:$F$270,6,FALSE))</f>
        <v>－</v>
      </c>
      <c r="S1237" s="3" t="str">
        <f>IF(ISERROR(VLOOKUP($Q1237,技リスト!$A$1:$F$270,3,FALSE)),"－",VLOOKUP($Q1237,技リスト!$A$1:$F$270,3,FALSE))</f>
        <v>－</v>
      </c>
      <c r="T1237" s="3" t="str">
        <f>IF($E1237=IF(ISERROR(VLOOKUP($Q1237,技リスト!$A$1:$F$270,4,FALSE)),"－",VLOOKUP($Q1237,技リスト!$A$1:$F$270,4,FALSE)),"一致","")</f>
        <v/>
      </c>
      <c r="U1237" s="15" t="s">
        <v>230</v>
      </c>
      <c r="V1237" s="3" t="str">
        <f>IF(ISERROR(VLOOKUP($U1237,技リスト!$A$1:$F$270,6,FALSE)),"－",VLOOKUP($U1237,技リスト!$A$1:$F$270,6,FALSE))</f>
        <v>NS</v>
      </c>
      <c r="W1237" s="3">
        <f>IF(ISERROR(VLOOKUP($U1237,技リスト!$A$1:$F$270,3,FALSE)),"－",VLOOKUP($U1237,技リスト!$A$1:$F$270,3,FALSE))</f>
        <v>67</v>
      </c>
      <c r="X1237" s="3" t="str">
        <f>IF($E1237=IF(ISERROR(VLOOKUP($U1237,技リスト!$A$1:$F$270,4,FALSE)),"－",VLOOKUP($U1237,技リスト!$A$1:$F$270,4,FALSE)),"一致","")</f>
        <v/>
      </c>
      <c r="Y1237" s="15" t="s">
        <v>610</v>
      </c>
      <c r="Z1237" s="3" t="str">
        <f>IF(ISERROR(VLOOKUP($Y1237,技リスト!$A$1:$F$270,6,FALSE)),"－",VLOOKUP($Y1237,技リスト!$A$1:$F$270,6,FALSE))</f>
        <v>DR</v>
      </c>
      <c r="AA1237" s="3">
        <f>IF(ISERROR(VLOOKUP($Y1237,技リスト!$A$1:$F$270,3,FALSE)),"－",VLOOKUP($Y1237,技リスト!$A$1:$F$270,3,FALSE))</f>
        <v>38</v>
      </c>
      <c r="AB1237" s="3" t="str">
        <f>IF($E1237=IF(ISERROR(VLOOKUP($Y1237,技リスト!$A$1:$F$270,4,FALSE)),"－",VLOOKUP($Y1237,技リスト!$A$1:$F$270,4,FALSE)),"一致","")</f>
        <v/>
      </c>
      <c r="AC1237" s="15" t="s">
        <v>281</v>
      </c>
      <c r="AD1237" s="3" t="str">
        <f>IF(ISERROR(VLOOKUP($AC1237,技リスト!$A$1:$F$270,6,FALSE)),"－",VLOOKUP($AC1237,技リスト!$A$1:$F$270,6,FALSE))</f>
        <v>P1</v>
      </c>
      <c r="AE1237" s="3">
        <f>IF(ISERROR(VLOOKUP($AC1237,技リスト!$A$1:$F$270,3,FALSE)),"－",VLOOKUP($AC1237,技リスト!$A$1:$F$270,3,FALSE))</f>
        <v>67</v>
      </c>
      <c r="AF1237" s="3" t="str">
        <f>IF($E1237=IF(ISERROR(VLOOKUP($AC1237,技リスト!$A$1:$F$245,4,FALSE)),"－",VLOOKUP($AC1237,技リスト!$A$1:$F$245,4,FALSE)),"一致","")</f>
        <v/>
      </c>
      <c r="AG1237" s="16" t="str">
        <f t="shared" si="152"/>
        <v>リカバリーフリーズショットフーセンガムばくれつパンチ</v>
      </c>
      <c r="AH1237" s="16" t="str">
        <f t="shared" si="153"/>
        <v>リカバリーフリーズショットフーセンガムばくれつパンチ</v>
      </c>
      <c r="AI1237" s="16" t="str">
        <f t="shared" si="154"/>
        <v>リカバリーフリーズショットフーセンガムばくれつパンチ</v>
      </c>
      <c r="AJ1237" s="16" t="str">
        <f t="shared" si="155"/>
        <v>リカバリーフリーズショットフーセンガムばくれつパンチ</v>
      </c>
      <c r="AK1237" s="15" t="str">
        <f t="shared" si="156"/>
        <v>－NSDRP1</v>
      </c>
      <c r="AL1237" s="16" t="str">
        <f t="shared" si="157"/>
        <v>－NSDRP1</v>
      </c>
      <c r="AM1237" s="15" t="str">
        <f t="shared" si="158"/>
        <v>－NSDRP1</v>
      </c>
      <c r="AN1237" s="15" t="str">
        <f t="shared" si="159"/>
        <v>－NSDRP1</v>
      </c>
    </row>
    <row r="1238" spans="1:40" ht="11.25" customHeight="1" x14ac:dyDescent="0.15">
      <c r="A1238" s="15">
        <v>1237</v>
      </c>
      <c r="B1238" s="15" t="s">
        <v>2784</v>
      </c>
      <c r="C1238" s="15" t="s">
        <v>2785</v>
      </c>
      <c r="D1238" s="3" t="s">
        <v>18</v>
      </c>
      <c r="E1238" s="15" t="s">
        <v>88</v>
      </c>
      <c r="F1238" s="15" t="s">
        <v>20</v>
      </c>
      <c r="G1238" s="15">
        <v>88</v>
      </c>
      <c r="H1238" s="15">
        <v>158</v>
      </c>
      <c r="I1238" s="15">
        <v>40</v>
      </c>
      <c r="J1238" s="15">
        <v>56</v>
      </c>
      <c r="K1238" s="15">
        <v>62</v>
      </c>
      <c r="L1238" s="15">
        <v>61</v>
      </c>
      <c r="M1238" s="15">
        <v>62</v>
      </c>
      <c r="N1238" s="15">
        <v>64</v>
      </c>
      <c r="O1238" s="15">
        <v>56</v>
      </c>
      <c r="P1238" s="15">
        <v>26</v>
      </c>
      <c r="Q1238" s="15" t="s">
        <v>320</v>
      </c>
      <c r="R1238" s="3" t="str">
        <f>IF(ISERROR(VLOOKUP($Q1238,技リスト!$A$1:$F$270,6,FALSE)),"－",VLOOKUP($Q1238,技リスト!$A$1:$F$270,6,FALSE))</f>
        <v>CA</v>
      </c>
      <c r="S1238" s="3">
        <f>IF(ISERROR(VLOOKUP($Q1238,技リスト!$A$1:$F$270,3,FALSE)),"－",VLOOKUP($Q1238,技リスト!$A$1:$F$270,3,FALSE))</f>
        <v>41</v>
      </c>
      <c r="T1238" s="3" t="str">
        <f>IF($E1238=IF(ISERROR(VLOOKUP($Q1238,技リスト!$A$1:$F$270,4,FALSE)),"－",VLOOKUP($Q1238,技リスト!$A$1:$F$270,4,FALSE)),"一致","")</f>
        <v/>
      </c>
      <c r="U1238" s="15" t="s">
        <v>219</v>
      </c>
      <c r="V1238" s="3" t="str">
        <f>IF(ISERROR(VLOOKUP($U1238,技リスト!$A$1:$F$270,6,FALSE)),"－",VLOOKUP($U1238,技リスト!$A$1:$F$270,6,FALSE))</f>
        <v>BL</v>
      </c>
      <c r="W1238" s="3">
        <f>IF(ISERROR(VLOOKUP($U1238,技リスト!$A$1:$F$270,3,FALSE)),"－",VLOOKUP($U1238,技リスト!$A$1:$F$270,3,FALSE))</f>
        <v>64</v>
      </c>
      <c r="X1238" s="3" t="str">
        <f>IF($E1238=IF(ISERROR(VLOOKUP($U1238,技リスト!$A$1:$F$270,4,FALSE)),"－",VLOOKUP($U1238,技リスト!$A$1:$F$270,4,FALSE)),"一致","")</f>
        <v>一致</v>
      </c>
      <c r="Y1238" s="15" t="s">
        <v>750</v>
      </c>
      <c r="Z1238" s="3" t="str">
        <f>IF(ISERROR(VLOOKUP($Y1238,技リスト!$A$1:$F$270,6,FALSE)),"－",VLOOKUP($Y1238,技リスト!$A$1:$F$270,6,FALSE))</f>
        <v>BL</v>
      </c>
      <c r="AA1238" s="3">
        <f>IF(ISERROR(VLOOKUP($Y1238,技リスト!$A$1:$F$270,3,FALSE)),"－",VLOOKUP($Y1238,技リスト!$A$1:$F$270,3,FALSE))</f>
        <v>62</v>
      </c>
      <c r="AB1238" s="3" t="str">
        <f>IF($E1238=IF(ISERROR(VLOOKUP($Y1238,技リスト!$A$1:$F$270,4,FALSE)),"－",VLOOKUP($Y1238,技リスト!$A$1:$F$270,4,FALSE)),"一致","")</f>
        <v/>
      </c>
      <c r="AC1238" s="15" t="s">
        <v>445</v>
      </c>
      <c r="AD1238" s="3" t="str">
        <f>IF(ISERROR(VLOOKUP($AC1238,技リスト!$A$1:$F$270,6,FALSE)),"－",VLOOKUP($AC1238,技リスト!$A$1:$F$270,6,FALSE))</f>
        <v>CA</v>
      </c>
      <c r="AE1238" s="3">
        <f>IF(ISERROR(VLOOKUP($AC1238,技リスト!$A$1:$F$270,3,FALSE)),"－",VLOOKUP($AC1238,技リスト!$A$1:$F$270,3,FALSE))</f>
        <v>61</v>
      </c>
      <c r="AF1238" s="3" t="str">
        <f>IF($E1238=IF(ISERROR(VLOOKUP($AC1238,技リスト!$A$1:$F$245,4,FALSE)),"－",VLOOKUP($AC1238,技リスト!$A$1:$F$245,4,FALSE)),"一致","")</f>
        <v>一致</v>
      </c>
      <c r="AG1238" s="16" t="str">
        <f t="shared" si="152"/>
        <v>ワイルドクローサイクロンフレイムダンスつむじ</v>
      </c>
      <c r="AH1238" s="16" t="str">
        <f t="shared" si="153"/>
        <v>ワイルドクローサイクロンフレイムダンスつむじ</v>
      </c>
      <c r="AI1238" s="16" t="str">
        <f t="shared" si="154"/>
        <v>ワイルドクローサイクロンフレイムダンスつむじ</v>
      </c>
      <c r="AJ1238" s="16" t="str">
        <f t="shared" si="155"/>
        <v>ワイルドクローサイクロンフレイムダンスつむじ</v>
      </c>
      <c r="AK1238" s="15" t="str">
        <f t="shared" si="156"/>
        <v>CABLBLCA</v>
      </c>
      <c r="AL1238" s="16" t="str">
        <f t="shared" si="157"/>
        <v>CABLBLCA</v>
      </c>
      <c r="AM1238" s="15" t="str">
        <f t="shared" si="158"/>
        <v>CABLBLCA</v>
      </c>
      <c r="AN1238" s="15" t="str">
        <f t="shared" si="159"/>
        <v>CABLBLCA</v>
      </c>
    </row>
    <row r="1239" spans="1:40" ht="11.25" customHeight="1" x14ac:dyDescent="0.15">
      <c r="A1239" s="15">
        <v>1238</v>
      </c>
      <c r="B1239" s="15" t="s">
        <v>2786</v>
      </c>
      <c r="C1239" s="15" t="s">
        <v>2787</v>
      </c>
      <c r="D1239" s="3" t="s">
        <v>18</v>
      </c>
      <c r="E1239" s="15" t="s">
        <v>88</v>
      </c>
      <c r="F1239" s="15" t="s">
        <v>17</v>
      </c>
      <c r="G1239" s="15">
        <v>162</v>
      </c>
      <c r="H1239" s="15">
        <v>144</v>
      </c>
      <c r="I1239" s="15">
        <v>54</v>
      </c>
      <c r="J1239" s="15">
        <v>57</v>
      </c>
      <c r="K1239" s="15">
        <v>56</v>
      </c>
      <c r="L1239" s="15">
        <v>55</v>
      </c>
      <c r="M1239" s="15">
        <v>58</v>
      </c>
      <c r="N1239" s="15">
        <v>58</v>
      </c>
      <c r="O1239" s="15">
        <v>60</v>
      </c>
      <c r="P1239" s="15">
        <v>15</v>
      </c>
      <c r="Q1239" s="15" t="s">
        <v>227</v>
      </c>
      <c r="R1239" s="3" t="str">
        <f>IF(ISERROR(VLOOKUP($Q1239,技リスト!$A$1:$F$270,6,FALSE)),"－",VLOOKUP($Q1239,技リスト!$A$1:$F$270,6,FALSE))</f>
        <v>BL</v>
      </c>
      <c r="S1239" s="3">
        <f>IF(ISERROR(VLOOKUP($Q1239,技リスト!$A$1:$F$270,3,FALSE)),"－",VLOOKUP($Q1239,技リスト!$A$1:$F$270,3,FALSE))</f>
        <v>39</v>
      </c>
      <c r="T1239" s="3" t="str">
        <f>IF($E1239=IF(ISERROR(VLOOKUP($Q1239,技リスト!$A$1:$F$270,4,FALSE)),"－",VLOOKUP($Q1239,技リスト!$A$1:$F$270,4,FALSE)),"一致","")</f>
        <v/>
      </c>
      <c r="U1239" s="15" t="s">
        <v>171</v>
      </c>
      <c r="V1239" s="3" t="str">
        <f>IF(ISERROR(VLOOKUP($U1239,技リスト!$A$1:$F$270,6,FALSE)),"－",VLOOKUP($U1239,技リスト!$A$1:$F$270,6,FALSE))</f>
        <v>DR</v>
      </c>
      <c r="W1239" s="3">
        <f>IF(ISERROR(VLOOKUP($U1239,技リスト!$A$1:$F$270,3,FALSE)),"－",VLOOKUP($U1239,技リスト!$A$1:$F$270,3,FALSE))</f>
        <v>47</v>
      </c>
      <c r="X1239" s="3" t="str">
        <f>IF($E1239=IF(ISERROR(VLOOKUP($U1239,技リスト!$A$1:$F$270,4,FALSE)),"－",VLOOKUP($U1239,技リスト!$A$1:$F$270,4,FALSE)),"一致","")</f>
        <v/>
      </c>
      <c r="Y1239" s="15" t="s">
        <v>141</v>
      </c>
      <c r="Z1239" s="3" t="str">
        <f>IF(ISERROR(VLOOKUP($Y1239,技リスト!$A$1:$F$270,6,FALSE)),"－",VLOOKUP($Y1239,技リスト!$A$1:$F$270,6,FALSE))</f>
        <v>BL</v>
      </c>
      <c r="AA1239" s="3">
        <f>IF(ISERROR(VLOOKUP($Y1239,技リスト!$A$1:$F$270,3,FALSE)),"－",VLOOKUP($Y1239,技リスト!$A$1:$F$270,3,FALSE))</f>
        <v>64</v>
      </c>
      <c r="AB1239" s="3" t="str">
        <f>IF($E1239=IF(ISERROR(VLOOKUP($Y1239,技リスト!$A$1:$F$270,4,FALSE)),"－",VLOOKUP($Y1239,技リスト!$A$1:$F$270,4,FALSE)),"一致","")</f>
        <v/>
      </c>
      <c r="AC1239" s="15" t="s">
        <v>129</v>
      </c>
      <c r="AD1239" s="3" t="str">
        <f>IF(ISERROR(VLOOKUP($AC1239,技リスト!$A$1:$F$270,6,FALSE)),"－",VLOOKUP($AC1239,技リスト!$A$1:$F$270,6,FALSE))</f>
        <v>BL</v>
      </c>
      <c r="AE1239" s="3">
        <f>IF(ISERROR(VLOOKUP($AC1239,技リスト!$A$1:$F$270,3,FALSE)),"－",VLOOKUP($AC1239,技リスト!$A$1:$F$270,3,FALSE))</f>
        <v>73</v>
      </c>
      <c r="AF1239" s="3" t="str">
        <f>IF($E1239=IF(ISERROR(VLOOKUP($AC1239,技リスト!$A$1:$F$245,4,FALSE)),"－",VLOOKUP($AC1239,技リスト!$A$1:$F$245,4,FALSE)),"一致","")</f>
        <v/>
      </c>
      <c r="AG1239" s="16" t="str">
        <f t="shared" si="152"/>
        <v>スーパースキャン（Ｂ）イリュージョンボールかげぬいぶんしんディフェンス</v>
      </c>
      <c r="AH1239" s="16" t="str">
        <f t="shared" si="153"/>
        <v>スーパースキャン（Ｂ）イリュージョンボールかげぬいぶんしんディフェンス</v>
      </c>
      <c r="AI1239" s="16" t="str">
        <f t="shared" si="154"/>
        <v>スーパースキャン（Ｂ）イリュージョンボールかげぬいぶんしんディフェンス</v>
      </c>
      <c r="AJ1239" s="16" t="str">
        <f t="shared" si="155"/>
        <v>スーパースキャン（Ｂ）イリュージョンボールかげぬいぶんしんディフェンス</v>
      </c>
      <c r="AK1239" s="15" t="str">
        <f t="shared" si="156"/>
        <v>BLDRBLBL</v>
      </c>
      <c r="AL1239" s="16" t="str">
        <f t="shared" si="157"/>
        <v>BLDRBLBL</v>
      </c>
      <c r="AM1239" s="15" t="str">
        <f t="shared" si="158"/>
        <v>BLDRBLBL</v>
      </c>
      <c r="AN1239" s="15" t="str">
        <f t="shared" si="159"/>
        <v>BLDRBLBL</v>
      </c>
    </row>
    <row r="1240" spans="1:40" ht="11.25" customHeight="1" x14ac:dyDescent="0.15">
      <c r="A1240" s="15">
        <v>1239</v>
      </c>
      <c r="B1240" s="15" t="s">
        <v>2788</v>
      </c>
      <c r="C1240" s="15" t="s">
        <v>2789</v>
      </c>
      <c r="D1240" s="3" t="s">
        <v>18</v>
      </c>
      <c r="E1240" s="15" t="s">
        <v>88</v>
      </c>
      <c r="F1240" s="15" t="s">
        <v>52</v>
      </c>
      <c r="G1240" s="15">
        <v>134</v>
      </c>
      <c r="H1240" s="15">
        <v>152</v>
      </c>
      <c r="I1240" s="15">
        <v>63</v>
      </c>
      <c r="J1240" s="15">
        <v>60</v>
      </c>
      <c r="K1240" s="15">
        <v>62</v>
      </c>
      <c r="L1240" s="15">
        <v>68</v>
      </c>
      <c r="M1240" s="15">
        <v>52</v>
      </c>
      <c r="N1240" s="15">
        <v>61</v>
      </c>
      <c r="O1240" s="15">
        <v>56</v>
      </c>
      <c r="P1240" s="15">
        <v>19</v>
      </c>
      <c r="Q1240" s="15" t="s">
        <v>325</v>
      </c>
      <c r="R1240" s="3" t="str">
        <f>IF(ISERROR(VLOOKUP($Q1240,技リスト!$A$1:$F$270,6,FALSE)),"－",VLOOKUP($Q1240,技リスト!$A$1:$F$270,6,FALSE))</f>
        <v>NS</v>
      </c>
      <c r="S1240" s="3">
        <f>IF(ISERROR(VLOOKUP($Q1240,技リスト!$A$1:$F$270,3,FALSE)),"－",VLOOKUP($Q1240,技リスト!$A$1:$F$270,3,FALSE))</f>
        <v>58</v>
      </c>
      <c r="T1240" s="3" t="str">
        <f>IF($E1240=IF(ISERROR(VLOOKUP($Q1240,技リスト!$A$1:$F$270,4,FALSE)),"－",VLOOKUP($Q1240,技リスト!$A$1:$F$270,4,FALSE)),"一致","")</f>
        <v>一致</v>
      </c>
      <c r="U1240" s="15" t="s">
        <v>363</v>
      </c>
      <c r="V1240" s="3" t="str">
        <f>IF(ISERROR(VLOOKUP($U1240,技リスト!$A$1:$F$270,6,FALSE)),"－",VLOOKUP($U1240,技リスト!$A$1:$F$270,6,FALSE))</f>
        <v>DR</v>
      </c>
      <c r="W1240" s="3">
        <f>IF(ISERROR(VLOOKUP($U1240,技リスト!$A$1:$F$270,3,FALSE)),"－",VLOOKUP($U1240,技リスト!$A$1:$F$270,3,FALSE))</f>
        <v>52</v>
      </c>
      <c r="X1240" s="3" t="str">
        <f>IF($E1240=IF(ISERROR(VLOOKUP($U1240,技リスト!$A$1:$F$270,4,FALSE)),"－",VLOOKUP($U1240,技リスト!$A$1:$F$270,4,FALSE)),"一致","")</f>
        <v/>
      </c>
      <c r="Y1240" s="15" t="s">
        <v>241</v>
      </c>
      <c r="Z1240" s="3" t="str">
        <f>IF(ISERROR(VLOOKUP($Y1240,技リスト!$A$1:$F$270,6,FALSE)),"－",VLOOKUP($Y1240,技リスト!$A$1:$F$270,6,FALSE))</f>
        <v>DR</v>
      </c>
      <c r="AA1240" s="3">
        <f>IF(ISERROR(VLOOKUP($Y1240,技リスト!$A$1:$F$270,3,FALSE)),"－",VLOOKUP($Y1240,技リスト!$A$1:$F$270,3,FALSE))</f>
        <v>61</v>
      </c>
      <c r="AB1240" s="3" t="str">
        <f>IF($E1240=IF(ISERROR(VLOOKUP($Y1240,技リスト!$A$1:$F$270,4,FALSE)),"－",VLOOKUP($Y1240,技リスト!$A$1:$F$270,4,FALSE)),"一致","")</f>
        <v>一致</v>
      </c>
      <c r="AC1240" s="15" t="s">
        <v>242</v>
      </c>
      <c r="AD1240" s="3" t="str">
        <f>IF(ISERROR(VLOOKUP($AC1240,技リスト!$A$1:$F$270,6,FALSE)),"－",VLOOKUP($AC1240,技リスト!$A$1:$F$270,6,FALSE))</f>
        <v>BS</v>
      </c>
      <c r="AE1240" s="3">
        <f>IF(ISERROR(VLOOKUP($AC1240,技リスト!$A$1:$F$270,3,FALSE)),"－",VLOOKUP($AC1240,技リスト!$A$1:$F$270,3,FALSE))</f>
        <v>87</v>
      </c>
      <c r="AF1240" s="3" t="str">
        <f>IF($E1240=IF(ISERROR(VLOOKUP($AC1240,技リスト!$A$1:$F$245,4,FALSE)),"－",VLOOKUP($AC1240,技リスト!$A$1:$F$245,4,FALSE)),"一致","")</f>
        <v/>
      </c>
      <c r="AG1240" s="16" t="str">
        <f t="shared" si="152"/>
        <v>コンドルダイブざんぞうカマイタチにひゃくれつショット</v>
      </c>
      <c r="AH1240" s="16" t="str">
        <f t="shared" si="153"/>
        <v>コンドルダイブざんぞうカマイタチにひゃくれつショット</v>
      </c>
      <c r="AI1240" s="16" t="str">
        <f t="shared" si="154"/>
        <v>コンドルダイブざんぞうカマイタチにひゃくれつショット</v>
      </c>
      <c r="AJ1240" s="16" t="str">
        <f t="shared" si="155"/>
        <v>コンドルダイブざんぞうカマイタチにひゃくれつショット</v>
      </c>
      <c r="AK1240" s="15" t="str">
        <f t="shared" si="156"/>
        <v>NSDRDRBS</v>
      </c>
      <c r="AL1240" s="16" t="str">
        <f t="shared" si="157"/>
        <v>NSDRDRBS</v>
      </c>
      <c r="AM1240" s="15" t="str">
        <f t="shared" si="158"/>
        <v>NSDRDRBS</v>
      </c>
      <c r="AN1240" s="15" t="str">
        <f t="shared" si="159"/>
        <v>NSDRDRBS</v>
      </c>
    </row>
    <row r="1241" spans="1:40" ht="11.25" customHeight="1" x14ac:dyDescent="0.15">
      <c r="A1241" s="15">
        <v>1240</v>
      </c>
      <c r="B1241" s="15" t="s">
        <v>2790</v>
      </c>
      <c r="C1241" s="15" t="s">
        <v>2791</v>
      </c>
      <c r="D1241" s="3" t="s">
        <v>18</v>
      </c>
      <c r="E1241" s="15" t="s">
        <v>121</v>
      </c>
      <c r="F1241" s="15" t="s">
        <v>17</v>
      </c>
      <c r="G1241" s="15">
        <v>81</v>
      </c>
      <c r="H1241" s="15">
        <v>154</v>
      </c>
      <c r="I1241" s="15">
        <v>60</v>
      </c>
      <c r="J1241" s="15">
        <v>57</v>
      </c>
      <c r="K1241" s="15">
        <v>58</v>
      </c>
      <c r="L1241" s="15">
        <v>60</v>
      </c>
      <c r="M1241" s="15">
        <v>63</v>
      </c>
      <c r="N1241" s="15">
        <v>68</v>
      </c>
      <c r="O1241" s="15">
        <v>58</v>
      </c>
      <c r="P1241" s="15">
        <v>17</v>
      </c>
      <c r="Q1241" s="15" t="s">
        <v>319</v>
      </c>
      <c r="R1241" s="3" t="str">
        <f>IF(ISERROR(VLOOKUP($Q1241,技リスト!$A$1:$F$270,6,FALSE)),"－",VLOOKUP($Q1241,技リスト!$A$1:$F$270,6,FALSE))</f>
        <v>－</v>
      </c>
      <c r="S1241" s="3" t="str">
        <f>IF(ISERROR(VLOOKUP($Q1241,技リスト!$A$1:$F$270,3,FALSE)),"－",VLOOKUP($Q1241,技リスト!$A$1:$F$270,3,FALSE))</f>
        <v>－</v>
      </c>
      <c r="T1241" s="3" t="str">
        <f>IF($E1241=IF(ISERROR(VLOOKUP($Q1241,技リスト!$A$1:$F$270,4,FALSE)),"－",VLOOKUP($Q1241,技リスト!$A$1:$F$270,4,FALSE)),"一致","")</f>
        <v/>
      </c>
      <c r="U1241" s="15" t="s">
        <v>140</v>
      </c>
      <c r="V1241" s="3" t="str">
        <f>IF(ISERROR(VLOOKUP($U1241,技リスト!$A$1:$F$270,6,FALSE)),"－",VLOOKUP($U1241,技リスト!$A$1:$F$270,6,FALSE))</f>
        <v>BL</v>
      </c>
      <c r="W1241" s="3">
        <f>IF(ISERROR(VLOOKUP($U1241,技リスト!$A$1:$F$270,3,FALSE)),"－",VLOOKUP($U1241,技リスト!$A$1:$F$270,3,FALSE))</f>
        <v>41</v>
      </c>
      <c r="X1241" s="3" t="str">
        <f>IF($E1241=IF(ISERROR(VLOOKUP($U1241,技リスト!$A$1:$F$270,4,FALSE)),"－",VLOOKUP($U1241,技リスト!$A$1:$F$270,4,FALSE)),"一致","")</f>
        <v>一致</v>
      </c>
      <c r="Y1241" s="15" t="s">
        <v>164</v>
      </c>
      <c r="Z1241" s="3" t="str">
        <f>IF(ISERROR(VLOOKUP($Y1241,技リスト!$A$1:$F$270,6,FALSE)),"－",VLOOKUP($Y1241,技リスト!$A$1:$F$270,6,FALSE))</f>
        <v>DR</v>
      </c>
      <c r="AA1241" s="3">
        <f>IF(ISERROR(VLOOKUP($Y1241,技リスト!$A$1:$F$270,3,FALSE)),"－",VLOOKUP($Y1241,技リスト!$A$1:$F$270,3,FALSE))</f>
        <v>49</v>
      </c>
      <c r="AB1241" s="3" t="str">
        <f>IF($E1241=IF(ISERROR(VLOOKUP($Y1241,技リスト!$A$1:$F$270,4,FALSE)),"－",VLOOKUP($Y1241,技リスト!$A$1:$F$270,4,FALSE)),"一致","")</f>
        <v>一致</v>
      </c>
      <c r="AC1241" s="15" t="s">
        <v>407</v>
      </c>
      <c r="AD1241" s="3" t="str">
        <f>IF(ISERROR(VLOOKUP($AC1241,技リスト!$A$1:$F$270,6,FALSE)),"－",VLOOKUP($AC1241,技リスト!$A$1:$F$270,6,FALSE))</f>
        <v>CA</v>
      </c>
      <c r="AE1241" s="3">
        <f>IF(ISERROR(VLOOKUP($AC1241,技リスト!$A$1:$F$270,3,FALSE)),"－",VLOOKUP($AC1241,技リスト!$A$1:$F$270,3,FALSE))</f>
        <v>69</v>
      </c>
      <c r="AF1241" s="3" t="str">
        <f>IF($E1241=IF(ISERROR(VLOOKUP($AC1241,技リスト!$A$1:$F$245,4,FALSE)),"－",VLOOKUP($AC1241,技リスト!$A$1:$F$245,4,FALSE)),"一致","")</f>
        <v>一致</v>
      </c>
      <c r="AG1241" s="16" t="str">
        <f t="shared" si="152"/>
        <v>リカバリーうしろのしょうめんごりむちゅうドこんじょうキャッチ</v>
      </c>
      <c r="AH1241" s="16" t="str">
        <f t="shared" si="153"/>
        <v>リカバリーうしろのしょうめんごりむちゅうドこんじょうキャッチ</v>
      </c>
      <c r="AI1241" s="16" t="str">
        <f t="shared" si="154"/>
        <v>リカバリーうしろのしょうめんごりむちゅうドこんじょうキャッチ</v>
      </c>
      <c r="AJ1241" s="16" t="str">
        <f t="shared" si="155"/>
        <v>リカバリーうしろのしょうめんごりむちゅうドこんじょうキャッチ</v>
      </c>
      <c r="AK1241" s="15" t="str">
        <f t="shared" si="156"/>
        <v>－BLDRCA</v>
      </c>
      <c r="AL1241" s="16" t="str">
        <f t="shared" si="157"/>
        <v>－BLDRCA</v>
      </c>
      <c r="AM1241" s="15" t="str">
        <f t="shared" si="158"/>
        <v>－BLDRCA</v>
      </c>
      <c r="AN1241" s="15" t="str">
        <f t="shared" si="159"/>
        <v>－BLDRCA</v>
      </c>
    </row>
    <row r="1242" spans="1:40" ht="11.25" customHeight="1" x14ac:dyDescent="0.15">
      <c r="A1242" s="15">
        <v>1241</v>
      </c>
      <c r="B1242" s="15" t="s">
        <v>2792</v>
      </c>
      <c r="C1242" s="15" t="s">
        <v>2793</v>
      </c>
      <c r="D1242" s="3" t="s">
        <v>18</v>
      </c>
      <c r="E1242" s="15" t="s">
        <v>145</v>
      </c>
      <c r="F1242" s="15" t="s">
        <v>17</v>
      </c>
      <c r="G1242" s="15">
        <v>107</v>
      </c>
      <c r="H1242" s="15">
        <v>142</v>
      </c>
      <c r="I1242" s="15">
        <v>41</v>
      </c>
      <c r="J1242" s="15">
        <v>61</v>
      </c>
      <c r="K1242" s="15">
        <v>52</v>
      </c>
      <c r="L1242" s="15">
        <v>58</v>
      </c>
      <c r="M1242" s="15">
        <v>70</v>
      </c>
      <c r="N1242" s="15">
        <v>63</v>
      </c>
      <c r="O1242" s="15">
        <v>56</v>
      </c>
      <c r="P1242" s="15">
        <v>17</v>
      </c>
      <c r="Q1242" s="15" t="s">
        <v>319</v>
      </c>
      <c r="R1242" s="3" t="str">
        <f>IF(ISERROR(VLOOKUP($Q1242,技リスト!$A$1:$F$270,6,FALSE)),"－",VLOOKUP($Q1242,技リスト!$A$1:$F$270,6,FALSE))</f>
        <v>－</v>
      </c>
      <c r="S1242" s="3" t="str">
        <f>IF(ISERROR(VLOOKUP($Q1242,技リスト!$A$1:$F$270,3,FALSE)),"－",VLOOKUP($Q1242,技リスト!$A$1:$F$270,3,FALSE))</f>
        <v>－</v>
      </c>
      <c r="T1242" s="3" t="str">
        <f>IF($E1242=IF(ISERROR(VLOOKUP($Q1242,技リスト!$A$1:$F$270,4,FALSE)),"－",VLOOKUP($Q1242,技リスト!$A$1:$F$270,4,FALSE)),"一致","")</f>
        <v/>
      </c>
      <c r="U1242" s="15" t="s">
        <v>219</v>
      </c>
      <c r="V1242" s="3" t="str">
        <f>IF(ISERROR(VLOOKUP($U1242,技リスト!$A$1:$F$270,6,FALSE)),"－",VLOOKUP($U1242,技リスト!$A$1:$F$270,6,FALSE))</f>
        <v>BL</v>
      </c>
      <c r="W1242" s="3">
        <f>IF(ISERROR(VLOOKUP($U1242,技リスト!$A$1:$F$270,3,FALSE)),"－",VLOOKUP($U1242,技リスト!$A$1:$F$270,3,FALSE))</f>
        <v>64</v>
      </c>
      <c r="X1242" s="3" t="str">
        <f>IF($E1242=IF(ISERROR(VLOOKUP($U1242,技リスト!$A$1:$F$270,4,FALSE)),"－",VLOOKUP($U1242,技リスト!$A$1:$F$270,4,FALSE)),"一致","")</f>
        <v/>
      </c>
      <c r="Y1242" s="15" t="s">
        <v>610</v>
      </c>
      <c r="Z1242" s="3" t="str">
        <f>IF(ISERROR(VLOOKUP($Y1242,技リスト!$A$1:$F$270,6,FALSE)),"－",VLOOKUP($Y1242,技リスト!$A$1:$F$270,6,FALSE))</f>
        <v>DR</v>
      </c>
      <c r="AA1242" s="3">
        <f>IF(ISERROR(VLOOKUP($Y1242,技リスト!$A$1:$F$270,3,FALSE)),"－",VLOOKUP($Y1242,技リスト!$A$1:$F$270,3,FALSE))</f>
        <v>38</v>
      </c>
      <c r="AB1242" s="3" t="str">
        <f>IF($E1242=IF(ISERROR(VLOOKUP($Y1242,技リスト!$A$1:$F$270,4,FALSE)),"－",VLOOKUP($Y1242,技リスト!$A$1:$F$270,4,FALSE)),"一致","")</f>
        <v>一致</v>
      </c>
      <c r="AC1242" s="15" t="s">
        <v>729</v>
      </c>
      <c r="AD1242" s="3" t="str">
        <f>IF(ISERROR(VLOOKUP($AC1242,技リスト!$A$1:$F$270,6,FALSE)),"－",VLOOKUP($AC1242,技リスト!$A$1:$F$270,6,FALSE))</f>
        <v>BB</v>
      </c>
      <c r="AE1242" s="3">
        <f>IF(ISERROR(VLOOKUP($AC1242,技リスト!$A$1:$F$270,3,FALSE)),"－",VLOOKUP($AC1242,技リスト!$A$1:$F$270,3,FALSE))</f>
        <v>73</v>
      </c>
      <c r="AF1242" s="3" t="str">
        <f>IF($E1242=IF(ISERROR(VLOOKUP($AC1242,技リスト!$A$1:$F$245,4,FALSE)),"－",VLOOKUP($AC1242,技リスト!$A$1:$F$245,4,FALSE)),"一致","")</f>
        <v>一致</v>
      </c>
      <c r="AG1242" s="16" t="str">
        <f t="shared" si="152"/>
        <v>リカバリーサイクロンフーセンガムボルケイノカット</v>
      </c>
      <c r="AH1242" s="16" t="str">
        <f t="shared" si="153"/>
        <v>リカバリーサイクロンフーセンガムボルケイノカット</v>
      </c>
      <c r="AI1242" s="16" t="str">
        <f t="shared" si="154"/>
        <v>リカバリーサイクロンフーセンガムボルケイノカット</v>
      </c>
      <c r="AJ1242" s="16" t="str">
        <f t="shared" si="155"/>
        <v>リカバリーサイクロンフーセンガムボルケイノカット</v>
      </c>
      <c r="AK1242" s="15" t="str">
        <f t="shared" si="156"/>
        <v>－BLDRBB</v>
      </c>
      <c r="AL1242" s="16" t="str">
        <f t="shared" si="157"/>
        <v>－BLDRBB</v>
      </c>
      <c r="AM1242" s="15" t="str">
        <f t="shared" si="158"/>
        <v>－BLDRBB</v>
      </c>
      <c r="AN1242" s="15" t="str">
        <f t="shared" si="159"/>
        <v>－BLDRBB</v>
      </c>
    </row>
    <row r="1243" spans="1:40" ht="11.25" customHeight="1" x14ac:dyDescent="0.15">
      <c r="A1243" s="15">
        <v>1242</v>
      </c>
      <c r="B1243" s="15" t="s">
        <v>2794</v>
      </c>
      <c r="C1243" s="15" t="s">
        <v>2795</v>
      </c>
      <c r="D1243" s="3" t="s">
        <v>18</v>
      </c>
      <c r="E1243" s="15" t="s">
        <v>145</v>
      </c>
      <c r="F1243" s="15" t="s">
        <v>52</v>
      </c>
      <c r="G1243" s="15">
        <v>145</v>
      </c>
      <c r="H1243" s="15">
        <v>156</v>
      </c>
      <c r="I1243" s="15">
        <v>68</v>
      </c>
      <c r="J1243" s="15">
        <v>78</v>
      </c>
      <c r="K1243" s="15">
        <v>76</v>
      </c>
      <c r="L1243" s="15">
        <v>65</v>
      </c>
      <c r="M1243" s="15">
        <v>44</v>
      </c>
      <c r="N1243" s="15">
        <v>73</v>
      </c>
      <c r="O1243" s="15">
        <v>63</v>
      </c>
      <c r="P1243" s="15">
        <v>22</v>
      </c>
      <c r="Q1243" s="15" t="s">
        <v>319</v>
      </c>
      <c r="R1243" s="3" t="str">
        <f>IF(ISERROR(VLOOKUP($Q1243,技リスト!$A$1:$F$270,6,FALSE)),"－",VLOOKUP($Q1243,技リスト!$A$1:$F$270,6,FALSE))</f>
        <v>－</v>
      </c>
      <c r="S1243" s="3" t="str">
        <f>IF(ISERROR(VLOOKUP($Q1243,技リスト!$A$1:$F$270,3,FALSE)),"－",VLOOKUP($Q1243,技リスト!$A$1:$F$270,3,FALSE))</f>
        <v>－</v>
      </c>
      <c r="T1243" s="3" t="str">
        <f>IF($E1243=IF(ISERROR(VLOOKUP($Q1243,技リスト!$A$1:$F$270,4,FALSE)),"－",VLOOKUP($Q1243,技リスト!$A$1:$F$270,4,FALSE)),"一致","")</f>
        <v/>
      </c>
      <c r="U1243" s="15" t="s">
        <v>160</v>
      </c>
      <c r="V1243" s="3" t="str">
        <f>IF(ISERROR(VLOOKUP($U1243,技リスト!$A$1:$F$270,6,FALSE)),"－",VLOOKUP($U1243,技リスト!$A$1:$F$270,6,FALSE))</f>
        <v>BS</v>
      </c>
      <c r="W1243" s="3">
        <f>IF(ISERROR(VLOOKUP($U1243,技リスト!$A$1:$F$270,3,FALSE)),"－",VLOOKUP($U1243,技リスト!$A$1:$F$270,3,FALSE))</f>
        <v>78</v>
      </c>
      <c r="X1243" s="3" t="str">
        <f>IF($E1243=IF(ISERROR(VLOOKUP($U1243,技リスト!$A$1:$F$270,4,FALSE)),"－",VLOOKUP($U1243,技リスト!$A$1:$F$270,4,FALSE)),"一致","")</f>
        <v/>
      </c>
      <c r="Y1243" s="15" t="s">
        <v>732</v>
      </c>
      <c r="Z1243" s="3" t="str">
        <f>IF(ISERROR(VLOOKUP($Y1243,技リスト!$A$1:$F$270,6,FALSE)),"－",VLOOKUP($Y1243,技リスト!$A$1:$F$270,6,FALSE))</f>
        <v>BL</v>
      </c>
      <c r="AA1243" s="3">
        <f>IF(ISERROR(VLOOKUP($Y1243,技リスト!$A$1:$F$270,3,FALSE)),"－",VLOOKUP($Y1243,技リスト!$A$1:$F$270,3,FALSE))</f>
        <v>56</v>
      </c>
      <c r="AB1243" s="3" t="str">
        <f>IF($E1243=IF(ISERROR(VLOOKUP($Y1243,技リスト!$A$1:$F$270,4,FALSE)),"－",VLOOKUP($Y1243,技リスト!$A$1:$F$270,4,FALSE)),"一致","")</f>
        <v>一致</v>
      </c>
      <c r="AC1243" s="15" t="s">
        <v>253</v>
      </c>
      <c r="AD1243" s="3" t="str">
        <f>IF(ISERROR(VLOOKUP($AC1243,技リスト!$A$1:$F$270,6,FALSE)),"－",VLOOKUP($AC1243,技リスト!$A$1:$F$270,6,FALSE))</f>
        <v>NS</v>
      </c>
      <c r="AE1243" s="3">
        <f>IF(ISERROR(VLOOKUP($AC1243,技リスト!$A$1:$F$270,3,FALSE)),"－",VLOOKUP($AC1243,技リスト!$A$1:$F$270,3,FALSE))</f>
        <v>84</v>
      </c>
      <c r="AF1243" s="3" t="str">
        <f>IF($E1243=IF(ISERROR(VLOOKUP($AC1243,技リスト!$A$1:$F$245,4,FALSE)),"－",VLOOKUP($AC1243,技リスト!$A$1:$F$245,4,FALSE)),"一致","")</f>
        <v>一致</v>
      </c>
      <c r="AG1243" s="16" t="str">
        <f t="shared" si="152"/>
        <v>リカバリークンフーアタックフェイクボンバーツインブースト</v>
      </c>
      <c r="AH1243" s="16" t="str">
        <f t="shared" si="153"/>
        <v>リカバリークンフーアタックフェイクボンバーツインブースト</v>
      </c>
      <c r="AI1243" s="16" t="str">
        <f t="shared" si="154"/>
        <v>リカバリークンフーアタックフェイクボンバーツインブースト</v>
      </c>
      <c r="AJ1243" s="16" t="str">
        <f t="shared" si="155"/>
        <v>リカバリークンフーアタックフェイクボンバーツインブースト</v>
      </c>
      <c r="AK1243" s="15" t="str">
        <f t="shared" si="156"/>
        <v>－BSBLNS</v>
      </c>
      <c r="AL1243" s="16" t="str">
        <f t="shared" si="157"/>
        <v>－BSBLNS</v>
      </c>
      <c r="AM1243" s="15" t="str">
        <f t="shared" si="158"/>
        <v>－BSBLNS</v>
      </c>
      <c r="AN1243" s="15" t="str">
        <f t="shared" si="159"/>
        <v>－BSBLNS</v>
      </c>
    </row>
    <row r="1244" spans="1:40" ht="11.25" customHeight="1" x14ac:dyDescent="0.15">
      <c r="A1244" s="15">
        <v>1243</v>
      </c>
      <c r="B1244" s="15" t="s">
        <v>2796</v>
      </c>
      <c r="C1244" s="15" t="s">
        <v>2797</v>
      </c>
      <c r="D1244" s="3" t="s">
        <v>18</v>
      </c>
      <c r="E1244" s="15" t="s">
        <v>88</v>
      </c>
      <c r="F1244" s="15" t="s">
        <v>53</v>
      </c>
      <c r="G1244" s="15">
        <v>165</v>
      </c>
      <c r="H1244" s="15">
        <v>148</v>
      </c>
      <c r="I1244" s="15">
        <v>68</v>
      </c>
      <c r="J1244" s="15">
        <v>46</v>
      </c>
      <c r="K1244" s="15">
        <v>68</v>
      </c>
      <c r="L1244" s="15">
        <v>40</v>
      </c>
      <c r="M1244" s="15">
        <v>62</v>
      </c>
      <c r="N1244" s="15">
        <v>68</v>
      </c>
      <c r="O1244" s="15">
        <v>48</v>
      </c>
      <c r="P1244" s="15">
        <v>21</v>
      </c>
      <c r="Q1244" s="15" t="s">
        <v>146</v>
      </c>
      <c r="R1244" s="3" t="str">
        <f>IF(ISERROR(VLOOKUP($Q1244,技リスト!$A$1:$F$270,6,FALSE)),"－",VLOOKUP($Q1244,技リスト!$A$1:$F$270,6,FALSE))</f>
        <v>DR</v>
      </c>
      <c r="S1244" s="3">
        <f>IF(ISERROR(VLOOKUP($Q1244,技リスト!$A$1:$F$270,3,FALSE)),"－",VLOOKUP($Q1244,技リスト!$A$1:$F$270,3,FALSE))</f>
        <v>15</v>
      </c>
      <c r="T1244" s="3" t="str">
        <f>IF($E1244=IF(ISERROR(VLOOKUP($Q1244,技リスト!$A$1:$F$270,4,FALSE)),"－",VLOOKUP($Q1244,技リスト!$A$1:$F$270,4,FALSE)),"一致","")</f>
        <v/>
      </c>
      <c r="U1244" s="15" t="s">
        <v>176</v>
      </c>
      <c r="V1244" s="3" t="str">
        <f>IF(ISERROR(VLOOKUP($U1244,技リスト!$A$1:$F$270,6,FALSE)),"－",VLOOKUP($U1244,技リスト!$A$1:$F$270,6,FALSE))</f>
        <v>DR</v>
      </c>
      <c r="W1244" s="3">
        <f>IF(ISERROR(VLOOKUP($U1244,技リスト!$A$1:$F$270,3,FALSE)),"－",VLOOKUP($U1244,技リスト!$A$1:$F$270,3,FALSE))</f>
        <v>47</v>
      </c>
      <c r="X1244" s="3" t="str">
        <f>IF($E1244=IF(ISERROR(VLOOKUP($U1244,技リスト!$A$1:$F$270,4,FALSE)),"－",VLOOKUP($U1244,技リスト!$A$1:$F$270,4,FALSE)),"一致","")</f>
        <v/>
      </c>
      <c r="Y1244" s="15" t="s">
        <v>290</v>
      </c>
      <c r="Z1244" s="3" t="str">
        <f>IF(ISERROR(VLOOKUP($Y1244,技リスト!$A$1:$F$270,6,FALSE)),"－",VLOOKUP($Y1244,技リスト!$A$1:$F$270,6,FALSE))</f>
        <v>BL</v>
      </c>
      <c r="AA1244" s="3">
        <f>IF(ISERROR(VLOOKUP($Y1244,技リスト!$A$1:$F$270,3,FALSE)),"－",VLOOKUP($Y1244,技リスト!$A$1:$F$270,3,FALSE))</f>
        <v>56</v>
      </c>
      <c r="AB1244" s="3" t="str">
        <f>IF($E1244=IF(ISERROR(VLOOKUP($Y1244,技リスト!$A$1:$F$270,4,FALSE)),"－",VLOOKUP($Y1244,技リスト!$A$1:$F$270,4,FALSE)),"一致","")</f>
        <v/>
      </c>
      <c r="AC1244" s="15" t="s">
        <v>160</v>
      </c>
      <c r="AD1244" s="3" t="str">
        <f>IF(ISERROR(VLOOKUP($AC1244,技リスト!$A$1:$F$270,6,FALSE)),"－",VLOOKUP($AC1244,技リスト!$A$1:$F$270,6,FALSE))</f>
        <v>BS</v>
      </c>
      <c r="AE1244" s="3">
        <f>IF(ISERROR(VLOOKUP($AC1244,技リスト!$A$1:$F$270,3,FALSE)),"－",VLOOKUP($AC1244,技リスト!$A$1:$F$270,3,FALSE))</f>
        <v>78</v>
      </c>
      <c r="AF1244" s="3" t="str">
        <f>IF($E1244=IF(ISERROR(VLOOKUP($AC1244,技リスト!$A$1:$F$245,4,FALSE)),"－",VLOOKUP($AC1244,技リスト!$A$1:$F$245,4,FALSE)),"一致","")</f>
        <v/>
      </c>
      <c r="AG1244" s="16" t="str">
        <f t="shared" si="152"/>
        <v>モンキーターンヒートタックルくものいとクンフーアタック</v>
      </c>
      <c r="AH1244" s="16" t="str">
        <f t="shared" si="153"/>
        <v>モンキーターンヒートタックルくものいとクンフーアタック</v>
      </c>
      <c r="AI1244" s="16" t="str">
        <f t="shared" si="154"/>
        <v>モンキーターンヒートタックルくものいとクンフーアタック</v>
      </c>
      <c r="AJ1244" s="16" t="str">
        <f t="shared" si="155"/>
        <v>モンキーターンヒートタックルくものいとクンフーアタック</v>
      </c>
      <c r="AK1244" s="15" t="str">
        <f t="shared" si="156"/>
        <v>DRDRBLBS</v>
      </c>
      <c r="AL1244" s="16" t="str">
        <f t="shared" si="157"/>
        <v>DRDRBLBS</v>
      </c>
      <c r="AM1244" s="15" t="str">
        <f t="shared" si="158"/>
        <v>DRDRBLBS</v>
      </c>
      <c r="AN1244" s="15" t="str">
        <f t="shared" si="159"/>
        <v>DRDRBLBS</v>
      </c>
    </row>
    <row r="1245" spans="1:40" ht="11.25" customHeight="1" x14ac:dyDescent="0.15">
      <c r="A1245" s="15">
        <v>1244</v>
      </c>
      <c r="B1245" s="15" t="s">
        <v>2798</v>
      </c>
      <c r="C1245" s="15" t="s">
        <v>2799</v>
      </c>
      <c r="D1245" s="3" t="s">
        <v>18</v>
      </c>
      <c r="E1245" s="15" t="s">
        <v>145</v>
      </c>
      <c r="F1245" s="15" t="s">
        <v>53</v>
      </c>
      <c r="G1245" s="15">
        <v>211</v>
      </c>
      <c r="H1245" s="15">
        <v>140</v>
      </c>
      <c r="I1245" s="15">
        <v>63</v>
      </c>
      <c r="J1245" s="15">
        <v>60</v>
      </c>
      <c r="K1245" s="15">
        <v>35</v>
      </c>
      <c r="L1245" s="15">
        <v>60</v>
      </c>
      <c r="M1245" s="15">
        <v>36</v>
      </c>
      <c r="N1245" s="15">
        <v>79</v>
      </c>
      <c r="O1245" s="15">
        <v>58</v>
      </c>
      <c r="P1245" s="15">
        <v>22</v>
      </c>
      <c r="Q1245" s="15" t="s">
        <v>171</v>
      </c>
      <c r="R1245" s="3" t="str">
        <f>IF(ISERROR(VLOOKUP($Q1245,技リスト!$A$1:$F$270,6,FALSE)),"－",VLOOKUP($Q1245,技リスト!$A$1:$F$270,6,FALSE))</f>
        <v>DR</v>
      </c>
      <c r="S1245" s="3">
        <f>IF(ISERROR(VLOOKUP($Q1245,技リスト!$A$1:$F$270,3,FALSE)),"－",VLOOKUP($Q1245,技リスト!$A$1:$F$270,3,FALSE))</f>
        <v>47</v>
      </c>
      <c r="T1245" s="3" t="str">
        <f>IF($E1245=IF(ISERROR(VLOOKUP($Q1245,技リスト!$A$1:$F$270,4,FALSE)),"－",VLOOKUP($Q1245,技リスト!$A$1:$F$270,4,FALSE)),"一致","")</f>
        <v/>
      </c>
      <c r="U1245" s="15" t="s">
        <v>427</v>
      </c>
      <c r="V1245" s="3" t="str">
        <f>IF(ISERROR(VLOOKUP($U1245,技リスト!$A$1:$F$270,6,FALSE)),"－",VLOOKUP($U1245,技リスト!$A$1:$F$270,6,FALSE))</f>
        <v>BL</v>
      </c>
      <c r="W1245" s="3">
        <f>IF(ISERROR(VLOOKUP($U1245,技リスト!$A$1:$F$270,3,FALSE)),"－",VLOOKUP($U1245,技リスト!$A$1:$F$270,3,FALSE))</f>
        <v>39</v>
      </c>
      <c r="X1245" s="3" t="str">
        <f>IF($E1245=IF(ISERROR(VLOOKUP($U1245,技リスト!$A$1:$F$270,4,FALSE)),"－",VLOOKUP($U1245,技リスト!$A$1:$F$270,4,FALSE)),"一致","")</f>
        <v/>
      </c>
      <c r="Y1245" s="15" t="s">
        <v>522</v>
      </c>
      <c r="Z1245" s="3" t="str">
        <f>IF(ISERROR(VLOOKUP($Y1245,技リスト!$A$1:$F$270,6,FALSE)),"－",VLOOKUP($Y1245,技リスト!$A$1:$F$270,6,FALSE))</f>
        <v>NS</v>
      </c>
      <c r="AA1245" s="3">
        <f>IF(ISERROR(VLOOKUP($Y1245,技リスト!$A$1:$F$270,3,FALSE)),"－",VLOOKUP($Y1245,技リスト!$A$1:$F$270,3,FALSE))</f>
        <v>70</v>
      </c>
      <c r="AB1245" s="3" t="str">
        <f>IF($E1245=IF(ISERROR(VLOOKUP($Y1245,技リスト!$A$1:$F$270,4,FALSE)),"－",VLOOKUP($Y1245,技リスト!$A$1:$F$270,4,FALSE)),"一致","")</f>
        <v>一致</v>
      </c>
      <c r="AC1245" s="15" t="s">
        <v>135</v>
      </c>
      <c r="AD1245" s="3" t="str">
        <f>IF(ISERROR(VLOOKUP($AC1245,技リスト!$A$1:$F$270,6,FALSE)),"－",VLOOKUP($AC1245,技リスト!$A$1:$F$270,6,FALSE))</f>
        <v>DR</v>
      </c>
      <c r="AE1245" s="3">
        <f>IF(ISERROR(VLOOKUP($AC1245,技リスト!$A$1:$F$270,3,FALSE)),"－",VLOOKUP($AC1245,技リスト!$A$1:$F$270,3,FALSE))</f>
        <v>61</v>
      </c>
      <c r="AF1245" s="3" t="str">
        <f>IF($E1245=IF(ISERROR(VLOOKUP($AC1245,技リスト!$A$1:$F$245,4,FALSE)),"－",VLOOKUP($AC1245,技リスト!$A$1:$F$245,4,FALSE)),"一致","")</f>
        <v/>
      </c>
      <c r="AG1245" s="16" t="str">
        <f t="shared" si="152"/>
        <v>イリュージョンボールブレードアタックダブルグレネードモグラフェイント</v>
      </c>
      <c r="AH1245" s="16" t="str">
        <f t="shared" si="153"/>
        <v>イリュージョンボールブレードアタックダブルグレネードモグラフェイント</v>
      </c>
      <c r="AI1245" s="16" t="str">
        <f t="shared" si="154"/>
        <v>イリュージョンボールブレードアタックダブルグレネードモグラフェイント</v>
      </c>
      <c r="AJ1245" s="16" t="str">
        <f t="shared" si="155"/>
        <v>イリュージョンボールブレードアタックダブルグレネードモグラフェイント</v>
      </c>
      <c r="AK1245" s="15" t="str">
        <f t="shared" si="156"/>
        <v>DRBLNSDR</v>
      </c>
      <c r="AL1245" s="16" t="str">
        <f t="shared" si="157"/>
        <v>DRBLNSDR</v>
      </c>
      <c r="AM1245" s="15" t="str">
        <f t="shared" si="158"/>
        <v>DRBLNSDR</v>
      </c>
      <c r="AN1245" s="15" t="str">
        <f t="shared" si="159"/>
        <v>DRBLNSDR</v>
      </c>
    </row>
    <row r="1246" spans="1:40" ht="11.25" customHeight="1" x14ac:dyDescent="0.15">
      <c r="A1246" s="15">
        <v>1245</v>
      </c>
      <c r="B1246" s="15" t="s">
        <v>2800</v>
      </c>
      <c r="C1246" s="15" t="s">
        <v>2801</v>
      </c>
      <c r="D1246" s="3" t="s">
        <v>18</v>
      </c>
      <c r="E1246" s="15" t="s">
        <v>88</v>
      </c>
      <c r="F1246" s="15" t="s">
        <v>53</v>
      </c>
      <c r="G1246" s="15">
        <v>129</v>
      </c>
      <c r="H1246" s="15">
        <v>164</v>
      </c>
      <c r="I1246" s="15">
        <v>62</v>
      </c>
      <c r="J1246" s="15">
        <v>62</v>
      </c>
      <c r="K1246" s="15">
        <v>60</v>
      </c>
      <c r="L1246" s="15">
        <v>68</v>
      </c>
      <c r="M1246" s="15">
        <v>76</v>
      </c>
      <c r="N1246" s="15">
        <v>61</v>
      </c>
      <c r="O1246" s="15">
        <v>61</v>
      </c>
      <c r="P1246" s="15">
        <v>28</v>
      </c>
      <c r="Q1246" s="15" t="s">
        <v>298</v>
      </c>
      <c r="R1246" s="3" t="str">
        <f>IF(ISERROR(VLOOKUP($Q1246,技リスト!$A$1:$F$270,6,FALSE)),"－",VLOOKUP($Q1246,技リスト!$A$1:$F$270,6,FALSE))</f>
        <v>DR</v>
      </c>
      <c r="S1246" s="3">
        <f>IF(ISERROR(VLOOKUP($Q1246,技リスト!$A$1:$F$270,3,FALSE)),"－",VLOOKUP($Q1246,技リスト!$A$1:$F$270,3,FALSE))</f>
        <v>38</v>
      </c>
      <c r="T1246" s="3" t="str">
        <f>IF($E1246=IF(ISERROR(VLOOKUP($Q1246,技リスト!$A$1:$F$270,4,FALSE)),"－",VLOOKUP($Q1246,技リスト!$A$1:$F$270,4,FALSE)),"一致","")</f>
        <v>一致</v>
      </c>
      <c r="U1246" s="15" t="s">
        <v>530</v>
      </c>
      <c r="V1246" s="3" t="str">
        <f>IF(ISERROR(VLOOKUP($U1246,技リスト!$A$1:$F$270,6,FALSE)),"－",VLOOKUP($U1246,技リスト!$A$1:$F$270,6,FALSE))</f>
        <v>BS</v>
      </c>
      <c r="W1246" s="3">
        <f>IF(ISERROR(VLOOKUP($U1246,技リスト!$A$1:$F$270,3,FALSE)),"－",VLOOKUP($U1246,技リスト!$A$1:$F$270,3,FALSE))</f>
        <v>70</v>
      </c>
      <c r="X1246" s="3" t="str">
        <f>IF($E1246=IF(ISERROR(VLOOKUP($U1246,技リスト!$A$1:$F$270,4,FALSE)),"－",VLOOKUP($U1246,技リスト!$A$1:$F$270,4,FALSE)),"一致","")</f>
        <v>一致</v>
      </c>
      <c r="Y1246" s="15" t="s">
        <v>129</v>
      </c>
      <c r="Z1246" s="3" t="str">
        <f>IF(ISERROR(VLOOKUP($Y1246,技リスト!$A$1:$F$270,6,FALSE)),"－",VLOOKUP($Y1246,技リスト!$A$1:$F$270,6,FALSE))</f>
        <v>BL</v>
      </c>
      <c r="AA1246" s="3">
        <f>IF(ISERROR(VLOOKUP($Y1246,技リスト!$A$1:$F$270,3,FALSE)),"－",VLOOKUP($Y1246,技リスト!$A$1:$F$270,3,FALSE))</f>
        <v>73</v>
      </c>
      <c r="AB1246" s="3" t="str">
        <f>IF($E1246=IF(ISERROR(VLOOKUP($Y1246,技リスト!$A$1:$F$270,4,FALSE)),"－",VLOOKUP($Y1246,技リスト!$A$1:$F$270,4,FALSE)),"一致","")</f>
        <v/>
      </c>
      <c r="AC1246" s="15" t="s">
        <v>166</v>
      </c>
      <c r="AD1246" s="3" t="str">
        <f>IF(ISERROR(VLOOKUP($AC1246,技リスト!$A$1:$F$270,6,FALSE)),"－",VLOOKUP($AC1246,技リスト!$A$1:$F$270,6,FALSE))</f>
        <v>BS</v>
      </c>
      <c r="AE1246" s="3">
        <f>IF(ISERROR(VLOOKUP($AC1246,技リスト!$A$1:$F$270,3,FALSE)),"－",VLOOKUP($AC1246,技リスト!$A$1:$F$270,3,FALSE))</f>
        <v>109</v>
      </c>
      <c r="AF1246" s="3" t="str">
        <f>IF($E1246=IF(ISERROR(VLOOKUP($AC1246,技リスト!$A$1:$F$245,4,FALSE)),"－",VLOOKUP($AC1246,技リスト!$A$1:$F$245,4,FALSE)),"一致","")</f>
        <v>一致</v>
      </c>
      <c r="AG1246" s="16" t="str">
        <f t="shared" si="152"/>
        <v>ムーンサルトバックトルネードぶんしんディフェンスイナズマおとし</v>
      </c>
      <c r="AH1246" s="16" t="str">
        <f t="shared" si="153"/>
        <v>ムーンサルトバックトルネードぶんしんディフェンスイナズマおとし</v>
      </c>
      <c r="AI1246" s="16" t="str">
        <f t="shared" si="154"/>
        <v>ムーンサルトバックトルネードぶんしんディフェンスイナズマおとし</v>
      </c>
      <c r="AJ1246" s="16" t="str">
        <f t="shared" si="155"/>
        <v>ムーンサルトバックトルネードぶんしんディフェンスイナズマおとし</v>
      </c>
      <c r="AK1246" s="15" t="str">
        <f t="shared" si="156"/>
        <v>DRBSBLBS</v>
      </c>
      <c r="AL1246" s="16" t="str">
        <f t="shared" si="157"/>
        <v>DRBSBLBS</v>
      </c>
      <c r="AM1246" s="15" t="str">
        <f t="shared" si="158"/>
        <v>DRBSBLBS</v>
      </c>
      <c r="AN1246" s="15" t="str">
        <f t="shared" si="159"/>
        <v>DRBSBLBS</v>
      </c>
    </row>
    <row r="1247" spans="1:40" ht="11.25" customHeight="1" x14ac:dyDescent="0.15">
      <c r="A1247" s="15">
        <v>1246</v>
      </c>
      <c r="B1247" s="15" t="s">
        <v>2802</v>
      </c>
      <c r="C1247" s="15" t="s">
        <v>2803</v>
      </c>
      <c r="D1247" s="3" t="s">
        <v>18</v>
      </c>
      <c r="E1247" s="15" t="s">
        <v>88</v>
      </c>
      <c r="F1247" s="15" t="s">
        <v>20</v>
      </c>
      <c r="G1247" s="15">
        <v>149</v>
      </c>
      <c r="H1247" s="15">
        <v>158</v>
      </c>
      <c r="I1247" s="15">
        <v>49</v>
      </c>
      <c r="J1247" s="15">
        <v>61</v>
      </c>
      <c r="K1247" s="15">
        <v>64</v>
      </c>
      <c r="L1247" s="15">
        <v>53</v>
      </c>
      <c r="M1247" s="15">
        <v>56</v>
      </c>
      <c r="N1247" s="15">
        <v>62</v>
      </c>
      <c r="O1247" s="15">
        <v>60</v>
      </c>
      <c r="P1247" s="15">
        <v>16</v>
      </c>
      <c r="Q1247" s="15" t="s">
        <v>270</v>
      </c>
      <c r="R1247" s="3" t="str">
        <f>IF(ISERROR(VLOOKUP($Q1247,技リスト!$A$1:$F$270,6,FALSE)),"－",VLOOKUP($Q1247,技リスト!$A$1:$F$270,6,FALSE))</f>
        <v>CA</v>
      </c>
      <c r="S1247" s="3">
        <f>IF(ISERROR(VLOOKUP($Q1247,技リスト!$A$1:$F$270,3,FALSE)),"－",VLOOKUP($Q1247,技リスト!$A$1:$F$270,3,FALSE))</f>
        <v>15</v>
      </c>
      <c r="T1247" s="3" t="str">
        <f>IF($E1247=IF(ISERROR(VLOOKUP($Q1247,技リスト!$A$1:$F$270,4,FALSE)),"－",VLOOKUP($Q1247,技リスト!$A$1:$F$270,4,FALSE)),"一致","")</f>
        <v/>
      </c>
      <c r="U1247" s="15" t="s">
        <v>280</v>
      </c>
      <c r="V1247" s="3" t="str">
        <f>IF(ISERROR(VLOOKUP($U1247,技リスト!$A$1:$F$270,6,FALSE)),"－",VLOOKUP($U1247,技リスト!$A$1:$F$270,6,FALSE))</f>
        <v>P1</v>
      </c>
      <c r="W1247" s="3">
        <f>IF(ISERROR(VLOOKUP($U1247,技リスト!$A$1:$F$270,3,FALSE)),"－",VLOOKUP($U1247,技リスト!$A$1:$F$270,3,FALSE))</f>
        <v>41</v>
      </c>
      <c r="X1247" s="3" t="str">
        <f>IF($E1247=IF(ISERROR(VLOOKUP($U1247,技リスト!$A$1:$F$270,4,FALSE)),"－",VLOOKUP($U1247,技リスト!$A$1:$F$270,4,FALSE)),"一致","")</f>
        <v/>
      </c>
      <c r="Y1247" s="15" t="s">
        <v>406</v>
      </c>
      <c r="Z1247" s="3" t="str">
        <f>IF(ISERROR(VLOOKUP($Y1247,技リスト!$A$1:$F$270,6,FALSE)),"－",VLOOKUP($Y1247,技リスト!$A$1:$F$270,6,FALSE))</f>
        <v>CA</v>
      </c>
      <c r="AA1247" s="3">
        <f>IF(ISERROR(VLOOKUP($Y1247,技リスト!$A$1:$F$270,3,FALSE)),"－",VLOOKUP($Y1247,技リスト!$A$1:$F$270,3,FALSE))</f>
        <v>63</v>
      </c>
      <c r="AB1247" s="3" t="str">
        <f>IF($E1247=IF(ISERROR(VLOOKUP($Y1247,技リスト!$A$1:$F$270,4,FALSE)),"－",VLOOKUP($Y1247,技リスト!$A$1:$F$270,4,FALSE)),"一致","")</f>
        <v/>
      </c>
      <c r="AC1247" s="15" t="s">
        <v>281</v>
      </c>
      <c r="AD1247" s="3" t="str">
        <f>IF(ISERROR(VLOOKUP($AC1247,技リスト!$A$1:$F$270,6,FALSE)),"－",VLOOKUP($AC1247,技リスト!$A$1:$F$270,6,FALSE))</f>
        <v>P1</v>
      </c>
      <c r="AE1247" s="3">
        <f>IF(ISERROR(VLOOKUP($AC1247,技リスト!$A$1:$F$270,3,FALSE)),"－",VLOOKUP($AC1247,技リスト!$A$1:$F$270,3,FALSE))</f>
        <v>67</v>
      </c>
      <c r="AF1247" s="3" t="str">
        <f>IF($E1247=IF(ISERROR(VLOOKUP($AC1247,技リスト!$A$1:$F$245,4,FALSE)),"－",VLOOKUP($AC1247,技リスト!$A$1:$F$245,4,FALSE)),"一致","")</f>
        <v/>
      </c>
      <c r="AG1247" s="16" t="str">
        <f t="shared" si="152"/>
        <v>ゆがむくうかんロケットこぶしゴールずらしばくれつパンチ</v>
      </c>
      <c r="AH1247" s="16" t="str">
        <f t="shared" si="153"/>
        <v>ゆがむくうかんロケットこぶしゴールずらしばくれつパンチ</v>
      </c>
      <c r="AI1247" s="16" t="str">
        <f t="shared" si="154"/>
        <v>ゆがむくうかんロケットこぶしゴールずらしばくれつパンチ</v>
      </c>
      <c r="AJ1247" s="16" t="str">
        <f t="shared" si="155"/>
        <v>ゆがむくうかんロケットこぶしゴールずらしばくれつパンチ</v>
      </c>
      <c r="AK1247" s="15" t="str">
        <f t="shared" si="156"/>
        <v>CAP1CAP1</v>
      </c>
      <c r="AL1247" s="16" t="str">
        <f t="shared" si="157"/>
        <v>CAP1CAP1</v>
      </c>
      <c r="AM1247" s="15" t="str">
        <f t="shared" si="158"/>
        <v>CAP1CAP1</v>
      </c>
      <c r="AN1247" s="15" t="str">
        <f t="shared" si="159"/>
        <v>CAP1CAP1</v>
      </c>
    </row>
    <row r="1248" spans="1:40" ht="11.25" customHeight="1" x14ac:dyDescent="0.15">
      <c r="A1248" s="15">
        <v>1247</v>
      </c>
      <c r="B1248" s="15" t="s">
        <v>2804</v>
      </c>
      <c r="C1248" s="15" t="s">
        <v>2805</v>
      </c>
      <c r="D1248" s="3" t="s">
        <v>18</v>
      </c>
      <c r="E1248" s="15" t="s">
        <v>121</v>
      </c>
      <c r="F1248" s="15" t="s">
        <v>17</v>
      </c>
      <c r="G1248" s="15">
        <v>99</v>
      </c>
      <c r="H1248" s="15">
        <v>98</v>
      </c>
      <c r="I1248" s="15">
        <v>71</v>
      </c>
      <c r="J1248" s="15">
        <v>70</v>
      </c>
      <c r="K1248" s="15">
        <v>69</v>
      </c>
      <c r="L1248" s="15">
        <v>72</v>
      </c>
      <c r="M1248" s="15">
        <v>76</v>
      </c>
      <c r="N1248" s="15">
        <v>36</v>
      </c>
      <c r="O1248" s="15">
        <v>73</v>
      </c>
      <c r="P1248" s="15">
        <v>33</v>
      </c>
      <c r="Q1248" s="15" t="s">
        <v>234</v>
      </c>
      <c r="R1248" s="3" t="str">
        <f>IF(ISERROR(VLOOKUP($Q1248,技リスト!$A$1:$F$270,6,FALSE)),"－",VLOOKUP($Q1248,技リスト!$A$1:$F$270,6,FALSE))</f>
        <v>－</v>
      </c>
      <c r="S1248" s="3" t="str">
        <f>IF(ISERROR(VLOOKUP($Q1248,技リスト!$A$1:$F$270,3,FALSE)),"－",VLOOKUP($Q1248,技リスト!$A$1:$F$270,3,FALSE))</f>
        <v>－</v>
      </c>
      <c r="T1248" s="3" t="str">
        <f>IF($E1248=IF(ISERROR(VLOOKUP($Q1248,技リスト!$A$1:$F$270,4,FALSE)),"－",VLOOKUP($Q1248,技リスト!$A$1:$F$270,4,FALSE)),"一致","")</f>
        <v/>
      </c>
      <c r="U1248" s="15" t="s">
        <v>227</v>
      </c>
      <c r="V1248" s="3" t="str">
        <f>IF(ISERROR(VLOOKUP($U1248,技リスト!$A$1:$F$270,6,FALSE)),"－",VLOOKUP($U1248,技リスト!$A$1:$F$270,6,FALSE))</f>
        <v>BL</v>
      </c>
      <c r="W1248" s="3">
        <f>IF(ISERROR(VLOOKUP($U1248,技リスト!$A$1:$F$270,3,FALSE)),"－",VLOOKUP($U1248,技リスト!$A$1:$F$270,3,FALSE))</f>
        <v>39</v>
      </c>
      <c r="X1248" s="3" t="str">
        <f>IF($E1248=IF(ISERROR(VLOOKUP($U1248,技リスト!$A$1:$F$270,4,FALSE)),"－",VLOOKUP($U1248,技リスト!$A$1:$F$270,4,FALSE)),"一致","")</f>
        <v/>
      </c>
      <c r="Y1248" s="15" t="s">
        <v>757</v>
      </c>
      <c r="Z1248" s="3" t="str">
        <f>IF(ISERROR(VLOOKUP($Y1248,技リスト!$A$1:$F$270,6,FALSE)),"－",VLOOKUP($Y1248,技リスト!$A$1:$F$270,6,FALSE))</f>
        <v>DR</v>
      </c>
      <c r="AA1248" s="3">
        <f>IF(ISERROR(VLOOKUP($Y1248,技リスト!$A$1:$F$270,3,FALSE)),"－",VLOOKUP($Y1248,技リスト!$A$1:$F$270,3,FALSE))</f>
        <v>65</v>
      </c>
      <c r="AB1248" s="3" t="str">
        <f>IF($E1248=IF(ISERROR(VLOOKUP($Y1248,技リスト!$A$1:$F$270,4,FALSE)),"－",VLOOKUP($Y1248,技リスト!$A$1:$F$270,4,FALSE)),"一致","")</f>
        <v/>
      </c>
      <c r="AC1248" s="15" t="s">
        <v>562</v>
      </c>
      <c r="AD1248" s="3" t="str">
        <f>IF(ISERROR(VLOOKUP($AC1248,技リスト!$A$1:$F$270,6,FALSE)),"－",VLOOKUP($AC1248,技リスト!$A$1:$F$270,6,FALSE))</f>
        <v>BB</v>
      </c>
      <c r="AE1248" s="3">
        <f>IF(ISERROR(VLOOKUP($AC1248,技リスト!$A$1:$F$270,3,FALSE)),"－",VLOOKUP($AC1248,技リスト!$A$1:$F$270,3,FALSE))</f>
        <v>80</v>
      </c>
      <c r="AF1248" s="3" t="str">
        <f>IF($E1248=IF(ISERROR(VLOOKUP($AC1248,技リスト!$A$1:$F$245,4,FALSE)),"－",VLOOKUP($AC1248,技リスト!$A$1:$F$245,4,FALSE)),"一致","")</f>
        <v/>
      </c>
      <c r="AG1248" s="16" t="str">
        <f t="shared" si="152"/>
        <v>イカサマ!スーパースキャン（Ｂ）まぼろしドリブルさばきのてっつい</v>
      </c>
      <c r="AH1248" s="16" t="str">
        <f t="shared" si="153"/>
        <v>イカサマ!スーパースキャン（Ｂ）まぼろしドリブルさばきのてっつい</v>
      </c>
      <c r="AI1248" s="16" t="str">
        <f t="shared" si="154"/>
        <v>イカサマ!スーパースキャン（Ｂ）まぼろしドリブルさばきのてっつい</v>
      </c>
      <c r="AJ1248" s="16" t="str">
        <f t="shared" si="155"/>
        <v>イカサマ!スーパースキャン（Ｂ）まぼろしドリブルさばきのてっつい</v>
      </c>
      <c r="AK1248" s="15" t="str">
        <f t="shared" si="156"/>
        <v>－BLDRBB</v>
      </c>
      <c r="AL1248" s="16" t="str">
        <f t="shared" si="157"/>
        <v>－BLDRBB</v>
      </c>
      <c r="AM1248" s="15" t="str">
        <f t="shared" si="158"/>
        <v>－BLDRBB</v>
      </c>
      <c r="AN1248" s="15" t="str">
        <f t="shared" si="159"/>
        <v>－BLDRBB</v>
      </c>
    </row>
    <row r="1249" spans="1:40" ht="11.25" customHeight="1" x14ac:dyDescent="0.15">
      <c r="A1249" s="15">
        <v>1248</v>
      </c>
      <c r="B1249" s="15" t="s">
        <v>2806</v>
      </c>
      <c r="C1249" s="15" t="s">
        <v>2807</v>
      </c>
      <c r="D1249" s="3" t="s">
        <v>192</v>
      </c>
      <c r="E1249" s="15" t="s">
        <v>88</v>
      </c>
      <c r="F1249" s="15" t="s">
        <v>17</v>
      </c>
      <c r="G1249" s="15">
        <v>147</v>
      </c>
      <c r="H1249" s="15">
        <v>185</v>
      </c>
      <c r="I1249" s="15">
        <v>48</v>
      </c>
      <c r="J1249" s="15">
        <v>62</v>
      </c>
      <c r="K1249" s="15">
        <v>67</v>
      </c>
      <c r="L1249" s="15">
        <v>76</v>
      </c>
      <c r="M1249" s="15">
        <v>59</v>
      </c>
      <c r="N1249" s="15">
        <v>58</v>
      </c>
      <c r="O1249" s="15">
        <v>53</v>
      </c>
      <c r="P1249" s="15">
        <v>20</v>
      </c>
      <c r="Q1249" s="15" t="s">
        <v>139</v>
      </c>
      <c r="R1249" s="3" t="str">
        <f>IF(ISERROR(VLOOKUP($Q1249,技リスト!$A$1:$F$270,6,FALSE)),"－",VLOOKUP($Q1249,技リスト!$A$1:$F$270,6,FALSE))</f>
        <v>BL</v>
      </c>
      <c r="S1249" s="3">
        <f>IF(ISERROR(VLOOKUP($Q1249,技リスト!$A$1:$F$270,3,FALSE)),"－",VLOOKUP($Q1249,技リスト!$A$1:$F$270,3,FALSE))</f>
        <v>8</v>
      </c>
      <c r="T1249" s="3" t="str">
        <f>IF($E1249=IF(ISERROR(VLOOKUP($Q1249,技リスト!$A$1:$F$270,4,FALSE)),"－",VLOOKUP($Q1249,技リスト!$A$1:$F$270,4,FALSE)),"一致","")</f>
        <v>一致</v>
      </c>
      <c r="U1249" s="15" t="s">
        <v>298</v>
      </c>
      <c r="V1249" s="3" t="str">
        <f>IF(ISERROR(VLOOKUP($U1249,技リスト!$A$1:$F$270,6,FALSE)),"－",VLOOKUP($U1249,技リスト!$A$1:$F$270,6,FALSE))</f>
        <v>DR</v>
      </c>
      <c r="W1249" s="3">
        <f>IF(ISERROR(VLOOKUP($U1249,技リスト!$A$1:$F$270,3,FALSE)),"－",VLOOKUP($U1249,技リスト!$A$1:$F$270,3,FALSE))</f>
        <v>38</v>
      </c>
      <c r="X1249" s="3" t="str">
        <f>IF($E1249=IF(ISERROR(VLOOKUP($U1249,技リスト!$A$1:$F$270,4,FALSE)),"－",VLOOKUP($U1249,技リスト!$A$1:$F$270,4,FALSE)),"一致","")</f>
        <v>一致</v>
      </c>
      <c r="Y1249" s="15" t="s">
        <v>2632</v>
      </c>
      <c r="Z1249" s="3" t="str">
        <f>IF(ISERROR(VLOOKUP($Y1249,技リスト!$A$1:$F$270,6,FALSE)),"－",VLOOKUP($Y1249,技リスト!$A$1:$F$270,6,FALSE))</f>
        <v>CA</v>
      </c>
      <c r="AA1249" s="3">
        <f>IF(ISERROR(VLOOKUP($Y1249,技リスト!$A$1:$F$270,3,FALSE)),"－",VLOOKUP($Y1249,技リスト!$A$1:$F$270,3,FALSE))</f>
        <v>63</v>
      </c>
      <c r="AB1249" s="3" t="str">
        <f>IF($E1249=IF(ISERROR(VLOOKUP($Y1249,技リスト!$A$1:$F$270,4,FALSE)),"－",VLOOKUP($Y1249,技リスト!$A$1:$F$270,4,FALSE)),"一致","")</f>
        <v/>
      </c>
      <c r="AC1249" s="15" t="s">
        <v>918</v>
      </c>
      <c r="AD1249" s="3" t="str">
        <f>IF(ISERROR(VLOOKUP($AC1249,技リスト!$A$1:$F$270,6,FALSE)),"－",VLOOKUP($AC1249,技リスト!$A$1:$F$270,6,FALSE))</f>
        <v>BL</v>
      </c>
      <c r="AE1249" s="3">
        <f>IF(ISERROR(VLOOKUP($AC1249,技リスト!$A$1:$F$270,3,FALSE)),"－",VLOOKUP($AC1249,技リスト!$A$1:$F$270,3,FALSE))</f>
        <v>73</v>
      </c>
      <c r="AF1249" s="3" t="str">
        <f>IF($E1249=IF(ISERROR(VLOOKUP($AC1249,技リスト!$A$1:$F$245,4,FALSE)),"－",VLOOKUP($AC1249,技リスト!$A$1:$F$245,4,FALSE)),"一致","")</f>
        <v>一致</v>
      </c>
      <c r="AG1249" s="16" t="str">
        <f t="shared" si="152"/>
        <v>コイルターンムーンサルトスラッシュネイルプロファイルゾーン</v>
      </c>
      <c r="AH1249" s="16" t="str">
        <f t="shared" si="153"/>
        <v>コイルターンムーンサルトスラッシュネイルプロファイルゾーン</v>
      </c>
      <c r="AI1249" s="16" t="str">
        <f t="shared" si="154"/>
        <v>コイルターンムーンサルトスラッシュネイルプロファイルゾーン</v>
      </c>
      <c r="AJ1249" s="16" t="str">
        <f t="shared" si="155"/>
        <v>コイルターンムーンサルトスラッシュネイルプロファイルゾーン</v>
      </c>
      <c r="AK1249" s="15" t="str">
        <f t="shared" si="156"/>
        <v>BLDRCABL</v>
      </c>
      <c r="AL1249" s="16" t="str">
        <f t="shared" si="157"/>
        <v>BLDRCABL</v>
      </c>
      <c r="AM1249" s="15" t="str">
        <f t="shared" si="158"/>
        <v>BLDRCABL</v>
      </c>
      <c r="AN1249" s="15" t="str">
        <f t="shared" si="159"/>
        <v>BLDRCABL</v>
      </c>
    </row>
    <row r="1250" spans="1:40" ht="11.25" customHeight="1" x14ac:dyDescent="0.15">
      <c r="A1250" s="15">
        <v>1249</v>
      </c>
      <c r="B1250" s="15" t="s">
        <v>2808</v>
      </c>
      <c r="C1250" s="15" t="s">
        <v>2809</v>
      </c>
      <c r="D1250" s="3" t="s">
        <v>18</v>
      </c>
      <c r="E1250" s="15" t="s">
        <v>19</v>
      </c>
      <c r="F1250" s="15" t="s">
        <v>53</v>
      </c>
      <c r="G1250" s="15">
        <v>127</v>
      </c>
      <c r="H1250" s="15">
        <v>136</v>
      </c>
      <c r="I1250" s="15">
        <v>64</v>
      </c>
      <c r="J1250" s="15">
        <v>55</v>
      </c>
      <c r="K1250" s="15">
        <v>56</v>
      </c>
      <c r="L1250" s="15">
        <v>65</v>
      </c>
      <c r="M1250" s="15">
        <v>48</v>
      </c>
      <c r="N1250" s="15">
        <v>68</v>
      </c>
      <c r="O1250" s="15">
        <v>52</v>
      </c>
      <c r="P1250" s="15">
        <v>16</v>
      </c>
      <c r="Q1250" s="15" t="s">
        <v>165</v>
      </c>
      <c r="R1250" s="3" t="str">
        <f>IF(ISERROR(VLOOKUP($Q1250,技リスト!$A$1:$F$270,6,FALSE)),"－",VLOOKUP($Q1250,技リスト!$A$1:$F$270,6,FALSE))</f>
        <v>BL</v>
      </c>
      <c r="S1250" s="3">
        <f>IF(ISERROR(VLOOKUP($Q1250,技リスト!$A$1:$F$270,3,FALSE)),"－",VLOOKUP($Q1250,技リスト!$A$1:$F$270,3,FALSE))</f>
        <v>46</v>
      </c>
      <c r="T1250" s="3" t="str">
        <f>IF($E1250=IF(ISERROR(VLOOKUP($Q1250,技リスト!$A$1:$F$270,4,FALSE)),"－",VLOOKUP($Q1250,技リスト!$A$1:$F$270,4,FALSE)),"一致","")</f>
        <v>一致</v>
      </c>
      <c r="U1250" s="15" t="s">
        <v>194</v>
      </c>
      <c r="V1250" s="3" t="str">
        <f>IF(ISERROR(VLOOKUP($U1250,技リスト!$A$1:$F$270,6,FALSE)),"－",VLOOKUP($U1250,技リスト!$A$1:$F$270,6,FALSE))</f>
        <v>NS</v>
      </c>
      <c r="W1250" s="3">
        <f>IF(ISERROR(VLOOKUP($U1250,技リスト!$A$1:$F$270,3,FALSE)),"－",VLOOKUP($U1250,技リスト!$A$1:$F$270,3,FALSE))</f>
        <v>43</v>
      </c>
      <c r="X1250" s="3" t="str">
        <f>IF($E1250=IF(ISERROR(VLOOKUP($U1250,技リスト!$A$1:$F$270,4,FALSE)),"－",VLOOKUP($U1250,技リスト!$A$1:$F$270,4,FALSE)),"一致","")</f>
        <v>一致</v>
      </c>
      <c r="Y1250" s="15" t="s">
        <v>1255</v>
      </c>
      <c r="Z1250" s="3" t="str">
        <f>IF(ISERROR(VLOOKUP($Y1250,技リスト!$A$1:$F$270,6,FALSE)),"－",VLOOKUP($Y1250,技リスト!$A$1:$F$270,6,FALSE))</f>
        <v>NS</v>
      </c>
      <c r="AA1250" s="3">
        <f>IF(ISERROR(VLOOKUP($Y1250,技リスト!$A$1:$F$270,3,FALSE)),"－",VLOOKUP($Y1250,技リスト!$A$1:$F$270,3,FALSE))</f>
        <v>82</v>
      </c>
      <c r="AB1250" s="3" t="str">
        <f>IF($E1250=IF(ISERROR(VLOOKUP($Y1250,技リスト!$A$1:$F$270,4,FALSE)),"－",VLOOKUP($Y1250,技リスト!$A$1:$F$270,4,FALSE)),"一致","")</f>
        <v>一致</v>
      </c>
      <c r="AC1250" s="15" t="s">
        <v>128</v>
      </c>
      <c r="AD1250" s="3" t="str">
        <f>IF(ISERROR(VLOOKUP($AC1250,技リスト!$A$1:$F$270,6,FALSE)),"－",VLOOKUP($AC1250,技リスト!$A$1:$F$270,6,FALSE))</f>
        <v>DR</v>
      </c>
      <c r="AE1250" s="3">
        <f>IF(ISERROR(VLOOKUP($AC1250,技リスト!$A$1:$F$270,3,FALSE)),"－",VLOOKUP($AC1250,技リスト!$A$1:$F$270,3,FALSE))</f>
        <v>76</v>
      </c>
      <c r="AF1250" s="3" t="str">
        <f>IF($E1250=IF(ISERROR(VLOOKUP($AC1250,技リスト!$A$1:$F$245,4,FALSE)),"－",VLOOKUP($AC1250,技リスト!$A$1:$F$245,4,FALSE)),"一致","")</f>
        <v>一致</v>
      </c>
      <c r="AG1250" s="16" t="str">
        <f t="shared" si="152"/>
        <v>フェイクボールファントムシュートセキュリティショットぶんしんフェイント</v>
      </c>
      <c r="AH1250" s="16" t="str">
        <f t="shared" si="153"/>
        <v>フェイクボールファントムシュートセキュリティショットぶんしんフェイント</v>
      </c>
      <c r="AI1250" s="16" t="str">
        <f t="shared" si="154"/>
        <v>フェイクボールファントムシュートセキュリティショットぶんしんフェイント</v>
      </c>
      <c r="AJ1250" s="16" t="str">
        <f t="shared" si="155"/>
        <v>フェイクボールファントムシュートセキュリティショットぶんしんフェイント</v>
      </c>
      <c r="AK1250" s="15" t="str">
        <f t="shared" si="156"/>
        <v>BLNSNSDR</v>
      </c>
      <c r="AL1250" s="16" t="str">
        <f t="shared" si="157"/>
        <v>BLNSNSDR</v>
      </c>
      <c r="AM1250" s="15" t="str">
        <f t="shared" si="158"/>
        <v>BLNSNSDR</v>
      </c>
      <c r="AN1250" s="15" t="str">
        <f t="shared" si="159"/>
        <v>BLNSNSDR</v>
      </c>
    </row>
    <row r="1251" spans="1:40" ht="11.25" customHeight="1" x14ac:dyDescent="0.15">
      <c r="A1251" s="15">
        <v>1250</v>
      </c>
      <c r="B1251" s="15" t="s">
        <v>2810</v>
      </c>
      <c r="C1251" s="15" t="s">
        <v>2811</v>
      </c>
      <c r="D1251" s="3" t="s">
        <v>18</v>
      </c>
      <c r="E1251" s="15" t="s">
        <v>19</v>
      </c>
      <c r="F1251" s="15" t="s">
        <v>53</v>
      </c>
      <c r="G1251" s="15">
        <v>129</v>
      </c>
      <c r="H1251" s="15">
        <v>129</v>
      </c>
      <c r="I1251" s="15">
        <v>52</v>
      </c>
      <c r="J1251" s="15">
        <v>51</v>
      </c>
      <c r="K1251" s="15">
        <v>48</v>
      </c>
      <c r="L1251" s="15">
        <v>60</v>
      </c>
      <c r="M1251" s="15">
        <v>65</v>
      </c>
      <c r="N1251" s="15">
        <v>61</v>
      </c>
      <c r="O1251" s="15">
        <v>60</v>
      </c>
      <c r="P1251" s="15">
        <v>22</v>
      </c>
      <c r="Q1251" s="15" t="s">
        <v>171</v>
      </c>
      <c r="R1251" s="3" t="str">
        <f>IF(ISERROR(VLOOKUP($Q1251,技リスト!$A$1:$F$270,6,FALSE)),"－",VLOOKUP($Q1251,技リスト!$A$1:$F$270,6,FALSE))</f>
        <v>DR</v>
      </c>
      <c r="S1251" s="3">
        <f>IF(ISERROR(VLOOKUP($Q1251,技リスト!$A$1:$F$270,3,FALSE)),"－",VLOOKUP($Q1251,技リスト!$A$1:$F$270,3,FALSE))</f>
        <v>47</v>
      </c>
      <c r="T1251" s="3" t="str">
        <f>IF($E1251=IF(ISERROR(VLOOKUP($Q1251,技リスト!$A$1:$F$270,4,FALSE)),"－",VLOOKUP($Q1251,技リスト!$A$1:$F$270,4,FALSE)),"一致","")</f>
        <v>一致</v>
      </c>
      <c r="U1251" s="15" t="s">
        <v>427</v>
      </c>
      <c r="V1251" s="3" t="str">
        <f>IF(ISERROR(VLOOKUP($U1251,技リスト!$A$1:$F$270,6,FALSE)),"－",VLOOKUP($U1251,技リスト!$A$1:$F$270,6,FALSE))</f>
        <v>BL</v>
      </c>
      <c r="W1251" s="3">
        <f>IF(ISERROR(VLOOKUP($U1251,技リスト!$A$1:$F$270,3,FALSE)),"－",VLOOKUP($U1251,技リスト!$A$1:$F$270,3,FALSE))</f>
        <v>39</v>
      </c>
      <c r="X1251" s="3" t="str">
        <f>IF($E1251=IF(ISERROR(VLOOKUP($U1251,技リスト!$A$1:$F$270,4,FALSE)),"－",VLOOKUP($U1251,技リスト!$A$1:$F$270,4,FALSE)),"一致","")</f>
        <v/>
      </c>
      <c r="Y1251" s="15" t="s">
        <v>253</v>
      </c>
      <c r="Z1251" s="3" t="str">
        <f>IF(ISERROR(VLOOKUP($Y1251,技リスト!$A$1:$F$270,6,FALSE)),"－",VLOOKUP($Y1251,技リスト!$A$1:$F$270,6,FALSE))</f>
        <v>NS</v>
      </c>
      <c r="AA1251" s="3">
        <f>IF(ISERROR(VLOOKUP($Y1251,技リスト!$A$1:$F$270,3,FALSE)),"－",VLOOKUP($Y1251,技リスト!$A$1:$F$270,3,FALSE))</f>
        <v>84</v>
      </c>
      <c r="AB1251" s="3" t="str">
        <f>IF($E1251=IF(ISERROR(VLOOKUP($Y1251,技リスト!$A$1:$F$270,4,FALSE)),"－",VLOOKUP($Y1251,技リスト!$A$1:$F$270,4,FALSE)),"一致","")</f>
        <v/>
      </c>
      <c r="AC1251" s="15" t="s">
        <v>779</v>
      </c>
      <c r="AD1251" s="3" t="str">
        <f>IF(ISERROR(VLOOKUP($AC1251,技リスト!$A$1:$F$270,6,FALSE)),"－",VLOOKUP($AC1251,技リスト!$A$1:$F$270,6,FALSE))</f>
        <v>CA</v>
      </c>
      <c r="AE1251" s="3">
        <f>IF(ISERROR(VLOOKUP($AC1251,技リスト!$A$1:$F$270,3,FALSE)),"－",VLOOKUP($AC1251,技リスト!$A$1:$F$270,3,FALSE))</f>
        <v>65</v>
      </c>
      <c r="AF1251" s="3" t="str">
        <f>IF($E1251=IF(ISERROR(VLOOKUP($AC1251,技リスト!$A$1:$F$245,4,FALSE)),"－",VLOOKUP($AC1251,技リスト!$A$1:$F$245,4,FALSE)),"一致","")</f>
        <v/>
      </c>
      <c r="AG1251" s="16" t="str">
        <f t="shared" si="152"/>
        <v>イリュージョンボールブレードアタックツインブーストオーロラカーテン</v>
      </c>
      <c r="AH1251" s="16" t="str">
        <f t="shared" si="153"/>
        <v>イリュージョンボールブレードアタックツインブーストオーロラカーテン</v>
      </c>
      <c r="AI1251" s="16" t="str">
        <f t="shared" si="154"/>
        <v>イリュージョンボールブレードアタックツインブーストオーロラカーテン</v>
      </c>
      <c r="AJ1251" s="16" t="str">
        <f t="shared" si="155"/>
        <v>イリュージョンボールブレードアタックツインブーストオーロラカーテン</v>
      </c>
      <c r="AK1251" s="15" t="str">
        <f t="shared" si="156"/>
        <v>DRBLNSCA</v>
      </c>
      <c r="AL1251" s="16" t="str">
        <f t="shared" si="157"/>
        <v>DRBLNSCA</v>
      </c>
      <c r="AM1251" s="15" t="str">
        <f t="shared" si="158"/>
        <v>DRBLNSCA</v>
      </c>
      <c r="AN1251" s="15" t="str">
        <f t="shared" si="159"/>
        <v>DRBLNSCA</v>
      </c>
    </row>
    <row r="1252" spans="1:40" ht="11.25" customHeight="1" x14ac:dyDescent="0.15">
      <c r="A1252" s="15">
        <v>1251</v>
      </c>
      <c r="B1252" s="15" t="s">
        <v>2812</v>
      </c>
      <c r="C1252" s="15" t="s">
        <v>2813</v>
      </c>
      <c r="D1252" s="3" t="s">
        <v>18</v>
      </c>
      <c r="E1252" s="15" t="s">
        <v>121</v>
      </c>
      <c r="F1252" s="15" t="s">
        <v>53</v>
      </c>
      <c r="G1252" s="15">
        <v>136</v>
      </c>
      <c r="H1252" s="15">
        <v>153</v>
      </c>
      <c r="I1252" s="15">
        <v>55</v>
      </c>
      <c r="J1252" s="15">
        <v>54</v>
      </c>
      <c r="K1252" s="15">
        <v>59</v>
      </c>
      <c r="L1252" s="15">
        <v>53</v>
      </c>
      <c r="M1252" s="15">
        <v>64</v>
      </c>
      <c r="N1252" s="15">
        <v>68</v>
      </c>
      <c r="O1252" s="15">
        <v>63</v>
      </c>
      <c r="P1252" s="15">
        <v>22</v>
      </c>
      <c r="Q1252" s="15" t="s">
        <v>344</v>
      </c>
      <c r="R1252" s="3" t="str">
        <f>IF(ISERROR(VLOOKUP($Q1252,技リスト!$A$1:$F$270,6,FALSE)),"－",VLOOKUP($Q1252,技リスト!$A$1:$F$270,6,FALSE))</f>
        <v>NS</v>
      </c>
      <c r="S1252" s="3">
        <f>IF(ISERROR(VLOOKUP($Q1252,技リスト!$A$1:$F$270,3,FALSE)),"－",VLOOKUP($Q1252,技リスト!$A$1:$F$270,3,FALSE))</f>
        <v>31</v>
      </c>
      <c r="T1252" s="3" t="str">
        <f>IF($E1252=IF(ISERROR(VLOOKUP($Q1252,技リスト!$A$1:$F$270,4,FALSE)),"－",VLOOKUP($Q1252,技リスト!$A$1:$F$270,4,FALSE)),"一致","")</f>
        <v>一致</v>
      </c>
      <c r="U1252" s="15" t="s">
        <v>427</v>
      </c>
      <c r="V1252" s="3" t="str">
        <f>IF(ISERROR(VLOOKUP($U1252,技リスト!$A$1:$F$270,6,FALSE)),"－",VLOOKUP($U1252,技リスト!$A$1:$F$270,6,FALSE))</f>
        <v>BL</v>
      </c>
      <c r="W1252" s="3">
        <f>IF(ISERROR(VLOOKUP($U1252,技リスト!$A$1:$F$270,3,FALSE)),"－",VLOOKUP($U1252,技リスト!$A$1:$F$270,3,FALSE))</f>
        <v>39</v>
      </c>
      <c r="X1252" s="3" t="str">
        <f>IF($E1252=IF(ISERROR(VLOOKUP($U1252,技リスト!$A$1:$F$270,4,FALSE)),"－",VLOOKUP($U1252,技リスト!$A$1:$F$270,4,FALSE)),"一致","")</f>
        <v/>
      </c>
      <c r="Y1252" s="15" t="s">
        <v>610</v>
      </c>
      <c r="Z1252" s="3" t="str">
        <f>IF(ISERROR(VLOOKUP($Y1252,技リスト!$A$1:$F$270,6,FALSE)),"－",VLOOKUP($Y1252,技リスト!$A$1:$F$270,6,FALSE))</f>
        <v>DR</v>
      </c>
      <c r="AA1252" s="3">
        <f>IF(ISERROR(VLOOKUP($Y1252,技リスト!$A$1:$F$270,3,FALSE)),"－",VLOOKUP($Y1252,技リスト!$A$1:$F$270,3,FALSE))</f>
        <v>38</v>
      </c>
      <c r="AB1252" s="3" t="str">
        <f>IF($E1252=IF(ISERROR(VLOOKUP($Y1252,技リスト!$A$1:$F$270,4,FALSE)),"－",VLOOKUP($Y1252,技リスト!$A$1:$F$270,4,FALSE)),"一致","")</f>
        <v/>
      </c>
      <c r="AC1252" s="15" t="s">
        <v>175</v>
      </c>
      <c r="AD1252" s="3" t="str">
        <f>IF(ISERROR(VLOOKUP($AC1252,技リスト!$A$1:$F$270,6,FALSE)),"－",VLOOKUP($AC1252,技リスト!$A$1:$F$270,6,FALSE))</f>
        <v>NS</v>
      </c>
      <c r="AE1252" s="3">
        <f>IF(ISERROR(VLOOKUP($AC1252,技リスト!$A$1:$F$270,3,FALSE)),"－",VLOOKUP($AC1252,技リスト!$A$1:$F$270,3,FALSE))</f>
        <v>65</v>
      </c>
      <c r="AF1252" s="3" t="str">
        <f>IF($E1252=IF(ISERROR(VLOOKUP($AC1252,技リスト!$A$1:$F$245,4,FALSE)),"－",VLOOKUP($AC1252,技リスト!$A$1:$F$245,4,FALSE)),"一致","")</f>
        <v/>
      </c>
      <c r="AG1252" s="16" t="str">
        <f t="shared" si="152"/>
        <v>ターザンキックブレードアタックフーセンガムファイアトルネード</v>
      </c>
      <c r="AH1252" s="16" t="str">
        <f t="shared" si="153"/>
        <v>ターザンキックブレードアタックフーセンガムファイアトルネード</v>
      </c>
      <c r="AI1252" s="16" t="str">
        <f t="shared" si="154"/>
        <v>ターザンキックブレードアタックフーセンガムファイアトルネード</v>
      </c>
      <c r="AJ1252" s="16" t="str">
        <f t="shared" si="155"/>
        <v>ターザンキックブレードアタックフーセンガムファイアトルネード</v>
      </c>
      <c r="AK1252" s="15" t="str">
        <f t="shared" si="156"/>
        <v>NSBLDRNS</v>
      </c>
      <c r="AL1252" s="16" t="str">
        <f t="shared" si="157"/>
        <v>NSBLDRNS</v>
      </c>
      <c r="AM1252" s="15" t="str">
        <f t="shared" si="158"/>
        <v>NSBLDRNS</v>
      </c>
      <c r="AN1252" s="15" t="str">
        <f t="shared" si="159"/>
        <v>NSBLDRNS</v>
      </c>
    </row>
    <row r="1253" spans="1:40" ht="11.25" customHeight="1" x14ac:dyDescent="0.15">
      <c r="A1253" s="15">
        <v>1252</v>
      </c>
      <c r="B1253" s="15" t="s">
        <v>2814</v>
      </c>
      <c r="C1253" s="15" t="s">
        <v>2815</v>
      </c>
      <c r="D1253" s="3" t="s">
        <v>18</v>
      </c>
      <c r="E1253" s="15" t="s">
        <v>88</v>
      </c>
      <c r="F1253" s="15" t="s">
        <v>20</v>
      </c>
      <c r="G1253" s="15">
        <v>138</v>
      </c>
      <c r="H1253" s="15">
        <v>144</v>
      </c>
      <c r="I1253" s="15">
        <v>52</v>
      </c>
      <c r="J1253" s="15">
        <v>68</v>
      </c>
      <c r="K1253" s="15">
        <v>50</v>
      </c>
      <c r="L1253" s="15">
        <v>63</v>
      </c>
      <c r="M1253" s="15">
        <v>52</v>
      </c>
      <c r="N1253" s="15">
        <v>64</v>
      </c>
      <c r="O1253" s="15">
        <v>62</v>
      </c>
      <c r="P1253" s="15">
        <v>20</v>
      </c>
      <c r="Q1253" s="15" t="s">
        <v>436</v>
      </c>
      <c r="R1253" s="3" t="str">
        <f>IF(ISERROR(VLOOKUP($Q1253,技リスト!$A$1:$F$270,6,FALSE)),"－",VLOOKUP($Q1253,技リスト!$A$1:$F$270,6,FALSE))</f>
        <v>CA</v>
      </c>
      <c r="S1253" s="3">
        <f>IF(ISERROR(VLOOKUP($Q1253,技リスト!$A$1:$F$270,3,FALSE)),"－",VLOOKUP($Q1253,技リスト!$A$1:$F$270,3,FALSE))</f>
        <v>10</v>
      </c>
      <c r="T1253" s="3" t="str">
        <f>IF($E1253=IF(ISERROR(VLOOKUP($Q1253,技リスト!$A$1:$F$270,4,FALSE)),"－",VLOOKUP($Q1253,技リスト!$A$1:$F$270,4,FALSE)),"一致","")</f>
        <v>一致</v>
      </c>
      <c r="U1253" s="15" t="s">
        <v>250</v>
      </c>
      <c r="V1253" s="3" t="str">
        <f>IF(ISERROR(VLOOKUP($U1253,技リスト!$A$1:$F$270,6,FALSE)),"－",VLOOKUP($U1253,技リスト!$A$1:$F$270,6,FALSE))</f>
        <v>P1</v>
      </c>
      <c r="W1253" s="3">
        <f>IF(ISERROR(VLOOKUP($U1253,技リスト!$A$1:$F$270,3,FALSE)),"－",VLOOKUP($U1253,技リスト!$A$1:$F$270,3,FALSE))</f>
        <v>46</v>
      </c>
      <c r="X1253" s="3" t="str">
        <f>IF($E1253=IF(ISERROR(VLOOKUP($U1253,技リスト!$A$1:$F$270,4,FALSE)),"－",VLOOKUP($U1253,技リスト!$A$1:$F$270,4,FALSE)),"一致","")</f>
        <v/>
      </c>
      <c r="Y1253" s="15" t="s">
        <v>289</v>
      </c>
      <c r="Z1253" s="3" t="str">
        <f>IF(ISERROR(VLOOKUP($Y1253,技リスト!$A$1:$F$270,6,FALSE)),"－",VLOOKUP($Y1253,技リスト!$A$1:$F$270,6,FALSE))</f>
        <v>DR</v>
      </c>
      <c r="AA1253" s="3">
        <f>IF(ISERROR(VLOOKUP($Y1253,技リスト!$A$1:$F$270,3,FALSE)),"－",VLOOKUP($Y1253,技リスト!$A$1:$F$270,3,FALSE))</f>
        <v>24</v>
      </c>
      <c r="AB1253" s="3" t="str">
        <f>IF($E1253=IF(ISERROR(VLOOKUP($Y1253,技リスト!$A$1:$F$270,4,FALSE)),"－",VLOOKUP($Y1253,技リスト!$A$1:$F$270,4,FALSE)),"一致","")</f>
        <v>一致</v>
      </c>
      <c r="AC1253" s="15" t="s">
        <v>445</v>
      </c>
      <c r="AD1253" s="3" t="str">
        <f>IF(ISERROR(VLOOKUP($AC1253,技リスト!$A$1:$F$270,6,FALSE)),"－",VLOOKUP($AC1253,技リスト!$A$1:$F$270,6,FALSE))</f>
        <v>CA</v>
      </c>
      <c r="AE1253" s="3">
        <f>IF(ISERROR(VLOOKUP($AC1253,技リスト!$A$1:$F$270,3,FALSE)),"－",VLOOKUP($AC1253,技リスト!$A$1:$F$270,3,FALSE))</f>
        <v>61</v>
      </c>
      <c r="AF1253" s="3" t="str">
        <f>IF($E1253=IF(ISERROR(VLOOKUP($AC1253,技リスト!$A$1:$F$245,4,FALSE)),"－",VLOOKUP($AC1253,技リスト!$A$1:$F$245,4,FALSE)),"一致","")</f>
        <v>一致</v>
      </c>
      <c r="AG1253" s="16" t="str">
        <f t="shared" si="152"/>
        <v>スワンダイブねっけつヘッドどくぎりのじゅつつむじ</v>
      </c>
      <c r="AH1253" s="16" t="str">
        <f t="shared" si="153"/>
        <v>スワンダイブねっけつヘッドどくぎりのじゅつつむじ</v>
      </c>
      <c r="AI1253" s="16" t="str">
        <f t="shared" si="154"/>
        <v>スワンダイブねっけつヘッドどくぎりのじゅつつむじ</v>
      </c>
      <c r="AJ1253" s="16" t="str">
        <f t="shared" si="155"/>
        <v>スワンダイブねっけつヘッドどくぎりのじゅつつむじ</v>
      </c>
      <c r="AK1253" s="15" t="str">
        <f t="shared" si="156"/>
        <v>CAP1DRCA</v>
      </c>
      <c r="AL1253" s="16" t="str">
        <f t="shared" si="157"/>
        <v>CAP1DRCA</v>
      </c>
      <c r="AM1253" s="15" t="str">
        <f t="shared" si="158"/>
        <v>CAP1DRCA</v>
      </c>
      <c r="AN1253" s="15" t="str">
        <f t="shared" si="159"/>
        <v>CAP1DRCA</v>
      </c>
    </row>
    <row r="1254" spans="1:40" ht="11.25" customHeight="1" x14ac:dyDescent="0.15">
      <c r="A1254" s="15">
        <v>1253</v>
      </c>
      <c r="B1254" s="15" t="s">
        <v>2816</v>
      </c>
      <c r="C1254" s="15" t="s">
        <v>2817</v>
      </c>
      <c r="D1254" s="3" t="s">
        <v>18</v>
      </c>
      <c r="E1254" s="15" t="s">
        <v>121</v>
      </c>
      <c r="F1254" s="15" t="s">
        <v>53</v>
      </c>
      <c r="G1254" s="15">
        <v>145</v>
      </c>
      <c r="H1254" s="15">
        <v>141</v>
      </c>
      <c r="I1254" s="15">
        <v>60</v>
      </c>
      <c r="J1254" s="15">
        <v>61</v>
      </c>
      <c r="K1254" s="15">
        <v>59</v>
      </c>
      <c r="L1254" s="15">
        <v>60</v>
      </c>
      <c r="M1254" s="15">
        <v>55</v>
      </c>
      <c r="N1254" s="15">
        <v>63</v>
      </c>
      <c r="O1254" s="15">
        <v>54</v>
      </c>
      <c r="P1254" s="15">
        <v>28</v>
      </c>
      <c r="Q1254" s="15" t="s">
        <v>198</v>
      </c>
      <c r="R1254" s="3" t="str">
        <f>IF(ISERROR(VLOOKUP($Q1254,技リスト!$A$1:$F$270,6,FALSE)),"－",VLOOKUP($Q1254,技リスト!$A$1:$F$270,6,FALSE))</f>
        <v>－</v>
      </c>
      <c r="S1254" s="3" t="str">
        <f>IF(ISERROR(VLOOKUP($Q1254,技リスト!$A$1:$F$270,3,FALSE)),"－",VLOOKUP($Q1254,技リスト!$A$1:$F$270,3,FALSE))</f>
        <v>－</v>
      </c>
      <c r="T1254" s="3" t="str">
        <f>IF($E1254=IF(ISERROR(VLOOKUP($Q1254,技リスト!$A$1:$F$270,4,FALSE)),"－",VLOOKUP($Q1254,技リスト!$A$1:$F$270,4,FALSE)),"一致","")</f>
        <v/>
      </c>
      <c r="U1254" s="15" t="s">
        <v>732</v>
      </c>
      <c r="V1254" s="3" t="str">
        <f>IF(ISERROR(VLOOKUP($U1254,技リスト!$A$1:$F$270,6,FALSE)),"－",VLOOKUP($U1254,技リスト!$A$1:$F$270,6,FALSE))</f>
        <v>BL</v>
      </c>
      <c r="W1254" s="3">
        <f>IF(ISERROR(VLOOKUP($U1254,技リスト!$A$1:$F$270,3,FALSE)),"－",VLOOKUP($U1254,技リスト!$A$1:$F$270,3,FALSE))</f>
        <v>56</v>
      </c>
      <c r="X1254" s="3" t="str">
        <f>IF($E1254=IF(ISERROR(VLOOKUP($U1254,技リスト!$A$1:$F$270,4,FALSE)),"－",VLOOKUP($U1254,技リスト!$A$1:$F$270,4,FALSE)),"一致","")</f>
        <v/>
      </c>
      <c r="Y1254" s="15" t="s">
        <v>424</v>
      </c>
      <c r="Z1254" s="3" t="str">
        <f>IF(ISERROR(VLOOKUP($Y1254,技リスト!$A$1:$F$270,6,FALSE)),"－",VLOOKUP($Y1254,技リスト!$A$1:$F$270,6,FALSE))</f>
        <v>NS</v>
      </c>
      <c r="AA1254" s="3">
        <f>IF(ISERROR(VLOOKUP($Y1254,技リスト!$A$1:$F$270,3,FALSE)),"－",VLOOKUP($Y1254,技リスト!$A$1:$F$270,3,FALSE))</f>
        <v>78</v>
      </c>
      <c r="AB1254" s="3" t="str">
        <f>IF($E1254=IF(ISERROR(VLOOKUP($Y1254,技リスト!$A$1:$F$270,4,FALSE)),"－",VLOOKUP($Y1254,技リスト!$A$1:$F$270,4,FALSE)),"一致","")</f>
        <v/>
      </c>
      <c r="AC1254" s="15" t="s">
        <v>757</v>
      </c>
      <c r="AD1254" s="3" t="str">
        <f>IF(ISERROR(VLOOKUP($AC1254,技リスト!$A$1:$F$270,6,FALSE)),"－",VLOOKUP($AC1254,技リスト!$A$1:$F$270,6,FALSE))</f>
        <v>DR</v>
      </c>
      <c r="AE1254" s="3">
        <f>IF(ISERROR(VLOOKUP($AC1254,技リスト!$A$1:$F$270,3,FALSE)),"－",VLOOKUP($AC1254,技リスト!$A$1:$F$270,3,FALSE))</f>
        <v>65</v>
      </c>
      <c r="AF1254" s="3" t="str">
        <f>IF($E1254=IF(ISERROR(VLOOKUP($AC1254,技リスト!$A$1:$F$245,4,FALSE)),"－",VLOOKUP($AC1254,技リスト!$A$1:$F$245,4,FALSE)),"一致","")</f>
        <v/>
      </c>
      <c r="AG1254" s="16" t="str">
        <f t="shared" si="152"/>
        <v>ラッキー!フェイクボンバーシャインドライブまぼろしドリブル</v>
      </c>
      <c r="AH1254" s="16" t="str">
        <f t="shared" si="153"/>
        <v>ラッキー!フェイクボンバーシャインドライブまぼろしドリブル</v>
      </c>
      <c r="AI1254" s="16" t="str">
        <f t="shared" si="154"/>
        <v>ラッキー!フェイクボンバーシャインドライブまぼろしドリブル</v>
      </c>
      <c r="AJ1254" s="16" t="str">
        <f t="shared" si="155"/>
        <v>ラッキー!フェイクボンバーシャインドライブまぼろしドリブル</v>
      </c>
      <c r="AK1254" s="15" t="str">
        <f t="shared" si="156"/>
        <v>－BLNSDR</v>
      </c>
      <c r="AL1254" s="16" t="str">
        <f t="shared" si="157"/>
        <v>－BLNSDR</v>
      </c>
      <c r="AM1254" s="15" t="str">
        <f t="shared" si="158"/>
        <v>－BLNSDR</v>
      </c>
      <c r="AN1254" s="15" t="str">
        <f t="shared" si="159"/>
        <v>－BLNSDR</v>
      </c>
    </row>
    <row r="1255" spans="1:40" ht="11.25" customHeight="1" x14ac:dyDescent="0.15">
      <c r="A1255" s="15">
        <v>1254</v>
      </c>
      <c r="B1255" s="15" t="s">
        <v>2818</v>
      </c>
      <c r="C1255" s="15" t="s">
        <v>2819</v>
      </c>
      <c r="D1255" s="3" t="s">
        <v>18</v>
      </c>
      <c r="E1255" s="15" t="s">
        <v>145</v>
      </c>
      <c r="F1255" s="15" t="s">
        <v>53</v>
      </c>
      <c r="G1255" s="15">
        <v>125</v>
      </c>
      <c r="H1255" s="15">
        <v>137</v>
      </c>
      <c r="I1255" s="15">
        <v>44</v>
      </c>
      <c r="J1255" s="15">
        <v>55</v>
      </c>
      <c r="K1255" s="15">
        <v>62</v>
      </c>
      <c r="L1255" s="15">
        <v>57</v>
      </c>
      <c r="M1255" s="15">
        <v>68</v>
      </c>
      <c r="N1255" s="15">
        <v>60</v>
      </c>
      <c r="O1255" s="15">
        <v>61</v>
      </c>
      <c r="P1255" s="15">
        <v>19</v>
      </c>
      <c r="Q1255" s="15" t="s">
        <v>269</v>
      </c>
      <c r="R1255" s="3" t="str">
        <f>IF(ISERROR(VLOOKUP($Q1255,技リスト!$A$1:$F$270,6,FALSE)),"－",VLOOKUP($Q1255,技リスト!$A$1:$F$270,6,FALSE))</f>
        <v>CA</v>
      </c>
      <c r="S1255" s="3">
        <f>IF(ISERROR(VLOOKUP($Q1255,技リスト!$A$1:$F$270,3,FALSE)),"－",VLOOKUP($Q1255,技リスト!$A$1:$F$270,3,FALSE))</f>
        <v>12</v>
      </c>
      <c r="T1255" s="3" t="str">
        <f>IF($E1255=IF(ISERROR(VLOOKUP($Q1255,技リスト!$A$1:$F$270,4,FALSE)),"－",VLOOKUP($Q1255,技リスト!$A$1:$F$270,4,FALSE)),"一致","")</f>
        <v/>
      </c>
      <c r="U1255" s="15" t="s">
        <v>350</v>
      </c>
      <c r="V1255" s="3" t="str">
        <f>IF(ISERROR(VLOOKUP($U1255,技リスト!$A$1:$F$270,6,FALSE)),"－",VLOOKUP($U1255,技リスト!$A$1:$F$270,6,FALSE))</f>
        <v>NS</v>
      </c>
      <c r="W1255" s="3">
        <f>IF(ISERROR(VLOOKUP($U1255,技リスト!$A$1:$F$270,3,FALSE)),"－",VLOOKUP($U1255,技リスト!$A$1:$F$270,3,FALSE))</f>
        <v>67</v>
      </c>
      <c r="X1255" s="3" t="str">
        <f>IF($E1255=IF(ISERROR(VLOOKUP($U1255,技リスト!$A$1:$F$270,4,FALSE)),"－",VLOOKUP($U1255,技リスト!$A$1:$F$270,4,FALSE)),"一致","")</f>
        <v/>
      </c>
      <c r="Y1255" s="15" t="s">
        <v>141</v>
      </c>
      <c r="Z1255" s="3" t="str">
        <f>IF(ISERROR(VLOOKUP($Y1255,技リスト!$A$1:$F$270,6,FALSE)),"－",VLOOKUP($Y1255,技リスト!$A$1:$F$270,6,FALSE))</f>
        <v>BL</v>
      </c>
      <c r="AA1255" s="3">
        <f>IF(ISERROR(VLOOKUP($Y1255,技リスト!$A$1:$F$270,3,FALSE)),"－",VLOOKUP($Y1255,技リスト!$A$1:$F$270,3,FALSE))</f>
        <v>64</v>
      </c>
      <c r="AB1255" s="3" t="str">
        <f>IF($E1255=IF(ISERROR(VLOOKUP($Y1255,技リスト!$A$1:$F$270,4,FALSE)),"－",VLOOKUP($Y1255,技リスト!$A$1:$F$270,4,FALSE)),"一致","")</f>
        <v/>
      </c>
      <c r="AC1255" s="15" t="s">
        <v>218</v>
      </c>
      <c r="AD1255" s="3" t="str">
        <f>IF(ISERROR(VLOOKUP($AC1255,技リスト!$A$1:$F$270,6,FALSE)),"－",VLOOKUP($AC1255,技リスト!$A$1:$F$270,6,FALSE))</f>
        <v>DR</v>
      </c>
      <c r="AE1255" s="3">
        <f>IF(ISERROR(VLOOKUP($AC1255,技リスト!$A$1:$F$270,3,FALSE)),"－",VLOOKUP($AC1255,技リスト!$A$1:$F$270,3,FALSE))</f>
        <v>63</v>
      </c>
      <c r="AF1255" s="3" t="str">
        <f>IF($E1255=IF(ISERROR(VLOOKUP($AC1255,技リスト!$A$1:$F$245,4,FALSE)),"－",VLOOKUP($AC1255,技リスト!$A$1:$F$245,4,FALSE)),"一致","")</f>
        <v>一致</v>
      </c>
      <c r="AG1255" s="16" t="str">
        <f t="shared" si="152"/>
        <v>キラーブレードクロスドライブかげぬいジャッジスルー</v>
      </c>
      <c r="AH1255" s="16" t="str">
        <f t="shared" si="153"/>
        <v>キラーブレードクロスドライブかげぬいジャッジスルー</v>
      </c>
      <c r="AI1255" s="16" t="str">
        <f t="shared" si="154"/>
        <v>キラーブレードクロスドライブかげぬいジャッジスルー</v>
      </c>
      <c r="AJ1255" s="16" t="str">
        <f t="shared" si="155"/>
        <v>キラーブレードクロスドライブかげぬいジャッジスルー</v>
      </c>
      <c r="AK1255" s="15" t="str">
        <f t="shared" si="156"/>
        <v>CANSBLDR</v>
      </c>
      <c r="AL1255" s="16" t="str">
        <f t="shared" si="157"/>
        <v>CANSBLDR</v>
      </c>
      <c r="AM1255" s="15" t="str">
        <f t="shared" si="158"/>
        <v>CANSBLDR</v>
      </c>
      <c r="AN1255" s="15" t="str">
        <f t="shared" si="159"/>
        <v>CANSBLDR</v>
      </c>
    </row>
    <row r="1256" spans="1:40" ht="11.25" customHeight="1" x14ac:dyDescent="0.15">
      <c r="A1256" s="15">
        <v>1255</v>
      </c>
      <c r="B1256" s="15" t="s">
        <v>2820</v>
      </c>
      <c r="C1256" s="15" t="s">
        <v>2821</v>
      </c>
      <c r="D1256" s="3" t="s">
        <v>18</v>
      </c>
      <c r="E1256" s="15" t="s">
        <v>145</v>
      </c>
      <c r="F1256" s="15" t="s">
        <v>17</v>
      </c>
      <c r="G1256" s="15">
        <v>167</v>
      </c>
      <c r="H1256" s="15">
        <v>166</v>
      </c>
      <c r="I1256" s="15">
        <v>72</v>
      </c>
      <c r="J1256" s="15">
        <v>57</v>
      </c>
      <c r="K1256" s="15">
        <v>66</v>
      </c>
      <c r="L1256" s="15">
        <v>40</v>
      </c>
      <c r="M1256" s="15">
        <v>55</v>
      </c>
      <c r="N1256" s="15">
        <v>52</v>
      </c>
      <c r="O1256" s="15">
        <v>58</v>
      </c>
      <c r="P1256" s="15">
        <v>20</v>
      </c>
      <c r="Q1256" s="15" t="s">
        <v>223</v>
      </c>
      <c r="R1256" s="3" t="str">
        <f>IF(ISERROR(VLOOKUP($Q1256,技リスト!$A$1:$F$270,6,FALSE)),"－",VLOOKUP($Q1256,技リスト!$A$1:$F$270,6,FALSE))</f>
        <v>BL</v>
      </c>
      <c r="S1256" s="3">
        <f>IF(ISERROR(VLOOKUP($Q1256,技リスト!$A$1:$F$270,3,FALSE)),"－",VLOOKUP($Q1256,技リスト!$A$1:$F$270,3,FALSE))</f>
        <v>8</v>
      </c>
      <c r="T1256" s="3" t="str">
        <f>IF($E1256=IF(ISERROR(VLOOKUP($Q1256,技リスト!$A$1:$F$270,4,FALSE)),"－",VLOOKUP($Q1256,技リスト!$A$1:$F$270,4,FALSE)),"一致","")</f>
        <v/>
      </c>
      <c r="U1256" s="15" t="s">
        <v>180</v>
      </c>
      <c r="V1256" s="3" t="str">
        <f>IF(ISERROR(VLOOKUP($U1256,技リスト!$A$1:$F$270,6,FALSE)),"－",VLOOKUP($U1256,技リスト!$A$1:$F$270,6,FALSE))</f>
        <v>NS</v>
      </c>
      <c r="W1256" s="3">
        <f>IF(ISERROR(VLOOKUP($U1256,技リスト!$A$1:$F$270,3,FALSE)),"－",VLOOKUP($U1256,技リスト!$A$1:$F$270,3,FALSE))</f>
        <v>65</v>
      </c>
      <c r="X1256" s="3" t="str">
        <f>IF($E1256=IF(ISERROR(VLOOKUP($U1256,技リスト!$A$1:$F$270,4,FALSE)),"－",VLOOKUP($U1256,技リスト!$A$1:$F$270,4,FALSE)),"一致","")</f>
        <v/>
      </c>
      <c r="Y1256" s="15" t="s">
        <v>290</v>
      </c>
      <c r="Z1256" s="3" t="str">
        <f>IF(ISERROR(VLOOKUP($Y1256,技リスト!$A$1:$F$270,6,FALSE)),"－",VLOOKUP($Y1256,技リスト!$A$1:$F$270,6,FALSE))</f>
        <v>BL</v>
      </c>
      <c r="AA1256" s="3">
        <f>IF(ISERROR(VLOOKUP($Y1256,技リスト!$A$1:$F$270,3,FALSE)),"－",VLOOKUP($Y1256,技リスト!$A$1:$F$270,3,FALSE))</f>
        <v>56</v>
      </c>
      <c r="AB1256" s="3" t="str">
        <f>IF($E1256=IF(ISERROR(VLOOKUP($Y1256,技リスト!$A$1:$F$270,4,FALSE)),"－",VLOOKUP($Y1256,技リスト!$A$1:$F$270,4,FALSE)),"一致","")</f>
        <v/>
      </c>
      <c r="AC1256" s="15" t="s">
        <v>135</v>
      </c>
      <c r="AD1256" s="3" t="str">
        <f>IF(ISERROR(VLOOKUP($AC1256,技リスト!$A$1:$F$270,6,FALSE)),"－",VLOOKUP($AC1256,技リスト!$A$1:$F$270,6,FALSE))</f>
        <v>DR</v>
      </c>
      <c r="AE1256" s="3">
        <f>IF(ISERROR(VLOOKUP($AC1256,技リスト!$A$1:$F$270,3,FALSE)),"－",VLOOKUP($AC1256,技リスト!$A$1:$F$270,3,FALSE))</f>
        <v>61</v>
      </c>
      <c r="AF1256" s="3" t="str">
        <f>IF($E1256=IF(ISERROR(VLOOKUP($AC1256,技リスト!$A$1:$F$245,4,FALSE)),"－",VLOOKUP($AC1256,技リスト!$A$1:$F$245,4,FALSE)),"一致","")</f>
        <v/>
      </c>
      <c r="AG1256" s="16" t="str">
        <f t="shared" si="152"/>
        <v>キラースライドドラゴンクラッシュくものいとモグラフェイント</v>
      </c>
      <c r="AH1256" s="16" t="str">
        <f t="shared" si="153"/>
        <v>キラースライドドラゴンクラッシュくものいとモグラフェイント</v>
      </c>
      <c r="AI1256" s="16" t="str">
        <f t="shared" si="154"/>
        <v>キラースライドドラゴンクラッシュくものいとモグラフェイント</v>
      </c>
      <c r="AJ1256" s="16" t="str">
        <f t="shared" si="155"/>
        <v>キラースライドドラゴンクラッシュくものいとモグラフェイント</v>
      </c>
      <c r="AK1256" s="15" t="str">
        <f t="shared" si="156"/>
        <v>BLNSBLDR</v>
      </c>
      <c r="AL1256" s="16" t="str">
        <f t="shared" si="157"/>
        <v>BLNSBLDR</v>
      </c>
      <c r="AM1256" s="15" t="str">
        <f t="shared" si="158"/>
        <v>BLNSBLDR</v>
      </c>
      <c r="AN1256" s="15" t="str">
        <f t="shared" si="159"/>
        <v>BLNSBLDR</v>
      </c>
    </row>
    <row r="1257" spans="1:40" ht="11.25" customHeight="1" x14ac:dyDescent="0.15">
      <c r="A1257" s="15">
        <v>1256</v>
      </c>
      <c r="B1257" s="15" t="s">
        <v>2822</v>
      </c>
      <c r="C1257" s="15" t="s">
        <v>2823</v>
      </c>
      <c r="D1257" s="3" t="s">
        <v>18</v>
      </c>
      <c r="E1257" s="15" t="s">
        <v>121</v>
      </c>
      <c r="F1257" s="15" t="s">
        <v>17</v>
      </c>
      <c r="G1257" s="15">
        <v>151</v>
      </c>
      <c r="H1257" s="15">
        <v>134</v>
      </c>
      <c r="I1257" s="15">
        <v>73</v>
      </c>
      <c r="J1257" s="15">
        <v>60</v>
      </c>
      <c r="K1257" s="15">
        <v>60</v>
      </c>
      <c r="L1257" s="15">
        <v>62</v>
      </c>
      <c r="M1257" s="15">
        <v>54</v>
      </c>
      <c r="N1257" s="15">
        <v>55</v>
      </c>
      <c r="O1257" s="15">
        <v>56</v>
      </c>
      <c r="P1257" s="15">
        <v>8</v>
      </c>
      <c r="Q1257" s="15" t="s">
        <v>304</v>
      </c>
      <c r="R1257" s="3" t="str">
        <f>IF(ISERROR(VLOOKUP($Q1257,技リスト!$A$1:$F$270,6,FALSE)),"－",VLOOKUP($Q1257,技リスト!$A$1:$F$270,6,FALSE))</f>
        <v>BL</v>
      </c>
      <c r="S1257" s="3">
        <f>IF(ISERROR(VLOOKUP($Q1257,技リスト!$A$1:$F$270,3,FALSE)),"－",VLOOKUP($Q1257,技リスト!$A$1:$F$270,3,FALSE))</f>
        <v>12</v>
      </c>
      <c r="T1257" s="3" t="str">
        <f>IF($E1257=IF(ISERROR(VLOOKUP($Q1257,技リスト!$A$1:$F$270,4,FALSE)),"－",VLOOKUP($Q1257,技リスト!$A$1:$F$270,4,FALSE)),"一致","")</f>
        <v>一致</v>
      </c>
      <c r="U1257" s="15" t="s">
        <v>134</v>
      </c>
      <c r="V1257" s="3" t="str">
        <f>IF(ISERROR(VLOOKUP($U1257,技リスト!$A$1:$F$270,6,FALSE)),"－",VLOOKUP($U1257,技リスト!$A$1:$F$270,6,FALSE))</f>
        <v>DR</v>
      </c>
      <c r="W1257" s="3">
        <f>IF(ISERROR(VLOOKUP($U1257,技リスト!$A$1:$F$270,3,FALSE)),"－",VLOOKUP($U1257,技リスト!$A$1:$F$270,3,FALSE))</f>
        <v>38</v>
      </c>
      <c r="X1257" s="3" t="str">
        <f>IF($E1257=IF(ISERROR(VLOOKUP($U1257,技リスト!$A$1:$F$270,4,FALSE)),"－",VLOOKUP($U1257,技リスト!$A$1:$F$270,4,FALSE)),"一致","")</f>
        <v>一致</v>
      </c>
      <c r="Y1257" s="15" t="s">
        <v>213</v>
      </c>
      <c r="Z1257" s="3" t="str">
        <f>IF(ISERROR(VLOOKUP($Y1257,技リスト!$A$1:$F$270,6,FALSE)),"－",VLOOKUP($Y1257,技リスト!$A$1:$F$270,6,FALSE))</f>
        <v>BL</v>
      </c>
      <c r="AA1257" s="3">
        <f>IF(ISERROR(VLOOKUP($Y1257,技リスト!$A$1:$F$270,3,FALSE)),"－",VLOOKUP($Y1257,技リスト!$A$1:$F$270,3,FALSE))</f>
        <v>56</v>
      </c>
      <c r="AB1257" s="3" t="str">
        <f>IF($E1257=IF(ISERROR(VLOOKUP($Y1257,技リスト!$A$1:$F$270,4,FALSE)),"－",VLOOKUP($Y1257,技リスト!$A$1:$F$270,4,FALSE)),"一致","")</f>
        <v>一致</v>
      </c>
      <c r="AC1257" s="15" t="s">
        <v>219</v>
      </c>
      <c r="AD1257" s="3" t="str">
        <f>IF(ISERROR(VLOOKUP($AC1257,技リスト!$A$1:$F$270,6,FALSE)),"－",VLOOKUP($AC1257,技リスト!$A$1:$F$270,6,FALSE))</f>
        <v>BL</v>
      </c>
      <c r="AE1257" s="3">
        <f>IF(ISERROR(VLOOKUP($AC1257,技リスト!$A$1:$F$270,3,FALSE)),"－",VLOOKUP($AC1257,技リスト!$A$1:$F$270,3,FALSE))</f>
        <v>64</v>
      </c>
      <c r="AF1257" s="3" t="str">
        <f>IF($E1257=IF(ISERROR(VLOOKUP($AC1257,技リスト!$A$1:$F$245,4,FALSE)),"－",VLOOKUP($AC1257,技リスト!$A$1:$F$245,4,FALSE)),"一致","")</f>
        <v/>
      </c>
      <c r="AG1257" s="16" t="str">
        <f t="shared" si="152"/>
        <v>しこふみスーパーアルマジロアースクェイクサイクロン</v>
      </c>
      <c r="AH1257" s="16" t="str">
        <f t="shared" si="153"/>
        <v>しこふみスーパーアルマジロアースクェイクサイクロン</v>
      </c>
      <c r="AI1257" s="16" t="str">
        <f t="shared" si="154"/>
        <v>しこふみスーパーアルマジロアースクェイクサイクロン</v>
      </c>
      <c r="AJ1257" s="16" t="str">
        <f t="shared" si="155"/>
        <v>しこふみスーパーアルマジロアースクェイクサイクロン</v>
      </c>
      <c r="AK1257" s="15" t="str">
        <f t="shared" si="156"/>
        <v>BLDRBLBL</v>
      </c>
      <c r="AL1257" s="16" t="str">
        <f t="shared" si="157"/>
        <v>BLDRBLBL</v>
      </c>
      <c r="AM1257" s="15" t="str">
        <f t="shared" si="158"/>
        <v>BLDRBLBL</v>
      </c>
      <c r="AN1257" s="15" t="str">
        <f t="shared" si="159"/>
        <v>BLDRBLBL</v>
      </c>
    </row>
    <row r="1258" spans="1:40" ht="11.25" customHeight="1" x14ac:dyDescent="0.15">
      <c r="A1258" s="15">
        <v>1257</v>
      </c>
      <c r="B1258" s="15" t="s">
        <v>2824</v>
      </c>
      <c r="C1258" s="15" t="s">
        <v>2825</v>
      </c>
      <c r="D1258" s="3" t="s">
        <v>192</v>
      </c>
      <c r="E1258" s="15" t="s">
        <v>19</v>
      </c>
      <c r="F1258" s="15" t="s">
        <v>53</v>
      </c>
      <c r="G1258" s="15">
        <v>90</v>
      </c>
      <c r="H1258" s="15">
        <v>124</v>
      </c>
      <c r="I1258" s="15">
        <v>29</v>
      </c>
      <c r="J1258" s="15">
        <v>47</v>
      </c>
      <c r="K1258" s="15">
        <v>45</v>
      </c>
      <c r="L1258" s="15">
        <v>50</v>
      </c>
      <c r="M1258" s="15">
        <v>60</v>
      </c>
      <c r="N1258" s="15">
        <v>49</v>
      </c>
      <c r="O1258" s="15">
        <v>40</v>
      </c>
      <c r="P1258" s="15">
        <v>36</v>
      </c>
      <c r="Q1258" s="15" t="s">
        <v>158</v>
      </c>
      <c r="R1258" s="3" t="str">
        <f>IF(ISERROR(VLOOKUP($Q1258,技リスト!$A$1:$F$270,6,FALSE)),"－",VLOOKUP($Q1258,技リスト!$A$1:$F$270,6,FALSE))</f>
        <v>DR</v>
      </c>
      <c r="S1258" s="3">
        <f>IF(ISERROR(VLOOKUP($Q1258,技リスト!$A$1:$F$270,3,FALSE)),"－",VLOOKUP($Q1258,技リスト!$A$1:$F$270,3,FALSE))</f>
        <v>17</v>
      </c>
      <c r="T1258" s="3" t="str">
        <f>IF($E1258=IF(ISERROR(VLOOKUP($Q1258,技リスト!$A$1:$F$270,4,FALSE)),"－",VLOOKUP($Q1258,技リスト!$A$1:$F$270,4,FALSE)),"一致","")</f>
        <v/>
      </c>
      <c r="U1258" s="15" t="s">
        <v>146</v>
      </c>
      <c r="V1258" s="3" t="str">
        <f>IF(ISERROR(VLOOKUP($U1258,技リスト!$A$1:$F$270,6,FALSE)),"－",VLOOKUP($U1258,技リスト!$A$1:$F$270,6,FALSE))</f>
        <v>DR</v>
      </c>
      <c r="W1258" s="3">
        <f>IF(ISERROR(VLOOKUP($U1258,技リスト!$A$1:$F$270,3,FALSE)),"－",VLOOKUP($U1258,技リスト!$A$1:$F$270,3,FALSE))</f>
        <v>15</v>
      </c>
      <c r="X1258" s="3" t="str">
        <f>IF($E1258=IF(ISERROR(VLOOKUP($U1258,技リスト!$A$1:$F$270,4,FALSE)),"－",VLOOKUP($U1258,技リスト!$A$1:$F$270,4,FALSE)),"一致","")</f>
        <v/>
      </c>
      <c r="Y1258" s="15" t="s">
        <v>738</v>
      </c>
      <c r="Z1258" s="3" t="str">
        <f>IF(ISERROR(VLOOKUP($Y1258,技リスト!$A$1:$F$270,6,FALSE)),"－",VLOOKUP($Y1258,技リスト!$A$1:$F$270,6,FALSE))</f>
        <v>BB</v>
      </c>
      <c r="AA1258" s="3">
        <f>IF(ISERROR(VLOOKUP($Y1258,技リスト!$A$1:$F$270,3,FALSE)),"－",VLOOKUP($Y1258,技リスト!$A$1:$F$270,3,FALSE))</f>
        <v>44</v>
      </c>
      <c r="AB1258" s="3" t="str">
        <f>IF($E1258=IF(ISERROR(VLOOKUP($Y1258,技リスト!$A$1:$F$270,4,FALSE)),"－",VLOOKUP($Y1258,技リスト!$A$1:$F$270,4,FALSE)),"一致","")</f>
        <v/>
      </c>
      <c r="AC1258" s="15" t="s">
        <v>171</v>
      </c>
      <c r="AD1258" s="3" t="str">
        <f>IF(ISERROR(VLOOKUP($AC1258,技リスト!$A$1:$F$270,6,FALSE)),"－",VLOOKUP($AC1258,技リスト!$A$1:$F$270,6,FALSE))</f>
        <v>DR</v>
      </c>
      <c r="AE1258" s="3">
        <f>IF(ISERROR(VLOOKUP($AC1258,技リスト!$A$1:$F$270,3,FALSE)),"－",VLOOKUP($AC1258,技リスト!$A$1:$F$270,3,FALSE))</f>
        <v>47</v>
      </c>
      <c r="AF1258" s="3" t="str">
        <f>IF($E1258=IF(ISERROR(VLOOKUP($AC1258,技リスト!$A$1:$F$245,4,FALSE)),"－",VLOOKUP($AC1258,技リスト!$A$1:$F$245,4,FALSE)),"一致","")</f>
        <v>一致</v>
      </c>
      <c r="AG1258" s="16" t="str">
        <f t="shared" si="152"/>
        <v>たつまきせんぷうモンキーターンスーパーしこふみイリュージョンボール</v>
      </c>
      <c r="AH1258" s="16" t="str">
        <f t="shared" si="153"/>
        <v>たつまきせんぷうモンキーターンスーパーしこふみイリュージョンボール</v>
      </c>
      <c r="AI1258" s="16" t="str">
        <f t="shared" si="154"/>
        <v>たつまきせんぷうモンキーターンスーパーしこふみイリュージョンボール</v>
      </c>
      <c r="AJ1258" s="16" t="str">
        <f t="shared" si="155"/>
        <v>たつまきせんぷうモンキーターンスーパーしこふみイリュージョンボール</v>
      </c>
      <c r="AK1258" s="15" t="str">
        <f t="shared" si="156"/>
        <v>DRDRBBDR</v>
      </c>
      <c r="AL1258" s="16" t="str">
        <f t="shared" si="157"/>
        <v>DRDRBBDR</v>
      </c>
      <c r="AM1258" s="15" t="str">
        <f t="shared" si="158"/>
        <v>DRDRBBDR</v>
      </c>
      <c r="AN1258" s="15" t="str">
        <f t="shared" si="159"/>
        <v>DRDRBBDR</v>
      </c>
    </row>
    <row r="1259" spans="1:40" ht="11.25" customHeight="1" x14ac:dyDescent="0.15">
      <c r="A1259" s="15">
        <v>1258</v>
      </c>
      <c r="B1259" s="15" t="s">
        <v>2826</v>
      </c>
      <c r="C1259" s="15" t="s">
        <v>2827</v>
      </c>
      <c r="D1259" s="3" t="s">
        <v>18</v>
      </c>
      <c r="E1259" s="15" t="s">
        <v>145</v>
      </c>
      <c r="F1259" s="15" t="s">
        <v>52</v>
      </c>
      <c r="G1259" s="15">
        <v>187</v>
      </c>
      <c r="H1259" s="15">
        <v>164</v>
      </c>
      <c r="I1259" s="15">
        <v>61</v>
      </c>
      <c r="J1259" s="15">
        <v>69</v>
      </c>
      <c r="K1259" s="15">
        <v>74</v>
      </c>
      <c r="L1259" s="15">
        <v>54</v>
      </c>
      <c r="M1259" s="15">
        <v>65</v>
      </c>
      <c r="N1259" s="15">
        <v>66</v>
      </c>
      <c r="O1259" s="15">
        <v>63</v>
      </c>
      <c r="P1259" s="15">
        <v>22</v>
      </c>
      <c r="Q1259" s="15" t="s">
        <v>319</v>
      </c>
      <c r="R1259" s="3" t="str">
        <f>IF(ISERROR(VLOOKUP($Q1259,技リスト!$A$1:$F$270,6,FALSE)),"－",VLOOKUP($Q1259,技リスト!$A$1:$F$270,6,FALSE))</f>
        <v>－</v>
      </c>
      <c r="S1259" s="3" t="str">
        <f>IF(ISERROR(VLOOKUP($Q1259,技リスト!$A$1:$F$270,3,FALSE)),"－",VLOOKUP($Q1259,技リスト!$A$1:$F$270,3,FALSE))</f>
        <v>－</v>
      </c>
      <c r="T1259" s="3" t="str">
        <f>IF($E1259=IF(ISERROR(VLOOKUP($Q1259,技リスト!$A$1:$F$270,4,FALSE)),"－",VLOOKUP($Q1259,技リスト!$A$1:$F$270,4,FALSE)),"一致","")</f>
        <v/>
      </c>
      <c r="U1259" s="15" t="s">
        <v>875</v>
      </c>
      <c r="V1259" s="3" t="str">
        <f>IF(ISERROR(VLOOKUP($U1259,技リスト!$A$1:$F$270,6,FALSE)),"－",VLOOKUP($U1259,技リスト!$A$1:$F$270,6,FALSE))</f>
        <v>BS</v>
      </c>
      <c r="W1259" s="3">
        <f>IF(ISERROR(VLOOKUP($U1259,技リスト!$A$1:$F$270,3,FALSE)),"－",VLOOKUP($U1259,技リスト!$A$1:$F$270,3,FALSE))</f>
        <v>78</v>
      </c>
      <c r="X1259" s="3" t="str">
        <f>IF($E1259=IF(ISERROR(VLOOKUP($U1259,技リスト!$A$1:$F$270,4,FALSE)),"－",VLOOKUP($U1259,技リスト!$A$1:$F$270,4,FALSE)),"一致","")</f>
        <v/>
      </c>
      <c r="Y1259" s="15" t="s">
        <v>816</v>
      </c>
      <c r="Z1259" s="3" t="str">
        <f>IF(ISERROR(VLOOKUP($Y1259,技リスト!$A$1:$F$270,6,FALSE)),"－",VLOOKUP($Y1259,技リスト!$A$1:$F$270,6,FALSE))</f>
        <v>DR</v>
      </c>
      <c r="AA1259" s="3">
        <f>IF(ISERROR(VLOOKUP($Y1259,技リスト!$A$1:$F$270,3,FALSE)),"－",VLOOKUP($Y1259,技リスト!$A$1:$F$270,3,FALSE))</f>
        <v>83</v>
      </c>
      <c r="AB1259" s="3" t="str">
        <f>IF($E1259=IF(ISERROR(VLOOKUP($Y1259,技リスト!$A$1:$F$270,4,FALSE)),"－",VLOOKUP($Y1259,技リスト!$A$1:$F$270,4,FALSE)),"一致","")</f>
        <v/>
      </c>
      <c r="AC1259" s="15" t="s">
        <v>562</v>
      </c>
      <c r="AD1259" s="3" t="str">
        <f>IF(ISERROR(VLOOKUP($AC1259,技リスト!$A$1:$F$270,6,FALSE)),"－",VLOOKUP($AC1259,技リスト!$A$1:$F$270,6,FALSE))</f>
        <v>BB</v>
      </c>
      <c r="AE1259" s="3">
        <f>IF(ISERROR(VLOOKUP($AC1259,技リスト!$A$1:$F$270,3,FALSE)),"－",VLOOKUP($AC1259,技リスト!$A$1:$F$270,3,FALSE))</f>
        <v>80</v>
      </c>
      <c r="AF1259" s="3" t="str">
        <f>IF($E1259=IF(ISERROR(VLOOKUP($AC1259,技リスト!$A$1:$F$245,4,FALSE)),"－",VLOOKUP($AC1259,技リスト!$A$1:$F$245,4,FALSE)),"一致","")</f>
        <v>一致</v>
      </c>
      <c r="AG1259" s="16" t="str">
        <f t="shared" si="152"/>
        <v>リカバリーダークトルネードモグラシャッフルさばきのてっつい</v>
      </c>
      <c r="AH1259" s="16" t="str">
        <f t="shared" si="153"/>
        <v>リカバリーダークトルネードモグラシャッフルさばきのてっつい</v>
      </c>
      <c r="AI1259" s="16" t="str">
        <f t="shared" si="154"/>
        <v>リカバリーダークトルネードモグラシャッフルさばきのてっつい</v>
      </c>
      <c r="AJ1259" s="16" t="str">
        <f t="shared" si="155"/>
        <v>リカバリーダークトルネードモグラシャッフルさばきのてっつい</v>
      </c>
      <c r="AK1259" s="15" t="str">
        <f t="shared" si="156"/>
        <v>－BSDRBB</v>
      </c>
      <c r="AL1259" s="16" t="str">
        <f t="shared" si="157"/>
        <v>－BSDRBB</v>
      </c>
      <c r="AM1259" s="15" t="str">
        <f t="shared" si="158"/>
        <v>－BSDRBB</v>
      </c>
      <c r="AN1259" s="15" t="str">
        <f t="shared" si="159"/>
        <v>－BSDRBB</v>
      </c>
    </row>
    <row r="1260" spans="1:40" ht="11.25" customHeight="1" x14ac:dyDescent="0.15">
      <c r="A1260" s="15">
        <v>1259</v>
      </c>
      <c r="B1260" s="15" t="s">
        <v>2828</v>
      </c>
      <c r="C1260" s="15" t="s">
        <v>2829</v>
      </c>
      <c r="D1260" s="3" t="s">
        <v>18</v>
      </c>
      <c r="E1260" s="15" t="s">
        <v>88</v>
      </c>
      <c r="F1260" s="15" t="s">
        <v>52</v>
      </c>
      <c r="G1260" s="15">
        <v>195</v>
      </c>
      <c r="H1260" s="15">
        <v>176</v>
      </c>
      <c r="I1260" s="15">
        <v>61</v>
      </c>
      <c r="J1260" s="15">
        <v>69</v>
      </c>
      <c r="K1260" s="15">
        <v>66</v>
      </c>
      <c r="L1260" s="15">
        <v>70</v>
      </c>
      <c r="M1260" s="15">
        <v>60</v>
      </c>
      <c r="N1260" s="15">
        <v>65</v>
      </c>
      <c r="O1260" s="15">
        <v>66</v>
      </c>
      <c r="P1260" s="15">
        <v>37</v>
      </c>
      <c r="Q1260" s="15" t="s">
        <v>194</v>
      </c>
      <c r="R1260" s="3" t="str">
        <f>IF(ISERROR(VLOOKUP($Q1260,技リスト!$A$1:$F$270,6,FALSE)),"－",VLOOKUP($Q1260,技リスト!$A$1:$F$270,6,FALSE))</f>
        <v>NS</v>
      </c>
      <c r="S1260" s="3">
        <f>IF(ISERROR(VLOOKUP($Q1260,技リスト!$A$1:$F$270,3,FALSE)),"－",VLOOKUP($Q1260,技リスト!$A$1:$F$270,3,FALSE))</f>
        <v>43</v>
      </c>
      <c r="T1260" s="3" t="str">
        <f>IF($E1260=IF(ISERROR(VLOOKUP($Q1260,技リスト!$A$1:$F$270,4,FALSE)),"－",VLOOKUP($Q1260,技リスト!$A$1:$F$270,4,FALSE)),"一致","")</f>
        <v/>
      </c>
      <c r="U1260" s="15" t="s">
        <v>875</v>
      </c>
      <c r="V1260" s="3" t="str">
        <f>IF(ISERROR(VLOOKUP($U1260,技リスト!$A$1:$F$270,6,FALSE)),"－",VLOOKUP($U1260,技リスト!$A$1:$F$270,6,FALSE))</f>
        <v>BS</v>
      </c>
      <c r="W1260" s="3">
        <f>IF(ISERROR(VLOOKUP($U1260,技リスト!$A$1:$F$270,3,FALSE)),"－",VLOOKUP($U1260,技リスト!$A$1:$F$270,3,FALSE))</f>
        <v>78</v>
      </c>
      <c r="X1260" s="3" t="str">
        <f>IF($E1260=IF(ISERROR(VLOOKUP($U1260,技リスト!$A$1:$F$270,4,FALSE)),"－",VLOOKUP($U1260,技リスト!$A$1:$F$270,4,FALSE)),"一致","")</f>
        <v/>
      </c>
      <c r="Y1260" s="15" t="s">
        <v>199</v>
      </c>
      <c r="Z1260" s="3" t="str">
        <f>IF(ISERROR(VLOOKUP($Y1260,技リスト!$A$1:$F$270,6,FALSE)),"－",VLOOKUP($Y1260,技リスト!$A$1:$F$270,6,FALSE))</f>
        <v>BB</v>
      </c>
      <c r="AA1260" s="3">
        <f>IF(ISERROR(VLOOKUP($Y1260,技リスト!$A$1:$F$270,3,FALSE)),"－",VLOOKUP($Y1260,技リスト!$A$1:$F$270,3,FALSE))</f>
        <v>58</v>
      </c>
      <c r="AB1260" s="3" t="str">
        <f>IF($E1260=IF(ISERROR(VLOOKUP($Y1260,技リスト!$A$1:$F$270,4,FALSE)),"－",VLOOKUP($Y1260,技リスト!$A$1:$F$270,4,FALSE)),"一致","")</f>
        <v>一致</v>
      </c>
      <c r="AC1260" s="15" t="s">
        <v>295</v>
      </c>
      <c r="AD1260" s="3" t="str">
        <f>IF(ISERROR(VLOOKUP($AC1260,技リスト!$A$1:$F$270,6,FALSE)),"－",VLOOKUP($AC1260,技リスト!$A$1:$F$270,6,FALSE))</f>
        <v>NS</v>
      </c>
      <c r="AE1260" s="3">
        <f>IF(ISERROR(VLOOKUP($AC1260,技リスト!$A$1:$F$270,3,FALSE)),"－",VLOOKUP($AC1260,技リスト!$A$1:$F$270,3,FALSE))</f>
        <v>103</v>
      </c>
      <c r="AF1260" s="3" t="str">
        <f>IF($E1260=IF(ISERROR(VLOOKUP($AC1260,技リスト!$A$1:$F$245,4,FALSE)),"－",VLOOKUP($AC1260,技リスト!$A$1:$F$245,4,FALSE)),"一致","")</f>
        <v>一致</v>
      </c>
      <c r="AG1260" s="16" t="str">
        <f t="shared" si="152"/>
        <v>ファントムシュートダークトルネードスピニングカットディバインアロー</v>
      </c>
      <c r="AH1260" s="16" t="str">
        <f t="shared" si="153"/>
        <v>ファントムシュートダークトルネードスピニングカットディバインアロー</v>
      </c>
      <c r="AI1260" s="16" t="str">
        <f t="shared" si="154"/>
        <v>ファントムシュートダークトルネードスピニングカットディバインアロー</v>
      </c>
      <c r="AJ1260" s="16" t="str">
        <f t="shared" si="155"/>
        <v>ファントムシュートダークトルネードスピニングカットディバインアロー</v>
      </c>
      <c r="AK1260" s="15" t="str">
        <f t="shared" si="156"/>
        <v>NSBSBBNS</v>
      </c>
      <c r="AL1260" s="16" t="str">
        <f t="shared" si="157"/>
        <v>NSBSBBNS</v>
      </c>
      <c r="AM1260" s="15" t="str">
        <f t="shared" si="158"/>
        <v>NSBSBBNS</v>
      </c>
      <c r="AN1260" s="15" t="str">
        <f t="shared" si="159"/>
        <v>NSBSBBNS</v>
      </c>
    </row>
    <row r="1261" spans="1:40" ht="11.25" customHeight="1" x14ac:dyDescent="0.15">
      <c r="A1261" s="15">
        <v>1260</v>
      </c>
      <c r="B1261" s="15" t="s">
        <v>2830</v>
      </c>
      <c r="C1261" s="15" t="s">
        <v>2831</v>
      </c>
      <c r="D1261" s="3" t="s">
        <v>18</v>
      </c>
      <c r="E1261" s="15" t="s">
        <v>88</v>
      </c>
      <c r="F1261" s="15" t="s">
        <v>52</v>
      </c>
      <c r="G1261" s="15">
        <v>151</v>
      </c>
      <c r="H1261" s="15">
        <v>129</v>
      </c>
      <c r="I1261" s="15">
        <v>68</v>
      </c>
      <c r="J1261" s="15">
        <v>60</v>
      </c>
      <c r="K1261" s="15">
        <v>53</v>
      </c>
      <c r="L1261" s="15">
        <v>57</v>
      </c>
      <c r="M1261" s="15">
        <v>61</v>
      </c>
      <c r="N1261" s="15">
        <v>61</v>
      </c>
      <c r="O1261" s="15">
        <v>62</v>
      </c>
      <c r="P1261" s="15">
        <v>20</v>
      </c>
      <c r="Q1261" s="15" t="s">
        <v>206</v>
      </c>
      <c r="R1261" s="3" t="str">
        <f>IF(ISERROR(VLOOKUP($Q1261,技リスト!$A$1:$F$270,6,FALSE)),"－",VLOOKUP($Q1261,技リスト!$A$1:$F$270,6,FALSE))</f>
        <v>－</v>
      </c>
      <c r="S1261" s="3" t="str">
        <f>IF(ISERROR(VLOOKUP($Q1261,技リスト!$A$1:$F$270,3,FALSE)),"－",VLOOKUP($Q1261,技リスト!$A$1:$F$270,3,FALSE))</f>
        <v>－</v>
      </c>
      <c r="T1261" s="3" t="str">
        <f>IF($E1261=IF(ISERROR(VLOOKUP($Q1261,技リスト!$A$1:$F$270,4,FALSE)),"－",VLOOKUP($Q1261,技リスト!$A$1:$F$270,4,FALSE)),"一致","")</f>
        <v/>
      </c>
      <c r="U1261" s="15" t="s">
        <v>265</v>
      </c>
      <c r="V1261" s="3" t="str">
        <f>IF(ISERROR(VLOOKUP($U1261,技リスト!$A$1:$F$270,6,FALSE)),"－",VLOOKUP($U1261,技リスト!$A$1:$F$270,6,FALSE))</f>
        <v>BS</v>
      </c>
      <c r="W1261" s="3">
        <f>IF(ISERROR(VLOOKUP($U1261,技リスト!$A$1:$F$270,3,FALSE)),"－",VLOOKUP($U1261,技リスト!$A$1:$F$270,3,FALSE))</f>
        <v>78</v>
      </c>
      <c r="X1261" s="3" t="str">
        <f>IF($E1261=IF(ISERROR(VLOOKUP($U1261,技リスト!$A$1:$F$270,4,FALSE)),"－",VLOOKUP($U1261,技リスト!$A$1:$F$270,4,FALSE)),"一致","")</f>
        <v>一致</v>
      </c>
      <c r="Y1261" s="15" t="s">
        <v>757</v>
      </c>
      <c r="Z1261" s="3" t="str">
        <f>IF(ISERROR(VLOOKUP($Y1261,技リスト!$A$1:$F$270,6,FALSE)),"－",VLOOKUP($Y1261,技リスト!$A$1:$F$270,6,FALSE))</f>
        <v>DR</v>
      </c>
      <c r="AA1261" s="3">
        <f>IF(ISERROR(VLOOKUP($Y1261,技リスト!$A$1:$F$270,3,FALSE)),"－",VLOOKUP($Y1261,技リスト!$A$1:$F$270,3,FALSE))</f>
        <v>65</v>
      </c>
      <c r="AB1261" s="3" t="str">
        <f>IF($E1261=IF(ISERROR(VLOOKUP($Y1261,技リスト!$A$1:$F$270,4,FALSE)),"－",VLOOKUP($Y1261,技リスト!$A$1:$F$270,4,FALSE)),"一致","")</f>
        <v/>
      </c>
      <c r="AC1261" s="15" t="s">
        <v>154</v>
      </c>
      <c r="AD1261" s="3" t="str">
        <f>IF(ISERROR(VLOOKUP($AC1261,技リスト!$A$1:$F$270,6,FALSE)),"－",VLOOKUP($AC1261,技リスト!$A$1:$F$270,6,FALSE))</f>
        <v>BB</v>
      </c>
      <c r="AE1261" s="3">
        <f>IF(ISERROR(VLOOKUP($AC1261,技リスト!$A$1:$F$270,3,FALSE)),"－",VLOOKUP($AC1261,技リスト!$A$1:$F$270,3,FALSE))</f>
        <v>84</v>
      </c>
      <c r="AF1261" s="3" t="str">
        <f>IF($E1261=IF(ISERROR(VLOOKUP($AC1261,技リスト!$A$1:$F$245,4,FALSE)),"－",VLOOKUP($AC1261,技リスト!$A$1:$F$245,4,FALSE)),"一致","")</f>
        <v/>
      </c>
      <c r="AG1261" s="16" t="str">
        <f t="shared" si="152"/>
        <v>クリティカル!ホークショットまぼろしドリブルシューティングスター</v>
      </c>
      <c r="AH1261" s="16" t="str">
        <f t="shared" si="153"/>
        <v>クリティカル!ホークショットまぼろしドリブルシューティングスター</v>
      </c>
      <c r="AI1261" s="16" t="str">
        <f t="shared" si="154"/>
        <v>クリティカル!ホークショットまぼろしドリブルシューティングスター</v>
      </c>
      <c r="AJ1261" s="16" t="str">
        <f t="shared" si="155"/>
        <v>クリティカル!ホークショットまぼろしドリブルシューティングスター</v>
      </c>
      <c r="AK1261" s="15" t="str">
        <f t="shared" si="156"/>
        <v>－BSDRBB</v>
      </c>
      <c r="AL1261" s="16" t="str">
        <f t="shared" si="157"/>
        <v>－BSDRBB</v>
      </c>
      <c r="AM1261" s="15" t="str">
        <f t="shared" si="158"/>
        <v>－BSDRBB</v>
      </c>
      <c r="AN1261" s="15" t="str">
        <f t="shared" si="159"/>
        <v>－BSDRBB</v>
      </c>
    </row>
    <row r="1262" spans="1:40" ht="11.25" customHeight="1" x14ac:dyDescent="0.15">
      <c r="A1262" s="15">
        <v>1261</v>
      </c>
      <c r="B1262" s="15" t="s">
        <v>2832</v>
      </c>
      <c r="C1262" s="15" t="s">
        <v>2833</v>
      </c>
      <c r="D1262" s="3" t="s">
        <v>18</v>
      </c>
      <c r="E1262" s="15" t="s">
        <v>19</v>
      </c>
      <c r="F1262" s="15" t="s">
        <v>20</v>
      </c>
      <c r="G1262" s="15">
        <v>132</v>
      </c>
      <c r="H1262" s="15">
        <v>154</v>
      </c>
      <c r="I1262" s="15">
        <v>76</v>
      </c>
      <c r="J1262" s="15">
        <v>71</v>
      </c>
      <c r="K1262" s="15">
        <v>70</v>
      </c>
      <c r="L1262" s="15">
        <v>70</v>
      </c>
      <c r="M1262" s="15">
        <v>50</v>
      </c>
      <c r="N1262" s="15">
        <v>68</v>
      </c>
      <c r="O1262" s="15">
        <v>62</v>
      </c>
      <c r="P1262" s="15">
        <v>24</v>
      </c>
      <c r="Q1262" s="15" t="s">
        <v>444</v>
      </c>
      <c r="R1262" s="3" t="str">
        <f>IF(ISERROR(VLOOKUP($Q1262,技リスト!$A$1:$F$270,6,FALSE)),"－",VLOOKUP($Q1262,技リスト!$A$1:$F$270,6,FALSE))</f>
        <v>－</v>
      </c>
      <c r="S1262" s="3" t="str">
        <f>IF(ISERROR(VLOOKUP($Q1262,技リスト!$A$1:$F$270,3,FALSE)),"－",VLOOKUP($Q1262,技リスト!$A$1:$F$270,3,FALSE))</f>
        <v>－</v>
      </c>
      <c r="T1262" s="3" t="str">
        <f>IF($E1262=IF(ISERROR(VLOOKUP($Q1262,技リスト!$A$1:$F$270,4,FALSE)),"－",VLOOKUP($Q1262,技リスト!$A$1:$F$270,4,FALSE)),"一致","")</f>
        <v/>
      </c>
      <c r="U1262" s="15" t="s">
        <v>269</v>
      </c>
      <c r="V1262" s="3" t="str">
        <f>IF(ISERROR(VLOOKUP($U1262,技リスト!$A$1:$F$270,6,FALSE)),"－",VLOOKUP($U1262,技リスト!$A$1:$F$270,6,FALSE))</f>
        <v>CA</v>
      </c>
      <c r="W1262" s="3">
        <f>IF(ISERROR(VLOOKUP($U1262,技リスト!$A$1:$F$270,3,FALSE)),"－",VLOOKUP($U1262,技リスト!$A$1:$F$270,3,FALSE))</f>
        <v>12</v>
      </c>
      <c r="X1262" s="3" t="str">
        <f>IF($E1262=IF(ISERROR(VLOOKUP($U1262,技リスト!$A$1:$F$270,4,FALSE)),"－",VLOOKUP($U1262,技リスト!$A$1:$F$270,4,FALSE)),"一致","")</f>
        <v>一致</v>
      </c>
      <c r="Y1262" s="15" t="s">
        <v>270</v>
      </c>
      <c r="Z1262" s="3" t="str">
        <f>IF(ISERROR(VLOOKUP($Y1262,技リスト!$A$1:$F$270,6,FALSE)),"－",VLOOKUP($Y1262,技リスト!$A$1:$F$270,6,FALSE))</f>
        <v>CA</v>
      </c>
      <c r="AA1262" s="3">
        <f>IF(ISERROR(VLOOKUP($Y1262,技リスト!$A$1:$F$270,3,FALSE)),"－",VLOOKUP($Y1262,技リスト!$A$1:$F$270,3,FALSE))</f>
        <v>15</v>
      </c>
      <c r="AB1262" s="3" t="str">
        <f>IF($E1262=IF(ISERROR(VLOOKUP($Y1262,技リスト!$A$1:$F$270,4,FALSE)),"－",VLOOKUP($Y1262,技リスト!$A$1:$F$270,4,FALSE)),"一致","")</f>
        <v>一致</v>
      </c>
      <c r="AC1262" s="15" t="s">
        <v>446</v>
      </c>
      <c r="AD1262" s="3" t="str">
        <f>IF(ISERROR(VLOOKUP($AC1262,技リスト!$A$1:$F$270,6,FALSE)),"－",VLOOKUP($AC1262,技リスト!$A$1:$F$270,6,FALSE))</f>
        <v>CA</v>
      </c>
      <c r="AE1262" s="3">
        <f>IF(ISERROR(VLOOKUP($AC1262,技リスト!$A$1:$F$270,3,FALSE)),"－",VLOOKUP($AC1262,技リスト!$A$1:$F$270,3,FALSE))</f>
        <v>90</v>
      </c>
      <c r="AF1262" s="3" t="str">
        <f>IF($E1262=IF(ISERROR(VLOOKUP($AC1262,技リスト!$A$1:$F$245,4,FALSE)),"－",VLOOKUP($AC1262,技リスト!$A$1:$F$245,4,FALSE)),"一致","")</f>
        <v>一致</v>
      </c>
      <c r="AG1262" s="16" t="str">
        <f t="shared" si="152"/>
        <v>ちょうわざ!キラーブレードゆがむくうかんぶんしんブロック</v>
      </c>
      <c r="AH1262" s="16" t="str">
        <f t="shared" si="153"/>
        <v>ちょうわざ!キラーブレードゆがむくうかんぶんしんブロック</v>
      </c>
      <c r="AI1262" s="16" t="str">
        <f t="shared" si="154"/>
        <v>ちょうわざ!キラーブレードゆがむくうかんぶんしんブロック</v>
      </c>
      <c r="AJ1262" s="16" t="str">
        <f t="shared" si="155"/>
        <v>ちょうわざ!キラーブレードゆがむくうかんぶんしんブロック</v>
      </c>
      <c r="AK1262" s="15" t="str">
        <f t="shared" si="156"/>
        <v>－CACACA</v>
      </c>
      <c r="AL1262" s="16" t="str">
        <f t="shared" si="157"/>
        <v>－CACACA</v>
      </c>
      <c r="AM1262" s="15" t="str">
        <f t="shared" si="158"/>
        <v>－CACACA</v>
      </c>
      <c r="AN1262" s="15" t="str">
        <f t="shared" si="159"/>
        <v>－CACACA</v>
      </c>
    </row>
    <row r="1263" spans="1:40" ht="11.25" customHeight="1" x14ac:dyDescent="0.15">
      <c r="A1263" s="15">
        <v>1262</v>
      </c>
      <c r="B1263" s="15" t="s">
        <v>2834</v>
      </c>
      <c r="C1263" s="15" t="s">
        <v>2835</v>
      </c>
      <c r="D1263" s="3" t="s">
        <v>192</v>
      </c>
      <c r="E1263" s="15" t="s">
        <v>19</v>
      </c>
      <c r="F1263" s="15" t="s">
        <v>52</v>
      </c>
      <c r="G1263" s="15">
        <v>149</v>
      </c>
      <c r="H1263" s="15">
        <v>152</v>
      </c>
      <c r="I1263" s="15">
        <v>68</v>
      </c>
      <c r="J1263" s="15">
        <v>72</v>
      </c>
      <c r="K1263" s="15">
        <v>70</v>
      </c>
      <c r="L1263" s="15">
        <v>68</v>
      </c>
      <c r="M1263" s="15">
        <v>48</v>
      </c>
      <c r="N1263" s="15">
        <v>68</v>
      </c>
      <c r="O1263" s="15">
        <v>69</v>
      </c>
      <c r="P1263" s="15">
        <v>20</v>
      </c>
      <c r="Q1263" s="15" t="s">
        <v>193</v>
      </c>
      <c r="R1263" s="3" t="str">
        <f>IF(ISERROR(VLOOKUP($Q1263,技リスト!$A$1:$F$270,6,FALSE)),"－",VLOOKUP($Q1263,技リスト!$A$1:$F$270,6,FALSE))</f>
        <v>－</v>
      </c>
      <c r="S1263" s="3" t="str">
        <f>IF(ISERROR(VLOOKUP($Q1263,技リスト!$A$1:$F$270,3,FALSE)),"－",VLOOKUP($Q1263,技リスト!$A$1:$F$270,3,FALSE))</f>
        <v>－</v>
      </c>
      <c r="T1263" s="3" t="str">
        <f>IF($E1263=IF(ISERROR(VLOOKUP($Q1263,技リスト!$A$1:$F$270,4,FALSE)),"－",VLOOKUP($Q1263,技リスト!$A$1:$F$270,4,FALSE)),"一致","")</f>
        <v/>
      </c>
      <c r="U1263" s="15" t="s">
        <v>766</v>
      </c>
      <c r="V1263" s="3" t="str">
        <f>IF(ISERROR(VLOOKUP($U1263,技リスト!$A$1:$F$270,6,FALSE)),"－",VLOOKUP($U1263,技リスト!$A$1:$F$270,6,FALSE))</f>
        <v>NS</v>
      </c>
      <c r="W1263" s="3">
        <f>IF(ISERROR(VLOOKUP($U1263,技リスト!$A$1:$F$270,3,FALSE)),"－",VLOOKUP($U1263,技リスト!$A$1:$F$270,3,FALSE))</f>
        <v>80</v>
      </c>
      <c r="X1263" s="3" t="str">
        <f>IF($E1263=IF(ISERROR(VLOOKUP($U1263,技リスト!$A$1:$F$270,4,FALSE)),"－",VLOOKUP($U1263,技リスト!$A$1:$F$270,4,FALSE)),"一致","")</f>
        <v>一致</v>
      </c>
      <c r="Y1263" s="15" t="s">
        <v>757</v>
      </c>
      <c r="Z1263" s="3" t="str">
        <f>IF(ISERROR(VLOOKUP($Y1263,技リスト!$A$1:$F$270,6,FALSE)),"－",VLOOKUP($Y1263,技リスト!$A$1:$F$270,6,FALSE))</f>
        <v>DR</v>
      </c>
      <c r="AA1263" s="3">
        <f>IF(ISERROR(VLOOKUP($Y1263,技リスト!$A$1:$F$270,3,FALSE)),"－",VLOOKUP($Y1263,技リスト!$A$1:$F$270,3,FALSE))</f>
        <v>65</v>
      </c>
      <c r="AB1263" s="3" t="str">
        <f>IF($E1263=IF(ISERROR(VLOOKUP($Y1263,技リスト!$A$1:$F$270,4,FALSE)),"－",VLOOKUP($Y1263,技リスト!$A$1:$F$270,4,FALSE)),"一致","")</f>
        <v>一致</v>
      </c>
      <c r="AC1263" s="15" t="s">
        <v>699</v>
      </c>
      <c r="AD1263" s="3" t="str">
        <f>IF(ISERROR(VLOOKUP($AC1263,技リスト!$A$1:$F$270,6,FALSE)),"－",VLOOKUP($AC1263,技リスト!$A$1:$F$270,6,FALSE))</f>
        <v>BL</v>
      </c>
      <c r="AE1263" s="3">
        <f>IF(ISERROR(VLOOKUP($AC1263,技リスト!$A$1:$F$270,3,FALSE)),"－",VLOOKUP($AC1263,技リスト!$A$1:$F$270,3,FALSE))</f>
        <v>80</v>
      </c>
      <c r="AF1263" s="3" t="str">
        <f>IF($E1263=IF(ISERROR(VLOOKUP($AC1263,技リスト!$A$1:$F$245,4,FALSE)),"－",VLOOKUP($AC1263,技リスト!$A$1:$F$245,4,FALSE)),"一致","")</f>
        <v>一致</v>
      </c>
      <c r="AG1263" s="16" t="str">
        <f t="shared" si="152"/>
        <v>おいろけUP!トカチェフボンバーまぼろしドリブルグッドスメル</v>
      </c>
      <c r="AH1263" s="16" t="str">
        <f t="shared" si="153"/>
        <v>おいろけUP!トカチェフボンバーまぼろしドリブルグッドスメル</v>
      </c>
      <c r="AI1263" s="16" t="str">
        <f t="shared" si="154"/>
        <v>おいろけUP!トカチェフボンバーまぼろしドリブルグッドスメル</v>
      </c>
      <c r="AJ1263" s="16" t="str">
        <f t="shared" si="155"/>
        <v>おいろけUP!トカチェフボンバーまぼろしドリブルグッドスメル</v>
      </c>
      <c r="AK1263" s="15" t="str">
        <f t="shared" si="156"/>
        <v>－NSDRBL</v>
      </c>
      <c r="AL1263" s="16" t="str">
        <f t="shared" si="157"/>
        <v>－NSDRBL</v>
      </c>
      <c r="AM1263" s="15" t="str">
        <f t="shared" si="158"/>
        <v>－NSDRBL</v>
      </c>
      <c r="AN1263" s="15" t="str">
        <f t="shared" si="159"/>
        <v>－NSDRBL</v>
      </c>
    </row>
    <row r="1264" spans="1:40" ht="11.25" customHeight="1" x14ac:dyDescent="0.15">
      <c r="A1264" s="15">
        <v>1263</v>
      </c>
      <c r="B1264" s="15" t="s">
        <v>2836</v>
      </c>
      <c r="C1264" s="15" t="s">
        <v>2837</v>
      </c>
      <c r="D1264" s="3" t="s">
        <v>192</v>
      </c>
      <c r="E1264" s="15" t="s">
        <v>19</v>
      </c>
      <c r="F1264" s="15" t="s">
        <v>52</v>
      </c>
      <c r="G1264" s="15">
        <v>149</v>
      </c>
      <c r="H1264" s="15">
        <v>137</v>
      </c>
      <c r="I1264" s="15">
        <v>75</v>
      </c>
      <c r="J1264" s="15">
        <v>52</v>
      </c>
      <c r="K1264" s="15">
        <v>57</v>
      </c>
      <c r="L1264" s="15">
        <v>63</v>
      </c>
      <c r="M1264" s="15">
        <v>52</v>
      </c>
      <c r="N1264" s="15">
        <v>61</v>
      </c>
      <c r="O1264" s="15">
        <v>68</v>
      </c>
      <c r="P1264" s="15">
        <v>27</v>
      </c>
      <c r="Q1264" s="15" t="s">
        <v>862</v>
      </c>
      <c r="R1264" s="3" t="str">
        <f>IF(ISERROR(VLOOKUP($Q1264,技リスト!$A$1:$F$270,6,FALSE)),"－",VLOOKUP($Q1264,技リスト!$A$1:$F$270,6,FALSE))</f>
        <v>LS</v>
      </c>
      <c r="S1264" s="3">
        <f>IF(ISERROR(VLOOKUP($Q1264,技リスト!$A$1:$F$270,3,FALSE)),"－",VLOOKUP($Q1264,技リスト!$A$1:$F$270,3,FALSE))</f>
        <v>70</v>
      </c>
      <c r="T1264" s="3" t="str">
        <f>IF($E1264=IF(ISERROR(VLOOKUP($Q1264,技リスト!$A$1:$F$270,4,FALSE)),"－",VLOOKUP($Q1264,技リスト!$A$1:$F$270,4,FALSE)),"一致","")</f>
        <v/>
      </c>
      <c r="U1264" s="15" t="s">
        <v>732</v>
      </c>
      <c r="V1264" s="3" t="str">
        <f>IF(ISERROR(VLOOKUP($U1264,技リスト!$A$1:$F$270,6,FALSE)),"－",VLOOKUP($U1264,技リスト!$A$1:$F$270,6,FALSE))</f>
        <v>BL</v>
      </c>
      <c r="W1264" s="3">
        <f>IF(ISERROR(VLOOKUP($U1264,技リスト!$A$1:$F$270,3,FALSE)),"－",VLOOKUP($U1264,技リスト!$A$1:$F$270,3,FALSE))</f>
        <v>56</v>
      </c>
      <c r="X1264" s="3" t="str">
        <f>IF($E1264=IF(ISERROR(VLOOKUP($U1264,技リスト!$A$1:$F$270,4,FALSE)),"－",VLOOKUP($U1264,技リスト!$A$1:$F$270,4,FALSE)),"一致","")</f>
        <v/>
      </c>
      <c r="Y1264" s="15" t="s">
        <v>308</v>
      </c>
      <c r="Z1264" s="3" t="str">
        <f>IF(ISERROR(VLOOKUP($Y1264,技リスト!$A$1:$F$270,6,FALSE)),"－",VLOOKUP($Y1264,技リスト!$A$1:$F$270,6,FALSE))</f>
        <v>DR</v>
      </c>
      <c r="AA1264" s="3">
        <f>IF(ISERROR(VLOOKUP($Y1264,技リスト!$A$1:$F$270,3,FALSE)),"－",VLOOKUP($Y1264,技リスト!$A$1:$F$270,3,FALSE))</f>
        <v>81</v>
      </c>
      <c r="AB1264" s="3" t="str">
        <f>IF($E1264=IF(ISERROR(VLOOKUP($Y1264,技リスト!$A$1:$F$270,4,FALSE)),"－",VLOOKUP($Y1264,技リスト!$A$1:$F$270,4,FALSE)),"一致","")</f>
        <v/>
      </c>
      <c r="AC1264" s="15" t="s">
        <v>681</v>
      </c>
      <c r="AD1264" s="3" t="str">
        <f>IF(ISERROR(VLOOKUP($AC1264,技リスト!$A$1:$F$270,6,FALSE)),"－",VLOOKUP($AC1264,技リスト!$A$1:$F$270,6,FALSE))</f>
        <v>BS</v>
      </c>
      <c r="AE1264" s="3">
        <f>IF(ISERROR(VLOOKUP($AC1264,技リスト!$A$1:$F$270,3,FALSE)),"－",VLOOKUP($AC1264,技リスト!$A$1:$F$270,3,FALSE))</f>
        <v>103</v>
      </c>
      <c r="AF1264" s="3" t="str">
        <f>IF($E1264=IF(ISERROR(VLOOKUP($AC1264,技リスト!$A$1:$F$245,4,FALSE)),"－",VLOOKUP($AC1264,技リスト!$A$1:$F$245,4,FALSE)),"一致","")</f>
        <v/>
      </c>
      <c r="AG1264" s="16" t="str">
        <f t="shared" si="152"/>
        <v>レインボーループフェイクボンバーあいきどうバタフライドリーム</v>
      </c>
      <c r="AH1264" s="16" t="str">
        <f t="shared" si="153"/>
        <v>レインボーループフェイクボンバーあいきどうバタフライドリーム</v>
      </c>
      <c r="AI1264" s="16" t="str">
        <f t="shared" si="154"/>
        <v>レインボーループフェイクボンバーあいきどうバタフライドリーム</v>
      </c>
      <c r="AJ1264" s="16" t="str">
        <f t="shared" si="155"/>
        <v>レインボーループフェイクボンバーあいきどうバタフライドリーム</v>
      </c>
      <c r="AK1264" s="15" t="str">
        <f t="shared" si="156"/>
        <v>LSBLDRBS</v>
      </c>
      <c r="AL1264" s="16" t="str">
        <f t="shared" si="157"/>
        <v>LSBLDRBS</v>
      </c>
      <c r="AM1264" s="15" t="str">
        <f t="shared" si="158"/>
        <v>LSBLDRBS</v>
      </c>
      <c r="AN1264" s="15" t="str">
        <f t="shared" si="159"/>
        <v>LSBLDRBS</v>
      </c>
    </row>
    <row r="1265" spans="1:40" ht="11.25" customHeight="1" x14ac:dyDescent="0.15">
      <c r="A1265" s="15">
        <v>1264</v>
      </c>
      <c r="B1265" s="15" t="s">
        <v>2838</v>
      </c>
      <c r="C1265" s="15" t="s">
        <v>2839</v>
      </c>
      <c r="D1265" s="3" t="s">
        <v>192</v>
      </c>
      <c r="E1265" s="15" t="s">
        <v>88</v>
      </c>
      <c r="F1265" s="15" t="s">
        <v>17</v>
      </c>
      <c r="G1265" s="15">
        <v>88</v>
      </c>
      <c r="H1265" s="15">
        <v>140</v>
      </c>
      <c r="I1265" s="15">
        <v>62</v>
      </c>
      <c r="J1265" s="15">
        <v>68</v>
      </c>
      <c r="K1265" s="15">
        <v>47</v>
      </c>
      <c r="L1265" s="15">
        <v>67</v>
      </c>
      <c r="M1265" s="15">
        <v>55</v>
      </c>
      <c r="N1265" s="15">
        <v>60</v>
      </c>
      <c r="O1265" s="15">
        <v>54</v>
      </c>
      <c r="P1265" s="15">
        <v>15</v>
      </c>
      <c r="Q1265" s="15" t="s">
        <v>276</v>
      </c>
      <c r="R1265" s="3" t="str">
        <f>IF(ISERROR(VLOOKUP($Q1265,技リスト!$A$1:$F$270,6,FALSE)),"－",VLOOKUP($Q1265,技リスト!$A$1:$F$270,6,FALSE))</f>
        <v>BL</v>
      </c>
      <c r="S1265" s="3">
        <f>IF(ISERROR(VLOOKUP($Q1265,技リスト!$A$1:$F$270,3,FALSE)),"－",VLOOKUP($Q1265,技リスト!$A$1:$F$270,3,FALSE))</f>
        <v>16</v>
      </c>
      <c r="T1265" s="3" t="str">
        <f>IF($E1265=IF(ISERROR(VLOOKUP($Q1265,技リスト!$A$1:$F$270,4,FALSE)),"－",VLOOKUP($Q1265,技リスト!$A$1:$F$270,4,FALSE)),"一致","")</f>
        <v/>
      </c>
      <c r="U1265" s="15" t="s">
        <v>219</v>
      </c>
      <c r="V1265" s="3" t="str">
        <f>IF(ISERROR(VLOOKUP($U1265,技リスト!$A$1:$F$270,6,FALSE)),"－",VLOOKUP($U1265,技リスト!$A$1:$F$270,6,FALSE))</f>
        <v>BL</v>
      </c>
      <c r="W1265" s="3">
        <f>IF(ISERROR(VLOOKUP($U1265,技リスト!$A$1:$F$270,3,FALSE)),"－",VLOOKUP($U1265,技リスト!$A$1:$F$270,3,FALSE))</f>
        <v>64</v>
      </c>
      <c r="X1265" s="3" t="str">
        <f>IF($E1265=IF(ISERROR(VLOOKUP($U1265,技リスト!$A$1:$F$270,4,FALSE)),"－",VLOOKUP($U1265,技リスト!$A$1:$F$270,4,FALSE)),"一致","")</f>
        <v>一致</v>
      </c>
      <c r="Y1265" s="15" t="s">
        <v>164</v>
      </c>
      <c r="Z1265" s="3" t="str">
        <f>IF(ISERROR(VLOOKUP($Y1265,技リスト!$A$1:$F$270,6,FALSE)),"－",VLOOKUP($Y1265,技リスト!$A$1:$F$270,6,FALSE))</f>
        <v>DR</v>
      </c>
      <c r="AA1265" s="3">
        <f>IF(ISERROR(VLOOKUP($Y1265,技リスト!$A$1:$F$270,3,FALSE)),"－",VLOOKUP($Y1265,技リスト!$A$1:$F$270,3,FALSE))</f>
        <v>49</v>
      </c>
      <c r="AB1265" s="3" t="str">
        <f>IF($E1265=IF(ISERROR(VLOOKUP($Y1265,技リスト!$A$1:$F$270,4,FALSE)),"－",VLOOKUP($Y1265,技リスト!$A$1:$F$270,4,FALSE)),"一致","")</f>
        <v/>
      </c>
      <c r="AC1265" s="15" t="s">
        <v>195</v>
      </c>
      <c r="AD1265" s="3" t="str">
        <f>IF(ISERROR(VLOOKUP($AC1265,技リスト!$A$1:$F$270,6,FALSE)),"－",VLOOKUP($AC1265,技リスト!$A$1:$F$270,6,FALSE))</f>
        <v>NS</v>
      </c>
      <c r="AE1265" s="3">
        <f>IF(ISERROR(VLOOKUP($AC1265,技リスト!$A$1:$F$270,3,FALSE)),"－",VLOOKUP($AC1265,技リスト!$A$1:$F$270,3,FALSE))</f>
        <v>68</v>
      </c>
      <c r="AF1265" s="3" t="str">
        <f>IF($E1265=IF(ISERROR(VLOOKUP($AC1265,技リスト!$A$1:$F$245,4,FALSE)),"－",VLOOKUP($AC1265,技リスト!$A$1:$F$245,4,FALSE)),"一致","")</f>
        <v/>
      </c>
      <c r="AG1265" s="16" t="str">
        <f t="shared" si="152"/>
        <v>ドッペルゲンガーサイクロンごりむちゅうローズスプラッシュ</v>
      </c>
      <c r="AH1265" s="16" t="str">
        <f t="shared" si="153"/>
        <v>ドッペルゲンガーサイクロンごりむちゅうローズスプラッシュ</v>
      </c>
      <c r="AI1265" s="16" t="str">
        <f t="shared" si="154"/>
        <v>ドッペルゲンガーサイクロンごりむちゅうローズスプラッシュ</v>
      </c>
      <c r="AJ1265" s="16" t="str">
        <f t="shared" si="155"/>
        <v>ドッペルゲンガーサイクロンごりむちゅうローズスプラッシュ</v>
      </c>
      <c r="AK1265" s="15" t="str">
        <f t="shared" si="156"/>
        <v>BLBLDRNS</v>
      </c>
      <c r="AL1265" s="16" t="str">
        <f t="shared" si="157"/>
        <v>BLBLDRNS</v>
      </c>
      <c r="AM1265" s="15" t="str">
        <f t="shared" si="158"/>
        <v>BLBLDRNS</v>
      </c>
      <c r="AN1265" s="15" t="str">
        <f t="shared" si="159"/>
        <v>BLBLDRNS</v>
      </c>
    </row>
    <row r="1266" spans="1:40" ht="11.25" customHeight="1" x14ac:dyDescent="0.15">
      <c r="A1266" s="15">
        <v>1265</v>
      </c>
      <c r="B1266" s="15" t="s">
        <v>2840</v>
      </c>
      <c r="C1266" s="15" t="s">
        <v>2841</v>
      </c>
      <c r="D1266" s="3" t="s">
        <v>192</v>
      </c>
      <c r="E1266" s="15" t="s">
        <v>19</v>
      </c>
      <c r="F1266" s="15" t="s">
        <v>53</v>
      </c>
      <c r="G1266" s="15">
        <v>83</v>
      </c>
      <c r="H1266" s="15">
        <v>92</v>
      </c>
      <c r="I1266" s="15">
        <v>65</v>
      </c>
      <c r="J1266" s="15">
        <v>65</v>
      </c>
      <c r="K1266" s="15">
        <v>63</v>
      </c>
      <c r="L1266" s="15">
        <v>66</v>
      </c>
      <c r="M1266" s="15">
        <v>68</v>
      </c>
      <c r="N1266" s="15">
        <v>29</v>
      </c>
      <c r="O1266" s="15">
        <v>66</v>
      </c>
      <c r="P1266" s="15">
        <v>24</v>
      </c>
      <c r="Q1266" s="15" t="s">
        <v>921</v>
      </c>
      <c r="R1266" s="3" t="str">
        <f>IF(ISERROR(VLOOKUP($Q1266,技リスト!$A$1:$F$270,6,FALSE)),"－",VLOOKUP($Q1266,技リスト!$A$1:$F$270,6,FALSE))</f>
        <v>DR</v>
      </c>
      <c r="S1266" s="3">
        <f>IF(ISERROR(VLOOKUP($Q1266,技リスト!$A$1:$F$270,3,FALSE)),"－",VLOOKUP($Q1266,技リスト!$A$1:$F$270,3,FALSE))</f>
        <v>17</v>
      </c>
      <c r="T1266" s="3" t="str">
        <f>IF($E1266=IF(ISERROR(VLOOKUP($Q1266,技リスト!$A$1:$F$270,4,FALSE)),"－",VLOOKUP($Q1266,技リスト!$A$1:$F$270,4,FALSE)),"一致","")</f>
        <v/>
      </c>
      <c r="U1266" s="15" t="s">
        <v>171</v>
      </c>
      <c r="V1266" s="3" t="str">
        <f>IF(ISERROR(VLOOKUP($U1266,技リスト!$A$1:$F$270,6,FALSE)),"－",VLOOKUP($U1266,技リスト!$A$1:$F$270,6,FALSE))</f>
        <v>DR</v>
      </c>
      <c r="W1266" s="3">
        <f>IF(ISERROR(VLOOKUP($U1266,技リスト!$A$1:$F$270,3,FALSE)),"－",VLOOKUP($U1266,技リスト!$A$1:$F$270,3,FALSE))</f>
        <v>47</v>
      </c>
      <c r="X1266" s="3" t="str">
        <f>IF($E1266=IF(ISERROR(VLOOKUP($U1266,技リスト!$A$1:$F$270,4,FALSE)),"－",VLOOKUP($U1266,技リスト!$A$1:$F$270,4,FALSE)),"一致","")</f>
        <v>一致</v>
      </c>
      <c r="Y1266" s="15" t="s">
        <v>2638</v>
      </c>
      <c r="Z1266" s="3" t="str">
        <f>IF(ISERROR(VLOOKUP($Y1266,技リスト!$A$1:$F$270,6,FALSE)),"－",VLOOKUP($Y1266,技リスト!$A$1:$F$270,6,FALSE))</f>
        <v>DR</v>
      </c>
      <c r="AA1266" s="3">
        <f>IF(ISERROR(VLOOKUP($Y1266,技リスト!$A$1:$F$270,3,FALSE)),"－",VLOOKUP($Y1266,技リスト!$A$1:$F$270,3,FALSE))</f>
        <v>52</v>
      </c>
      <c r="AB1266" s="3" t="str">
        <f>IF($E1266=IF(ISERROR(VLOOKUP($Y1266,技リスト!$A$1:$F$270,4,FALSE)),"－",VLOOKUP($Y1266,技リスト!$A$1:$F$270,4,FALSE)),"一致","")</f>
        <v/>
      </c>
      <c r="AC1266" s="15" t="s">
        <v>680</v>
      </c>
      <c r="AD1266" s="3" t="str">
        <f>IF(ISERROR(VLOOKUP($AC1266,技リスト!$A$1:$F$270,6,FALSE)),"－",VLOOKUP($AC1266,技リスト!$A$1:$F$270,6,FALSE))</f>
        <v>DR</v>
      </c>
      <c r="AE1266" s="3">
        <f>IF(ISERROR(VLOOKUP($AC1266,技リスト!$A$1:$F$270,3,FALSE)),"－",VLOOKUP($AC1266,技リスト!$A$1:$F$270,3,FALSE))</f>
        <v>69</v>
      </c>
      <c r="AF1266" s="3" t="str">
        <f>IF($E1266=IF(ISERROR(VLOOKUP($AC1266,技リスト!$A$1:$F$245,4,FALSE)),"－",VLOOKUP($AC1266,技リスト!$A$1:$F$245,4,FALSE)),"一致","")</f>
        <v/>
      </c>
      <c r="AG1266" s="16" t="str">
        <f t="shared" si="152"/>
        <v>ひとりワンツーイリュージョンボールリボンシャワープリマドンナ</v>
      </c>
      <c r="AH1266" s="16" t="str">
        <f t="shared" si="153"/>
        <v>ひとりワンツーイリュージョンボールリボンシャワープリマドンナ</v>
      </c>
      <c r="AI1266" s="16" t="str">
        <f t="shared" si="154"/>
        <v>ひとりワンツーイリュージョンボールリボンシャワープリマドンナ</v>
      </c>
      <c r="AJ1266" s="16" t="str">
        <f t="shared" si="155"/>
        <v>ひとりワンツーイリュージョンボールリボンシャワープリマドンナ</v>
      </c>
      <c r="AK1266" s="15" t="str">
        <f t="shared" si="156"/>
        <v>DRDRDRDR</v>
      </c>
      <c r="AL1266" s="16" t="str">
        <f t="shared" si="157"/>
        <v>DRDRDRDR</v>
      </c>
      <c r="AM1266" s="15" t="str">
        <f t="shared" si="158"/>
        <v>DRDRDRDR</v>
      </c>
      <c r="AN1266" s="15" t="str">
        <f t="shared" si="159"/>
        <v>DRDRDRDR</v>
      </c>
    </row>
    <row r="1267" spans="1:40" ht="11.25" customHeight="1" x14ac:dyDescent="0.15">
      <c r="A1267" s="15">
        <v>1266</v>
      </c>
      <c r="B1267" s="15" t="s">
        <v>2842</v>
      </c>
      <c r="C1267" s="15" t="s">
        <v>2843</v>
      </c>
      <c r="D1267" s="3" t="s">
        <v>192</v>
      </c>
      <c r="E1267" s="15" t="s">
        <v>145</v>
      </c>
      <c r="F1267" s="15" t="s">
        <v>17</v>
      </c>
      <c r="G1267" s="15">
        <v>169</v>
      </c>
      <c r="H1267" s="15">
        <v>154</v>
      </c>
      <c r="I1267" s="15">
        <v>44</v>
      </c>
      <c r="J1267" s="15">
        <v>61</v>
      </c>
      <c r="K1267" s="15">
        <v>63</v>
      </c>
      <c r="L1267" s="15">
        <v>48</v>
      </c>
      <c r="M1267" s="15">
        <v>63</v>
      </c>
      <c r="N1267" s="15">
        <v>57</v>
      </c>
      <c r="O1267" s="15">
        <v>52</v>
      </c>
      <c r="P1267" s="15">
        <v>21</v>
      </c>
      <c r="Q1267" s="15" t="s">
        <v>264</v>
      </c>
      <c r="R1267" s="3" t="str">
        <f>IF(ISERROR(VLOOKUP($Q1267,技リスト!$A$1:$F$270,6,FALSE)),"－",VLOOKUP($Q1267,技リスト!$A$1:$F$270,6,FALSE))</f>
        <v>BL</v>
      </c>
      <c r="S1267" s="3">
        <f>IF(ISERROR(VLOOKUP($Q1267,技リスト!$A$1:$F$270,3,FALSE)),"－",VLOOKUP($Q1267,技リスト!$A$1:$F$270,3,FALSE))</f>
        <v>16</v>
      </c>
      <c r="T1267" s="3" t="str">
        <f>IF($E1267=IF(ISERROR(VLOOKUP($Q1267,技リスト!$A$1:$F$270,4,FALSE)),"－",VLOOKUP($Q1267,技リスト!$A$1:$F$270,4,FALSE)),"一致","")</f>
        <v/>
      </c>
      <c r="U1267" s="15" t="s">
        <v>195</v>
      </c>
      <c r="V1267" s="3" t="str">
        <f>IF(ISERROR(VLOOKUP($U1267,技リスト!$A$1:$F$270,6,FALSE)),"－",VLOOKUP($U1267,技リスト!$A$1:$F$270,6,FALSE))</f>
        <v>NS</v>
      </c>
      <c r="W1267" s="3">
        <f>IF(ISERROR(VLOOKUP($U1267,技リスト!$A$1:$F$270,3,FALSE)),"－",VLOOKUP($U1267,技リスト!$A$1:$F$270,3,FALSE))</f>
        <v>68</v>
      </c>
      <c r="X1267" s="3" t="str">
        <f>IF($E1267=IF(ISERROR(VLOOKUP($U1267,技リスト!$A$1:$F$270,4,FALSE)),"－",VLOOKUP($U1267,技リスト!$A$1:$F$270,4,FALSE)),"一致","")</f>
        <v/>
      </c>
      <c r="Y1267" s="15" t="s">
        <v>219</v>
      </c>
      <c r="Z1267" s="3" t="str">
        <f>IF(ISERROR(VLOOKUP($Y1267,技リスト!$A$1:$F$270,6,FALSE)),"－",VLOOKUP($Y1267,技リスト!$A$1:$F$270,6,FALSE))</f>
        <v>BL</v>
      </c>
      <c r="AA1267" s="3">
        <f>IF(ISERROR(VLOOKUP($Y1267,技リスト!$A$1:$F$270,3,FALSE)),"－",VLOOKUP($Y1267,技リスト!$A$1:$F$270,3,FALSE))</f>
        <v>64</v>
      </c>
      <c r="AB1267" s="3" t="str">
        <f>IF($E1267=IF(ISERROR(VLOOKUP($Y1267,技リスト!$A$1:$F$270,4,FALSE)),"－",VLOOKUP($Y1267,技リスト!$A$1:$F$270,4,FALSE)),"一致","")</f>
        <v/>
      </c>
      <c r="AC1267" s="15" t="s">
        <v>218</v>
      </c>
      <c r="AD1267" s="3" t="str">
        <f>IF(ISERROR(VLOOKUP($AC1267,技リスト!$A$1:$F$270,6,FALSE)),"－",VLOOKUP($AC1267,技リスト!$A$1:$F$270,6,FALSE))</f>
        <v>DR</v>
      </c>
      <c r="AE1267" s="3">
        <f>IF(ISERROR(VLOOKUP($AC1267,技リスト!$A$1:$F$270,3,FALSE)),"－",VLOOKUP($AC1267,技リスト!$A$1:$F$270,3,FALSE))</f>
        <v>63</v>
      </c>
      <c r="AF1267" s="3" t="str">
        <f>IF($E1267=IF(ISERROR(VLOOKUP($AC1267,技リスト!$A$1:$F$245,4,FALSE)),"－",VLOOKUP($AC1267,技リスト!$A$1:$F$245,4,FALSE)),"一致","")</f>
        <v>一致</v>
      </c>
      <c r="AG1267" s="16" t="str">
        <f t="shared" si="152"/>
        <v>おんりょうローズスプラッシュサイクロンジャッジスルー</v>
      </c>
      <c r="AH1267" s="16" t="str">
        <f t="shared" si="153"/>
        <v>おんりょうローズスプラッシュサイクロンジャッジスルー</v>
      </c>
      <c r="AI1267" s="16" t="str">
        <f t="shared" si="154"/>
        <v>おんりょうローズスプラッシュサイクロンジャッジスルー</v>
      </c>
      <c r="AJ1267" s="16" t="str">
        <f t="shared" si="155"/>
        <v>おんりょうローズスプラッシュサイクロンジャッジスルー</v>
      </c>
      <c r="AK1267" s="15" t="str">
        <f t="shared" si="156"/>
        <v>BLNSBLDR</v>
      </c>
      <c r="AL1267" s="16" t="str">
        <f t="shared" si="157"/>
        <v>BLNSBLDR</v>
      </c>
      <c r="AM1267" s="15" t="str">
        <f t="shared" si="158"/>
        <v>BLNSBLDR</v>
      </c>
      <c r="AN1267" s="15" t="str">
        <f t="shared" si="159"/>
        <v>BLNSBLDR</v>
      </c>
    </row>
    <row r="1268" spans="1:40" ht="11.25" customHeight="1" x14ac:dyDescent="0.15">
      <c r="A1268" s="15">
        <v>1267</v>
      </c>
      <c r="B1268" s="15" t="s">
        <v>2844</v>
      </c>
      <c r="C1268" s="15" t="s">
        <v>2845</v>
      </c>
      <c r="D1268" s="3" t="s">
        <v>192</v>
      </c>
      <c r="E1268" s="15" t="s">
        <v>88</v>
      </c>
      <c r="F1268" s="15" t="s">
        <v>17</v>
      </c>
      <c r="G1268" s="15">
        <v>180</v>
      </c>
      <c r="H1268" s="15">
        <v>164</v>
      </c>
      <c r="I1268" s="15">
        <v>60</v>
      </c>
      <c r="J1268" s="15">
        <v>69</v>
      </c>
      <c r="K1268" s="15">
        <v>63</v>
      </c>
      <c r="L1268" s="15">
        <v>68</v>
      </c>
      <c r="M1268" s="15">
        <v>69</v>
      </c>
      <c r="N1268" s="15">
        <v>70</v>
      </c>
      <c r="O1268" s="15">
        <v>64</v>
      </c>
      <c r="P1268" s="15">
        <v>20</v>
      </c>
      <c r="Q1268" s="15" t="s">
        <v>43</v>
      </c>
      <c r="R1268" s="3" t="str">
        <f>IF(ISERROR(VLOOKUP($Q1268,技リスト!$A$1:$F$270,6,FALSE)),"－",VLOOKUP($Q1268,技リスト!$A$1:$F$270,6,FALSE))</f>
        <v>－</v>
      </c>
      <c r="S1268" s="3" t="str">
        <f>IF(ISERROR(VLOOKUP($Q1268,技リスト!$A$1:$F$270,3,FALSE)),"－",VLOOKUP($Q1268,技リスト!$A$1:$F$270,3,FALSE))</f>
        <v>－</v>
      </c>
      <c r="T1268" s="3" t="str">
        <f>IF($E1268=IF(ISERROR(VLOOKUP($Q1268,技リスト!$A$1:$F$270,4,FALSE)),"－",VLOOKUP($Q1268,技リスト!$A$1:$F$270,4,FALSE)),"一致","")</f>
        <v/>
      </c>
      <c r="U1268" s="15" t="s">
        <v>757</v>
      </c>
      <c r="V1268" s="3" t="str">
        <f>IF(ISERROR(VLOOKUP($U1268,技リスト!$A$1:$F$270,6,FALSE)),"－",VLOOKUP($U1268,技リスト!$A$1:$F$270,6,FALSE))</f>
        <v>DR</v>
      </c>
      <c r="W1268" s="3">
        <f>IF(ISERROR(VLOOKUP($U1268,技リスト!$A$1:$F$270,3,FALSE)),"－",VLOOKUP($U1268,技リスト!$A$1:$F$270,3,FALSE))</f>
        <v>65</v>
      </c>
      <c r="X1268" s="3" t="str">
        <f>IF($E1268=IF(ISERROR(VLOOKUP($U1268,技リスト!$A$1:$F$270,4,FALSE)),"－",VLOOKUP($U1268,技リスト!$A$1:$F$270,4,FALSE)),"一致","")</f>
        <v/>
      </c>
      <c r="Y1268" s="15" t="s">
        <v>716</v>
      </c>
      <c r="Z1268" s="3" t="str">
        <f>IF(ISERROR(VLOOKUP($Y1268,技リスト!$A$1:$F$270,6,FALSE)),"－",VLOOKUP($Y1268,技リスト!$A$1:$F$270,6,FALSE))</f>
        <v>BL</v>
      </c>
      <c r="AA1268" s="3">
        <f>IF(ISERROR(VLOOKUP($Y1268,技リスト!$A$1:$F$270,3,FALSE)),"－",VLOOKUP($Y1268,技リスト!$A$1:$F$270,3,FALSE))</f>
        <v>84</v>
      </c>
      <c r="AB1268" s="3" t="str">
        <f>IF($E1268=IF(ISERROR(VLOOKUP($Y1268,技リスト!$A$1:$F$270,4,FALSE)),"－",VLOOKUP($Y1268,技リスト!$A$1:$F$270,4,FALSE)),"一致","")</f>
        <v/>
      </c>
      <c r="AC1268" s="15" t="s">
        <v>321</v>
      </c>
      <c r="AD1268" s="3" t="str">
        <f>IF(ISERROR(VLOOKUP($AC1268,技リスト!$A$1:$F$270,6,FALSE)),"－",VLOOKUP($AC1268,技リスト!$A$1:$F$270,6,FALSE))</f>
        <v>P1</v>
      </c>
      <c r="AE1268" s="3">
        <f>IF(ISERROR(VLOOKUP($AC1268,技リスト!$A$1:$F$270,3,FALSE)),"－",VLOOKUP($AC1268,技リスト!$A$1:$F$270,3,FALSE))</f>
        <v>76</v>
      </c>
      <c r="AF1268" s="3" t="str">
        <f>IF($E1268=IF(ISERROR(VLOOKUP($AC1268,技リスト!$A$1:$F$245,4,FALSE)),"－",VLOOKUP($AC1268,技リスト!$A$1:$F$245,4,FALSE)),"一致","")</f>
        <v/>
      </c>
      <c r="AG1268" s="16" t="str">
        <f t="shared" si="152"/>
        <v>ネバーギブアップまぼろしドリブルデュアルストームちゃぶだいがえし</v>
      </c>
      <c r="AH1268" s="16" t="str">
        <f t="shared" si="153"/>
        <v>ネバーギブアップまぼろしドリブルデュアルストームちゃぶだいがえし</v>
      </c>
      <c r="AI1268" s="16" t="str">
        <f t="shared" si="154"/>
        <v>ネバーギブアップまぼろしドリブルデュアルストームちゃぶだいがえし</v>
      </c>
      <c r="AJ1268" s="16" t="str">
        <f t="shared" si="155"/>
        <v>ネバーギブアップまぼろしドリブルデュアルストームちゃぶだいがえし</v>
      </c>
      <c r="AK1268" s="15" t="str">
        <f t="shared" si="156"/>
        <v>－DRBLP1</v>
      </c>
      <c r="AL1268" s="16" t="str">
        <f t="shared" si="157"/>
        <v>－DRBLP1</v>
      </c>
      <c r="AM1268" s="15" t="str">
        <f t="shared" si="158"/>
        <v>－DRBLP1</v>
      </c>
      <c r="AN1268" s="15" t="str">
        <f t="shared" si="159"/>
        <v>－DRBLP1</v>
      </c>
    </row>
    <row r="1269" spans="1:40" ht="11.25" customHeight="1" x14ac:dyDescent="0.15">
      <c r="A1269" s="15">
        <v>1268</v>
      </c>
      <c r="B1269" s="15" t="s">
        <v>2846</v>
      </c>
      <c r="C1269" s="15" t="s">
        <v>2847</v>
      </c>
      <c r="D1269" s="3" t="s">
        <v>192</v>
      </c>
      <c r="E1269" s="15" t="s">
        <v>88</v>
      </c>
      <c r="F1269" s="15" t="s">
        <v>53</v>
      </c>
      <c r="G1269" s="15">
        <v>129</v>
      </c>
      <c r="H1269" s="15">
        <v>108</v>
      </c>
      <c r="I1269" s="15">
        <v>57</v>
      </c>
      <c r="J1269" s="15">
        <v>56</v>
      </c>
      <c r="K1269" s="15">
        <v>49</v>
      </c>
      <c r="L1269" s="15">
        <v>45</v>
      </c>
      <c r="M1269" s="15">
        <v>44</v>
      </c>
      <c r="N1269" s="15">
        <v>61</v>
      </c>
      <c r="O1269" s="15">
        <v>61</v>
      </c>
      <c r="P1269" s="15">
        <v>16</v>
      </c>
      <c r="Q1269" s="15" t="s">
        <v>684</v>
      </c>
      <c r="R1269" s="3" t="str">
        <f>IF(ISERROR(VLOOKUP($Q1269,技リスト!$A$1:$F$270,6,FALSE)),"－",VLOOKUP($Q1269,技リスト!$A$1:$F$270,6,FALSE))</f>
        <v>NS</v>
      </c>
      <c r="S1269" s="3">
        <f>IF(ISERROR(VLOOKUP($Q1269,技リスト!$A$1:$F$270,3,FALSE)),"－",VLOOKUP($Q1269,技リスト!$A$1:$F$270,3,FALSE))</f>
        <v>45</v>
      </c>
      <c r="T1269" s="3" t="str">
        <f>IF($E1269=IF(ISERROR(VLOOKUP($Q1269,技リスト!$A$1:$F$270,4,FALSE)),"－",VLOOKUP($Q1269,技リスト!$A$1:$F$270,4,FALSE)),"一致","")</f>
        <v/>
      </c>
      <c r="U1269" s="15" t="s">
        <v>140</v>
      </c>
      <c r="V1269" s="3" t="str">
        <f>IF(ISERROR(VLOOKUP($U1269,技リスト!$A$1:$F$270,6,FALSE)),"－",VLOOKUP($U1269,技リスト!$A$1:$F$270,6,FALSE))</f>
        <v>BL</v>
      </c>
      <c r="W1269" s="3">
        <f>IF(ISERROR(VLOOKUP($U1269,技リスト!$A$1:$F$270,3,FALSE)),"－",VLOOKUP($U1269,技リスト!$A$1:$F$270,3,FALSE))</f>
        <v>41</v>
      </c>
      <c r="X1269" s="3" t="str">
        <f>IF($E1269=IF(ISERROR(VLOOKUP($U1269,技リスト!$A$1:$F$270,4,FALSE)),"－",VLOOKUP($U1269,技リスト!$A$1:$F$270,4,FALSE)),"一致","")</f>
        <v/>
      </c>
      <c r="Y1269" s="15" t="s">
        <v>260</v>
      </c>
      <c r="Z1269" s="3" t="str">
        <f>IF(ISERROR(VLOOKUP($Y1269,技リスト!$A$1:$F$270,6,FALSE)),"－",VLOOKUP($Y1269,技リスト!$A$1:$F$270,6,FALSE))</f>
        <v>NS</v>
      </c>
      <c r="AA1269" s="3">
        <f>IF(ISERROR(VLOOKUP($Y1269,技リスト!$A$1:$F$270,3,FALSE)),"－",VLOOKUP($Y1269,技リスト!$A$1:$F$270,3,FALSE))</f>
        <v>70</v>
      </c>
      <c r="AB1269" s="3" t="str">
        <f>IF($E1269=IF(ISERROR(VLOOKUP($Y1269,技リスト!$A$1:$F$270,4,FALSE)),"－",VLOOKUP($Y1269,技リスト!$A$1:$F$270,4,FALSE)),"一致","")</f>
        <v/>
      </c>
      <c r="AC1269" s="15" t="s">
        <v>338</v>
      </c>
      <c r="AD1269" s="3" t="str">
        <f>IF(ISERROR(VLOOKUP($AC1269,技リスト!$A$1:$F$270,6,FALSE)),"－",VLOOKUP($AC1269,技リスト!$A$1:$F$270,6,FALSE))</f>
        <v>DR</v>
      </c>
      <c r="AE1269" s="3">
        <f>IF(ISERROR(VLOOKUP($AC1269,技リスト!$A$1:$F$270,3,FALSE)),"－",VLOOKUP($AC1269,技リスト!$A$1:$F$270,3,FALSE))</f>
        <v>76</v>
      </c>
      <c r="AF1269" s="3" t="str">
        <f>IF($E1269=IF(ISERROR(VLOOKUP($AC1269,技リスト!$A$1:$F$245,4,FALSE)),"－",VLOOKUP($AC1269,技リスト!$A$1:$F$245,4,FALSE)),"一致","")</f>
        <v/>
      </c>
      <c r="AG1269" s="16" t="str">
        <f t="shared" si="152"/>
        <v>あびせげりうしろのしょうめんクンフーヘッドとうめいフェイント</v>
      </c>
      <c r="AH1269" s="16" t="str">
        <f t="shared" si="153"/>
        <v>あびせげりうしろのしょうめんクンフーヘッドとうめいフェイント</v>
      </c>
      <c r="AI1269" s="16" t="str">
        <f t="shared" si="154"/>
        <v>あびせげりうしろのしょうめんクンフーヘッドとうめいフェイント</v>
      </c>
      <c r="AJ1269" s="16" t="str">
        <f t="shared" si="155"/>
        <v>あびせげりうしろのしょうめんクンフーヘッドとうめいフェイント</v>
      </c>
      <c r="AK1269" s="15" t="str">
        <f t="shared" si="156"/>
        <v>NSBLNSDR</v>
      </c>
      <c r="AL1269" s="16" t="str">
        <f t="shared" si="157"/>
        <v>NSBLNSDR</v>
      </c>
      <c r="AM1269" s="15" t="str">
        <f t="shared" si="158"/>
        <v>NSBLNSDR</v>
      </c>
      <c r="AN1269" s="15" t="str">
        <f t="shared" si="159"/>
        <v>NSBLNSDR</v>
      </c>
    </row>
    <row r="1270" spans="1:40" ht="11.25" customHeight="1" x14ac:dyDescent="0.15">
      <c r="A1270" s="15">
        <v>1269</v>
      </c>
      <c r="B1270" s="15" t="s">
        <v>2848</v>
      </c>
      <c r="C1270" s="15" t="s">
        <v>2849</v>
      </c>
      <c r="D1270" s="3" t="s">
        <v>192</v>
      </c>
      <c r="E1270" s="15" t="s">
        <v>88</v>
      </c>
      <c r="F1270" s="15" t="s">
        <v>52</v>
      </c>
      <c r="G1270" s="15">
        <v>154</v>
      </c>
      <c r="H1270" s="15">
        <v>156</v>
      </c>
      <c r="I1270" s="15">
        <v>60</v>
      </c>
      <c r="J1270" s="15">
        <v>43</v>
      </c>
      <c r="K1270" s="15">
        <v>41</v>
      </c>
      <c r="L1270" s="15">
        <v>60</v>
      </c>
      <c r="M1270" s="15">
        <v>74</v>
      </c>
      <c r="N1270" s="15">
        <v>64</v>
      </c>
      <c r="O1270" s="15">
        <v>68</v>
      </c>
      <c r="P1270" s="15">
        <v>26</v>
      </c>
      <c r="Q1270" s="15" t="s">
        <v>325</v>
      </c>
      <c r="R1270" s="3" t="str">
        <f>IF(ISERROR(VLOOKUP($Q1270,技リスト!$A$1:$F$270,6,FALSE)),"－",VLOOKUP($Q1270,技リスト!$A$1:$F$270,6,FALSE))</f>
        <v>NS</v>
      </c>
      <c r="S1270" s="3">
        <f>IF(ISERROR(VLOOKUP($Q1270,技リスト!$A$1:$F$270,3,FALSE)),"－",VLOOKUP($Q1270,技リスト!$A$1:$F$270,3,FALSE))</f>
        <v>58</v>
      </c>
      <c r="T1270" s="3" t="str">
        <f>IF($E1270=IF(ISERROR(VLOOKUP($Q1270,技リスト!$A$1:$F$270,4,FALSE)),"－",VLOOKUP($Q1270,技リスト!$A$1:$F$270,4,FALSE)),"一致","")</f>
        <v>一致</v>
      </c>
      <c r="U1270" s="15" t="s">
        <v>522</v>
      </c>
      <c r="V1270" s="3" t="str">
        <f>IF(ISERROR(VLOOKUP($U1270,技リスト!$A$1:$F$270,6,FALSE)),"－",VLOOKUP($U1270,技リスト!$A$1:$F$270,6,FALSE))</f>
        <v>NS</v>
      </c>
      <c r="W1270" s="3">
        <f>IF(ISERROR(VLOOKUP($U1270,技リスト!$A$1:$F$270,3,FALSE)),"－",VLOOKUP($U1270,技リスト!$A$1:$F$270,3,FALSE))</f>
        <v>70</v>
      </c>
      <c r="X1270" s="3" t="str">
        <f>IF($E1270=IF(ISERROR(VLOOKUP($U1270,技リスト!$A$1:$F$270,4,FALSE)),"－",VLOOKUP($U1270,技リスト!$A$1:$F$270,4,FALSE)),"一致","")</f>
        <v/>
      </c>
      <c r="Y1270" s="15" t="s">
        <v>757</v>
      </c>
      <c r="Z1270" s="3" t="str">
        <f>IF(ISERROR(VLOOKUP($Y1270,技リスト!$A$1:$F$270,6,FALSE)),"－",VLOOKUP($Y1270,技リスト!$A$1:$F$270,6,FALSE))</f>
        <v>DR</v>
      </c>
      <c r="AA1270" s="3">
        <f>IF(ISERROR(VLOOKUP($Y1270,技リスト!$A$1:$F$270,3,FALSE)),"－",VLOOKUP($Y1270,技リスト!$A$1:$F$270,3,FALSE))</f>
        <v>65</v>
      </c>
      <c r="AB1270" s="3" t="str">
        <f>IF($E1270=IF(ISERROR(VLOOKUP($Y1270,技リスト!$A$1:$F$270,4,FALSE)),"－",VLOOKUP($Y1270,技リスト!$A$1:$F$270,4,FALSE)),"一致","")</f>
        <v/>
      </c>
      <c r="AC1270" s="15" t="s">
        <v>166</v>
      </c>
      <c r="AD1270" s="3" t="str">
        <f>IF(ISERROR(VLOOKUP($AC1270,技リスト!$A$1:$F$270,6,FALSE)),"－",VLOOKUP($AC1270,技リスト!$A$1:$F$270,6,FALSE))</f>
        <v>BS</v>
      </c>
      <c r="AE1270" s="3">
        <f>IF(ISERROR(VLOOKUP($AC1270,技リスト!$A$1:$F$270,3,FALSE)),"－",VLOOKUP($AC1270,技リスト!$A$1:$F$270,3,FALSE))</f>
        <v>109</v>
      </c>
      <c r="AF1270" s="3" t="str">
        <f>IF($E1270=IF(ISERROR(VLOOKUP($AC1270,技リスト!$A$1:$F$245,4,FALSE)),"－",VLOOKUP($AC1270,技リスト!$A$1:$F$245,4,FALSE)),"一致","")</f>
        <v>一致</v>
      </c>
      <c r="AG1270" s="16" t="str">
        <f t="shared" si="152"/>
        <v>コンドルダイブダブルグレネードまぼろしドリブルイナズマおとし</v>
      </c>
      <c r="AH1270" s="16" t="str">
        <f t="shared" si="153"/>
        <v>コンドルダイブダブルグレネードまぼろしドリブルイナズマおとし</v>
      </c>
      <c r="AI1270" s="16" t="str">
        <f t="shared" si="154"/>
        <v>コンドルダイブダブルグレネードまぼろしドリブルイナズマおとし</v>
      </c>
      <c r="AJ1270" s="16" t="str">
        <f t="shared" si="155"/>
        <v>コンドルダイブダブルグレネードまぼろしドリブルイナズマおとし</v>
      </c>
      <c r="AK1270" s="15" t="str">
        <f t="shared" si="156"/>
        <v>NSNSDRBS</v>
      </c>
      <c r="AL1270" s="16" t="str">
        <f t="shared" si="157"/>
        <v>NSNSDRBS</v>
      </c>
      <c r="AM1270" s="15" t="str">
        <f t="shared" si="158"/>
        <v>NSNSDRBS</v>
      </c>
      <c r="AN1270" s="15" t="str">
        <f t="shared" si="159"/>
        <v>NSNSDRBS</v>
      </c>
    </row>
    <row r="1271" spans="1:40" ht="11.25" customHeight="1" x14ac:dyDescent="0.15">
      <c r="A1271" s="15">
        <v>1270</v>
      </c>
      <c r="B1271" s="15" t="s">
        <v>2850</v>
      </c>
      <c r="C1271" s="15" t="s">
        <v>2851</v>
      </c>
      <c r="D1271" s="3" t="s">
        <v>18</v>
      </c>
      <c r="E1271" s="15" t="s">
        <v>19</v>
      </c>
      <c r="F1271" s="15" t="s">
        <v>17</v>
      </c>
      <c r="G1271" s="15">
        <v>193</v>
      </c>
      <c r="H1271" s="15">
        <v>152</v>
      </c>
      <c r="I1271" s="15">
        <v>56</v>
      </c>
      <c r="J1271" s="15">
        <v>64</v>
      </c>
      <c r="K1271" s="15">
        <v>76</v>
      </c>
      <c r="L1271" s="15">
        <v>52</v>
      </c>
      <c r="M1271" s="15">
        <v>63</v>
      </c>
      <c r="N1271" s="15">
        <v>62</v>
      </c>
      <c r="O1271" s="15">
        <v>68</v>
      </c>
      <c r="P1271" s="15">
        <v>20</v>
      </c>
      <c r="Q1271" s="15" t="s">
        <v>276</v>
      </c>
      <c r="R1271" s="3" t="str">
        <f>IF(ISERROR(VLOOKUP($Q1271,技リスト!$A$1:$F$270,6,FALSE)),"－",VLOOKUP($Q1271,技リスト!$A$1:$F$270,6,FALSE))</f>
        <v>BL</v>
      </c>
      <c r="S1271" s="3">
        <f>IF(ISERROR(VLOOKUP($Q1271,技リスト!$A$1:$F$270,3,FALSE)),"－",VLOOKUP($Q1271,技リスト!$A$1:$F$270,3,FALSE))</f>
        <v>16</v>
      </c>
      <c r="T1271" s="3" t="str">
        <f>IF($E1271=IF(ISERROR(VLOOKUP($Q1271,技リスト!$A$1:$F$270,4,FALSE)),"－",VLOOKUP($Q1271,技リスト!$A$1:$F$270,4,FALSE)),"一致","")</f>
        <v>一致</v>
      </c>
      <c r="U1271" s="15" t="s">
        <v>171</v>
      </c>
      <c r="V1271" s="3" t="str">
        <f>IF(ISERROR(VLOOKUP($U1271,技リスト!$A$1:$F$270,6,FALSE)),"－",VLOOKUP($U1271,技リスト!$A$1:$F$270,6,FALSE))</f>
        <v>DR</v>
      </c>
      <c r="W1271" s="3">
        <f>IF(ISERROR(VLOOKUP($U1271,技リスト!$A$1:$F$270,3,FALSE)),"－",VLOOKUP($U1271,技リスト!$A$1:$F$270,3,FALSE))</f>
        <v>47</v>
      </c>
      <c r="X1271" s="3" t="str">
        <f>IF($E1271=IF(ISERROR(VLOOKUP($U1271,技リスト!$A$1:$F$270,4,FALSE)),"－",VLOOKUP($U1271,技リスト!$A$1:$F$270,4,FALSE)),"一致","")</f>
        <v>一致</v>
      </c>
      <c r="Y1271" s="15" t="s">
        <v>219</v>
      </c>
      <c r="Z1271" s="3" t="str">
        <f>IF(ISERROR(VLOOKUP($Y1271,技リスト!$A$1:$F$270,6,FALSE)),"－",VLOOKUP($Y1271,技リスト!$A$1:$F$270,6,FALSE))</f>
        <v>BL</v>
      </c>
      <c r="AA1271" s="3">
        <f>IF(ISERROR(VLOOKUP($Y1271,技リスト!$A$1:$F$270,3,FALSE)),"－",VLOOKUP($Y1271,技リスト!$A$1:$F$270,3,FALSE))</f>
        <v>64</v>
      </c>
      <c r="AB1271" s="3" t="str">
        <f>IF($E1271=IF(ISERROR(VLOOKUP($Y1271,技リスト!$A$1:$F$270,4,FALSE)),"－",VLOOKUP($Y1271,技リスト!$A$1:$F$270,4,FALSE)),"一致","")</f>
        <v/>
      </c>
      <c r="AC1271" s="15" t="s">
        <v>719</v>
      </c>
      <c r="AD1271" s="3" t="str">
        <f>IF(ISERROR(VLOOKUP($AC1271,技リスト!$A$1:$F$270,6,FALSE)),"－",VLOOKUP($AC1271,技リスト!$A$1:$F$270,6,FALSE))</f>
        <v>BL</v>
      </c>
      <c r="AE1271" s="3">
        <f>IF(ISERROR(VLOOKUP($AC1271,技リスト!$A$1:$F$270,3,FALSE)),"－",VLOOKUP($AC1271,技リスト!$A$1:$F$270,3,FALSE))</f>
        <v>84</v>
      </c>
      <c r="AF1271" s="3" t="str">
        <f>IF($E1271=IF(ISERROR(VLOOKUP($AC1271,技リスト!$A$1:$F$245,4,FALSE)),"－",VLOOKUP($AC1271,技リスト!$A$1:$F$245,4,FALSE)),"一致","")</f>
        <v/>
      </c>
      <c r="AG1271" s="16" t="str">
        <f t="shared" si="152"/>
        <v>ドッペルゲンガーイリュージョンボールサイクロンブロックサーカス</v>
      </c>
      <c r="AH1271" s="16" t="str">
        <f t="shared" si="153"/>
        <v>ドッペルゲンガーイリュージョンボールサイクロンブロックサーカス</v>
      </c>
      <c r="AI1271" s="16" t="str">
        <f t="shared" si="154"/>
        <v>ドッペルゲンガーイリュージョンボールサイクロンブロックサーカス</v>
      </c>
      <c r="AJ1271" s="16" t="str">
        <f t="shared" si="155"/>
        <v>ドッペルゲンガーイリュージョンボールサイクロンブロックサーカス</v>
      </c>
      <c r="AK1271" s="15" t="str">
        <f t="shared" si="156"/>
        <v>BLDRBLBL</v>
      </c>
      <c r="AL1271" s="16" t="str">
        <f t="shared" si="157"/>
        <v>BLDRBLBL</v>
      </c>
      <c r="AM1271" s="15" t="str">
        <f t="shared" si="158"/>
        <v>BLDRBLBL</v>
      </c>
      <c r="AN1271" s="15" t="str">
        <f t="shared" si="159"/>
        <v>BLDRBLBL</v>
      </c>
    </row>
    <row r="1272" spans="1:40" ht="11.25" customHeight="1" x14ac:dyDescent="0.15">
      <c r="A1272" s="15">
        <v>1271</v>
      </c>
      <c r="B1272" s="15" t="s">
        <v>2852</v>
      </c>
      <c r="C1272" s="15" t="s">
        <v>2853</v>
      </c>
      <c r="D1272" s="3" t="s">
        <v>18</v>
      </c>
      <c r="E1272" s="15" t="s">
        <v>88</v>
      </c>
      <c r="F1272" s="15" t="s">
        <v>20</v>
      </c>
      <c r="G1272" s="15">
        <v>116</v>
      </c>
      <c r="H1272" s="15">
        <v>129</v>
      </c>
      <c r="I1272" s="15">
        <v>62</v>
      </c>
      <c r="J1272" s="15">
        <v>59</v>
      </c>
      <c r="K1272" s="15">
        <v>60</v>
      </c>
      <c r="L1272" s="15">
        <v>66</v>
      </c>
      <c r="M1272" s="15">
        <v>48</v>
      </c>
      <c r="N1272" s="15">
        <v>64</v>
      </c>
      <c r="O1272" s="15">
        <v>63</v>
      </c>
      <c r="P1272" s="15">
        <v>17</v>
      </c>
      <c r="Q1272" s="15" t="s">
        <v>366</v>
      </c>
      <c r="R1272" s="3" t="str">
        <f>IF(ISERROR(VLOOKUP($Q1272,技リスト!$A$1:$F$270,6,FALSE)),"－",VLOOKUP($Q1272,技リスト!$A$1:$F$270,6,FALSE))</f>
        <v>CA</v>
      </c>
      <c r="S1272" s="3">
        <f>IF(ISERROR(VLOOKUP($Q1272,技リスト!$A$1:$F$270,3,FALSE)),"－",VLOOKUP($Q1272,技リスト!$A$1:$F$270,3,FALSE))</f>
        <v>10</v>
      </c>
      <c r="T1272" s="3" t="str">
        <f>IF($E1272=IF(ISERROR(VLOOKUP($Q1272,技リスト!$A$1:$F$270,4,FALSE)),"－",VLOOKUP($Q1272,技リスト!$A$1:$F$270,4,FALSE)),"一致","")</f>
        <v/>
      </c>
      <c r="U1272" s="15" t="s">
        <v>219</v>
      </c>
      <c r="V1272" s="3" t="str">
        <f>IF(ISERROR(VLOOKUP($U1272,技リスト!$A$1:$F$270,6,FALSE)),"－",VLOOKUP($U1272,技リスト!$A$1:$F$270,6,FALSE))</f>
        <v>BL</v>
      </c>
      <c r="W1272" s="3">
        <f>IF(ISERROR(VLOOKUP($U1272,技リスト!$A$1:$F$270,3,FALSE)),"－",VLOOKUP($U1272,技リスト!$A$1:$F$270,3,FALSE))</f>
        <v>64</v>
      </c>
      <c r="X1272" s="3" t="str">
        <f>IF($E1272=IF(ISERROR(VLOOKUP($U1272,技リスト!$A$1:$F$270,4,FALSE)),"－",VLOOKUP($U1272,技リスト!$A$1:$F$270,4,FALSE)),"一致","")</f>
        <v>一致</v>
      </c>
      <c r="Y1272" s="15" t="s">
        <v>250</v>
      </c>
      <c r="Z1272" s="3" t="str">
        <f>IF(ISERROR(VLOOKUP($Y1272,技リスト!$A$1:$F$270,6,FALSE)),"－",VLOOKUP($Y1272,技リスト!$A$1:$F$270,6,FALSE))</f>
        <v>P1</v>
      </c>
      <c r="AA1272" s="3">
        <f>IF(ISERROR(VLOOKUP($Y1272,技リスト!$A$1:$F$270,3,FALSE)),"－",VLOOKUP($Y1272,技リスト!$A$1:$F$270,3,FALSE))</f>
        <v>46</v>
      </c>
      <c r="AB1272" s="3" t="str">
        <f>IF($E1272=IF(ISERROR(VLOOKUP($Y1272,技リスト!$A$1:$F$270,4,FALSE)),"－",VLOOKUP($Y1272,技リスト!$A$1:$F$270,4,FALSE)),"一致","")</f>
        <v/>
      </c>
      <c r="AC1272" s="15" t="s">
        <v>779</v>
      </c>
      <c r="AD1272" s="3" t="str">
        <f>IF(ISERROR(VLOOKUP($AC1272,技リスト!$A$1:$F$270,6,FALSE)),"－",VLOOKUP($AC1272,技リスト!$A$1:$F$270,6,FALSE))</f>
        <v>CA</v>
      </c>
      <c r="AE1272" s="3">
        <f>IF(ISERROR(VLOOKUP($AC1272,技リスト!$A$1:$F$270,3,FALSE)),"－",VLOOKUP($AC1272,技リスト!$A$1:$F$270,3,FALSE))</f>
        <v>65</v>
      </c>
      <c r="AF1272" s="3" t="str">
        <f>IF($E1272=IF(ISERROR(VLOOKUP($AC1272,技リスト!$A$1:$F$245,4,FALSE)),"－",VLOOKUP($AC1272,技リスト!$A$1:$F$245,4,FALSE)),"一致","")</f>
        <v>一致</v>
      </c>
      <c r="AG1272" s="16" t="str">
        <f t="shared" si="152"/>
        <v>タフネスブロックサイクロンねっけつヘッドオーロラカーテン</v>
      </c>
      <c r="AH1272" s="16" t="str">
        <f t="shared" si="153"/>
        <v>タフネスブロックサイクロンねっけつヘッドオーロラカーテン</v>
      </c>
      <c r="AI1272" s="16" t="str">
        <f t="shared" si="154"/>
        <v>タフネスブロックサイクロンねっけつヘッドオーロラカーテン</v>
      </c>
      <c r="AJ1272" s="16" t="str">
        <f t="shared" si="155"/>
        <v>タフネスブロックサイクロンねっけつヘッドオーロラカーテン</v>
      </c>
      <c r="AK1272" s="15" t="str">
        <f t="shared" si="156"/>
        <v>CABLP1CA</v>
      </c>
      <c r="AL1272" s="16" t="str">
        <f t="shared" si="157"/>
        <v>CABLP1CA</v>
      </c>
      <c r="AM1272" s="15" t="str">
        <f t="shared" si="158"/>
        <v>CABLP1CA</v>
      </c>
      <c r="AN1272" s="15" t="str">
        <f t="shared" si="159"/>
        <v>CABLP1CA</v>
      </c>
    </row>
    <row r="1273" spans="1:40" ht="11.25" customHeight="1" x14ac:dyDescent="0.15">
      <c r="A1273" s="15">
        <v>1272</v>
      </c>
      <c r="B1273" s="15" t="s">
        <v>2854</v>
      </c>
      <c r="C1273" s="15" t="s">
        <v>2855</v>
      </c>
      <c r="D1273" s="3" t="s">
        <v>18</v>
      </c>
      <c r="E1273" s="15" t="s">
        <v>88</v>
      </c>
      <c r="F1273" s="15" t="s">
        <v>52</v>
      </c>
      <c r="G1273" s="15">
        <v>147</v>
      </c>
      <c r="H1273" s="15">
        <v>149</v>
      </c>
      <c r="I1273" s="15">
        <v>56</v>
      </c>
      <c r="J1273" s="15">
        <v>67</v>
      </c>
      <c r="K1273" s="15">
        <v>64</v>
      </c>
      <c r="L1273" s="15">
        <v>64</v>
      </c>
      <c r="M1273" s="15">
        <v>74</v>
      </c>
      <c r="N1273" s="15">
        <v>69</v>
      </c>
      <c r="O1273" s="15">
        <v>66</v>
      </c>
      <c r="P1273" s="15">
        <v>24</v>
      </c>
      <c r="Q1273" s="15" t="s">
        <v>397</v>
      </c>
      <c r="R1273" s="3" t="str">
        <f>IF(ISERROR(VLOOKUP($Q1273,技リスト!$A$1:$F$270,6,FALSE)),"－",VLOOKUP($Q1273,技リスト!$A$1:$F$270,6,FALSE))</f>
        <v>NS</v>
      </c>
      <c r="S1273" s="3">
        <f>IF(ISERROR(VLOOKUP($Q1273,技リスト!$A$1:$F$270,3,FALSE)),"－",VLOOKUP($Q1273,技リスト!$A$1:$F$270,3,FALSE))</f>
        <v>58</v>
      </c>
      <c r="T1273" s="3" t="str">
        <f>IF($E1273=IF(ISERROR(VLOOKUP($Q1273,技リスト!$A$1:$F$270,4,FALSE)),"－",VLOOKUP($Q1273,技リスト!$A$1:$F$270,4,FALSE)),"一致","")</f>
        <v/>
      </c>
      <c r="U1273" s="15" t="s">
        <v>241</v>
      </c>
      <c r="V1273" s="3" t="str">
        <f>IF(ISERROR(VLOOKUP($U1273,技リスト!$A$1:$F$270,6,FALSE)),"－",VLOOKUP($U1273,技リスト!$A$1:$F$270,6,FALSE))</f>
        <v>DR</v>
      </c>
      <c r="W1273" s="3">
        <f>IF(ISERROR(VLOOKUP($U1273,技リスト!$A$1:$F$270,3,FALSE)),"－",VLOOKUP($U1273,技リスト!$A$1:$F$270,3,FALSE))</f>
        <v>61</v>
      </c>
      <c r="X1273" s="3" t="str">
        <f>IF($E1273=IF(ISERROR(VLOOKUP($U1273,技リスト!$A$1:$F$270,4,FALSE)),"－",VLOOKUP($U1273,技リスト!$A$1:$F$270,4,FALSE)),"一致","")</f>
        <v>一致</v>
      </c>
      <c r="Y1273" s="15" t="s">
        <v>265</v>
      </c>
      <c r="Z1273" s="3" t="str">
        <f>IF(ISERROR(VLOOKUP($Y1273,技リスト!$A$1:$F$270,6,FALSE)),"－",VLOOKUP($Y1273,技リスト!$A$1:$F$270,6,FALSE))</f>
        <v>BS</v>
      </c>
      <c r="AA1273" s="3">
        <f>IF(ISERROR(VLOOKUP($Y1273,技リスト!$A$1:$F$270,3,FALSE)),"－",VLOOKUP($Y1273,技リスト!$A$1:$F$270,3,FALSE))</f>
        <v>78</v>
      </c>
      <c r="AB1273" s="3" t="str">
        <f>IF($E1273=IF(ISERROR(VLOOKUP($Y1273,技リスト!$A$1:$F$270,4,FALSE)),"－",VLOOKUP($Y1273,技リスト!$A$1:$F$270,4,FALSE)),"一致","")</f>
        <v>一致</v>
      </c>
      <c r="AC1273" s="15" t="s">
        <v>214</v>
      </c>
      <c r="AD1273" s="3" t="str">
        <f>IF(ISERROR(VLOOKUP($AC1273,技リスト!$A$1:$F$270,6,FALSE)),"－",VLOOKUP($AC1273,技リスト!$A$1:$F$270,6,FALSE))</f>
        <v>NS</v>
      </c>
      <c r="AE1273" s="3">
        <f>IF(ISERROR(VLOOKUP($AC1273,技リスト!$A$1:$F$270,3,FALSE)),"－",VLOOKUP($AC1273,技リスト!$A$1:$F$270,3,FALSE))</f>
        <v>94</v>
      </c>
      <c r="AF1273" s="3" t="str">
        <f>IF($E1273=IF(ISERROR(VLOOKUP($AC1273,技リスト!$A$1:$F$245,4,FALSE)),"－",VLOOKUP($AC1273,技リスト!$A$1:$F$245,4,FALSE)),"一致","")</f>
        <v/>
      </c>
      <c r="AG1273" s="16" t="str">
        <f t="shared" si="152"/>
        <v>メテオアタックカマイタチホークショットリフレクトバスター</v>
      </c>
      <c r="AH1273" s="16" t="str">
        <f t="shared" si="153"/>
        <v>メテオアタックカマイタチホークショットリフレクトバスター</v>
      </c>
      <c r="AI1273" s="16" t="str">
        <f t="shared" si="154"/>
        <v>メテオアタックカマイタチホークショットリフレクトバスター</v>
      </c>
      <c r="AJ1273" s="16" t="str">
        <f t="shared" si="155"/>
        <v>メテオアタックカマイタチホークショットリフレクトバスター</v>
      </c>
      <c r="AK1273" s="15" t="str">
        <f t="shared" si="156"/>
        <v>NSDRBSNS</v>
      </c>
      <c r="AL1273" s="16" t="str">
        <f t="shared" si="157"/>
        <v>NSDRBSNS</v>
      </c>
      <c r="AM1273" s="15" t="str">
        <f t="shared" si="158"/>
        <v>NSDRBSNS</v>
      </c>
      <c r="AN1273" s="15" t="str">
        <f t="shared" si="159"/>
        <v>NSDRBSNS</v>
      </c>
    </row>
    <row r="1274" spans="1:40" ht="11.25" customHeight="1" x14ac:dyDescent="0.15">
      <c r="A1274" s="15">
        <v>1273</v>
      </c>
      <c r="B1274" s="15" t="s">
        <v>2856</v>
      </c>
      <c r="C1274" s="15" t="s">
        <v>2857</v>
      </c>
      <c r="D1274" s="3" t="s">
        <v>18</v>
      </c>
      <c r="E1274" s="15" t="s">
        <v>19</v>
      </c>
      <c r="F1274" s="15" t="s">
        <v>17</v>
      </c>
      <c r="G1274" s="15">
        <v>158</v>
      </c>
      <c r="H1274" s="15">
        <v>129</v>
      </c>
      <c r="I1274" s="15">
        <v>68</v>
      </c>
      <c r="J1274" s="15">
        <v>66</v>
      </c>
      <c r="K1274" s="15">
        <v>56</v>
      </c>
      <c r="L1274" s="15">
        <v>61</v>
      </c>
      <c r="M1274" s="15">
        <v>56</v>
      </c>
      <c r="N1274" s="15">
        <v>67</v>
      </c>
      <c r="O1274" s="15">
        <v>71</v>
      </c>
      <c r="P1274" s="15">
        <v>21</v>
      </c>
      <c r="Q1274" s="15" t="s">
        <v>2415</v>
      </c>
      <c r="R1274" s="3" t="str">
        <f>IF(ISERROR(VLOOKUP($Q1274,技リスト!$A$1:$F$270,6,FALSE)),"－",VLOOKUP($Q1274,技リスト!$A$1:$F$270,6,FALSE))</f>
        <v>－</v>
      </c>
      <c r="S1274" s="3" t="str">
        <f>IF(ISERROR(VLOOKUP($Q1274,技リスト!$A$1:$F$270,3,FALSE)),"－",VLOOKUP($Q1274,技リスト!$A$1:$F$270,3,FALSE))</f>
        <v>－</v>
      </c>
      <c r="T1274" s="3" t="str">
        <f>IF($E1274=IF(ISERROR(VLOOKUP($Q1274,技リスト!$A$1:$F$270,4,FALSE)),"－",VLOOKUP($Q1274,技リスト!$A$1:$F$270,4,FALSE)),"一致","")</f>
        <v/>
      </c>
      <c r="U1274" s="15" t="s">
        <v>741</v>
      </c>
      <c r="V1274" s="3" t="str">
        <f>IF(ISERROR(VLOOKUP($U1274,技リスト!$A$1:$F$270,6,FALSE)),"－",VLOOKUP($U1274,技リスト!$A$1:$F$270,6,FALSE))</f>
        <v>DR</v>
      </c>
      <c r="W1274" s="3">
        <f>IF(ISERROR(VLOOKUP($U1274,技リスト!$A$1:$F$270,3,FALSE)),"－",VLOOKUP($U1274,技リスト!$A$1:$F$270,3,FALSE))</f>
        <v>67</v>
      </c>
      <c r="X1274" s="3" t="str">
        <f>IF($E1274=IF(ISERROR(VLOOKUP($U1274,技リスト!$A$1:$F$270,4,FALSE)),"－",VLOOKUP($U1274,技リスト!$A$1:$F$270,4,FALSE)),"一致","")</f>
        <v/>
      </c>
      <c r="Y1274" s="15" t="s">
        <v>172</v>
      </c>
      <c r="Z1274" s="3" t="str">
        <f>IF(ISERROR(VLOOKUP($Y1274,技リスト!$A$1:$F$270,6,FALSE)),"－",VLOOKUP($Y1274,技リスト!$A$1:$F$270,6,FALSE))</f>
        <v>DR</v>
      </c>
      <c r="AA1274" s="3">
        <f>IF(ISERROR(VLOOKUP($Y1274,技リスト!$A$1:$F$270,3,FALSE)),"－",VLOOKUP($Y1274,技リスト!$A$1:$F$270,3,FALSE))</f>
        <v>83</v>
      </c>
      <c r="AB1274" s="3" t="str">
        <f>IF($E1274=IF(ISERROR(VLOOKUP($Y1274,技リスト!$A$1:$F$270,4,FALSE)),"－",VLOOKUP($Y1274,技リスト!$A$1:$F$270,4,FALSE)),"一致","")</f>
        <v/>
      </c>
      <c r="AC1274" s="15" t="s">
        <v>562</v>
      </c>
      <c r="AD1274" s="3" t="str">
        <f>IF(ISERROR(VLOOKUP($AC1274,技リスト!$A$1:$F$270,6,FALSE)),"－",VLOOKUP($AC1274,技リスト!$A$1:$F$270,6,FALSE))</f>
        <v>BB</v>
      </c>
      <c r="AE1274" s="3">
        <f>IF(ISERROR(VLOOKUP($AC1274,技リスト!$A$1:$F$270,3,FALSE)),"－",VLOOKUP($AC1274,技リスト!$A$1:$F$270,3,FALSE))</f>
        <v>80</v>
      </c>
      <c r="AF1274" s="3" t="str">
        <f>IF($E1274=IF(ISERROR(VLOOKUP($AC1274,技リスト!$A$1:$F$245,4,FALSE)),"－",VLOOKUP($AC1274,技リスト!$A$1:$F$245,4,FALSE)),"一致","")</f>
        <v/>
      </c>
      <c r="AG1274" s="16" t="str">
        <f t="shared" si="152"/>
        <v>ぞくせいきょうかオーロラドリブルダッシュストームさばきのてっつい</v>
      </c>
      <c r="AH1274" s="16" t="str">
        <f t="shared" si="153"/>
        <v>ぞくせいきょうかオーロラドリブルダッシュストームさばきのてっつい</v>
      </c>
      <c r="AI1274" s="16" t="str">
        <f t="shared" si="154"/>
        <v>ぞくせいきょうかオーロラドリブルダッシュストームさばきのてっつい</v>
      </c>
      <c r="AJ1274" s="16" t="str">
        <f t="shared" si="155"/>
        <v>ぞくせいきょうかオーロラドリブルダッシュストームさばきのてっつい</v>
      </c>
      <c r="AK1274" s="15" t="str">
        <f t="shared" si="156"/>
        <v>－DRDRBB</v>
      </c>
      <c r="AL1274" s="16" t="str">
        <f t="shared" si="157"/>
        <v>－DRDRBB</v>
      </c>
      <c r="AM1274" s="15" t="str">
        <f t="shared" si="158"/>
        <v>－DRDRBB</v>
      </c>
      <c r="AN1274" s="15" t="str">
        <f t="shared" si="159"/>
        <v>－DRDRBB</v>
      </c>
    </row>
    <row r="1275" spans="1:40" ht="11.25" customHeight="1" x14ac:dyDescent="0.15">
      <c r="A1275" s="15">
        <v>1274</v>
      </c>
      <c r="B1275" s="15" t="s">
        <v>2858</v>
      </c>
      <c r="C1275" s="15" t="s">
        <v>2859</v>
      </c>
      <c r="D1275" s="3" t="s">
        <v>192</v>
      </c>
      <c r="E1275" s="15" t="s">
        <v>145</v>
      </c>
      <c r="F1275" s="15" t="s">
        <v>17</v>
      </c>
      <c r="G1275" s="15">
        <v>160</v>
      </c>
      <c r="H1275" s="15">
        <v>158</v>
      </c>
      <c r="I1275" s="15">
        <v>50</v>
      </c>
      <c r="J1275" s="15">
        <v>60</v>
      </c>
      <c r="K1275" s="15">
        <v>70</v>
      </c>
      <c r="L1275" s="15">
        <v>43</v>
      </c>
      <c r="M1275" s="15">
        <v>61</v>
      </c>
      <c r="N1275" s="15">
        <v>62</v>
      </c>
      <c r="O1275" s="15">
        <v>57</v>
      </c>
      <c r="P1275" s="15">
        <v>19</v>
      </c>
      <c r="Q1275" s="15" t="s">
        <v>264</v>
      </c>
      <c r="R1275" s="3" t="str">
        <f>IF(ISERROR(VLOOKUP($Q1275,技リスト!$A$1:$F$270,6,FALSE)),"－",VLOOKUP($Q1275,技リスト!$A$1:$F$270,6,FALSE))</f>
        <v>BL</v>
      </c>
      <c r="S1275" s="3">
        <f>IF(ISERROR(VLOOKUP($Q1275,技リスト!$A$1:$F$270,3,FALSE)),"－",VLOOKUP($Q1275,技リスト!$A$1:$F$270,3,FALSE))</f>
        <v>16</v>
      </c>
      <c r="T1275" s="3" t="str">
        <f>IF($E1275=IF(ISERROR(VLOOKUP($Q1275,技リスト!$A$1:$F$270,4,FALSE)),"－",VLOOKUP($Q1275,技リスト!$A$1:$F$270,4,FALSE)),"一致","")</f>
        <v/>
      </c>
      <c r="U1275" s="15" t="s">
        <v>610</v>
      </c>
      <c r="V1275" s="3" t="str">
        <f>IF(ISERROR(VLOOKUP($U1275,技リスト!$A$1:$F$270,6,FALSE)),"－",VLOOKUP($U1275,技リスト!$A$1:$F$270,6,FALSE))</f>
        <v>DR</v>
      </c>
      <c r="W1275" s="3">
        <f>IF(ISERROR(VLOOKUP($U1275,技リスト!$A$1:$F$270,3,FALSE)),"－",VLOOKUP($U1275,技リスト!$A$1:$F$270,3,FALSE))</f>
        <v>38</v>
      </c>
      <c r="X1275" s="3" t="str">
        <f>IF($E1275=IF(ISERROR(VLOOKUP($U1275,技リスト!$A$1:$F$270,4,FALSE)),"－",VLOOKUP($U1275,技リスト!$A$1:$F$270,4,FALSE)),"一致","")</f>
        <v>一致</v>
      </c>
      <c r="Y1275" s="15" t="s">
        <v>732</v>
      </c>
      <c r="Z1275" s="3" t="str">
        <f>IF(ISERROR(VLOOKUP($Y1275,技リスト!$A$1:$F$270,6,FALSE)),"－",VLOOKUP($Y1275,技リスト!$A$1:$F$270,6,FALSE))</f>
        <v>BL</v>
      </c>
      <c r="AA1275" s="3">
        <f>IF(ISERROR(VLOOKUP($Y1275,技リスト!$A$1:$F$270,3,FALSE)),"－",VLOOKUP($Y1275,技リスト!$A$1:$F$270,3,FALSE))</f>
        <v>56</v>
      </c>
      <c r="AB1275" s="3" t="str">
        <f>IF($E1275=IF(ISERROR(VLOOKUP($Y1275,技リスト!$A$1:$F$270,4,FALSE)),"－",VLOOKUP($Y1275,技リスト!$A$1:$F$270,4,FALSE)),"一致","")</f>
        <v>一致</v>
      </c>
      <c r="AC1275" s="15" t="s">
        <v>530</v>
      </c>
      <c r="AD1275" s="3" t="str">
        <f>IF(ISERROR(VLOOKUP($AC1275,技リスト!$A$1:$F$270,6,FALSE)),"－",VLOOKUP($AC1275,技リスト!$A$1:$F$270,6,FALSE))</f>
        <v>BS</v>
      </c>
      <c r="AE1275" s="3">
        <f>IF(ISERROR(VLOOKUP($AC1275,技リスト!$A$1:$F$270,3,FALSE)),"－",VLOOKUP($AC1275,技リスト!$A$1:$F$270,3,FALSE))</f>
        <v>70</v>
      </c>
      <c r="AF1275" s="3" t="str">
        <f>IF($E1275=IF(ISERROR(VLOOKUP($AC1275,技リスト!$A$1:$F$245,4,FALSE)),"－",VLOOKUP($AC1275,技リスト!$A$1:$F$245,4,FALSE)),"一致","")</f>
        <v/>
      </c>
      <c r="AG1275" s="16" t="str">
        <f t="shared" si="152"/>
        <v>おんりょうフーセンガムフェイクボンバーバックトルネード</v>
      </c>
      <c r="AH1275" s="16" t="str">
        <f t="shared" si="153"/>
        <v>おんりょうフーセンガムフェイクボンバーバックトルネード</v>
      </c>
      <c r="AI1275" s="16" t="str">
        <f t="shared" si="154"/>
        <v>おんりょうフーセンガムフェイクボンバーバックトルネード</v>
      </c>
      <c r="AJ1275" s="16" t="str">
        <f t="shared" si="155"/>
        <v>おんりょうフーセンガムフェイクボンバーバックトルネード</v>
      </c>
      <c r="AK1275" s="15" t="str">
        <f t="shared" si="156"/>
        <v>BLDRBLBS</v>
      </c>
      <c r="AL1275" s="16" t="str">
        <f t="shared" si="157"/>
        <v>BLDRBLBS</v>
      </c>
      <c r="AM1275" s="15" t="str">
        <f t="shared" si="158"/>
        <v>BLDRBLBS</v>
      </c>
      <c r="AN1275" s="15" t="str">
        <f t="shared" si="159"/>
        <v>BLDRBLBS</v>
      </c>
    </row>
    <row r="1276" spans="1:40" ht="11.25" customHeight="1" x14ac:dyDescent="0.15">
      <c r="A1276" s="15">
        <v>1275</v>
      </c>
      <c r="B1276" s="15" t="s">
        <v>2860</v>
      </c>
      <c r="C1276" s="15" t="s">
        <v>2861</v>
      </c>
      <c r="D1276" s="3" t="s">
        <v>192</v>
      </c>
      <c r="E1276" s="15" t="s">
        <v>88</v>
      </c>
      <c r="F1276" s="15" t="s">
        <v>17</v>
      </c>
      <c r="G1276" s="15">
        <v>136</v>
      </c>
      <c r="H1276" s="15">
        <v>102</v>
      </c>
      <c r="I1276" s="15">
        <v>68</v>
      </c>
      <c r="J1276" s="15">
        <v>36</v>
      </c>
      <c r="K1276" s="15">
        <v>41</v>
      </c>
      <c r="L1276" s="15">
        <v>32</v>
      </c>
      <c r="M1276" s="15">
        <v>40</v>
      </c>
      <c r="N1276" s="15">
        <v>61</v>
      </c>
      <c r="O1276" s="15">
        <v>58</v>
      </c>
      <c r="P1276" s="15">
        <v>19</v>
      </c>
      <c r="Q1276" s="15" t="s">
        <v>2638</v>
      </c>
      <c r="R1276" s="3" t="str">
        <f>IF(ISERROR(VLOOKUP($Q1276,技リスト!$A$1:$F$270,6,FALSE)),"－",VLOOKUP($Q1276,技リスト!$A$1:$F$270,6,FALSE))</f>
        <v>DR</v>
      </c>
      <c r="S1276" s="3">
        <f>IF(ISERROR(VLOOKUP($Q1276,技リスト!$A$1:$F$270,3,FALSE)),"－",VLOOKUP($Q1276,技リスト!$A$1:$F$270,3,FALSE))</f>
        <v>52</v>
      </c>
      <c r="T1276" s="3" t="str">
        <f>IF($E1276=IF(ISERROR(VLOOKUP($Q1276,技リスト!$A$1:$F$270,4,FALSE)),"－",VLOOKUP($Q1276,技リスト!$A$1:$F$270,4,FALSE)),"一致","")</f>
        <v>一致</v>
      </c>
      <c r="U1276" s="15" t="s">
        <v>227</v>
      </c>
      <c r="V1276" s="3" t="str">
        <f>IF(ISERROR(VLOOKUP($U1276,技リスト!$A$1:$F$270,6,FALSE)),"－",VLOOKUP($U1276,技リスト!$A$1:$F$270,6,FALSE))</f>
        <v>BL</v>
      </c>
      <c r="W1276" s="3">
        <f>IF(ISERROR(VLOOKUP($U1276,技リスト!$A$1:$F$270,3,FALSE)),"－",VLOOKUP($U1276,技リスト!$A$1:$F$270,3,FALSE))</f>
        <v>39</v>
      </c>
      <c r="X1276" s="3" t="str">
        <f>IF($E1276=IF(ISERROR(VLOOKUP($U1276,技リスト!$A$1:$F$270,4,FALSE)),"－",VLOOKUP($U1276,技リスト!$A$1:$F$270,4,FALSE)),"一致","")</f>
        <v/>
      </c>
      <c r="Y1276" s="15" t="s">
        <v>680</v>
      </c>
      <c r="Z1276" s="3" t="str">
        <f>IF(ISERROR(VLOOKUP($Y1276,技リスト!$A$1:$F$270,6,FALSE)),"－",VLOOKUP($Y1276,技リスト!$A$1:$F$270,6,FALSE))</f>
        <v>DR</v>
      </c>
      <c r="AA1276" s="3">
        <f>IF(ISERROR(VLOOKUP($Y1276,技リスト!$A$1:$F$270,3,FALSE)),"－",VLOOKUP($Y1276,技リスト!$A$1:$F$270,3,FALSE))</f>
        <v>69</v>
      </c>
      <c r="AB1276" s="3" t="str">
        <f>IF($E1276=IF(ISERROR(VLOOKUP($Y1276,技リスト!$A$1:$F$270,4,FALSE)),"－",VLOOKUP($Y1276,技リスト!$A$1:$F$270,4,FALSE)),"一致","")</f>
        <v/>
      </c>
      <c r="AC1276" s="15" t="s">
        <v>141</v>
      </c>
      <c r="AD1276" s="3" t="str">
        <f>IF(ISERROR(VLOOKUP($AC1276,技リスト!$A$1:$F$270,6,FALSE)),"－",VLOOKUP($AC1276,技リスト!$A$1:$F$270,6,FALSE))</f>
        <v>BL</v>
      </c>
      <c r="AE1276" s="3">
        <f>IF(ISERROR(VLOOKUP($AC1276,技リスト!$A$1:$F$270,3,FALSE)),"－",VLOOKUP($AC1276,技リスト!$A$1:$F$270,3,FALSE))</f>
        <v>64</v>
      </c>
      <c r="AF1276" s="3" t="str">
        <f>IF($E1276=IF(ISERROR(VLOOKUP($AC1276,技リスト!$A$1:$F$245,4,FALSE)),"－",VLOOKUP($AC1276,技リスト!$A$1:$F$245,4,FALSE)),"一致","")</f>
        <v/>
      </c>
      <c r="AG1276" s="16" t="str">
        <f t="shared" si="152"/>
        <v>リボンシャワースーパースキャン（Ｂ）プリマドンナかげぬい</v>
      </c>
      <c r="AH1276" s="16" t="str">
        <f t="shared" si="153"/>
        <v>リボンシャワースーパースキャン（Ｂ）プリマドンナかげぬい</v>
      </c>
      <c r="AI1276" s="16" t="str">
        <f t="shared" si="154"/>
        <v>リボンシャワースーパースキャン（Ｂ）プリマドンナかげぬい</v>
      </c>
      <c r="AJ1276" s="16" t="str">
        <f t="shared" si="155"/>
        <v>リボンシャワースーパースキャン（Ｂ）プリマドンナかげぬい</v>
      </c>
      <c r="AK1276" s="15" t="str">
        <f t="shared" si="156"/>
        <v>DRBLDRBL</v>
      </c>
      <c r="AL1276" s="16" t="str">
        <f t="shared" si="157"/>
        <v>DRBLDRBL</v>
      </c>
      <c r="AM1276" s="15" t="str">
        <f t="shared" si="158"/>
        <v>DRBLDRBL</v>
      </c>
      <c r="AN1276" s="15" t="str">
        <f t="shared" si="159"/>
        <v>DRBLDRBL</v>
      </c>
    </row>
    <row r="1277" spans="1:40" ht="11.25" customHeight="1" x14ac:dyDescent="0.15">
      <c r="A1277" s="15">
        <v>1276</v>
      </c>
      <c r="B1277" s="15" t="s">
        <v>2862</v>
      </c>
      <c r="C1277" s="15" t="s">
        <v>2863</v>
      </c>
      <c r="D1277" s="3" t="s">
        <v>192</v>
      </c>
      <c r="E1277" s="15" t="s">
        <v>19</v>
      </c>
      <c r="F1277" s="15" t="s">
        <v>52</v>
      </c>
      <c r="G1277" s="15">
        <v>158</v>
      </c>
      <c r="H1277" s="15">
        <v>152</v>
      </c>
      <c r="I1277" s="15">
        <v>53</v>
      </c>
      <c r="J1277" s="15">
        <v>73</v>
      </c>
      <c r="K1277" s="15">
        <v>70</v>
      </c>
      <c r="L1277" s="15">
        <v>70</v>
      </c>
      <c r="M1277" s="15">
        <v>48</v>
      </c>
      <c r="N1277" s="15">
        <v>68</v>
      </c>
      <c r="O1277" s="15">
        <v>69</v>
      </c>
      <c r="P1277" s="15">
        <v>23</v>
      </c>
      <c r="Q1277" s="15" t="s">
        <v>180</v>
      </c>
      <c r="R1277" s="3" t="str">
        <f>IF(ISERROR(VLOOKUP($Q1277,技リスト!$A$1:$F$270,6,FALSE)),"－",VLOOKUP($Q1277,技リスト!$A$1:$F$270,6,FALSE))</f>
        <v>NS</v>
      </c>
      <c r="S1277" s="3">
        <f>IF(ISERROR(VLOOKUP($Q1277,技リスト!$A$1:$F$270,3,FALSE)),"－",VLOOKUP($Q1277,技リスト!$A$1:$F$270,3,FALSE))</f>
        <v>65</v>
      </c>
      <c r="T1277" s="3" t="str">
        <f>IF($E1277=IF(ISERROR(VLOOKUP($Q1277,技リスト!$A$1:$F$270,4,FALSE)),"－",VLOOKUP($Q1277,技リスト!$A$1:$F$270,4,FALSE)),"一致","")</f>
        <v>一致</v>
      </c>
      <c r="U1277" s="15" t="s">
        <v>875</v>
      </c>
      <c r="V1277" s="3" t="str">
        <f>IF(ISERROR(VLOOKUP($U1277,技リスト!$A$1:$F$270,6,FALSE)),"－",VLOOKUP($U1277,技リスト!$A$1:$F$270,6,FALSE))</f>
        <v>BS</v>
      </c>
      <c r="W1277" s="3">
        <f>IF(ISERROR(VLOOKUP($U1277,技リスト!$A$1:$F$270,3,FALSE)),"－",VLOOKUP($U1277,技リスト!$A$1:$F$270,3,FALSE))</f>
        <v>78</v>
      </c>
      <c r="X1277" s="3" t="str">
        <f>IF($E1277=IF(ISERROR(VLOOKUP($U1277,技リスト!$A$1:$F$270,4,FALSE)),"－",VLOOKUP($U1277,技リスト!$A$1:$F$270,4,FALSE)),"一致","")</f>
        <v>一致</v>
      </c>
      <c r="Y1277" s="15" t="s">
        <v>308</v>
      </c>
      <c r="Z1277" s="3" t="str">
        <f>IF(ISERROR(VLOOKUP($Y1277,技リスト!$A$1:$F$270,6,FALSE)),"－",VLOOKUP($Y1277,技リスト!$A$1:$F$270,6,FALSE))</f>
        <v>DR</v>
      </c>
      <c r="AA1277" s="3">
        <f>IF(ISERROR(VLOOKUP($Y1277,技リスト!$A$1:$F$270,3,FALSE)),"－",VLOOKUP($Y1277,技リスト!$A$1:$F$270,3,FALSE))</f>
        <v>81</v>
      </c>
      <c r="AB1277" s="3" t="str">
        <f>IF($E1277=IF(ISERROR(VLOOKUP($Y1277,技リスト!$A$1:$F$270,4,FALSE)),"－",VLOOKUP($Y1277,技リスト!$A$1:$F$270,4,FALSE)),"一致","")</f>
        <v/>
      </c>
      <c r="AC1277" s="15" t="s">
        <v>699</v>
      </c>
      <c r="AD1277" s="3" t="str">
        <f>IF(ISERROR(VLOOKUP($AC1277,技リスト!$A$1:$F$270,6,FALSE)),"－",VLOOKUP($AC1277,技リスト!$A$1:$F$270,6,FALSE))</f>
        <v>BL</v>
      </c>
      <c r="AE1277" s="3">
        <f>IF(ISERROR(VLOOKUP($AC1277,技リスト!$A$1:$F$270,3,FALSE)),"－",VLOOKUP($AC1277,技リスト!$A$1:$F$270,3,FALSE))</f>
        <v>80</v>
      </c>
      <c r="AF1277" s="3" t="str">
        <f>IF($E1277=IF(ISERROR(VLOOKUP($AC1277,技リスト!$A$1:$F$245,4,FALSE)),"－",VLOOKUP($AC1277,技リスト!$A$1:$F$245,4,FALSE)),"一致","")</f>
        <v>一致</v>
      </c>
      <c r="AG1277" s="16" t="str">
        <f t="shared" si="152"/>
        <v>ドラゴンクラッシュダークトルネードあいきどうグッドスメル</v>
      </c>
      <c r="AH1277" s="16" t="str">
        <f t="shared" si="153"/>
        <v>ドラゴンクラッシュダークトルネードあいきどうグッドスメル</v>
      </c>
      <c r="AI1277" s="16" t="str">
        <f t="shared" si="154"/>
        <v>ドラゴンクラッシュダークトルネードあいきどうグッドスメル</v>
      </c>
      <c r="AJ1277" s="16" t="str">
        <f t="shared" si="155"/>
        <v>ドラゴンクラッシュダークトルネードあいきどうグッドスメル</v>
      </c>
      <c r="AK1277" s="15" t="str">
        <f t="shared" si="156"/>
        <v>NSBSDRBL</v>
      </c>
      <c r="AL1277" s="16" t="str">
        <f t="shared" si="157"/>
        <v>NSBSDRBL</v>
      </c>
      <c r="AM1277" s="15" t="str">
        <f t="shared" si="158"/>
        <v>NSBSDRBL</v>
      </c>
      <c r="AN1277" s="15" t="str">
        <f t="shared" si="159"/>
        <v>NSBSDRBL</v>
      </c>
    </row>
    <row r="1278" spans="1:40" ht="11.25" customHeight="1" x14ac:dyDescent="0.15">
      <c r="A1278" s="15">
        <v>1277</v>
      </c>
      <c r="B1278" s="15" t="s">
        <v>2864</v>
      </c>
      <c r="C1278" s="15" t="s">
        <v>2865</v>
      </c>
      <c r="D1278" s="3" t="s">
        <v>18</v>
      </c>
      <c r="E1278" s="15" t="s">
        <v>121</v>
      </c>
      <c r="F1278" s="15" t="s">
        <v>20</v>
      </c>
      <c r="G1278" s="15">
        <v>140</v>
      </c>
      <c r="H1278" s="15">
        <v>169</v>
      </c>
      <c r="I1278" s="15">
        <v>69</v>
      </c>
      <c r="J1278" s="15">
        <v>60</v>
      </c>
      <c r="K1278" s="15">
        <v>69</v>
      </c>
      <c r="L1278" s="15">
        <v>67</v>
      </c>
      <c r="M1278" s="15">
        <v>65</v>
      </c>
      <c r="N1278" s="15">
        <v>69</v>
      </c>
      <c r="O1278" s="15">
        <v>68</v>
      </c>
      <c r="P1278" s="15">
        <v>26</v>
      </c>
      <c r="Q1278" s="15" t="s">
        <v>234</v>
      </c>
      <c r="R1278" s="3" t="str">
        <f>IF(ISERROR(VLOOKUP($Q1278,技リスト!$A$1:$F$270,6,FALSE)),"－",VLOOKUP($Q1278,技リスト!$A$1:$F$270,6,FALSE))</f>
        <v>－</v>
      </c>
      <c r="S1278" s="3" t="str">
        <f>IF(ISERROR(VLOOKUP($Q1278,技リスト!$A$1:$F$270,3,FALSE)),"－",VLOOKUP($Q1278,技リスト!$A$1:$F$270,3,FALSE))</f>
        <v>－</v>
      </c>
      <c r="T1278" s="3" t="str">
        <f>IF($E1278=IF(ISERROR(VLOOKUP($Q1278,技リスト!$A$1:$F$270,4,FALSE)),"－",VLOOKUP($Q1278,技リスト!$A$1:$F$270,4,FALSE)),"一致","")</f>
        <v/>
      </c>
      <c r="U1278" s="15" t="s">
        <v>208</v>
      </c>
      <c r="V1278" s="3" t="str">
        <f>IF(ISERROR(VLOOKUP($U1278,技リスト!$A$1:$F$270,6,FALSE)),"－",VLOOKUP($U1278,技リスト!$A$1:$F$270,6,FALSE))</f>
        <v>P1</v>
      </c>
      <c r="W1278" s="3">
        <f>IF(ISERROR(VLOOKUP($U1278,技リスト!$A$1:$F$270,3,FALSE)),"－",VLOOKUP($U1278,技リスト!$A$1:$F$270,3,FALSE))</f>
        <v>61</v>
      </c>
      <c r="X1278" s="3" t="str">
        <f>IF($E1278=IF(ISERROR(VLOOKUP($U1278,技リスト!$A$1:$F$270,4,FALSE)),"－",VLOOKUP($U1278,技リスト!$A$1:$F$270,4,FALSE)),"一致","")</f>
        <v/>
      </c>
      <c r="Y1278" s="15" t="s">
        <v>562</v>
      </c>
      <c r="Z1278" s="3" t="str">
        <f>IF(ISERROR(VLOOKUP($Y1278,技リスト!$A$1:$F$270,6,FALSE)),"－",VLOOKUP($Y1278,技リスト!$A$1:$F$270,6,FALSE))</f>
        <v>BB</v>
      </c>
      <c r="AA1278" s="3">
        <f>IF(ISERROR(VLOOKUP($Y1278,技リスト!$A$1:$F$270,3,FALSE)),"－",VLOOKUP($Y1278,技リスト!$A$1:$F$270,3,FALSE))</f>
        <v>80</v>
      </c>
      <c r="AB1278" s="3" t="str">
        <f>IF($E1278=IF(ISERROR(VLOOKUP($Y1278,技リスト!$A$1:$F$270,4,FALSE)),"－",VLOOKUP($Y1278,技リスト!$A$1:$F$270,4,FALSE)),"一致","")</f>
        <v/>
      </c>
      <c r="AC1278" s="15" t="s">
        <v>829</v>
      </c>
      <c r="AD1278" s="3" t="str">
        <f>IF(ISERROR(VLOOKUP($AC1278,技リスト!$A$1:$F$270,6,FALSE)),"－",VLOOKUP($AC1278,技リスト!$A$1:$F$270,6,FALSE))</f>
        <v>CA</v>
      </c>
      <c r="AE1278" s="3">
        <f>IF(ISERROR(VLOOKUP($AC1278,技リスト!$A$1:$F$270,3,FALSE)),"－",VLOOKUP($AC1278,技リスト!$A$1:$F$270,3,FALSE))</f>
        <v>90</v>
      </c>
      <c r="AF1278" s="3" t="str">
        <f>IF($E1278=IF(ISERROR(VLOOKUP($AC1278,技リスト!$A$1:$F$245,4,FALSE)),"－",VLOOKUP($AC1278,技リスト!$A$1:$F$245,4,FALSE)),"一致","")</f>
        <v/>
      </c>
      <c r="AG1278" s="16" t="str">
        <f t="shared" si="152"/>
        <v>イカサマ!フルパワーシールドさばきのてっついデュアルスマッシュ</v>
      </c>
      <c r="AH1278" s="16" t="str">
        <f t="shared" si="153"/>
        <v>イカサマ!フルパワーシールドさばきのてっついデュアルスマッシュ</v>
      </c>
      <c r="AI1278" s="16" t="str">
        <f t="shared" si="154"/>
        <v>イカサマ!フルパワーシールドさばきのてっついデュアルスマッシュ</v>
      </c>
      <c r="AJ1278" s="16" t="str">
        <f t="shared" si="155"/>
        <v>イカサマ!フルパワーシールドさばきのてっついデュアルスマッシュ</v>
      </c>
      <c r="AK1278" s="15" t="str">
        <f t="shared" si="156"/>
        <v>－P1BBCA</v>
      </c>
      <c r="AL1278" s="16" t="str">
        <f t="shared" si="157"/>
        <v>－P1BBCA</v>
      </c>
      <c r="AM1278" s="15" t="str">
        <f t="shared" si="158"/>
        <v>－P1BBCA</v>
      </c>
      <c r="AN1278" s="15" t="str">
        <f t="shared" si="159"/>
        <v>－P1BBCA</v>
      </c>
    </row>
    <row r="1279" spans="1:40" ht="11.25" customHeight="1" x14ac:dyDescent="0.15">
      <c r="A1279" s="15">
        <v>1278</v>
      </c>
      <c r="B1279" s="15" t="s">
        <v>2866</v>
      </c>
      <c r="C1279" s="15" t="s">
        <v>2867</v>
      </c>
      <c r="D1279" s="3" t="s">
        <v>192</v>
      </c>
      <c r="E1279" s="15" t="s">
        <v>88</v>
      </c>
      <c r="F1279" s="15" t="s">
        <v>52</v>
      </c>
      <c r="G1279" s="15">
        <v>77</v>
      </c>
      <c r="H1279" s="15">
        <v>194</v>
      </c>
      <c r="I1279" s="15">
        <v>68</v>
      </c>
      <c r="J1279" s="15">
        <v>61</v>
      </c>
      <c r="K1279" s="15">
        <v>60</v>
      </c>
      <c r="L1279" s="15">
        <v>64</v>
      </c>
      <c r="M1279" s="15">
        <v>31</v>
      </c>
      <c r="N1279" s="15">
        <v>64</v>
      </c>
      <c r="O1279" s="15">
        <v>55</v>
      </c>
      <c r="P1279" s="15">
        <v>17</v>
      </c>
      <c r="Q1279" s="15" t="s">
        <v>349</v>
      </c>
      <c r="R1279" s="3" t="str">
        <f>IF(ISERROR(VLOOKUP($Q1279,技リスト!$A$1:$F$270,6,FALSE)),"－",VLOOKUP($Q1279,技リスト!$A$1:$F$270,6,FALSE))</f>
        <v>NS</v>
      </c>
      <c r="S1279" s="3">
        <f>IF(ISERROR(VLOOKUP($Q1279,技リスト!$A$1:$F$270,3,FALSE)),"－",VLOOKUP($Q1279,技リスト!$A$1:$F$270,3,FALSE))</f>
        <v>22</v>
      </c>
      <c r="T1279" s="3" t="str">
        <f>IF($E1279=IF(ISERROR(VLOOKUP($Q1279,技リスト!$A$1:$F$270,4,FALSE)),"－",VLOOKUP($Q1279,技リスト!$A$1:$F$270,4,FALSE)),"一致","")</f>
        <v/>
      </c>
      <c r="U1279" s="15" t="s">
        <v>169</v>
      </c>
      <c r="V1279" s="3" t="str">
        <f>IF(ISERROR(VLOOKUP($U1279,技リスト!$A$1:$F$270,6,FALSE)),"－",VLOOKUP($U1279,技リスト!$A$1:$F$270,6,FALSE))</f>
        <v>BL</v>
      </c>
      <c r="W1279" s="3">
        <f>IF(ISERROR(VLOOKUP($U1279,技リスト!$A$1:$F$270,3,FALSE)),"－",VLOOKUP($U1279,技リスト!$A$1:$F$270,3,FALSE))</f>
        <v>8</v>
      </c>
      <c r="X1279" s="3" t="str">
        <f>IF($E1279=IF(ISERROR(VLOOKUP($U1279,技リスト!$A$1:$F$270,4,FALSE)),"－",VLOOKUP($U1279,技リスト!$A$1:$F$270,4,FALSE)),"一致","")</f>
        <v/>
      </c>
      <c r="Y1279" s="15" t="s">
        <v>199</v>
      </c>
      <c r="Z1279" s="3" t="str">
        <f>IF(ISERROR(VLOOKUP($Y1279,技リスト!$A$1:$F$270,6,FALSE)),"－",VLOOKUP($Y1279,技リスト!$A$1:$F$270,6,FALSE))</f>
        <v>BB</v>
      </c>
      <c r="AA1279" s="3">
        <f>IF(ISERROR(VLOOKUP($Y1279,技リスト!$A$1:$F$270,3,FALSE)),"－",VLOOKUP($Y1279,技リスト!$A$1:$F$270,3,FALSE))</f>
        <v>58</v>
      </c>
      <c r="AB1279" s="3" t="str">
        <f>IF($E1279=IF(ISERROR(VLOOKUP($Y1279,技リスト!$A$1:$F$270,4,FALSE)),"－",VLOOKUP($Y1279,技リスト!$A$1:$F$270,4,FALSE)),"一致","")</f>
        <v>一致</v>
      </c>
      <c r="AC1279" s="15" t="s">
        <v>166</v>
      </c>
      <c r="AD1279" s="3" t="str">
        <f>IF(ISERROR(VLOOKUP($AC1279,技リスト!$A$1:$F$270,6,FALSE)),"－",VLOOKUP($AC1279,技リスト!$A$1:$F$270,6,FALSE))</f>
        <v>BS</v>
      </c>
      <c r="AE1279" s="3">
        <f>IF(ISERROR(VLOOKUP($AC1279,技リスト!$A$1:$F$270,3,FALSE)),"－",VLOOKUP($AC1279,技リスト!$A$1:$F$270,3,FALSE))</f>
        <v>109</v>
      </c>
      <c r="AF1279" s="3" t="str">
        <f>IF($E1279=IF(ISERROR(VLOOKUP($AC1279,技リスト!$A$1:$F$245,4,FALSE)),"－",VLOOKUP($AC1279,技リスト!$A$1:$F$245,4,FALSE)),"一致","")</f>
        <v>一致</v>
      </c>
      <c r="AG1279" s="16" t="str">
        <f t="shared" si="152"/>
        <v>スネークショットクイックドロウスピニングカットイナズマおとし</v>
      </c>
      <c r="AH1279" s="16" t="str">
        <f t="shared" si="153"/>
        <v>スネークショットクイックドロウスピニングカットイナズマおとし</v>
      </c>
      <c r="AI1279" s="16" t="str">
        <f t="shared" si="154"/>
        <v>スネークショットクイックドロウスピニングカットイナズマおとし</v>
      </c>
      <c r="AJ1279" s="16" t="str">
        <f t="shared" si="155"/>
        <v>スネークショットクイックドロウスピニングカットイナズマおとし</v>
      </c>
      <c r="AK1279" s="15" t="str">
        <f t="shared" si="156"/>
        <v>NSBLBBBS</v>
      </c>
      <c r="AL1279" s="16" t="str">
        <f t="shared" si="157"/>
        <v>NSBLBBBS</v>
      </c>
      <c r="AM1279" s="15" t="str">
        <f t="shared" si="158"/>
        <v>NSBLBBBS</v>
      </c>
      <c r="AN1279" s="15" t="str">
        <f t="shared" si="159"/>
        <v>NSBLBBBS</v>
      </c>
    </row>
    <row r="1280" spans="1:40" ht="11.25" customHeight="1" x14ac:dyDescent="0.15">
      <c r="A1280" s="15">
        <v>1279</v>
      </c>
      <c r="B1280" s="15" t="s">
        <v>2868</v>
      </c>
      <c r="C1280" s="15" t="s">
        <v>2869</v>
      </c>
      <c r="D1280" s="3" t="s">
        <v>192</v>
      </c>
      <c r="E1280" s="15" t="s">
        <v>121</v>
      </c>
      <c r="F1280" s="15" t="s">
        <v>20</v>
      </c>
      <c r="G1280" s="15">
        <v>110</v>
      </c>
      <c r="H1280" s="15">
        <v>166</v>
      </c>
      <c r="I1280" s="15">
        <v>79</v>
      </c>
      <c r="J1280" s="15">
        <v>65</v>
      </c>
      <c r="K1280" s="15">
        <v>60</v>
      </c>
      <c r="L1280" s="15">
        <v>79</v>
      </c>
      <c r="M1280" s="15">
        <v>49</v>
      </c>
      <c r="N1280" s="15">
        <v>68</v>
      </c>
      <c r="O1280" s="15">
        <v>68</v>
      </c>
      <c r="P1280" s="15">
        <v>26</v>
      </c>
      <c r="Q1280" s="15" t="s">
        <v>270</v>
      </c>
      <c r="R1280" s="3" t="str">
        <f>IF(ISERROR(VLOOKUP($Q1280,技リスト!$A$1:$F$270,6,FALSE)),"－",VLOOKUP($Q1280,技リスト!$A$1:$F$270,6,FALSE))</f>
        <v>CA</v>
      </c>
      <c r="S1280" s="3">
        <f>IF(ISERROR(VLOOKUP($Q1280,技リスト!$A$1:$F$270,3,FALSE)),"－",VLOOKUP($Q1280,技リスト!$A$1:$F$270,3,FALSE))</f>
        <v>15</v>
      </c>
      <c r="T1280" s="3" t="str">
        <f>IF($E1280=IF(ISERROR(VLOOKUP($Q1280,技リスト!$A$1:$F$270,4,FALSE)),"－",VLOOKUP($Q1280,技リスト!$A$1:$F$270,4,FALSE)),"一致","")</f>
        <v/>
      </c>
      <c r="U1280" s="15" t="s">
        <v>2632</v>
      </c>
      <c r="V1280" s="3" t="str">
        <f>IF(ISERROR(VLOOKUP($U1280,技リスト!$A$1:$F$270,6,FALSE)),"－",VLOOKUP($U1280,技リスト!$A$1:$F$270,6,FALSE))</f>
        <v>CA</v>
      </c>
      <c r="W1280" s="3">
        <f>IF(ISERROR(VLOOKUP($U1280,技リスト!$A$1:$F$270,3,FALSE)),"－",VLOOKUP($U1280,技リスト!$A$1:$F$270,3,FALSE))</f>
        <v>63</v>
      </c>
      <c r="X1280" s="3" t="str">
        <f>IF($E1280=IF(ISERROR(VLOOKUP($U1280,技リスト!$A$1:$F$270,4,FALSE)),"－",VLOOKUP($U1280,技リスト!$A$1:$F$270,4,FALSE)),"一致","")</f>
        <v/>
      </c>
      <c r="Y1280" s="15" t="s">
        <v>321</v>
      </c>
      <c r="Z1280" s="3" t="str">
        <f>IF(ISERROR(VLOOKUP($Y1280,技リスト!$A$1:$F$270,6,FALSE)),"－",VLOOKUP($Y1280,技リスト!$A$1:$F$270,6,FALSE))</f>
        <v>P1</v>
      </c>
      <c r="AA1280" s="3">
        <f>IF(ISERROR(VLOOKUP($Y1280,技リスト!$A$1:$F$270,3,FALSE)),"－",VLOOKUP($Y1280,技リスト!$A$1:$F$270,3,FALSE))</f>
        <v>76</v>
      </c>
      <c r="AB1280" s="3" t="str">
        <f>IF($E1280=IF(ISERROR(VLOOKUP($Y1280,技リスト!$A$1:$F$270,4,FALSE)),"－",VLOOKUP($Y1280,技リスト!$A$1:$F$270,4,FALSE)),"一致","")</f>
        <v>一致</v>
      </c>
      <c r="AC1280" s="15" t="s">
        <v>89</v>
      </c>
      <c r="AD1280" s="3" t="str">
        <f>IF(ISERROR(VLOOKUP($AC1280,技リスト!$A$1:$F$270,6,FALSE)),"－",VLOOKUP($AC1280,技リスト!$A$1:$F$270,6,FALSE))</f>
        <v>CA</v>
      </c>
      <c r="AE1280" s="3">
        <f>IF(ISERROR(VLOOKUP($AC1280,技リスト!$A$1:$F$270,3,FALSE)),"－",VLOOKUP($AC1280,技リスト!$A$1:$F$270,3,FALSE))</f>
        <v>130</v>
      </c>
      <c r="AF1280" s="3" t="str">
        <f>IF($E1280=IF(ISERROR(VLOOKUP($AC1280,技リスト!$A$1:$F$245,4,FALSE)),"－",VLOOKUP($AC1280,技リスト!$A$1:$F$245,4,FALSE)),"一致","")</f>
        <v/>
      </c>
      <c r="AG1280" s="16" t="str">
        <f t="shared" si="152"/>
        <v>ゆがむくうかんスラッシュネイルちゃぶだいがえしムゲン・ザ・ハンド</v>
      </c>
      <c r="AH1280" s="16" t="str">
        <f t="shared" si="153"/>
        <v>ゆがむくうかんスラッシュネイルちゃぶだいがえしムゲン・ザ・ハンド</v>
      </c>
      <c r="AI1280" s="16" t="str">
        <f t="shared" si="154"/>
        <v>ゆがむくうかんスラッシュネイルちゃぶだいがえしムゲン・ザ・ハンド</v>
      </c>
      <c r="AJ1280" s="16" t="str">
        <f t="shared" si="155"/>
        <v>ゆがむくうかんスラッシュネイルちゃぶだいがえしムゲン・ザ・ハンド</v>
      </c>
      <c r="AK1280" s="15" t="str">
        <f t="shared" si="156"/>
        <v>CACAP1CA</v>
      </c>
      <c r="AL1280" s="16" t="str">
        <f t="shared" si="157"/>
        <v>CACAP1CA</v>
      </c>
      <c r="AM1280" s="15" t="str">
        <f t="shared" si="158"/>
        <v>CACAP1CA</v>
      </c>
      <c r="AN1280" s="15" t="str">
        <f t="shared" si="159"/>
        <v>CACAP1CA</v>
      </c>
    </row>
    <row r="1281" spans="1:40" ht="11.25" customHeight="1" x14ac:dyDescent="0.15">
      <c r="A1281" s="15">
        <v>1280</v>
      </c>
      <c r="B1281" s="15" t="s">
        <v>2870</v>
      </c>
      <c r="C1281" s="15" t="s">
        <v>2871</v>
      </c>
      <c r="D1281" s="3" t="s">
        <v>18</v>
      </c>
      <c r="E1281" s="15" t="s">
        <v>145</v>
      </c>
      <c r="F1281" s="15" t="s">
        <v>20</v>
      </c>
      <c r="G1281" s="15">
        <v>96</v>
      </c>
      <c r="H1281" s="15">
        <v>168</v>
      </c>
      <c r="I1281" s="15">
        <v>79</v>
      </c>
      <c r="J1281" s="15">
        <v>67</v>
      </c>
      <c r="K1281" s="15">
        <v>71</v>
      </c>
      <c r="L1281" s="15">
        <v>73</v>
      </c>
      <c r="M1281" s="15">
        <v>29</v>
      </c>
      <c r="N1281" s="15">
        <v>79</v>
      </c>
      <c r="O1281" s="15">
        <v>68</v>
      </c>
      <c r="P1281" s="15">
        <v>23</v>
      </c>
      <c r="Q1281" s="15" t="s">
        <v>406</v>
      </c>
      <c r="R1281" s="3" t="str">
        <f>IF(ISERROR(VLOOKUP($Q1281,技リスト!$A$1:$F$270,6,FALSE)),"－",VLOOKUP($Q1281,技リスト!$A$1:$F$270,6,FALSE))</f>
        <v>CA</v>
      </c>
      <c r="S1281" s="3">
        <f>IF(ISERROR(VLOOKUP($Q1281,技リスト!$A$1:$F$270,3,FALSE)),"－",VLOOKUP($Q1281,技リスト!$A$1:$F$270,3,FALSE))</f>
        <v>63</v>
      </c>
      <c r="T1281" s="3" t="str">
        <f>IF($E1281=IF(ISERROR(VLOOKUP($Q1281,技リスト!$A$1:$F$270,4,FALSE)),"－",VLOOKUP($Q1281,技リスト!$A$1:$F$270,4,FALSE)),"一致","")</f>
        <v/>
      </c>
      <c r="U1281" s="15" t="s">
        <v>321</v>
      </c>
      <c r="V1281" s="3" t="str">
        <f>IF(ISERROR(VLOOKUP($U1281,技リスト!$A$1:$F$270,6,FALSE)),"－",VLOOKUP($U1281,技リスト!$A$1:$F$270,6,FALSE))</f>
        <v>P1</v>
      </c>
      <c r="W1281" s="3">
        <f>IF(ISERROR(VLOOKUP($U1281,技リスト!$A$1:$F$270,3,FALSE)),"－",VLOOKUP($U1281,技リスト!$A$1:$F$270,3,FALSE))</f>
        <v>76</v>
      </c>
      <c r="X1281" s="3" t="str">
        <f>IF($E1281=IF(ISERROR(VLOOKUP($U1281,技リスト!$A$1:$F$270,4,FALSE)),"－",VLOOKUP($U1281,技リスト!$A$1:$F$270,4,FALSE)),"一致","")</f>
        <v/>
      </c>
      <c r="Y1281" s="15" t="s">
        <v>219</v>
      </c>
      <c r="Z1281" s="3" t="str">
        <f>IF(ISERROR(VLOOKUP($Y1281,技リスト!$A$1:$F$270,6,FALSE)),"－",VLOOKUP($Y1281,技リスト!$A$1:$F$270,6,FALSE))</f>
        <v>BL</v>
      </c>
      <c r="AA1281" s="3">
        <f>IF(ISERROR(VLOOKUP($Y1281,技リスト!$A$1:$F$270,3,FALSE)),"－",VLOOKUP($Y1281,技リスト!$A$1:$F$270,3,FALSE))</f>
        <v>64</v>
      </c>
      <c r="AB1281" s="3" t="str">
        <f>IF($E1281=IF(ISERROR(VLOOKUP($Y1281,技リスト!$A$1:$F$270,4,FALSE)),"－",VLOOKUP($Y1281,技リスト!$A$1:$F$270,4,FALSE)),"一致","")</f>
        <v/>
      </c>
      <c r="AC1281" s="15" t="s">
        <v>89</v>
      </c>
      <c r="AD1281" s="3" t="str">
        <f>IF(ISERROR(VLOOKUP($AC1281,技リスト!$A$1:$F$270,6,FALSE)),"－",VLOOKUP($AC1281,技リスト!$A$1:$F$270,6,FALSE))</f>
        <v>CA</v>
      </c>
      <c r="AE1281" s="3">
        <f>IF(ISERROR(VLOOKUP($AC1281,技リスト!$A$1:$F$270,3,FALSE)),"－",VLOOKUP($AC1281,技リスト!$A$1:$F$270,3,FALSE))</f>
        <v>130</v>
      </c>
      <c r="AF1281" s="3" t="str">
        <f>IF($E1281=IF(ISERROR(VLOOKUP($AC1281,技リスト!$A$1:$F$245,4,FALSE)),"－",VLOOKUP($AC1281,技リスト!$A$1:$F$245,4,FALSE)),"一致","")</f>
        <v/>
      </c>
      <c r="AG1281" s="16" t="str">
        <f t="shared" si="152"/>
        <v>ゴールずらしちゃぶだいがえしサイクロンムゲン・ザ・ハンド</v>
      </c>
      <c r="AH1281" s="16" t="str">
        <f t="shared" si="153"/>
        <v>ゴールずらしちゃぶだいがえしサイクロンムゲン・ザ・ハンド</v>
      </c>
      <c r="AI1281" s="16" t="str">
        <f t="shared" si="154"/>
        <v>ゴールずらしちゃぶだいがえしサイクロンムゲン・ザ・ハンド</v>
      </c>
      <c r="AJ1281" s="16" t="str">
        <f t="shared" si="155"/>
        <v>ゴールずらしちゃぶだいがえしサイクロンムゲン・ザ・ハンド</v>
      </c>
      <c r="AK1281" s="15" t="str">
        <f t="shared" si="156"/>
        <v>CAP1BLCA</v>
      </c>
      <c r="AL1281" s="16" t="str">
        <f t="shared" si="157"/>
        <v>CAP1BLCA</v>
      </c>
      <c r="AM1281" s="15" t="str">
        <f t="shared" si="158"/>
        <v>CAP1BLCA</v>
      </c>
      <c r="AN1281" s="15" t="str">
        <f t="shared" si="159"/>
        <v>CAP1BLCA</v>
      </c>
    </row>
    <row r="1282" spans="1:40" ht="11.25" customHeight="1" x14ac:dyDescent="0.15">
      <c r="A1282" s="15">
        <v>1281</v>
      </c>
      <c r="B1282" s="15" t="s">
        <v>2872</v>
      </c>
      <c r="C1282" s="15" t="s">
        <v>2873</v>
      </c>
      <c r="D1282" s="3" t="s">
        <v>18</v>
      </c>
      <c r="E1282" s="15" t="s">
        <v>121</v>
      </c>
      <c r="F1282" s="15" t="s">
        <v>52</v>
      </c>
      <c r="G1282" s="15">
        <v>114</v>
      </c>
      <c r="H1282" s="15">
        <v>140</v>
      </c>
      <c r="I1282" s="15">
        <v>57</v>
      </c>
      <c r="J1282" s="15">
        <v>67</v>
      </c>
      <c r="K1282" s="15">
        <v>44</v>
      </c>
      <c r="L1282" s="15">
        <v>69</v>
      </c>
      <c r="M1282" s="15">
        <v>52</v>
      </c>
      <c r="N1282" s="15">
        <v>60</v>
      </c>
      <c r="O1282" s="15">
        <v>55</v>
      </c>
      <c r="P1282" s="15">
        <v>15</v>
      </c>
      <c r="Q1282" s="15" t="s">
        <v>329</v>
      </c>
      <c r="R1282" s="3" t="str">
        <f>IF(ISERROR(VLOOKUP($Q1282,技リスト!$A$1:$F$270,6,FALSE)),"－",VLOOKUP($Q1282,技リスト!$A$1:$F$270,6,FALSE))</f>
        <v>DR</v>
      </c>
      <c r="S1282" s="3">
        <f>IF(ISERROR(VLOOKUP($Q1282,技リスト!$A$1:$F$270,3,FALSE)),"－",VLOOKUP($Q1282,技リスト!$A$1:$F$270,3,FALSE))</f>
        <v>8</v>
      </c>
      <c r="T1282" s="3" t="str">
        <f>IF($E1282=IF(ISERROR(VLOOKUP($Q1282,技リスト!$A$1:$F$270,4,FALSE)),"－",VLOOKUP($Q1282,技リスト!$A$1:$F$270,4,FALSE)),"一致","")</f>
        <v/>
      </c>
      <c r="U1282" s="15" t="s">
        <v>230</v>
      </c>
      <c r="V1282" s="3" t="str">
        <f>IF(ISERROR(VLOOKUP($U1282,技リスト!$A$1:$F$270,6,FALSE)),"－",VLOOKUP($U1282,技リスト!$A$1:$F$270,6,FALSE))</f>
        <v>NS</v>
      </c>
      <c r="W1282" s="3">
        <f>IF(ISERROR(VLOOKUP($U1282,技リスト!$A$1:$F$270,3,FALSE)),"－",VLOOKUP($U1282,技リスト!$A$1:$F$270,3,FALSE))</f>
        <v>67</v>
      </c>
      <c r="X1282" s="3" t="str">
        <f>IF($E1282=IF(ISERROR(VLOOKUP($U1282,技リスト!$A$1:$F$270,4,FALSE)),"－",VLOOKUP($U1282,技リスト!$A$1:$F$270,4,FALSE)),"一致","")</f>
        <v/>
      </c>
      <c r="Y1282" s="15" t="s">
        <v>176</v>
      </c>
      <c r="Z1282" s="3" t="str">
        <f>IF(ISERROR(VLOOKUP($Y1282,技リスト!$A$1:$F$270,6,FALSE)),"－",VLOOKUP($Y1282,技リスト!$A$1:$F$270,6,FALSE))</f>
        <v>DR</v>
      </c>
      <c r="AA1282" s="3">
        <f>IF(ISERROR(VLOOKUP($Y1282,技リスト!$A$1:$F$270,3,FALSE)),"－",VLOOKUP($Y1282,技リスト!$A$1:$F$270,3,FALSE))</f>
        <v>47</v>
      </c>
      <c r="AB1282" s="3" t="str">
        <f>IF($E1282=IF(ISERROR(VLOOKUP($Y1282,技リスト!$A$1:$F$270,4,FALSE)),"－",VLOOKUP($Y1282,技リスト!$A$1:$F$270,4,FALSE)),"一致","")</f>
        <v/>
      </c>
      <c r="AC1282" s="15" t="s">
        <v>875</v>
      </c>
      <c r="AD1282" s="3" t="str">
        <f>IF(ISERROR(VLOOKUP($AC1282,技リスト!$A$1:$F$270,6,FALSE)),"－",VLOOKUP($AC1282,技リスト!$A$1:$F$270,6,FALSE))</f>
        <v>BS</v>
      </c>
      <c r="AE1282" s="3">
        <f>IF(ISERROR(VLOOKUP($AC1282,技リスト!$A$1:$F$270,3,FALSE)),"－",VLOOKUP($AC1282,技リスト!$A$1:$F$270,3,FALSE))</f>
        <v>78</v>
      </c>
      <c r="AF1282" s="3" t="str">
        <f>IF($E1282=IF(ISERROR(VLOOKUP($AC1282,技リスト!$A$1:$F$245,4,FALSE)),"－",VLOOKUP($AC1282,技リスト!$A$1:$F$245,4,FALSE)),"一致","")</f>
        <v/>
      </c>
      <c r="AG1282" s="16" t="str">
        <f t="shared" ref="AG1282:AG1345" si="160">Q1282&amp;U1282&amp;Y1282&amp;AC1282</f>
        <v>たまのりピエロフリーズショットヒートタックルダークトルネード</v>
      </c>
      <c r="AH1282" s="16" t="str">
        <f t="shared" ref="AH1282:AH1345" si="161">Q1282&amp;U1282&amp;Y1282&amp;AC1282</f>
        <v>たまのりピエロフリーズショットヒートタックルダークトルネード</v>
      </c>
      <c r="AI1282" s="16" t="str">
        <f t="shared" ref="AI1282:AI1345" si="162">Q1282&amp;U1282&amp;Y1282&amp;AC1282</f>
        <v>たまのりピエロフリーズショットヒートタックルダークトルネード</v>
      </c>
      <c r="AJ1282" s="16" t="str">
        <f t="shared" ref="AJ1282:AJ1345" si="163">Q1282&amp;U1282&amp;Y1282&amp;AC1282</f>
        <v>たまのりピエロフリーズショットヒートタックルダークトルネード</v>
      </c>
      <c r="AK1282" s="15" t="str">
        <f t="shared" ref="AK1282:AK1345" si="164">R1282&amp;V1282&amp;Z1282&amp;AD1282</f>
        <v>DRNSDRBS</v>
      </c>
      <c r="AL1282" s="16" t="str">
        <f t="shared" ref="AL1282:AL1345" si="165">R1282&amp;V1282&amp;Z1282&amp;AD1282</f>
        <v>DRNSDRBS</v>
      </c>
      <c r="AM1282" s="15" t="str">
        <f t="shared" ref="AM1282:AM1345" si="166">R1282&amp;V1282&amp;Z1282&amp;AD1282</f>
        <v>DRNSDRBS</v>
      </c>
      <c r="AN1282" s="15" t="str">
        <f t="shared" ref="AN1282:AN1345" si="167">R1282&amp;V1282&amp;Z1282&amp;AD1282</f>
        <v>DRNSDRBS</v>
      </c>
    </row>
    <row r="1283" spans="1:40" ht="11.25" customHeight="1" x14ac:dyDescent="0.15">
      <c r="A1283" s="15">
        <v>1282</v>
      </c>
      <c r="B1283" s="15" t="s">
        <v>2874</v>
      </c>
      <c r="C1283" s="15" t="s">
        <v>2875</v>
      </c>
      <c r="D1283" s="3" t="s">
        <v>192</v>
      </c>
      <c r="E1283" s="15" t="s">
        <v>145</v>
      </c>
      <c r="F1283" s="15" t="s">
        <v>52</v>
      </c>
      <c r="G1283" s="15">
        <v>162</v>
      </c>
      <c r="H1283" s="15">
        <v>129</v>
      </c>
      <c r="I1283" s="15">
        <v>57</v>
      </c>
      <c r="J1283" s="15">
        <v>52</v>
      </c>
      <c r="K1283" s="15">
        <v>55</v>
      </c>
      <c r="L1283" s="15">
        <v>59</v>
      </c>
      <c r="M1283" s="15">
        <v>53</v>
      </c>
      <c r="N1283" s="15">
        <v>61</v>
      </c>
      <c r="O1283" s="15">
        <v>58</v>
      </c>
      <c r="P1283" s="15">
        <v>34</v>
      </c>
      <c r="Q1283" s="15" t="s">
        <v>613</v>
      </c>
      <c r="R1283" s="3" t="str">
        <f>IF(ISERROR(VLOOKUP($Q1283,技リスト!$A$1:$F$270,6,FALSE)),"－",VLOOKUP($Q1283,技リスト!$A$1:$F$270,6,FALSE))</f>
        <v>－</v>
      </c>
      <c r="S1283" s="3" t="str">
        <f>IF(ISERROR(VLOOKUP($Q1283,技リスト!$A$1:$F$270,3,FALSE)),"－",VLOOKUP($Q1283,技リスト!$A$1:$F$270,3,FALSE))</f>
        <v>－</v>
      </c>
      <c r="T1283" s="3" t="str">
        <f>IF($E1283=IF(ISERROR(VLOOKUP($Q1283,技リスト!$A$1:$F$270,4,FALSE)),"－",VLOOKUP($Q1283,技リスト!$A$1:$F$270,4,FALSE)),"一致","")</f>
        <v/>
      </c>
      <c r="U1283" s="15" t="s">
        <v>159</v>
      </c>
      <c r="V1283" s="3" t="str">
        <f>IF(ISERROR(VLOOKUP($U1283,技リスト!$A$1:$F$270,6,FALSE)),"－",VLOOKUP($U1283,技リスト!$A$1:$F$270,6,FALSE))</f>
        <v>NS</v>
      </c>
      <c r="W1283" s="3">
        <f>IF(ISERROR(VLOOKUP($U1283,技リスト!$A$1:$F$270,3,FALSE)),"－",VLOOKUP($U1283,技リスト!$A$1:$F$270,3,FALSE))</f>
        <v>67</v>
      </c>
      <c r="X1283" s="3" t="str">
        <f>IF($E1283=IF(ISERROR(VLOOKUP($U1283,技リスト!$A$1:$F$270,4,FALSE)),"－",VLOOKUP($U1283,技リスト!$A$1:$F$270,4,FALSE)),"一致","")</f>
        <v/>
      </c>
      <c r="Y1283" s="15" t="s">
        <v>160</v>
      </c>
      <c r="Z1283" s="3" t="str">
        <f>IF(ISERROR(VLOOKUP($Y1283,技リスト!$A$1:$F$270,6,FALSE)),"－",VLOOKUP($Y1283,技リスト!$A$1:$F$270,6,FALSE))</f>
        <v>BS</v>
      </c>
      <c r="AA1283" s="3">
        <f>IF(ISERROR(VLOOKUP($Y1283,技リスト!$A$1:$F$270,3,FALSE)),"－",VLOOKUP($Y1283,技リスト!$A$1:$F$270,3,FALSE))</f>
        <v>78</v>
      </c>
      <c r="AB1283" s="3" t="str">
        <f>IF($E1283=IF(ISERROR(VLOOKUP($Y1283,技リスト!$A$1:$F$270,4,FALSE)),"－",VLOOKUP($Y1283,技リスト!$A$1:$F$270,4,FALSE)),"一致","")</f>
        <v/>
      </c>
      <c r="AC1283" s="15" t="s">
        <v>154</v>
      </c>
      <c r="AD1283" s="3" t="str">
        <f>IF(ISERROR(VLOOKUP($AC1283,技リスト!$A$1:$F$270,6,FALSE)),"－",VLOOKUP($AC1283,技リスト!$A$1:$F$270,6,FALSE))</f>
        <v>BB</v>
      </c>
      <c r="AE1283" s="3">
        <f>IF(ISERROR(VLOOKUP($AC1283,技リスト!$A$1:$F$270,3,FALSE)),"－",VLOOKUP($AC1283,技リスト!$A$1:$F$270,3,FALSE))</f>
        <v>84</v>
      </c>
      <c r="AF1283" s="3" t="str">
        <f>IF($E1283=IF(ISERROR(VLOOKUP($AC1283,技リスト!$A$1:$F$245,4,FALSE)),"－",VLOOKUP($AC1283,技リスト!$A$1:$F$245,4,FALSE)),"一致","")</f>
        <v>一致</v>
      </c>
      <c r="AG1283" s="16" t="str">
        <f t="shared" si="160"/>
        <v>がくしゅうクルクルヘッドクンフーアタックシューティングスター</v>
      </c>
      <c r="AH1283" s="16" t="str">
        <f t="shared" si="161"/>
        <v>がくしゅうクルクルヘッドクンフーアタックシューティングスター</v>
      </c>
      <c r="AI1283" s="16" t="str">
        <f t="shared" si="162"/>
        <v>がくしゅうクルクルヘッドクンフーアタックシューティングスター</v>
      </c>
      <c r="AJ1283" s="16" t="str">
        <f t="shared" si="163"/>
        <v>がくしゅうクルクルヘッドクンフーアタックシューティングスター</v>
      </c>
      <c r="AK1283" s="15" t="str">
        <f t="shared" si="164"/>
        <v>－NSBSBB</v>
      </c>
      <c r="AL1283" s="16" t="str">
        <f t="shared" si="165"/>
        <v>－NSBSBB</v>
      </c>
      <c r="AM1283" s="15" t="str">
        <f t="shared" si="166"/>
        <v>－NSBSBB</v>
      </c>
      <c r="AN1283" s="15" t="str">
        <f t="shared" si="167"/>
        <v>－NSBSBB</v>
      </c>
    </row>
    <row r="1284" spans="1:40" ht="11.25" customHeight="1" x14ac:dyDescent="0.15">
      <c r="A1284" s="15">
        <v>1283</v>
      </c>
      <c r="B1284" s="15" t="s">
        <v>2876</v>
      </c>
      <c r="C1284" s="15" t="s">
        <v>2877</v>
      </c>
      <c r="D1284" s="3" t="s">
        <v>18</v>
      </c>
      <c r="E1284" s="15" t="s">
        <v>121</v>
      </c>
      <c r="F1284" s="15" t="s">
        <v>17</v>
      </c>
      <c r="G1284" s="15">
        <v>123</v>
      </c>
      <c r="H1284" s="15">
        <v>113</v>
      </c>
      <c r="I1284" s="15">
        <v>43</v>
      </c>
      <c r="J1284" s="15">
        <v>44</v>
      </c>
      <c r="K1284" s="15">
        <v>63</v>
      </c>
      <c r="L1284" s="15">
        <v>51</v>
      </c>
      <c r="M1284" s="15">
        <v>46</v>
      </c>
      <c r="N1284" s="15">
        <v>50</v>
      </c>
      <c r="O1284" s="15">
        <v>53</v>
      </c>
      <c r="P1284" s="15">
        <v>16</v>
      </c>
      <c r="Q1284" s="15" t="s">
        <v>158</v>
      </c>
      <c r="R1284" s="3" t="str">
        <f>IF(ISERROR(VLOOKUP($Q1284,技リスト!$A$1:$F$270,6,FALSE)),"－",VLOOKUP($Q1284,技リスト!$A$1:$F$270,6,FALSE))</f>
        <v>DR</v>
      </c>
      <c r="S1284" s="3">
        <f>IF(ISERROR(VLOOKUP($Q1284,技リスト!$A$1:$F$270,3,FALSE)),"－",VLOOKUP($Q1284,技リスト!$A$1:$F$270,3,FALSE))</f>
        <v>17</v>
      </c>
      <c r="T1284" s="3" t="str">
        <f>IF($E1284=IF(ISERROR(VLOOKUP($Q1284,技リスト!$A$1:$F$270,4,FALSE)),"－",VLOOKUP($Q1284,技リスト!$A$1:$F$270,4,FALSE)),"一致","")</f>
        <v/>
      </c>
      <c r="U1284" s="15" t="s">
        <v>146</v>
      </c>
      <c r="V1284" s="3" t="str">
        <f>IF(ISERROR(VLOOKUP($U1284,技リスト!$A$1:$F$270,6,FALSE)),"－",VLOOKUP($U1284,技リスト!$A$1:$F$270,6,FALSE))</f>
        <v>DR</v>
      </c>
      <c r="W1284" s="3">
        <f>IF(ISERROR(VLOOKUP($U1284,技リスト!$A$1:$F$270,3,FALSE)),"－",VLOOKUP($U1284,技リスト!$A$1:$F$270,3,FALSE))</f>
        <v>15</v>
      </c>
      <c r="X1284" s="3" t="str">
        <f>IF($E1284=IF(ISERROR(VLOOKUP($U1284,技リスト!$A$1:$F$270,4,FALSE)),"－",VLOOKUP($U1284,技リスト!$A$1:$F$270,4,FALSE)),"一致","")</f>
        <v>一致</v>
      </c>
      <c r="Y1284" s="15" t="s">
        <v>165</v>
      </c>
      <c r="Z1284" s="3" t="str">
        <f>IF(ISERROR(VLOOKUP($Y1284,技リスト!$A$1:$F$270,6,FALSE)),"－",VLOOKUP($Y1284,技リスト!$A$1:$F$270,6,FALSE))</f>
        <v>BL</v>
      </c>
      <c r="AA1284" s="3">
        <f>IF(ISERROR(VLOOKUP($Y1284,技リスト!$A$1:$F$270,3,FALSE)),"－",VLOOKUP($Y1284,技リスト!$A$1:$F$270,3,FALSE))</f>
        <v>46</v>
      </c>
      <c r="AB1284" s="3" t="str">
        <f>IF($E1284=IF(ISERROR(VLOOKUP($Y1284,技リスト!$A$1:$F$270,4,FALSE)),"－",VLOOKUP($Y1284,技リスト!$A$1:$F$270,4,FALSE)),"一致","")</f>
        <v/>
      </c>
      <c r="AC1284" s="15" t="s">
        <v>610</v>
      </c>
      <c r="AD1284" s="3" t="str">
        <f>IF(ISERROR(VLOOKUP($AC1284,技リスト!$A$1:$F$270,6,FALSE)),"－",VLOOKUP($AC1284,技リスト!$A$1:$F$270,6,FALSE))</f>
        <v>DR</v>
      </c>
      <c r="AE1284" s="3">
        <f>IF(ISERROR(VLOOKUP($AC1284,技リスト!$A$1:$F$270,3,FALSE)),"－",VLOOKUP($AC1284,技リスト!$A$1:$F$270,3,FALSE))</f>
        <v>38</v>
      </c>
      <c r="AF1284" s="3" t="str">
        <f>IF($E1284=IF(ISERROR(VLOOKUP($AC1284,技リスト!$A$1:$F$245,4,FALSE)),"－",VLOOKUP($AC1284,技リスト!$A$1:$F$245,4,FALSE)),"一致","")</f>
        <v/>
      </c>
      <c r="AG1284" s="16" t="str">
        <f t="shared" si="160"/>
        <v>たつまきせんぷうモンキーターンフェイクボールフーセンガム</v>
      </c>
      <c r="AH1284" s="16" t="str">
        <f t="shared" si="161"/>
        <v>たつまきせんぷうモンキーターンフェイクボールフーセンガム</v>
      </c>
      <c r="AI1284" s="16" t="str">
        <f t="shared" si="162"/>
        <v>たつまきせんぷうモンキーターンフェイクボールフーセンガム</v>
      </c>
      <c r="AJ1284" s="16" t="str">
        <f t="shared" si="163"/>
        <v>たつまきせんぷうモンキーターンフェイクボールフーセンガム</v>
      </c>
      <c r="AK1284" s="15" t="str">
        <f t="shared" si="164"/>
        <v>DRDRBLDR</v>
      </c>
      <c r="AL1284" s="16" t="str">
        <f t="shared" si="165"/>
        <v>DRDRBLDR</v>
      </c>
      <c r="AM1284" s="15" t="str">
        <f t="shared" si="166"/>
        <v>DRDRBLDR</v>
      </c>
      <c r="AN1284" s="15" t="str">
        <f t="shared" si="167"/>
        <v>DRDRBLDR</v>
      </c>
    </row>
    <row r="1285" spans="1:40" ht="11.25" customHeight="1" x14ac:dyDescent="0.15">
      <c r="A1285" s="15">
        <v>1284</v>
      </c>
      <c r="B1285" s="15" t="s">
        <v>2878</v>
      </c>
      <c r="C1285" s="15" t="s">
        <v>2879</v>
      </c>
      <c r="D1285" s="3" t="s">
        <v>192</v>
      </c>
      <c r="E1285" s="15" t="s">
        <v>88</v>
      </c>
      <c r="F1285" s="15" t="s">
        <v>53</v>
      </c>
      <c r="G1285" s="15">
        <v>151</v>
      </c>
      <c r="H1285" s="15">
        <v>198</v>
      </c>
      <c r="I1285" s="15">
        <v>44</v>
      </c>
      <c r="J1285" s="15">
        <v>60</v>
      </c>
      <c r="K1285" s="15">
        <v>60</v>
      </c>
      <c r="L1285" s="15">
        <v>51</v>
      </c>
      <c r="M1285" s="15">
        <v>60</v>
      </c>
      <c r="N1285" s="15">
        <v>62</v>
      </c>
      <c r="O1285" s="15">
        <v>57</v>
      </c>
      <c r="P1285" s="15">
        <v>41</v>
      </c>
      <c r="Q1285" s="15" t="s">
        <v>256</v>
      </c>
      <c r="R1285" s="3" t="str">
        <f>IF(ISERROR(VLOOKUP($Q1285,技リスト!$A$1:$F$270,6,FALSE)),"－",VLOOKUP($Q1285,技リスト!$A$1:$F$270,6,FALSE))</f>
        <v>NS</v>
      </c>
      <c r="S1285" s="3">
        <f>IF(ISERROR(VLOOKUP($Q1285,技リスト!$A$1:$F$270,3,FALSE)),"－",VLOOKUP($Q1285,技リスト!$A$1:$F$270,3,FALSE))</f>
        <v>31</v>
      </c>
      <c r="T1285" s="3" t="str">
        <f>IF($E1285=IF(ISERROR(VLOOKUP($Q1285,技リスト!$A$1:$F$270,4,FALSE)),"－",VLOOKUP($Q1285,技リスト!$A$1:$F$270,4,FALSE)),"一致","")</f>
        <v>一致</v>
      </c>
      <c r="U1285" s="15" t="s">
        <v>176</v>
      </c>
      <c r="V1285" s="3" t="str">
        <f>IF(ISERROR(VLOOKUP($U1285,技リスト!$A$1:$F$270,6,FALSE)),"－",VLOOKUP($U1285,技リスト!$A$1:$F$270,6,FALSE))</f>
        <v>DR</v>
      </c>
      <c r="W1285" s="3">
        <f>IF(ISERROR(VLOOKUP($U1285,技リスト!$A$1:$F$270,3,FALSE)),"－",VLOOKUP($U1285,技リスト!$A$1:$F$270,3,FALSE))</f>
        <v>47</v>
      </c>
      <c r="X1285" s="3" t="str">
        <f>IF($E1285=IF(ISERROR(VLOOKUP($U1285,技リスト!$A$1:$F$270,4,FALSE)),"－",VLOOKUP($U1285,技リスト!$A$1:$F$270,4,FALSE)),"一致","")</f>
        <v/>
      </c>
      <c r="Y1285" s="15" t="s">
        <v>427</v>
      </c>
      <c r="Z1285" s="3" t="str">
        <f>IF(ISERROR(VLOOKUP($Y1285,技リスト!$A$1:$F$270,6,FALSE)),"－",VLOOKUP($Y1285,技リスト!$A$1:$F$270,6,FALSE))</f>
        <v>BL</v>
      </c>
      <c r="AA1285" s="3">
        <f>IF(ISERROR(VLOOKUP($Y1285,技リスト!$A$1:$F$270,3,FALSE)),"－",VLOOKUP($Y1285,技リスト!$A$1:$F$270,3,FALSE))</f>
        <v>39</v>
      </c>
      <c r="AB1285" s="3" t="str">
        <f>IF($E1285=IF(ISERROR(VLOOKUP($Y1285,技リスト!$A$1:$F$270,4,FALSE)),"－",VLOOKUP($Y1285,技リスト!$A$1:$F$270,4,FALSE)),"一致","")</f>
        <v>一致</v>
      </c>
      <c r="AC1285" s="15" t="s">
        <v>680</v>
      </c>
      <c r="AD1285" s="3" t="str">
        <f>IF(ISERROR(VLOOKUP($AC1285,技リスト!$A$1:$F$270,6,FALSE)),"－",VLOOKUP($AC1285,技リスト!$A$1:$F$270,6,FALSE))</f>
        <v>DR</v>
      </c>
      <c r="AE1285" s="3">
        <f>IF(ISERROR(VLOOKUP($AC1285,技リスト!$A$1:$F$270,3,FALSE)),"－",VLOOKUP($AC1285,技リスト!$A$1:$F$270,3,FALSE))</f>
        <v>69</v>
      </c>
      <c r="AF1285" s="3" t="str">
        <f>IF($E1285=IF(ISERROR(VLOOKUP($AC1285,技リスト!$A$1:$F$245,4,FALSE)),"－",VLOOKUP($AC1285,技リスト!$A$1:$F$245,4,FALSE)),"一致","")</f>
        <v/>
      </c>
      <c r="AG1285" s="16" t="str">
        <f t="shared" si="160"/>
        <v>スパイラルショットヒートタックルブレードアタックプリマドンナ</v>
      </c>
      <c r="AH1285" s="16" t="str">
        <f t="shared" si="161"/>
        <v>スパイラルショットヒートタックルブレードアタックプリマドンナ</v>
      </c>
      <c r="AI1285" s="16" t="str">
        <f t="shared" si="162"/>
        <v>スパイラルショットヒートタックルブレードアタックプリマドンナ</v>
      </c>
      <c r="AJ1285" s="16" t="str">
        <f t="shared" si="163"/>
        <v>スパイラルショットヒートタックルブレードアタックプリマドンナ</v>
      </c>
      <c r="AK1285" s="15" t="str">
        <f t="shared" si="164"/>
        <v>NSDRBLDR</v>
      </c>
      <c r="AL1285" s="16" t="str">
        <f t="shared" si="165"/>
        <v>NSDRBLDR</v>
      </c>
      <c r="AM1285" s="15" t="str">
        <f t="shared" si="166"/>
        <v>NSDRBLDR</v>
      </c>
      <c r="AN1285" s="15" t="str">
        <f t="shared" si="167"/>
        <v>NSDRBLDR</v>
      </c>
    </row>
    <row r="1286" spans="1:40" ht="11.25" customHeight="1" x14ac:dyDescent="0.15">
      <c r="A1286" s="15">
        <v>1285</v>
      </c>
      <c r="B1286" s="15" t="s">
        <v>2880</v>
      </c>
      <c r="C1286" s="15" t="s">
        <v>2881</v>
      </c>
      <c r="D1286" s="3" t="s">
        <v>192</v>
      </c>
      <c r="E1286" s="15" t="s">
        <v>145</v>
      </c>
      <c r="F1286" s="15" t="s">
        <v>20</v>
      </c>
      <c r="G1286" s="15">
        <v>209</v>
      </c>
      <c r="H1286" s="15">
        <v>126</v>
      </c>
      <c r="I1286" s="15">
        <v>55</v>
      </c>
      <c r="J1286" s="15">
        <v>70</v>
      </c>
      <c r="K1286" s="15">
        <v>65</v>
      </c>
      <c r="L1286" s="15">
        <v>76</v>
      </c>
      <c r="M1286" s="15">
        <v>60</v>
      </c>
      <c r="N1286" s="15">
        <v>79</v>
      </c>
      <c r="O1286" s="15">
        <v>79</v>
      </c>
      <c r="P1286" s="15">
        <v>38</v>
      </c>
      <c r="Q1286" s="15" t="s">
        <v>2882</v>
      </c>
      <c r="R1286" s="3" t="str">
        <f>IF(ISERROR(VLOOKUP($Q1286,技リスト!$A$1:$F$270,6,FALSE)),"－",VLOOKUP($Q1286,技リスト!$A$1:$F$270,6,FALSE))</f>
        <v>－</v>
      </c>
      <c r="S1286" s="3" t="str">
        <f>IF(ISERROR(VLOOKUP($Q1286,技リスト!$A$1:$F$270,3,FALSE)),"－",VLOOKUP($Q1286,技リスト!$A$1:$F$270,3,FALSE))</f>
        <v>－</v>
      </c>
      <c r="T1286" s="3" t="str">
        <f>IF($E1286=IF(ISERROR(VLOOKUP($Q1286,技リスト!$A$1:$F$270,4,FALSE)),"－",VLOOKUP($Q1286,技リスト!$A$1:$F$270,4,FALSE)),"一致","")</f>
        <v/>
      </c>
      <c r="U1286" s="15" t="s">
        <v>2632</v>
      </c>
      <c r="V1286" s="3" t="str">
        <f>IF(ISERROR(VLOOKUP($U1286,技リスト!$A$1:$F$270,6,FALSE)),"－",VLOOKUP($U1286,技リスト!$A$1:$F$270,6,FALSE))</f>
        <v>CA</v>
      </c>
      <c r="W1286" s="3">
        <f>IF(ISERROR(VLOOKUP($U1286,技リスト!$A$1:$F$270,3,FALSE)),"－",VLOOKUP($U1286,技リスト!$A$1:$F$270,3,FALSE))</f>
        <v>63</v>
      </c>
      <c r="X1286" s="3" t="str">
        <f>IF($E1286=IF(ISERROR(VLOOKUP($U1286,技リスト!$A$1:$F$270,4,FALSE)),"－",VLOOKUP($U1286,技リスト!$A$1:$F$270,4,FALSE)),"一致","")</f>
        <v/>
      </c>
      <c r="Y1286" s="15" t="s">
        <v>476</v>
      </c>
      <c r="Z1286" s="3" t="str">
        <f>IF(ISERROR(VLOOKUP($Y1286,技リスト!$A$1:$F$270,6,FALSE)),"－",VLOOKUP($Y1286,技リスト!$A$1:$F$270,6,FALSE))</f>
        <v>BL</v>
      </c>
      <c r="AA1286" s="3">
        <f>IF(ISERROR(VLOOKUP($Y1286,技リスト!$A$1:$F$270,3,FALSE)),"－",VLOOKUP($Y1286,技リスト!$A$1:$F$270,3,FALSE))</f>
        <v>93</v>
      </c>
      <c r="AB1286" s="3" t="str">
        <f>IF($E1286=IF(ISERROR(VLOOKUP($Y1286,技リスト!$A$1:$F$270,4,FALSE)),"－",VLOOKUP($Y1286,技リスト!$A$1:$F$270,4,FALSE)),"一致","")</f>
        <v/>
      </c>
      <c r="AC1286" s="15" t="s">
        <v>370</v>
      </c>
      <c r="AD1286" s="3" t="str">
        <f>IF(ISERROR(VLOOKUP($AC1286,技リスト!$A$1:$F$270,6,FALSE)),"－",VLOOKUP($AC1286,技リスト!$A$1:$F$270,6,FALSE))</f>
        <v>P1</v>
      </c>
      <c r="AE1286" s="3">
        <f>IF(ISERROR(VLOOKUP($AC1286,技リスト!$A$1:$F$270,3,FALSE)),"－",VLOOKUP($AC1286,技リスト!$A$1:$F$270,3,FALSE))</f>
        <v>90</v>
      </c>
      <c r="AF1286" s="3" t="str">
        <f>IF($E1286=IF(ISERROR(VLOOKUP($AC1286,技リスト!$A$1:$F$245,4,FALSE)),"－",VLOOKUP($AC1286,技リスト!$A$1:$F$245,4,FALSE)),"一致","")</f>
        <v>一致</v>
      </c>
      <c r="AG1286" s="16" t="str">
        <f t="shared" si="160"/>
        <v>ディフェンスフォーススラッシュネイルハーヴェストダブルロケット</v>
      </c>
      <c r="AH1286" s="16" t="str">
        <f t="shared" si="161"/>
        <v>ディフェンスフォーススラッシュネイルハーヴェストダブルロケット</v>
      </c>
      <c r="AI1286" s="16" t="str">
        <f t="shared" si="162"/>
        <v>ディフェンスフォーススラッシュネイルハーヴェストダブルロケット</v>
      </c>
      <c r="AJ1286" s="16" t="str">
        <f t="shared" si="163"/>
        <v>ディフェンスフォーススラッシュネイルハーヴェストダブルロケット</v>
      </c>
      <c r="AK1286" s="15" t="str">
        <f t="shared" si="164"/>
        <v>－CABLP1</v>
      </c>
      <c r="AL1286" s="16" t="str">
        <f t="shared" si="165"/>
        <v>－CABLP1</v>
      </c>
      <c r="AM1286" s="15" t="str">
        <f t="shared" si="166"/>
        <v>－CABLP1</v>
      </c>
      <c r="AN1286" s="15" t="str">
        <f t="shared" si="167"/>
        <v>－CABLP1</v>
      </c>
    </row>
    <row r="1287" spans="1:40" ht="11.25" customHeight="1" x14ac:dyDescent="0.15">
      <c r="A1287" s="15">
        <v>1286</v>
      </c>
      <c r="B1287" s="15" t="s">
        <v>2883</v>
      </c>
      <c r="C1287" s="15" t="s">
        <v>2884</v>
      </c>
      <c r="D1287" s="3" t="s">
        <v>192</v>
      </c>
      <c r="E1287" s="15" t="s">
        <v>121</v>
      </c>
      <c r="F1287" s="15" t="s">
        <v>53</v>
      </c>
      <c r="G1287" s="15">
        <v>105</v>
      </c>
      <c r="H1287" s="15">
        <v>132</v>
      </c>
      <c r="I1287" s="15">
        <v>63</v>
      </c>
      <c r="J1287" s="15">
        <v>68</v>
      </c>
      <c r="K1287" s="15">
        <v>57</v>
      </c>
      <c r="L1287" s="15">
        <v>60</v>
      </c>
      <c r="M1287" s="15">
        <v>57</v>
      </c>
      <c r="N1287" s="15">
        <v>70</v>
      </c>
      <c r="O1287" s="15">
        <v>53</v>
      </c>
      <c r="P1287" s="15">
        <v>19</v>
      </c>
      <c r="Q1287" s="15" t="s">
        <v>289</v>
      </c>
      <c r="R1287" s="3" t="str">
        <f>IF(ISERROR(VLOOKUP($Q1287,技リスト!$A$1:$F$270,6,FALSE)),"－",VLOOKUP($Q1287,技リスト!$A$1:$F$270,6,FALSE))</f>
        <v>DR</v>
      </c>
      <c r="S1287" s="3">
        <f>IF(ISERROR(VLOOKUP($Q1287,技リスト!$A$1:$F$270,3,FALSE)),"－",VLOOKUP($Q1287,技リスト!$A$1:$F$270,3,FALSE))</f>
        <v>24</v>
      </c>
      <c r="T1287" s="3" t="str">
        <f>IF($E1287=IF(ISERROR(VLOOKUP($Q1287,技リスト!$A$1:$F$270,4,FALSE)),"－",VLOOKUP($Q1287,技リスト!$A$1:$F$270,4,FALSE)),"一致","")</f>
        <v/>
      </c>
      <c r="U1287" s="15" t="s">
        <v>165</v>
      </c>
      <c r="V1287" s="3" t="str">
        <f>IF(ISERROR(VLOOKUP($U1287,技リスト!$A$1:$F$270,6,FALSE)),"－",VLOOKUP($U1287,技リスト!$A$1:$F$270,6,FALSE))</f>
        <v>BL</v>
      </c>
      <c r="W1287" s="3">
        <f>IF(ISERROR(VLOOKUP($U1287,技リスト!$A$1:$F$270,3,FALSE)),"－",VLOOKUP($U1287,技リスト!$A$1:$F$270,3,FALSE))</f>
        <v>46</v>
      </c>
      <c r="X1287" s="3" t="str">
        <f>IF($E1287=IF(ISERROR(VLOOKUP($U1287,技リスト!$A$1:$F$270,4,FALSE)),"－",VLOOKUP($U1287,技リスト!$A$1:$F$270,4,FALSE)),"一致","")</f>
        <v/>
      </c>
      <c r="Y1287" s="15" t="s">
        <v>219</v>
      </c>
      <c r="Z1287" s="3" t="str">
        <f>IF(ISERROR(VLOOKUP($Y1287,技リスト!$A$1:$F$270,6,FALSE)),"－",VLOOKUP($Y1287,技リスト!$A$1:$F$270,6,FALSE))</f>
        <v>BL</v>
      </c>
      <c r="AA1287" s="3">
        <f>IF(ISERROR(VLOOKUP($Y1287,技リスト!$A$1:$F$270,3,FALSE)),"－",VLOOKUP($Y1287,技リスト!$A$1:$F$270,3,FALSE))</f>
        <v>64</v>
      </c>
      <c r="AB1287" s="3" t="str">
        <f>IF($E1287=IF(ISERROR(VLOOKUP($Y1287,技リスト!$A$1:$F$270,4,FALSE)),"－",VLOOKUP($Y1287,技リスト!$A$1:$F$270,4,FALSE)),"一致","")</f>
        <v/>
      </c>
      <c r="AC1287" s="15" t="s">
        <v>750</v>
      </c>
      <c r="AD1287" s="3" t="str">
        <f>IF(ISERROR(VLOOKUP($AC1287,技リスト!$A$1:$F$270,6,FALSE)),"－",VLOOKUP($AC1287,技リスト!$A$1:$F$270,6,FALSE))</f>
        <v>BL</v>
      </c>
      <c r="AE1287" s="3">
        <f>IF(ISERROR(VLOOKUP($AC1287,技リスト!$A$1:$F$270,3,FALSE)),"－",VLOOKUP($AC1287,技リスト!$A$1:$F$270,3,FALSE))</f>
        <v>62</v>
      </c>
      <c r="AF1287" s="3" t="str">
        <f>IF($E1287=IF(ISERROR(VLOOKUP($AC1287,技リスト!$A$1:$F$245,4,FALSE)),"－",VLOOKUP($AC1287,技リスト!$A$1:$F$245,4,FALSE)),"一致","")</f>
        <v/>
      </c>
      <c r="AG1287" s="16" t="str">
        <f t="shared" si="160"/>
        <v>どくぎりのじゅつフェイクボールサイクロンフレイムダンス</v>
      </c>
      <c r="AH1287" s="16" t="str">
        <f t="shared" si="161"/>
        <v>どくぎりのじゅつフェイクボールサイクロンフレイムダンス</v>
      </c>
      <c r="AI1287" s="16" t="str">
        <f t="shared" si="162"/>
        <v>どくぎりのじゅつフェイクボールサイクロンフレイムダンス</v>
      </c>
      <c r="AJ1287" s="16" t="str">
        <f t="shared" si="163"/>
        <v>どくぎりのじゅつフェイクボールサイクロンフレイムダンス</v>
      </c>
      <c r="AK1287" s="15" t="str">
        <f t="shared" si="164"/>
        <v>DRBLBLBL</v>
      </c>
      <c r="AL1287" s="16" t="str">
        <f t="shared" si="165"/>
        <v>DRBLBLBL</v>
      </c>
      <c r="AM1287" s="15" t="str">
        <f t="shared" si="166"/>
        <v>DRBLBLBL</v>
      </c>
      <c r="AN1287" s="15" t="str">
        <f t="shared" si="167"/>
        <v>DRBLBLBL</v>
      </c>
    </row>
    <row r="1288" spans="1:40" ht="11.25" customHeight="1" x14ac:dyDescent="0.15">
      <c r="A1288" s="15">
        <v>1287</v>
      </c>
      <c r="B1288" s="15" t="s">
        <v>2885</v>
      </c>
      <c r="C1288" s="15" t="s">
        <v>2886</v>
      </c>
      <c r="D1288" s="3" t="s">
        <v>192</v>
      </c>
      <c r="E1288" s="15" t="s">
        <v>88</v>
      </c>
      <c r="F1288" s="15" t="s">
        <v>53</v>
      </c>
      <c r="G1288" s="15">
        <v>129</v>
      </c>
      <c r="H1288" s="15">
        <v>136</v>
      </c>
      <c r="I1288" s="15">
        <v>56</v>
      </c>
      <c r="J1288" s="15">
        <v>66</v>
      </c>
      <c r="K1288" s="15">
        <v>44</v>
      </c>
      <c r="L1288" s="15">
        <v>70</v>
      </c>
      <c r="M1288" s="15">
        <v>52</v>
      </c>
      <c r="N1288" s="15">
        <v>65</v>
      </c>
      <c r="O1288" s="15">
        <v>56</v>
      </c>
      <c r="P1288" s="15">
        <v>20</v>
      </c>
      <c r="Q1288" s="15" t="s">
        <v>158</v>
      </c>
      <c r="R1288" s="3" t="str">
        <f>IF(ISERROR(VLOOKUP($Q1288,技リスト!$A$1:$F$270,6,FALSE)),"－",VLOOKUP($Q1288,技リスト!$A$1:$F$270,6,FALSE))</f>
        <v>DR</v>
      </c>
      <c r="S1288" s="3">
        <f>IF(ISERROR(VLOOKUP($Q1288,技リスト!$A$1:$F$270,3,FALSE)),"－",VLOOKUP($Q1288,技リスト!$A$1:$F$270,3,FALSE))</f>
        <v>17</v>
      </c>
      <c r="T1288" s="3" t="str">
        <f>IF($E1288=IF(ISERROR(VLOOKUP($Q1288,技リスト!$A$1:$F$270,4,FALSE)),"－",VLOOKUP($Q1288,技リスト!$A$1:$F$270,4,FALSE)),"一致","")</f>
        <v>一致</v>
      </c>
      <c r="U1288" s="15" t="s">
        <v>350</v>
      </c>
      <c r="V1288" s="3" t="str">
        <f>IF(ISERROR(VLOOKUP($U1288,技リスト!$A$1:$F$270,6,FALSE)),"－",VLOOKUP($U1288,技リスト!$A$1:$F$270,6,FALSE))</f>
        <v>NS</v>
      </c>
      <c r="W1288" s="3">
        <f>IF(ISERROR(VLOOKUP($U1288,技リスト!$A$1:$F$270,3,FALSE)),"－",VLOOKUP($U1288,技リスト!$A$1:$F$270,3,FALSE))</f>
        <v>67</v>
      </c>
      <c r="X1288" s="3" t="str">
        <f>IF($E1288=IF(ISERROR(VLOOKUP($U1288,技リスト!$A$1:$F$270,4,FALSE)),"－",VLOOKUP($U1288,技リスト!$A$1:$F$270,4,FALSE)),"一致","")</f>
        <v>一致</v>
      </c>
      <c r="Y1288" s="15" t="s">
        <v>140</v>
      </c>
      <c r="Z1288" s="3" t="str">
        <f>IF(ISERROR(VLOOKUP($Y1288,技リスト!$A$1:$F$270,6,FALSE)),"－",VLOOKUP($Y1288,技リスト!$A$1:$F$270,6,FALSE))</f>
        <v>BL</v>
      </c>
      <c r="AA1288" s="3">
        <f>IF(ISERROR(VLOOKUP($Y1288,技リスト!$A$1:$F$270,3,FALSE)),"－",VLOOKUP($Y1288,技リスト!$A$1:$F$270,3,FALSE))</f>
        <v>41</v>
      </c>
      <c r="AB1288" s="3" t="str">
        <f>IF($E1288=IF(ISERROR(VLOOKUP($Y1288,技リスト!$A$1:$F$270,4,FALSE)),"－",VLOOKUP($Y1288,技リスト!$A$1:$F$270,4,FALSE)),"一致","")</f>
        <v/>
      </c>
      <c r="AC1288" s="15" t="s">
        <v>2638</v>
      </c>
      <c r="AD1288" s="3" t="str">
        <f>IF(ISERROR(VLOOKUP($AC1288,技リスト!$A$1:$F$270,6,FALSE)),"－",VLOOKUP($AC1288,技リスト!$A$1:$F$270,6,FALSE))</f>
        <v>DR</v>
      </c>
      <c r="AE1288" s="3">
        <f>IF(ISERROR(VLOOKUP($AC1288,技リスト!$A$1:$F$270,3,FALSE)),"－",VLOOKUP($AC1288,技リスト!$A$1:$F$270,3,FALSE))</f>
        <v>52</v>
      </c>
      <c r="AF1288" s="3" t="str">
        <f>IF($E1288=IF(ISERROR(VLOOKUP($AC1288,技リスト!$A$1:$F$245,4,FALSE)),"－",VLOOKUP($AC1288,技リスト!$A$1:$F$245,4,FALSE)),"一致","")</f>
        <v>一致</v>
      </c>
      <c r="AG1288" s="16" t="str">
        <f t="shared" si="160"/>
        <v>たつまきせんぷうクロスドライブうしろのしょうめんリボンシャワー</v>
      </c>
      <c r="AH1288" s="16" t="str">
        <f t="shared" si="161"/>
        <v>たつまきせんぷうクロスドライブうしろのしょうめんリボンシャワー</v>
      </c>
      <c r="AI1288" s="16" t="str">
        <f t="shared" si="162"/>
        <v>たつまきせんぷうクロスドライブうしろのしょうめんリボンシャワー</v>
      </c>
      <c r="AJ1288" s="16" t="str">
        <f t="shared" si="163"/>
        <v>たつまきせんぷうクロスドライブうしろのしょうめんリボンシャワー</v>
      </c>
      <c r="AK1288" s="15" t="str">
        <f t="shared" si="164"/>
        <v>DRNSBLDR</v>
      </c>
      <c r="AL1288" s="16" t="str">
        <f t="shared" si="165"/>
        <v>DRNSBLDR</v>
      </c>
      <c r="AM1288" s="15" t="str">
        <f t="shared" si="166"/>
        <v>DRNSBLDR</v>
      </c>
      <c r="AN1288" s="15" t="str">
        <f t="shared" si="167"/>
        <v>DRNSBLDR</v>
      </c>
    </row>
    <row r="1289" spans="1:40" ht="11.25" customHeight="1" x14ac:dyDescent="0.15">
      <c r="A1289" s="15">
        <v>1288</v>
      </c>
      <c r="B1289" s="15" t="s">
        <v>2887</v>
      </c>
      <c r="C1289" s="15" t="s">
        <v>2888</v>
      </c>
      <c r="D1289" s="3" t="s">
        <v>192</v>
      </c>
      <c r="E1289" s="15" t="s">
        <v>88</v>
      </c>
      <c r="F1289" s="15" t="s">
        <v>17</v>
      </c>
      <c r="G1289" s="15">
        <v>156</v>
      </c>
      <c r="H1289" s="15">
        <v>193</v>
      </c>
      <c r="I1289" s="15">
        <v>62</v>
      </c>
      <c r="J1289" s="15">
        <v>77</v>
      </c>
      <c r="K1289" s="15">
        <v>66</v>
      </c>
      <c r="L1289" s="15">
        <v>74</v>
      </c>
      <c r="M1289" s="15">
        <v>66</v>
      </c>
      <c r="N1289" s="15">
        <v>62</v>
      </c>
      <c r="O1289" s="15">
        <v>71</v>
      </c>
      <c r="P1289" s="15">
        <v>28</v>
      </c>
      <c r="Q1289" s="15" t="s">
        <v>698</v>
      </c>
      <c r="R1289" s="3" t="str">
        <f>IF(ISERROR(VLOOKUP($Q1289,技リスト!$A$1:$F$270,6,FALSE)),"－",VLOOKUP($Q1289,技リスト!$A$1:$F$270,6,FALSE))</f>
        <v>BL</v>
      </c>
      <c r="S1289" s="3">
        <f>IF(ISERROR(VLOOKUP($Q1289,技リスト!$A$1:$F$270,3,FALSE)),"－",VLOOKUP($Q1289,技リスト!$A$1:$F$270,3,FALSE))</f>
        <v>44</v>
      </c>
      <c r="T1289" s="3" t="str">
        <f>IF($E1289=IF(ISERROR(VLOOKUP($Q1289,技リスト!$A$1:$F$270,4,FALSE)),"－",VLOOKUP($Q1289,技リスト!$A$1:$F$270,4,FALSE)),"一致","")</f>
        <v>一致</v>
      </c>
      <c r="U1289" s="15" t="s">
        <v>562</v>
      </c>
      <c r="V1289" s="3" t="str">
        <f>IF(ISERROR(VLOOKUP($U1289,技リスト!$A$1:$F$270,6,FALSE)),"－",VLOOKUP($U1289,技リスト!$A$1:$F$270,6,FALSE))</f>
        <v>BB</v>
      </c>
      <c r="W1289" s="3">
        <f>IF(ISERROR(VLOOKUP($U1289,技リスト!$A$1:$F$270,3,FALSE)),"－",VLOOKUP($U1289,技リスト!$A$1:$F$270,3,FALSE))</f>
        <v>80</v>
      </c>
      <c r="X1289" s="3" t="str">
        <f>IF($E1289=IF(ISERROR(VLOOKUP($U1289,技リスト!$A$1:$F$270,4,FALSE)),"－",VLOOKUP($U1289,技リスト!$A$1:$F$270,4,FALSE)),"一致","")</f>
        <v/>
      </c>
      <c r="Y1289" s="15" t="s">
        <v>699</v>
      </c>
      <c r="Z1289" s="3" t="str">
        <f>IF(ISERROR(VLOOKUP($Y1289,技リスト!$A$1:$F$270,6,FALSE)),"－",VLOOKUP($Y1289,技リスト!$A$1:$F$270,6,FALSE))</f>
        <v>BL</v>
      </c>
      <c r="AA1289" s="3">
        <f>IF(ISERROR(VLOOKUP($Y1289,技リスト!$A$1:$F$270,3,FALSE)),"－",VLOOKUP($Y1289,技リスト!$A$1:$F$270,3,FALSE))</f>
        <v>80</v>
      </c>
      <c r="AB1289" s="3" t="str">
        <f>IF($E1289=IF(ISERROR(VLOOKUP($Y1289,技リスト!$A$1:$F$270,4,FALSE)),"－",VLOOKUP($Y1289,技リスト!$A$1:$F$270,4,FALSE)),"一致","")</f>
        <v/>
      </c>
      <c r="AC1289" s="15" t="s">
        <v>816</v>
      </c>
      <c r="AD1289" s="3" t="str">
        <f>IF(ISERROR(VLOOKUP($AC1289,技リスト!$A$1:$F$270,6,FALSE)),"－",VLOOKUP($AC1289,技リスト!$A$1:$F$270,6,FALSE))</f>
        <v>DR</v>
      </c>
      <c r="AE1289" s="3">
        <f>IF(ISERROR(VLOOKUP($AC1289,技リスト!$A$1:$F$270,3,FALSE)),"－",VLOOKUP($AC1289,技リスト!$A$1:$F$270,3,FALSE))</f>
        <v>83</v>
      </c>
      <c r="AF1289" s="3" t="str">
        <f>IF($E1289=IF(ISERROR(VLOOKUP($AC1289,技リスト!$A$1:$F$245,4,FALSE)),"－",VLOOKUP($AC1289,技リスト!$A$1:$F$245,4,FALSE)),"一致","")</f>
        <v/>
      </c>
      <c r="AG1289" s="16" t="str">
        <f t="shared" si="160"/>
        <v>アイスグランドさばきのてっついグッドスメルモグラシャッフル</v>
      </c>
      <c r="AH1289" s="16" t="str">
        <f t="shared" si="161"/>
        <v>アイスグランドさばきのてっついグッドスメルモグラシャッフル</v>
      </c>
      <c r="AI1289" s="16" t="str">
        <f t="shared" si="162"/>
        <v>アイスグランドさばきのてっついグッドスメルモグラシャッフル</v>
      </c>
      <c r="AJ1289" s="16" t="str">
        <f t="shared" si="163"/>
        <v>アイスグランドさばきのてっついグッドスメルモグラシャッフル</v>
      </c>
      <c r="AK1289" s="15" t="str">
        <f t="shared" si="164"/>
        <v>BLBBBLDR</v>
      </c>
      <c r="AL1289" s="16" t="str">
        <f t="shared" si="165"/>
        <v>BLBBBLDR</v>
      </c>
      <c r="AM1289" s="15" t="str">
        <f t="shared" si="166"/>
        <v>BLBBBLDR</v>
      </c>
      <c r="AN1289" s="15" t="str">
        <f t="shared" si="167"/>
        <v>BLBBBLDR</v>
      </c>
    </row>
    <row r="1290" spans="1:40" ht="11.25" customHeight="1" x14ac:dyDescent="0.15">
      <c r="A1290" s="15">
        <v>1289</v>
      </c>
      <c r="B1290" s="15" t="s">
        <v>2889</v>
      </c>
      <c r="C1290" s="15" t="s">
        <v>2890</v>
      </c>
      <c r="D1290" s="3" t="s">
        <v>192</v>
      </c>
      <c r="E1290" s="15" t="s">
        <v>19</v>
      </c>
      <c r="F1290" s="15" t="s">
        <v>53</v>
      </c>
      <c r="G1290" s="15">
        <v>160</v>
      </c>
      <c r="H1290" s="15">
        <v>180</v>
      </c>
      <c r="I1290" s="15">
        <v>64</v>
      </c>
      <c r="J1290" s="15">
        <v>69</v>
      </c>
      <c r="K1290" s="15">
        <v>66</v>
      </c>
      <c r="L1290" s="15">
        <v>68</v>
      </c>
      <c r="M1290" s="15">
        <v>66</v>
      </c>
      <c r="N1290" s="15">
        <v>60</v>
      </c>
      <c r="O1290" s="15">
        <v>61</v>
      </c>
      <c r="P1290" s="15">
        <v>27</v>
      </c>
      <c r="Q1290" s="15" t="s">
        <v>298</v>
      </c>
      <c r="R1290" s="3" t="str">
        <f>IF(ISERROR(VLOOKUP($Q1290,技リスト!$A$1:$F$270,6,FALSE)),"－",VLOOKUP($Q1290,技リスト!$A$1:$F$270,6,FALSE))</f>
        <v>DR</v>
      </c>
      <c r="S1290" s="3">
        <f>IF(ISERROR(VLOOKUP($Q1290,技リスト!$A$1:$F$270,3,FALSE)),"－",VLOOKUP($Q1290,技リスト!$A$1:$F$270,3,FALSE))</f>
        <v>38</v>
      </c>
      <c r="T1290" s="3" t="str">
        <f>IF($E1290=IF(ISERROR(VLOOKUP($Q1290,技リスト!$A$1:$F$270,4,FALSE)),"－",VLOOKUP($Q1290,技リスト!$A$1:$F$270,4,FALSE)),"一致","")</f>
        <v/>
      </c>
      <c r="U1290" s="15" t="s">
        <v>195</v>
      </c>
      <c r="V1290" s="3" t="str">
        <f>IF(ISERROR(VLOOKUP($U1290,技リスト!$A$1:$F$270,6,FALSE)),"－",VLOOKUP($U1290,技リスト!$A$1:$F$270,6,FALSE))</f>
        <v>NS</v>
      </c>
      <c r="W1290" s="3">
        <f>IF(ISERROR(VLOOKUP($U1290,技リスト!$A$1:$F$270,3,FALSE)),"－",VLOOKUP($U1290,技リスト!$A$1:$F$270,3,FALSE))</f>
        <v>68</v>
      </c>
      <c r="X1290" s="3" t="str">
        <f>IF($E1290=IF(ISERROR(VLOOKUP($U1290,技リスト!$A$1:$F$270,4,FALSE)),"－",VLOOKUP($U1290,技リスト!$A$1:$F$270,4,FALSE)),"一致","")</f>
        <v>一致</v>
      </c>
      <c r="Y1290" s="15" t="s">
        <v>699</v>
      </c>
      <c r="Z1290" s="3" t="str">
        <f>IF(ISERROR(VLOOKUP($Y1290,技リスト!$A$1:$F$270,6,FALSE)),"－",VLOOKUP($Y1290,技リスト!$A$1:$F$270,6,FALSE))</f>
        <v>BL</v>
      </c>
      <c r="AA1290" s="3">
        <f>IF(ISERROR(VLOOKUP($Y1290,技リスト!$A$1:$F$270,3,FALSE)),"－",VLOOKUP($Y1290,技リスト!$A$1:$F$270,3,FALSE))</f>
        <v>80</v>
      </c>
      <c r="AB1290" s="3" t="str">
        <f>IF($E1290=IF(ISERROR(VLOOKUP($Y1290,技リスト!$A$1:$F$270,4,FALSE)),"－",VLOOKUP($Y1290,技リスト!$A$1:$F$270,4,FALSE)),"一致","")</f>
        <v>一致</v>
      </c>
      <c r="AC1290" s="15" t="s">
        <v>172</v>
      </c>
      <c r="AD1290" s="3" t="str">
        <f>IF(ISERROR(VLOOKUP($AC1290,技リスト!$A$1:$F$270,6,FALSE)),"－",VLOOKUP($AC1290,技リスト!$A$1:$F$270,6,FALSE))</f>
        <v>DR</v>
      </c>
      <c r="AE1290" s="3">
        <f>IF(ISERROR(VLOOKUP($AC1290,技リスト!$A$1:$F$270,3,FALSE)),"－",VLOOKUP($AC1290,技リスト!$A$1:$F$270,3,FALSE))</f>
        <v>83</v>
      </c>
      <c r="AF1290" s="3" t="str">
        <f>IF($E1290=IF(ISERROR(VLOOKUP($AC1290,技リスト!$A$1:$F$245,4,FALSE)),"－",VLOOKUP($AC1290,技リスト!$A$1:$F$245,4,FALSE)),"一致","")</f>
        <v/>
      </c>
      <c r="AG1290" s="16" t="str">
        <f t="shared" si="160"/>
        <v>ムーンサルトローズスプラッシュグッドスメルダッシュストーム</v>
      </c>
      <c r="AH1290" s="16" t="str">
        <f t="shared" si="161"/>
        <v>ムーンサルトローズスプラッシュグッドスメルダッシュストーム</v>
      </c>
      <c r="AI1290" s="16" t="str">
        <f t="shared" si="162"/>
        <v>ムーンサルトローズスプラッシュグッドスメルダッシュストーム</v>
      </c>
      <c r="AJ1290" s="16" t="str">
        <f t="shared" si="163"/>
        <v>ムーンサルトローズスプラッシュグッドスメルダッシュストーム</v>
      </c>
      <c r="AK1290" s="15" t="str">
        <f t="shared" si="164"/>
        <v>DRNSBLDR</v>
      </c>
      <c r="AL1290" s="16" t="str">
        <f t="shared" si="165"/>
        <v>DRNSBLDR</v>
      </c>
      <c r="AM1290" s="15" t="str">
        <f t="shared" si="166"/>
        <v>DRNSBLDR</v>
      </c>
      <c r="AN1290" s="15" t="str">
        <f t="shared" si="167"/>
        <v>DRNSBLDR</v>
      </c>
    </row>
    <row r="1291" spans="1:40" ht="11.25" customHeight="1" x14ac:dyDescent="0.15">
      <c r="A1291" s="15">
        <v>1290</v>
      </c>
      <c r="B1291" s="15" t="s">
        <v>2891</v>
      </c>
      <c r="C1291" s="15" t="s">
        <v>2892</v>
      </c>
      <c r="D1291" s="3" t="s">
        <v>18</v>
      </c>
      <c r="E1291" s="15" t="s">
        <v>19</v>
      </c>
      <c r="F1291" s="15" t="s">
        <v>53</v>
      </c>
      <c r="G1291" s="15">
        <v>94</v>
      </c>
      <c r="H1291" s="15">
        <v>140</v>
      </c>
      <c r="I1291" s="15">
        <v>62</v>
      </c>
      <c r="J1291" s="15">
        <v>68</v>
      </c>
      <c r="K1291" s="15">
        <v>48</v>
      </c>
      <c r="L1291" s="15">
        <v>65</v>
      </c>
      <c r="M1291" s="15">
        <v>60</v>
      </c>
      <c r="N1291" s="15">
        <v>62</v>
      </c>
      <c r="O1291" s="15">
        <v>56</v>
      </c>
      <c r="P1291" s="15">
        <v>20</v>
      </c>
      <c r="Q1291" s="15" t="s">
        <v>159</v>
      </c>
      <c r="R1291" s="3" t="str">
        <f>IF(ISERROR(VLOOKUP($Q1291,技リスト!$A$1:$F$270,6,FALSE)),"－",VLOOKUP($Q1291,技リスト!$A$1:$F$270,6,FALSE))</f>
        <v>NS</v>
      </c>
      <c r="S1291" s="3">
        <f>IF(ISERROR(VLOOKUP($Q1291,技リスト!$A$1:$F$270,3,FALSE)),"－",VLOOKUP($Q1291,技リスト!$A$1:$F$270,3,FALSE))</f>
        <v>67</v>
      </c>
      <c r="T1291" s="3" t="str">
        <f>IF($E1291=IF(ISERROR(VLOOKUP($Q1291,技リスト!$A$1:$F$270,4,FALSE)),"－",VLOOKUP($Q1291,技リスト!$A$1:$F$270,4,FALSE)),"一致","")</f>
        <v/>
      </c>
      <c r="U1291" s="15" t="s">
        <v>164</v>
      </c>
      <c r="V1291" s="3" t="str">
        <f>IF(ISERROR(VLOOKUP($U1291,技リスト!$A$1:$F$270,6,FALSE)),"－",VLOOKUP($U1291,技リスト!$A$1:$F$270,6,FALSE))</f>
        <v>DR</v>
      </c>
      <c r="W1291" s="3">
        <f>IF(ISERROR(VLOOKUP($U1291,技リスト!$A$1:$F$270,3,FALSE)),"－",VLOOKUP($U1291,技リスト!$A$1:$F$270,3,FALSE))</f>
        <v>49</v>
      </c>
      <c r="X1291" s="3" t="str">
        <f>IF($E1291=IF(ISERROR(VLOOKUP($U1291,技リスト!$A$1:$F$270,4,FALSE)),"－",VLOOKUP($U1291,技リスト!$A$1:$F$270,4,FALSE)),"一致","")</f>
        <v/>
      </c>
      <c r="Y1291" s="15" t="s">
        <v>338</v>
      </c>
      <c r="Z1291" s="3" t="str">
        <f>IF(ISERROR(VLOOKUP($Y1291,技リスト!$A$1:$F$270,6,FALSE)),"－",VLOOKUP($Y1291,技リスト!$A$1:$F$270,6,FALSE))</f>
        <v>DR</v>
      </c>
      <c r="AA1291" s="3">
        <f>IF(ISERROR(VLOOKUP($Y1291,技リスト!$A$1:$F$270,3,FALSE)),"－",VLOOKUP($Y1291,技リスト!$A$1:$F$270,3,FALSE))</f>
        <v>76</v>
      </c>
      <c r="AB1291" s="3" t="str">
        <f>IF($E1291=IF(ISERROR(VLOOKUP($Y1291,技リスト!$A$1:$F$270,4,FALSE)),"－",VLOOKUP($Y1291,技リスト!$A$1:$F$270,4,FALSE)),"一致","")</f>
        <v/>
      </c>
      <c r="AC1291" s="15" t="s">
        <v>141</v>
      </c>
      <c r="AD1291" s="3" t="str">
        <f>IF(ISERROR(VLOOKUP($AC1291,技リスト!$A$1:$F$270,6,FALSE)),"－",VLOOKUP($AC1291,技リスト!$A$1:$F$270,6,FALSE))</f>
        <v>BL</v>
      </c>
      <c r="AE1291" s="3">
        <f>IF(ISERROR(VLOOKUP($AC1291,技リスト!$A$1:$F$270,3,FALSE)),"－",VLOOKUP($AC1291,技リスト!$A$1:$F$270,3,FALSE))</f>
        <v>64</v>
      </c>
      <c r="AF1291" s="3" t="str">
        <f>IF($E1291=IF(ISERROR(VLOOKUP($AC1291,技リスト!$A$1:$F$245,4,FALSE)),"－",VLOOKUP($AC1291,技リスト!$A$1:$F$245,4,FALSE)),"一致","")</f>
        <v>一致</v>
      </c>
      <c r="AG1291" s="16" t="str">
        <f t="shared" si="160"/>
        <v>クルクルヘッドごりむちゅうとうめいフェイントかげぬい</v>
      </c>
      <c r="AH1291" s="16" t="str">
        <f t="shared" si="161"/>
        <v>クルクルヘッドごりむちゅうとうめいフェイントかげぬい</v>
      </c>
      <c r="AI1291" s="16" t="str">
        <f t="shared" si="162"/>
        <v>クルクルヘッドごりむちゅうとうめいフェイントかげぬい</v>
      </c>
      <c r="AJ1291" s="16" t="str">
        <f t="shared" si="163"/>
        <v>クルクルヘッドごりむちゅうとうめいフェイントかげぬい</v>
      </c>
      <c r="AK1291" s="15" t="str">
        <f t="shared" si="164"/>
        <v>NSDRDRBL</v>
      </c>
      <c r="AL1291" s="16" t="str">
        <f t="shared" si="165"/>
        <v>NSDRDRBL</v>
      </c>
      <c r="AM1291" s="15" t="str">
        <f t="shared" si="166"/>
        <v>NSDRDRBL</v>
      </c>
      <c r="AN1291" s="15" t="str">
        <f t="shared" si="167"/>
        <v>NSDRDRBL</v>
      </c>
    </row>
    <row r="1292" spans="1:40" ht="11.25" customHeight="1" x14ac:dyDescent="0.15">
      <c r="A1292" s="15">
        <v>1291</v>
      </c>
      <c r="B1292" s="15" t="s">
        <v>2893</v>
      </c>
      <c r="C1292" s="15" t="s">
        <v>2894</v>
      </c>
      <c r="D1292" s="3" t="s">
        <v>192</v>
      </c>
      <c r="E1292" s="15" t="s">
        <v>19</v>
      </c>
      <c r="F1292" s="15" t="s">
        <v>52</v>
      </c>
      <c r="G1292" s="15">
        <v>189</v>
      </c>
      <c r="H1292" s="15">
        <v>149</v>
      </c>
      <c r="I1292" s="15">
        <v>71</v>
      </c>
      <c r="J1292" s="15">
        <v>64</v>
      </c>
      <c r="K1292" s="15">
        <v>68</v>
      </c>
      <c r="L1292" s="15">
        <v>67</v>
      </c>
      <c r="M1292" s="15">
        <v>65</v>
      </c>
      <c r="N1292" s="15">
        <v>63</v>
      </c>
      <c r="O1292" s="15">
        <v>70</v>
      </c>
      <c r="P1292" s="15">
        <v>21</v>
      </c>
      <c r="Q1292" s="15" t="s">
        <v>193</v>
      </c>
      <c r="R1292" s="3" t="str">
        <f>IF(ISERROR(VLOOKUP($Q1292,技リスト!$A$1:$F$270,6,FALSE)),"－",VLOOKUP($Q1292,技リスト!$A$1:$F$270,6,FALSE))</f>
        <v>－</v>
      </c>
      <c r="S1292" s="3" t="str">
        <f>IF(ISERROR(VLOOKUP($Q1292,技リスト!$A$1:$F$270,3,FALSE)),"－",VLOOKUP($Q1292,技リスト!$A$1:$F$270,3,FALSE))</f>
        <v>－</v>
      </c>
      <c r="T1292" s="3" t="str">
        <f>IF($E1292=IF(ISERROR(VLOOKUP($Q1292,技リスト!$A$1:$F$270,4,FALSE)),"－",VLOOKUP($Q1292,技リスト!$A$1:$F$270,4,FALSE)),"一致","")</f>
        <v/>
      </c>
      <c r="U1292" s="15" t="s">
        <v>875</v>
      </c>
      <c r="V1292" s="3" t="str">
        <f>IF(ISERROR(VLOOKUP($U1292,技リスト!$A$1:$F$270,6,FALSE)),"－",VLOOKUP($U1292,技リスト!$A$1:$F$270,6,FALSE))</f>
        <v>BS</v>
      </c>
      <c r="W1292" s="3">
        <f>IF(ISERROR(VLOOKUP($U1292,技リスト!$A$1:$F$270,3,FALSE)),"－",VLOOKUP($U1292,技リスト!$A$1:$F$270,3,FALSE))</f>
        <v>78</v>
      </c>
      <c r="X1292" s="3" t="str">
        <f>IF($E1292=IF(ISERROR(VLOOKUP($U1292,技リスト!$A$1:$F$270,4,FALSE)),"－",VLOOKUP($U1292,技リスト!$A$1:$F$270,4,FALSE)),"一致","")</f>
        <v>一致</v>
      </c>
      <c r="Y1292" s="15" t="s">
        <v>148</v>
      </c>
      <c r="Z1292" s="3" t="str">
        <f>IF(ISERROR(VLOOKUP($Y1292,技リスト!$A$1:$F$270,6,FALSE)),"－",VLOOKUP($Y1292,技リスト!$A$1:$F$270,6,FALSE))</f>
        <v>BS</v>
      </c>
      <c r="AA1292" s="3">
        <f>IF(ISERROR(VLOOKUP($Y1292,技リスト!$A$1:$F$270,3,FALSE)),"－",VLOOKUP($Y1292,技リスト!$A$1:$F$270,3,FALSE))</f>
        <v>80</v>
      </c>
      <c r="AB1292" s="3" t="str">
        <f>IF($E1292=IF(ISERROR(VLOOKUP($Y1292,技リスト!$A$1:$F$270,4,FALSE)),"－",VLOOKUP($Y1292,技リスト!$A$1:$F$270,4,FALSE)),"一致","")</f>
        <v/>
      </c>
      <c r="AC1292" s="15" t="s">
        <v>699</v>
      </c>
      <c r="AD1292" s="3" t="str">
        <f>IF(ISERROR(VLOOKUP($AC1292,技リスト!$A$1:$F$270,6,FALSE)),"－",VLOOKUP($AC1292,技リスト!$A$1:$F$270,6,FALSE))</f>
        <v>BL</v>
      </c>
      <c r="AE1292" s="3">
        <f>IF(ISERROR(VLOOKUP($AC1292,技リスト!$A$1:$F$270,3,FALSE)),"－",VLOOKUP($AC1292,技リスト!$A$1:$F$270,3,FALSE))</f>
        <v>80</v>
      </c>
      <c r="AF1292" s="3" t="str">
        <f>IF($E1292=IF(ISERROR(VLOOKUP($AC1292,技リスト!$A$1:$F$245,4,FALSE)),"－",VLOOKUP($AC1292,技リスト!$A$1:$F$245,4,FALSE)),"一致","")</f>
        <v>一致</v>
      </c>
      <c r="AG1292" s="16" t="str">
        <f t="shared" si="160"/>
        <v>おいろけUP!ダークトルネードドこんじょうバットグッドスメル</v>
      </c>
      <c r="AH1292" s="16" t="str">
        <f t="shared" si="161"/>
        <v>おいろけUP!ダークトルネードドこんじょうバットグッドスメル</v>
      </c>
      <c r="AI1292" s="16" t="str">
        <f t="shared" si="162"/>
        <v>おいろけUP!ダークトルネードドこんじょうバットグッドスメル</v>
      </c>
      <c r="AJ1292" s="16" t="str">
        <f t="shared" si="163"/>
        <v>おいろけUP!ダークトルネードドこんじょうバットグッドスメル</v>
      </c>
      <c r="AK1292" s="15" t="str">
        <f t="shared" si="164"/>
        <v>－BSBSBL</v>
      </c>
      <c r="AL1292" s="16" t="str">
        <f t="shared" si="165"/>
        <v>－BSBSBL</v>
      </c>
      <c r="AM1292" s="15" t="str">
        <f t="shared" si="166"/>
        <v>－BSBSBL</v>
      </c>
      <c r="AN1292" s="15" t="str">
        <f t="shared" si="167"/>
        <v>－BSBSBL</v>
      </c>
    </row>
    <row r="1293" spans="1:40" ht="11.25" customHeight="1" x14ac:dyDescent="0.15">
      <c r="A1293" s="15">
        <v>1292</v>
      </c>
      <c r="B1293" s="15" t="s">
        <v>2895</v>
      </c>
      <c r="C1293" s="15" t="s">
        <v>2896</v>
      </c>
      <c r="D1293" s="3" t="s">
        <v>192</v>
      </c>
      <c r="E1293" s="15" t="s">
        <v>19</v>
      </c>
      <c r="F1293" s="15" t="s">
        <v>53</v>
      </c>
      <c r="G1293" s="15">
        <v>151</v>
      </c>
      <c r="H1293" s="15">
        <v>112</v>
      </c>
      <c r="I1293" s="15">
        <v>61</v>
      </c>
      <c r="J1293" s="15">
        <v>56</v>
      </c>
      <c r="K1293" s="15">
        <v>52</v>
      </c>
      <c r="L1293" s="15">
        <v>52</v>
      </c>
      <c r="M1293" s="15">
        <v>54</v>
      </c>
      <c r="N1293" s="15">
        <v>60</v>
      </c>
      <c r="O1293" s="15">
        <v>52</v>
      </c>
      <c r="P1293" s="15">
        <v>17</v>
      </c>
      <c r="Q1293" s="15" t="s">
        <v>147</v>
      </c>
      <c r="R1293" s="3" t="str">
        <f>IF(ISERROR(VLOOKUP($Q1293,技リスト!$A$1:$F$270,6,FALSE)),"－",VLOOKUP($Q1293,技リスト!$A$1:$F$270,6,FALSE))</f>
        <v>LS</v>
      </c>
      <c r="S1293" s="3">
        <f>IF(ISERROR(VLOOKUP($Q1293,技リスト!$A$1:$F$270,3,FALSE)),"－",VLOOKUP($Q1293,技リスト!$A$1:$F$270,3,FALSE))</f>
        <v>45</v>
      </c>
      <c r="T1293" s="3" t="str">
        <f>IF($E1293=IF(ISERROR(VLOOKUP($Q1293,技リスト!$A$1:$F$270,4,FALSE)),"－",VLOOKUP($Q1293,技リスト!$A$1:$F$270,4,FALSE)),"一致","")</f>
        <v/>
      </c>
      <c r="U1293" s="15" t="s">
        <v>2638</v>
      </c>
      <c r="V1293" s="3" t="str">
        <f>IF(ISERROR(VLOOKUP($U1293,技リスト!$A$1:$F$270,6,FALSE)),"－",VLOOKUP($U1293,技リスト!$A$1:$F$270,6,FALSE))</f>
        <v>DR</v>
      </c>
      <c r="W1293" s="3">
        <f>IF(ISERROR(VLOOKUP($U1293,技リスト!$A$1:$F$270,3,FALSE)),"－",VLOOKUP($U1293,技リスト!$A$1:$F$270,3,FALSE))</f>
        <v>52</v>
      </c>
      <c r="X1293" s="3" t="str">
        <f>IF($E1293=IF(ISERROR(VLOOKUP($U1293,技リスト!$A$1:$F$270,4,FALSE)),"－",VLOOKUP($U1293,技リスト!$A$1:$F$270,4,FALSE)),"一致","")</f>
        <v/>
      </c>
      <c r="Y1293" s="15" t="s">
        <v>195</v>
      </c>
      <c r="Z1293" s="3" t="str">
        <f>IF(ISERROR(VLOOKUP($Y1293,技リスト!$A$1:$F$270,6,FALSE)),"－",VLOOKUP($Y1293,技リスト!$A$1:$F$270,6,FALSE))</f>
        <v>NS</v>
      </c>
      <c r="AA1293" s="3">
        <f>IF(ISERROR(VLOOKUP($Y1293,技リスト!$A$1:$F$270,3,FALSE)),"－",VLOOKUP($Y1293,技リスト!$A$1:$F$270,3,FALSE))</f>
        <v>68</v>
      </c>
      <c r="AB1293" s="3" t="str">
        <f>IF($E1293=IF(ISERROR(VLOOKUP($Y1293,技リスト!$A$1:$F$270,4,FALSE)),"－",VLOOKUP($Y1293,技リスト!$A$1:$F$270,4,FALSE)),"一致","")</f>
        <v>一致</v>
      </c>
      <c r="AC1293" s="15" t="s">
        <v>427</v>
      </c>
      <c r="AD1293" s="3" t="str">
        <f>IF(ISERROR(VLOOKUP($AC1293,技リスト!$A$1:$F$270,6,FALSE)),"－",VLOOKUP($AC1293,技リスト!$A$1:$F$270,6,FALSE))</f>
        <v>BL</v>
      </c>
      <c r="AE1293" s="3">
        <f>IF(ISERROR(VLOOKUP($AC1293,技リスト!$A$1:$F$270,3,FALSE)),"－",VLOOKUP($AC1293,技リスト!$A$1:$F$270,3,FALSE))</f>
        <v>39</v>
      </c>
      <c r="AF1293" s="3" t="str">
        <f>IF($E1293=IF(ISERROR(VLOOKUP($AC1293,技リスト!$A$1:$F$245,4,FALSE)),"－",VLOOKUP($AC1293,技リスト!$A$1:$F$245,4,FALSE)),"一致","")</f>
        <v/>
      </c>
      <c r="AG1293" s="16" t="str">
        <f t="shared" si="160"/>
        <v>すいせいシュートリボンシャワーローズスプラッシュブレードアタック</v>
      </c>
      <c r="AH1293" s="16" t="str">
        <f t="shared" si="161"/>
        <v>すいせいシュートリボンシャワーローズスプラッシュブレードアタック</v>
      </c>
      <c r="AI1293" s="16" t="str">
        <f t="shared" si="162"/>
        <v>すいせいシュートリボンシャワーローズスプラッシュブレードアタック</v>
      </c>
      <c r="AJ1293" s="16" t="str">
        <f t="shared" si="163"/>
        <v>すいせいシュートリボンシャワーローズスプラッシュブレードアタック</v>
      </c>
      <c r="AK1293" s="15" t="str">
        <f t="shared" si="164"/>
        <v>LSDRNSBL</v>
      </c>
      <c r="AL1293" s="16" t="str">
        <f t="shared" si="165"/>
        <v>LSDRNSBL</v>
      </c>
      <c r="AM1293" s="15" t="str">
        <f t="shared" si="166"/>
        <v>LSDRNSBL</v>
      </c>
      <c r="AN1293" s="15" t="str">
        <f t="shared" si="167"/>
        <v>LSDRNSBL</v>
      </c>
    </row>
    <row r="1294" spans="1:40" ht="11.25" customHeight="1" x14ac:dyDescent="0.15">
      <c r="A1294" s="15">
        <v>1293</v>
      </c>
      <c r="B1294" s="15" t="s">
        <v>2897</v>
      </c>
      <c r="C1294" s="15" t="s">
        <v>2898</v>
      </c>
      <c r="D1294" s="3" t="s">
        <v>192</v>
      </c>
      <c r="E1294" s="15" t="s">
        <v>145</v>
      </c>
      <c r="F1294" s="15" t="s">
        <v>17</v>
      </c>
      <c r="G1294" s="15">
        <v>121</v>
      </c>
      <c r="H1294" s="15">
        <v>105</v>
      </c>
      <c r="I1294" s="15">
        <v>58</v>
      </c>
      <c r="J1294" s="15">
        <v>55</v>
      </c>
      <c r="K1294" s="15">
        <v>52</v>
      </c>
      <c r="L1294" s="15">
        <v>57</v>
      </c>
      <c r="M1294" s="15">
        <v>49</v>
      </c>
      <c r="N1294" s="15">
        <v>57</v>
      </c>
      <c r="O1294" s="15">
        <v>48</v>
      </c>
      <c r="P1294" s="15">
        <v>16</v>
      </c>
      <c r="Q1294" s="15" t="s">
        <v>139</v>
      </c>
      <c r="R1294" s="3" t="str">
        <f>IF(ISERROR(VLOOKUP($Q1294,技リスト!$A$1:$F$270,6,FALSE)),"－",VLOOKUP($Q1294,技リスト!$A$1:$F$270,6,FALSE))</f>
        <v>BL</v>
      </c>
      <c r="S1294" s="3">
        <f>IF(ISERROR(VLOOKUP($Q1294,技リスト!$A$1:$F$270,3,FALSE)),"－",VLOOKUP($Q1294,技リスト!$A$1:$F$270,3,FALSE))</f>
        <v>8</v>
      </c>
      <c r="T1294" s="3" t="str">
        <f>IF($E1294=IF(ISERROR(VLOOKUP($Q1294,技リスト!$A$1:$F$270,4,FALSE)),"－",VLOOKUP($Q1294,技リスト!$A$1:$F$270,4,FALSE)),"一致","")</f>
        <v/>
      </c>
      <c r="U1294" s="15" t="s">
        <v>276</v>
      </c>
      <c r="V1294" s="3" t="str">
        <f>IF(ISERROR(VLOOKUP($U1294,技リスト!$A$1:$F$270,6,FALSE)),"－",VLOOKUP($U1294,技リスト!$A$1:$F$270,6,FALSE))</f>
        <v>BL</v>
      </c>
      <c r="W1294" s="3">
        <f>IF(ISERROR(VLOOKUP($U1294,技リスト!$A$1:$F$270,3,FALSE)),"－",VLOOKUP($U1294,技リスト!$A$1:$F$270,3,FALSE))</f>
        <v>16</v>
      </c>
      <c r="X1294" s="3" t="str">
        <f>IF($E1294=IF(ISERROR(VLOOKUP($U1294,技リスト!$A$1:$F$270,4,FALSE)),"－",VLOOKUP($U1294,技リスト!$A$1:$F$270,4,FALSE)),"一致","")</f>
        <v/>
      </c>
      <c r="Y1294" s="15" t="s">
        <v>289</v>
      </c>
      <c r="Z1294" s="3" t="str">
        <f>IF(ISERROR(VLOOKUP($Y1294,技リスト!$A$1:$F$270,6,FALSE)),"－",VLOOKUP($Y1294,技リスト!$A$1:$F$270,6,FALSE))</f>
        <v>DR</v>
      </c>
      <c r="AA1294" s="3">
        <f>IF(ISERROR(VLOOKUP($Y1294,技リスト!$A$1:$F$270,3,FALSE)),"－",VLOOKUP($Y1294,技リスト!$A$1:$F$270,3,FALSE))</f>
        <v>24</v>
      </c>
      <c r="AB1294" s="3" t="str">
        <f>IF($E1294=IF(ISERROR(VLOOKUP($Y1294,技リスト!$A$1:$F$270,4,FALSE)),"－",VLOOKUP($Y1294,技リスト!$A$1:$F$270,4,FALSE)),"一致","")</f>
        <v/>
      </c>
      <c r="AC1294" s="15" t="s">
        <v>698</v>
      </c>
      <c r="AD1294" s="3" t="str">
        <f>IF(ISERROR(VLOOKUP($AC1294,技リスト!$A$1:$F$270,6,FALSE)),"－",VLOOKUP($AC1294,技リスト!$A$1:$F$270,6,FALSE))</f>
        <v>BL</v>
      </c>
      <c r="AE1294" s="3">
        <f>IF(ISERROR(VLOOKUP($AC1294,技リスト!$A$1:$F$270,3,FALSE)),"－",VLOOKUP($AC1294,技リスト!$A$1:$F$270,3,FALSE))</f>
        <v>44</v>
      </c>
      <c r="AF1294" s="3" t="str">
        <f>IF($E1294=IF(ISERROR(VLOOKUP($AC1294,技リスト!$A$1:$F$245,4,FALSE)),"－",VLOOKUP($AC1294,技リスト!$A$1:$F$245,4,FALSE)),"一致","")</f>
        <v/>
      </c>
      <c r="AG1294" s="16" t="str">
        <f t="shared" si="160"/>
        <v>コイルターンドッペルゲンガーどくぎりのじゅつアイスグランド</v>
      </c>
      <c r="AH1294" s="16" t="str">
        <f t="shared" si="161"/>
        <v>コイルターンドッペルゲンガーどくぎりのじゅつアイスグランド</v>
      </c>
      <c r="AI1294" s="16" t="str">
        <f t="shared" si="162"/>
        <v>コイルターンドッペルゲンガーどくぎりのじゅつアイスグランド</v>
      </c>
      <c r="AJ1294" s="16" t="str">
        <f t="shared" si="163"/>
        <v>コイルターンドッペルゲンガーどくぎりのじゅつアイスグランド</v>
      </c>
      <c r="AK1294" s="15" t="str">
        <f t="shared" si="164"/>
        <v>BLBLDRBL</v>
      </c>
      <c r="AL1294" s="16" t="str">
        <f t="shared" si="165"/>
        <v>BLBLDRBL</v>
      </c>
      <c r="AM1294" s="15" t="str">
        <f t="shared" si="166"/>
        <v>BLBLDRBL</v>
      </c>
      <c r="AN1294" s="15" t="str">
        <f t="shared" si="167"/>
        <v>BLBLDRBL</v>
      </c>
    </row>
    <row r="1295" spans="1:40" ht="11.25" customHeight="1" x14ac:dyDescent="0.15">
      <c r="A1295" s="15">
        <v>1294</v>
      </c>
      <c r="B1295" s="15" t="s">
        <v>2899</v>
      </c>
      <c r="C1295" s="15" t="s">
        <v>2900</v>
      </c>
      <c r="D1295" s="3" t="s">
        <v>192</v>
      </c>
      <c r="E1295" s="15" t="s">
        <v>88</v>
      </c>
      <c r="F1295" s="15" t="s">
        <v>53</v>
      </c>
      <c r="G1295" s="15">
        <v>169</v>
      </c>
      <c r="H1295" s="15">
        <v>180</v>
      </c>
      <c r="I1295" s="15">
        <v>51</v>
      </c>
      <c r="J1295" s="15">
        <v>59</v>
      </c>
      <c r="K1295" s="15">
        <v>60</v>
      </c>
      <c r="L1295" s="15">
        <v>40</v>
      </c>
      <c r="M1295" s="15">
        <v>58</v>
      </c>
      <c r="N1295" s="15">
        <v>56</v>
      </c>
      <c r="O1295" s="15">
        <v>56</v>
      </c>
      <c r="P1295" s="15">
        <v>16</v>
      </c>
      <c r="Q1295" s="15" t="s">
        <v>324</v>
      </c>
      <c r="R1295" s="3" t="str">
        <f>IF(ISERROR(VLOOKUP($Q1295,技リスト!$A$1:$F$270,6,FALSE)),"－",VLOOKUP($Q1295,技リスト!$A$1:$F$270,6,FALSE))</f>
        <v>DR</v>
      </c>
      <c r="S1295" s="3">
        <f>IF(ISERROR(VLOOKUP($Q1295,技リスト!$A$1:$F$270,3,FALSE)),"－",VLOOKUP($Q1295,技リスト!$A$1:$F$270,3,FALSE))</f>
        <v>8</v>
      </c>
      <c r="T1295" s="3" t="str">
        <f>IF($E1295=IF(ISERROR(VLOOKUP($Q1295,技リスト!$A$1:$F$270,4,FALSE)),"－",VLOOKUP($Q1295,技リスト!$A$1:$F$270,4,FALSE)),"一致","")</f>
        <v/>
      </c>
      <c r="U1295" s="15" t="s">
        <v>305</v>
      </c>
      <c r="V1295" s="3" t="str">
        <f>IF(ISERROR(VLOOKUP($U1295,技リスト!$A$1:$F$270,6,FALSE)),"－",VLOOKUP($U1295,技リスト!$A$1:$F$270,6,FALSE))</f>
        <v>BB</v>
      </c>
      <c r="W1295" s="3">
        <f>IF(ISERROR(VLOOKUP($U1295,技リスト!$A$1:$F$270,3,FALSE)),"－",VLOOKUP($U1295,技リスト!$A$1:$F$270,3,FALSE))</f>
        <v>16</v>
      </c>
      <c r="X1295" s="3" t="str">
        <f>IF($E1295=IF(ISERROR(VLOOKUP($U1295,技リスト!$A$1:$F$270,4,FALSE)),"－",VLOOKUP($U1295,技リスト!$A$1:$F$270,4,FALSE)),"一致","")</f>
        <v/>
      </c>
      <c r="Y1295" s="15" t="s">
        <v>176</v>
      </c>
      <c r="Z1295" s="3" t="str">
        <f>IF(ISERROR(VLOOKUP($Y1295,技リスト!$A$1:$F$270,6,FALSE)),"－",VLOOKUP($Y1295,技リスト!$A$1:$F$270,6,FALSE))</f>
        <v>DR</v>
      </c>
      <c r="AA1295" s="3">
        <f>IF(ISERROR(VLOOKUP($Y1295,技リスト!$A$1:$F$270,3,FALSE)),"－",VLOOKUP($Y1295,技リスト!$A$1:$F$270,3,FALSE))</f>
        <v>47</v>
      </c>
      <c r="AB1295" s="3" t="str">
        <f>IF($E1295=IF(ISERROR(VLOOKUP($Y1295,技リスト!$A$1:$F$270,4,FALSE)),"－",VLOOKUP($Y1295,技リスト!$A$1:$F$270,4,FALSE)),"一致","")</f>
        <v/>
      </c>
      <c r="AC1295" s="15" t="s">
        <v>219</v>
      </c>
      <c r="AD1295" s="3" t="str">
        <f>IF(ISERROR(VLOOKUP($AC1295,技リスト!$A$1:$F$270,6,FALSE)),"－",VLOOKUP($AC1295,技リスト!$A$1:$F$270,6,FALSE))</f>
        <v>BL</v>
      </c>
      <c r="AE1295" s="3">
        <f>IF(ISERROR(VLOOKUP($AC1295,技リスト!$A$1:$F$270,3,FALSE)),"－",VLOOKUP($AC1295,技リスト!$A$1:$F$270,3,FALSE))</f>
        <v>64</v>
      </c>
      <c r="AF1295" s="3" t="str">
        <f>IF($E1295=IF(ISERROR(VLOOKUP($AC1295,技リスト!$A$1:$F$245,4,FALSE)),"－",VLOOKUP($AC1295,技リスト!$A$1:$F$245,4,FALSE)),"一致","")</f>
        <v>一致</v>
      </c>
      <c r="AG1295" s="16" t="str">
        <f t="shared" si="160"/>
        <v>ダッシュアクセルホーントレインヒートタックルサイクロン</v>
      </c>
      <c r="AH1295" s="16" t="str">
        <f t="shared" si="161"/>
        <v>ダッシュアクセルホーントレインヒートタックルサイクロン</v>
      </c>
      <c r="AI1295" s="16" t="str">
        <f t="shared" si="162"/>
        <v>ダッシュアクセルホーントレインヒートタックルサイクロン</v>
      </c>
      <c r="AJ1295" s="16" t="str">
        <f t="shared" si="163"/>
        <v>ダッシュアクセルホーントレインヒートタックルサイクロン</v>
      </c>
      <c r="AK1295" s="15" t="str">
        <f t="shared" si="164"/>
        <v>DRBBDRBL</v>
      </c>
      <c r="AL1295" s="16" t="str">
        <f t="shared" si="165"/>
        <v>DRBBDRBL</v>
      </c>
      <c r="AM1295" s="15" t="str">
        <f t="shared" si="166"/>
        <v>DRBBDRBL</v>
      </c>
      <c r="AN1295" s="15" t="str">
        <f t="shared" si="167"/>
        <v>DRBBDRBL</v>
      </c>
    </row>
    <row r="1296" spans="1:40" ht="11.25" customHeight="1" x14ac:dyDescent="0.15">
      <c r="A1296" s="15">
        <v>1295</v>
      </c>
      <c r="B1296" s="15" t="s">
        <v>2901</v>
      </c>
      <c r="C1296" s="15" t="s">
        <v>2902</v>
      </c>
      <c r="D1296" s="3" t="s">
        <v>192</v>
      </c>
      <c r="E1296" s="15" t="s">
        <v>88</v>
      </c>
      <c r="F1296" s="15" t="s">
        <v>53</v>
      </c>
      <c r="G1296" s="15">
        <v>96</v>
      </c>
      <c r="H1296" s="15">
        <v>134</v>
      </c>
      <c r="I1296" s="15">
        <v>45</v>
      </c>
      <c r="J1296" s="15">
        <v>59</v>
      </c>
      <c r="K1296" s="15">
        <v>56</v>
      </c>
      <c r="L1296" s="15">
        <v>62</v>
      </c>
      <c r="M1296" s="15">
        <v>68</v>
      </c>
      <c r="N1296" s="15">
        <v>57</v>
      </c>
      <c r="O1296" s="15">
        <v>60</v>
      </c>
      <c r="P1296" s="15">
        <v>37</v>
      </c>
      <c r="Q1296" s="15" t="s">
        <v>264</v>
      </c>
      <c r="R1296" s="3" t="str">
        <f>IF(ISERROR(VLOOKUP($Q1296,技リスト!$A$1:$F$270,6,FALSE)),"－",VLOOKUP($Q1296,技リスト!$A$1:$F$270,6,FALSE))</f>
        <v>BL</v>
      </c>
      <c r="S1296" s="3">
        <f>IF(ISERROR(VLOOKUP($Q1296,技リスト!$A$1:$F$270,3,FALSE)),"－",VLOOKUP($Q1296,技リスト!$A$1:$F$270,3,FALSE))</f>
        <v>16</v>
      </c>
      <c r="T1296" s="3" t="str">
        <f>IF($E1296=IF(ISERROR(VLOOKUP($Q1296,技リスト!$A$1:$F$270,4,FALSE)),"－",VLOOKUP($Q1296,技リスト!$A$1:$F$270,4,FALSE)),"一致","")</f>
        <v/>
      </c>
      <c r="U1296" s="15" t="s">
        <v>159</v>
      </c>
      <c r="V1296" s="3" t="str">
        <f>IF(ISERROR(VLOOKUP($U1296,技リスト!$A$1:$F$270,6,FALSE)),"－",VLOOKUP($U1296,技リスト!$A$1:$F$270,6,FALSE))</f>
        <v>NS</v>
      </c>
      <c r="W1296" s="3">
        <f>IF(ISERROR(VLOOKUP($U1296,技リスト!$A$1:$F$270,3,FALSE)),"－",VLOOKUP($U1296,技リスト!$A$1:$F$270,3,FALSE))</f>
        <v>67</v>
      </c>
      <c r="X1296" s="3" t="str">
        <f>IF($E1296=IF(ISERROR(VLOOKUP($U1296,技リスト!$A$1:$F$270,4,FALSE)),"－",VLOOKUP($U1296,技リスト!$A$1:$F$270,4,FALSE)),"一致","")</f>
        <v/>
      </c>
      <c r="Y1296" s="15" t="s">
        <v>219</v>
      </c>
      <c r="Z1296" s="3" t="str">
        <f>IF(ISERROR(VLOOKUP($Y1296,技リスト!$A$1:$F$270,6,FALSE)),"－",VLOOKUP($Y1296,技リスト!$A$1:$F$270,6,FALSE))</f>
        <v>BL</v>
      </c>
      <c r="AA1296" s="3">
        <f>IF(ISERROR(VLOOKUP($Y1296,技リスト!$A$1:$F$270,3,FALSE)),"－",VLOOKUP($Y1296,技リスト!$A$1:$F$270,3,FALSE))</f>
        <v>64</v>
      </c>
      <c r="AB1296" s="3" t="str">
        <f>IF($E1296=IF(ISERROR(VLOOKUP($Y1296,技リスト!$A$1:$F$270,4,FALSE)),"－",VLOOKUP($Y1296,技リスト!$A$1:$F$270,4,FALSE)),"一致","")</f>
        <v>一致</v>
      </c>
      <c r="AC1296" s="15" t="s">
        <v>338</v>
      </c>
      <c r="AD1296" s="3" t="str">
        <f>IF(ISERROR(VLOOKUP($AC1296,技リスト!$A$1:$F$270,6,FALSE)),"－",VLOOKUP($AC1296,技リスト!$A$1:$F$270,6,FALSE))</f>
        <v>DR</v>
      </c>
      <c r="AE1296" s="3">
        <f>IF(ISERROR(VLOOKUP($AC1296,技リスト!$A$1:$F$270,3,FALSE)),"－",VLOOKUP($AC1296,技リスト!$A$1:$F$270,3,FALSE))</f>
        <v>76</v>
      </c>
      <c r="AF1296" s="3" t="str">
        <f>IF($E1296=IF(ISERROR(VLOOKUP($AC1296,技リスト!$A$1:$F$245,4,FALSE)),"－",VLOOKUP($AC1296,技リスト!$A$1:$F$245,4,FALSE)),"一致","")</f>
        <v/>
      </c>
      <c r="AG1296" s="16" t="str">
        <f t="shared" si="160"/>
        <v>おんりょうクルクルヘッドサイクロンとうめいフェイント</v>
      </c>
      <c r="AH1296" s="16" t="str">
        <f t="shared" si="161"/>
        <v>おんりょうクルクルヘッドサイクロンとうめいフェイント</v>
      </c>
      <c r="AI1296" s="16" t="str">
        <f t="shared" si="162"/>
        <v>おんりょうクルクルヘッドサイクロンとうめいフェイント</v>
      </c>
      <c r="AJ1296" s="16" t="str">
        <f t="shared" si="163"/>
        <v>おんりょうクルクルヘッドサイクロンとうめいフェイント</v>
      </c>
      <c r="AK1296" s="15" t="str">
        <f t="shared" si="164"/>
        <v>BLNSBLDR</v>
      </c>
      <c r="AL1296" s="16" t="str">
        <f t="shared" si="165"/>
        <v>BLNSBLDR</v>
      </c>
      <c r="AM1296" s="15" t="str">
        <f t="shared" si="166"/>
        <v>BLNSBLDR</v>
      </c>
      <c r="AN1296" s="15" t="str">
        <f t="shared" si="167"/>
        <v>BLNSBLDR</v>
      </c>
    </row>
    <row r="1297" spans="1:40" ht="11.25" customHeight="1" x14ac:dyDescent="0.15">
      <c r="A1297" s="15">
        <v>1296</v>
      </c>
      <c r="B1297" s="15" t="s">
        <v>2903</v>
      </c>
      <c r="C1297" s="15" t="s">
        <v>2904</v>
      </c>
      <c r="D1297" s="3" t="s">
        <v>192</v>
      </c>
      <c r="E1297" s="15" t="s">
        <v>121</v>
      </c>
      <c r="F1297" s="15" t="s">
        <v>17</v>
      </c>
      <c r="G1297" s="15">
        <v>140</v>
      </c>
      <c r="H1297" s="15">
        <v>122</v>
      </c>
      <c r="I1297" s="15">
        <v>61</v>
      </c>
      <c r="J1297" s="15">
        <v>53</v>
      </c>
      <c r="K1297" s="15">
        <v>46</v>
      </c>
      <c r="L1297" s="15">
        <v>45</v>
      </c>
      <c r="M1297" s="15">
        <v>40</v>
      </c>
      <c r="N1297" s="15">
        <v>56</v>
      </c>
      <c r="O1297" s="15">
        <v>54</v>
      </c>
      <c r="P1297" s="15">
        <v>45</v>
      </c>
      <c r="Q1297" s="15" t="s">
        <v>139</v>
      </c>
      <c r="R1297" s="3" t="str">
        <f>IF(ISERROR(VLOOKUP($Q1297,技リスト!$A$1:$F$270,6,FALSE)),"－",VLOOKUP($Q1297,技リスト!$A$1:$F$270,6,FALSE))</f>
        <v>BL</v>
      </c>
      <c r="S1297" s="3">
        <f>IF(ISERROR(VLOOKUP($Q1297,技リスト!$A$1:$F$270,3,FALSE)),"－",VLOOKUP($Q1297,技リスト!$A$1:$F$270,3,FALSE))</f>
        <v>8</v>
      </c>
      <c r="T1297" s="3" t="str">
        <f>IF($E1297=IF(ISERROR(VLOOKUP($Q1297,技リスト!$A$1:$F$270,4,FALSE)),"－",VLOOKUP($Q1297,技リスト!$A$1:$F$270,4,FALSE)),"一致","")</f>
        <v/>
      </c>
      <c r="U1297" s="15" t="s">
        <v>264</v>
      </c>
      <c r="V1297" s="3" t="str">
        <f>IF(ISERROR(VLOOKUP($U1297,技リスト!$A$1:$F$270,6,FALSE)),"－",VLOOKUP($U1297,技リスト!$A$1:$F$270,6,FALSE))</f>
        <v>BL</v>
      </c>
      <c r="W1297" s="3">
        <f>IF(ISERROR(VLOOKUP($U1297,技リスト!$A$1:$F$270,3,FALSE)),"－",VLOOKUP($U1297,技リスト!$A$1:$F$270,3,FALSE))</f>
        <v>16</v>
      </c>
      <c r="X1297" s="3" t="str">
        <f>IF($E1297=IF(ISERROR(VLOOKUP($U1297,技リスト!$A$1:$F$270,4,FALSE)),"－",VLOOKUP($U1297,技リスト!$A$1:$F$270,4,FALSE)),"一致","")</f>
        <v/>
      </c>
      <c r="Y1297" s="15" t="s">
        <v>141</v>
      </c>
      <c r="Z1297" s="3" t="str">
        <f>IF(ISERROR(VLOOKUP($Y1297,技リスト!$A$1:$F$270,6,FALSE)),"－",VLOOKUP($Y1297,技リスト!$A$1:$F$270,6,FALSE))</f>
        <v>BL</v>
      </c>
      <c r="AA1297" s="3">
        <f>IF(ISERROR(VLOOKUP($Y1297,技リスト!$A$1:$F$270,3,FALSE)),"－",VLOOKUP($Y1297,技リスト!$A$1:$F$270,3,FALSE))</f>
        <v>64</v>
      </c>
      <c r="AB1297" s="3" t="str">
        <f>IF($E1297=IF(ISERROR(VLOOKUP($Y1297,技リスト!$A$1:$F$270,4,FALSE)),"－",VLOOKUP($Y1297,技リスト!$A$1:$F$270,4,FALSE)),"一致","")</f>
        <v/>
      </c>
      <c r="AC1297" s="15" t="s">
        <v>363</v>
      </c>
      <c r="AD1297" s="3" t="str">
        <f>IF(ISERROR(VLOOKUP($AC1297,技リスト!$A$1:$F$270,6,FALSE)),"－",VLOOKUP($AC1297,技リスト!$A$1:$F$270,6,FALSE))</f>
        <v>DR</v>
      </c>
      <c r="AE1297" s="3">
        <f>IF(ISERROR(VLOOKUP($AC1297,技リスト!$A$1:$F$270,3,FALSE)),"－",VLOOKUP($AC1297,技リスト!$A$1:$F$270,3,FALSE))</f>
        <v>52</v>
      </c>
      <c r="AF1297" s="3" t="str">
        <f>IF($E1297=IF(ISERROR(VLOOKUP($AC1297,技リスト!$A$1:$F$245,4,FALSE)),"－",VLOOKUP($AC1297,技リスト!$A$1:$F$245,4,FALSE)),"一致","")</f>
        <v/>
      </c>
      <c r="AG1297" s="16" t="str">
        <f t="shared" si="160"/>
        <v>コイルターンおんりょうかげぬいざんぞう</v>
      </c>
      <c r="AH1297" s="16" t="str">
        <f t="shared" si="161"/>
        <v>コイルターンおんりょうかげぬいざんぞう</v>
      </c>
      <c r="AI1297" s="16" t="str">
        <f t="shared" si="162"/>
        <v>コイルターンおんりょうかげぬいざんぞう</v>
      </c>
      <c r="AJ1297" s="16" t="str">
        <f t="shared" si="163"/>
        <v>コイルターンおんりょうかげぬいざんぞう</v>
      </c>
      <c r="AK1297" s="15" t="str">
        <f t="shared" si="164"/>
        <v>BLBLBLDR</v>
      </c>
      <c r="AL1297" s="16" t="str">
        <f t="shared" si="165"/>
        <v>BLBLBLDR</v>
      </c>
      <c r="AM1297" s="15" t="str">
        <f t="shared" si="166"/>
        <v>BLBLBLDR</v>
      </c>
      <c r="AN1297" s="15" t="str">
        <f t="shared" si="167"/>
        <v>BLBLBLDR</v>
      </c>
    </row>
    <row r="1298" spans="1:40" ht="11.25" customHeight="1" x14ac:dyDescent="0.15">
      <c r="A1298" s="15">
        <v>1297</v>
      </c>
      <c r="B1298" s="15" t="s">
        <v>2905</v>
      </c>
      <c r="C1298" s="15" t="s">
        <v>2906</v>
      </c>
      <c r="D1298" s="3" t="s">
        <v>192</v>
      </c>
      <c r="E1298" s="15" t="s">
        <v>88</v>
      </c>
      <c r="F1298" s="15" t="s">
        <v>20</v>
      </c>
      <c r="G1298" s="15">
        <v>182</v>
      </c>
      <c r="H1298" s="15">
        <v>153</v>
      </c>
      <c r="I1298" s="15">
        <v>60</v>
      </c>
      <c r="J1298" s="15">
        <v>65</v>
      </c>
      <c r="K1298" s="15">
        <v>67</v>
      </c>
      <c r="L1298" s="15">
        <v>64</v>
      </c>
      <c r="M1298" s="15">
        <v>62</v>
      </c>
      <c r="N1298" s="15">
        <v>62</v>
      </c>
      <c r="O1298" s="15">
        <v>65</v>
      </c>
      <c r="P1298" s="15">
        <v>19</v>
      </c>
      <c r="Q1298" s="15" t="s">
        <v>280</v>
      </c>
      <c r="R1298" s="3" t="str">
        <f>IF(ISERROR(VLOOKUP($Q1298,技リスト!$A$1:$F$270,6,FALSE)),"－",VLOOKUP($Q1298,技リスト!$A$1:$F$270,6,FALSE))</f>
        <v>P1</v>
      </c>
      <c r="S1298" s="3">
        <f>IF(ISERROR(VLOOKUP($Q1298,技リスト!$A$1:$F$270,3,FALSE)),"－",VLOOKUP($Q1298,技リスト!$A$1:$F$270,3,FALSE))</f>
        <v>41</v>
      </c>
      <c r="T1298" s="3" t="str">
        <f>IF($E1298=IF(ISERROR(VLOOKUP($Q1298,技リスト!$A$1:$F$270,4,FALSE)),"－",VLOOKUP($Q1298,技リスト!$A$1:$F$270,4,FALSE)),"一致","")</f>
        <v/>
      </c>
      <c r="U1298" s="15" t="s">
        <v>779</v>
      </c>
      <c r="V1298" s="3" t="str">
        <f>IF(ISERROR(VLOOKUP($U1298,技リスト!$A$1:$F$270,6,FALSE)),"－",VLOOKUP($U1298,技リスト!$A$1:$F$270,6,FALSE))</f>
        <v>CA</v>
      </c>
      <c r="W1298" s="3">
        <f>IF(ISERROR(VLOOKUP($U1298,技リスト!$A$1:$F$270,3,FALSE)),"－",VLOOKUP($U1298,技リスト!$A$1:$F$270,3,FALSE))</f>
        <v>65</v>
      </c>
      <c r="X1298" s="3" t="str">
        <f>IF($E1298=IF(ISERROR(VLOOKUP($U1298,技リスト!$A$1:$F$270,4,FALSE)),"－",VLOOKUP($U1298,技リスト!$A$1:$F$270,4,FALSE)),"一致","")</f>
        <v>一致</v>
      </c>
      <c r="Y1298" s="15" t="s">
        <v>741</v>
      </c>
      <c r="Z1298" s="3" t="str">
        <f>IF(ISERROR(VLOOKUP($Y1298,技リスト!$A$1:$F$270,6,FALSE)),"－",VLOOKUP($Y1298,技リスト!$A$1:$F$270,6,FALSE))</f>
        <v>DR</v>
      </c>
      <c r="AA1298" s="3">
        <f>IF(ISERROR(VLOOKUP($Y1298,技リスト!$A$1:$F$270,3,FALSE)),"－",VLOOKUP($Y1298,技リスト!$A$1:$F$270,3,FALSE))</f>
        <v>67</v>
      </c>
      <c r="AB1298" s="3" t="str">
        <f>IF($E1298=IF(ISERROR(VLOOKUP($Y1298,技リスト!$A$1:$F$270,4,FALSE)),"－",VLOOKUP($Y1298,技リスト!$A$1:$F$270,4,FALSE)),"一致","")</f>
        <v>一致</v>
      </c>
      <c r="AC1298" s="15" t="s">
        <v>446</v>
      </c>
      <c r="AD1298" s="3" t="str">
        <f>IF(ISERROR(VLOOKUP($AC1298,技リスト!$A$1:$F$270,6,FALSE)),"－",VLOOKUP($AC1298,技リスト!$A$1:$F$270,6,FALSE))</f>
        <v>CA</v>
      </c>
      <c r="AE1298" s="3">
        <f>IF(ISERROR(VLOOKUP($AC1298,技リスト!$A$1:$F$270,3,FALSE)),"－",VLOOKUP($AC1298,技リスト!$A$1:$F$270,3,FALSE))</f>
        <v>90</v>
      </c>
      <c r="AF1298" s="3" t="str">
        <f>IF($E1298=IF(ISERROR(VLOOKUP($AC1298,技リスト!$A$1:$F$245,4,FALSE)),"－",VLOOKUP($AC1298,技リスト!$A$1:$F$245,4,FALSE)),"一致","")</f>
        <v/>
      </c>
      <c r="AG1298" s="16" t="str">
        <f t="shared" si="160"/>
        <v>ロケットこぶしオーロラカーテンオーロラドリブルぶんしんブロック</v>
      </c>
      <c r="AH1298" s="16" t="str">
        <f t="shared" si="161"/>
        <v>ロケットこぶしオーロラカーテンオーロラドリブルぶんしんブロック</v>
      </c>
      <c r="AI1298" s="16" t="str">
        <f t="shared" si="162"/>
        <v>ロケットこぶしオーロラカーテンオーロラドリブルぶんしんブロック</v>
      </c>
      <c r="AJ1298" s="16" t="str">
        <f t="shared" si="163"/>
        <v>ロケットこぶしオーロラカーテンオーロラドリブルぶんしんブロック</v>
      </c>
      <c r="AK1298" s="15" t="str">
        <f t="shared" si="164"/>
        <v>P1CADRCA</v>
      </c>
      <c r="AL1298" s="16" t="str">
        <f t="shared" si="165"/>
        <v>P1CADRCA</v>
      </c>
      <c r="AM1298" s="15" t="str">
        <f t="shared" si="166"/>
        <v>P1CADRCA</v>
      </c>
      <c r="AN1298" s="15" t="str">
        <f t="shared" si="167"/>
        <v>P1CADRCA</v>
      </c>
    </row>
    <row r="1299" spans="1:40" ht="11.25" customHeight="1" x14ac:dyDescent="0.15">
      <c r="A1299" s="15">
        <v>1298</v>
      </c>
      <c r="B1299" s="15" t="s">
        <v>2907</v>
      </c>
      <c r="C1299" s="15" t="s">
        <v>2908</v>
      </c>
      <c r="D1299" s="3" t="s">
        <v>192</v>
      </c>
      <c r="E1299" s="15" t="s">
        <v>19</v>
      </c>
      <c r="F1299" s="15" t="s">
        <v>53</v>
      </c>
      <c r="G1299" s="15">
        <v>110</v>
      </c>
      <c r="H1299" s="15">
        <v>144</v>
      </c>
      <c r="I1299" s="15">
        <v>61</v>
      </c>
      <c r="J1299" s="15">
        <v>57</v>
      </c>
      <c r="K1299" s="15">
        <v>62</v>
      </c>
      <c r="L1299" s="15">
        <v>54</v>
      </c>
      <c r="M1299" s="15">
        <v>60</v>
      </c>
      <c r="N1299" s="15">
        <v>63</v>
      </c>
      <c r="O1299" s="15">
        <v>56</v>
      </c>
      <c r="P1299" s="15">
        <v>16</v>
      </c>
      <c r="Q1299" s="15" t="s">
        <v>263</v>
      </c>
      <c r="R1299" s="3" t="str">
        <f>IF(ISERROR(VLOOKUP($Q1299,技リスト!$A$1:$F$270,6,FALSE)),"－",VLOOKUP($Q1299,技リスト!$A$1:$F$270,6,FALSE))</f>
        <v>NS</v>
      </c>
      <c r="S1299" s="3">
        <f>IF(ISERROR(VLOOKUP($Q1299,技リスト!$A$1:$F$270,3,FALSE)),"－",VLOOKUP($Q1299,技リスト!$A$1:$F$270,3,FALSE))</f>
        <v>43</v>
      </c>
      <c r="T1299" s="3" t="str">
        <f>IF($E1299=IF(ISERROR(VLOOKUP($Q1299,技リスト!$A$1:$F$270,4,FALSE)),"－",VLOOKUP($Q1299,技リスト!$A$1:$F$270,4,FALSE)),"一致","")</f>
        <v/>
      </c>
      <c r="U1299" s="15" t="s">
        <v>277</v>
      </c>
      <c r="V1299" s="3" t="str">
        <f>IF(ISERROR(VLOOKUP($U1299,技リスト!$A$1:$F$270,6,FALSE)),"－",VLOOKUP($U1299,技リスト!$A$1:$F$270,6,FALSE))</f>
        <v>DR</v>
      </c>
      <c r="W1299" s="3">
        <f>IF(ISERROR(VLOOKUP($U1299,技リスト!$A$1:$F$270,3,FALSE)),"－",VLOOKUP($U1299,技リスト!$A$1:$F$270,3,FALSE))</f>
        <v>22</v>
      </c>
      <c r="X1299" s="3" t="str">
        <f>IF($E1299=IF(ISERROR(VLOOKUP($U1299,技リスト!$A$1:$F$270,4,FALSE)),"－",VLOOKUP($U1299,技リスト!$A$1:$F$270,4,FALSE)),"一致","")</f>
        <v>一致</v>
      </c>
      <c r="Y1299" s="15" t="s">
        <v>188</v>
      </c>
      <c r="Z1299" s="3" t="str">
        <f>IF(ISERROR(VLOOKUP($Y1299,技リスト!$A$1:$F$270,6,FALSE)),"－",VLOOKUP($Y1299,技リスト!$A$1:$F$270,6,FALSE))</f>
        <v>DR</v>
      </c>
      <c r="AA1299" s="3">
        <f>IF(ISERROR(VLOOKUP($Y1299,技リスト!$A$1:$F$270,3,FALSE)),"－",VLOOKUP($Y1299,技リスト!$A$1:$F$270,3,FALSE))</f>
        <v>38</v>
      </c>
      <c r="AB1299" s="3" t="str">
        <f>IF($E1299=IF(ISERROR(VLOOKUP($Y1299,技リスト!$A$1:$F$270,4,FALSE)),"－",VLOOKUP($Y1299,技リスト!$A$1:$F$270,4,FALSE)),"一致","")</f>
        <v>一致</v>
      </c>
      <c r="AC1299" s="15" t="s">
        <v>290</v>
      </c>
      <c r="AD1299" s="3" t="str">
        <f>IF(ISERROR(VLOOKUP($AC1299,技リスト!$A$1:$F$270,6,FALSE)),"－",VLOOKUP($AC1299,技リスト!$A$1:$F$270,6,FALSE))</f>
        <v>BL</v>
      </c>
      <c r="AE1299" s="3">
        <f>IF(ISERROR(VLOOKUP($AC1299,技リスト!$A$1:$F$270,3,FALSE)),"－",VLOOKUP($AC1299,技リスト!$A$1:$F$270,3,FALSE))</f>
        <v>56</v>
      </c>
      <c r="AF1299" s="3" t="str">
        <f>IF($E1299=IF(ISERROR(VLOOKUP($AC1299,技リスト!$A$1:$F$245,4,FALSE)),"－",VLOOKUP($AC1299,技リスト!$A$1:$F$245,4,FALSE)),"一致","")</f>
        <v>一致</v>
      </c>
      <c r="AG1299" s="16" t="str">
        <f t="shared" si="160"/>
        <v>かみかくしマジックスーパースキャン（Ｄ）くものいと</v>
      </c>
      <c r="AH1299" s="16" t="str">
        <f t="shared" si="161"/>
        <v>かみかくしマジックスーパースキャン（Ｄ）くものいと</v>
      </c>
      <c r="AI1299" s="16" t="str">
        <f t="shared" si="162"/>
        <v>かみかくしマジックスーパースキャン（Ｄ）くものいと</v>
      </c>
      <c r="AJ1299" s="16" t="str">
        <f t="shared" si="163"/>
        <v>かみかくしマジックスーパースキャン（Ｄ）くものいと</v>
      </c>
      <c r="AK1299" s="15" t="str">
        <f t="shared" si="164"/>
        <v>NSDRDRBL</v>
      </c>
      <c r="AL1299" s="16" t="str">
        <f t="shared" si="165"/>
        <v>NSDRDRBL</v>
      </c>
      <c r="AM1299" s="15" t="str">
        <f t="shared" si="166"/>
        <v>NSDRDRBL</v>
      </c>
      <c r="AN1299" s="15" t="str">
        <f t="shared" si="167"/>
        <v>NSDRDRBL</v>
      </c>
    </row>
    <row r="1300" spans="1:40" ht="11.25" customHeight="1" x14ac:dyDescent="0.15">
      <c r="A1300" s="15">
        <v>1299</v>
      </c>
      <c r="B1300" s="15" t="s">
        <v>2909</v>
      </c>
      <c r="C1300" s="15" t="s">
        <v>2910</v>
      </c>
      <c r="D1300" s="3" t="s">
        <v>192</v>
      </c>
      <c r="E1300" s="15" t="s">
        <v>145</v>
      </c>
      <c r="F1300" s="15" t="s">
        <v>17</v>
      </c>
      <c r="G1300" s="15">
        <v>118</v>
      </c>
      <c r="H1300" s="15">
        <v>133</v>
      </c>
      <c r="I1300" s="15">
        <v>55</v>
      </c>
      <c r="J1300" s="15">
        <v>56</v>
      </c>
      <c r="K1300" s="15">
        <v>61</v>
      </c>
      <c r="L1300" s="15">
        <v>59</v>
      </c>
      <c r="M1300" s="15">
        <v>61</v>
      </c>
      <c r="N1300" s="15">
        <v>65</v>
      </c>
      <c r="O1300" s="15">
        <v>60</v>
      </c>
      <c r="P1300" s="15">
        <v>24</v>
      </c>
      <c r="Q1300" s="15" t="s">
        <v>276</v>
      </c>
      <c r="R1300" s="3" t="str">
        <f>IF(ISERROR(VLOOKUP($Q1300,技リスト!$A$1:$F$270,6,FALSE)),"－",VLOOKUP($Q1300,技リスト!$A$1:$F$270,6,FALSE))</f>
        <v>BL</v>
      </c>
      <c r="S1300" s="3">
        <f>IF(ISERROR(VLOOKUP($Q1300,技リスト!$A$1:$F$270,3,FALSE)),"－",VLOOKUP($Q1300,技リスト!$A$1:$F$270,3,FALSE))</f>
        <v>16</v>
      </c>
      <c r="T1300" s="3" t="str">
        <f>IF($E1300=IF(ISERROR(VLOOKUP($Q1300,技リスト!$A$1:$F$270,4,FALSE)),"－",VLOOKUP($Q1300,技リスト!$A$1:$F$270,4,FALSE)),"一致","")</f>
        <v/>
      </c>
      <c r="U1300" s="15" t="s">
        <v>171</v>
      </c>
      <c r="V1300" s="3" t="str">
        <f>IF(ISERROR(VLOOKUP($U1300,技リスト!$A$1:$F$270,6,FALSE)),"－",VLOOKUP($U1300,技リスト!$A$1:$F$270,6,FALSE))</f>
        <v>DR</v>
      </c>
      <c r="W1300" s="3">
        <f>IF(ISERROR(VLOOKUP($U1300,技リスト!$A$1:$F$270,3,FALSE)),"－",VLOOKUP($U1300,技リスト!$A$1:$F$270,3,FALSE))</f>
        <v>47</v>
      </c>
      <c r="X1300" s="3" t="str">
        <f>IF($E1300=IF(ISERROR(VLOOKUP($U1300,技リスト!$A$1:$F$270,4,FALSE)),"－",VLOOKUP($U1300,技リスト!$A$1:$F$270,4,FALSE)),"一致","")</f>
        <v/>
      </c>
      <c r="Y1300" s="15" t="s">
        <v>218</v>
      </c>
      <c r="Z1300" s="3" t="str">
        <f>IF(ISERROR(VLOOKUP($Y1300,技リスト!$A$1:$F$270,6,FALSE)),"－",VLOOKUP($Y1300,技リスト!$A$1:$F$270,6,FALSE))</f>
        <v>DR</v>
      </c>
      <c r="AA1300" s="3">
        <f>IF(ISERROR(VLOOKUP($Y1300,技リスト!$A$1:$F$270,3,FALSE)),"－",VLOOKUP($Y1300,技リスト!$A$1:$F$270,3,FALSE))</f>
        <v>63</v>
      </c>
      <c r="AB1300" s="3" t="str">
        <f>IF($E1300=IF(ISERROR(VLOOKUP($Y1300,技リスト!$A$1:$F$270,4,FALSE)),"－",VLOOKUP($Y1300,技リスト!$A$1:$F$270,4,FALSE)),"一致","")</f>
        <v>一致</v>
      </c>
      <c r="AC1300" s="15" t="s">
        <v>918</v>
      </c>
      <c r="AD1300" s="3" t="str">
        <f>IF(ISERROR(VLOOKUP($AC1300,技リスト!$A$1:$F$270,6,FALSE)),"－",VLOOKUP($AC1300,技リスト!$A$1:$F$270,6,FALSE))</f>
        <v>BL</v>
      </c>
      <c r="AE1300" s="3">
        <f>IF(ISERROR(VLOOKUP($AC1300,技リスト!$A$1:$F$270,3,FALSE)),"－",VLOOKUP($AC1300,技リスト!$A$1:$F$270,3,FALSE))</f>
        <v>73</v>
      </c>
      <c r="AF1300" s="3" t="str">
        <f>IF($E1300=IF(ISERROR(VLOOKUP($AC1300,技リスト!$A$1:$F$245,4,FALSE)),"－",VLOOKUP($AC1300,技リスト!$A$1:$F$245,4,FALSE)),"一致","")</f>
        <v/>
      </c>
      <c r="AG1300" s="16" t="str">
        <f t="shared" si="160"/>
        <v>ドッペルゲンガーイリュージョンボールジャッジスループロファイルゾーン</v>
      </c>
      <c r="AH1300" s="16" t="str">
        <f t="shared" si="161"/>
        <v>ドッペルゲンガーイリュージョンボールジャッジスループロファイルゾーン</v>
      </c>
      <c r="AI1300" s="16" t="str">
        <f t="shared" si="162"/>
        <v>ドッペルゲンガーイリュージョンボールジャッジスループロファイルゾーン</v>
      </c>
      <c r="AJ1300" s="16" t="str">
        <f t="shared" si="163"/>
        <v>ドッペルゲンガーイリュージョンボールジャッジスループロファイルゾーン</v>
      </c>
      <c r="AK1300" s="15" t="str">
        <f t="shared" si="164"/>
        <v>BLDRDRBL</v>
      </c>
      <c r="AL1300" s="16" t="str">
        <f t="shared" si="165"/>
        <v>BLDRDRBL</v>
      </c>
      <c r="AM1300" s="15" t="str">
        <f t="shared" si="166"/>
        <v>BLDRDRBL</v>
      </c>
      <c r="AN1300" s="15" t="str">
        <f t="shared" si="167"/>
        <v>BLDRDRBL</v>
      </c>
    </row>
    <row r="1301" spans="1:40" ht="11.25" customHeight="1" x14ac:dyDescent="0.15">
      <c r="A1301" s="15">
        <v>1300</v>
      </c>
      <c r="B1301" s="15" t="s">
        <v>2911</v>
      </c>
      <c r="C1301" s="15" t="s">
        <v>2912</v>
      </c>
      <c r="D1301" s="3" t="s">
        <v>192</v>
      </c>
      <c r="E1301" s="15" t="s">
        <v>88</v>
      </c>
      <c r="F1301" s="15" t="s">
        <v>53</v>
      </c>
      <c r="G1301" s="15">
        <v>171</v>
      </c>
      <c r="H1301" s="15">
        <v>153</v>
      </c>
      <c r="I1301" s="15">
        <v>52</v>
      </c>
      <c r="J1301" s="15">
        <v>48</v>
      </c>
      <c r="K1301" s="15">
        <v>49</v>
      </c>
      <c r="L1301" s="15">
        <v>64</v>
      </c>
      <c r="M1301" s="15">
        <v>71</v>
      </c>
      <c r="N1301" s="15">
        <v>71</v>
      </c>
      <c r="O1301" s="15">
        <v>64</v>
      </c>
      <c r="P1301" s="15">
        <v>22</v>
      </c>
      <c r="Q1301" s="15" t="s">
        <v>301</v>
      </c>
      <c r="R1301" s="3" t="str">
        <f>IF(ISERROR(VLOOKUP($Q1301,技リスト!$A$1:$F$270,6,FALSE)),"－",VLOOKUP($Q1301,技リスト!$A$1:$F$270,6,FALSE))</f>
        <v>－</v>
      </c>
      <c r="S1301" s="3" t="str">
        <f>IF(ISERROR(VLOOKUP($Q1301,技リスト!$A$1:$F$270,3,FALSE)),"－",VLOOKUP($Q1301,技リスト!$A$1:$F$270,3,FALSE))</f>
        <v>－</v>
      </c>
      <c r="T1301" s="3" t="str">
        <f>IF($E1301=IF(ISERROR(VLOOKUP($Q1301,技リスト!$A$1:$F$270,4,FALSE)),"－",VLOOKUP($Q1301,技リスト!$A$1:$F$270,4,FALSE)),"一致","")</f>
        <v/>
      </c>
      <c r="U1301" s="15" t="s">
        <v>741</v>
      </c>
      <c r="V1301" s="3" t="str">
        <f>IF(ISERROR(VLOOKUP($U1301,技リスト!$A$1:$F$270,6,FALSE)),"－",VLOOKUP($U1301,技リスト!$A$1:$F$270,6,FALSE))</f>
        <v>DR</v>
      </c>
      <c r="W1301" s="3">
        <f>IF(ISERROR(VLOOKUP($U1301,技リスト!$A$1:$F$270,3,FALSE)),"－",VLOOKUP($U1301,技リスト!$A$1:$F$270,3,FALSE))</f>
        <v>67</v>
      </c>
      <c r="X1301" s="3" t="str">
        <f>IF($E1301=IF(ISERROR(VLOOKUP($U1301,技リスト!$A$1:$F$270,4,FALSE)),"－",VLOOKUP($U1301,技リスト!$A$1:$F$270,4,FALSE)),"一致","")</f>
        <v>一致</v>
      </c>
      <c r="Y1301" s="15" t="s">
        <v>522</v>
      </c>
      <c r="Z1301" s="3" t="str">
        <f>IF(ISERROR(VLOOKUP($Y1301,技リスト!$A$1:$F$270,6,FALSE)),"－",VLOOKUP($Y1301,技リスト!$A$1:$F$270,6,FALSE))</f>
        <v>NS</v>
      </c>
      <c r="AA1301" s="3">
        <f>IF(ISERROR(VLOOKUP($Y1301,技リスト!$A$1:$F$270,3,FALSE)),"－",VLOOKUP($Y1301,技リスト!$A$1:$F$270,3,FALSE))</f>
        <v>70</v>
      </c>
      <c r="AB1301" s="3" t="str">
        <f>IF($E1301=IF(ISERROR(VLOOKUP($Y1301,技リスト!$A$1:$F$270,4,FALSE)),"－",VLOOKUP($Y1301,技リスト!$A$1:$F$270,4,FALSE)),"一致","")</f>
        <v/>
      </c>
      <c r="AC1301" s="15" t="s">
        <v>699</v>
      </c>
      <c r="AD1301" s="3" t="str">
        <f>IF(ISERROR(VLOOKUP($AC1301,技リスト!$A$1:$F$270,6,FALSE)),"－",VLOOKUP($AC1301,技リスト!$A$1:$F$270,6,FALSE))</f>
        <v>BL</v>
      </c>
      <c r="AE1301" s="3">
        <f>IF(ISERROR(VLOOKUP($AC1301,技リスト!$A$1:$F$270,3,FALSE)),"－",VLOOKUP($AC1301,技リスト!$A$1:$F$270,3,FALSE))</f>
        <v>80</v>
      </c>
      <c r="AF1301" s="3" t="str">
        <f>IF($E1301=IF(ISERROR(VLOOKUP($AC1301,技リスト!$A$1:$F$245,4,FALSE)),"－",VLOOKUP($AC1301,技リスト!$A$1:$F$245,4,FALSE)),"一致","")</f>
        <v/>
      </c>
      <c r="AG1301" s="16" t="str">
        <f t="shared" si="160"/>
        <v>むぞくせいオーロラドリブルダブルグレネードグッドスメル</v>
      </c>
      <c r="AH1301" s="16" t="str">
        <f t="shared" si="161"/>
        <v>むぞくせいオーロラドリブルダブルグレネードグッドスメル</v>
      </c>
      <c r="AI1301" s="16" t="str">
        <f t="shared" si="162"/>
        <v>むぞくせいオーロラドリブルダブルグレネードグッドスメル</v>
      </c>
      <c r="AJ1301" s="16" t="str">
        <f t="shared" si="163"/>
        <v>むぞくせいオーロラドリブルダブルグレネードグッドスメル</v>
      </c>
      <c r="AK1301" s="15" t="str">
        <f t="shared" si="164"/>
        <v>－DRNSBL</v>
      </c>
      <c r="AL1301" s="16" t="str">
        <f t="shared" si="165"/>
        <v>－DRNSBL</v>
      </c>
      <c r="AM1301" s="15" t="str">
        <f t="shared" si="166"/>
        <v>－DRNSBL</v>
      </c>
      <c r="AN1301" s="15" t="str">
        <f t="shared" si="167"/>
        <v>－DRNSBL</v>
      </c>
    </row>
    <row r="1302" spans="1:40" ht="11.25" customHeight="1" x14ac:dyDescent="0.15">
      <c r="A1302" s="15">
        <v>1301</v>
      </c>
      <c r="B1302" s="15" t="s">
        <v>2913</v>
      </c>
      <c r="C1302" s="15" t="s">
        <v>2914</v>
      </c>
      <c r="D1302" s="3" t="s">
        <v>192</v>
      </c>
      <c r="E1302" s="15" t="s">
        <v>19</v>
      </c>
      <c r="F1302" s="15" t="s">
        <v>53</v>
      </c>
      <c r="G1302" s="15">
        <v>127</v>
      </c>
      <c r="H1302" s="15">
        <v>133</v>
      </c>
      <c r="I1302" s="15">
        <v>62</v>
      </c>
      <c r="J1302" s="15">
        <v>56</v>
      </c>
      <c r="K1302" s="15">
        <v>60</v>
      </c>
      <c r="L1302" s="15">
        <v>54</v>
      </c>
      <c r="M1302" s="15">
        <v>60</v>
      </c>
      <c r="N1302" s="15">
        <v>68</v>
      </c>
      <c r="O1302" s="15">
        <v>60</v>
      </c>
      <c r="P1302" s="15">
        <v>18</v>
      </c>
      <c r="Q1302" s="15" t="s">
        <v>277</v>
      </c>
      <c r="R1302" s="3" t="str">
        <f>IF(ISERROR(VLOOKUP($Q1302,技リスト!$A$1:$F$270,6,FALSE)),"－",VLOOKUP($Q1302,技リスト!$A$1:$F$270,6,FALSE))</f>
        <v>DR</v>
      </c>
      <c r="S1302" s="3">
        <f>IF(ISERROR(VLOOKUP($Q1302,技リスト!$A$1:$F$270,3,FALSE)),"－",VLOOKUP($Q1302,技リスト!$A$1:$F$270,3,FALSE))</f>
        <v>22</v>
      </c>
      <c r="T1302" s="3" t="str">
        <f>IF($E1302=IF(ISERROR(VLOOKUP($Q1302,技リスト!$A$1:$F$270,4,FALSE)),"－",VLOOKUP($Q1302,技リスト!$A$1:$F$270,4,FALSE)),"一致","")</f>
        <v>一致</v>
      </c>
      <c r="U1302" s="15" t="s">
        <v>698</v>
      </c>
      <c r="V1302" s="3" t="str">
        <f>IF(ISERROR(VLOOKUP($U1302,技リスト!$A$1:$F$270,6,FALSE)),"－",VLOOKUP($U1302,技リスト!$A$1:$F$270,6,FALSE))</f>
        <v>BL</v>
      </c>
      <c r="W1302" s="3">
        <f>IF(ISERROR(VLOOKUP($U1302,技リスト!$A$1:$F$270,3,FALSE)),"－",VLOOKUP($U1302,技リスト!$A$1:$F$270,3,FALSE))</f>
        <v>44</v>
      </c>
      <c r="X1302" s="3" t="str">
        <f>IF($E1302=IF(ISERROR(VLOOKUP($U1302,技リスト!$A$1:$F$270,4,FALSE)),"－",VLOOKUP($U1302,技リスト!$A$1:$F$270,4,FALSE)),"一致","")</f>
        <v/>
      </c>
      <c r="Y1302" s="15" t="s">
        <v>2638</v>
      </c>
      <c r="Z1302" s="3" t="str">
        <f>IF(ISERROR(VLOOKUP($Y1302,技リスト!$A$1:$F$270,6,FALSE)),"－",VLOOKUP($Y1302,技リスト!$A$1:$F$270,6,FALSE))</f>
        <v>DR</v>
      </c>
      <c r="AA1302" s="3">
        <f>IF(ISERROR(VLOOKUP($Y1302,技リスト!$A$1:$F$270,3,FALSE)),"－",VLOOKUP($Y1302,技リスト!$A$1:$F$270,3,FALSE))</f>
        <v>52</v>
      </c>
      <c r="AB1302" s="3" t="str">
        <f>IF($E1302=IF(ISERROR(VLOOKUP($Y1302,技リスト!$A$1:$F$270,4,FALSE)),"－",VLOOKUP($Y1302,技リスト!$A$1:$F$270,4,FALSE)),"一致","")</f>
        <v/>
      </c>
      <c r="AC1302" s="15" t="s">
        <v>862</v>
      </c>
      <c r="AD1302" s="3" t="str">
        <f>IF(ISERROR(VLOOKUP($AC1302,技リスト!$A$1:$F$270,6,FALSE)),"－",VLOOKUP($AC1302,技リスト!$A$1:$F$270,6,FALSE))</f>
        <v>LS</v>
      </c>
      <c r="AE1302" s="3">
        <f>IF(ISERROR(VLOOKUP($AC1302,技リスト!$A$1:$F$270,3,FALSE)),"－",VLOOKUP($AC1302,技リスト!$A$1:$F$270,3,FALSE))</f>
        <v>70</v>
      </c>
      <c r="AF1302" s="3" t="str">
        <f>IF($E1302=IF(ISERROR(VLOOKUP($AC1302,技リスト!$A$1:$F$245,4,FALSE)),"－",VLOOKUP($AC1302,技リスト!$A$1:$F$245,4,FALSE)),"一致","")</f>
        <v/>
      </c>
      <c r="AG1302" s="16" t="str">
        <f t="shared" si="160"/>
        <v>マジックアイスグランドリボンシャワーレインボーループ</v>
      </c>
      <c r="AH1302" s="16" t="str">
        <f t="shared" si="161"/>
        <v>マジックアイスグランドリボンシャワーレインボーループ</v>
      </c>
      <c r="AI1302" s="16" t="str">
        <f t="shared" si="162"/>
        <v>マジックアイスグランドリボンシャワーレインボーループ</v>
      </c>
      <c r="AJ1302" s="16" t="str">
        <f t="shared" si="163"/>
        <v>マジックアイスグランドリボンシャワーレインボーループ</v>
      </c>
      <c r="AK1302" s="15" t="str">
        <f t="shared" si="164"/>
        <v>DRBLDRLS</v>
      </c>
      <c r="AL1302" s="16" t="str">
        <f t="shared" si="165"/>
        <v>DRBLDRLS</v>
      </c>
      <c r="AM1302" s="15" t="str">
        <f t="shared" si="166"/>
        <v>DRBLDRLS</v>
      </c>
      <c r="AN1302" s="15" t="str">
        <f t="shared" si="167"/>
        <v>DRBLDRLS</v>
      </c>
    </row>
    <row r="1303" spans="1:40" ht="11.25" customHeight="1" x14ac:dyDescent="0.15">
      <c r="A1303" s="15">
        <v>1302</v>
      </c>
      <c r="B1303" s="15" t="s">
        <v>2915</v>
      </c>
      <c r="C1303" s="15" t="s">
        <v>2916</v>
      </c>
      <c r="D1303" s="3" t="s">
        <v>192</v>
      </c>
      <c r="E1303" s="15" t="s">
        <v>145</v>
      </c>
      <c r="F1303" s="15" t="s">
        <v>20</v>
      </c>
      <c r="G1303" s="15">
        <v>121</v>
      </c>
      <c r="H1303" s="15">
        <v>149</v>
      </c>
      <c r="I1303" s="15">
        <v>73</v>
      </c>
      <c r="J1303" s="15">
        <v>71</v>
      </c>
      <c r="K1303" s="15">
        <v>64</v>
      </c>
      <c r="L1303" s="15">
        <v>68</v>
      </c>
      <c r="M1303" s="15">
        <v>54</v>
      </c>
      <c r="N1303" s="15">
        <v>74</v>
      </c>
      <c r="O1303" s="15">
        <v>71</v>
      </c>
      <c r="P1303" s="15">
        <v>21</v>
      </c>
      <c r="Q1303" s="15" t="s">
        <v>481</v>
      </c>
      <c r="R1303" s="3" t="str">
        <f>IF(ISERROR(VLOOKUP($Q1303,技リスト!$A$1:$F$270,6,FALSE)),"－",VLOOKUP($Q1303,技リスト!$A$1:$F$270,6,FALSE))</f>
        <v>CA</v>
      </c>
      <c r="S1303" s="3">
        <f>IF(ISERROR(VLOOKUP($Q1303,技リスト!$A$1:$F$270,3,FALSE)),"－",VLOOKUP($Q1303,技リスト!$A$1:$F$270,3,FALSE))</f>
        <v>41</v>
      </c>
      <c r="T1303" s="3" t="str">
        <f>IF($E1303=IF(ISERROR(VLOOKUP($Q1303,技リスト!$A$1:$F$270,4,FALSE)),"－",VLOOKUP($Q1303,技リスト!$A$1:$F$270,4,FALSE)),"一致","")</f>
        <v/>
      </c>
      <c r="U1303" s="15" t="s">
        <v>610</v>
      </c>
      <c r="V1303" s="3" t="str">
        <f>IF(ISERROR(VLOOKUP($U1303,技リスト!$A$1:$F$270,6,FALSE)),"－",VLOOKUP($U1303,技リスト!$A$1:$F$270,6,FALSE))</f>
        <v>DR</v>
      </c>
      <c r="W1303" s="3">
        <f>IF(ISERROR(VLOOKUP($U1303,技リスト!$A$1:$F$270,3,FALSE)),"－",VLOOKUP($U1303,技リスト!$A$1:$F$270,3,FALSE))</f>
        <v>38</v>
      </c>
      <c r="X1303" s="3" t="str">
        <f>IF($E1303=IF(ISERROR(VLOOKUP($U1303,技リスト!$A$1:$F$270,4,FALSE)),"－",VLOOKUP($U1303,技リスト!$A$1:$F$270,4,FALSE)),"一致","")</f>
        <v>一致</v>
      </c>
      <c r="Y1303" s="15" t="s">
        <v>2632</v>
      </c>
      <c r="Z1303" s="3" t="str">
        <f>IF(ISERROR(VLOOKUP($Y1303,技リスト!$A$1:$F$270,6,FALSE)),"－",VLOOKUP($Y1303,技リスト!$A$1:$F$270,6,FALSE))</f>
        <v>CA</v>
      </c>
      <c r="AA1303" s="3">
        <f>IF(ISERROR(VLOOKUP($Y1303,技リスト!$A$1:$F$270,3,FALSE)),"－",VLOOKUP($Y1303,技リスト!$A$1:$F$270,3,FALSE))</f>
        <v>63</v>
      </c>
      <c r="AB1303" s="3" t="str">
        <f>IF($E1303=IF(ISERROR(VLOOKUP($Y1303,技リスト!$A$1:$F$270,4,FALSE)),"－",VLOOKUP($Y1303,技リスト!$A$1:$F$270,4,FALSE)),"一致","")</f>
        <v/>
      </c>
      <c r="AC1303" s="15" t="s">
        <v>446</v>
      </c>
      <c r="AD1303" s="3" t="str">
        <f>IF(ISERROR(VLOOKUP($AC1303,技リスト!$A$1:$F$270,6,FALSE)),"－",VLOOKUP($AC1303,技リスト!$A$1:$F$270,6,FALSE))</f>
        <v>CA</v>
      </c>
      <c r="AE1303" s="3">
        <f>IF(ISERROR(VLOOKUP($AC1303,技リスト!$A$1:$F$270,3,FALSE)),"－",VLOOKUP($AC1303,技リスト!$A$1:$F$270,3,FALSE))</f>
        <v>90</v>
      </c>
      <c r="AF1303" s="3" t="str">
        <f>IF($E1303=IF(ISERROR(VLOOKUP($AC1303,技リスト!$A$1:$F$245,4,FALSE)),"－",VLOOKUP($AC1303,技リスト!$A$1:$F$245,4,FALSE)),"一致","")</f>
        <v/>
      </c>
      <c r="AG1303" s="16" t="str">
        <f t="shared" si="160"/>
        <v>こがらしフーセンガムスラッシュネイルぶんしんブロック</v>
      </c>
      <c r="AH1303" s="16" t="str">
        <f t="shared" si="161"/>
        <v>こがらしフーセンガムスラッシュネイルぶんしんブロック</v>
      </c>
      <c r="AI1303" s="16" t="str">
        <f t="shared" si="162"/>
        <v>こがらしフーセンガムスラッシュネイルぶんしんブロック</v>
      </c>
      <c r="AJ1303" s="16" t="str">
        <f t="shared" si="163"/>
        <v>こがらしフーセンガムスラッシュネイルぶんしんブロック</v>
      </c>
      <c r="AK1303" s="15" t="str">
        <f t="shared" si="164"/>
        <v>CADRCACA</v>
      </c>
      <c r="AL1303" s="16" t="str">
        <f t="shared" si="165"/>
        <v>CADRCACA</v>
      </c>
      <c r="AM1303" s="15" t="str">
        <f t="shared" si="166"/>
        <v>CADRCACA</v>
      </c>
      <c r="AN1303" s="15" t="str">
        <f t="shared" si="167"/>
        <v>CADRCACA</v>
      </c>
    </row>
    <row r="1304" spans="1:40" ht="11.25" customHeight="1" x14ac:dyDescent="0.15">
      <c r="A1304" s="15">
        <v>1303</v>
      </c>
      <c r="B1304" s="15" t="s">
        <v>2917</v>
      </c>
      <c r="C1304" s="15" t="s">
        <v>2918</v>
      </c>
      <c r="D1304" s="3" t="s">
        <v>18</v>
      </c>
      <c r="E1304" s="15" t="s">
        <v>19</v>
      </c>
      <c r="F1304" s="15" t="s">
        <v>17</v>
      </c>
      <c r="G1304" s="15">
        <v>134</v>
      </c>
      <c r="H1304" s="15">
        <v>164</v>
      </c>
      <c r="I1304" s="15">
        <v>69</v>
      </c>
      <c r="J1304" s="15">
        <v>70</v>
      </c>
      <c r="K1304" s="15">
        <v>60</v>
      </c>
      <c r="L1304" s="15">
        <v>77</v>
      </c>
      <c r="M1304" s="15">
        <v>68</v>
      </c>
      <c r="N1304" s="15">
        <v>76</v>
      </c>
      <c r="O1304" s="15">
        <v>60</v>
      </c>
      <c r="P1304" s="15">
        <v>23</v>
      </c>
      <c r="Q1304" s="15" t="s">
        <v>290</v>
      </c>
      <c r="R1304" s="3" t="str">
        <f>IF(ISERROR(VLOOKUP($Q1304,技リスト!$A$1:$F$270,6,FALSE)),"－",VLOOKUP($Q1304,技リスト!$A$1:$F$270,6,FALSE))</f>
        <v>BL</v>
      </c>
      <c r="S1304" s="3">
        <f>IF(ISERROR(VLOOKUP($Q1304,技リスト!$A$1:$F$270,3,FALSE)),"－",VLOOKUP($Q1304,技リスト!$A$1:$F$270,3,FALSE))</f>
        <v>56</v>
      </c>
      <c r="T1304" s="3" t="str">
        <f>IF($E1304=IF(ISERROR(VLOOKUP($Q1304,技リスト!$A$1:$F$270,4,FALSE)),"－",VLOOKUP($Q1304,技リスト!$A$1:$F$270,4,FALSE)),"一致","")</f>
        <v>一致</v>
      </c>
      <c r="U1304" s="15" t="s">
        <v>141</v>
      </c>
      <c r="V1304" s="3" t="str">
        <f>IF(ISERROR(VLOOKUP($U1304,技リスト!$A$1:$F$270,6,FALSE)),"－",VLOOKUP($U1304,技リスト!$A$1:$F$270,6,FALSE))</f>
        <v>BL</v>
      </c>
      <c r="W1304" s="3">
        <f>IF(ISERROR(VLOOKUP($U1304,技リスト!$A$1:$F$270,3,FALSE)),"－",VLOOKUP($U1304,技リスト!$A$1:$F$270,3,FALSE))</f>
        <v>64</v>
      </c>
      <c r="X1304" s="3" t="str">
        <f>IF($E1304=IF(ISERROR(VLOOKUP($U1304,技リスト!$A$1:$F$270,4,FALSE)),"－",VLOOKUP($U1304,技リスト!$A$1:$F$270,4,FALSE)),"一致","")</f>
        <v>一致</v>
      </c>
      <c r="Y1304" s="15" t="s">
        <v>757</v>
      </c>
      <c r="Z1304" s="3" t="str">
        <f>IF(ISERROR(VLOOKUP($Y1304,技リスト!$A$1:$F$270,6,FALSE)),"－",VLOOKUP($Y1304,技リスト!$A$1:$F$270,6,FALSE))</f>
        <v>DR</v>
      </c>
      <c r="AA1304" s="3">
        <f>IF(ISERROR(VLOOKUP($Y1304,技リスト!$A$1:$F$270,3,FALSE)),"－",VLOOKUP($Y1304,技リスト!$A$1:$F$270,3,FALSE))</f>
        <v>65</v>
      </c>
      <c r="AB1304" s="3" t="str">
        <f>IF($E1304=IF(ISERROR(VLOOKUP($Y1304,技リスト!$A$1:$F$270,4,FALSE)),"－",VLOOKUP($Y1304,技リスト!$A$1:$F$270,4,FALSE)),"一致","")</f>
        <v>一致</v>
      </c>
      <c r="AC1304" s="15" t="s">
        <v>571</v>
      </c>
      <c r="AD1304" s="3" t="str">
        <f>IF(ISERROR(VLOOKUP($AC1304,技リスト!$A$1:$F$270,6,FALSE)),"－",VLOOKUP($AC1304,技リスト!$A$1:$F$270,6,FALSE))</f>
        <v>DR</v>
      </c>
      <c r="AE1304" s="3">
        <f>IF(ISERROR(VLOOKUP($AC1304,技リスト!$A$1:$F$270,3,FALSE)),"－",VLOOKUP($AC1304,技リスト!$A$1:$F$270,3,FALSE))</f>
        <v>94</v>
      </c>
      <c r="AF1304" s="3" t="str">
        <f>IF($E1304=IF(ISERROR(VLOOKUP($AC1304,技リスト!$A$1:$F$245,4,FALSE)),"－",VLOOKUP($AC1304,技リスト!$A$1:$F$245,4,FALSE)),"一致","")</f>
        <v/>
      </c>
      <c r="AG1304" s="16" t="str">
        <f t="shared" si="160"/>
        <v>くものいとかげぬいまぼろしドリブルヘブンズタイム</v>
      </c>
      <c r="AH1304" s="16" t="str">
        <f t="shared" si="161"/>
        <v>くものいとかげぬいまぼろしドリブルヘブンズタイム</v>
      </c>
      <c r="AI1304" s="16" t="str">
        <f t="shared" si="162"/>
        <v>くものいとかげぬいまぼろしドリブルヘブンズタイム</v>
      </c>
      <c r="AJ1304" s="16" t="str">
        <f t="shared" si="163"/>
        <v>くものいとかげぬいまぼろしドリブルヘブンズタイム</v>
      </c>
      <c r="AK1304" s="15" t="str">
        <f t="shared" si="164"/>
        <v>BLBLDRDR</v>
      </c>
      <c r="AL1304" s="16" t="str">
        <f t="shared" si="165"/>
        <v>BLBLDRDR</v>
      </c>
      <c r="AM1304" s="15" t="str">
        <f t="shared" si="166"/>
        <v>BLBLDRDR</v>
      </c>
      <c r="AN1304" s="15" t="str">
        <f t="shared" si="167"/>
        <v>BLBLDRDR</v>
      </c>
    </row>
    <row r="1305" spans="1:40" ht="11.25" customHeight="1" x14ac:dyDescent="0.15">
      <c r="A1305" s="15">
        <v>1304</v>
      </c>
      <c r="B1305" s="15" t="s">
        <v>2919</v>
      </c>
      <c r="C1305" s="15" t="s">
        <v>2920</v>
      </c>
      <c r="D1305" s="3" t="s">
        <v>192</v>
      </c>
      <c r="E1305" s="15" t="s">
        <v>19</v>
      </c>
      <c r="F1305" s="15" t="s">
        <v>52</v>
      </c>
      <c r="G1305" s="15">
        <v>140</v>
      </c>
      <c r="H1305" s="15">
        <v>153</v>
      </c>
      <c r="I1305" s="15">
        <v>62</v>
      </c>
      <c r="J1305" s="15">
        <v>65</v>
      </c>
      <c r="K1305" s="15">
        <v>63</v>
      </c>
      <c r="L1305" s="15">
        <v>71</v>
      </c>
      <c r="M1305" s="15">
        <v>53</v>
      </c>
      <c r="N1305" s="15">
        <v>52</v>
      </c>
      <c r="O1305" s="15">
        <v>58</v>
      </c>
      <c r="P1305" s="15">
        <v>15</v>
      </c>
      <c r="Q1305" s="15" t="s">
        <v>193</v>
      </c>
      <c r="R1305" s="3" t="str">
        <f>IF(ISERROR(VLOOKUP($Q1305,技リスト!$A$1:$F$270,6,FALSE)),"－",VLOOKUP($Q1305,技リスト!$A$1:$F$270,6,FALSE))</f>
        <v>－</v>
      </c>
      <c r="S1305" s="3" t="str">
        <f>IF(ISERROR(VLOOKUP($Q1305,技リスト!$A$1:$F$270,3,FALSE)),"－",VLOOKUP($Q1305,技リスト!$A$1:$F$270,3,FALSE))</f>
        <v>－</v>
      </c>
      <c r="T1305" s="3" t="str">
        <f>IF($E1305=IF(ISERROR(VLOOKUP($Q1305,技リスト!$A$1:$F$270,4,FALSE)),"－",VLOOKUP($Q1305,技リスト!$A$1:$F$270,4,FALSE)),"一致","")</f>
        <v/>
      </c>
      <c r="U1305" s="15" t="s">
        <v>344</v>
      </c>
      <c r="V1305" s="3" t="str">
        <f>IF(ISERROR(VLOOKUP($U1305,技リスト!$A$1:$F$270,6,FALSE)),"－",VLOOKUP($U1305,技リスト!$A$1:$F$270,6,FALSE))</f>
        <v>NS</v>
      </c>
      <c r="W1305" s="3">
        <f>IF(ISERROR(VLOOKUP($U1305,技リスト!$A$1:$F$270,3,FALSE)),"－",VLOOKUP($U1305,技リスト!$A$1:$F$270,3,FALSE))</f>
        <v>31</v>
      </c>
      <c r="X1305" s="3" t="str">
        <f>IF($E1305=IF(ISERROR(VLOOKUP($U1305,技リスト!$A$1:$F$270,4,FALSE)),"－",VLOOKUP($U1305,技リスト!$A$1:$F$270,4,FALSE)),"一致","")</f>
        <v/>
      </c>
      <c r="Y1305" s="15" t="s">
        <v>195</v>
      </c>
      <c r="Z1305" s="3" t="str">
        <f>IF(ISERROR(VLOOKUP($Y1305,技リスト!$A$1:$F$270,6,FALSE)),"－",VLOOKUP($Y1305,技リスト!$A$1:$F$270,6,FALSE))</f>
        <v>NS</v>
      </c>
      <c r="AA1305" s="3">
        <f>IF(ISERROR(VLOOKUP($Y1305,技リスト!$A$1:$F$270,3,FALSE)),"－",VLOOKUP($Y1305,技リスト!$A$1:$F$270,3,FALSE))</f>
        <v>68</v>
      </c>
      <c r="AB1305" s="3" t="str">
        <f>IF($E1305=IF(ISERROR(VLOOKUP($Y1305,技リスト!$A$1:$F$270,4,FALSE)),"－",VLOOKUP($Y1305,技リスト!$A$1:$F$270,4,FALSE)),"一致","")</f>
        <v>一致</v>
      </c>
      <c r="AC1305" s="15" t="s">
        <v>680</v>
      </c>
      <c r="AD1305" s="3" t="str">
        <f>IF(ISERROR(VLOOKUP($AC1305,技リスト!$A$1:$F$270,6,FALSE)),"－",VLOOKUP($AC1305,技リスト!$A$1:$F$270,6,FALSE))</f>
        <v>DR</v>
      </c>
      <c r="AE1305" s="3">
        <f>IF(ISERROR(VLOOKUP($AC1305,技リスト!$A$1:$F$270,3,FALSE)),"－",VLOOKUP($AC1305,技リスト!$A$1:$F$270,3,FALSE))</f>
        <v>69</v>
      </c>
      <c r="AF1305" s="3" t="str">
        <f>IF($E1305=IF(ISERROR(VLOOKUP($AC1305,技リスト!$A$1:$F$245,4,FALSE)),"－",VLOOKUP($AC1305,技リスト!$A$1:$F$245,4,FALSE)),"一致","")</f>
        <v/>
      </c>
      <c r="AG1305" s="16" t="str">
        <f t="shared" si="160"/>
        <v>おいろけUP!ターザンキックローズスプラッシュプリマドンナ</v>
      </c>
      <c r="AH1305" s="16" t="str">
        <f t="shared" si="161"/>
        <v>おいろけUP!ターザンキックローズスプラッシュプリマドンナ</v>
      </c>
      <c r="AI1305" s="16" t="str">
        <f t="shared" si="162"/>
        <v>おいろけUP!ターザンキックローズスプラッシュプリマドンナ</v>
      </c>
      <c r="AJ1305" s="16" t="str">
        <f t="shared" si="163"/>
        <v>おいろけUP!ターザンキックローズスプラッシュプリマドンナ</v>
      </c>
      <c r="AK1305" s="15" t="str">
        <f t="shared" si="164"/>
        <v>－NSNSDR</v>
      </c>
      <c r="AL1305" s="16" t="str">
        <f t="shared" si="165"/>
        <v>－NSNSDR</v>
      </c>
      <c r="AM1305" s="15" t="str">
        <f t="shared" si="166"/>
        <v>－NSNSDR</v>
      </c>
      <c r="AN1305" s="15" t="str">
        <f t="shared" si="167"/>
        <v>－NSNSDR</v>
      </c>
    </row>
    <row r="1306" spans="1:40" ht="11.25" customHeight="1" x14ac:dyDescent="0.15">
      <c r="A1306" s="15">
        <v>1305</v>
      </c>
      <c r="B1306" s="15" t="s">
        <v>2921</v>
      </c>
      <c r="C1306" s="15" t="s">
        <v>2922</v>
      </c>
      <c r="D1306" s="3" t="s">
        <v>192</v>
      </c>
      <c r="E1306" s="15" t="s">
        <v>145</v>
      </c>
      <c r="F1306" s="15" t="s">
        <v>53</v>
      </c>
      <c r="G1306" s="15">
        <v>154</v>
      </c>
      <c r="H1306" s="15">
        <v>152</v>
      </c>
      <c r="I1306" s="15">
        <v>55</v>
      </c>
      <c r="J1306" s="15">
        <v>58</v>
      </c>
      <c r="K1306" s="15">
        <v>60</v>
      </c>
      <c r="L1306" s="15">
        <v>60</v>
      </c>
      <c r="M1306" s="15">
        <v>56</v>
      </c>
      <c r="N1306" s="15">
        <v>52</v>
      </c>
      <c r="O1306" s="15">
        <v>63</v>
      </c>
      <c r="P1306" s="15">
        <v>15</v>
      </c>
      <c r="Q1306" s="15" t="s">
        <v>158</v>
      </c>
      <c r="R1306" s="3" t="str">
        <f>IF(ISERROR(VLOOKUP($Q1306,技リスト!$A$1:$F$270,6,FALSE)),"－",VLOOKUP($Q1306,技リスト!$A$1:$F$270,6,FALSE))</f>
        <v>DR</v>
      </c>
      <c r="S1306" s="3">
        <f>IF(ISERROR(VLOOKUP($Q1306,技リスト!$A$1:$F$270,3,FALSE)),"－",VLOOKUP($Q1306,技リスト!$A$1:$F$270,3,FALSE))</f>
        <v>17</v>
      </c>
      <c r="T1306" s="3" t="str">
        <f>IF($E1306=IF(ISERROR(VLOOKUP($Q1306,技リスト!$A$1:$F$270,4,FALSE)),"－",VLOOKUP($Q1306,技リスト!$A$1:$F$270,4,FALSE)),"一致","")</f>
        <v/>
      </c>
      <c r="U1306" s="15" t="s">
        <v>298</v>
      </c>
      <c r="V1306" s="3" t="str">
        <f>IF(ISERROR(VLOOKUP($U1306,技リスト!$A$1:$F$270,6,FALSE)),"－",VLOOKUP($U1306,技リスト!$A$1:$F$270,6,FALSE))</f>
        <v>DR</v>
      </c>
      <c r="W1306" s="3">
        <f>IF(ISERROR(VLOOKUP($U1306,技リスト!$A$1:$F$270,3,FALSE)),"－",VLOOKUP($U1306,技リスト!$A$1:$F$270,3,FALSE))</f>
        <v>38</v>
      </c>
      <c r="X1306" s="3" t="str">
        <f>IF($E1306=IF(ISERROR(VLOOKUP($U1306,技リスト!$A$1:$F$270,4,FALSE)),"－",VLOOKUP($U1306,技リスト!$A$1:$F$270,4,FALSE)),"一致","")</f>
        <v/>
      </c>
      <c r="Y1306" s="15" t="s">
        <v>680</v>
      </c>
      <c r="Z1306" s="3" t="str">
        <f>IF(ISERROR(VLOOKUP($Y1306,技リスト!$A$1:$F$270,6,FALSE)),"－",VLOOKUP($Y1306,技リスト!$A$1:$F$270,6,FALSE))</f>
        <v>DR</v>
      </c>
      <c r="AA1306" s="3">
        <f>IF(ISERROR(VLOOKUP($Y1306,技リスト!$A$1:$F$270,3,FALSE)),"－",VLOOKUP($Y1306,技リスト!$A$1:$F$270,3,FALSE))</f>
        <v>69</v>
      </c>
      <c r="AB1306" s="3" t="str">
        <f>IF($E1306=IF(ISERROR(VLOOKUP($Y1306,技リスト!$A$1:$F$270,4,FALSE)),"－",VLOOKUP($Y1306,技リスト!$A$1:$F$270,4,FALSE)),"一致","")</f>
        <v/>
      </c>
      <c r="AC1306" s="15" t="s">
        <v>750</v>
      </c>
      <c r="AD1306" s="3" t="str">
        <f>IF(ISERROR(VLOOKUP($AC1306,技リスト!$A$1:$F$270,6,FALSE)),"－",VLOOKUP($AC1306,技リスト!$A$1:$F$270,6,FALSE))</f>
        <v>BL</v>
      </c>
      <c r="AE1306" s="3">
        <f>IF(ISERROR(VLOOKUP($AC1306,技リスト!$A$1:$F$270,3,FALSE)),"－",VLOOKUP($AC1306,技リスト!$A$1:$F$270,3,FALSE))</f>
        <v>62</v>
      </c>
      <c r="AF1306" s="3" t="str">
        <f>IF($E1306=IF(ISERROR(VLOOKUP($AC1306,技リスト!$A$1:$F$245,4,FALSE)),"－",VLOOKUP($AC1306,技リスト!$A$1:$F$245,4,FALSE)),"一致","")</f>
        <v>一致</v>
      </c>
      <c r="AG1306" s="16" t="str">
        <f t="shared" si="160"/>
        <v>たつまきせんぷうムーンサルトプリマドンナフレイムダンス</v>
      </c>
      <c r="AH1306" s="16" t="str">
        <f t="shared" si="161"/>
        <v>たつまきせんぷうムーンサルトプリマドンナフレイムダンス</v>
      </c>
      <c r="AI1306" s="16" t="str">
        <f t="shared" si="162"/>
        <v>たつまきせんぷうムーンサルトプリマドンナフレイムダンス</v>
      </c>
      <c r="AJ1306" s="16" t="str">
        <f t="shared" si="163"/>
        <v>たつまきせんぷうムーンサルトプリマドンナフレイムダンス</v>
      </c>
      <c r="AK1306" s="15" t="str">
        <f t="shared" si="164"/>
        <v>DRDRDRBL</v>
      </c>
      <c r="AL1306" s="16" t="str">
        <f t="shared" si="165"/>
        <v>DRDRDRBL</v>
      </c>
      <c r="AM1306" s="15" t="str">
        <f t="shared" si="166"/>
        <v>DRDRDRBL</v>
      </c>
      <c r="AN1306" s="15" t="str">
        <f t="shared" si="167"/>
        <v>DRDRDRBL</v>
      </c>
    </row>
    <row r="1307" spans="1:40" ht="11.25" customHeight="1" x14ac:dyDescent="0.15">
      <c r="A1307" s="15">
        <v>1306</v>
      </c>
      <c r="B1307" s="15" t="s">
        <v>2923</v>
      </c>
      <c r="C1307" s="15" t="s">
        <v>2924</v>
      </c>
      <c r="D1307" s="3" t="s">
        <v>192</v>
      </c>
      <c r="E1307" s="15" t="s">
        <v>19</v>
      </c>
      <c r="F1307" s="15" t="s">
        <v>17</v>
      </c>
      <c r="G1307" s="15">
        <v>88</v>
      </c>
      <c r="H1307" s="15">
        <v>136</v>
      </c>
      <c r="I1307" s="15">
        <v>46</v>
      </c>
      <c r="J1307" s="15">
        <v>54</v>
      </c>
      <c r="K1307" s="15">
        <v>63</v>
      </c>
      <c r="L1307" s="15">
        <v>55</v>
      </c>
      <c r="M1307" s="15">
        <v>69</v>
      </c>
      <c r="N1307" s="15">
        <v>69</v>
      </c>
      <c r="O1307" s="15">
        <v>63</v>
      </c>
      <c r="P1307" s="15">
        <v>23</v>
      </c>
      <c r="Q1307" s="15" t="s">
        <v>427</v>
      </c>
      <c r="R1307" s="3" t="str">
        <f>IF(ISERROR(VLOOKUP($Q1307,技リスト!$A$1:$F$270,6,FALSE)),"－",VLOOKUP($Q1307,技リスト!$A$1:$F$270,6,FALSE))</f>
        <v>BL</v>
      </c>
      <c r="S1307" s="3">
        <f>IF(ISERROR(VLOOKUP($Q1307,技リスト!$A$1:$F$270,3,FALSE)),"－",VLOOKUP($Q1307,技リスト!$A$1:$F$270,3,FALSE))</f>
        <v>39</v>
      </c>
      <c r="T1307" s="3" t="str">
        <f>IF($E1307=IF(ISERROR(VLOOKUP($Q1307,技リスト!$A$1:$F$270,4,FALSE)),"－",VLOOKUP($Q1307,技リスト!$A$1:$F$270,4,FALSE)),"一致","")</f>
        <v/>
      </c>
      <c r="U1307" s="15" t="s">
        <v>159</v>
      </c>
      <c r="V1307" s="3" t="str">
        <f>IF(ISERROR(VLOOKUP($U1307,技リスト!$A$1:$F$270,6,FALSE)),"－",VLOOKUP($U1307,技リスト!$A$1:$F$270,6,FALSE))</f>
        <v>NS</v>
      </c>
      <c r="W1307" s="3">
        <f>IF(ISERROR(VLOOKUP($U1307,技リスト!$A$1:$F$270,3,FALSE)),"－",VLOOKUP($U1307,技リスト!$A$1:$F$270,3,FALSE))</f>
        <v>67</v>
      </c>
      <c r="X1307" s="3" t="str">
        <f>IF($E1307=IF(ISERROR(VLOOKUP($U1307,技リスト!$A$1:$F$270,4,FALSE)),"－",VLOOKUP($U1307,技リスト!$A$1:$F$270,4,FALSE)),"一致","")</f>
        <v/>
      </c>
      <c r="Y1307" s="15" t="s">
        <v>128</v>
      </c>
      <c r="Z1307" s="3" t="str">
        <f>IF(ISERROR(VLOOKUP($Y1307,技リスト!$A$1:$F$270,6,FALSE)),"－",VLOOKUP($Y1307,技リスト!$A$1:$F$270,6,FALSE))</f>
        <v>DR</v>
      </c>
      <c r="AA1307" s="3">
        <f>IF(ISERROR(VLOOKUP($Y1307,技リスト!$A$1:$F$270,3,FALSE)),"－",VLOOKUP($Y1307,技リスト!$A$1:$F$270,3,FALSE))</f>
        <v>76</v>
      </c>
      <c r="AB1307" s="3" t="str">
        <f>IF($E1307=IF(ISERROR(VLOOKUP($Y1307,技リスト!$A$1:$F$270,4,FALSE)),"－",VLOOKUP($Y1307,技リスト!$A$1:$F$270,4,FALSE)),"一致","")</f>
        <v>一致</v>
      </c>
      <c r="AC1307" s="15" t="s">
        <v>729</v>
      </c>
      <c r="AD1307" s="3" t="str">
        <f>IF(ISERROR(VLOOKUP($AC1307,技リスト!$A$1:$F$270,6,FALSE)),"－",VLOOKUP($AC1307,技リスト!$A$1:$F$270,6,FALSE))</f>
        <v>BB</v>
      </c>
      <c r="AE1307" s="3">
        <f>IF(ISERROR(VLOOKUP($AC1307,技リスト!$A$1:$F$270,3,FALSE)),"－",VLOOKUP($AC1307,技リスト!$A$1:$F$270,3,FALSE))</f>
        <v>73</v>
      </c>
      <c r="AF1307" s="3" t="str">
        <f>IF($E1307=IF(ISERROR(VLOOKUP($AC1307,技リスト!$A$1:$F$245,4,FALSE)),"－",VLOOKUP($AC1307,技リスト!$A$1:$F$245,4,FALSE)),"一致","")</f>
        <v/>
      </c>
      <c r="AG1307" s="16" t="str">
        <f t="shared" si="160"/>
        <v>ブレードアタッククルクルヘッドぶんしんフェイントボルケイノカット</v>
      </c>
      <c r="AH1307" s="16" t="str">
        <f t="shared" si="161"/>
        <v>ブレードアタッククルクルヘッドぶんしんフェイントボルケイノカット</v>
      </c>
      <c r="AI1307" s="16" t="str">
        <f t="shared" si="162"/>
        <v>ブレードアタッククルクルヘッドぶんしんフェイントボルケイノカット</v>
      </c>
      <c r="AJ1307" s="16" t="str">
        <f t="shared" si="163"/>
        <v>ブレードアタッククルクルヘッドぶんしんフェイントボルケイノカット</v>
      </c>
      <c r="AK1307" s="15" t="str">
        <f t="shared" si="164"/>
        <v>BLNSDRBB</v>
      </c>
      <c r="AL1307" s="16" t="str">
        <f t="shared" si="165"/>
        <v>BLNSDRBB</v>
      </c>
      <c r="AM1307" s="15" t="str">
        <f t="shared" si="166"/>
        <v>BLNSDRBB</v>
      </c>
      <c r="AN1307" s="15" t="str">
        <f t="shared" si="167"/>
        <v>BLNSDRBB</v>
      </c>
    </row>
    <row r="1308" spans="1:40" ht="11.25" customHeight="1" x14ac:dyDescent="0.15">
      <c r="A1308" s="15">
        <v>1307</v>
      </c>
      <c r="B1308" s="15" t="s">
        <v>2925</v>
      </c>
      <c r="C1308" s="15" t="s">
        <v>2926</v>
      </c>
      <c r="D1308" s="3" t="s">
        <v>192</v>
      </c>
      <c r="E1308" s="15" t="s">
        <v>88</v>
      </c>
      <c r="F1308" s="15" t="s">
        <v>17</v>
      </c>
      <c r="G1308" s="15">
        <v>173</v>
      </c>
      <c r="H1308" s="15">
        <v>169</v>
      </c>
      <c r="I1308" s="15">
        <v>61</v>
      </c>
      <c r="J1308" s="15">
        <v>71</v>
      </c>
      <c r="K1308" s="15">
        <v>61</v>
      </c>
      <c r="L1308" s="15">
        <v>71</v>
      </c>
      <c r="M1308" s="15">
        <v>70</v>
      </c>
      <c r="N1308" s="15">
        <v>70</v>
      </c>
      <c r="O1308" s="15">
        <v>68</v>
      </c>
      <c r="P1308" s="15">
        <v>20</v>
      </c>
      <c r="Q1308" s="15" t="s">
        <v>227</v>
      </c>
      <c r="R1308" s="3" t="str">
        <f>IF(ISERROR(VLOOKUP($Q1308,技リスト!$A$1:$F$270,6,FALSE)),"－",VLOOKUP($Q1308,技リスト!$A$1:$F$270,6,FALSE))</f>
        <v>BL</v>
      </c>
      <c r="S1308" s="3">
        <f>IF(ISERROR(VLOOKUP($Q1308,技リスト!$A$1:$F$270,3,FALSE)),"－",VLOOKUP($Q1308,技リスト!$A$1:$F$270,3,FALSE))</f>
        <v>39</v>
      </c>
      <c r="T1308" s="3" t="str">
        <f>IF($E1308=IF(ISERROR(VLOOKUP($Q1308,技リスト!$A$1:$F$270,4,FALSE)),"－",VLOOKUP($Q1308,技リスト!$A$1:$F$270,4,FALSE)),"一致","")</f>
        <v/>
      </c>
      <c r="U1308" s="15" t="s">
        <v>188</v>
      </c>
      <c r="V1308" s="3" t="str">
        <f>IF(ISERROR(VLOOKUP($U1308,技リスト!$A$1:$F$270,6,FALSE)),"－",VLOOKUP($U1308,技リスト!$A$1:$F$270,6,FALSE))</f>
        <v>DR</v>
      </c>
      <c r="W1308" s="3">
        <f>IF(ISERROR(VLOOKUP($U1308,技リスト!$A$1:$F$270,3,FALSE)),"－",VLOOKUP($U1308,技リスト!$A$1:$F$270,3,FALSE))</f>
        <v>38</v>
      </c>
      <c r="X1308" s="3" t="str">
        <f>IF($E1308=IF(ISERROR(VLOOKUP($U1308,技リスト!$A$1:$F$270,4,FALSE)),"－",VLOOKUP($U1308,技リスト!$A$1:$F$270,4,FALSE)),"一致","")</f>
        <v/>
      </c>
      <c r="Y1308" s="15" t="s">
        <v>918</v>
      </c>
      <c r="Z1308" s="3" t="str">
        <f>IF(ISERROR(VLOOKUP($Y1308,技リスト!$A$1:$F$270,6,FALSE)),"－",VLOOKUP($Y1308,技リスト!$A$1:$F$270,6,FALSE))</f>
        <v>BL</v>
      </c>
      <c r="AA1308" s="3">
        <f>IF(ISERROR(VLOOKUP($Y1308,技リスト!$A$1:$F$270,3,FALSE)),"－",VLOOKUP($Y1308,技リスト!$A$1:$F$270,3,FALSE))</f>
        <v>73</v>
      </c>
      <c r="AB1308" s="3" t="str">
        <f>IF($E1308=IF(ISERROR(VLOOKUP($Y1308,技リスト!$A$1:$F$270,4,FALSE)),"－",VLOOKUP($Y1308,技リスト!$A$1:$F$270,4,FALSE)),"一致","")</f>
        <v>一致</v>
      </c>
      <c r="AC1308" s="15" t="s">
        <v>719</v>
      </c>
      <c r="AD1308" s="3" t="str">
        <f>IF(ISERROR(VLOOKUP($AC1308,技リスト!$A$1:$F$270,6,FALSE)),"－",VLOOKUP($AC1308,技リスト!$A$1:$F$270,6,FALSE))</f>
        <v>BL</v>
      </c>
      <c r="AE1308" s="3">
        <f>IF(ISERROR(VLOOKUP($AC1308,技リスト!$A$1:$F$270,3,FALSE)),"－",VLOOKUP($AC1308,技リスト!$A$1:$F$270,3,FALSE))</f>
        <v>84</v>
      </c>
      <c r="AF1308" s="3" t="str">
        <f>IF($E1308=IF(ISERROR(VLOOKUP($AC1308,技リスト!$A$1:$F$245,4,FALSE)),"－",VLOOKUP($AC1308,技リスト!$A$1:$F$245,4,FALSE)),"一致","")</f>
        <v/>
      </c>
      <c r="AG1308" s="16" t="str">
        <f t="shared" si="160"/>
        <v>スーパースキャン（Ｂ）スーパースキャン（Ｄ）プロファイルゾーンブロックサーカス</v>
      </c>
      <c r="AH1308" s="16" t="str">
        <f t="shared" si="161"/>
        <v>スーパースキャン（Ｂ）スーパースキャン（Ｄ）プロファイルゾーンブロックサーカス</v>
      </c>
      <c r="AI1308" s="16" t="str">
        <f t="shared" si="162"/>
        <v>スーパースキャン（Ｂ）スーパースキャン（Ｄ）プロファイルゾーンブロックサーカス</v>
      </c>
      <c r="AJ1308" s="16" t="str">
        <f t="shared" si="163"/>
        <v>スーパースキャン（Ｂ）スーパースキャン（Ｄ）プロファイルゾーンブロックサーカス</v>
      </c>
      <c r="AK1308" s="15" t="str">
        <f t="shared" si="164"/>
        <v>BLDRBLBL</v>
      </c>
      <c r="AL1308" s="16" t="str">
        <f t="shared" si="165"/>
        <v>BLDRBLBL</v>
      </c>
      <c r="AM1308" s="15" t="str">
        <f t="shared" si="166"/>
        <v>BLDRBLBL</v>
      </c>
      <c r="AN1308" s="15" t="str">
        <f t="shared" si="167"/>
        <v>BLDRBLBL</v>
      </c>
    </row>
    <row r="1309" spans="1:40" ht="11.25" customHeight="1" x14ac:dyDescent="0.15">
      <c r="A1309" s="15">
        <v>1308</v>
      </c>
      <c r="B1309" s="15" t="s">
        <v>2927</v>
      </c>
      <c r="C1309" s="15" t="s">
        <v>2928</v>
      </c>
      <c r="D1309" s="3" t="s">
        <v>192</v>
      </c>
      <c r="E1309" s="15" t="s">
        <v>19</v>
      </c>
      <c r="F1309" s="15" t="s">
        <v>53</v>
      </c>
      <c r="G1309" s="15">
        <v>215</v>
      </c>
      <c r="H1309" s="15">
        <v>148</v>
      </c>
      <c r="I1309" s="15">
        <v>61</v>
      </c>
      <c r="J1309" s="15">
        <v>63</v>
      </c>
      <c r="K1309" s="15">
        <v>53</v>
      </c>
      <c r="L1309" s="15">
        <v>63</v>
      </c>
      <c r="M1309" s="15">
        <v>61</v>
      </c>
      <c r="N1309" s="15">
        <v>73</v>
      </c>
      <c r="O1309" s="15">
        <v>60</v>
      </c>
      <c r="P1309" s="15">
        <v>19</v>
      </c>
      <c r="Q1309" s="15" t="s">
        <v>256</v>
      </c>
      <c r="R1309" s="3" t="str">
        <f>IF(ISERROR(VLOOKUP($Q1309,技リスト!$A$1:$F$270,6,FALSE)),"－",VLOOKUP($Q1309,技リスト!$A$1:$F$270,6,FALSE))</f>
        <v>NS</v>
      </c>
      <c r="S1309" s="3">
        <f>IF(ISERROR(VLOOKUP($Q1309,技リスト!$A$1:$F$270,3,FALSE)),"－",VLOOKUP($Q1309,技リスト!$A$1:$F$270,3,FALSE))</f>
        <v>31</v>
      </c>
      <c r="T1309" s="3" t="str">
        <f>IF($E1309=IF(ISERROR(VLOOKUP($Q1309,技リスト!$A$1:$F$270,4,FALSE)),"－",VLOOKUP($Q1309,技リスト!$A$1:$F$270,4,FALSE)),"一致","")</f>
        <v/>
      </c>
      <c r="U1309" s="15" t="s">
        <v>2638</v>
      </c>
      <c r="V1309" s="3" t="str">
        <f>IF(ISERROR(VLOOKUP($U1309,技リスト!$A$1:$F$270,6,FALSE)),"－",VLOOKUP($U1309,技リスト!$A$1:$F$270,6,FALSE))</f>
        <v>DR</v>
      </c>
      <c r="W1309" s="3">
        <f>IF(ISERROR(VLOOKUP($U1309,技リスト!$A$1:$F$270,3,FALSE)),"－",VLOOKUP($U1309,技リスト!$A$1:$F$270,3,FALSE))</f>
        <v>52</v>
      </c>
      <c r="X1309" s="3" t="str">
        <f>IF($E1309=IF(ISERROR(VLOOKUP($U1309,技リスト!$A$1:$F$270,4,FALSE)),"－",VLOOKUP($U1309,技リスト!$A$1:$F$270,4,FALSE)),"一致","")</f>
        <v/>
      </c>
      <c r="Y1309" s="15" t="s">
        <v>424</v>
      </c>
      <c r="Z1309" s="3" t="str">
        <f>IF(ISERROR(VLOOKUP($Y1309,技リスト!$A$1:$F$270,6,FALSE)),"－",VLOOKUP($Y1309,技リスト!$A$1:$F$270,6,FALSE))</f>
        <v>NS</v>
      </c>
      <c r="AA1309" s="3">
        <f>IF(ISERROR(VLOOKUP($Y1309,技リスト!$A$1:$F$270,3,FALSE)),"－",VLOOKUP($Y1309,技リスト!$A$1:$F$270,3,FALSE))</f>
        <v>78</v>
      </c>
      <c r="AB1309" s="3" t="str">
        <f>IF($E1309=IF(ISERROR(VLOOKUP($Y1309,技リスト!$A$1:$F$270,4,FALSE)),"－",VLOOKUP($Y1309,技リスト!$A$1:$F$270,4,FALSE)),"一致","")</f>
        <v/>
      </c>
      <c r="AC1309" s="15" t="s">
        <v>750</v>
      </c>
      <c r="AD1309" s="3" t="str">
        <f>IF(ISERROR(VLOOKUP($AC1309,技リスト!$A$1:$F$270,6,FALSE)),"－",VLOOKUP($AC1309,技リスト!$A$1:$F$270,6,FALSE))</f>
        <v>BL</v>
      </c>
      <c r="AE1309" s="3">
        <f>IF(ISERROR(VLOOKUP($AC1309,技リスト!$A$1:$F$270,3,FALSE)),"－",VLOOKUP($AC1309,技リスト!$A$1:$F$270,3,FALSE))</f>
        <v>62</v>
      </c>
      <c r="AF1309" s="3" t="str">
        <f>IF($E1309=IF(ISERROR(VLOOKUP($AC1309,技リスト!$A$1:$F$245,4,FALSE)),"－",VLOOKUP($AC1309,技リスト!$A$1:$F$245,4,FALSE)),"一致","")</f>
        <v/>
      </c>
      <c r="AG1309" s="16" t="str">
        <f t="shared" si="160"/>
        <v>スパイラルショットリボンシャワーシャインドライブフレイムダンス</v>
      </c>
      <c r="AH1309" s="16" t="str">
        <f t="shared" si="161"/>
        <v>スパイラルショットリボンシャワーシャインドライブフレイムダンス</v>
      </c>
      <c r="AI1309" s="16" t="str">
        <f t="shared" si="162"/>
        <v>スパイラルショットリボンシャワーシャインドライブフレイムダンス</v>
      </c>
      <c r="AJ1309" s="16" t="str">
        <f t="shared" si="163"/>
        <v>スパイラルショットリボンシャワーシャインドライブフレイムダンス</v>
      </c>
      <c r="AK1309" s="15" t="str">
        <f t="shared" si="164"/>
        <v>NSDRNSBL</v>
      </c>
      <c r="AL1309" s="16" t="str">
        <f t="shared" si="165"/>
        <v>NSDRNSBL</v>
      </c>
      <c r="AM1309" s="15" t="str">
        <f t="shared" si="166"/>
        <v>NSDRNSBL</v>
      </c>
      <c r="AN1309" s="15" t="str">
        <f t="shared" si="167"/>
        <v>NSDRNSBL</v>
      </c>
    </row>
    <row r="1310" spans="1:40" ht="11.25" customHeight="1" x14ac:dyDescent="0.15">
      <c r="A1310" s="15">
        <v>1309</v>
      </c>
      <c r="B1310" s="15" t="s">
        <v>2929</v>
      </c>
      <c r="C1310" s="15" t="s">
        <v>2930</v>
      </c>
      <c r="D1310" s="3" t="s">
        <v>192</v>
      </c>
      <c r="E1310" s="15" t="s">
        <v>145</v>
      </c>
      <c r="F1310" s="15" t="s">
        <v>53</v>
      </c>
      <c r="G1310" s="15">
        <v>116</v>
      </c>
      <c r="H1310" s="15">
        <v>136</v>
      </c>
      <c r="I1310" s="15">
        <v>70</v>
      </c>
      <c r="J1310" s="15">
        <v>59</v>
      </c>
      <c r="K1310" s="15">
        <v>53</v>
      </c>
      <c r="L1310" s="15">
        <v>70</v>
      </c>
      <c r="M1310" s="15">
        <v>45</v>
      </c>
      <c r="N1310" s="15">
        <v>60</v>
      </c>
      <c r="O1310" s="15">
        <v>52</v>
      </c>
      <c r="P1310" s="15">
        <v>20</v>
      </c>
      <c r="Q1310" s="15" t="s">
        <v>127</v>
      </c>
      <c r="R1310" s="3" t="str">
        <f>IF(ISERROR(VLOOKUP($Q1310,技リスト!$A$1:$F$270,6,FALSE)),"－",VLOOKUP($Q1310,技リスト!$A$1:$F$270,6,FALSE))</f>
        <v>DR</v>
      </c>
      <c r="S1310" s="3">
        <f>IF(ISERROR(VLOOKUP($Q1310,技リスト!$A$1:$F$270,3,FALSE)),"－",VLOOKUP($Q1310,技リスト!$A$1:$F$270,3,FALSE))</f>
        <v>8</v>
      </c>
      <c r="T1310" s="3" t="str">
        <f>IF($E1310=IF(ISERROR(VLOOKUP($Q1310,技リスト!$A$1:$F$270,4,FALSE)),"－",VLOOKUP($Q1310,技リスト!$A$1:$F$270,4,FALSE)),"一致","")</f>
        <v/>
      </c>
      <c r="U1310" s="15" t="s">
        <v>195</v>
      </c>
      <c r="V1310" s="3" t="str">
        <f>IF(ISERROR(VLOOKUP($U1310,技リスト!$A$1:$F$270,6,FALSE)),"－",VLOOKUP($U1310,技リスト!$A$1:$F$270,6,FALSE))</f>
        <v>NS</v>
      </c>
      <c r="W1310" s="3">
        <f>IF(ISERROR(VLOOKUP($U1310,技リスト!$A$1:$F$270,3,FALSE)),"－",VLOOKUP($U1310,技リスト!$A$1:$F$270,3,FALSE))</f>
        <v>68</v>
      </c>
      <c r="X1310" s="3" t="str">
        <f>IF($E1310=IF(ISERROR(VLOOKUP($U1310,技リスト!$A$1:$F$270,4,FALSE)),"－",VLOOKUP($U1310,技リスト!$A$1:$F$270,4,FALSE)),"一致","")</f>
        <v/>
      </c>
      <c r="Y1310" s="15" t="s">
        <v>152</v>
      </c>
      <c r="Z1310" s="3" t="str">
        <f>IF(ISERROR(VLOOKUP($Y1310,技リスト!$A$1:$F$270,6,FALSE)),"－",VLOOKUP($Y1310,技リスト!$A$1:$F$270,6,FALSE))</f>
        <v>DR</v>
      </c>
      <c r="AA1310" s="3">
        <f>IF(ISERROR(VLOOKUP($Y1310,技リスト!$A$1:$F$270,3,FALSE)),"－",VLOOKUP($Y1310,技リスト!$A$1:$F$270,3,FALSE))</f>
        <v>47</v>
      </c>
      <c r="AB1310" s="3" t="str">
        <f>IF($E1310=IF(ISERROR(VLOOKUP($Y1310,技リスト!$A$1:$F$270,4,FALSE)),"－",VLOOKUP($Y1310,技リスト!$A$1:$F$270,4,FALSE)),"一致","")</f>
        <v/>
      </c>
      <c r="AC1310" s="15" t="s">
        <v>219</v>
      </c>
      <c r="AD1310" s="3" t="str">
        <f>IF(ISERROR(VLOOKUP($AC1310,技リスト!$A$1:$F$270,6,FALSE)),"－",VLOOKUP($AC1310,技リスト!$A$1:$F$270,6,FALSE))</f>
        <v>BL</v>
      </c>
      <c r="AE1310" s="3">
        <f>IF(ISERROR(VLOOKUP($AC1310,技リスト!$A$1:$F$270,3,FALSE)),"－",VLOOKUP($AC1310,技リスト!$A$1:$F$270,3,FALSE))</f>
        <v>64</v>
      </c>
      <c r="AF1310" s="3" t="str">
        <f>IF($E1310=IF(ISERROR(VLOOKUP($AC1310,技リスト!$A$1:$F$245,4,FALSE)),"－",VLOOKUP($AC1310,技リスト!$A$1:$F$245,4,FALSE)),"一致","")</f>
        <v/>
      </c>
      <c r="AG1310" s="16" t="str">
        <f t="shared" si="160"/>
        <v>しっぷうダッシュローズスプラッシュジグザグスパークサイクロン</v>
      </c>
      <c r="AH1310" s="16" t="str">
        <f t="shared" si="161"/>
        <v>しっぷうダッシュローズスプラッシュジグザグスパークサイクロン</v>
      </c>
      <c r="AI1310" s="16" t="str">
        <f t="shared" si="162"/>
        <v>しっぷうダッシュローズスプラッシュジグザグスパークサイクロン</v>
      </c>
      <c r="AJ1310" s="16" t="str">
        <f t="shared" si="163"/>
        <v>しっぷうダッシュローズスプラッシュジグザグスパークサイクロン</v>
      </c>
      <c r="AK1310" s="15" t="str">
        <f t="shared" si="164"/>
        <v>DRNSDRBL</v>
      </c>
      <c r="AL1310" s="16" t="str">
        <f t="shared" si="165"/>
        <v>DRNSDRBL</v>
      </c>
      <c r="AM1310" s="15" t="str">
        <f t="shared" si="166"/>
        <v>DRNSDRBL</v>
      </c>
      <c r="AN1310" s="15" t="str">
        <f t="shared" si="167"/>
        <v>DRNSDRBL</v>
      </c>
    </row>
    <row r="1311" spans="1:40" ht="11.25" customHeight="1" x14ac:dyDescent="0.15">
      <c r="A1311" s="15">
        <v>1310</v>
      </c>
      <c r="B1311" s="15" t="s">
        <v>2931</v>
      </c>
      <c r="C1311" s="15" t="s">
        <v>2932</v>
      </c>
      <c r="D1311" s="3" t="s">
        <v>192</v>
      </c>
      <c r="E1311" s="15" t="s">
        <v>88</v>
      </c>
      <c r="F1311" s="15" t="s">
        <v>52</v>
      </c>
      <c r="G1311" s="15">
        <v>143</v>
      </c>
      <c r="H1311" s="15">
        <v>138</v>
      </c>
      <c r="I1311" s="15">
        <v>63</v>
      </c>
      <c r="J1311" s="15">
        <v>64</v>
      </c>
      <c r="K1311" s="15">
        <v>53</v>
      </c>
      <c r="L1311" s="15">
        <v>56</v>
      </c>
      <c r="M1311" s="15">
        <v>56</v>
      </c>
      <c r="N1311" s="15">
        <v>69</v>
      </c>
      <c r="O1311" s="15">
        <v>62</v>
      </c>
      <c r="P1311" s="15">
        <v>20</v>
      </c>
      <c r="Q1311" s="15" t="s">
        <v>268</v>
      </c>
      <c r="R1311" s="3" t="str">
        <f>IF(ISERROR(VLOOKUP($Q1311,技リスト!$A$1:$F$270,6,FALSE)),"－",VLOOKUP($Q1311,技リスト!$A$1:$F$270,6,FALSE))</f>
        <v>－</v>
      </c>
      <c r="S1311" s="3" t="str">
        <f>IF(ISERROR(VLOOKUP($Q1311,技リスト!$A$1:$F$270,3,FALSE)),"－",VLOOKUP($Q1311,技リスト!$A$1:$F$270,3,FALSE))</f>
        <v>－</v>
      </c>
      <c r="T1311" s="3" t="str">
        <f>IF($E1311=IF(ISERROR(VLOOKUP($Q1311,技リスト!$A$1:$F$270,4,FALSE)),"－",VLOOKUP($Q1311,技リスト!$A$1:$F$270,4,FALSE)),"一致","")</f>
        <v/>
      </c>
      <c r="U1311" s="15" t="s">
        <v>373</v>
      </c>
      <c r="V1311" s="3" t="str">
        <f>IF(ISERROR(VLOOKUP($U1311,技リスト!$A$1:$F$270,6,FALSE)),"－",VLOOKUP($U1311,技リスト!$A$1:$F$270,6,FALSE))</f>
        <v>LS</v>
      </c>
      <c r="W1311" s="3">
        <f>IF(ISERROR(VLOOKUP($U1311,技リスト!$A$1:$F$270,3,FALSE)),"－",VLOOKUP($U1311,技リスト!$A$1:$F$270,3,FALSE))</f>
        <v>69</v>
      </c>
      <c r="X1311" s="3" t="str">
        <f>IF($E1311=IF(ISERROR(VLOOKUP($U1311,技リスト!$A$1:$F$270,4,FALSE)),"－",VLOOKUP($U1311,技リスト!$A$1:$F$270,4,FALSE)),"一致","")</f>
        <v/>
      </c>
      <c r="Y1311" s="15" t="s">
        <v>172</v>
      </c>
      <c r="Z1311" s="3" t="str">
        <f>IF(ISERROR(VLOOKUP($Y1311,技リスト!$A$1:$F$270,6,FALSE)),"－",VLOOKUP($Y1311,技リスト!$A$1:$F$270,6,FALSE))</f>
        <v>DR</v>
      </c>
      <c r="AA1311" s="3">
        <f>IF(ISERROR(VLOOKUP($Y1311,技リスト!$A$1:$F$270,3,FALSE)),"－",VLOOKUP($Y1311,技リスト!$A$1:$F$270,3,FALSE))</f>
        <v>83</v>
      </c>
      <c r="AB1311" s="3" t="str">
        <f>IF($E1311=IF(ISERROR(VLOOKUP($Y1311,技リスト!$A$1:$F$270,4,FALSE)),"－",VLOOKUP($Y1311,技リスト!$A$1:$F$270,4,FALSE)),"一致","")</f>
        <v>一致</v>
      </c>
      <c r="AC1311" s="15" t="s">
        <v>214</v>
      </c>
      <c r="AD1311" s="3" t="str">
        <f>IF(ISERROR(VLOOKUP($AC1311,技リスト!$A$1:$F$270,6,FALSE)),"－",VLOOKUP($AC1311,技リスト!$A$1:$F$270,6,FALSE))</f>
        <v>NS</v>
      </c>
      <c r="AE1311" s="3">
        <f>IF(ISERROR(VLOOKUP($AC1311,技リスト!$A$1:$F$270,3,FALSE)),"－",VLOOKUP($AC1311,技リスト!$A$1:$F$270,3,FALSE))</f>
        <v>94</v>
      </c>
      <c r="AF1311" s="3" t="str">
        <f>IF($E1311=IF(ISERROR(VLOOKUP($AC1311,技リスト!$A$1:$F$245,4,FALSE)),"－",VLOOKUP($AC1311,技リスト!$A$1:$F$245,4,FALSE)),"一致","")</f>
        <v/>
      </c>
      <c r="AG1311" s="16" t="str">
        <f t="shared" si="160"/>
        <v>セツヤク!パトリオットシュートダッシュストームリフレクトバスター</v>
      </c>
      <c r="AH1311" s="16" t="str">
        <f t="shared" si="161"/>
        <v>セツヤク!パトリオットシュートダッシュストームリフレクトバスター</v>
      </c>
      <c r="AI1311" s="16" t="str">
        <f t="shared" si="162"/>
        <v>セツヤク!パトリオットシュートダッシュストームリフレクトバスター</v>
      </c>
      <c r="AJ1311" s="16" t="str">
        <f t="shared" si="163"/>
        <v>セツヤク!パトリオットシュートダッシュストームリフレクトバスター</v>
      </c>
      <c r="AK1311" s="15" t="str">
        <f t="shared" si="164"/>
        <v>－LSDRNS</v>
      </c>
      <c r="AL1311" s="16" t="str">
        <f t="shared" si="165"/>
        <v>－LSDRNS</v>
      </c>
      <c r="AM1311" s="15" t="str">
        <f t="shared" si="166"/>
        <v>－LSDRNS</v>
      </c>
      <c r="AN1311" s="15" t="str">
        <f t="shared" si="167"/>
        <v>－LSDRNS</v>
      </c>
    </row>
    <row r="1312" spans="1:40" ht="11.25" customHeight="1" x14ac:dyDescent="0.15">
      <c r="A1312" s="15">
        <v>1311</v>
      </c>
      <c r="B1312" s="15" t="s">
        <v>2933</v>
      </c>
      <c r="C1312" s="15" t="s">
        <v>2934</v>
      </c>
      <c r="D1312" s="3" t="s">
        <v>192</v>
      </c>
      <c r="E1312" s="15" t="s">
        <v>88</v>
      </c>
      <c r="F1312" s="15" t="s">
        <v>17</v>
      </c>
      <c r="G1312" s="15">
        <v>107</v>
      </c>
      <c r="H1312" s="15">
        <v>130</v>
      </c>
      <c r="I1312" s="15">
        <v>66</v>
      </c>
      <c r="J1312" s="15">
        <v>60</v>
      </c>
      <c r="K1312" s="15">
        <v>63</v>
      </c>
      <c r="L1312" s="15">
        <v>64</v>
      </c>
      <c r="M1312" s="15">
        <v>32</v>
      </c>
      <c r="N1312" s="15">
        <v>64</v>
      </c>
      <c r="O1312" s="15">
        <v>75</v>
      </c>
      <c r="P1312" s="15">
        <v>18</v>
      </c>
      <c r="Q1312" s="15" t="s">
        <v>140</v>
      </c>
      <c r="R1312" s="3" t="str">
        <f>IF(ISERROR(VLOOKUP($Q1312,技リスト!$A$1:$F$270,6,FALSE)),"－",VLOOKUP($Q1312,技リスト!$A$1:$F$270,6,FALSE))</f>
        <v>BL</v>
      </c>
      <c r="S1312" s="3">
        <f>IF(ISERROR(VLOOKUP($Q1312,技リスト!$A$1:$F$270,3,FALSE)),"－",VLOOKUP($Q1312,技リスト!$A$1:$F$270,3,FALSE))</f>
        <v>41</v>
      </c>
      <c r="T1312" s="3" t="str">
        <f>IF($E1312=IF(ISERROR(VLOOKUP($Q1312,技リスト!$A$1:$F$270,4,FALSE)),"－",VLOOKUP($Q1312,技リスト!$A$1:$F$270,4,FALSE)),"一致","")</f>
        <v/>
      </c>
      <c r="U1312" s="15" t="s">
        <v>165</v>
      </c>
      <c r="V1312" s="3" t="str">
        <f>IF(ISERROR(VLOOKUP($U1312,技リスト!$A$1:$F$270,6,FALSE)),"－",VLOOKUP($U1312,技リスト!$A$1:$F$270,6,FALSE))</f>
        <v>BL</v>
      </c>
      <c r="W1312" s="3">
        <f>IF(ISERROR(VLOOKUP($U1312,技リスト!$A$1:$F$270,3,FALSE)),"－",VLOOKUP($U1312,技リスト!$A$1:$F$270,3,FALSE))</f>
        <v>46</v>
      </c>
      <c r="X1312" s="3" t="str">
        <f>IF($E1312=IF(ISERROR(VLOOKUP($U1312,技リスト!$A$1:$F$270,4,FALSE)),"－",VLOOKUP($U1312,技リスト!$A$1:$F$270,4,FALSE)),"一致","")</f>
        <v/>
      </c>
      <c r="Y1312" s="15" t="s">
        <v>2638</v>
      </c>
      <c r="Z1312" s="3" t="str">
        <f>IF(ISERROR(VLOOKUP($Y1312,技リスト!$A$1:$F$270,6,FALSE)),"－",VLOOKUP($Y1312,技リスト!$A$1:$F$270,6,FALSE))</f>
        <v>DR</v>
      </c>
      <c r="AA1312" s="3">
        <f>IF(ISERROR(VLOOKUP($Y1312,技リスト!$A$1:$F$270,3,FALSE)),"－",VLOOKUP($Y1312,技リスト!$A$1:$F$270,3,FALSE))</f>
        <v>52</v>
      </c>
      <c r="AB1312" s="3" t="str">
        <f>IF($E1312=IF(ISERROR(VLOOKUP($Y1312,技リスト!$A$1:$F$270,4,FALSE)),"－",VLOOKUP($Y1312,技リスト!$A$1:$F$270,4,FALSE)),"一致","")</f>
        <v>一致</v>
      </c>
      <c r="AC1312" s="15" t="s">
        <v>2631</v>
      </c>
      <c r="AD1312" s="3" t="str">
        <f>IF(ISERROR(VLOOKUP($AC1312,技リスト!$A$1:$F$270,6,FALSE)),"－",VLOOKUP($AC1312,技リスト!$A$1:$F$270,6,FALSE))</f>
        <v>CA</v>
      </c>
      <c r="AE1312" s="3">
        <f>IF(ISERROR(VLOOKUP($AC1312,技リスト!$A$1:$F$270,3,FALSE)),"－",VLOOKUP($AC1312,技リスト!$A$1:$F$270,3,FALSE))</f>
        <v>48</v>
      </c>
      <c r="AF1312" s="3" t="str">
        <f>IF($E1312=IF(ISERROR(VLOOKUP($AC1312,技リスト!$A$1:$F$245,4,FALSE)),"－",VLOOKUP($AC1312,技リスト!$A$1:$F$245,4,FALSE)),"一致","")</f>
        <v>一致</v>
      </c>
      <c r="AG1312" s="16" t="str">
        <f t="shared" si="160"/>
        <v>うしろのしょうめんフェイクボールリボンシャワーはなふぶき</v>
      </c>
      <c r="AH1312" s="16" t="str">
        <f t="shared" si="161"/>
        <v>うしろのしょうめんフェイクボールリボンシャワーはなふぶき</v>
      </c>
      <c r="AI1312" s="16" t="str">
        <f t="shared" si="162"/>
        <v>うしろのしょうめんフェイクボールリボンシャワーはなふぶき</v>
      </c>
      <c r="AJ1312" s="16" t="str">
        <f t="shared" si="163"/>
        <v>うしろのしょうめんフェイクボールリボンシャワーはなふぶき</v>
      </c>
      <c r="AK1312" s="15" t="str">
        <f t="shared" si="164"/>
        <v>BLBLDRCA</v>
      </c>
      <c r="AL1312" s="16" t="str">
        <f t="shared" si="165"/>
        <v>BLBLDRCA</v>
      </c>
      <c r="AM1312" s="15" t="str">
        <f t="shared" si="166"/>
        <v>BLBLDRCA</v>
      </c>
      <c r="AN1312" s="15" t="str">
        <f t="shared" si="167"/>
        <v>BLBLDRCA</v>
      </c>
    </row>
    <row r="1313" spans="1:40" ht="11.25" customHeight="1" x14ac:dyDescent="0.15">
      <c r="A1313" s="15">
        <v>1312</v>
      </c>
      <c r="B1313" s="15" t="s">
        <v>2935</v>
      </c>
      <c r="C1313" s="15" t="s">
        <v>2936</v>
      </c>
      <c r="D1313" s="3" t="s">
        <v>192</v>
      </c>
      <c r="E1313" s="15" t="s">
        <v>88</v>
      </c>
      <c r="F1313" s="15" t="s">
        <v>17</v>
      </c>
      <c r="G1313" s="15">
        <v>129</v>
      </c>
      <c r="H1313" s="15">
        <v>109</v>
      </c>
      <c r="I1313" s="15">
        <v>45</v>
      </c>
      <c r="J1313" s="15">
        <v>50</v>
      </c>
      <c r="K1313" s="15">
        <v>47</v>
      </c>
      <c r="L1313" s="15">
        <v>55</v>
      </c>
      <c r="M1313" s="15">
        <v>45</v>
      </c>
      <c r="N1313" s="15">
        <v>53</v>
      </c>
      <c r="O1313" s="15">
        <v>54</v>
      </c>
      <c r="P1313" s="15">
        <v>26</v>
      </c>
      <c r="Q1313" s="15" t="s">
        <v>921</v>
      </c>
      <c r="R1313" s="3" t="str">
        <f>IF(ISERROR(VLOOKUP($Q1313,技リスト!$A$1:$F$270,6,FALSE)),"－",VLOOKUP($Q1313,技リスト!$A$1:$F$270,6,FALSE))</f>
        <v>DR</v>
      </c>
      <c r="S1313" s="3">
        <f>IF(ISERROR(VLOOKUP($Q1313,技リスト!$A$1:$F$270,3,FALSE)),"－",VLOOKUP($Q1313,技リスト!$A$1:$F$270,3,FALSE))</f>
        <v>17</v>
      </c>
      <c r="T1313" s="3" t="str">
        <f>IF($E1313=IF(ISERROR(VLOOKUP($Q1313,技リスト!$A$1:$F$270,4,FALSE)),"－",VLOOKUP($Q1313,技リスト!$A$1:$F$270,4,FALSE)),"一致","")</f>
        <v/>
      </c>
      <c r="U1313" s="15" t="s">
        <v>140</v>
      </c>
      <c r="V1313" s="3" t="str">
        <f>IF(ISERROR(VLOOKUP($U1313,技リスト!$A$1:$F$270,6,FALSE)),"－",VLOOKUP($U1313,技リスト!$A$1:$F$270,6,FALSE))</f>
        <v>BL</v>
      </c>
      <c r="W1313" s="3">
        <f>IF(ISERROR(VLOOKUP($U1313,技リスト!$A$1:$F$270,3,FALSE)),"－",VLOOKUP($U1313,技リスト!$A$1:$F$270,3,FALSE))</f>
        <v>41</v>
      </c>
      <c r="X1313" s="3" t="str">
        <f>IF($E1313=IF(ISERROR(VLOOKUP($U1313,技リスト!$A$1:$F$270,4,FALSE)),"－",VLOOKUP($U1313,技リスト!$A$1:$F$270,4,FALSE)),"一致","")</f>
        <v/>
      </c>
      <c r="Y1313" s="15" t="s">
        <v>732</v>
      </c>
      <c r="Z1313" s="3" t="str">
        <f>IF(ISERROR(VLOOKUP($Y1313,技リスト!$A$1:$F$270,6,FALSE)),"－",VLOOKUP($Y1313,技リスト!$A$1:$F$270,6,FALSE))</f>
        <v>BL</v>
      </c>
      <c r="AA1313" s="3">
        <f>IF(ISERROR(VLOOKUP($Y1313,技リスト!$A$1:$F$270,3,FALSE)),"－",VLOOKUP($Y1313,技リスト!$A$1:$F$270,3,FALSE))</f>
        <v>56</v>
      </c>
      <c r="AB1313" s="3" t="str">
        <f>IF($E1313=IF(ISERROR(VLOOKUP($Y1313,技リスト!$A$1:$F$270,4,FALSE)),"－",VLOOKUP($Y1313,技リスト!$A$1:$F$270,4,FALSE)),"一致","")</f>
        <v/>
      </c>
      <c r="AC1313" s="15" t="s">
        <v>363</v>
      </c>
      <c r="AD1313" s="3" t="str">
        <f>IF(ISERROR(VLOOKUP($AC1313,技リスト!$A$1:$F$270,6,FALSE)),"－",VLOOKUP($AC1313,技リスト!$A$1:$F$270,6,FALSE))</f>
        <v>DR</v>
      </c>
      <c r="AE1313" s="3">
        <f>IF(ISERROR(VLOOKUP($AC1313,技リスト!$A$1:$F$270,3,FALSE)),"－",VLOOKUP($AC1313,技リスト!$A$1:$F$270,3,FALSE))</f>
        <v>52</v>
      </c>
      <c r="AF1313" s="3" t="str">
        <f>IF($E1313=IF(ISERROR(VLOOKUP($AC1313,技リスト!$A$1:$F$245,4,FALSE)),"－",VLOOKUP($AC1313,技リスト!$A$1:$F$245,4,FALSE)),"一致","")</f>
        <v/>
      </c>
      <c r="AG1313" s="16" t="str">
        <f t="shared" si="160"/>
        <v>ひとりワンツーうしろのしょうめんフェイクボンバーざんぞう</v>
      </c>
      <c r="AH1313" s="16" t="str">
        <f t="shared" si="161"/>
        <v>ひとりワンツーうしろのしょうめんフェイクボンバーざんぞう</v>
      </c>
      <c r="AI1313" s="16" t="str">
        <f t="shared" si="162"/>
        <v>ひとりワンツーうしろのしょうめんフェイクボンバーざんぞう</v>
      </c>
      <c r="AJ1313" s="16" t="str">
        <f t="shared" si="163"/>
        <v>ひとりワンツーうしろのしょうめんフェイクボンバーざんぞう</v>
      </c>
      <c r="AK1313" s="15" t="str">
        <f t="shared" si="164"/>
        <v>DRBLBLDR</v>
      </c>
      <c r="AL1313" s="16" t="str">
        <f t="shared" si="165"/>
        <v>DRBLBLDR</v>
      </c>
      <c r="AM1313" s="15" t="str">
        <f t="shared" si="166"/>
        <v>DRBLBLDR</v>
      </c>
      <c r="AN1313" s="15" t="str">
        <f t="shared" si="167"/>
        <v>DRBLBLDR</v>
      </c>
    </row>
    <row r="1314" spans="1:40" ht="11.25" customHeight="1" x14ac:dyDescent="0.15">
      <c r="A1314" s="15">
        <v>1313</v>
      </c>
      <c r="B1314" s="15" t="s">
        <v>2937</v>
      </c>
      <c r="C1314" s="15" t="s">
        <v>2938</v>
      </c>
      <c r="D1314" s="3" t="s">
        <v>192</v>
      </c>
      <c r="E1314" s="15" t="s">
        <v>19</v>
      </c>
      <c r="F1314" s="15" t="s">
        <v>52</v>
      </c>
      <c r="G1314" s="15">
        <v>147</v>
      </c>
      <c r="H1314" s="15">
        <v>152</v>
      </c>
      <c r="I1314" s="15">
        <v>52</v>
      </c>
      <c r="J1314" s="15">
        <v>44</v>
      </c>
      <c r="K1314" s="15">
        <v>43</v>
      </c>
      <c r="L1314" s="15">
        <v>71</v>
      </c>
      <c r="M1314" s="15">
        <v>69</v>
      </c>
      <c r="N1314" s="15">
        <v>68</v>
      </c>
      <c r="O1314" s="15">
        <v>64</v>
      </c>
      <c r="P1314" s="15">
        <v>27</v>
      </c>
      <c r="Q1314" s="15" t="s">
        <v>147</v>
      </c>
      <c r="R1314" s="3" t="str">
        <f>IF(ISERROR(VLOOKUP($Q1314,技リスト!$A$1:$F$270,6,FALSE)),"－",VLOOKUP($Q1314,技リスト!$A$1:$F$270,6,FALSE))</f>
        <v>LS</v>
      </c>
      <c r="S1314" s="3">
        <f>IF(ISERROR(VLOOKUP($Q1314,技リスト!$A$1:$F$270,3,FALSE)),"－",VLOOKUP($Q1314,技リスト!$A$1:$F$270,3,FALSE))</f>
        <v>45</v>
      </c>
      <c r="T1314" s="3" t="str">
        <f>IF($E1314=IF(ISERROR(VLOOKUP($Q1314,技リスト!$A$1:$F$270,4,FALSE)),"－",VLOOKUP($Q1314,技リスト!$A$1:$F$270,4,FALSE)),"一致","")</f>
        <v/>
      </c>
      <c r="U1314" s="15" t="s">
        <v>265</v>
      </c>
      <c r="V1314" s="3" t="str">
        <f>IF(ISERROR(VLOOKUP($U1314,技リスト!$A$1:$F$270,6,FALSE)),"－",VLOOKUP($U1314,技リスト!$A$1:$F$270,6,FALSE))</f>
        <v>BS</v>
      </c>
      <c r="W1314" s="3">
        <f>IF(ISERROR(VLOOKUP($U1314,技リスト!$A$1:$F$270,3,FALSE)),"－",VLOOKUP($U1314,技リスト!$A$1:$F$270,3,FALSE))</f>
        <v>78</v>
      </c>
      <c r="X1314" s="3" t="str">
        <f>IF($E1314=IF(ISERROR(VLOOKUP($U1314,技リスト!$A$1:$F$270,4,FALSE)),"－",VLOOKUP($U1314,技リスト!$A$1:$F$270,4,FALSE)),"一致","")</f>
        <v/>
      </c>
      <c r="Y1314" s="15" t="s">
        <v>699</v>
      </c>
      <c r="Z1314" s="3" t="str">
        <f>IF(ISERROR(VLOOKUP($Y1314,技リスト!$A$1:$F$270,6,FALSE)),"－",VLOOKUP($Y1314,技リスト!$A$1:$F$270,6,FALSE))</f>
        <v>BL</v>
      </c>
      <c r="AA1314" s="3">
        <f>IF(ISERROR(VLOOKUP($Y1314,技リスト!$A$1:$F$270,3,FALSE)),"－",VLOOKUP($Y1314,技リスト!$A$1:$F$270,3,FALSE))</f>
        <v>80</v>
      </c>
      <c r="AB1314" s="3" t="str">
        <f>IF($E1314=IF(ISERROR(VLOOKUP($Y1314,技リスト!$A$1:$F$270,4,FALSE)),"－",VLOOKUP($Y1314,技リスト!$A$1:$F$270,4,FALSE)),"一致","")</f>
        <v>一致</v>
      </c>
      <c r="AC1314" s="15" t="s">
        <v>308</v>
      </c>
      <c r="AD1314" s="3" t="str">
        <f>IF(ISERROR(VLOOKUP($AC1314,技リスト!$A$1:$F$270,6,FALSE)),"－",VLOOKUP($AC1314,技リスト!$A$1:$F$270,6,FALSE))</f>
        <v>DR</v>
      </c>
      <c r="AE1314" s="3">
        <f>IF(ISERROR(VLOOKUP($AC1314,技リスト!$A$1:$F$270,3,FALSE)),"－",VLOOKUP($AC1314,技リスト!$A$1:$F$270,3,FALSE))</f>
        <v>81</v>
      </c>
      <c r="AF1314" s="3" t="str">
        <f>IF($E1314=IF(ISERROR(VLOOKUP($AC1314,技リスト!$A$1:$F$245,4,FALSE)),"－",VLOOKUP($AC1314,技リスト!$A$1:$F$245,4,FALSE)),"一致","")</f>
        <v/>
      </c>
      <c r="AG1314" s="16" t="str">
        <f t="shared" si="160"/>
        <v>すいせいシュートホークショットグッドスメルあいきどう</v>
      </c>
      <c r="AH1314" s="16" t="str">
        <f t="shared" si="161"/>
        <v>すいせいシュートホークショットグッドスメルあいきどう</v>
      </c>
      <c r="AI1314" s="16" t="str">
        <f t="shared" si="162"/>
        <v>すいせいシュートホークショットグッドスメルあいきどう</v>
      </c>
      <c r="AJ1314" s="16" t="str">
        <f t="shared" si="163"/>
        <v>すいせいシュートホークショットグッドスメルあいきどう</v>
      </c>
      <c r="AK1314" s="15" t="str">
        <f t="shared" si="164"/>
        <v>LSBSBLDR</v>
      </c>
      <c r="AL1314" s="16" t="str">
        <f t="shared" si="165"/>
        <v>LSBSBLDR</v>
      </c>
      <c r="AM1314" s="15" t="str">
        <f t="shared" si="166"/>
        <v>LSBSBLDR</v>
      </c>
      <c r="AN1314" s="15" t="str">
        <f t="shared" si="167"/>
        <v>LSBSBLDR</v>
      </c>
    </row>
    <row r="1315" spans="1:40" ht="11.25" customHeight="1" x14ac:dyDescent="0.15">
      <c r="A1315" s="15">
        <v>1314</v>
      </c>
      <c r="B1315" s="15" t="s">
        <v>2939</v>
      </c>
      <c r="C1315" s="15" t="s">
        <v>2940</v>
      </c>
      <c r="D1315" s="3" t="s">
        <v>192</v>
      </c>
      <c r="E1315" s="15" t="s">
        <v>145</v>
      </c>
      <c r="F1315" s="15" t="s">
        <v>52</v>
      </c>
      <c r="G1315" s="15">
        <v>149</v>
      </c>
      <c r="H1315" s="15">
        <v>152</v>
      </c>
      <c r="I1315" s="15">
        <v>60</v>
      </c>
      <c r="J1315" s="15">
        <v>64</v>
      </c>
      <c r="K1315" s="15">
        <v>64</v>
      </c>
      <c r="L1315" s="15">
        <v>64</v>
      </c>
      <c r="M1315" s="15">
        <v>70</v>
      </c>
      <c r="N1315" s="15">
        <v>68</v>
      </c>
      <c r="O1315" s="15">
        <v>69</v>
      </c>
      <c r="P1315" s="15">
        <v>22</v>
      </c>
      <c r="Q1315" s="15" t="s">
        <v>160</v>
      </c>
      <c r="R1315" s="3" t="str">
        <f>IF(ISERROR(VLOOKUP($Q1315,技リスト!$A$1:$F$270,6,FALSE)),"－",VLOOKUP($Q1315,技リスト!$A$1:$F$270,6,FALSE))</f>
        <v>BS</v>
      </c>
      <c r="S1315" s="3">
        <f>IF(ISERROR(VLOOKUP($Q1315,技リスト!$A$1:$F$270,3,FALSE)),"－",VLOOKUP($Q1315,技リスト!$A$1:$F$270,3,FALSE))</f>
        <v>78</v>
      </c>
      <c r="T1315" s="3" t="str">
        <f>IF($E1315=IF(ISERROR(VLOOKUP($Q1315,技リスト!$A$1:$F$270,4,FALSE)),"－",VLOOKUP($Q1315,技リスト!$A$1:$F$270,4,FALSE)),"一致","")</f>
        <v/>
      </c>
      <c r="U1315" s="15" t="s">
        <v>424</v>
      </c>
      <c r="V1315" s="3" t="str">
        <f>IF(ISERROR(VLOOKUP($U1315,技リスト!$A$1:$F$270,6,FALSE)),"－",VLOOKUP($U1315,技リスト!$A$1:$F$270,6,FALSE))</f>
        <v>NS</v>
      </c>
      <c r="W1315" s="3">
        <f>IF(ISERROR(VLOOKUP($U1315,技リスト!$A$1:$F$270,3,FALSE)),"－",VLOOKUP($U1315,技リスト!$A$1:$F$270,3,FALSE))</f>
        <v>78</v>
      </c>
      <c r="X1315" s="3" t="str">
        <f>IF($E1315=IF(ISERROR(VLOOKUP($U1315,技リスト!$A$1:$F$270,4,FALSE)),"－",VLOOKUP($U1315,技リスト!$A$1:$F$270,4,FALSE)),"一致","")</f>
        <v>一致</v>
      </c>
      <c r="Y1315" s="15" t="s">
        <v>876</v>
      </c>
      <c r="Z1315" s="3" t="str">
        <f>IF(ISERROR(VLOOKUP($Y1315,技リスト!$A$1:$F$270,6,FALSE)),"－",VLOOKUP($Y1315,技リスト!$A$1:$F$270,6,FALSE))</f>
        <v>NS</v>
      </c>
      <c r="AA1315" s="3">
        <f>IF(ISERROR(VLOOKUP($Y1315,技リスト!$A$1:$F$270,3,FALSE)),"－",VLOOKUP($Y1315,技リスト!$A$1:$F$270,3,FALSE))</f>
        <v>94</v>
      </c>
      <c r="AB1315" s="3" t="str">
        <f>IF($E1315=IF(ISERROR(VLOOKUP($Y1315,技リスト!$A$1:$F$270,4,FALSE)),"－",VLOOKUP($Y1315,技リスト!$A$1:$F$270,4,FALSE)),"一致","")</f>
        <v/>
      </c>
      <c r="AC1315" s="15" t="s">
        <v>816</v>
      </c>
      <c r="AD1315" s="3" t="str">
        <f>IF(ISERROR(VLOOKUP($AC1315,技リスト!$A$1:$F$270,6,FALSE)),"－",VLOOKUP($AC1315,技リスト!$A$1:$F$270,6,FALSE))</f>
        <v>DR</v>
      </c>
      <c r="AE1315" s="3">
        <f>IF(ISERROR(VLOOKUP($AC1315,技リスト!$A$1:$F$270,3,FALSE)),"－",VLOOKUP($AC1315,技リスト!$A$1:$F$270,3,FALSE))</f>
        <v>83</v>
      </c>
      <c r="AF1315" s="3" t="str">
        <f>IF($E1315=IF(ISERROR(VLOOKUP($AC1315,技リスト!$A$1:$F$245,4,FALSE)),"－",VLOOKUP($AC1315,技リスト!$A$1:$F$245,4,FALSE)),"一致","")</f>
        <v/>
      </c>
      <c r="AG1315" s="16" t="str">
        <f t="shared" si="160"/>
        <v>クンフーアタックシャインドライブデュアルストライクモグラシャッフル</v>
      </c>
      <c r="AH1315" s="16" t="str">
        <f t="shared" si="161"/>
        <v>クンフーアタックシャインドライブデュアルストライクモグラシャッフル</v>
      </c>
      <c r="AI1315" s="16" t="str">
        <f t="shared" si="162"/>
        <v>クンフーアタックシャインドライブデュアルストライクモグラシャッフル</v>
      </c>
      <c r="AJ1315" s="16" t="str">
        <f t="shared" si="163"/>
        <v>クンフーアタックシャインドライブデュアルストライクモグラシャッフル</v>
      </c>
      <c r="AK1315" s="15" t="str">
        <f t="shared" si="164"/>
        <v>BSNSNSDR</v>
      </c>
      <c r="AL1315" s="16" t="str">
        <f t="shared" si="165"/>
        <v>BSNSNSDR</v>
      </c>
      <c r="AM1315" s="15" t="str">
        <f t="shared" si="166"/>
        <v>BSNSNSDR</v>
      </c>
      <c r="AN1315" s="15" t="str">
        <f t="shared" si="167"/>
        <v>BSNSNSDR</v>
      </c>
    </row>
    <row r="1316" spans="1:40" ht="11.25" customHeight="1" x14ac:dyDescent="0.15">
      <c r="A1316" s="15">
        <v>1315</v>
      </c>
      <c r="B1316" s="15" t="s">
        <v>2941</v>
      </c>
      <c r="C1316" s="15" t="s">
        <v>2942</v>
      </c>
      <c r="D1316" s="3" t="s">
        <v>192</v>
      </c>
      <c r="E1316" s="15" t="s">
        <v>19</v>
      </c>
      <c r="F1316" s="15" t="s">
        <v>53</v>
      </c>
      <c r="G1316" s="15">
        <v>165</v>
      </c>
      <c r="H1316" s="15">
        <v>142</v>
      </c>
      <c r="I1316" s="15">
        <v>70</v>
      </c>
      <c r="J1316" s="15">
        <v>53</v>
      </c>
      <c r="K1316" s="15">
        <v>60</v>
      </c>
      <c r="L1316" s="15">
        <v>68</v>
      </c>
      <c r="M1316" s="15">
        <v>32</v>
      </c>
      <c r="N1316" s="15">
        <v>64</v>
      </c>
      <c r="O1316" s="15">
        <v>79</v>
      </c>
      <c r="P1316" s="15">
        <v>15</v>
      </c>
      <c r="Q1316" s="15" t="s">
        <v>169</v>
      </c>
      <c r="R1316" s="3" t="str">
        <f>IF(ISERROR(VLOOKUP($Q1316,技リスト!$A$1:$F$270,6,FALSE)),"－",VLOOKUP($Q1316,技リスト!$A$1:$F$270,6,FALSE))</f>
        <v>BL</v>
      </c>
      <c r="S1316" s="3">
        <f>IF(ISERROR(VLOOKUP($Q1316,技リスト!$A$1:$F$270,3,FALSE)),"－",VLOOKUP($Q1316,技リスト!$A$1:$F$270,3,FALSE))</f>
        <v>8</v>
      </c>
      <c r="T1316" s="3" t="str">
        <f>IF($E1316=IF(ISERROR(VLOOKUP($Q1316,技リスト!$A$1:$F$270,4,FALSE)),"－",VLOOKUP($Q1316,技リスト!$A$1:$F$270,4,FALSE)),"一致","")</f>
        <v>一致</v>
      </c>
      <c r="U1316" s="15" t="s">
        <v>373</v>
      </c>
      <c r="V1316" s="3" t="str">
        <f>IF(ISERROR(VLOOKUP($U1316,技リスト!$A$1:$F$270,6,FALSE)),"－",VLOOKUP($U1316,技リスト!$A$1:$F$270,6,FALSE))</f>
        <v>LS</v>
      </c>
      <c r="W1316" s="3">
        <f>IF(ISERROR(VLOOKUP($U1316,技リスト!$A$1:$F$270,3,FALSE)),"－",VLOOKUP($U1316,技リスト!$A$1:$F$270,3,FALSE))</f>
        <v>69</v>
      </c>
      <c r="X1316" s="3" t="str">
        <f>IF($E1316=IF(ISERROR(VLOOKUP($U1316,技リスト!$A$1:$F$270,4,FALSE)),"－",VLOOKUP($U1316,技リスト!$A$1:$F$270,4,FALSE)),"一致","")</f>
        <v/>
      </c>
      <c r="Y1316" s="15" t="s">
        <v>427</v>
      </c>
      <c r="Z1316" s="3" t="str">
        <f>IF(ISERROR(VLOOKUP($Y1316,技リスト!$A$1:$F$270,6,FALSE)),"－",VLOOKUP($Y1316,技リスト!$A$1:$F$270,6,FALSE))</f>
        <v>BL</v>
      </c>
      <c r="AA1316" s="3">
        <f>IF(ISERROR(VLOOKUP($Y1316,技リスト!$A$1:$F$270,3,FALSE)),"－",VLOOKUP($Y1316,技リスト!$A$1:$F$270,3,FALSE))</f>
        <v>39</v>
      </c>
      <c r="AB1316" s="3" t="str">
        <f>IF($E1316=IF(ISERROR(VLOOKUP($Y1316,技リスト!$A$1:$F$270,4,FALSE)),"－",VLOOKUP($Y1316,技リスト!$A$1:$F$270,4,FALSE)),"一致","")</f>
        <v/>
      </c>
      <c r="AC1316" s="15" t="s">
        <v>338</v>
      </c>
      <c r="AD1316" s="3" t="str">
        <f>IF(ISERROR(VLOOKUP($AC1316,技リスト!$A$1:$F$270,6,FALSE)),"－",VLOOKUP($AC1316,技リスト!$A$1:$F$270,6,FALSE))</f>
        <v>DR</v>
      </c>
      <c r="AE1316" s="3">
        <f>IF(ISERROR(VLOOKUP($AC1316,技リスト!$A$1:$F$270,3,FALSE)),"－",VLOOKUP($AC1316,技リスト!$A$1:$F$270,3,FALSE))</f>
        <v>76</v>
      </c>
      <c r="AF1316" s="3" t="str">
        <f>IF($E1316=IF(ISERROR(VLOOKUP($AC1316,技リスト!$A$1:$F$245,4,FALSE)),"－",VLOOKUP($AC1316,技リスト!$A$1:$F$245,4,FALSE)),"一致","")</f>
        <v/>
      </c>
      <c r="AG1316" s="16" t="str">
        <f t="shared" si="160"/>
        <v>クイックドロウパトリオットシュートブレードアタックとうめいフェイント</v>
      </c>
      <c r="AH1316" s="16" t="str">
        <f t="shared" si="161"/>
        <v>クイックドロウパトリオットシュートブレードアタックとうめいフェイント</v>
      </c>
      <c r="AI1316" s="16" t="str">
        <f t="shared" si="162"/>
        <v>クイックドロウパトリオットシュートブレードアタックとうめいフェイント</v>
      </c>
      <c r="AJ1316" s="16" t="str">
        <f t="shared" si="163"/>
        <v>クイックドロウパトリオットシュートブレードアタックとうめいフェイント</v>
      </c>
      <c r="AK1316" s="15" t="str">
        <f t="shared" si="164"/>
        <v>BLLSBLDR</v>
      </c>
      <c r="AL1316" s="16" t="str">
        <f t="shared" si="165"/>
        <v>BLLSBLDR</v>
      </c>
      <c r="AM1316" s="15" t="str">
        <f t="shared" si="166"/>
        <v>BLLSBLDR</v>
      </c>
      <c r="AN1316" s="15" t="str">
        <f t="shared" si="167"/>
        <v>BLLSBLDR</v>
      </c>
    </row>
    <row r="1317" spans="1:40" ht="11.25" customHeight="1" x14ac:dyDescent="0.15">
      <c r="A1317" s="15">
        <v>1316</v>
      </c>
      <c r="B1317" s="15" t="s">
        <v>2943</v>
      </c>
      <c r="C1317" s="15" t="s">
        <v>2944</v>
      </c>
      <c r="D1317" s="3" t="s">
        <v>18</v>
      </c>
      <c r="E1317" s="15" t="s">
        <v>19</v>
      </c>
      <c r="F1317" s="15" t="s">
        <v>53</v>
      </c>
      <c r="G1317" s="15">
        <v>125</v>
      </c>
      <c r="H1317" s="15">
        <v>152</v>
      </c>
      <c r="I1317" s="15">
        <v>71</v>
      </c>
      <c r="J1317" s="15">
        <v>75</v>
      </c>
      <c r="K1317" s="15">
        <v>63</v>
      </c>
      <c r="L1317" s="15">
        <v>76</v>
      </c>
      <c r="M1317" s="15">
        <v>71</v>
      </c>
      <c r="N1317" s="15">
        <v>72</v>
      </c>
      <c r="O1317" s="15">
        <v>68</v>
      </c>
      <c r="P1317" s="15">
        <v>25</v>
      </c>
      <c r="Q1317" s="15" t="s">
        <v>235</v>
      </c>
      <c r="R1317" s="3" t="str">
        <f>IF(ISERROR(VLOOKUP($Q1317,技リスト!$A$1:$F$270,6,FALSE)),"－",VLOOKUP($Q1317,技リスト!$A$1:$F$270,6,FALSE))</f>
        <v>NS</v>
      </c>
      <c r="S1317" s="3">
        <f>IF(ISERROR(VLOOKUP($Q1317,技リスト!$A$1:$F$270,3,FALSE)),"－",VLOOKUP($Q1317,技リスト!$A$1:$F$270,3,FALSE))</f>
        <v>58</v>
      </c>
      <c r="T1317" s="3" t="str">
        <f>IF($E1317=IF(ISERROR(VLOOKUP($Q1317,技リスト!$A$1:$F$270,4,FALSE)),"－",VLOOKUP($Q1317,技リスト!$A$1:$F$270,4,FALSE)),"一致","")</f>
        <v>一致</v>
      </c>
      <c r="U1317" s="15" t="s">
        <v>281</v>
      </c>
      <c r="V1317" s="3" t="str">
        <f>IF(ISERROR(VLOOKUP($U1317,技リスト!$A$1:$F$270,6,FALSE)),"－",VLOOKUP($U1317,技リスト!$A$1:$F$270,6,FALSE))</f>
        <v>P1</v>
      </c>
      <c r="W1317" s="3">
        <f>IF(ISERROR(VLOOKUP($U1317,技リスト!$A$1:$F$270,3,FALSE)),"－",VLOOKUP($U1317,技リスト!$A$1:$F$270,3,FALSE))</f>
        <v>67</v>
      </c>
      <c r="X1317" s="3" t="str">
        <f>IF($E1317=IF(ISERROR(VLOOKUP($U1317,技リスト!$A$1:$F$270,4,FALSE)),"－",VLOOKUP($U1317,技リスト!$A$1:$F$270,4,FALSE)),"一致","")</f>
        <v/>
      </c>
      <c r="Y1317" s="15" t="s">
        <v>242</v>
      </c>
      <c r="Z1317" s="3" t="str">
        <f>IF(ISERROR(VLOOKUP($Y1317,技リスト!$A$1:$F$270,6,FALSE)),"－",VLOOKUP($Y1317,技リスト!$A$1:$F$270,6,FALSE))</f>
        <v>BS</v>
      </c>
      <c r="AA1317" s="3">
        <f>IF(ISERROR(VLOOKUP($Y1317,技リスト!$A$1:$F$270,3,FALSE)),"－",VLOOKUP($Y1317,技リスト!$A$1:$F$270,3,FALSE))</f>
        <v>87</v>
      </c>
      <c r="AB1317" s="3" t="str">
        <f>IF($E1317=IF(ISERROR(VLOOKUP($Y1317,技リスト!$A$1:$F$270,4,FALSE)),"－",VLOOKUP($Y1317,技リスト!$A$1:$F$270,4,FALSE)),"一致","")</f>
        <v>一致</v>
      </c>
      <c r="AC1317" s="15" t="s">
        <v>154</v>
      </c>
      <c r="AD1317" s="3" t="str">
        <f>IF(ISERROR(VLOOKUP($AC1317,技リスト!$A$1:$F$270,6,FALSE)),"－",VLOOKUP($AC1317,技リスト!$A$1:$F$270,6,FALSE))</f>
        <v>BB</v>
      </c>
      <c r="AE1317" s="3">
        <f>IF(ISERROR(VLOOKUP($AC1317,技リスト!$A$1:$F$270,3,FALSE)),"－",VLOOKUP($AC1317,技リスト!$A$1:$F$270,3,FALSE))</f>
        <v>84</v>
      </c>
      <c r="AF1317" s="3" t="str">
        <f>IF($E1317=IF(ISERROR(VLOOKUP($AC1317,技リスト!$A$1:$F$245,4,FALSE)),"－",VLOOKUP($AC1317,技リスト!$A$1:$F$245,4,FALSE)),"一致","")</f>
        <v/>
      </c>
      <c r="AG1317" s="16" t="str">
        <f t="shared" si="160"/>
        <v>ひゃくれつショットばくれつパンチにひゃくれつショットシューティングスター</v>
      </c>
      <c r="AH1317" s="16" t="str">
        <f t="shared" si="161"/>
        <v>ひゃくれつショットばくれつパンチにひゃくれつショットシューティングスター</v>
      </c>
      <c r="AI1317" s="16" t="str">
        <f t="shared" si="162"/>
        <v>ひゃくれつショットばくれつパンチにひゃくれつショットシューティングスター</v>
      </c>
      <c r="AJ1317" s="16" t="str">
        <f t="shared" si="163"/>
        <v>ひゃくれつショットばくれつパンチにひゃくれつショットシューティングスター</v>
      </c>
      <c r="AK1317" s="15" t="str">
        <f t="shared" si="164"/>
        <v>NSP1BSBB</v>
      </c>
      <c r="AL1317" s="16" t="str">
        <f t="shared" si="165"/>
        <v>NSP1BSBB</v>
      </c>
      <c r="AM1317" s="15" t="str">
        <f t="shared" si="166"/>
        <v>NSP1BSBB</v>
      </c>
      <c r="AN1317" s="15" t="str">
        <f t="shared" si="167"/>
        <v>NSP1BSBB</v>
      </c>
    </row>
    <row r="1318" spans="1:40" ht="11.25" customHeight="1" x14ac:dyDescent="0.15">
      <c r="A1318" s="15">
        <v>1317</v>
      </c>
      <c r="B1318" s="15" t="s">
        <v>2945</v>
      </c>
      <c r="C1318" s="15" t="s">
        <v>2946</v>
      </c>
      <c r="D1318" s="3" t="s">
        <v>18</v>
      </c>
      <c r="E1318" s="15" t="s">
        <v>19</v>
      </c>
      <c r="F1318" s="15" t="s">
        <v>52</v>
      </c>
      <c r="G1318" s="15">
        <v>140</v>
      </c>
      <c r="H1318" s="15">
        <v>129</v>
      </c>
      <c r="I1318" s="15">
        <v>53</v>
      </c>
      <c r="J1318" s="15">
        <v>51</v>
      </c>
      <c r="K1318" s="15">
        <v>51</v>
      </c>
      <c r="L1318" s="15">
        <v>52</v>
      </c>
      <c r="M1318" s="15">
        <v>71</v>
      </c>
      <c r="N1318" s="15">
        <v>52</v>
      </c>
      <c r="O1318" s="15">
        <v>56</v>
      </c>
      <c r="P1318" s="15">
        <v>18</v>
      </c>
      <c r="Q1318" s="15" t="s">
        <v>159</v>
      </c>
      <c r="R1318" s="3" t="str">
        <f>IF(ISERROR(VLOOKUP($Q1318,技リスト!$A$1:$F$270,6,FALSE)),"－",VLOOKUP($Q1318,技リスト!$A$1:$F$270,6,FALSE))</f>
        <v>NS</v>
      </c>
      <c r="S1318" s="3">
        <f>IF(ISERROR(VLOOKUP($Q1318,技リスト!$A$1:$F$270,3,FALSE)),"－",VLOOKUP($Q1318,技リスト!$A$1:$F$270,3,FALSE))</f>
        <v>67</v>
      </c>
      <c r="T1318" s="3" t="str">
        <f>IF($E1318=IF(ISERROR(VLOOKUP($Q1318,技リスト!$A$1:$F$270,4,FALSE)),"－",VLOOKUP($Q1318,技リスト!$A$1:$F$270,4,FALSE)),"一致","")</f>
        <v/>
      </c>
      <c r="U1318" s="15" t="s">
        <v>350</v>
      </c>
      <c r="V1318" s="3" t="str">
        <f>IF(ISERROR(VLOOKUP($U1318,技リスト!$A$1:$F$270,6,FALSE)),"－",VLOOKUP($U1318,技リスト!$A$1:$F$270,6,FALSE))</f>
        <v>NS</v>
      </c>
      <c r="W1318" s="3">
        <f>IF(ISERROR(VLOOKUP($U1318,技リスト!$A$1:$F$270,3,FALSE)),"－",VLOOKUP($U1318,技リスト!$A$1:$F$270,3,FALSE))</f>
        <v>67</v>
      </c>
      <c r="X1318" s="3" t="str">
        <f>IF($E1318=IF(ISERROR(VLOOKUP($U1318,技リスト!$A$1:$F$270,4,FALSE)),"－",VLOOKUP($U1318,技リスト!$A$1:$F$270,4,FALSE)),"一致","")</f>
        <v/>
      </c>
      <c r="Y1318" s="15" t="s">
        <v>241</v>
      </c>
      <c r="Z1318" s="3" t="str">
        <f>IF(ISERROR(VLOOKUP($Y1318,技リスト!$A$1:$F$270,6,FALSE)),"－",VLOOKUP($Y1318,技リスト!$A$1:$F$270,6,FALSE))</f>
        <v>DR</v>
      </c>
      <c r="AA1318" s="3">
        <f>IF(ISERROR(VLOOKUP($Y1318,技リスト!$A$1:$F$270,3,FALSE)),"－",VLOOKUP($Y1318,技リスト!$A$1:$F$270,3,FALSE))</f>
        <v>61</v>
      </c>
      <c r="AB1318" s="3" t="str">
        <f>IF($E1318=IF(ISERROR(VLOOKUP($Y1318,技リスト!$A$1:$F$270,4,FALSE)),"－",VLOOKUP($Y1318,技リスト!$A$1:$F$270,4,FALSE)),"一致","")</f>
        <v/>
      </c>
      <c r="AC1318" s="15" t="s">
        <v>766</v>
      </c>
      <c r="AD1318" s="3" t="str">
        <f>IF(ISERROR(VLOOKUP($AC1318,技リスト!$A$1:$F$270,6,FALSE)),"－",VLOOKUP($AC1318,技リスト!$A$1:$F$270,6,FALSE))</f>
        <v>NS</v>
      </c>
      <c r="AE1318" s="3">
        <f>IF(ISERROR(VLOOKUP($AC1318,技リスト!$A$1:$F$270,3,FALSE)),"－",VLOOKUP($AC1318,技リスト!$A$1:$F$270,3,FALSE))</f>
        <v>80</v>
      </c>
      <c r="AF1318" s="3" t="str">
        <f>IF($E1318=IF(ISERROR(VLOOKUP($AC1318,技リスト!$A$1:$F$245,4,FALSE)),"－",VLOOKUP($AC1318,技リスト!$A$1:$F$245,4,FALSE)),"一致","")</f>
        <v>一致</v>
      </c>
      <c r="AG1318" s="16" t="str">
        <f t="shared" si="160"/>
        <v>クルクルヘッドクロスドライブカマイタチトカチェフボンバー</v>
      </c>
      <c r="AH1318" s="16" t="str">
        <f t="shared" si="161"/>
        <v>クルクルヘッドクロスドライブカマイタチトカチェフボンバー</v>
      </c>
      <c r="AI1318" s="16" t="str">
        <f t="shared" si="162"/>
        <v>クルクルヘッドクロスドライブカマイタチトカチェフボンバー</v>
      </c>
      <c r="AJ1318" s="16" t="str">
        <f t="shared" si="163"/>
        <v>クルクルヘッドクロスドライブカマイタチトカチェフボンバー</v>
      </c>
      <c r="AK1318" s="15" t="str">
        <f t="shared" si="164"/>
        <v>NSNSDRNS</v>
      </c>
      <c r="AL1318" s="16" t="str">
        <f t="shared" si="165"/>
        <v>NSNSDRNS</v>
      </c>
      <c r="AM1318" s="15" t="str">
        <f t="shared" si="166"/>
        <v>NSNSDRNS</v>
      </c>
      <c r="AN1318" s="15" t="str">
        <f t="shared" si="167"/>
        <v>NSNSDRNS</v>
      </c>
    </row>
    <row r="1319" spans="1:40" ht="11.25" customHeight="1" x14ac:dyDescent="0.15">
      <c r="A1319" s="15">
        <v>1318</v>
      </c>
      <c r="B1319" s="15" t="s">
        <v>2947</v>
      </c>
      <c r="C1319" s="15" t="s">
        <v>2948</v>
      </c>
      <c r="D1319" s="3" t="s">
        <v>192</v>
      </c>
      <c r="E1319" s="15" t="s">
        <v>19</v>
      </c>
      <c r="F1319" s="15" t="s">
        <v>53</v>
      </c>
      <c r="G1319" s="15">
        <v>156</v>
      </c>
      <c r="H1319" s="15">
        <v>129</v>
      </c>
      <c r="I1319" s="15">
        <v>62</v>
      </c>
      <c r="J1319" s="15">
        <v>53</v>
      </c>
      <c r="K1319" s="15">
        <v>60</v>
      </c>
      <c r="L1319" s="15">
        <v>62</v>
      </c>
      <c r="M1319" s="15">
        <v>58</v>
      </c>
      <c r="N1319" s="15">
        <v>59</v>
      </c>
      <c r="O1319" s="15">
        <v>59</v>
      </c>
      <c r="P1319" s="15">
        <v>27</v>
      </c>
      <c r="Q1319" s="15" t="s">
        <v>152</v>
      </c>
      <c r="R1319" s="3" t="str">
        <f>IF(ISERROR(VLOOKUP($Q1319,技リスト!$A$1:$F$270,6,FALSE)),"－",VLOOKUP($Q1319,技リスト!$A$1:$F$270,6,FALSE))</f>
        <v>DR</v>
      </c>
      <c r="S1319" s="3">
        <f>IF(ISERROR(VLOOKUP($Q1319,技リスト!$A$1:$F$270,3,FALSE)),"－",VLOOKUP($Q1319,技リスト!$A$1:$F$270,3,FALSE))</f>
        <v>47</v>
      </c>
      <c r="T1319" s="3" t="str">
        <f>IF($E1319=IF(ISERROR(VLOOKUP($Q1319,技リスト!$A$1:$F$270,4,FALSE)),"－",VLOOKUP($Q1319,技リスト!$A$1:$F$270,4,FALSE)),"一致","")</f>
        <v/>
      </c>
      <c r="U1319" s="15" t="s">
        <v>165</v>
      </c>
      <c r="V1319" s="3" t="str">
        <f>IF(ISERROR(VLOOKUP($U1319,技リスト!$A$1:$F$270,6,FALSE)),"－",VLOOKUP($U1319,技リスト!$A$1:$F$270,6,FALSE))</f>
        <v>BL</v>
      </c>
      <c r="W1319" s="3">
        <f>IF(ISERROR(VLOOKUP($U1319,技リスト!$A$1:$F$270,3,FALSE)),"－",VLOOKUP($U1319,技リスト!$A$1:$F$270,3,FALSE))</f>
        <v>46</v>
      </c>
      <c r="X1319" s="3" t="str">
        <f>IF($E1319=IF(ISERROR(VLOOKUP($U1319,技リスト!$A$1:$F$270,4,FALSE)),"－",VLOOKUP($U1319,技リスト!$A$1:$F$270,4,FALSE)),"一致","")</f>
        <v>一致</v>
      </c>
      <c r="Y1319" s="15" t="s">
        <v>195</v>
      </c>
      <c r="Z1319" s="3" t="str">
        <f>IF(ISERROR(VLOOKUP($Y1319,技リスト!$A$1:$F$270,6,FALSE)),"－",VLOOKUP($Y1319,技リスト!$A$1:$F$270,6,FALSE))</f>
        <v>NS</v>
      </c>
      <c r="AA1319" s="3">
        <f>IF(ISERROR(VLOOKUP($Y1319,技リスト!$A$1:$F$270,3,FALSE)),"－",VLOOKUP($Y1319,技リスト!$A$1:$F$270,3,FALSE))</f>
        <v>68</v>
      </c>
      <c r="AB1319" s="3" t="str">
        <f>IF($E1319=IF(ISERROR(VLOOKUP($Y1319,技リスト!$A$1:$F$270,4,FALSE)),"－",VLOOKUP($Y1319,技リスト!$A$1:$F$270,4,FALSE)),"一致","")</f>
        <v>一致</v>
      </c>
      <c r="AC1319" s="15" t="s">
        <v>715</v>
      </c>
      <c r="AD1319" s="3" t="str">
        <f>IF(ISERROR(VLOOKUP($AC1319,技リスト!$A$1:$F$270,6,FALSE)),"－",VLOOKUP($AC1319,技リスト!$A$1:$F$270,6,FALSE))</f>
        <v>DR</v>
      </c>
      <c r="AE1319" s="3">
        <f>IF(ISERROR(VLOOKUP($AC1319,技リスト!$A$1:$F$270,3,FALSE)),"－",VLOOKUP($AC1319,技リスト!$A$1:$F$270,3,FALSE))</f>
        <v>61</v>
      </c>
      <c r="AF1319" s="3" t="str">
        <f>IF($E1319=IF(ISERROR(VLOOKUP($AC1319,技リスト!$A$1:$F$245,4,FALSE)),"－",VLOOKUP($AC1319,技リスト!$A$1:$F$245,4,FALSE)),"一致","")</f>
        <v>一致</v>
      </c>
      <c r="AG1319" s="16" t="str">
        <f t="shared" si="160"/>
        <v>ジグザグスパークフェイクボールローズスプラッシュたつまきどくぎり</v>
      </c>
      <c r="AH1319" s="16" t="str">
        <f t="shared" si="161"/>
        <v>ジグザグスパークフェイクボールローズスプラッシュたつまきどくぎり</v>
      </c>
      <c r="AI1319" s="16" t="str">
        <f t="shared" si="162"/>
        <v>ジグザグスパークフェイクボールローズスプラッシュたつまきどくぎり</v>
      </c>
      <c r="AJ1319" s="16" t="str">
        <f t="shared" si="163"/>
        <v>ジグザグスパークフェイクボールローズスプラッシュたつまきどくぎり</v>
      </c>
      <c r="AK1319" s="15" t="str">
        <f t="shared" si="164"/>
        <v>DRBLNSDR</v>
      </c>
      <c r="AL1319" s="16" t="str">
        <f t="shared" si="165"/>
        <v>DRBLNSDR</v>
      </c>
      <c r="AM1319" s="15" t="str">
        <f t="shared" si="166"/>
        <v>DRBLNSDR</v>
      </c>
      <c r="AN1319" s="15" t="str">
        <f t="shared" si="167"/>
        <v>DRBLNSDR</v>
      </c>
    </row>
    <row r="1320" spans="1:40" ht="11.25" customHeight="1" x14ac:dyDescent="0.15">
      <c r="A1320" s="15">
        <v>1319</v>
      </c>
      <c r="B1320" s="15" t="s">
        <v>2949</v>
      </c>
      <c r="C1320" s="15" t="s">
        <v>2950</v>
      </c>
      <c r="D1320" s="3" t="s">
        <v>18</v>
      </c>
      <c r="E1320" s="15" t="s">
        <v>88</v>
      </c>
      <c r="F1320" s="15" t="s">
        <v>52</v>
      </c>
      <c r="G1320" s="15">
        <v>138</v>
      </c>
      <c r="H1320" s="15">
        <v>152</v>
      </c>
      <c r="I1320" s="15">
        <v>56</v>
      </c>
      <c r="J1320" s="15">
        <v>60</v>
      </c>
      <c r="K1320" s="15">
        <v>70</v>
      </c>
      <c r="L1320" s="15">
        <v>68</v>
      </c>
      <c r="M1320" s="15">
        <v>72</v>
      </c>
      <c r="N1320" s="15">
        <v>72</v>
      </c>
      <c r="O1320" s="15">
        <v>71</v>
      </c>
      <c r="P1320" s="15">
        <v>33</v>
      </c>
      <c r="Q1320" s="15" t="s">
        <v>337</v>
      </c>
      <c r="R1320" s="3" t="str">
        <f>IF(ISERROR(VLOOKUP($Q1320,技リスト!$A$1:$F$270,6,FALSE)),"－",VLOOKUP($Q1320,技リスト!$A$1:$F$270,6,FALSE))</f>
        <v>－</v>
      </c>
      <c r="S1320" s="3" t="str">
        <f>IF(ISERROR(VLOOKUP($Q1320,技リスト!$A$1:$F$270,3,FALSE)),"－",VLOOKUP($Q1320,技リスト!$A$1:$F$270,3,FALSE))</f>
        <v>－</v>
      </c>
      <c r="T1320" s="3" t="str">
        <f>IF($E1320=IF(ISERROR(VLOOKUP($Q1320,技リスト!$A$1:$F$270,4,FALSE)),"－",VLOOKUP($Q1320,技リスト!$A$1:$F$270,4,FALSE)),"一致","")</f>
        <v/>
      </c>
      <c r="U1320" s="15" t="s">
        <v>260</v>
      </c>
      <c r="V1320" s="3" t="str">
        <f>IF(ISERROR(VLOOKUP($U1320,技リスト!$A$1:$F$270,6,FALSE)),"－",VLOOKUP($U1320,技リスト!$A$1:$F$270,6,FALSE))</f>
        <v>NS</v>
      </c>
      <c r="W1320" s="3">
        <f>IF(ISERROR(VLOOKUP($U1320,技リスト!$A$1:$F$270,3,FALSE)),"－",VLOOKUP($U1320,技リスト!$A$1:$F$270,3,FALSE))</f>
        <v>70</v>
      </c>
      <c r="X1320" s="3" t="str">
        <f>IF($E1320=IF(ISERROR(VLOOKUP($U1320,技リスト!$A$1:$F$270,4,FALSE)),"－",VLOOKUP($U1320,技リスト!$A$1:$F$270,4,FALSE)),"一致","")</f>
        <v/>
      </c>
      <c r="Y1320" s="15" t="s">
        <v>160</v>
      </c>
      <c r="Z1320" s="3" t="str">
        <f>IF(ISERROR(VLOOKUP($Y1320,技リスト!$A$1:$F$270,6,FALSE)),"－",VLOOKUP($Y1320,技リスト!$A$1:$F$270,6,FALSE))</f>
        <v>BS</v>
      </c>
      <c r="AA1320" s="3">
        <f>IF(ISERROR(VLOOKUP($Y1320,技リスト!$A$1:$F$270,3,FALSE)),"－",VLOOKUP($Y1320,技リスト!$A$1:$F$270,3,FALSE))</f>
        <v>78</v>
      </c>
      <c r="AB1320" s="3" t="str">
        <f>IF($E1320=IF(ISERROR(VLOOKUP($Y1320,技リスト!$A$1:$F$270,4,FALSE)),"－",VLOOKUP($Y1320,技リスト!$A$1:$F$270,4,FALSE)),"一致","")</f>
        <v/>
      </c>
      <c r="AC1320" s="15" t="s">
        <v>446</v>
      </c>
      <c r="AD1320" s="3" t="str">
        <f>IF(ISERROR(VLOOKUP($AC1320,技リスト!$A$1:$F$270,6,FALSE)),"－",VLOOKUP($AC1320,技リスト!$A$1:$F$270,6,FALSE))</f>
        <v>CA</v>
      </c>
      <c r="AE1320" s="3">
        <f>IF(ISERROR(VLOOKUP($AC1320,技リスト!$A$1:$F$270,3,FALSE)),"－",VLOOKUP($AC1320,技リスト!$A$1:$F$270,3,FALSE))</f>
        <v>90</v>
      </c>
      <c r="AF1320" s="3" t="str">
        <f>IF($E1320=IF(ISERROR(VLOOKUP($AC1320,技リスト!$A$1:$F$245,4,FALSE)),"－",VLOOKUP($AC1320,技リスト!$A$1:$F$245,4,FALSE)),"一致","")</f>
        <v/>
      </c>
      <c r="AG1320" s="16" t="str">
        <f t="shared" si="160"/>
        <v>イケメンUP!クンフーヘッドクンフーアタックぶんしんブロック</v>
      </c>
      <c r="AH1320" s="16" t="str">
        <f t="shared" si="161"/>
        <v>イケメンUP!クンフーヘッドクンフーアタックぶんしんブロック</v>
      </c>
      <c r="AI1320" s="16" t="str">
        <f t="shared" si="162"/>
        <v>イケメンUP!クンフーヘッドクンフーアタックぶんしんブロック</v>
      </c>
      <c r="AJ1320" s="16" t="str">
        <f t="shared" si="163"/>
        <v>イケメンUP!クンフーヘッドクンフーアタックぶんしんブロック</v>
      </c>
      <c r="AK1320" s="15" t="str">
        <f t="shared" si="164"/>
        <v>－NSBSCA</v>
      </c>
      <c r="AL1320" s="16" t="str">
        <f t="shared" si="165"/>
        <v>－NSBSCA</v>
      </c>
      <c r="AM1320" s="15" t="str">
        <f t="shared" si="166"/>
        <v>－NSBSCA</v>
      </c>
      <c r="AN1320" s="15" t="str">
        <f t="shared" si="167"/>
        <v>－NSBSCA</v>
      </c>
    </row>
    <row r="1321" spans="1:40" ht="11.25" customHeight="1" x14ac:dyDescent="0.15">
      <c r="A1321" s="15">
        <v>1320</v>
      </c>
      <c r="B1321" s="15" t="s">
        <v>2951</v>
      </c>
      <c r="C1321" s="15" t="s">
        <v>2952</v>
      </c>
      <c r="D1321" s="3" t="s">
        <v>192</v>
      </c>
      <c r="E1321" s="15" t="s">
        <v>19</v>
      </c>
      <c r="F1321" s="15" t="s">
        <v>52</v>
      </c>
      <c r="G1321" s="15">
        <v>143</v>
      </c>
      <c r="H1321" s="15">
        <v>129</v>
      </c>
      <c r="I1321" s="15">
        <v>47</v>
      </c>
      <c r="J1321" s="15">
        <v>62</v>
      </c>
      <c r="K1321" s="15">
        <v>70</v>
      </c>
      <c r="L1321" s="15">
        <v>44</v>
      </c>
      <c r="M1321" s="15">
        <v>56</v>
      </c>
      <c r="N1321" s="15">
        <v>61</v>
      </c>
      <c r="O1321" s="15">
        <v>61</v>
      </c>
      <c r="P1321" s="15">
        <v>20</v>
      </c>
      <c r="Q1321" s="15" t="s">
        <v>397</v>
      </c>
      <c r="R1321" s="3" t="str">
        <f>IF(ISERROR(VLOOKUP($Q1321,技リスト!$A$1:$F$270,6,FALSE)),"－",VLOOKUP($Q1321,技リスト!$A$1:$F$270,6,FALSE))</f>
        <v>NS</v>
      </c>
      <c r="S1321" s="3">
        <f>IF(ISERROR(VLOOKUP($Q1321,技リスト!$A$1:$F$270,3,FALSE)),"－",VLOOKUP($Q1321,技リスト!$A$1:$F$270,3,FALSE))</f>
        <v>58</v>
      </c>
      <c r="T1321" s="3" t="str">
        <f>IF($E1321=IF(ISERROR(VLOOKUP($Q1321,技リスト!$A$1:$F$270,4,FALSE)),"－",VLOOKUP($Q1321,技リスト!$A$1:$F$270,4,FALSE)),"一致","")</f>
        <v/>
      </c>
      <c r="U1321" s="15" t="s">
        <v>350</v>
      </c>
      <c r="V1321" s="3" t="str">
        <f>IF(ISERROR(VLOOKUP($U1321,技リスト!$A$1:$F$270,6,FALSE)),"－",VLOOKUP($U1321,技リスト!$A$1:$F$270,6,FALSE))</f>
        <v>NS</v>
      </c>
      <c r="W1321" s="3">
        <f>IF(ISERROR(VLOOKUP($U1321,技リスト!$A$1:$F$270,3,FALSE)),"－",VLOOKUP($U1321,技リスト!$A$1:$F$270,3,FALSE))</f>
        <v>67</v>
      </c>
      <c r="X1321" s="3" t="str">
        <f>IF($E1321=IF(ISERROR(VLOOKUP($U1321,技リスト!$A$1:$F$270,4,FALSE)),"－",VLOOKUP($U1321,技リスト!$A$1:$F$270,4,FALSE)),"一致","")</f>
        <v/>
      </c>
      <c r="Y1321" s="15" t="s">
        <v>195</v>
      </c>
      <c r="Z1321" s="3" t="str">
        <f>IF(ISERROR(VLOOKUP($Y1321,技リスト!$A$1:$F$270,6,FALSE)),"－",VLOOKUP($Y1321,技リスト!$A$1:$F$270,6,FALSE))</f>
        <v>NS</v>
      </c>
      <c r="AA1321" s="3">
        <f>IF(ISERROR(VLOOKUP($Y1321,技リスト!$A$1:$F$270,3,FALSE)),"－",VLOOKUP($Y1321,技リスト!$A$1:$F$270,3,FALSE))</f>
        <v>68</v>
      </c>
      <c r="AB1321" s="3" t="str">
        <f>IF($E1321=IF(ISERROR(VLOOKUP($Y1321,技リスト!$A$1:$F$270,4,FALSE)),"－",VLOOKUP($Y1321,技リスト!$A$1:$F$270,4,FALSE)),"一致","")</f>
        <v>一致</v>
      </c>
      <c r="AC1321" s="15" t="s">
        <v>2638</v>
      </c>
      <c r="AD1321" s="3" t="str">
        <f>IF(ISERROR(VLOOKUP($AC1321,技リスト!$A$1:$F$270,6,FALSE)),"－",VLOOKUP($AC1321,技リスト!$A$1:$F$270,6,FALSE))</f>
        <v>DR</v>
      </c>
      <c r="AE1321" s="3">
        <f>IF(ISERROR(VLOOKUP($AC1321,技リスト!$A$1:$F$270,3,FALSE)),"－",VLOOKUP($AC1321,技リスト!$A$1:$F$270,3,FALSE))</f>
        <v>52</v>
      </c>
      <c r="AF1321" s="3" t="str">
        <f>IF($E1321=IF(ISERROR(VLOOKUP($AC1321,技リスト!$A$1:$F$245,4,FALSE)),"－",VLOOKUP($AC1321,技リスト!$A$1:$F$245,4,FALSE)),"一致","")</f>
        <v/>
      </c>
      <c r="AG1321" s="16" t="str">
        <f t="shared" si="160"/>
        <v>メテオアタッククロスドライブローズスプラッシュリボンシャワー</v>
      </c>
      <c r="AH1321" s="16" t="str">
        <f t="shared" si="161"/>
        <v>メテオアタッククロスドライブローズスプラッシュリボンシャワー</v>
      </c>
      <c r="AI1321" s="16" t="str">
        <f t="shared" si="162"/>
        <v>メテオアタッククロスドライブローズスプラッシュリボンシャワー</v>
      </c>
      <c r="AJ1321" s="16" t="str">
        <f t="shared" si="163"/>
        <v>メテオアタッククロスドライブローズスプラッシュリボンシャワー</v>
      </c>
      <c r="AK1321" s="15" t="str">
        <f t="shared" si="164"/>
        <v>NSNSNSDR</v>
      </c>
      <c r="AL1321" s="16" t="str">
        <f t="shared" si="165"/>
        <v>NSNSNSDR</v>
      </c>
      <c r="AM1321" s="15" t="str">
        <f t="shared" si="166"/>
        <v>NSNSNSDR</v>
      </c>
      <c r="AN1321" s="15" t="str">
        <f t="shared" si="167"/>
        <v>NSNSNSDR</v>
      </c>
    </row>
    <row r="1322" spans="1:40" ht="11.25" customHeight="1" x14ac:dyDescent="0.15">
      <c r="A1322" s="15">
        <v>1321</v>
      </c>
      <c r="B1322" s="15" t="s">
        <v>2953</v>
      </c>
      <c r="C1322" s="15" t="s">
        <v>2954</v>
      </c>
      <c r="D1322" s="3" t="s">
        <v>192</v>
      </c>
      <c r="E1322" s="15" t="s">
        <v>19</v>
      </c>
      <c r="F1322" s="15" t="s">
        <v>52</v>
      </c>
      <c r="G1322" s="15">
        <v>134</v>
      </c>
      <c r="H1322" s="15">
        <v>129</v>
      </c>
      <c r="I1322" s="15">
        <v>46</v>
      </c>
      <c r="J1322" s="15">
        <v>48</v>
      </c>
      <c r="K1322" s="15">
        <v>41</v>
      </c>
      <c r="L1322" s="15">
        <v>59</v>
      </c>
      <c r="M1322" s="15">
        <v>66</v>
      </c>
      <c r="N1322" s="15">
        <v>59</v>
      </c>
      <c r="O1322" s="15">
        <v>54</v>
      </c>
      <c r="P1322" s="15">
        <v>19</v>
      </c>
      <c r="Q1322" s="15" t="s">
        <v>325</v>
      </c>
      <c r="R1322" s="3" t="str">
        <f>IF(ISERROR(VLOOKUP($Q1322,技リスト!$A$1:$F$270,6,FALSE)),"－",VLOOKUP($Q1322,技リスト!$A$1:$F$270,6,FALSE))</f>
        <v>NS</v>
      </c>
      <c r="S1322" s="3">
        <f>IF(ISERROR(VLOOKUP($Q1322,技リスト!$A$1:$F$270,3,FALSE)),"－",VLOOKUP($Q1322,技リスト!$A$1:$F$270,3,FALSE))</f>
        <v>58</v>
      </c>
      <c r="T1322" s="3" t="str">
        <f>IF($E1322=IF(ISERROR(VLOOKUP($Q1322,技リスト!$A$1:$F$270,4,FALSE)),"－",VLOOKUP($Q1322,技リスト!$A$1:$F$270,4,FALSE)),"一致","")</f>
        <v/>
      </c>
      <c r="U1322" s="15" t="s">
        <v>610</v>
      </c>
      <c r="V1322" s="3" t="str">
        <f>IF(ISERROR(VLOOKUP($U1322,技リスト!$A$1:$F$270,6,FALSE)),"－",VLOOKUP($U1322,技リスト!$A$1:$F$270,6,FALSE))</f>
        <v>DR</v>
      </c>
      <c r="W1322" s="3">
        <f>IF(ISERROR(VLOOKUP($U1322,技リスト!$A$1:$F$270,3,FALSE)),"－",VLOOKUP($U1322,技リスト!$A$1:$F$270,3,FALSE))</f>
        <v>38</v>
      </c>
      <c r="X1322" s="3" t="str">
        <f>IF($E1322=IF(ISERROR(VLOOKUP($U1322,技リスト!$A$1:$F$270,4,FALSE)),"－",VLOOKUP($U1322,技リスト!$A$1:$F$270,4,FALSE)),"一致","")</f>
        <v/>
      </c>
      <c r="Y1322" s="15" t="s">
        <v>862</v>
      </c>
      <c r="Z1322" s="3" t="str">
        <f>IF(ISERROR(VLOOKUP($Y1322,技リスト!$A$1:$F$270,6,FALSE)),"－",VLOOKUP($Y1322,技リスト!$A$1:$F$270,6,FALSE))</f>
        <v>LS</v>
      </c>
      <c r="AA1322" s="3">
        <f>IF(ISERROR(VLOOKUP($Y1322,技リスト!$A$1:$F$270,3,FALSE)),"－",VLOOKUP($Y1322,技リスト!$A$1:$F$270,3,FALSE))</f>
        <v>70</v>
      </c>
      <c r="AB1322" s="3" t="str">
        <f>IF($E1322=IF(ISERROR(VLOOKUP($Y1322,技リスト!$A$1:$F$270,4,FALSE)),"－",VLOOKUP($Y1322,技リスト!$A$1:$F$270,4,FALSE)),"一致","")</f>
        <v/>
      </c>
      <c r="AC1322" s="15" t="s">
        <v>424</v>
      </c>
      <c r="AD1322" s="3" t="str">
        <f>IF(ISERROR(VLOOKUP($AC1322,技リスト!$A$1:$F$270,6,FALSE)),"－",VLOOKUP($AC1322,技リスト!$A$1:$F$270,6,FALSE))</f>
        <v>NS</v>
      </c>
      <c r="AE1322" s="3">
        <f>IF(ISERROR(VLOOKUP($AC1322,技リスト!$A$1:$F$270,3,FALSE)),"－",VLOOKUP($AC1322,技リスト!$A$1:$F$270,3,FALSE))</f>
        <v>78</v>
      </c>
      <c r="AF1322" s="3" t="str">
        <f>IF($E1322=IF(ISERROR(VLOOKUP($AC1322,技リスト!$A$1:$F$245,4,FALSE)),"－",VLOOKUP($AC1322,技リスト!$A$1:$F$245,4,FALSE)),"一致","")</f>
        <v/>
      </c>
      <c r="AG1322" s="16" t="str">
        <f t="shared" si="160"/>
        <v>コンドルダイブフーセンガムレインボーループシャインドライブ</v>
      </c>
      <c r="AH1322" s="16" t="str">
        <f t="shared" si="161"/>
        <v>コンドルダイブフーセンガムレインボーループシャインドライブ</v>
      </c>
      <c r="AI1322" s="16" t="str">
        <f t="shared" si="162"/>
        <v>コンドルダイブフーセンガムレインボーループシャインドライブ</v>
      </c>
      <c r="AJ1322" s="16" t="str">
        <f t="shared" si="163"/>
        <v>コンドルダイブフーセンガムレインボーループシャインドライブ</v>
      </c>
      <c r="AK1322" s="15" t="str">
        <f t="shared" si="164"/>
        <v>NSDRLSNS</v>
      </c>
      <c r="AL1322" s="16" t="str">
        <f t="shared" si="165"/>
        <v>NSDRLSNS</v>
      </c>
      <c r="AM1322" s="15" t="str">
        <f t="shared" si="166"/>
        <v>NSDRLSNS</v>
      </c>
      <c r="AN1322" s="15" t="str">
        <f t="shared" si="167"/>
        <v>NSDRLSNS</v>
      </c>
    </row>
    <row r="1323" spans="1:40" ht="11.25" customHeight="1" x14ac:dyDescent="0.15">
      <c r="A1323" s="15">
        <v>1322</v>
      </c>
      <c r="B1323" s="15" t="s">
        <v>2955</v>
      </c>
      <c r="C1323" s="15" t="s">
        <v>2956</v>
      </c>
      <c r="D1323" s="3" t="s">
        <v>18</v>
      </c>
      <c r="E1323" s="15" t="s">
        <v>121</v>
      </c>
      <c r="F1323" s="15" t="s">
        <v>53</v>
      </c>
      <c r="G1323" s="15">
        <v>151</v>
      </c>
      <c r="H1323" s="15">
        <v>138</v>
      </c>
      <c r="I1323" s="15">
        <v>63</v>
      </c>
      <c r="J1323" s="15">
        <v>62</v>
      </c>
      <c r="K1323" s="15">
        <v>72</v>
      </c>
      <c r="L1323" s="15">
        <v>56</v>
      </c>
      <c r="M1323" s="15">
        <v>54</v>
      </c>
      <c r="N1323" s="15">
        <v>55</v>
      </c>
      <c r="O1323" s="15">
        <v>52</v>
      </c>
      <c r="P1323" s="15">
        <v>26</v>
      </c>
      <c r="Q1323" s="15" t="s">
        <v>169</v>
      </c>
      <c r="R1323" s="3" t="str">
        <f>IF(ISERROR(VLOOKUP($Q1323,技リスト!$A$1:$F$270,6,FALSE)),"－",VLOOKUP($Q1323,技リスト!$A$1:$F$270,6,FALSE))</f>
        <v>BL</v>
      </c>
      <c r="S1323" s="3">
        <f>IF(ISERROR(VLOOKUP($Q1323,技リスト!$A$1:$F$270,3,FALSE)),"－",VLOOKUP($Q1323,技リスト!$A$1:$F$270,3,FALSE))</f>
        <v>8</v>
      </c>
      <c r="T1323" s="3" t="str">
        <f>IF($E1323=IF(ISERROR(VLOOKUP($Q1323,技リスト!$A$1:$F$270,4,FALSE)),"－",VLOOKUP($Q1323,技リスト!$A$1:$F$270,4,FALSE)),"一致","")</f>
        <v/>
      </c>
      <c r="U1323" s="15" t="s">
        <v>289</v>
      </c>
      <c r="V1323" s="3" t="str">
        <f>IF(ISERROR(VLOOKUP($U1323,技リスト!$A$1:$F$270,6,FALSE)),"－",VLOOKUP($U1323,技リスト!$A$1:$F$270,6,FALSE))</f>
        <v>DR</v>
      </c>
      <c r="W1323" s="3">
        <f>IF(ISERROR(VLOOKUP($U1323,技リスト!$A$1:$F$270,3,FALSE)),"－",VLOOKUP($U1323,技リスト!$A$1:$F$270,3,FALSE))</f>
        <v>24</v>
      </c>
      <c r="X1323" s="3" t="str">
        <f>IF($E1323=IF(ISERROR(VLOOKUP($U1323,技リスト!$A$1:$F$270,4,FALSE)),"－",VLOOKUP($U1323,技リスト!$A$1:$F$270,4,FALSE)),"一致","")</f>
        <v/>
      </c>
      <c r="Y1323" s="15" t="s">
        <v>290</v>
      </c>
      <c r="Z1323" s="3" t="str">
        <f>IF(ISERROR(VLOOKUP($Y1323,技リスト!$A$1:$F$270,6,FALSE)),"－",VLOOKUP($Y1323,技リスト!$A$1:$F$270,6,FALSE))</f>
        <v>BL</v>
      </c>
      <c r="AA1323" s="3">
        <f>IF(ISERROR(VLOOKUP($Y1323,技リスト!$A$1:$F$270,3,FALSE)),"－",VLOOKUP($Y1323,技リスト!$A$1:$F$270,3,FALSE))</f>
        <v>56</v>
      </c>
      <c r="AB1323" s="3" t="str">
        <f>IF($E1323=IF(ISERROR(VLOOKUP($Y1323,技リスト!$A$1:$F$270,4,FALSE)),"－",VLOOKUP($Y1323,技リスト!$A$1:$F$270,4,FALSE)),"一致","")</f>
        <v/>
      </c>
      <c r="AC1323" s="15" t="s">
        <v>141</v>
      </c>
      <c r="AD1323" s="3" t="str">
        <f>IF(ISERROR(VLOOKUP($AC1323,技リスト!$A$1:$F$270,6,FALSE)),"－",VLOOKUP($AC1323,技リスト!$A$1:$F$270,6,FALSE))</f>
        <v>BL</v>
      </c>
      <c r="AE1323" s="3">
        <f>IF(ISERROR(VLOOKUP($AC1323,技リスト!$A$1:$F$270,3,FALSE)),"－",VLOOKUP($AC1323,技リスト!$A$1:$F$270,3,FALSE))</f>
        <v>64</v>
      </c>
      <c r="AF1323" s="3" t="str">
        <f>IF($E1323=IF(ISERROR(VLOOKUP($AC1323,技リスト!$A$1:$F$245,4,FALSE)),"－",VLOOKUP($AC1323,技リスト!$A$1:$F$245,4,FALSE)),"一致","")</f>
        <v/>
      </c>
      <c r="AG1323" s="16" t="str">
        <f t="shared" si="160"/>
        <v>クイックドロウどくぎりのじゅつくものいとかげぬい</v>
      </c>
      <c r="AH1323" s="16" t="str">
        <f t="shared" si="161"/>
        <v>クイックドロウどくぎりのじゅつくものいとかげぬい</v>
      </c>
      <c r="AI1323" s="16" t="str">
        <f t="shared" si="162"/>
        <v>クイックドロウどくぎりのじゅつくものいとかげぬい</v>
      </c>
      <c r="AJ1323" s="16" t="str">
        <f t="shared" si="163"/>
        <v>クイックドロウどくぎりのじゅつくものいとかげぬい</v>
      </c>
      <c r="AK1323" s="15" t="str">
        <f t="shared" si="164"/>
        <v>BLDRBLBL</v>
      </c>
      <c r="AL1323" s="16" t="str">
        <f t="shared" si="165"/>
        <v>BLDRBLBL</v>
      </c>
      <c r="AM1323" s="15" t="str">
        <f t="shared" si="166"/>
        <v>BLDRBLBL</v>
      </c>
      <c r="AN1323" s="15" t="str">
        <f t="shared" si="167"/>
        <v>BLDRBLBL</v>
      </c>
    </row>
    <row r="1324" spans="1:40" ht="11.25" customHeight="1" x14ac:dyDescent="0.15">
      <c r="A1324" s="15">
        <v>1323</v>
      </c>
      <c r="B1324" s="15" t="s">
        <v>2957</v>
      </c>
      <c r="C1324" s="15" t="s">
        <v>2958</v>
      </c>
      <c r="D1324" s="3" t="s">
        <v>18</v>
      </c>
      <c r="E1324" s="15" t="s">
        <v>88</v>
      </c>
      <c r="F1324" s="15" t="s">
        <v>53</v>
      </c>
      <c r="G1324" s="15">
        <v>156</v>
      </c>
      <c r="H1324" s="15">
        <v>165</v>
      </c>
      <c r="I1324" s="15">
        <v>52</v>
      </c>
      <c r="J1324" s="15">
        <v>45</v>
      </c>
      <c r="K1324" s="15">
        <v>44</v>
      </c>
      <c r="L1324" s="15">
        <v>68</v>
      </c>
      <c r="M1324" s="15">
        <v>68</v>
      </c>
      <c r="N1324" s="15">
        <v>60</v>
      </c>
      <c r="O1324" s="15">
        <v>71</v>
      </c>
      <c r="P1324" s="15">
        <v>21</v>
      </c>
      <c r="Q1324" s="15" t="s">
        <v>198</v>
      </c>
      <c r="R1324" s="3" t="str">
        <f>IF(ISERROR(VLOOKUP($Q1324,技リスト!$A$1:$F$270,6,FALSE)),"－",VLOOKUP($Q1324,技リスト!$A$1:$F$270,6,FALSE))</f>
        <v>－</v>
      </c>
      <c r="S1324" s="3" t="str">
        <f>IF(ISERROR(VLOOKUP($Q1324,技リスト!$A$1:$F$270,3,FALSE)),"－",VLOOKUP($Q1324,技リスト!$A$1:$F$270,3,FALSE))</f>
        <v>－</v>
      </c>
      <c r="T1324" s="3" t="str">
        <f>IF($E1324=IF(ISERROR(VLOOKUP($Q1324,技リスト!$A$1:$F$270,4,FALSE)),"－",VLOOKUP($Q1324,技リスト!$A$1:$F$270,4,FALSE)),"一致","")</f>
        <v/>
      </c>
      <c r="U1324" s="15" t="s">
        <v>698</v>
      </c>
      <c r="V1324" s="3" t="str">
        <f>IF(ISERROR(VLOOKUP($U1324,技リスト!$A$1:$F$270,6,FALSE)),"－",VLOOKUP($U1324,技リスト!$A$1:$F$270,6,FALSE))</f>
        <v>BL</v>
      </c>
      <c r="W1324" s="3">
        <f>IF(ISERROR(VLOOKUP($U1324,技リスト!$A$1:$F$270,3,FALSE)),"－",VLOOKUP($U1324,技リスト!$A$1:$F$270,3,FALSE))</f>
        <v>44</v>
      </c>
      <c r="X1324" s="3" t="str">
        <f>IF($E1324=IF(ISERROR(VLOOKUP($U1324,技リスト!$A$1:$F$270,4,FALSE)),"－",VLOOKUP($U1324,技リスト!$A$1:$F$270,4,FALSE)),"一致","")</f>
        <v>一致</v>
      </c>
      <c r="Y1324" s="15" t="s">
        <v>128</v>
      </c>
      <c r="Z1324" s="3" t="str">
        <f>IF(ISERROR(VLOOKUP($Y1324,技リスト!$A$1:$F$270,6,FALSE)),"－",VLOOKUP($Y1324,技リスト!$A$1:$F$270,6,FALSE))</f>
        <v>DR</v>
      </c>
      <c r="AA1324" s="3">
        <f>IF(ISERROR(VLOOKUP($Y1324,技リスト!$A$1:$F$270,3,FALSE)),"－",VLOOKUP($Y1324,技リスト!$A$1:$F$270,3,FALSE))</f>
        <v>76</v>
      </c>
      <c r="AB1324" s="3" t="str">
        <f>IF($E1324=IF(ISERROR(VLOOKUP($Y1324,技リスト!$A$1:$F$270,4,FALSE)),"－",VLOOKUP($Y1324,技リスト!$A$1:$F$270,4,FALSE)),"一致","")</f>
        <v/>
      </c>
      <c r="AC1324" s="15" t="s">
        <v>148</v>
      </c>
      <c r="AD1324" s="3" t="str">
        <f>IF(ISERROR(VLOOKUP($AC1324,技リスト!$A$1:$F$270,6,FALSE)),"－",VLOOKUP($AC1324,技リスト!$A$1:$F$270,6,FALSE))</f>
        <v>BS</v>
      </c>
      <c r="AE1324" s="3">
        <f>IF(ISERROR(VLOOKUP($AC1324,技リスト!$A$1:$F$270,3,FALSE)),"－",VLOOKUP($AC1324,技リスト!$A$1:$F$270,3,FALSE))</f>
        <v>80</v>
      </c>
      <c r="AF1324" s="3" t="str">
        <f>IF($E1324=IF(ISERROR(VLOOKUP($AC1324,技リスト!$A$1:$F$245,4,FALSE)),"－",VLOOKUP($AC1324,技リスト!$A$1:$F$245,4,FALSE)),"一致","")</f>
        <v/>
      </c>
      <c r="AG1324" s="16" t="str">
        <f t="shared" si="160"/>
        <v>ラッキー!アイスグランドぶんしんフェイントドこんじょうバット</v>
      </c>
      <c r="AH1324" s="16" t="str">
        <f t="shared" si="161"/>
        <v>ラッキー!アイスグランドぶんしんフェイントドこんじょうバット</v>
      </c>
      <c r="AI1324" s="16" t="str">
        <f t="shared" si="162"/>
        <v>ラッキー!アイスグランドぶんしんフェイントドこんじょうバット</v>
      </c>
      <c r="AJ1324" s="16" t="str">
        <f t="shared" si="163"/>
        <v>ラッキー!アイスグランドぶんしんフェイントドこんじょうバット</v>
      </c>
      <c r="AK1324" s="15" t="str">
        <f t="shared" si="164"/>
        <v>－BLDRBS</v>
      </c>
      <c r="AL1324" s="16" t="str">
        <f t="shared" si="165"/>
        <v>－BLDRBS</v>
      </c>
      <c r="AM1324" s="15" t="str">
        <f t="shared" si="166"/>
        <v>－BLDRBS</v>
      </c>
      <c r="AN1324" s="15" t="str">
        <f t="shared" si="167"/>
        <v>－BLDRBS</v>
      </c>
    </row>
    <row r="1325" spans="1:40" ht="11.25" customHeight="1" x14ac:dyDescent="0.15">
      <c r="A1325" s="15">
        <v>1324</v>
      </c>
      <c r="B1325" s="15" t="s">
        <v>2959</v>
      </c>
      <c r="C1325" s="15" t="s">
        <v>2960</v>
      </c>
      <c r="D1325" s="3" t="s">
        <v>18</v>
      </c>
      <c r="E1325" s="15" t="s">
        <v>121</v>
      </c>
      <c r="F1325" s="15" t="s">
        <v>17</v>
      </c>
      <c r="G1325" s="15">
        <v>92</v>
      </c>
      <c r="H1325" s="15">
        <v>172</v>
      </c>
      <c r="I1325" s="15">
        <v>71</v>
      </c>
      <c r="J1325" s="15">
        <v>76</v>
      </c>
      <c r="K1325" s="15">
        <v>72</v>
      </c>
      <c r="L1325" s="15">
        <v>64</v>
      </c>
      <c r="M1325" s="15">
        <v>48</v>
      </c>
      <c r="N1325" s="15">
        <v>68</v>
      </c>
      <c r="O1325" s="15">
        <v>68</v>
      </c>
      <c r="P1325" s="15">
        <v>27</v>
      </c>
      <c r="Q1325" s="15" t="s">
        <v>212</v>
      </c>
      <c r="R1325" s="3" t="str">
        <f>IF(ISERROR(VLOOKUP($Q1325,技リスト!$A$1:$F$270,6,FALSE)),"－",VLOOKUP($Q1325,技リスト!$A$1:$F$270,6,FALSE))</f>
        <v>BB</v>
      </c>
      <c r="S1325" s="3">
        <f>IF(ISERROR(VLOOKUP($Q1325,技リスト!$A$1:$F$270,3,FALSE)),"－",VLOOKUP($Q1325,技リスト!$A$1:$F$270,3,FALSE))</f>
        <v>14</v>
      </c>
      <c r="T1325" s="3" t="str">
        <f>IF($E1325=IF(ISERROR(VLOOKUP($Q1325,技リスト!$A$1:$F$270,4,FALSE)),"－",VLOOKUP($Q1325,技リスト!$A$1:$F$270,4,FALSE)),"一致","")</f>
        <v/>
      </c>
      <c r="U1325" s="15" t="s">
        <v>406</v>
      </c>
      <c r="V1325" s="3" t="str">
        <f>IF(ISERROR(VLOOKUP($U1325,技リスト!$A$1:$F$270,6,FALSE)),"－",VLOOKUP($U1325,技リスト!$A$1:$F$270,6,FALSE))</f>
        <v>CA</v>
      </c>
      <c r="W1325" s="3">
        <f>IF(ISERROR(VLOOKUP($U1325,技リスト!$A$1:$F$270,3,FALSE)),"－",VLOOKUP($U1325,技リスト!$A$1:$F$270,3,FALSE))</f>
        <v>63</v>
      </c>
      <c r="X1325" s="3" t="str">
        <f>IF($E1325=IF(ISERROR(VLOOKUP($U1325,技リスト!$A$1:$F$270,4,FALSE)),"－",VLOOKUP($U1325,技リスト!$A$1:$F$270,4,FALSE)),"一致","")</f>
        <v>一致</v>
      </c>
      <c r="Y1325" s="15" t="s">
        <v>816</v>
      </c>
      <c r="Z1325" s="3" t="str">
        <f>IF(ISERROR(VLOOKUP($Y1325,技リスト!$A$1:$F$270,6,FALSE)),"－",VLOOKUP($Y1325,技リスト!$A$1:$F$270,6,FALSE))</f>
        <v>DR</v>
      </c>
      <c r="AA1325" s="3">
        <f>IF(ISERROR(VLOOKUP($Y1325,技リスト!$A$1:$F$270,3,FALSE)),"－",VLOOKUP($Y1325,技リスト!$A$1:$F$270,3,FALSE))</f>
        <v>83</v>
      </c>
      <c r="AB1325" s="3" t="str">
        <f>IF($E1325=IF(ISERROR(VLOOKUP($Y1325,技リスト!$A$1:$F$270,4,FALSE)),"－",VLOOKUP($Y1325,技リスト!$A$1:$F$270,4,FALSE)),"一致","")</f>
        <v>一致</v>
      </c>
      <c r="AC1325" s="15" t="s">
        <v>215</v>
      </c>
      <c r="AD1325" s="3" t="str">
        <f>IF(ISERROR(VLOOKUP($AC1325,技リスト!$A$1:$F$270,6,FALSE)),"－",VLOOKUP($AC1325,技リスト!$A$1:$F$270,6,FALSE))</f>
        <v>BL</v>
      </c>
      <c r="AE1325" s="3">
        <f>IF(ISERROR(VLOOKUP($AC1325,技リスト!$A$1:$F$270,3,FALSE)),"－",VLOOKUP($AC1325,技リスト!$A$1:$F$270,3,FALSE))</f>
        <v>80</v>
      </c>
      <c r="AF1325" s="3" t="str">
        <f>IF($E1325=IF(ISERROR(VLOOKUP($AC1325,技リスト!$A$1:$F$245,4,FALSE)),"－",VLOOKUP($AC1325,技リスト!$A$1:$F$245,4,FALSE)),"一致","")</f>
        <v>一致</v>
      </c>
      <c r="AG1325" s="16" t="str">
        <f t="shared" si="160"/>
        <v>ジャイアントスピンゴールずらしモグラシャッフルメガクェイク</v>
      </c>
      <c r="AH1325" s="16" t="str">
        <f t="shared" si="161"/>
        <v>ジャイアントスピンゴールずらしモグラシャッフルメガクェイク</v>
      </c>
      <c r="AI1325" s="16" t="str">
        <f t="shared" si="162"/>
        <v>ジャイアントスピンゴールずらしモグラシャッフルメガクェイク</v>
      </c>
      <c r="AJ1325" s="16" t="str">
        <f t="shared" si="163"/>
        <v>ジャイアントスピンゴールずらしモグラシャッフルメガクェイク</v>
      </c>
      <c r="AK1325" s="15" t="str">
        <f t="shared" si="164"/>
        <v>BBCADRBL</v>
      </c>
      <c r="AL1325" s="16" t="str">
        <f t="shared" si="165"/>
        <v>BBCADRBL</v>
      </c>
      <c r="AM1325" s="15" t="str">
        <f t="shared" si="166"/>
        <v>BBCADRBL</v>
      </c>
      <c r="AN1325" s="15" t="str">
        <f t="shared" si="167"/>
        <v>BBCADRBL</v>
      </c>
    </row>
    <row r="1326" spans="1:40" ht="11.25" customHeight="1" x14ac:dyDescent="0.15">
      <c r="A1326" s="15">
        <v>1325</v>
      </c>
      <c r="B1326" s="15" t="s">
        <v>2961</v>
      </c>
      <c r="C1326" s="15" t="s">
        <v>2962</v>
      </c>
      <c r="D1326" s="3" t="s">
        <v>18</v>
      </c>
      <c r="E1326" s="15" t="s">
        <v>121</v>
      </c>
      <c r="F1326" s="15" t="s">
        <v>17</v>
      </c>
      <c r="G1326" s="15">
        <v>140</v>
      </c>
      <c r="H1326" s="15">
        <v>132</v>
      </c>
      <c r="I1326" s="15">
        <v>53</v>
      </c>
      <c r="J1326" s="15">
        <v>42</v>
      </c>
      <c r="K1326" s="15">
        <v>43</v>
      </c>
      <c r="L1326" s="15">
        <v>60</v>
      </c>
      <c r="M1326" s="15">
        <v>71</v>
      </c>
      <c r="N1326" s="15">
        <v>60</v>
      </c>
      <c r="O1326" s="15">
        <v>54</v>
      </c>
      <c r="P1326" s="15">
        <v>17</v>
      </c>
      <c r="Q1326" s="15" t="s">
        <v>276</v>
      </c>
      <c r="R1326" s="3" t="str">
        <f>IF(ISERROR(VLOOKUP($Q1326,技リスト!$A$1:$F$270,6,FALSE)),"－",VLOOKUP($Q1326,技リスト!$A$1:$F$270,6,FALSE))</f>
        <v>BL</v>
      </c>
      <c r="S1326" s="3">
        <f>IF(ISERROR(VLOOKUP($Q1326,技リスト!$A$1:$F$270,3,FALSE)),"－",VLOOKUP($Q1326,技リスト!$A$1:$F$270,3,FALSE))</f>
        <v>16</v>
      </c>
      <c r="T1326" s="3" t="str">
        <f>IF($E1326=IF(ISERROR(VLOOKUP($Q1326,技リスト!$A$1:$F$270,4,FALSE)),"－",VLOOKUP($Q1326,技リスト!$A$1:$F$270,4,FALSE)),"一致","")</f>
        <v/>
      </c>
      <c r="U1326" s="15" t="s">
        <v>610</v>
      </c>
      <c r="V1326" s="3" t="str">
        <f>IF(ISERROR(VLOOKUP($U1326,技リスト!$A$1:$F$270,6,FALSE)),"－",VLOOKUP($U1326,技リスト!$A$1:$F$270,6,FALSE))</f>
        <v>DR</v>
      </c>
      <c r="W1326" s="3">
        <f>IF(ISERROR(VLOOKUP($U1326,技リスト!$A$1:$F$270,3,FALSE)),"－",VLOOKUP($U1326,技リスト!$A$1:$F$270,3,FALSE))</f>
        <v>38</v>
      </c>
      <c r="X1326" s="3" t="str">
        <f>IF($E1326=IF(ISERROR(VLOOKUP($U1326,技リスト!$A$1:$F$270,4,FALSE)),"－",VLOOKUP($U1326,技リスト!$A$1:$F$270,4,FALSE)),"一致","")</f>
        <v/>
      </c>
      <c r="Y1326" s="15" t="s">
        <v>290</v>
      </c>
      <c r="Z1326" s="3" t="str">
        <f>IF(ISERROR(VLOOKUP($Y1326,技リスト!$A$1:$F$270,6,FALSE)),"－",VLOOKUP($Y1326,技リスト!$A$1:$F$270,6,FALSE))</f>
        <v>BL</v>
      </c>
      <c r="AA1326" s="3">
        <f>IF(ISERROR(VLOOKUP($Y1326,技リスト!$A$1:$F$270,3,FALSE)),"－",VLOOKUP($Y1326,技リスト!$A$1:$F$270,3,FALSE))</f>
        <v>56</v>
      </c>
      <c r="AB1326" s="3" t="str">
        <f>IF($E1326=IF(ISERROR(VLOOKUP($Y1326,技リスト!$A$1:$F$270,4,FALSE)),"－",VLOOKUP($Y1326,技リスト!$A$1:$F$270,4,FALSE)),"一致","")</f>
        <v/>
      </c>
      <c r="AC1326" s="15" t="s">
        <v>548</v>
      </c>
      <c r="AD1326" s="3" t="str">
        <f>IF(ISERROR(VLOOKUP($AC1326,技リスト!$A$1:$F$270,6,FALSE)),"－",VLOOKUP($AC1326,技リスト!$A$1:$F$270,6,FALSE))</f>
        <v>DR</v>
      </c>
      <c r="AE1326" s="3">
        <f>IF(ISERROR(VLOOKUP($AC1326,技リスト!$A$1:$F$270,3,FALSE)),"－",VLOOKUP($AC1326,技リスト!$A$1:$F$270,3,FALSE))</f>
        <v>74</v>
      </c>
      <c r="AF1326" s="3" t="str">
        <f>IF($E1326=IF(ISERROR(VLOOKUP($AC1326,技リスト!$A$1:$F$245,4,FALSE)),"－",VLOOKUP($AC1326,技リスト!$A$1:$F$245,4,FALSE)),"一致","")</f>
        <v/>
      </c>
      <c r="AG1326" s="16" t="str">
        <f t="shared" si="160"/>
        <v>ドッペルゲンガーフーセンガムくものいとれっぷうダッシュ</v>
      </c>
      <c r="AH1326" s="16" t="str">
        <f t="shared" si="161"/>
        <v>ドッペルゲンガーフーセンガムくものいとれっぷうダッシュ</v>
      </c>
      <c r="AI1326" s="16" t="str">
        <f t="shared" si="162"/>
        <v>ドッペルゲンガーフーセンガムくものいとれっぷうダッシュ</v>
      </c>
      <c r="AJ1326" s="16" t="str">
        <f t="shared" si="163"/>
        <v>ドッペルゲンガーフーセンガムくものいとれっぷうダッシュ</v>
      </c>
      <c r="AK1326" s="15" t="str">
        <f t="shared" si="164"/>
        <v>BLDRBLDR</v>
      </c>
      <c r="AL1326" s="16" t="str">
        <f t="shared" si="165"/>
        <v>BLDRBLDR</v>
      </c>
      <c r="AM1326" s="15" t="str">
        <f t="shared" si="166"/>
        <v>BLDRBLDR</v>
      </c>
      <c r="AN1326" s="15" t="str">
        <f t="shared" si="167"/>
        <v>BLDRBLDR</v>
      </c>
    </row>
    <row r="1327" spans="1:40" ht="11.25" customHeight="1" x14ac:dyDescent="0.15">
      <c r="A1327" s="15">
        <v>1326</v>
      </c>
      <c r="B1327" s="15" t="s">
        <v>2963</v>
      </c>
      <c r="C1327" s="15" t="s">
        <v>2964</v>
      </c>
      <c r="D1327" s="3" t="s">
        <v>18</v>
      </c>
      <c r="E1327" s="15" t="s">
        <v>145</v>
      </c>
      <c r="F1327" s="15" t="s">
        <v>17</v>
      </c>
      <c r="G1327" s="15">
        <v>145</v>
      </c>
      <c r="H1327" s="15">
        <v>188</v>
      </c>
      <c r="I1327" s="15">
        <v>60</v>
      </c>
      <c r="J1327" s="15">
        <v>76</v>
      </c>
      <c r="K1327" s="15">
        <v>60</v>
      </c>
      <c r="L1327" s="15">
        <v>68</v>
      </c>
      <c r="M1327" s="15">
        <v>68</v>
      </c>
      <c r="N1327" s="15">
        <v>64</v>
      </c>
      <c r="O1327" s="15">
        <v>62</v>
      </c>
      <c r="P1327" s="15">
        <v>21</v>
      </c>
      <c r="Q1327" s="15" t="s">
        <v>165</v>
      </c>
      <c r="R1327" s="3" t="str">
        <f>IF(ISERROR(VLOOKUP($Q1327,技リスト!$A$1:$F$270,6,FALSE)),"－",VLOOKUP($Q1327,技リスト!$A$1:$F$270,6,FALSE))</f>
        <v>BL</v>
      </c>
      <c r="S1327" s="3">
        <f>IF(ISERROR(VLOOKUP($Q1327,技リスト!$A$1:$F$270,3,FALSE)),"－",VLOOKUP($Q1327,技リスト!$A$1:$F$270,3,FALSE))</f>
        <v>46</v>
      </c>
      <c r="T1327" s="3" t="str">
        <f>IF($E1327=IF(ISERROR(VLOOKUP($Q1327,技リスト!$A$1:$F$270,4,FALSE)),"－",VLOOKUP($Q1327,技リスト!$A$1:$F$270,4,FALSE)),"一致","")</f>
        <v/>
      </c>
      <c r="U1327" s="15" t="s">
        <v>729</v>
      </c>
      <c r="V1327" s="3" t="str">
        <f>IF(ISERROR(VLOOKUP($U1327,技リスト!$A$1:$F$270,6,FALSE)),"－",VLOOKUP($U1327,技リスト!$A$1:$F$270,6,FALSE))</f>
        <v>BB</v>
      </c>
      <c r="W1327" s="3">
        <f>IF(ISERROR(VLOOKUP($U1327,技リスト!$A$1:$F$270,3,FALSE)),"－",VLOOKUP($U1327,技リスト!$A$1:$F$270,3,FALSE))</f>
        <v>73</v>
      </c>
      <c r="X1327" s="3" t="str">
        <f>IF($E1327=IF(ISERROR(VLOOKUP($U1327,技リスト!$A$1:$F$270,4,FALSE)),"－",VLOOKUP($U1327,技リスト!$A$1:$F$270,4,FALSE)),"一致","")</f>
        <v>一致</v>
      </c>
      <c r="Y1327" s="15" t="s">
        <v>220</v>
      </c>
      <c r="Z1327" s="3" t="str">
        <f>IF(ISERROR(VLOOKUP($Y1327,技リスト!$A$1:$F$270,6,FALSE)),"－",VLOOKUP($Y1327,技リスト!$A$1:$F$270,6,FALSE))</f>
        <v>BL</v>
      </c>
      <c r="AA1327" s="3">
        <f>IF(ISERROR(VLOOKUP($Y1327,技リスト!$A$1:$F$270,3,FALSE)),"－",VLOOKUP($Y1327,技リスト!$A$1:$F$270,3,FALSE))</f>
        <v>84</v>
      </c>
      <c r="AB1327" s="3" t="str">
        <f>IF($E1327=IF(ISERROR(VLOOKUP($Y1327,技リスト!$A$1:$F$270,4,FALSE)),"－",VLOOKUP($Y1327,技リスト!$A$1:$F$270,4,FALSE)),"一致","")</f>
        <v/>
      </c>
      <c r="AC1327" s="15" t="s">
        <v>149</v>
      </c>
      <c r="AD1327" s="3" t="str">
        <f>IF(ISERROR(VLOOKUP($AC1327,技リスト!$A$1:$F$270,6,FALSE)),"－",VLOOKUP($AC1327,技リスト!$A$1:$F$270,6,FALSE))</f>
        <v>DR</v>
      </c>
      <c r="AE1327" s="3">
        <f>IF(ISERROR(VLOOKUP($AC1327,技リスト!$A$1:$F$270,3,FALSE)),"－",VLOOKUP($AC1327,技リスト!$A$1:$F$270,3,FALSE))</f>
        <v>83</v>
      </c>
      <c r="AF1327" s="3" t="str">
        <f>IF($E1327=IF(ISERROR(VLOOKUP($AC1327,技リスト!$A$1:$F$245,4,FALSE)),"－",VLOOKUP($AC1327,技リスト!$A$1:$F$245,4,FALSE)),"一致","")</f>
        <v>一致</v>
      </c>
      <c r="AG1327" s="16" t="str">
        <f t="shared" si="160"/>
        <v>フェイクボールボルケイノカットダブルサイクロンアルマジロサーカス</v>
      </c>
      <c r="AH1327" s="16" t="str">
        <f t="shared" si="161"/>
        <v>フェイクボールボルケイノカットダブルサイクロンアルマジロサーカス</v>
      </c>
      <c r="AI1327" s="16" t="str">
        <f t="shared" si="162"/>
        <v>フェイクボールボルケイノカットダブルサイクロンアルマジロサーカス</v>
      </c>
      <c r="AJ1327" s="16" t="str">
        <f t="shared" si="163"/>
        <v>フェイクボールボルケイノカットダブルサイクロンアルマジロサーカス</v>
      </c>
      <c r="AK1327" s="15" t="str">
        <f t="shared" si="164"/>
        <v>BLBBBLDR</v>
      </c>
      <c r="AL1327" s="16" t="str">
        <f t="shared" si="165"/>
        <v>BLBBBLDR</v>
      </c>
      <c r="AM1327" s="15" t="str">
        <f t="shared" si="166"/>
        <v>BLBBBLDR</v>
      </c>
      <c r="AN1327" s="15" t="str">
        <f t="shared" si="167"/>
        <v>BLBBBLDR</v>
      </c>
    </row>
    <row r="1328" spans="1:40" ht="11.25" customHeight="1" x14ac:dyDescent="0.15">
      <c r="A1328" s="15">
        <v>1327</v>
      </c>
      <c r="B1328" s="15" t="s">
        <v>2965</v>
      </c>
      <c r="C1328" s="15" t="s">
        <v>2966</v>
      </c>
      <c r="D1328" s="3" t="s">
        <v>18</v>
      </c>
      <c r="E1328" s="15" t="s">
        <v>88</v>
      </c>
      <c r="F1328" s="15" t="s">
        <v>17</v>
      </c>
      <c r="G1328" s="15">
        <v>77</v>
      </c>
      <c r="H1328" s="15">
        <v>102</v>
      </c>
      <c r="I1328" s="15">
        <v>61</v>
      </c>
      <c r="J1328" s="15">
        <v>69</v>
      </c>
      <c r="K1328" s="15">
        <v>63</v>
      </c>
      <c r="L1328" s="15">
        <v>79</v>
      </c>
      <c r="M1328" s="15">
        <v>64</v>
      </c>
      <c r="N1328" s="15">
        <v>72</v>
      </c>
      <c r="O1328" s="15">
        <v>64</v>
      </c>
      <c r="P1328" s="15">
        <v>25</v>
      </c>
      <c r="Q1328" s="15" t="s">
        <v>2967</v>
      </c>
      <c r="R1328" s="3" t="str">
        <f>IF(ISERROR(VLOOKUP($Q1328,技リスト!$A$1:$F$270,6,FALSE)),"－",VLOOKUP($Q1328,技リスト!$A$1:$F$270,6,FALSE))</f>
        <v>－</v>
      </c>
      <c r="S1328" s="3" t="str">
        <f>IF(ISERROR(VLOOKUP($Q1328,技リスト!$A$1:$F$270,3,FALSE)),"－",VLOOKUP($Q1328,技リスト!$A$1:$F$270,3,FALSE))</f>
        <v>－</v>
      </c>
      <c r="T1328" s="3" t="str">
        <f>IF($E1328=IF(ISERROR(VLOOKUP($Q1328,技リスト!$A$1:$F$270,4,FALSE)),"－",VLOOKUP($Q1328,技リスト!$A$1:$F$270,4,FALSE)),"一致","")</f>
        <v/>
      </c>
      <c r="U1328" s="15" t="s">
        <v>268</v>
      </c>
      <c r="V1328" s="3" t="str">
        <f>IF(ISERROR(VLOOKUP($U1328,技リスト!$A$1:$F$270,6,FALSE)),"－",VLOOKUP($U1328,技リスト!$A$1:$F$270,6,FALSE))</f>
        <v>－</v>
      </c>
      <c r="W1328" s="3" t="str">
        <f>IF(ISERROR(VLOOKUP($U1328,技リスト!$A$1:$F$270,3,FALSE)),"－",VLOOKUP($U1328,技リスト!$A$1:$F$270,3,FALSE))</f>
        <v>－</v>
      </c>
      <c r="X1328" s="3" t="str">
        <f>IF($E1328=IF(ISERROR(VLOOKUP($U1328,技リスト!$A$1:$F$270,4,FALSE)),"－",VLOOKUP($U1328,技リスト!$A$1:$F$270,4,FALSE)),"一致","")</f>
        <v/>
      </c>
      <c r="Y1328" s="15" t="s">
        <v>469</v>
      </c>
      <c r="Z1328" s="3" t="str">
        <f>IF(ISERROR(VLOOKUP($Y1328,技リスト!$A$1:$F$270,6,FALSE)),"－",VLOOKUP($Y1328,技リスト!$A$1:$F$270,6,FALSE))</f>
        <v>－</v>
      </c>
      <c r="AA1328" s="3" t="str">
        <f>IF(ISERROR(VLOOKUP($Y1328,技リスト!$A$1:$F$270,3,FALSE)),"－",VLOOKUP($Y1328,技リスト!$A$1:$F$270,3,FALSE))</f>
        <v>－</v>
      </c>
      <c r="AB1328" s="3" t="str">
        <f>IF($E1328=IF(ISERROR(VLOOKUP($Y1328,技リスト!$A$1:$F$270,4,FALSE)),"－",VLOOKUP($Y1328,技リスト!$A$1:$F$270,4,FALSE)),"一致","")</f>
        <v/>
      </c>
      <c r="AC1328" s="15" t="s">
        <v>198</v>
      </c>
      <c r="AD1328" s="3" t="str">
        <f>IF(ISERROR(VLOOKUP($AC1328,技リスト!$A$1:$F$270,6,FALSE)),"－",VLOOKUP($AC1328,技リスト!$A$1:$F$270,6,FALSE))</f>
        <v>－</v>
      </c>
      <c r="AE1328" s="3" t="str">
        <f>IF(ISERROR(VLOOKUP($AC1328,技リスト!$A$1:$F$270,3,FALSE)),"－",VLOOKUP($AC1328,技リスト!$A$1:$F$270,3,FALSE))</f>
        <v>－</v>
      </c>
      <c r="AF1328" s="3" t="str">
        <f>IF($E1328=IF(ISERROR(VLOOKUP($AC1328,技リスト!$A$1:$F$245,4,FALSE)),"－",VLOOKUP($AC1328,技リスト!$A$1:$F$245,4,FALSE)),"一致","")</f>
        <v/>
      </c>
      <c r="AG1328" s="16" t="str">
        <f t="shared" si="160"/>
        <v>ディフェンスプラスセツヤク!スピードプラスラッキー!</v>
      </c>
      <c r="AH1328" s="16" t="str">
        <f t="shared" si="161"/>
        <v>ディフェンスプラスセツヤク!スピードプラスラッキー!</v>
      </c>
      <c r="AI1328" s="16" t="str">
        <f t="shared" si="162"/>
        <v>ディフェンスプラスセツヤク!スピードプラスラッキー!</v>
      </c>
      <c r="AJ1328" s="16" t="str">
        <f t="shared" si="163"/>
        <v>ディフェンスプラスセツヤク!スピードプラスラッキー!</v>
      </c>
      <c r="AK1328" s="15" t="str">
        <f t="shared" si="164"/>
        <v>－－－－</v>
      </c>
      <c r="AL1328" s="16" t="str">
        <f t="shared" si="165"/>
        <v>－－－－</v>
      </c>
      <c r="AM1328" s="15" t="str">
        <f t="shared" si="166"/>
        <v>－－－－</v>
      </c>
      <c r="AN1328" s="15" t="str">
        <f t="shared" si="167"/>
        <v>－－－－</v>
      </c>
    </row>
    <row r="1329" spans="1:40" ht="11.25" customHeight="1" x14ac:dyDescent="0.15">
      <c r="A1329" s="15">
        <v>1328</v>
      </c>
      <c r="B1329" s="15" t="s">
        <v>2968</v>
      </c>
      <c r="C1329" s="15" t="s">
        <v>2969</v>
      </c>
      <c r="D1329" s="3" t="s">
        <v>18</v>
      </c>
      <c r="E1329" s="15" t="s">
        <v>145</v>
      </c>
      <c r="F1329" s="15" t="s">
        <v>53</v>
      </c>
      <c r="G1329" s="15">
        <v>187</v>
      </c>
      <c r="H1329" s="15">
        <v>157</v>
      </c>
      <c r="I1329" s="15">
        <v>62</v>
      </c>
      <c r="J1329" s="15">
        <v>61</v>
      </c>
      <c r="K1329" s="15">
        <v>70</v>
      </c>
      <c r="L1329" s="15">
        <v>66</v>
      </c>
      <c r="M1329" s="15">
        <v>60</v>
      </c>
      <c r="N1329" s="15">
        <v>60</v>
      </c>
      <c r="O1329" s="15">
        <v>60</v>
      </c>
      <c r="P1329" s="15">
        <v>17</v>
      </c>
      <c r="Q1329" s="15" t="s">
        <v>206</v>
      </c>
      <c r="R1329" s="3" t="str">
        <f>IF(ISERROR(VLOOKUP($Q1329,技リスト!$A$1:$F$270,6,FALSE)),"－",VLOOKUP($Q1329,技リスト!$A$1:$F$270,6,FALSE))</f>
        <v>－</v>
      </c>
      <c r="S1329" s="3" t="str">
        <f>IF(ISERROR(VLOOKUP($Q1329,技リスト!$A$1:$F$270,3,FALSE)),"－",VLOOKUP($Q1329,技リスト!$A$1:$F$270,3,FALSE))</f>
        <v>－</v>
      </c>
      <c r="T1329" s="3" t="str">
        <f>IF($E1329=IF(ISERROR(VLOOKUP($Q1329,技リスト!$A$1:$F$270,4,FALSE)),"－",VLOOKUP($Q1329,技リスト!$A$1:$F$270,4,FALSE)),"一致","")</f>
        <v/>
      </c>
      <c r="U1329" s="15" t="s">
        <v>741</v>
      </c>
      <c r="V1329" s="3" t="str">
        <f>IF(ISERROR(VLOOKUP($U1329,技リスト!$A$1:$F$270,6,FALSE)),"－",VLOOKUP($U1329,技リスト!$A$1:$F$270,6,FALSE))</f>
        <v>DR</v>
      </c>
      <c r="W1329" s="3">
        <f>IF(ISERROR(VLOOKUP($U1329,技リスト!$A$1:$F$270,3,FALSE)),"－",VLOOKUP($U1329,技リスト!$A$1:$F$270,3,FALSE))</f>
        <v>67</v>
      </c>
      <c r="X1329" s="3" t="str">
        <f>IF($E1329=IF(ISERROR(VLOOKUP($U1329,技リスト!$A$1:$F$270,4,FALSE)),"－",VLOOKUP($U1329,技リスト!$A$1:$F$270,4,FALSE)),"一致","")</f>
        <v/>
      </c>
      <c r="Y1329" s="15" t="s">
        <v>562</v>
      </c>
      <c r="Z1329" s="3" t="str">
        <f>IF(ISERROR(VLOOKUP($Y1329,技リスト!$A$1:$F$270,6,FALSE)),"－",VLOOKUP($Y1329,技リスト!$A$1:$F$270,6,FALSE))</f>
        <v>BB</v>
      </c>
      <c r="AA1329" s="3">
        <f>IF(ISERROR(VLOOKUP($Y1329,技リスト!$A$1:$F$270,3,FALSE)),"－",VLOOKUP($Y1329,技リスト!$A$1:$F$270,3,FALSE))</f>
        <v>80</v>
      </c>
      <c r="AB1329" s="3" t="str">
        <f>IF($E1329=IF(ISERROR(VLOOKUP($Y1329,技リスト!$A$1:$F$270,4,FALSE)),"－",VLOOKUP($Y1329,技リスト!$A$1:$F$270,4,FALSE)),"一致","")</f>
        <v>一致</v>
      </c>
      <c r="AC1329" s="15" t="s">
        <v>236</v>
      </c>
      <c r="AD1329" s="3" t="str">
        <f>IF(ISERROR(VLOOKUP($AC1329,技リスト!$A$1:$F$270,6,FALSE)),"－",VLOOKUP($AC1329,技リスト!$A$1:$F$270,6,FALSE))</f>
        <v>DR</v>
      </c>
      <c r="AE1329" s="3">
        <f>IF(ISERROR(VLOOKUP($AC1329,技リスト!$A$1:$F$270,3,FALSE)),"－",VLOOKUP($AC1329,技リスト!$A$1:$F$270,3,FALSE))</f>
        <v>96</v>
      </c>
      <c r="AF1329" s="3" t="str">
        <f>IF($E1329=IF(ISERROR(VLOOKUP($AC1329,技リスト!$A$1:$F$245,4,FALSE)),"－",VLOOKUP($AC1329,技リスト!$A$1:$F$245,4,FALSE)),"一致","")</f>
        <v>一致</v>
      </c>
      <c r="AG1329" s="16" t="str">
        <f t="shared" si="160"/>
        <v>クリティカル!オーロラドリブルさばきのてっついジャッジスルー２</v>
      </c>
      <c r="AH1329" s="16" t="str">
        <f t="shared" si="161"/>
        <v>クリティカル!オーロラドリブルさばきのてっついジャッジスルー２</v>
      </c>
      <c r="AI1329" s="16" t="str">
        <f t="shared" si="162"/>
        <v>クリティカル!オーロラドリブルさばきのてっついジャッジスルー２</v>
      </c>
      <c r="AJ1329" s="16" t="str">
        <f t="shared" si="163"/>
        <v>クリティカル!オーロラドリブルさばきのてっついジャッジスルー２</v>
      </c>
      <c r="AK1329" s="15" t="str">
        <f t="shared" si="164"/>
        <v>－DRBBDR</v>
      </c>
      <c r="AL1329" s="16" t="str">
        <f t="shared" si="165"/>
        <v>－DRBBDR</v>
      </c>
      <c r="AM1329" s="15" t="str">
        <f t="shared" si="166"/>
        <v>－DRBBDR</v>
      </c>
      <c r="AN1329" s="15" t="str">
        <f t="shared" si="167"/>
        <v>－DRBBDR</v>
      </c>
    </row>
    <row r="1330" spans="1:40" ht="11.25" customHeight="1" x14ac:dyDescent="0.15">
      <c r="A1330" s="15">
        <v>1329</v>
      </c>
      <c r="B1330" s="15" t="s">
        <v>2970</v>
      </c>
      <c r="C1330" s="15" t="s">
        <v>2971</v>
      </c>
      <c r="D1330" s="3" t="s">
        <v>192</v>
      </c>
      <c r="E1330" s="15" t="s">
        <v>19</v>
      </c>
      <c r="F1330" s="15" t="s">
        <v>52</v>
      </c>
      <c r="G1330" s="15">
        <v>88</v>
      </c>
      <c r="H1330" s="15">
        <v>134</v>
      </c>
      <c r="I1330" s="15">
        <v>69</v>
      </c>
      <c r="J1330" s="15">
        <v>61</v>
      </c>
      <c r="K1330" s="15">
        <v>52</v>
      </c>
      <c r="L1330" s="15">
        <v>66</v>
      </c>
      <c r="M1330" s="15">
        <v>39</v>
      </c>
      <c r="N1330" s="15">
        <v>64</v>
      </c>
      <c r="O1330" s="15">
        <v>52</v>
      </c>
      <c r="P1330" s="15">
        <v>15</v>
      </c>
      <c r="Q1330" s="15" t="s">
        <v>193</v>
      </c>
      <c r="R1330" s="3" t="str">
        <f>IF(ISERROR(VLOOKUP($Q1330,技リスト!$A$1:$F$270,6,FALSE)),"－",VLOOKUP($Q1330,技リスト!$A$1:$F$270,6,FALSE))</f>
        <v>－</v>
      </c>
      <c r="S1330" s="3" t="str">
        <f>IF(ISERROR(VLOOKUP($Q1330,技リスト!$A$1:$F$270,3,FALSE)),"－",VLOOKUP($Q1330,技リスト!$A$1:$F$270,3,FALSE))</f>
        <v>－</v>
      </c>
      <c r="T1330" s="3" t="str">
        <f>IF($E1330=IF(ISERROR(VLOOKUP($Q1330,技リスト!$A$1:$F$270,4,FALSE)),"－",VLOOKUP($Q1330,技リスト!$A$1:$F$270,4,FALSE)),"一致","")</f>
        <v/>
      </c>
      <c r="U1330" s="15" t="s">
        <v>373</v>
      </c>
      <c r="V1330" s="3" t="str">
        <f>IF(ISERROR(VLOOKUP($U1330,技リスト!$A$1:$F$270,6,FALSE)),"－",VLOOKUP($U1330,技リスト!$A$1:$F$270,6,FALSE))</f>
        <v>LS</v>
      </c>
      <c r="W1330" s="3">
        <f>IF(ISERROR(VLOOKUP($U1330,技リスト!$A$1:$F$270,3,FALSE)),"－",VLOOKUP($U1330,技リスト!$A$1:$F$270,3,FALSE))</f>
        <v>69</v>
      </c>
      <c r="X1330" s="3" t="str">
        <f>IF($E1330=IF(ISERROR(VLOOKUP($U1330,技リスト!$A$1:$F$270,4,FALSE)),"－",VLOOKUP($U1330,技リスト!$A$1:$F$270,4,FALSE)),"一致","")</f>
        <v/>
      </c>
      <c r="Y1330" s="15" t="s">
        <v>195</v>
      </c>
      <c r="Z1330" s="3" t="str">
        <f>IF(ISERROR(VLOOKUP($Y1330,技リスト!$A$1:$F$270,6,FALSE)),"－",VLOOKUP($Y1330,技リスト!$A$1:$F$270,6,FALSE))</f>
        <v>NS</v>
      </c>
      <c r="AA1330" s="3">
        <f>IF(ISERROR(VLOOKUP($Y1330,技リスト!$A$1:$F$270,3,FALSE)),"－",VLOOKUP($Y1330,技リスト!$A$1:$F$270,3,FALSE))</f>
        <v>68</v>
      </c>
      <c r="AB1330" s="3" t="str">
        <f>IF($E1330=IF(ISERROR(VLOOKUP($Y1330,技リスト!$A$1:$F$270,4,FALSE)),"－",VLOOKUP($Y1330,技リスト!$A$1:$F$270,4,FALSE)),"一致","")</f>
        <v>一致</v>
      </c>
      <c r="AC1330" s="15" t="s">
        <v>1255</v>
      </c>
      <c r="AD1330" s="3" t="str">
        <f>IF(ISERROR(VLOOKUP($AC1330,技リスト!$A$1:$F$270,6,FALSE)),"－",VLOOKUP($AC1330,技リスト!$A$1:$F$270,6,FALSE))</f>
        <v>NS</v>
      </c>
      <c r="AE1330" s="3">
        <f>IF(ISERROR(VLOOKUP($AC1330,技リスト!$A$1:$F$270,3,FALSE)),"－",VLOOKUP($AC1330,技リスト!$A$1:$F$270,3,FALSE))</f>
        <v>82</v>
      </c>
      <c r="AF1330" s="3" t="str">
        <f>IF($E1330=IF(ISERROR(VLOOKUP($AC1330,技リスト!$A$1:$F$245,4,FALSE)),"－",VLOOKUP($AC1330,技リスト!$A$1:$F$245,4,FALSE)),"一致","")</f>
        <v>一致</v>
      </c>
      <c r="AG1330" s="16" t="str">
        <f t="shared" si="160"/>
        <v>おいろけUP!パトリオットシュートローズスプラッシュセキュリティショット</v>
      </c>
      <c r="AH1330" s="16" t="str">
        <f t="shared" si="161"/>
        <v>おいろけUP!パトリオットシュートローズスプラッシュセキュリティショット</v>
      </c>
      <c r="AI1330" s="16" t="str">
        <f t="shared" si="162"/>
        <v>おいろけUP!パトリオットシュートローズスプラッシュセキュリティショット</v>
      </c>
      <c r="AJ1330" s="16" t="str">
        <f t="shared" si="163"/>
        <v>おいろけUP!パトリオットシュートローズスプラッシュセキュリティショット</v>
      </c>
      <c r="AK1330" s="15" t="str">
        <f t="shared" si="164"/>
        <v>－LSNSNS</v>
      </c>
      <c r="AL1330" s="16" t="str">
        <f t="shared" si="165"/>
        <v>－LSNSNS</v>
      </c>
      <c r="AM1330" s="15" t="str">
        <f t="shared" si="166"/>
        <v>－LSNSNS</v>
      </c>
      <c r="AN1330" s="15" t="str">
        <f t="shared" si="167"/>
        <v>－LSNSNS</v>
      </c>
    </row>
    <row r="1331" spans="1:40" ht="11.25" customHeight="1" x14ac:dyDescent="0.15">
      <c r="A1331" s="15">
        <v>1330</v>
      </c>
      <c r="B1331" s="15" t="s">
        <v>2972</v>
      </c>
      <c r="C1331" s="15" t="s">
        <v>2973</v>
      </c>
      <c r="D1331" s="3" t="s">
        <v>192</v>
      </c>
      <c r="E1331" s="15" t="s">
        <v>121</v>
      </c>
      <c r="F1331" s="15" t="s">
        <v>20</v>
      </c>
      <c r="G1331" s="15">
        <v>145</v>
      </c>
      <c r="H1331" s="15">
        <v>156</v>
      </c>
      <c r="I1331" s="15">
        <v>40</v>
      </c>
      <c r="J1331" s="15">
        <v>55</v>
      </c>
      <c r="K1331" s="15">
        <v>65</v>
      </c>
      <c r="L1331" s="15">
        <v>50</v>
      </c>
      <c r="M1331" s="15">
        <v>52</v>
      </c>
      <c r="N1331" s="15">
        <v>57</v>
      </c>
      <c r="O1331" s="15">
        <v>56</v>
      </c>
      <c r="P1331" s="15">
        <v>19</v>
      </c>
      <c r="Q1331" s="15" t="s">
        <v>484</v>
      </c>
      <c r="R1331" s="3" t="str">
        <f>IF(ISERROR(VLOOKUP($Q1331,技リスト!$A$1:$F$270,6,FALSE)),"－",VLOOKUP($Q1331,技リスト!$A$1:$F$270,6,FALSE))</f>
        <v>P1</v>
      </c>
      <c r="S1331" s="3">
        <f>IF(ISERROR(VLOOKUP($Q1331,技リスト!$A$1:$F$270,3,FALSE)),"－",VLOOKUP($Q1331,技リスト!$A$1:$F$270,3,FALSE))</f>
        <v>15</v>
      </c>
      <c r="T1331" s="3" t="str">
        <f>IF($E1331=IF(ISERROR(VLOOKUP($Q1331,技リスト!$A$1:$F$270,4,FALSE)),"－",VLOOKUP($Q1331,技リスト!$A$1:$F$270,4,FALSE)),"一致","")</f>
        <v>一致</v>
      </c>
      <c r="U1331" s="15" t="s">
        <v>165</v>
      </c>
      <c r="V1331" s="3" t="str">
        <f>IF(ISERROR(VLOOKUP($U1331,技リスト!$A$1:$F$270,6,FALSE)),"－",VLOOKUP($U1331,技リスト!$A$1:$F$270,6,FALSE))</f>
        <v>BL</v>
      </c>
      <c r="W1331" s="3">
        <f>IF(ISERROR(VLOOKUP($U1331,技リスト!$A$1:$F$270,3,FALSE)),"－",VLOOKUP($U1331,技リスト!$A$1:$F$270,3,FALSE))</f>
        <v>46</v>
      </c>
      <c r="X1331" s="3" t="str">
        <f>IF($E1331=IF(ISERROR(VLOOKUP($U1331,技リスト!$A$1:$F$270,4,FALSE)),"－",VLOOKUP($U1331,技リスト!$A$1:$F$270,4,FALSE)),"一致","")</f>
        <v/>
      </c>
      <c r="Y1331" s="15" t="s">
        <v>338</v>
      </c>
      <c r="Z1331" s="3" t="str">
        <f>IF(ISERROR(VLOOKUP($Y1331,技リスト!$A$1:$F$270,6,FALSE)),"－",VLOOKUP($Y1331,技リスト!$A$1:$F$270,6,FALSE))</f>
        <v>DR</v>
      </c>
      <c r="AA1331" s="3">
        <f>IF(ISERROR(VLOOKUP($Y1331,技リスト!$A$1:$F$270,3,FALSE)),"－",VLOOKUP($Y1331,技リスト!$A$1:$F$270,3,FALSE))</f>
        <v>76</v>
      </c>
      <c r="AB1331" s="3" t="str">
        <f>IF($E1331=IF(ISERROR(VLOOKUP($Y1331,技リスト!$A$1:$F$270,4,FALSE)),"－",VLOOKUP($Y1331,技リスト!$A$1:$F$270,4,FALSE)),"一致","")</f>
        <v>一致</v>
      </c>
      <c r="AC1331" s="15" t="s">
        <v>779</v>
      </c>
      <c r="AD1331" s="3" t="str">
        <f>IF(ISERROR(VLOOKUP($AC1331,技リスト!$A$1:$F$270,6,FALSE)),"－",VLOOKUP($AC1331,技リスト!$A$1:$F$270,6,FALSE))</f>
        <v>CA</v>
      </c>
      <c r="AE1331" s="3">
        <f>IF(ISERROR(VLOOKUP($AC1331,技リスト!$A$1:$F$270,3,FALSE)),"－",VLOOKUP($AC1331,技リスト!$A$1:$F$270,3,FALSE))</f>
        <v>65</v>
      </c>
      <c r="AF1331" s="3" t="str">
        <f>IF($E1331=IF(ISERROR(VLOOKUP($AC1331,技リスト!$A$1:$F$245,4,FALSE)),"－",VLOOKUP($AC1331,技リスト!$A$1:$F$245,4,FALSE)),"一致","")</f>
        <v/>
      </c>
      <c r="AG1331" s="16" t="str">
        <f t="shared" si="160"/>
        <v>まきわりチョップフェイクボールとうめいフェイントオーロラカーテン</v>
      </c>
      <c r="AH1331" s="16" t="str">
        <f t="shared" si="161"/>
        <v>まきわりチョップフェイクボールとうめいフェイントオーロラカーテン</v>
      </c>
      <c r="AI1331" s="16" t="str">
        <f t="shared" si="162"/>
        <v>まきわりチョップフェイクボールとうめいフェイントオーロラカーテン</v>
      </c>
      <c r="AJ1331" s="16" t="str">
        <f t="shared" si="163"/>
        <v>まきわりチョップフェイクボールとうめいフェイントオーロラカーテン</v>
      </c>
      <c r="AK1331" s="15" t="str">
        <f t="shared" si="164"/>
        <v>P1BLDRCA</v>
      </c>
      <c r="AL1331" s="16" t="str">
        <f t="shared" si="165"/>
        <v>P1BLDRCA</v>
      </c>
      <c r="AM1331" s="15" t="str">
        <f t="shared" si="166"/>
        <v>P1BLDRCA</v>
      </c>
      <c r="AN1331" s="15" t="str">
        <f t="shared" si="167"/>
        <v>P1BLDRCA</v>
      </c>
    </row>
    <row r="1332" spans="1:40" ht="11.25" customHeight="1" x14ac:dyDescent="0.15">
      <c r="A1332" s="15">
        <v>1331</v>
      </c>
      <c r="B1332" s="15" t="s">
        <v>2974</v>
      </c>
      <c r="C1332" s="15" t="s">
        <v>2975</v>
      </c>
      <c r="D1332" s="3" t="s">
        <v>192</v>
      </c>
      <c r="E1332" s="15" t="s">
        <v>121</v>
      </c>
      <c r="F1332" s="15" t="s">
        <v>52</v>
      </c>
      <c r="G1332" s="15">
        <v>121</v>
      </c>
      <c r="H1332" s="15">
        <v>140</v>
      </c>
      <c r="I1332" s="15">
        <v>54</v>
      </c>
      <c r="J1332" s="15">
        <v>68</v>
      </c>
      <c r="K1332" s="15">
        <v>44</v>
      </c>
      <c r="L1332" s="15">
        <v>67</v>
      </c>
      <c r="M1332" s="15">
        <v>56</v>
      </c>
      <c r="N1332" s="15">
        <v>68</v>
      </c>
      <c r="O1332" s="15">
        <v>55</v>
      </c>
      <c r="P1332" s="15">
        <v>14</v>
      </c>
      <c r="Q1332" s="15" t="s">
        <v>373</v>
      </c>
      <c r="R1332" s="3" t="str">
        <f>IF(ISERROR(VLOOKUP($Q1332,技リスト!$A$1:$F$270,6,FALSE)),"－",VLOOKUP($Q1332,技リスト!$A$1:$F$270,6,FALSE))</f>
        <v>LS</v>
      </c>
      <c r="S1332" s="3">
        <f>IF(ISERROR(VLOOKUP($Q1332,技リスト!$A$1:$F$270,3,FALSE)),"－",VLOOKUP($Q1332,技リスト!$A$1:$F$270,3,FALSE))</f>
        <v>69</v>
      </c>
      <c r="T1332" s="3" t="str">
        <f>IF($E1332=IF(ISERROR(VLOOKUP($Q1332,技リスト!$A$1:$F$270,4,FALSE)),"－",VLOOKUP($Q1332,技リスト!$A$1:$F$270,4,FALSE)),"一致","")</f>
        <v/>
      </c>
      <c r="U1332" s="15" t="s">
        <v>350</v>
      </c>
      <c r="V1332" s="3" t="str">
        <f>IF(ISERROR(VLOOKUP($U1332,技リスト!$A$1:$F$270,6,FALSE)),"－",VLOOKUP($U1332,技リスト!$A$1:$F$270,6,FALSE))</f>
        <v>NS</v>
      </c>
      <c r="W1332" s="3">
        <f>IF(ISERROR(VLOOKUP($U1332,技リスト!$A$1:$F$270,3,FALSE)),"－",VLOOKUP($U1332,技リスト!$A$1:$F$270,3,FALSE))</f>
        <v>67</v>
      </c>
      <c r="X1332" s="3" t="str">
        <f>IF($E1332=IF(ISERROR(VLOOKUP($U1332,技リスト!$A$1:$F$270,4,FALSE)),"－",VLOOKUP($U1332,技リスト!$A$1:$F$270,4,FALSE)),"一致","")</f>
        <v/>
      </c>
      <c r="Y1332" s="15" t="s">
        <v>1255</v>
      </c>
      <c r="Z1332" s="3" t="str">
        <f>IF(ISERROR(VLOOKUP($Y1332,技リスト!$A$1:$F$270,6,FALSE)),"－",VLOOKUP($Y1332,技リスト!$A$1:$F$270,6,FALSE))</f>
        <v>NS</v>
      </c>
      <c r="AA1332" s="3">
        <f>IF(ISERROR(VLOOKUP($Y1332,技リスト!$A$1:$F$270,3,FALSE)),"－",VLOOKUP($Y1332,技リスト!$A$1:$F$270,3,FALSE))</f>
        <v>82</v>
      </c>
      <c r="AB1332" s="3" t="str">
        <f>IF($E1332=IF(ISERROR(VLOOKUP($Y1332,技リスト!$A$1:$F$270,4,FALSE)),"－",VLOOKUP($Y1332,技リスト!$A$1:$F$270,4,FALSE)),"一致","")</f>
        <v/>
      </c>
      <c r="AC1332" s="15" t="s">
        <v>680</v>
      </c>
      <c r="AD1332" s="3" t="str">
        <f>IF(ISERROR(VLOOKUP($AC1332,技リスト!$A$1:$F$270,6,FALSE)),"－",VLOOKUP($AC1332,技リスト!$A$1:$F$270,6,FALSE))</f>
        <v>DR</v>
      </c>
      <c r="AE1332" s="3">
        <f>IF(ISERROR(VLOOKUP($AC1332,技リスト!$A$1:$F$270,3,FALSE)),"－",VLOOKUP($AC1332,技リスト!$A$1:$F$270,3,FALSE))</f>
        <v>69</v>
      </c>
      <c r="AF1332" s="3" t="str">
        <f>IF($E1332=IF(ISERROR(VLOOKUP($AC1332,技リスト!$A$1:$F$245,4,FALSE)),"－",VLOOKUP($AC1332,技リスト!$A$1:$F$245,4,FALSE)),"一致","")</f>
        <v>一致</v>
      </c>
      <c r="AG1332" s="16" t="str">
        <f t="shared" si="160"/>
        <v>パトリオットシュートクロスドライブセキュリティショットプリマドンナ</v>
      </c>
      <c r="AH1332" s="16" t="str">
        <f t="shared" si="161"/>
        <v>パトリオットシュートクロスドライブセキュリティショットプリマドンナ</v>
      </c>
      <c r="AI1332" s="16" t="str">
        <f t="shared" si="162"/>
        <v>パトリオットシュートクロスドライブセキュリティショットプリマドンナ</v>
      </c>
      <c r="AJ1332" s="16" t="str">
        <f t="shared" si="163"/>
        <v>パトリオットシュートクロスドライブセキュリティショットプリマドンナ</v>
      </c>
      <c r="AK1332" s="15" t="str">
        <f t="shared" si="164"/>
        <v>LSNSNSDR</v>
      </c>
      <c r="AL1332" s="16" t="str">
        <f t="shared" si="165"/>
        <v>LSNSNSDR</v>
      </c>
      <c r="AM1332" s="15" t="str">
        <f t="shared" si="166"/>
        <v>LSNSNSDR</v>
      </c>
      <c r="AN1332" s="15" t="str">
        <f t="shared" si="167"/>
        <v>LSNSNSDR</v>
      </c>
    </row>
    <row r="1333" spans="1:40" ht="11.25" customHeight="1" x14ac:dyDescent="0.15">
      <c r="A1333" s="15">
        <v>1332</v>
      </c>
      <c r="B1333" s="15" t="s">
        <v>2976</v>
      </c>
      <c r="C1333" s="15" t="s">
        <v>2977</v>
      </c>
      <c r="D1333" s="3" t="s">
        <v>192</v>
      </c>
      <c r="E1333" s="15" t="s">
        <v>19</v>
      </c>
      <c r="F1333" s="15" t="s">
        <v>20</v>
      </c>
      <c r="G1333" s="15">
        <v>132</v>
      </c>
      <c r="H1333" s="15">
        <v>129</v>
      </c>
      <c r="I1333" s="15">
        <v>64</v>
      </c>
      <c r="J1333" s="15">
        <v>55</v>
      </c>
      <c r="K1333" s="15">
        <v>61</v>
      </c>
      <c r="L1333" s="15">
        <v>60</v>
      </c>
      <c r="M1333" s="15">
        <v>44</v>
      </c>
      <c r="N1333" s="15">
        <v>62</v>
      </c>
      <c r="O1333" s="15">
        <v>53</v>
      </c>
      <c r="P1333" s="15">
        <v>20</v>
      </c>
      <c r="Q1333" s="15" t="s">
        <v>270</v>
      </c>
      <c r="R1333" s="3" t="str">
        <f>IF(ISERROR(VLOOKUP($Q1333,技リスト!$A$1:$F$270,6,FALSE)),"－",VLOOKUP($Q1333,技リスト!$A$1:$F$270,6,FALSE))</f>
        <v>CA</v>
      </c>
      <c r="S1333" s="3">
        <f>IF(ISERROR(VLOOKUP($Q1333,技リスト!$A$1:$F$270,3,FALSE)),"－",VLOOKUP($Q1333,技リスト!$A$1:$F$270,3,FALSE))</f>
        <v>15</v>
      </c>
      <c r="T1333" s="3" t="str">
        <f>IF($E1333=IF(ISERROR(VLOOKUP($Q1333,技リスト!$A$1:$F$270,4,FALSE)),"－",VLOOKUP($Q1333,技リスト!$A$1:$F$270,4,FALSE)),"一致","")</f>
        <v>一致</v>
      </c>
      <c r="U1333" s="15" t="s">
        <v>280</v>
      </c>
      <c r="V1333" s="3" t="str">
        <f>IF(ISERROR(VLOOKUP($U1333,技リスト!$A$1:$F$270,6,FALSE)),"－",VLOOKUP($U1333,技リスト!$A$1:$F$270,6,FALSE))</f>
        <v>P1</v>
      </c>
      <c r="W1333" s="3">
        <f>IF(ISERROR(VLOOKUP($U1333,技リスト!$A$1:$F$270,3,FALSE)),"－",VLOOKUP($U1333,技リスト!$A$1:$F$270,3,FALSE))</f>
        <v>41</v>
      </c>
      <c r="X1333" s="3" t="str">
        <f>IF($E1333=IF(ISERROR(VLOOKUP($U1333,技リスト!$A$1:$F$270,4,FALSE)),"－",VLOOKUP($U1333,技リスト!$A$1:$F$270,4,FALSE)),"一致","")</f>
        <v/>
      </c>
      <c r="Y1333" s="15" t="s">
        <v>152</v>
      </c>
      <c r="Z1333" s="3" t="str">
        <f>IF(ISERROR(VLOOKUP($Y1333,技リスト!$A$1:$F$270,6,FALSE)),"－",VLOOKUP($Y1333,技リスト!$A$1:$F$270,6,FALSE))</f>
        <v>DR</v>
      </c>
      <c r="AA1333" s="3">
        <f>IF(ISERROR(VLOOKUP($Y1333,技リスト!$A$1:$F$270,3,FALSE)),"－",VLOOKUP($Y1333,技リスト!$A$1:$F$270,3,FALSE))</f>
        <v>47</v>
      </c>
      <c r="AB1333" s="3" t="str">
        <f>IF($E1333=IF(ISERROR(VLOOKUP($Y1333,技リスト!$A$1:$F$270,4,FALSE)),"－",VLOOKUP($Y1333,技リスト!$A$1:$F$270,4,FALSE)),"一致","")</f>
        <v/>
      </c>
      <c r="AC1333" s="15" t="s">
        <v>208</v>
      </c>
      <c r="AD1333" s="3" t="str">
        <f>IF(ISERROR(VLOOKUP($AC1333,技リスト!$A$1:$F$270,6,FALSE)),"－",VLOOKUP($AC1333,技リスト!$A$1:$F$270,6,FALSE))</f>
        <v>P1</v>
      </c>
      <c r="AE1333" s="3">
        <f>IF(ISERROR(VLOOKUP($AC1333,技リスト!$A$1:$F$270,3,FALSE)),"－",VLOOKUP($AC1333,技リスト!$A$1:$F$270,3,FALSE))</f>
        <v>61</v>
      </c>
      <c r="AF1333" s="3" t="str">
        <f>IF($E1333=IF(ISERROR(VLOOKUP($AC1333,技リスト!$A$1:$F$245,4,FALSE)),"－",VLOOKUP($AC1333,技リスト!$A$1:$F$245,4,FALSE)),"一致","")</f>
        <v/>
      </c>
      <c r="AG1333" s="16" t="str">
        <f t="shared" si="160"/>
        <v>ゆがむくうかんロケットこぶしジグザグスパークフルパワーシールド</v>
      </c>
      <c r="AH1333" s="16" t="str">
        <f t="shared" si="161"/>
        <v>ゆがむくうかんロケットこぶしジグザグスパークフルパワーシールド</v>
      </c>
      <c r="AI1333" s="16" t="str">
        <f t="shared" si="162"/>
        <v>ゆがむくうかんロケットこぶしジグザグスパークフルパワーシールド</v>
      </c>
      <c r="AJ1333" s="16" t="str">
        <f t="shared" si="163"/>
        <v>ゆがむくうかんロケットこぶしジグザグスパークフルパワーシールド</v>
      </c>
      <c r="AK1333" s="15" t="str">
        <f t="shared" si="164"/>
        <v>CAP1DRP1</v>
      </c>
      <c r="AL1333" s="16" t="str">
        <f t="shared" si="165"/>
        <v>CAP1DRP1</v>
      </c>
      <c r="AM1333" s="15" t="str">
        <f t="shared" si="166"/>
        <v>CAP1DRP1</v>
      </c>
      <c r="AN1333" s="15" t="str">
        <f t="shared" si="167"/>
        <v>CAP1DRP1</v>
      </c>
    </row>
    <row r="1334" spans="1:40" ht="11.25" customHeight="1" x14ac:dyDescent="0.15">
      <c r="A1334" s="15">
        <v>1333</v>
      </c>
      <c r="B1334" s="15" t="s">
        <v>2978</v>
      </c>
      <c r="C1334" s="15" t="s">
        <v>2979</v>
      </c>
      <c r="D1334" s="3" t="s">
        <v>192</v>
      </c>
      <c r="E1334" s="15" t="s">
        <v>121</v>
      </c>
      <c r="F1334" s="15" t="s">
        <v>20</v>
      </c>
      <c r="G1334" s="15">
        <v>158</v>
      </c>
      <c r="H1334" s="15">
        <v>148</v>
      </c>
      <c r="I1334" s="15">
        <v>52</v>
      </c>
      <c r="J1334" s="15">
        <v>59</v>
      </c>
      <c r="K1334" s="15">
        <v>54</v>
      </c>
      <c r="L1334" s="15">
        <v>52</v>
      </c>
      <c r="M1334" s="15">
        <v>60</v>
      </c>
      <c r="N1334" s="15">
        <v>57</v>
      </c>
      <c r="O1334" s="15">
        <v>54</v>
      </c>
      <c r="P1334" s="15">
        <v>13</v>
      </c>
      <c r="Q1334" s="15" t="s">
        <v>366</v>
      </c>
      <c r="R1334" s="3" t="str">
        <f>IF(ISERROR(VLOOKUP($Q1334,技リスト!$A$1:$F$270,6,FALSE)),"－",VLOOKUP($Q1334,技リスト!$A$1:$F$270,6,FALSE))</f>
        <v>CA</v>
      </c>
      <c r="S1334" s="3">
        <f>IF(ISERROR(VLOOKUP($Q1334,技リスト!$A$1:$F$270,3,FALSE)),"－",VLOOKUP($Q1334,技リスト!$A$1:$F$270,3,FALSE))</f>
        <v>10</v>
      </c>
      <c r="T1334" s="3" t="str">
        <f>IF($E1334=IF(ISERROR(VLOOKUP($Q1334,技リスト!$A$1:$F$270,4,FALSE)),"－",VLOOKUP($Q1334,技リスト!$A$1:$F$270,4,FALSE)),"一致","")</f>
        <v>一致</v>
      </c>
      <c r="U1334" s="15" t="s">
        <v>320</v>
      </c>
      <c r="V1334" s="3" t="str">
        <f>IF(ISERROR(VLOOKUP($U1334,技リスト!$A$1:$F$270,6,FALSE)),"－",VLOOKUP($U1334,技リスト!$A$1:$F$270,6,FALSE))</f>
        <v>CA</v>
      </c>
      <c r="W1334" s="3">
        <f>IF(ISERROR(VLOOKUP($U1334,技リスト!$A$1:$F$270,3,FALSE)),"－",VLOOKUP($U1334,技リスト!$A$1:$F$270,3,FALSE))</f>
        <v>41</v>
      </c>
      <c r="X1334" s="3" t="str">
        <f>IF($E1334=IF(ISERROR(VLOOKUP($U1334,技リスト!$A$1:$F$270,4,FALSE)),"－",VLOOKUP($U1334,技リスト!$A$1:$F$270,4,FALSE)),"一致","")</f>
        <v>一致</v>
      </c>
      <c r="Y1334" s="15" t="s">
        <v>406</v>
      </c>
      <c r="Z1334" s="3" t="str">
        <f>IF(ISERROR(VLOOKUP($Y1334,技リスト!$A$1:$F$270,6,FALSE)),"－",VLOOKUP($Y1334,技リスト!$A$1:$F$270,6,FALSE))</f>
        <v>CA</v>
      </c>
      <c r="AA1334" s="3">
        <f>IF(ISERROR(VLOOKUP($Y1334,技リスト!$A$1:$F$270,3,FALSE)),"－",VLOOKUP($Y1334,技リスト!$A$1:$F$270,3,FALSE))</f>
        <v>63</v>
      </c>
      <c r="AB1334" s="3" t="str">
        <f>IF($E1334=IF(ISERROR(VLOOKUP($Y1334,技リスト!$A$1:$F$270,4,FALSE)),"－",VLOOKUP($Y1334,技リスト!$A$1:$F$270,4,FALSE)),"一致","")</f>
        <v>一致</v>
      </c>
      <c r="AC1334" s="15" t="s">
        <v>281</v>
      </c>
      <c r="AD1334" s="3" t="str">
        <f>IF(ISERROR(VLOOKUP($AC1334,技リスト!$A$1:$F$270,6,FALSE)),"－",VLOOKUP($AC1334,技リスト!$A$1:$F$270,6,FALSE))</f>
        <v>P1</v>
      </c>
      <c r="AE1334" s="3">
        <f>IF(ISERROR(VLOOKUP($AC1334,技リスト!$A$1:$F$270,3,FALSE)),"－",VLOOKUP($AC1334,技リスト!$A$1:$F$270,3,FALSE))</f>
        <v>67</v>
      </c>
      <c r="AF1334" s="3" t="str">
        <f>IF($E1334=IF(ISERROR(VLOOKUP($AC1334,技リスト!$A$1:$F$245,4,FALSE)),"－",VLOOKUP($AC1334,技リスト!$A$1:$F$245,4,FALSE)),"一致","")</f>
        <v/>
      </c>
      <c r="AG1334" s="16" t="str">
        <f t="shared" si="160"/>
        <v>タフネスブロックワイルドクローゴールずらしばくれつパンチ</v>
      </c>
      <c r="AH1334" s="16" t="str">
        <f t="shared" si="161"/>
        <v>タフネスブロックワイルドクローゴールずらしばくれつパンチ</v>
      </c>
      <c r="AI1334" s="16" t="str">
        <f t="shared" si="162"/>
        <v>タフネスブロックワイルドクローゴールずらしばくれつパンチ</v>
      </c>
      <c r="AJ1334" s="16" t="str">
        <f t="shared" si="163"/>
        <v>タフネスブロックワイルドクローゴールずらしばくれつパンチ</v>
      </c>
      <c r="AK1334" s="15" t="str">
        <f t="shared" si="164"/>
        <v>CACACAP1</v>
      </c>
      <c r="AL1334" s="16" t="str">
        <f t="shared" si="165"/>
        <v>CACACAP1</v>
      </c>
      <c r="AM1334" s="15" t="str">
        <f t="shared" si="166"/>
        <v>CACACAP1</v>
      </c>
      <c r="AN1334" s="15" t="str">
        <f t="shared" si="167"/>
        <v>CACACAP1</v>
      </c>
    </row>
    <row r="1335" spans="1:40" ht="11.25" customHeight="1" x14ac:dyDescent="0.15">
      <c r="A1335" s="15">
        <v>1334</v>
      </c>
      <c r="B1335" s="15" t="s">
        <v>2980</v>
      </c>
      <c r="C1335" s="15" t="s">
        <v>2981</v>
      </c>
      <c r="D1335" s="3" t="s">
        <v>192</v>
      </c>
      <c r="E1335" s="15" t="s">
        <v>145</v>
      </c>
      <c r="F1335" s="15" t="s">
        <v>53</v>
      </c>
      <c r="G1335" s="15">
        <v>145</v>
      </c>
      <c r="H1335" s="15">
        <v>164</v>
      </c>
      <c r="I1335" s="15">
        <v>55</v>
      </c>
      <c r="J1335" s="15">
        <v>66</v>
      </c>
      <c r="K1335" s="15">
        <v>59</v>
      </c>
      <c r="L1335" s="15">
        <v>71</v>
      </c>
      <c r="M1335" s="15">
        <v>53</v>
      </c>
      <c r="N1335" s="15">
        <v>52</v>
      </c>
      <c r="O1335" s="15">
        <v>55</v>
      </c>
      <c r="P1335" s="15">
        <v>19</v>
      </c>
      <c r="Q1335" s="15" t="s">
        <v>187</v>
      </c>
      <c r="R1335" s="3" t="str">
        <f>IF(ISERROR(VLOOKUP($Q1335,技リスト!$A$1:$F$270,6,FALSE)),"－",VLOOKUP($Q1335,技リスト!$A$1:$F$270,6,FALSE))</f>
        <v>DR</v>
      </c>
      <c r="S1335" s="3">
        <f>IF(ISERROR(VLOOKUP($Q1335,技リスト!$A$1:$F$270,3,FALSE)),"－",VLOOKUP($Q1335,技リスト!$A$1:$F$270,3,FALSE))</f>
        <v>15</v>
      </c>
      <c r="T1335" s="3" t="str">
        <f>IF($E1335=IF(ISERROR(VLOOKUP($Q1335,技リスト!$A$1:$F$270,4,FALSE)),"－",VLOOKUP($Q1335,技リスト!$A$1:$F$270,4,FALSE)),"一致","")</f>
        <v/>
      </c>
      <c r="U1335" s="15" t="s">
        <v>194</v>
      </c>
      <c r="V1335" s="3" t="str">
        <f>IF(ISERROR(VLOOKUP($U1335,技リスト!$A$1:$F$270,6,FALSE)),"－",VLOOKUP($U1335,技リスト!$A$1:$F$270,6,FALSE))</f>
        <v>NS</v>
      </c>
      <c r="W1335" s="3">
        <f>IF(ISERROR(VLOOKUP($U1335,技リスト!$A$1:$F$270,3,FALSE)),"－",VLOOKUP($U1335,技リスト!$A$1:$F$270,3,FALSE))</f>
        <v>43</v>
      </c>
      <c r="X1335" s="3" t="str">
        <f>IF($E1335=IF(ISERROR(VLOOKUP($U1335,技リスト!$A$1:$F$270,4,FALSE)),"－",VLOOKUP($U1335,技リスト!$A$1:$F$270,4,FALSE)),"一致","")</f>
        <v/>
      </c>
      <c r="Y1335" s="15" t="s">
        <v>140</v>
      </c>
      <c r="Z1335" s="3" t="str">
        <f>IF(ISERROR(VLOOKUP($Y1335,技リスト!$A$1:$F$270,6,FALSE)),"－",VLOOKUP($Y1335,技リスト!$A$1:$F$270,6,FALSE))</f>
        <v>BL</v>
      </c>
      <c r="AA1335" s="3">
        <f>IF(ISERROR(VLOOKUP($Y1335,技リスト!$A$1:$F$270,3,FALSE)),"－",VLOOKUP($Y1335,技リスト!$A$1:$F$270,3,FALSE))</f>
        <v>41</v>
      </c>
      <c r="AB1335" s="3" t="str">
        <f>IF($E1335=IF(ISERROR(VLOOKUP($Y1335,技リスト!$A$1:$F$270,4,FALSE)),"－",VLOOKUP($Y1335,技リスト!$A$1:$F$270,4,FALSE)),"一致","")</f>
        <v/>
      </c>
      <c r="AC1335" s="15" t="s">
        <v>363</v>
      </c>
      <c r="AD1335" s="3" t="str">
        <f>IF(ISERROR(VLOOKUP($AC1335,技リスト!$A$1:$F$270,6,FALSE)),"－",VLOOKUP($AC1335,技リスト!$A$1:$F$270,6,FALSE))</f>
        <v>DR</v>
      </c>
      <c r="AE1335" s="3">
        <f>IF(ISERROR(VLOOKUP($AC1335,技リスト!$A$1:$F$270,3,FALSE)),"－",VLOOKUP($AC1335,技リスト!$A$1:$F$270,3,FALSE))</f>
        <v>52</v>
      </c>
      <c r="AF1335" s="3" t="str">
        <f>IF($E1335=IF(ISERROR(VLOOKUP($AC1335,技リスト!$A$1:$F$245,4,FALSE)),"－",VLOOKUP($AC1335,技リスト!$A$1:$F$245,4,FALSE)),"一致","")</f>
        <v/>
      </c>
      <c r="AG1335" s="16" t="str">
        <f t="shared" si="160"/>
        <v>のろいファントムシュートうしろのしょうめんざんぞう</v>
      </c>
      <c r="AH1335" s="16" t="str">
        <f t="shared" si="161"/>
        <v>のろいファントムシュートうしろのしょうめんざんぞう</v>
      </c>
      <c r="AI1335" s="16" t="str">
        <f t="shared" si="162"/>
        <v>のろいファントムシュートうしろのしょうめんざんぞう</v>
      </c>
      <c r="AJ1335" s="16" t="str">
        <f t="shared" si="163"/>
        <v>のろいファントムシュートうしろのしょうめんざんぞう</v>
      </c>
      <c r="AK1335" s="15" t="str">
        <f t="shared" si="164"/>
        <v>DRNSBLDR</v>
      </c>
      <c r="AL1335" s="16" t="str">
        <f t="shared" si="165"/>
        <v>DRNSBLDR</v>
      </c>
      <c r="AM1335" s="15" t="str">
        <f t="shared" si="166"/>
        <v>DRNSBLDR</v>
      </c>
      <c r="AN1335" s="15" t="str">
        <f t="shared" si="167"/>
        <v>DRNSBLDR</v>
      </c>
    </row>
    <row r="1336" spans="1:40" ht="11.25" customHeight="1" x14ac:dyDescent="0.15">
      <c r="A1336" s="15">
        <v>1335</v>
      </c>
      <c r="B1336" s="15" t="s">
        <v>2982</v>
      </c>
      <c r="C1336" s="15" t="s">
        <v>2983</v>
      </c>
      <c r="D1336" s="3" t="s">
        <v>192</v>
      </c>
      <c r="E1336" s="15" t="s">
        <v>88</v>
      </c>
      <c r="F1336" s="15" t="s">
        <v>53</v>
      </c>
      <c r="G1336" s="15">
        <v>145</v>
      </c>
      <c r="H1336" s="15">
        <v>137</v>
      </c>
      <c r="I1336" s="15">
        <v>52</v>
      </c>
      <c r="J1336" s="15">
        <v>57</v>
      </c>
      <c r="K1336" s="15">
        <v>58</v>
      </c>
      <c r="L1336" s="15">
        <v>56</v>
      </c>
      <c r="M1336" s="15">
        <v>52</v>
      </c>
      <c r="N1336" s="15">
        <v>60</v>
      </c>
      <c r="O1336" s="15">
        <v>56</v>
      </c>
      <c r="P1336" s="15">
        <v>34</v>
      </c>
      <c r="Q1336" s="15" t="s">
        <v>301</v>
      </c>
      <c r="R1336" s="3" t="str">
        <f>IF(ISERROR(VLOOKUP($Q1336,技リスト!$A$1:$F$270,6,FALSE)),"－",VLOOKUP($Q1336,技リスト!$A$1:$F$270,6,FALSE))</f>
        <v>－</v>
      </c>
      <c r="S1336" s="3" t="str">
        <f>IF(ISERROR(VLOOKUP($Q1336,技リスト!$A$1:$F$270,3,FALSE)),"－",VLOOKUP($Q1336,技リスト!$A$1:$F$270,3,FALSE))</f>
        <v>－</v>
      </c>
      <c r="T1336" s="3" t="str">
        <f>IF($E1336=IF(ISERROR(VLOOKUP($Q1336,技リスト!$A$1:$F$270,4,FALSE)),"－",VLOOKUP($Q1336,技リスト!$A$1:$F$270,4,FALSE)),"一致","")</f>
        <v/>
      </c>
      <c r="U1336" s="15" t="s">
        <v>160</v>
      </c>
      <c r="V1336" s="3" t="str">
        <f>IF(ISERROR(VLOOKUP($U1336,技リスト!$A$1:$F$270,6,FALSE)),"－",VLOOKUP($U1336,技リスト!$A$1:$F$270,6,FALSE))</f>
        <v>BS</v>
      </c>
      <c r="W1336" s="3">
        <f>IF(ISERROR(VLOOKUP($U1336,技リスト!$A$1:$F$270,3,FALSE)),"－",VLOOKUP($U1336,技リスト!$A$1:$F$270,3,FALSE))</f>
        <v>78</v>
      </c>
      <c r="X1336" s="3" t="str">
        <f>IF($E1336=IF(ISERROR(VLOOKUP($U1336,技リスト!$A$1:$F$270,4,FALSE)),"－",VLOOKUP($U1336,技リスト!$A$1:$F$270,4,FALSE)),"一致","")</f>
        <v/>
      </c>
      <c r="Y1336" s="15" t="s">
        <v>719</v>
      </c>
      <c r="Z1336" s="3" t="str">
        <f>IF(ISERROR(VLOOKUP($Y1336,技リスト!$A$1:$F$270,6,FALSE)),"－",VLOOKUP($Y1336,技リスト!$A$1:$F$270,6,FALSE))</f>
        <v>BL</v>
      </c>
      <c r="AA1336" s="3">
        <f>IF(ISERROR(VLOOKUP($Y1336,技リスト!$A$1:$F$270,3,FALSE)),"－",VLOOKUP($Y1336,技リスト!$A$1:$F$270,3,FALSE))</f>
        <v>84</v>
      </c>
      <c r="AB1336" s="3" t="str">
        <f>IF($E1336=IF(ISERROR(VLOOKUP($Y1336,技リスト!$A$1:$F$270,4,FALSE)),"－",VLOOKUP($Y1336,技リスト!$A$1:$F$270,4,FALSE)),"一致","")</f>
        <v/>
      </c>
      <c r="AC1336" s="15" t="s">
        <v>446</v>
      </c>
      <c r="AD1336" s="3" t="str">
        <f>IF(ISERROR(VLOOKUP($AC1336,技リスト!$A$1:$F$270,6,FALSE)),"－",VLOOKUP($AC1336,技リスト!$A$1:$F$270,6,FALSE))</f>
        <v>CA</v>
      </c>
      <c r="AE1336" s="3">
        <f>IF(ISERROR(VLOOKUP($AC1336,技リスト!$A$1:$F$270,3,FALSE)),"－",VLOOKUP($AC1336,技リスト!$A$1:$F$270,3,FALSE))</f>
        <v>90</v>
      </c>
      <c r="AF1336" s="3" t="str">
        <f>IF($E1336=IF(ISERROR(VLOOKUP($AC1336,技リスト!$A$1:$F$245,4,FALSE)),"－",VLOOKUP($AC1336,技リスト!$A$1:$F$245,4,FALSE)),"一致","")</f>
        <v/>
      </c>
      <c r="AG1336" s="16" t="str">
        <f t="shared" si="160"/>
        <v>むぞくせいクンフーアタックブロックサーカスぶんしんブロック</v>
      </c>
      <c r="AH1336" s="16" t="str">
        <f t="shared" si="161"/>
        <v>むぞくせいクンフーアタックブロックサーカスぶんしんブロック</v>
      </c>
      <c r="AI1336" s="16" t="str">
        <f t="shared" si="162"/>
        <v>むぞくせいクンフーアタックブロックサーカスぶんしんブロック</v>
      </c>
      <c r="AJ1336" s="16" t="str">
        <f t="shared" si="163"/>
        <v>むぞくせいクンフーアタックブロックサーカスぶんしんブロック</v>
      </c>
      <c r="AK1336" s="15" t="str">
        <f t="shared" si="164"/>
        <v>－BSBLCA</v>
      </c>
      <c r="AL1336" s="16" t="str">
        <f t="shared" si="165"/>
        <v>－BSBLCA</v>
      </c>
      <c r="AM1336" s="15" t="str">
        <f t="shared" si="166"/>
        <v>－BSBLCA</v>
      </c>
      <c r="AN1336" s="15" t="str">
        <f t="shared" si="167"/>
        <v>－BSBLCA</v>
      </c>
    </row>
    <row r="1337" spans="1:40" ht="11.25" customHeight="1" x14ac:dyDescent="0.15">
      <c r="A1337" s="15">
        <v>1336</v>
      </c>
      <c r="B1337" s="15" t="s">
        <v>2984</v>
      </c>
      <c r="C1337" s="15" t="s">
        <v>2985</v>
      </c>
      <c r="D1337" s="3" t="s">
        <v>192</v>
      </c>
      <c r="E1337" s="15" t="s">
        <v>121</v>
      </c>
      <c r="F1337" s="15" t="s">
        <v>20</v>
      </c>
      <c r="G1337" s="15">
        <v>125</v>
      </c>
      <c r="H1337" s="15">
        <v>121</v>
      </c>
      <c r="I1337" s="15">
        <v>52</v>
      </c>
      <c r="J1337" s="15">
        <v>47</v>
      </c>
      <c r="K1337" s="15">
        <v>49</v>
      </c>
      <c r="L1337" s="15">
        <v>49</v>
      </c>
      <c r="M1337" s="15">
        <v>52</v>
      </c>
      <c r="N1337" s="15">
        <v>52</v>
      </c>
      <c r="O1337" s="15">
        <v>48</v>
      </c>
      <c r="P1337" s="15">
        <v>22</v>
      </c>
      <c r="Q1337" s="15" t="s">
        <v>269</v>
      </c>
      <c r="R1337" s="3" t="str">
        <f>IF(ISERROR(VLOOKUP($Q1337,技リスト!$A$1:$F$270,6,FALSE)),"－",VLOOKUP($Q1337,技リスト!$A$1:$F$270,6,FALSE))</f>
        <v>CA</v>
      </c>
      <c r="S1337" s="3">
        <f>IF(ISERROR(VLOOKUP($Q1337,技リスト!$A$1:$F$270,3,FALSE)),"－",VLOOKUP($Q1337,技リスト!$A$1:$F$270,3,FALSE))</f>
        <v>12</v>
      </c>
      <c r="T1337" s="3" t="str">
        <f>IF($E1337=IF(ISERROR(VLOOKUP($Q1337,技リスト!$A$1:$F$270,4,FALSE)),"－",VLOOKUP($Q1337,技リスト!$A$1:$F$270,4,FALSE)),"一致","")</f>
        <v/>
      </c>
      <c r="U1337" s="15" t="s">
        <v>630</v>
      </c>
      <c r="V1337" s="3" t="str">
        <f>IF(ISERROR(VLOOKUP($U1337,技リスト!$A$1:$F$270,6,FALSE)),"－",VLOOKUP($U1337,技リスト!$A$1:$F$270,6,FALSE))</f>
        <v>CA</v>
      </c>
      <c r="W1337" s="3">
        <f>IF(ISERROR(VLOOKUP($U1337,技リスト!$A$1:$F$270,3,FALSE)),"－",VLOOKUP($U1337,技リスト!$A$1:$F$270,3,FALSE))</f>
        <v>13</v>
      </c>
      <c r="X1337" s="3" t="str">
        <f>IF($E1337=IF(ISERROR(VLOOKUP($U1337,技リスト!$A$1:$F$270,4,FALSE)),"－",VLOOKUP($U1337,技リスト!$A$1:$F$270,4,FALSE)),"一致","")</f>
        <v/>
      </c>
      <c r="Y1337" s="15" t="s">
        <v>2631</v>
      </c>
      <c r="Z1337" s="3" t="str">
        <f>IF(ISERROR(VLOOKUP($Y1337,技リスト!$A$1:$F$270,6,FALSE)),"－",VLOOKUP($Y1337,技リスト!$A$1:$F$270,6,FALSE))</f>
        <v>CA</v>
      </c>
      <c r="AA1337" s="3">
        <f>IF(ISERROR(VLOOKUP($Y1337,技リスト!$A$1:$F$270,3,FALSE)),"－",VLOOKUP($Y1337,技リスト!$A$1:$F$270,3,FALSE))</f>
        <v>48</v>
      </c>
      <c r="AB1337" s="3" t="str">
        <f>IF($E1337=IF(ISERROR(VLOOKUP($Y1337,技リスト!$A$1:$F$270,4,FALSE)),"－",VLOOKUP($Y1337,技リスト!$A$1:$F$270,4,FALSE)),"一致","")</f>
        <v/>
      </c>
      <c r="AC1337" s="15" t="s">
        <v>2638</v>
      </c>
      <c r="AD1337" s="3" t="str">
        <f>IF(ISERROR(VLOOKUP($AC1337,技リスト!$A$1:$F$270,6,FALSE)),"－",VLOOKUP($AC1337,技リスト!$A$1:$F$270,6,FALSE))</f>
        <v>DR</v>
      </c>
      <c r="AE1337" s="3">
        <f>IF(ISERROR(VLOOKUP($AC1337,技リスト!$A$1:$F$270,3,FALSE)),"－",VLOOKUP($AC1337,技リスト!$A$1:$F$270,3,FALSE))</f>
        <v>52</v>
      </c>
      <c r="AF1337" s="3" t="str">
        <f>IF($E1337=IF(ISERROR(VLOOKUP($AC1337,技リスト!$A$1:$F$245,4,FALSE)),"－",VLOOKUP($AC1337,技リスト!$A$1:$F$245,4,FALSE)),"一致","")</f>
        <v/>
      </c>
      <c r="AG1337" s="16" t="str">
        <f t="shared" si="160"/>
        <v>キラーブレードトルネードキャッチはなふぶきリボンシャワー</v>
      </c>
      <c r="AH1337" s="16" t="str">
        <f t="shared" si="161"/>
        <v>キラーブレードトルネードキャッチはなふぶきリボンシャワー</v>
      </c>
      <c r="AI1337" s="16" t="str">
        <f t="shared" si="162"/>
        <v>キラーブレードトルネードキャッチはなふぶきリボンシャワー</v>
      </c>
      <c r="AJ1337" s="16" t="str">
        <f t="shared" si="163"/>
        <v>キラーブレードトルネードキャッチはなふぶきリボンシャワー</v>
      </c>
      <c r="AK1337" s="15" t="str">
        <f t="shared" si="164"/>
        <v>CACACADR</v>
      </c>
      <c r="AL1337" s="16" t="str">
        <f t="shared" si="165"/>
        <v>CACACADR</v>
      </c>
      <c r="AM1337" s="15" t="str">
        <f t="shared" si="166"/>
        <v>CACACADR</v>
      </c>
      <c r="AN1337" s="15" t="str">
        <f t="shared" si="167"/>
        <v>CACACADR</v>
      </c>
    </row>
    <row r="1338" spans="1:40" ht="11.25" customHeight="1" x14ac:dyDescent="0.15">
      <c r="A1338" s="15">
        <v>1337</v>
      </c>
      <c r="B1338" s="15" t="s">
        <v>2986</v>
      </c>
      <c r="C1338" s="15" t="s">
        <v>2987</v>
      </c>
      <c r="D1338" s="3" t="s">
        <v>192</v>
      </c>
      <c r="E1338" s="15" t="s">
        <v>88</v>
      </c>
      <c r="F1338" s="15" t="s">
        <v>52</v>
      </c>
      <c r="G1338" s="15">
        <v>121</v>
      </c>
      <c r="H1338" s="15">
        <v>153</v>
      </c>
      <c r="I1338" s="15">
        <v>67</v>
      </c>
      <c r="J1338" s="15">
        <v>56</v>
      </c>
      <c r="K1338" s="15">
        <v>54</v>
      </c>
      <c r="L1338" s="15">
        <v>60</v>
      </c>
      <c r="M1338" s="15">
        <v>41</v>
      </c>
      <c r="N1338" s="15">
        <v>62</v>
      </c>
      <c r="O1338" s="15">
        <v>61</v>
      </c>
      <c r="P1338" s="15">
        <v>21</v>
      </c>
      <c r="Q1338" s="15" t="s">
        <v>533</v>
      </c>
      <c r="R1338" s="3" t="str">
        <f>IF(ISERROR(VLOOKUP($Q1338,技リスト!$A$1:$F$270,6,FALSE)),"－",VLOOKUP($Q1338,技リスト!$A$1:$F$270,6,FALSE))</f>
        <v>NS</v>
      </c>
      <c r="S1338" s="3">
        <f>IF(ISERROR(VLOOKUP($Q1338,技リスト!$A$1:$F$270,3,FALSE)),"－",VLOOKUP($Q1338,技リスト!$A$1:$F$270,3,FALSE))</f>
        <v>24</v>
      </c>
      <c r="T1338" s="3" t="str">
        <f>IF($E1338=IF(ISERROR(VLOOKUP($Q1338,技リスト!$A$1:$F$270,4,FALSE)),"－",VLOOKUP($Q1338,技リスト!$A$1:$F$270,4,FALSE)),"一致","")</f>
        <v>一致</v>
      </c>
      <c r="U1338" s="15" t="s">
        <v>171</v>
      </c>
      <c r="V1338" s="3" t="str">
        <f>IF(ISERROR(VLOOKUP($U1338,技リスト!$A$1:$F$270,6,FALSE)),"－",VLOOKUP($U1338,技リスト!$A$1:$F$270,6,FALSE))</f>
        <v>DR</v>
      </c>
      <c r="W1338" s="3">
        <f>IF(ISERROR(VLOOKUP($U1338,技リスト!$A$1:$F$270,3,FALSE)),"－",VLOOKUP($U1338,技リスト!$A$1:$F$270,3,FALSE))</f>
        <v>47</v>
      </c>
      <c r="X1338" s="3" t="str">
        <f>IF($E1338=IF(ISERROR(VLOOKUP($U1338,技リスト!$A$1:$F$270,4,FALSE)),"－",VLOOKUP($U1338,技リスト!$A$1:$F$270,4,FALSE)),"一致","")</f>
        <v/>
      </c>
      <c r="Y1338" s="15" t="s">
        <v>530</v>
      </c>
      <c r="Z1338" s="3" t="str">
        <f>IF(ISERROR(VLOOKUP($Y1338,技リスト!$A$1:$F$270,6,FALSE)),"－",VLOOKUP($Y1338,技リスト!$A$1:$F$270,6,FALSE))</f>
        <v>BS</v>
      </c>
      <c r="AA1338" s="3">
        <f>IF(ISERROR(VLOOKUP($Y1338,技リスト!$A$1:$F$270,3,FALSE)),"－",VLOOKUP($Y1338,技リスト!$A$1:$F$270,3,FALSE))</f>
        <v>70</v>
      </c>
      <c r="AB1338" s="3" t="str">
        <f>IF($E1338=IF(ISERROR(VLOOKUP($Y1338,技リスト!$A$1:$F$270,4,FALSE)),"－",VLOOKUP($Y1338,技リスト!$A$1:$F$270,4,FALSE)),"一致","")</f>
        <v>一致</v>
      </c>
      <c r="AC1338" s="15" t="s">
        <v>338</v>
      </c>
      <c r="AD1338" s="3" t="str">
        <f>IF(ISERROR(VLOOKUP($AC1338,技リスト!$A$1:$F$270,6,FALSE)),"－",VLOOKUP($AC1338,技リスト!$A$1:$F$270,6,FALSE))</f>
        <v>DR</v>
      </c>
      <c r="AE1338" s="3">
        <f>IF(ISERROR(VLOOKUP($AC1338,技リスト!$A$1:$F$270,3,FALSE)),"－",VLOOKUP($AC1338,技リスト!$A$1:$F$270,3,FALSE))</f>
        <v>76</v>
      </c>
      <c r="AF1338" s="3" t="str">
        <f>IF($E1338=IF(ISERROR(VLOOKUP($AC1338,技リスト!$A$1:$F$245,4,FALSE)),"－",VLOOKUP($AC1338,技リスト!$A$1:$F$245,4,FALSE)),"一致","")</f>
        <v/>
      </c>
      <c r="AG1338" s="16" t="str">
        <f t="shared" si="160"/>
        <v>スピニングシュートイリュージョンボールバックトルネードとうめいフェイント</v>
      </c>
      <c r="AH1338" s="16" t="str">
        <f t="shared" si="161"/>
        <v>スピニングシュートイリュージョンボールバックトルネードとうめいフェイント</v>
      </c>
      <c r="AI1338" s="16" t="str">
        <f t="shared" si="162"/>
        <v>スピニングシュートイリュージョンボールバックトルネードとうめいフェイント</v>
      </c>
      <c r="AJ1338" s="16" t="str">
        <f t="shared" si="163"/>
        <v>スピニングシュートイリュージョンボールバックトルネードとうめいフェイント</v>
      </c>
      <c r="AK1338" s="15" t="str">
        <f t="shared" si="164"/>
        <v>NSDRBSDR</v>
      </c>
      <c r="AL1338" s="16" t="str">
        <f t="shared" si="165"/>
        <v>NSDRBSDR</v>
      </c>
      <c r="AM1338" s="15" t="str">
        <f t="shared" si="166"/>
        <v>NSDRBSDR</v>
      </c>
      <c r="AN1338" s="15" t="str">
        <f t="shared" si="167"/>
        <v>NSDRBSDR</v>
      </c>
    </row>
    <row r="1339" spans="1:40" ht="11.25" customHeight="1" x14ac:dyDescent="0.15">
      <c r="A1339" s="15">
        <v>1338</v>
      </c>
      <c r="B1339" s="15" t="s">
        <v>2988</v>
      </c>
      <c r="C1339" s="15" t="s">
        <v>2989</v>
      </c>
      <c r="D1339" s="3" t="s">
        <v>18</v>
      </c>
      <c r="E1339" s="15" t="s">
        <v>121</v>
      </c>
      <c r="F1339" s="15" t="s">
        <v>52</v>
      </c>
      <c r="G1339" s="15">
        <v>145</v>
      </c>
      <c r="H1339" s="15">
        <v>164</v>
      </c>
      <c r="I1339" s="15">
        <v>59</v>
      </c>
      <c r="J1339" s="15">
        <v>60</v>
      </c>
      <c r="K1339" s="15">
        <v>61</v>
      </c>
      <c r="L1339" s="15">
        <v>68</v>
      </c>
      <c r="M1339" s="15">
        <v>55</v>
      </c>
      <c r="N1339" s="15">
        <v>61</v>
      </c>
      <c r="O1339" s="15">
        <v>58</v>
      </c>
      <c r="P1339" s="15">
        <v>17</v>
      </c>
      <c r="Q1339" s="15" t="s">
        <v>153</v>
      </c>
      <c r="R1339" s="3" t="str">
        <f>IF(ISERROR(VLOOKUP($Q1339,技リスト!$A$1:$F$270,6,FALSE)),"－",VLOOKUP($Q1339,技リスト!$A$1:$F$270,6,FALSE))</f>
        <v>NS</v>
      </c>
      <c r="S1339" s="3">
        <f>IF(ISERROR(VLOOKUP($Q1339,技リスト!$A$1:$F$270,3,FALSE)),"－",VLOOKUP($Q1339,技リスト!$A$1:$F$270,3,FALSE))</f>
        <v>22</v>
      </c>
      <c r="T1339" s="3" t="str">
        <f>IF($E1339=IF(ISERROR(VLOOKUP($Q1339,技リスト!$A$1:$F$270,4,FALSE)),"－",VLOOKUP($Q1339,技リスト!$A$1:$F$270,4,FALSE)),"一致","")</f>
        <v/>
      </c>
      <c r="U1339" s="15" t="s">
        <v>610</v>
      </c>
      <c r="V1339" s="3" t="str">
        <f>IF(ISERROR(VLOOKUP($U1339,技リスト!$A$1:$F$270,6,FALSE)),"－",VLOOKUP($U1339,技リスト!$A$1:$F$270,6,FALSE))</f>
        <v>DR</v>
      </c>
      <c r="W1339" s="3">
        <f>IF(ISERROR(VLOOKUP($U1339,技リスト!$A$1:$F$270,3,FALSE)),"－",VLOOKUP($U1339,技リスト!$A$1:$F$270,3,FALSE))</f>
        <v>38</v>
      </c>
      <c r="X1339" s="3" t="str">
        <f>IF($E1339=IF(ISERROR(VLOOKUP($U1339,技リスト!$A$1:$F$270,4,FALSE)),"－",VLOOKUP($U1339,技リスト!$A$1:$F$270,4,FALSE)),"一致","")</f>
        <v/>
      </c>
      <c r="Y1339" s="15" t="s">
        <v>330</v>
      </c>
      <c r="Z1339" s="3" t="str">
        <f>IF(ISERROR(VLOOKUP($Y1339,技リスト!$A$1:$F$270,6,FALSE)),"－",VLOOKUP($Y1339,技リスト!$A$1:$F$270,6,FALSE))</f>
        <v>NS</v>
      </c>
      <c r="AA1339" s="3">
        <f>IF(ISERROR(VLOOKUP($Y1339,技リスト!$A$1:$F$270,3,FALSE)),"－",VLOOKUP($Y1339,技リスト!$A$1:$F$270,3,FALSE))</f>
        <v>65</v>
      </c>
      <c r="AB1339" s="3" t="str">
        <f>IF($E1339=IF(ISERROR(VLOOKUP($Y1339,技リスト!$A$1:$F$270,4,FALSE)),"－",VLOOKUP($Y1339,技リスト!$A$1:$F$270,4,FALSE)),"一致","")</f>
        <v/>
      </c>
      <c r="AC1339" s="15" t="s">
        <v>160</v>
      </c>
      <c r="AD1339" s="3" t="str">
        <f>IF(ISERROR(VLOOKUP($AC1339,技リスト!$A$1:$F$270,6,FALSE)),"－",VLOOKUP($AC1339,技リスト!$A$1:$F$270,6,FALSE))</f>
        <v>BS</v>
      </c>
      <c r="AE1339" s="3">
        <f>IF(ISERROR(VLOOKUP($AC1339,技リスト!$A$1:$F$270,3,FALSE)),"－",VLOOKUP($AC1339,技リスト!$A$1:$F$270,3,FALSE))</f>
        <v>78</v>
      </c>
      <c r="AF1339" s="3" t="str">
        <f>IF($E1339=IF(ISERROR(VLOOKUP($AC1339,技リスト!$A$1:$F$245,4,FALSE)),"－",VLOOKUP($AC1339,技リスト!$A$1:$F$245,4,FALSE)),"一致","")</f>
        <v>一致</v>
      </c>
      <c r="AG1339" s="16" t="str">
        <f t="shared" si="160"/>
        <v>ローリングキックフーセンガムラン・ボール・ランクンフーアタック</v>
      </c>
      <c r="AH1339" s="16" t="str">
        <f t="shared" si="161"/>
        <v>ローリングキックフーセンガムラン・ボール・ランクンフーアタック</v>
      </c>
      <c r="AI1339" s="16" t="str">
        <f t="shared" si="162"/>
        <v>ローリングキックフーセンガムラン・ボール・ランクンフーアタック</v>
      </c>
      <c r="AJ1339" s="16" t="str">
        <f t="shared" si="163"/>
        <v>ローリングキックフーセンガムラン・ボール・ランクンフーアタック</v>
      </c>
      <c r="AK1339" s="15" t="str">
        <f t="shared" si="164"/>
        <v>NSDRNSBS</v>
      </c>
      <c r="AL1339" s="16" t="str">
        <f t="shared" si="165"/>
        <v>NSDRNSBS</v>
      </c>
      <c r="AM1339" s="15" t="str">
        <f t="shared" si="166"/>
        <v>NSDRNSBS</v>
      </c>
      <c r="AN1339" s="15" t="str">
        <f t="shared" si="167"/>
        <v>NSDRNSBS</v>
      </c>
    </row>
    <row r="1340" spans="1:40" ht="11.25" customHeight="1" x14ac:dyDescent="0.15">
      <c r="A1340" s="15">
        <v>1339</v>
      </c>
      <c r="B1340" s="15" t="s">
        <v>2990</v>
      </c>
      <c r="C1340" s="15" t="s">
        <v>2991</v>
      </c>
      <c r="D1340" s="3" t="s">
        <v>18</v>
      </c>
      <c r="E1340" s="15" t="s">
        <v>88</v>
      </c>
      <c r="F1340" s="15" t="s">
        <v>17</v>
      </c>
      <c r="G1340" s="15">
        <v>123</v>
      </c>
      <c r="H1340" s="15">
        <v>152</v>
      </c>
      <c r="I1340" s="15">
        <v>56</v>
      </c>
      <c r="J1340" s="15">
        <v>66</v>
      </c>
      <c r="K1340" s="15">
        <v>60</v>
      </c>
      <c r="L1340" s="15">
        <v>60</v>
      </c>
      <c r="M1340" s="15">
        <v>56</v>
      </c>
      <c r="N1340" s="15">
        <v>60</v>
      </c>
      <c r="O1340" s="15">
        <v>56</v>
      </c>
      <c r="P1340" s="15">
        <v>15</v>
      </c>
      <c r="Q1340" s="15" t="s">
        <v>304</v>
      </c>
      <c r="R1340" s="3" t="str">
        <f>IF(ISERROR(VLOOKUP($Q1340,技リスト!$A$1:$F$270,6,FALSE)),"－",VLOOKUP($Q1340,技リスト!$A$1:$F$270,6,FALSE))</f>
        <v>BL</v>
      </c>
      <c r="S1340" s="3">
        <f>IF(ISERROR(VLOOKUP($Q1340,技リスト!$A$1:$F$270,3,FALSE)),"－",VLOOKUP($Q1340,技リスト!$A$1:$F$270,3,FALSE))</f>
        <v>12</v>
      </c>
      <c r="T1340" s="3" t="str">
        <f>IF($E1340=IF(ISERROR(VLOOKUP($Q1340,技リスト!$A$1:$F$270,4,FALSE)),"－",VLOOKUP($Q1340,技リスト!$A$1:$F$270,4,FALSE)),"一致","")</f>
        <v/>
      </c>
      <c r="U1340" s="15" t="s">
        <v>133</v>
      </c>
      <c r="V1340" s="3" t="str">
        <f>IF(ISERROR(VLOOKUP($U1340,技リスト!$A$1:$F$270,6,FALSE)),"－",VLOOKUP($U1340,技リスト!$A$1:$F$270,6,FALSE))</f>
        <v>BB</v>
      </c>
      <c r="W1340" s="3">
        <f>IF(ISERROR(VLOOKUP($U1340,技リスト!$A$1:$F$270,3,FALSE)),"－",VLOOKUP($U1340,技リスト!$A$1:$F$270,3,FALSE))</f>
        <v>48</v>
      </c>
      <c r="X1340" s="3" t="str">
        <f>IF($E1340=IF(ISERROR(VLOOKUP($U1340,技リスト!$A$1:$F$270,4,FALSE)),"－",VLOOKUP($U1340,技リスト!$A$1:$F$270,4,FALSE)),"一致","")</f>
        <v/>
      </c>
      <c r="Y1340" s="15" t="s">
        <v>164</v>
      </c>
      <c r="Z1340" s="3" t="str">
        <f>IF(ISERROR(VLOOKUP($Y1340,技リスト!$A$1:$F$270,6,FALSE)),"－",VLOOKUP($Y1340,技リスト!$A$1:$F$270,6,FALSE))</f>
        <v>DR</v>
      </c>
      <c r="AA1340" s="3">
        <f>IF(ISERROR(VLOOKUP($Y1340,技リスト!$A$1:$F$270,3,FALSE)),"－",VLOOKUP($Y1340,技リスト!$A$1:$F$270,3,FALSE))</f>
        <v>49</v>
      </c>
      <c r="AB1340" s="3" t="str">
        <f>IF($E1340=IF(ISERROR(VLOOKUP($Y1340,技リスト!$A$1:$F$270,4,FALSE)),"－",VLOOKUP($Y1340,技リスト!$A$1:$F$270,4,FALSE)),"一致","")</f>
        <v/>
      </c>
      <c r="AC1340" s="15" t="s">
        <v>213</v>
      </c>
      <c r="AD1340" s="3" t="str">
        <f>IF(ISERROR(VLOOKUP($AC1340,技リスト!$A$1:$F$270,6,FALSE)),"－",VLOOKUP($AC1340,技リスト!$A$1:$F$270,6,FALSE))</f>
        <v>BL</v>
      </c>
      <c r="AE1340" s="3">
        <f>IF(ISERROR(VLOOKUP($AC1340,技リスト!$A$1:$F$270,3,FALSE)),"－",VLOOKUP($AC1340,技リスト!$A$1:$F$270,3,FALSE))</f>
        <v>56</v>
      </c>
      <c r="AF1340" s="3" t="str">
        <f>IF($E1340=IF(ISERROR(VLOOKUP($AC1340,技リスト!$A$1:$F$245,4,FALSE)),"－",VLOOKUP($AC1340,技リスト!$A$1:$F$245,4,FALSE)),"一致","")</f>
        <v/>
      </c>
      <c r="AG1340" s="16" t="str">
        <f t="shared" si="160"/>
        <v>しこふみザ・ウォールごりむちゅうアースクェイク</v>
      </c>
      <c r="AH1340" s="16" t="str">
        <f t="shared" si="161"/>
        <v>しこふみザ・ウォールごりむちゅうアースクェイク</v>
      </c>
      <c r="AI1340" s="16" t="str">
        <f t="shared" si="162"/>
        <v>しこふみザ・ウォールごりむちゅうアースクェイク</v>
      </c>
      <c r="AJ1340" s="16" t="str">
        <f t="shared" si="163"/>
        <v>しこふみザ・ウォールごりむちゅうアースクェイク</v>
      </c>
      <c r="AK1340" s="15" t="str">
        <f t="shared" si="164"/>
        <v>BLBBDRBL</v>
      </c>
      <c r="AL1340" s="16" t="str">
        <f t="shared" si="165"/>
        <v>BLBBDRBL</v>
      </c>
      <c r="AM1340" s="15" t="str">
        <f t="shared" si="166"/>
        <v>BLBBDRBL</v>
      </c>
      <c r="AN1340" s="15" t="str">
        <f t="shared" si="167"/>
        <v>BLBBDRBL</v>
      </c>
    </row>
    <row r="1341" spans="1:40" ht="11.25" customHeight="1" x14ac:dyDescent="0.15">
      <c r="A1341" s="15">
        <v>1340</v>
      </c>
      <c r="B1341" s="15" t="s">
        <v>2992</v>
      </c>
      <c r="C1341" s="15" t="s">
        <v>2993</v>
      </c>
      <c r="D1341" s="3" t="s">
        <v>18</v>
      </c>
      <c r="E1341" s="15" t="s">
        <v>19</v>
      </c>
      <c r="F1341" s="15" t="s">
        <v>53</v>
      </c>
      <c r="G1341" s="15">
        <v>121</v>
      </c>
      <c r="H1341" s="15">
        <v>145</v>
      </c>
      <c r="I1341" s="15">
        <v>66</v>
      </c>
      <c r="J1341" s="15">
        <v>56</v>
      </c>
      <c r="K1341" s="15">
        <v>56</v>
      </c>
      <c r="L1341" s="15">
        <v>68</v>
      </c>
      <c r="M1341" s="15">
        <v>47</v>
      </c>
      <c r="N1341" s="15">
        <v>70</v>
      </c>
      <c r="O1341" s="15">
        <v>60</v>
      </c>
      <c r="P1341" s="15">
        <v>17</v>
      </c>
      <c r="Q1341" s="15" t="s">
        <v>313</v>
      </c>
      <c r="R1341" s="3" t="str">
        <f>IF(ISERROR(VLOOKUP($Q1341,技リスト!$A$1:$F$270,6,FALSE)),"－",VLOOKUP($Q1341,技リスト!$A$1:$F$270,6,FALSE))</f>
        <v>NS</v>
      </c>
      <c r="S1341" s="3">
        <f>IF(ISERROR(VLOOKUP($Q1341,技リスト!$A$1:$F$270,3,FALSE)),"－",VLOOKUP($Q1341,技リスト!$A$1:$F$270,3,FALSE))</f>
        <v>31</v>
      </c>
      <c r="T1341" s="3" t="str">
        <f>IF($E1341=IF(ISERROR(VLOOKUP($Q1341,技リスト!$A$1:$F$270,4,FALSE)),"－",VLOOKUP($Q1341,技リスト!$A$1:$F$270,4,FALSE)),"一致","")</f>
        <v>一致</v>
      </c>
      <c r="U1341" s="15" t="s">
        <v>188</v>
      </c>
      <c r="V1341" s="3" t="str">
        <f>IF(ISERROR(VLOOKUP($U1341,技リスト!$A$1:$F$270,6,FALSE)),"－",VLOOKUP($U1341,技リスト!$A$1:$F$270,6,FALSE))</f>
        <v>DR</v>
      </c>
      <c r="W1341" s="3">
        <f>IF(ISERROR(VLOOKUP($U1341,技リスト!$A$1:$F$270,3,FALSE)),"－",VLOOKUP($U1341,技リスト!$A$1:$F$270,3,FALSE))</f>
        <v>38</v>
      </c>
      <c r="X1341" s="3" t="str">
        <f>IF($E1341=IF(ISERROR(VLOOKUP($U1341,技リスト!$A$1:$F$270,4,FALSE)),"－",VLOOKUP($U1341,技リスト!$A$1:$F$270,4,FALSE)),"一致","")</f>
        <v>一致</v>
      </c>
      <c r="Y1341" s="15" t="s">
        <v>140</v>
      </c>
      <c r="Z1341" s="3" t="str">
        <f>IF(ISERROR(VLOOKUP($Y1341,技リスト!$A$1:$F$270,6,FALSE)),"－",VLOOKUP($Y1341,技リスト!$A$1:$F$270,6,FALSE))</f>
        <v>BL</v>
      </c>
      <c r="AA1341" s="3">
        <f>IF(ISERROR(VLOOKUP($Y1341,技リスト!$A$1:$F$270,3,FALSE)),"－",VLOOKUP($Y1341,技リスト!$A$1:$F$270,3,FALSE))</f>
        <v>41</v>
      </c>
      <c r="AB1341" s="3" t="str">
        <f>IF($E1341=IF(ISERROR(VLOOKUP($Y1341,技リスト!$A$1:$F$270,4,FALSE)),"－",VLOOKUP($Y1341,技リスト!$A$1:$F$270,4,FALSE)),"一致","")</f>
        <v/>
      </c>
      <c r="AC1341" s="15" t="s">
        <v>522</v>
      </c>
      <c r="AD1341" s="3" t="str">
        <f>IF(ISERROR(VLOOKUP($AC1341,技リスト!$A$1:$F$270,6,FALSE)),"－",VLOOKUP($AC1341,技リスト!$A$1:$F$270,6,FALSE))</f>
        <v>NS</v>
      </c>
      <c r="AE1341" s="3">
        <f>IF(ISERROR(VLOOKUP($AC1341,技リスト!$A$1:$F$270,3,FALSE)),"－",VLOOKUP($AC1341,技リスト!$A$1:$F$270,3,FALSE))</f>
        <v>70</v>
      </c>
      <c r="AF1341" s="3" t="str">
        <f>IF($E1341=IF(ISERROR(VLOOKUP($AC1341,技リスト!$A$1:$F$245,4,FALSE)),"－",VLOOKUP($AC1341,技リスト!$A$1:$F$245,4,FALSE)),"一致","")</f>
        <v/>
      </c>
      <c r="AG1341" s="16" t="str">
        <f t="shared" si="160"/>
        <v>サイコショットスーパースキャン（Ｄ）うしろのしょうめんダブルグレネード</v>
      </c>
      <c r="AH1341" s="16" t="str">
        <f t="shared" si="161"/>
        <v>サイコショットスーパースキャン（Ｄ）うしろのしょうめんダブルグレネード</v>
      </c>
      <c r="AI1341" s="16" t="str">
        <f t="shared" si="162"/>
        <v>サイコショットスーパースキャン（Ｄ）うしろのしょうめんダブルグレネード</v>
      </c>
      <c r="AJ1341" s="16" t="str">
        <f t="shared" si="163"/>
        <v>サイコショットスーパースキャン（Ｄ）うしろのしょうめんダブルグレネード</v>
      </c>
      <c r="AK1341" s="15" t="str">
        <f t="shared" si="164"/>
        <v>NSDRBLNS</v>
      </c>
      <c r="AL1341" s="16" t="str">
        <f t="shared" si="165"/>
        <v>NSDRBLNS</v>
      </c>
      <c r="AM1341" s="15" t="str">
        <f t="shared" si="166"/>
        <v>NSDRBLNS</v>
      </c>
      <c r="AN1341" s="15" t="str">
        <f t="shared" si="167"/>
        <v>NSDRBLNS</v>
      </c>
    </row>
    <row r="1342" spans="1:40" ht="11.25" customHeight="1" x14ac:dyDescent="0.15">
      <c r="A1342" s="15">
        <v>1341</v>
      </c>
      <c r="B1342" s="15" t="s">
        <v>2994</v>
      </c>
      <c r="C1342" s="15" t="s">
        <v>2995</v>
      </c>
      <c r="D1342" s="3" t="s">
        <v>18</v>
      </c>
      <c r="E1342" s="15" t="s">
        <v>19</v>
      </c>
      <c r="F1342" s="15" t="s">
        <v>20</v>
      </c>
      <c r="G1342" s="15">
        <v>90</v>
      </c>
      <c r="H1342" s="15">
        <v>156</v>
      </c>
      <c r="I1342" s="15">
        <v>68</v>
      </c>
      <c r="J1342" s="15">
        <v>54</v>
      </c>
      <c r="K1342" s="15">
        <v>52</v>
      </c>
      <c r="L1342" s="15">
        <v>69</v>
      </c>
      <c r="M1342" s="15">
        <v>28</v>
      </c>
      <c r="N1342" s="15">
        <v>68</v>
      </c>
      <c r="O1342" s="15">
        <v>60</v>
      </c>
      <c r="P1342" s="15">
        <v>15</v>
      </c>
      <c r="Q1342" s="15" t="s">
        <v>203</v>
      </c>
      <c r="R1342" s="3" t="str">
        <f>IF(ISERROR(VLOOKUP($Q1342,技リスト!$A$1:$F$270,6,FALSE)),"－",VLOOKUP($Q1342,技リスト!$A$1:$F$270,6,FALSE))</f>
        <v>P1</v>
      </c>
      <c r="S1342" s="3">
        <f>IF(ISERROR(VLOOKUP($Q1342,技リスト!$A$1:$F$270,3,FALSE)),"－",VLOOKUP($Q1342,技リスト!$A$1:$F$270,3,FALSE))</f>
        <v>8</v>
      </c>
      <c r="T1342" s="3" t="str">
        <f>IF($E1342=IF(ISERROR(VLOOKUP($Q1342,技リスト!$A$1:$F$270,4,FALSE)),"－",VLOOKUP($Q1342,技リスト!$A$1:$F$270,4,FALSE)),"一致","")</f>
        <v/>
      </c>
      <c r="U1342" s="15" t="s">
        <v>289</v>
      </c>
      <c r="V1342" s="3" t="str">
        <f>IF(ISERROR(VLOOKUP($U1342,技リスト!$A$1:$F$270,6,FALSE)),"－",VLOOKUP($U1342,技リスト!$A$1:$F$270,6,FALSE))</f>
        <v>DR</v>
      </c>
      <c r="W1342" s="3">
        <f>IF(ISERROR(VLOOKUP($U1342,技リスト!$A$1:$F$270,3,FALSE)),"－",VLOOKUP($U1342,技リスト!$A$1:$F$270,3,FALSE))</f>
        <v>24</v>
      </c>
      <c r="X1342" s="3" t="str">
        <f>IF($E1342=IF(ISERROR(VLOOKUP($U1342,技リスト!$A$1:$F$270,4,FALSE)),"－",VLOOKUP($U1342,技リスト!$A$1:$F$270,4,FALSE)),"一致","")</f>
        <v/>
      </c>
      <c r="Y1342" s="15" t="s">
        <v>280</v>
      </c>
      <c r="Z1342" s="3" t="str">
        <f>IF(ISERROR(VLOOKUP($Y1342,技リスト!$A$1:$F$270,6,FALSE)),"－",VLOOKUP($Y1342,技リスト!$A$1:$F$270,6,FALSE))</f>
        <v>P1</v>
      </c>
      <c r="AA1342" s="3">
        <f>IF(ISERROR(VLOOKUP($Y1342,技リスト!$A$1:$F$270,3,FALSE)),"－",VLOOKUP($Y1342,技リスト!$A$1:$F$270,3,FALSE))</f>
        <v>41</v>
      </c>
      <c r="AB1342" s="3" t="str">
        <f>IF($E1342=IF(ISERROR(VLOOKUP($Y1342,技リスト!$A$1:$F$270,4,FALSE)),"－",VLOOKUP($Y1342,技リスト!$A$1:$F$270,4,FALSE)),"一致","")</f>
        <v/>
      </c>
      <c r="AC1342" s="15" t="s">
        <v>281</v>
      </c>
      <c r="AD1342" s="3" t="str">
        <f>IF(ISERROR(VLOOKUP($AC1342,技リスト!$A$1:$F$270,6,FALSE)),"－",VLOOKUP($AC1342,技リスト!$A$1:$F$270,6,FALSE))</f>
        <v>P1</v>
      </c>
      <c r="AE1342" s="3">
        <f>IF(ISERROR(VLOOKUP($AC1342,技リスト!$A$1:$F$270,3,FALSE)),"－",VLOOKUP($AC1342,技リスト!$A$1:$F$270,3,FALSE))</f>
        <v>67</v>
      </c>
      <c r="AF1342" s="3" t="str">
        <f>IF($E1342=IF(ISERROR(VLOOKUP($AC1342,技リスト!$A$1:$F$245,4,FALSE)),"－",VLOOKUP($AC1342,技リスト!$A$1:$F$245,4,FALSE)),"一致","")</f>
        <v/>
      </c>
      <c r="AG1342" s="16" t="str">
        <f t="shared" si="160"/>
        <v>ねっけつパンチどくぎりのじゅつロケットこぶしばくれつパンチ</v>
      </c>
      <c r="AH1342" s="16" t="str">
        <f t="shared" si="161"/>
        <v>ねっけつパンチどくぎりのじゅつロケットこぶしばくれつパンチ</v>
      </c>
      <c r="AI1342" s="16" t="str">
        <f t="shared" si="162"/>
        <v>ねっけつパンチどくぎりのじゅつロケットこぶしばくれつパンチ</v>
      </c>
      <c r="AJ1342" s="16" t="str">
        <f t="shared" si="163"/>
        <v>ねっけつパンチどくぎりのじゅつロケットこぶしばくれつパンチ</v>
      </c>
      <c r="AK1342" s="15" t="str">
        <f t="shared" si="164"/>
        <v>P1DRP1P1</v>
      </c>
      <c r="AL1342" s="16" t="str">
        <f t="shared" si="165"/>
        <v>P1DRP1P1</v>
      </c>
      <c r="AM1342" s="15" t="str">
        <f t="shared" si="166"/>
        <v>P1DRP1P1</v>
      </c>
      <c r="AN1342" s="15" t="str">
        <f t="shared" si="167"/>
        <v>P1DRP1P1</v>
      </c>
    </row>
    <row r="1343" spans="1:40" ht="11.25" customHeight="1" x14ac:dyDescent="0.15">
      <c r="A1343" s="15">
        <v>1342</v>
      </c>
      <c r="B1343" s="15" t="s">
        <v>2996</v>
      </c>
      <c r="C1343" s="15" t="s">
        <v>2997</v>
      </c>
      <c r="D1343" s="3" t="s">
        <v>18</v>
      </c>
      <c r="E1343" s="15" t="s">
        <v>145</v>
      </c>
      <c r="F1343" s="15" t="s">
        <v>17</v>
      </c>
      <c r="G1343" s="15">
        <v>154</v>
      </c>
      <c r="H1343" s="15">
        <v>148</v>
      </c>
      <c r="I1343" s="15">
        <v>54</v>
      </c>
      <c r="J1343" s="15">
        <v>53</v>
      </c>
      <c r="K1343" s="15">
        <v>52</v>
      </c>
      <c r="L1343" s="15">
        <v>55</v>
      </c>
      <c r="M1343" s="15">
        <v>56</v>
      </c>
      <c r="N1343" s="15">
        <v>52</v>
      </c>
      <c r="O1343" s="15">
        <v>53</v>
      </c>
      <c r="P1343" s="15">
        <v>44</v>
      </c>
      <c r="Q1343" s="15" t="s">
        <v>276</v>
      </c>
      <c r="R1343" s="3" t="str">
        <f>IF(ISERROR(VLOOKUP($Q1343,技リスト!$A$1:$F$270,6,FALSE)),"－",VLOOKUP($Q1343,技リスト!$A$1:$F$270,6,FALSE))</f>
        <v>BL</v>
      </c>
      <c r="S1343" s="3">
        <f>IF(ISERROR(VLOOKUP($Q1343,技リスト!$A$1:$F$270,3,FALSE)),"－",VLOOKUP($Q1343,技リスト!$A$1:$F$270,3,FALSE))</f>
        <v>16</v>
      </c>
      <c r="T1343" s="3" t="str">
        <f>IF($E1343=IF(ISERROR(VLOOKUP($Q1343,技リスト!$A$1:$F$270,4,FALSE)),"－",VLOOKUP($Q1343,技リスト!$A$1:$F$270,4,FALSE)),"一致","")</f>
        <v/>
      </c>
      <c r="U1343" s="15" t="s">
        <v>427</v>
      </c>
      <c r="V1343" s="3" t="str">
        <f>IF(ISERROR(VLOOKUP($U1343,技リスト!$A$1:$F$270,6,FALSE)),"－",VLOOKUP($U1343,技リスト!$A$1:$F$270,6,FALSE))</f>
        <v>BL</v>
      </c>
      <c r="W1343" s="3">
        <f>IF(ISERROR(VLOOKUP($U1343,技リスト!$A$1:$F$270,3,FALSE)),"－",VLOOKUP($U1343,技リスト!$A$1:$F$270,3,FALSE))</f>
        <v>39</v>
      </c>
      <c r="X1343" s="3" t="str">
        <f>IF($E1343=IF(ISERROR(VLOOKUP($U1343,技リスト!$A$1:$F$270,4,FALSE)),"－",VLOOKUP($U1343,技リスト!$A$1:$F$270,4,FALSE)),"一致","")</f>
        <v/>
      </c>
      <c r="Y1343" s="15" t="s">
        <v>164</v>
      </c>
      <c r="Z1343" s="3" t="str">
        <f>IF(ISERROR(VLOOKUP($Y1343,技リスト!$A$1:$F$270,6,FALSE)),"－",VLOOKUP($Y1343,技リスト!$A$1:$F$270,6,FALSE))</f>
        <v>DR</v>
      </c>
      <c r="AA1343" s="3">
        <f>IF(ISERROR(VLOOKUP($Y1343,技リスト!$A$1:$F$270,3,FALSE)),"－",VLOOKUP($Y1343,技リスト!$A$1:$F$270,3,FALSE))</f>
        <v>49</v>
      </c>
      <c r="AB1343" s="3" t="str">
        <f>IF($E1343=IF(ISERROR(VLOOKUP($Y1343,技リスト!$A$1:$F$270,4,FALSE)),"－",VLOOKUP($Y1343,技リスト!$A$1:$F$270,4,FALSE)),"一致","")</f>
        <v/>
      </c>
      <c r="AC1343" s="15" t="s">
        <v>128</v>
      </c>
      <c r="AD1343" s="3" t="str">
        <f>IF(ISERROR(VLOOKUP($AC1343,技リスト!$A$1:$F$270,6,FALSE)),"－",VLOOKUP($AC1343,技リスト!$A$1:$F$270,6,FALSE))</f>
        <v>DR</v>
      </c>
      <c r="AE1343" s="3">
        <f>IF(ISERROR(VLOOKUP($AC1343,技リスト!$A$1:$F$270,3,FALSE)),"－",VLOOKUP($AC1343,技リスト!$A$1:$F$270,3,FALSE))</f>
        <v>76</v>
      </c>
      <c r="AF1343" s="3" t="str">
        <f>IF($E1343=IF(ISERROR(VLOOKUP($AC1343,技リスト!$A$1:$F$245,4,FALSE)),"－",VLOOKUP($AC1343,技リスト!$A$1:$F$245,4,FALSE)),"一致","")</f>
        <v/>
      </c>
      <c r="AG1343" s="16" t="str">
        <f t="shared" si="160"/>
        <v>ドッペルゲンガーブレードアタックごりむちゅうぶんしんフェイント</v>
      </c>
      <c r="AH1343" s="16" t="str">
        <f t="shared" si="161"/>
        <v>ドッペルゲンガーブレードアタックごりむちゅうぶんしんフェイント</v>
      </c>
      <c r="AI1343" s="16" t="str">
        <f t="shared" si="162"/>
        <v>ドッペルゲンガーブレードアタックごりむちゅうぶんしんフェイント</v>
      </c>
      <c r="AJ1343" s="16" t="str">
        <f t="shared" si="163"/>
        <v>ドッペルゲンガーブレードアタックごりむちゅうぶんしんフェイント</v>
      </c>
      <c r="AK1343" s="15" t="str">
        <f t="shared" si="164"/>
        <v>BLBLDRDR</v>
      </c>
      <c r="AL1343" s="16" t="str">
        <f t="shared" si="165"/>
        <v>BLBLDRDR</v>
      </c>
      <c r="AM1343" s="15" t="str">
        <f t="shared" si="166"/>
        <v>BLBLDRDR</v>
      </c>
      <c r="AN1343" s="15" t="str">
        <f t="shared" si="167"/>
        <v>BLBLDRDR</v>
      </c>
    </row>
    <row r="1344" spans="1:40" ht="11.25" customHeight="1" x14ac:dyDescent="0.15">
      <c r="A1344" s="15">
        <v>1343</v>
      </c>
      <c r="B1344" s="15" t="s">
        <v>2998</v>
      </c>
      <c r="C1344" s="15" t="s">
        <v>2999</v>
      </c>
      <c r="D1344" s="3" t="s">
        <v>18</v>
      </c>
      <c r="E1344" s="15" t="s">
        <v>121</v>
      </c>
      <c r="F1344" s="15" t="s">
        <v>17</v>
      </c>
      <c r="G1344" s="15">
        <v>145</v>
      </c>
      <c r="H1344" s="15">
        <v>132</v>
      </c>
      <c r="I1344" s="15">
        <v>47</v>
      </c>
      <c r="J1344" s="15">
        <v>44</v>
      </c>
      <c r="K1344" s="15">
        <v>47</v>
      </c>
      <c r="L1344" s="15">
        <v>52</v>
      </c>
      <c r="M1344" s="15">
        <v>63</v>
      </c>
      <c r="N1344" s="15">
        <v>59</v>
      </c>
      <c r="O1344" s="15">
        <v>63</v>
      </c>
      <c r="P1344" s="15">
        <v>15</v>
      </c>
      <c r="Q1344" s="15" t="s">
        <v>139</v>
      </c>
      <c r="R1344" s="3" t="str">
        <f>IF(ISERROR(VLOOKUP($Q1344,技リスト!$A$1:$F$270,6,FALSE)),"－",VLOOKUP($Q1344,技リスト!$A$1:$F$270,6,FALSE))</f>
        <v>BL</v>
      </c>
      <c r="S1344" s="3">
        <f>IF(ISERROR(VLOOKUP($Q1344,技リスト!$A$1:$F$270,3,FALSE)),"－",VLOOKUP($Q1344,技リスト!$A$1:$F$270,3,FALSE))</f>
        <v>8</v>
      </c>
      <c r="T1344" s="3" t="str">
        <f>IF($E1344=IF(ISERROR(VLOOKUP($Q1344,技リスト!$A$1:$F$270,4,FALSE)),"－",VLOOKUP($Q1344,技リスト!$A$1:$F$270,4,FALSE)),"一致","")</f>
        <v/>
      </c>
      <c r="U1344" s="15" t="s">
        <v>260</v>
      </c>
      <c r="V1344" s="3" t="str">
        <f>IF(ISERROR(VLOOKUP($U1344,技リスト!$A$1:$F$270,6,FALSE)),"－",VLOOKUP($U1344,技リスト!$A$1:$F$270,6,FALSE))</f>
        <v>NS</v>
      </c>
      <c r="W1344" s="3">
        <f>IF(ISERROR(VLOOKUP($U1344,技リスト!$A$1:$F$270,3,FALSE)),"－",VLOOKUP($U1344,技リスト!$A$1:$F$270,3,FALSE))</f>
        <v>70</v>
      </c>
      <c r="X1344" s="3" t="str">
        <f>IF($E1344=IF(ISERROR(VLOOKUP($U1344,技リスト!$A$1:$F$270,4,FALSE)),"－",VLOOKUP($U1344,技リスト!$A$1:$F$270,4,FALSE)),"一致","")</f>
        <v/>
      </c>
      <c r="Y1344" s="15" t="s">
        <v>427</v>
      </c>
      <c r="Z1344" s="3" t="str">
        <f>IF(ISERROR(VLOOKUP($Y1344,技リスト!$A$1:$F$270,6,FALSE)),"－",VLOOKUP($Y1344,技リスト!$A$1:$F$270,6,FALSE))</f>
        <v>BL</v>
      </c>
      <c r="AA1344" s="3">
        <f>IF(ISERROR(VLOOKUP($Y1344,技リスト!$A$1:$F$270,3,FALSE)),"－",VLOOKUP($Y1344,技リスト!$A$1:$F$270,3,FALSE))</f>
        <v>39</v>
      </c>
      <c r="AB1344" s="3" t="str">
        <f>IF($E1344=IF(ISERROR(VLOOKUP($Y1344,技リスト!$A$1:$F$270,4,FALSE)),"－",VLOOKUP($Y1344,技リスト!$A$1:$F$270,4,FALSE)),"一致","")</f>
        <v/>
      </c>
      <c r="AC1344" s="15" t="s">
        <v>199</v>
      </c>
      <c r="AD1344" s="3" t="str">
        <f>IF(ISERROR(VLOOKUP($AC1344,技リスト!$A$1:$F$270,6,FALSE)),"－",VLOOKUP($AC1344,技リスト!$A$1:$F$270,6,FALSE))</f>
        <v>BB</v>
      </c>
      <c r="AE1344" s="3">
        <f>IF(ISERROR(VLOOKUP($AC1344,技リスト!$A$1:$F$270,3,FALSE)),"－",VLOOKUP($AC1344,技リスト!$A$1:$F$270,3,FALSE))</f>
        <v>58</v>
      </c>
      <c r="AF1344" s="3" t="str">
        <f>IF($E1344=IF(ISERROR(VLOOKUP($AC1344,技リスト!$A$1:$F$245,4,FALSE)),"－",VLOOKUP($AC1344,技リスト!$A$1:$F$245,4,FALSE)),"一致","")</f>
        <v/>
      </c>
      <c r="AG1344" s="16" t="str">
        <f t="shared" si="160"/>
        <v>コイルターンクンフーヘッドブレードアタックスピニングカット</v>
      </c>
      <c r="AH1344" s="16" t="str">
        <f t="shared" si="161"/>
        <v>コイルターンクンフーヘッドブレードアタックスピニングカット</v>
      </c>
      <c r="AI1344" s="16" t="str">
        <f t="shared" si="162"/>
        <v>コイルターンクンフーヘッドブレードアタックスピニングカット</v>
      </c>
      <c r="AJ1344" s="16" t="str">
        <f t="shared" si="163"/>
        <v>コイルターンクンフーヘッドブレードアタックスピニングカット</v>
      </c>
      <c r="AK1344" s="15" t="str">
        <f t="shared" si="164"/>
        <v>BLNSBLBB</v>
      </c>
      <c r="AL1344" s="16" t="str">
        <f t="shared" si="165"/>
        <v>BLNSBLBB</v>
      </c>
      <c r="AM1344" s="15" t="str">
        <f t="shared" si="166"/>
        <v>BLNSBLBB</v>
      </c>
      <c r="AN1344" s="15" t="str">
        <f t="shared" si="167"/>
        <v>BLNSBLBB</v>
      </c>
    </row>
    <row r="1345" spans="1:40" ht="11.25" customHeight="1" x14ac:dyDescent="0.15">
      <c r="A1345" s="15">
        <v>1344</v>
      </c>
      <c r="B1345" s="15" t="s">
        <v>3000</v>
      </c>
      <c r="C1345" s="15" t="s">
        <v>3001</v>
      </c>
      <c r="D1345" s="3" t="s">
        <v>18</v>
      </c>
      <c r="E1345" s="15" t="s">
        <v>88</v>
      </c>
      <c r="F1345" s="15" t="s">
        <v>17</v>
      </c>
      <c r="G1345" s="15">
        <v>138</v>
      </c>
      <c r="H1345" s="15">
        <v>144</v>
      </c>
      <c r="I1345" s="15">
        <v>48</v>
      </c>
      <c r="J1345" s="15">
        <v>47</v>
      </c>
      <c r="K1345" s="15">
        <v>40</v>
      </c>
      <c r="L1345" s="15">
        <v>60</v>
      </c>
      <c r="M1345" s="15">
        <v>64</v>
      </c>
      <c r="N1345" s="15">
        <v>56</v>
      </c>
      <c r="O1345" s="15">
        <v>57</v>
      </c>
      <c r="P1345" s="15">
        <v>16</v>
      </c>
      <c r="Q1345" s="15" t="s">
        <v>276</v>
      </c>
      <c r="R1345" s="3" t="str">
        <f>IF(ISERROR(VLOOKUP($Q1345,技リスト!$A$1:$F$270,6,FALSE)),"－",VLOOKUP($Q1345,技リスト!$A$1:$F$270,6,FALSE))</f>
        <v>BL</v>
      </c>
      <c r="S1345" s="3">
        <f>IF(ISERROR(VLOOKUP($Q1345,技リスト!$A$1:$F$270,3,FALSE)),"－",VLOOKUP($Q1345,技リスト!$A$1:$F$270,3,FALSE))</f>
        <v>16</v>
      </c>
      <c r="T1345" s="3" t="str">
        <f>IF($E1345=IF(ISERROR(VLOOKUP($Q1345,技リスト!$A$1:$F$270,4,FALSE)),"－",VLOOKUP($Q1345,技リスト!$A$1:$F$270,4,FALSE)),"一致","")</f>
        <v/>
      </c>
      <c r="U1345" s="15" t="s">
        <v>277</v>
      </c>
      <c r="V1345" s="3" t="str">
        <f>IF(ISERROR(VLOOKUP($U1345,技リスト!$A$1:$F$270,6,FALSE)),"－",VLOOKUP($U1345,技リスト!$A$1:$F$270,6,FALSE))</f>
        <v>DR</v>
      </c>
      <c r="W1345" s="3">
        <f>IF(ISERROR(VLOOKUP($U1345,技リスト!$A$1:$F$270,3,FALSE)),"－",VLOOKUP($U1345,技リスト!$A$1:$F$270,3,FALSE))</f>
        <v>22</v>
      </c>
      <c r="X1345" s="3" t="str">
        <f>IF($E1345=IF(ISERROR(VLOOKUP($U1345,技リスト!$A$1:$F$270,4,FALSE)),"－",VLOOKUP($U1345,技リスト!$A$1:$F$270,4,FALSE)),"一致","")</f>
        <v/>
      </c>
      <c r="Y1345" s="15" t="s">
        <v>171</v>
      </c>
      <c r="Z1345" s="3" t="str">
        <f>IF(ISERROR(VLOOKUP($Y1345,技リスト!$A$1:$F$270,6,FALSE)),"－",VLOOKUP($Y1345,技リスト!$A$1:$F$270,6,FALSE))</f>
        <v>DR</v>
      </c>
      <c r="AA1345" s="3">
        <f>IF(ISERROR(VLOOKUP($Y1345,技リスト!$A$1:$F$270,3,FALSE)),"－",VLOOKUP($Y1345,技リスト!$A$1:$F$270,3,FALSE))</f>
        <v>47</v>
      </c>
      <c r="AB1345" s="3" t="str">
        <f>IF($E1345=IF(ISERROR(VLOOKUP($Y1345,技リスト!$A$1:$F$270,4,FALSE)),"－",VLOOKUP($Y1345,技リスト!$A$1:$F$270,4,FALSE)),"一致","")</f>
        <v/>
      </c>
      <c r="AC1345" s="15" t="s">
        <v>141</v>
      </c>
      <c r="AD1345" s="3" t="str">
        <f>IF(ISERROR(VLOOKUP($AC1345,技リスト!$A$1:$F$270,6,FALSE)),"－",VLOOKUP($AC1345,技リスト!$A$1:$F$270,6,FALSE))</f>
        <v>BL</v>
      </c>
      <c r="AE1345" s="3">
        <f>IF(ISERROR(VLOOKUP($AC1345,技リスト!$A$1:$F$270,3,FALSE)),"－",VLOOKUP($AC1345,技リスト!$A$1:$F$270,3,FALSE))</f>
        <v>64</v>
      </c>
      <c r="AF1345" s="3" t="str">
        <f>IF($E1345=IF(ISERROR(VLOOKUP($AC1345,技リスト!$A$1:$F$245,4,FALSE)),"－",VLOOKUP($AC1345,技リスト!$A$1:$F$245,4,FALSE)),"一致","")</f>
        <v/>
      </c>
      <c r="AG1345" s="16" t="str">
        <f t="shared" si="160"/>
        <v>ドッペルゲンガーマジックイリュージョンボールかげぬい</v>
      </c>
      <c r="AH1345" s="16" t="str">
        <f t="shared" si="161"/>
        <v>ドッペルゲンガーマジックイリュージョンボールかげぬい</v>
      </c>
      <c r="AI1345" s="16" t="str">
        <f t="shared" si="162"/>
        <v>ドッペルゲンガーマジックイリュージョンボールかげぬい</v>
      </c>
      <c r="AJ1345" s="16" t="str">
        <f t="shared" si="163"/>
        <v>ドッペルゲンガーマジックイリュージョンボールかげぬい</v>
      </c>
      <c r="AK1345" s="15" t="str">
        <f t="shared" si="164"/>
        <v>BLDRDRBL</v>
      </c>
      <c r="AL1345" s="16" t="str">
        <f t="shared" si="165"/>
        <v>BLDRDRBL</v>
      </c>
      <c r="AM1345" s="15" t="str">
        <f t="shared" si="166"/>
        <v>BLDRDRBL</v>
      </c>
      <c r="AN1345" s="15" t="str">
        <f t="shared" si="167"/>
        <v>BLDRDRBL</v>
      </c>
    </row>
    <row r="1346" spans="1:40" ht="11.25" customHeight="1" x14ac:dyDescent="0.15">
      <c r="A1346" s="15">
        <v>1345</v>
      </c>
      <c r="B1346" s="15" t="s">
        <v>3002</v>
      </c>
      <c r="C1346" s="15" t="s">
        <v>3003</v>
      </c>
      <c r="D1346" s="3" t="s">
        <v>18</v>
      </c>
      <c r="E1346" s="15" t="s">
        <v>145</v>
      </c>
      <c r="F1346" s="15" t="s">
        <v>17</v>
      </c>
      <c r="G1346" s="15">
        <v>149</v>
      </c>
      <c r="H1346" s="15">
        <v>138</v>
      </c>
      <c r="I1346" s="15">
        <v>52</v>
      </c>
      <c r="J1346" s="15">
        <v>54</v>
      </c>
      <c r="K1346" s="15">
        <v>52</v>
      </c>
      <c r="L1346" s="15">
        <v>57</v>
      </c>
      <c r="M1346" s="15">
        <v>52</v>
      </c>
      <c r="N1346" s="15">
        <v>61</v>
      </c>
      <c r="O1346" s="15">
        <v>52</v>
      </c>
      <c r="P1346" s="15">
        <v>24</v>
      </c>
      <c r="Q1346" s="15" t="s">
        <v>223</v>
      </c>
      <c r="R1346" s="3" t="str">
        <f>IF(ISERROR(VLOOKUP($Q1346,技リスト!$A$1:$F$270,6,FALSE)),"－",VLOOKUP($Q1346,技リスト!$A$1:$F$270,6,FALSE))</f>
        <v>BL</v>
      </c>
      <c r="S1346" s="3">
        <f>IF(ISERROR(VLOOKUP($Q1346,技リスト!$A$1:$F$270,3,FALSE)),"－",VLOOKUP($Q1346,技リスト!$A$1:$F$270,3,FALSE))</f>
        <v>8</v>
      </c>
      <c r="T1346" s="3" t="str">
        <f>IF($E1346=IF(ISERROR(VLOOKUP($Q1346,技リスト!$A$1:$F$270,4,FALSE)),"－",VLOOKUP($Q1346,技リスト!$A$1:$F$270,4,FALSE)),"一致","")</f>
        <v/>
      </c>
      <c r="U1346" s="15" t="s">
        <v>146</v>
      </c>
      <c r="V1346" s="3" t="str">
        <f>IF(ISERROR(VLOOKUP($U1346,技リスト!$A$1:$F$270,6,FALSE)),"－",VLOOKUP($U1346,技リスト!$A$1:$F$270,6,FALSE))</f>
        <v>DR</v>
      </c>
      <c r="W1346" s="3">
        <f>IF(ISERROR(VLOOKUP($U1346,技リスト!$A$1:$F$270,3,FALSE)),"－",VLOOKUP($U1346,技リスト!$A$1:$F$270,3,FALSE))</f>
        <v>15</v>
      </c>
      <c r="X1346" s="3" t="str">
        <f>IF($E1346=IF(ISERROR(VLOOKUP($U1346,技リスト!$A$1:$F$270,4,FALSE)),"－",VLOOKUP($U1346,技リスト!$A$1:$F$270,4,FALSE)),"一致","")</f>
        <v/>
      </c>
      <c r="Y1346" s="15" t="s">
        <v>171</v>
      </c>
      <c r="Z1346" s="3" t="str">
        <f>IF(ISERROR(VLOOKUP($Y1346,技リスト!$A$1:$F$270,6,FALSE)),"－",VLOOKUP($Y1346,技リスト!$A$1:$F$270,6,FALSE))</f>
        <v>DR</v>
      </c>
      <c r="AA1346" s="3">
        <f>IF(ISERROR(VLOOKUP($Y1346,技リスト!$A$1:$F$270,3,FALSE)),"－",VLOOKUP($Y1346,技リスト!$A$1:$F$270,3,FALSE))</f>
        <v>47</v>
      </c>
      <c r="AB1346" s="3" t="str">
        <f>IF($E1346=IF(ISERROR(VLOOKUP($Y1346,技リスト!$A$1:$F$270,4,FALSE)),"－",VLOOKUP($Y1346,技リスト!$A$1:$F$270,4,FALSE)),"一致","")</f>
        <v/>
      </c>
      <c r="AC1346" s="15" t="s">
        <v>152</v>
      </c>
      <c r="AD1346" s="3" t="str">
        <f>IF(ISERROR(VLOOKUP($AC1346,技リスト!$A$1:$F$270,6,FALSE)),"－",VLOOKUP($AC1346,技リスト!$A$1:$F$270,6,FALSE))</f>
        <v>DR</v>
      </c>
      <c r="AE1346" s="3">
        <f>IF(ISERROR(VLOOKUP($AC1346,技リスト!$A$1:$F$270,3,FALSE)),"－",VLOOKUP($AC1346,技リスト!$A$1:$F$270,3,FALSE))</f>
        <v>47</v>
      </c>
      <c r="AF1346" s="3" t="str">
        <f>IF($E1346=IF(ISERROR(VLOOKUP($AC1346,技リスト!$A$1:$F$245,4,FALSE)),"－",VLOOKUP($AC1346,技リスト!$A$1:$F$245,4,FALSE)),"一致","")</f>
        <v/>
      </c>
      <c r="AG1346" s="16" t="str">
        <f t="shared" ref="AG1346:AG1409" si="168">Q1346&amp;U1346&amp;Y1346&amp;AC1346</f>
        <v>キラースライドモンキーターンイリュージョンボールジグザグスパーク</v>
      </c>
      <c r="AH1346" s="16" t="str">
        <f t="shared" ref="AH1346:AH1409" si="169">Q1346&amp;U1346&amp;Y1346&amp;AC1346</f>
        <v>キラースライドモンキーターンイリュージョンボールジグザグスパーク</v>
      </c>
      <c r="AI1346" s="16" t="str">
        <f t="shared" ref="AI1346:AI1409" si="170">Q1346&amp;U1346&amp;Y1346&amp;AC1346</f>
        <v>キラースライドモンキーターンイリュージョンボールジグザグスパーク</v>
      </c>
      <c r="AJ1346" s="16" t="str">
        <f t="shared" ref="AJ1346:AJ1409" si="171">Q1346&amp;U1346&amp;Y1346&amp;AC1346</f>
        <v>キラースライドモンキーターンイリュージョンボールジグザグスパーク</v>
      </c>
      <c r="AK1346" s="15" t="str">
        <f t="shared" ref="AK1346:AK1409" si="172">R1346&amp;V1346&amp;Z1346&amp;AD1346</f>
        <v>BLDRDRDR</v>
      </c>
      <c r="AL1346" s="16" t="str">
        <f t="shared" ref="AL1346:AL1409" si="173">R1346&amp;V1346&amp;Z1346&amp;AD1346</f>
        <v>BLDRDRDR</v>
      </c>
      <c r="AM1346" s="15" t="str">
        <f t="shared" ref="AM1346:AM1409" si="174">R1346&amp;V1346&amp;Z1346&amp;AD1346</f>
        <v>BLDRDRDR</v>
      </c>
      <c r="AN1346" s="15" t="str">
        <f t="shared" ref="AN1346:AN1409" si="175">R1346&amp;V1346&amp;Z1346&amp;AD1346</f>
        <v>BLDRDRDR</v>
      </c>
    </row>
    <row r="1347" spans="1:40" ht="11.25" customHeight="1" x14ac:dyDescent="0.15">
      <c r="A1347" s="15">
        <v>1346</v>
      </c>
      <c r="B1347" s="15" t="s">
        <v>3004</v>
      </c>
      <c r="C1347" s="15" t="s">
        <v>3005</v>
      </c>
      <c r="D1347" s="3" t="s">
        <v>18</v>
      </c>
      <c r="E1347" s="15" t="s">
        <v>19</v>
      </c>
      <c r="F1347" s="15" t="s">
        <v>53</v>
      </c>
      <c r="G1347" s="15">
        <v>171</v>
      </c>
      <c r="H1347" s="15">
        <v>132</v>
      </c>
      <c r="I1347" s="15">
        <v>64</v>
      </c>
      <c r="J1347" s="15">
        <v>60</v>
      </c>
      <c r="K1347" s="15">
        <v>53</v>
      </c>
      <c r="L1347" s="15">
        <v>61</v>
      </c>
      <c r="M1347" s="15">
        <v>53</v>
      </c>
      <c r="N1347" s="15">
        <v>62</v>
      </c>
      <c r="O1347" s="15">
        <v>55</v>
      </c>
      <c r="P1347" s="15">
        <v>22</v>
      </c>
      <c r="Q1347" s="15" t="s">
        <v>146</v>
      </c>
      <c r="R1347" s="3" t="str">
        <f>IF(ISERROR(VLOOKUP($Q1347,技リスト!$A$1:$F$270,6,FALSE)),"－",VLOOKUP($Q1347,技リスト!$A$1:$F$270,6,FALSE))</f>
        <v>DR</v>
      </c>
      <c r="S1347" s="3">
        <f>IF(ISERROR(VLOOKUP($Q1347,技リスト!$A$1:$F$270,3,FALSE)),"－",VLOOKUP($Q1347,技リスト!$A$1:$F$270,3,FALSE))</f>
        <v>15</v>
      </c>
      <c r="T1347" s="3" t="str">
        <f>IF($E1347=IF(ISERROR(VLOOKUP($Q1347,技リスト!$A$1:$F$270,4,FALSE)),"－",VLOOKUP($Q1347,技リスト!$A$1:$F$270,4,FALSE)),"一致","")</f>
        <v/>
      </c>
      <c r="U1347" s="15" t="s">
        <v>427</v>
      </c>
      <c r="V1347" s="3" t="str">
        <f>IF(ISERROR(VLOOKUP($U1347,技リスト!$A$1:$F$270,6,FALSE)),"－",VLOOKUP($U1347,技リスト!$A$1:$F$270,6,FALSE))</f>
        <v>BL</v>
      </c>
      <c r="W1347" s="3">
        <f>IF(ISERROR(VLOOKUP($U1347,技リスト!$A$1:$F$270,3,FALSE)),"－",VLOOKUP($U1347,技リスト!$A$1:$F$270,3,FALSE))</f>
        <v>39</v>
      </c>
      <c r="X1347" s="3" t="str">
        <f>IF($E1347=IF(ISERROR(VLOOKUP($U1347,技リスト!$A$1:$F$270,4,FALSE)),"－",VLOOKUP($U1347,技リスト!$A$1:$F$270,4,FALSE)),"一致","")</f>
        <v/>
      </c>
      <c r="Y1347" s="15" t="s">
        <v>164</v>
      </c>
      <c r="Z1347" s="3" t="str">
        <f>IF(ISERROR(VLOOKUP($Y1347,技リスト!$A$1:$F$270,6,FALSE)),"－",VLOOKUP($Y1347,技リスト!$A$1:$F$270,6,FALSE))</f>
        <v>DR</v>
      </c>
      <c r="AA1347" s="3">
        <f>IF(ISERROR(VLOOKUP($Y1347,技リスト!$A$1:$F$270,3,FALSE)),"－",VLOOKUP($Y1347,技リスト!$A$1:$F$270,3,FALSE))</f>
        <v>49</v>
      </c>
      <c r="AB1347" s="3" t="str">
        <f>IF($E1347=IF(ISERROR(VLOOKUP($Y1347,技リスト!$A$1:$F$270,4,FALSE)),"－",VLOOKUP($Y1347,技リスト!$A$1:$F$270,4,FALSE)),"一致","")</f>
        <v/>
      </c>
      <c r="AC1347" s="15" t="s">
        <v>750</v>
      </c>
      <c r="AD1347" s="3" t="str">
        <f>IF(ISERROR(VLOOKUP($AC1347,技リスト!$A$1:$F$270,6,FALSE)),"－",VLOOKUP($AC1347,技リスト!$A$1:$F$270,6,FALSE))</f>
        <v>BL</v>
      </c>
      <c r="AE1347" s="3">
        <f>IF(ISERROR(VLOOKUP($AC1347,技リスト!$A$1:$F$270,3,FALSE)),"－",VLOOKUP($AC1347,技リスト!$A$1:$F$270,3,FALSE))</f>
        <v>62</v>
      </c>
      <c r="AF1347" s="3" t="str">
        <f>IF($E1347=IF(ISERROR(VLOOKUP($AC1347,技リスト!$A$1:$F$245,4,FALSE)),"－",VLOOKUP($AC1347,技リスト!$A$1:$F$245,4,FALSE)),"一致","")</f>
        <v/>
      </c>
      <c r="AG1347" s="16" t="str">
        <f t="shared" si="168"/>
        <v>モンキーターンブレードアタックごりむちゅうフレイムダンス</v>
      </c>
      <c r="AH1347" s="16" t="str">
        <f t="shared" si="169"/>
        <v>モンキーターンブレードアタックごりむちゅうフレイムダンス</v>
      </c>
      <c r="AI1347" s="16" t="str">
        <f t="shared" si="170"/>
        <v>モンキーターンブレードアタックごりむちゅうフレイムダンス</v>
      </c>
      <c r="AJ1347" s="16" t="str">
        <f t="shared" si="171"/>
        <v>モンキーターンブレードアタックごりむちゅうフレイムダンス</v>
      </c>
      <c r="AK1347" s="15" t="str">
        <f t="shared" si="172"/>
        <v>DRBLDRBL</v>
      </c>
      <c r="AL1347" s="16" t="str">
        <f t="shared" si="173"/>
        <v>DRBLDRBL</v>
      </c>
      <c r="AM1347" s="15" t="str">
        <f t="shared" si="174"/>
        <v>DRBLDRBL</v>
      </c>
      <c r="AN1347" s="15" t="str">
        <f t="shared" si="175"/>
        <v>DRBLDRBL</v>
      </c>
    </row>
    <row r="1348" spans="1:40" ht="11.25" customHeight="1" x14ac:dyDescent="0.15">
      <c r="A1348" s="15">
        <v>1347</v>
      </c>
      <c r="B1348" s="15" t="s">
        <v>3006</v>
      </c>
      <c r="C1348" s="15" t="s">
        <v>3007</v>
      </c>
      <c r="D1348" s="3" t="s">
        <v>18</v>
      </c>
      <c r="E1348" s="15" t="s">
        <v>121</v>
      </c>
      <c r="F1348" s="15" t="s">
        <v>20</v>
      </c>
      <c r="G1348" s="15">
        <v>140</v>
      </c>
      <c r="H1348" s="15">
        <v>113</v>
      </c>
      <c r="I1348" s="15">
        <v>43</v>
      </c>
      <c r="J1348" s="15">
        <v>46</v>
      </c>
      <c r="K1348" s="15">
        <v>45</v>
      </c>
      <c r="L1348" s="15">
        <v>44</v>
      </c>
      <c r="M1348" s="15">
        <v>44</v>
      </c>
      <c r="N1348" s="15">
        <v>41</v>
      </c>
      <c r="O1348" s="15">
        <v>43</v>
      </c>
      <c r="P1348" s="15">
        <v>20</v>
      </c>
      <c r="Q1348" s="15" t="s">
        <v>366</v>
      </c>
      <c r="R1348" s="3" t="str">
        <f>IF(ISERROR(VLOOKUP($Q1348,技リスト!$A$1:$F$270,6,FALSE)),"－",VLOOKUP($Q1348,技リスト!$A$1:$F$270,6,FALSE))</f>
        <v>CA</v>
      </c>
      <c r="S1348" s="3">
        <f>IF(ISERROR(VLOOKUP($Q1348,技リスト!$A$1:$F$270,3,FALSE)),"－",VLOOKUP($Q1348,技リスト!$A$1:$F$270,3,FALSE))</f>
        <v>10</v>
      </c>
      <c r="T1348" s="3" t="str">
        <f>IF($E1348=IF(ISERROR(VLOOKUP($Q1348,技リスト!$A$1:$F$270,4,FALSE)),"－",VLOOKUP($Q1348,技リスト!$A$1:$F$270,4,FALSE)),"一致","")</f>
        <v>一致</v>
      </c>
      <c r="U1348" s="15" t="s">
        <v>484</v>
      </c>
      <c r="V1348" s="3" t="str">
        <f>IF(ISERROR(VLOOKUP($U1348,技リスト!$A$1:$F$270,6,FALSE)),"－",VLOOKUP($U1348,技リスト!$A$1:$F$270,6,FALSE))</f>
        <v>P1</v>
      </c>
      <c r="W1348" s="3">
        <f>IF(ISERROR(VLOOKUP($U1348,技リスト!$A$1:$F$270,3,FALSE)),"－",VLOOKUP($U1348,技リスト!$A$1:$F$270,3,FALSE))</f>
        <v>15</v>
      </c>
      <c r="X1348" s="3" t="str">
        <f>IF($E1348=IF(ISERROR(VLOOKUP($U1348,技リスト!$A$1:$F$270,4,FALSE)),"－",VLOOKUP($U1348,技リスト!$A$1:$F$270,4,FALSE)),"一致","")</f>
        <v>一致</v>
      </c>
      <c r="Y1348" s="15" t="s">
        <v>320</v>
      </c>
      <c r="Z1348" s="3" t="str">
        <f>IF(ISERROR(VLOOKUP($Y1348,技リスト!$A$1:$F$270,6,FALSE)),"－",VLOOKUP($Y1348,技リスト!$A$1:$F$270,6,FALSE))</f>
        <v>CA</v>
      </c>
      <c r="AA1348" s="3">
        <f>IF(ISERROR(VLOOKUP($Y1348,技リスト!$A$1:$F$270,3,FALSE)),"－",VLOOKUP($Y1348,技リスト!$A$1:$F$270,3,FALSE))</f>
        <v>41</v>
      </c>
      <c r="AB1348" s="3" t="str">
        <f>IF($E1348=IF(ISERROR(VLOOKUP($Y1348,技リスト!$A$1:$F$270,4,FALSE)),"－",VLOOKUP($Y1348,技リスト!$A$1:$F$270,4,FALSE)),"一致","")</f>
        <v>一致</v>
      </c>
      <c r="AC1348" s="15" t="s">
        <v>406</v>
      </c>
      <c r="AD1348" s="3" t="str">
        <f>IF(ISERROR(VLOOKUP($AC1348,技リスト!$A$1:$F$270,6,FALSE)),"－",VLOOKUP($AC1348,技リスト!$A$1:$F$270,6,FALSE))</f>
        <v>CA</v>
      </c>
      <c r="AE1348" s="3">
        <f>IF(ISERROR(VLOOKUP($AC1348,技リスト!$A$1:$F$270,3,FALSE)),"－",VLOOKUP($AC1348,技リスト!$A$1:$F$270,3,FALSE))</f>
        <v>63</v>
      </c>
      <c r="AF1348" s="3" t="str">
        <f>IF($E1348=IF(ISERROR(VLOOKUP($AC1348,技リスト!$A$1:$F$245,4,FALSE)),"－",VLOOKUP($AC1348,技リスト!$A$1:$F$245,4,FALSE)),"一致","")</f>
        <v>一致</v>
      </c>
      <c r="AG1348" s="16" t="str">
        <f t="shared" si="168"/>
        <v>タフネスブロックまきわりチョップワイルドクローゴールずらし</v>
      </c>
      <c r="AH1348" s="16" t="str">
        <f t="shared" si="169"/>
        <v>タフネスブロックまきわりチョップワイルドクローゴールずらし</v>
      </c>
      <c r="AI1348" s="16" t="str">
        <f t="shared" si="170"/>
        <v>タフネスブロックまきわりチョップワイルドクローゴールずらし</v>
      </c>
      <c r="AJ1348" s="16" t="str">
        <f t="shared" si="171"/>
        <v>タフネスブロックまきわりチョップワイルドクローゴールずらし</v>
      </c>
      <c r="AK1348" s="15" t="str">
        <f t="shared" si="172"/>
        <v>CAP1CACA</v>
      </c>
      <c r="AL1348" s="16" t="str">
        <f t="shared" si="173"/>
        <v>CAP1CACA</v>
      </c>
      <c r="AM1348" s="15" t="str">
        <f t="shared" si="174"/>
        <v>CAP1CACA</v>
      </c>
      <c r="AN1348" s="15" t="str">
        <f t="shared" si="175"/>
        <v>CAP1CACA</v>
      </c>
    </row>
    <row r="1349" spans="1:40" ht="11.25" customHeight="1" x14ac:dyDescent="0.15">
      <c r="A1349" s="15">
        <v>1348</v>
      </c>
      <c r="B1349" s="15" t="s">
        <v>3008</v>
      </c>
      <c r="C1349" s="15" t="s">
        <v>3009</v>
      </c>
      <c r="D1349" s="3" t="s">
        <v>18</v>
      </c>
      <c r="E1349" s="15" t="s">
        <v>121</v>
      </c>
      <c r="F1349" s="15" t="s">
        <v>20</v>
      </c>
      <c r="G1349" s="15">
        <v>90</v>
      </c>
      <c r="H1349" s="15">
        <v>148</v>
      </c>
      <c r="I1349" s="15">
        <v>72</v>
      </c>
      <c r="J1349" s="15">
        <v>62</v>
      </c>
      <c r="K1349" s="15">
        <v>63</v>
      </c>
      <c r="L1349" s="15">
        <v>61</v>
      </c>
      <c r="M1349" s="15">
        <v>60</v>
      </c>
      <c r="N1349" s="15">
        <v>60</v>
      </c>
      <c r="O1349" s="15">
        <v>55</v>
      </c>
      <c r="P1349" s="15">
        <v>21</v>
      </c>
      <c r="Q1349" s="15" t="s">
        <v>304</v>
      </c>
      <c r="R1349" s="3" t="str">
        <f>IF(ISERROR(VLOOKUP($Q1349,技リスト!$A$1:$F$270,6,FALSE)),"－",VLOOKUP($Q1349,技リスト!$A$1:$F$270,6,FALSE))</f>
        <v>BL</v>
      </c>
      <c r="S1349" s="3">
        <f>IF(ISERROR(VLOOKUP($Q1349,技リスト!$A$1:$F$270,3,FALSE)),"－",VLOOKUP($Q1349,技リスト!$A$1:$F$270,3,FALSE))</f>
        <v>12</v>
      </c>
      <c r="T1349" s="3" t="str">
        <f>IF($E1349=IF(ISERROR(VLOOKUP($Q1349,技リスト!$A$1:$F$270,4,FALSE)),"－",VLOOKUP($Q1349,技リスト!$A$1:$F$270,4,FALSE)),"一致","")</f>
        <v>一致</v>
      </c>
      <c r="U1349" s="15" t="s">
        <v>436</v>
      </c>
      <c r="V1349" s="3" t="str">
        <f>IF(ISERROR(VLOOKUP($U1349,技リスト!$A$1:$F$270,6,FALSE)),"－",VLOOKUP($U1349,技リスト!$A$1:$F$270,6,FALSE))</f>
        <v>CA</v>
      </c>
      <c r="W1349" s="3">
        <f>IF(ISERROR(VLOOKUP($U1349,技リスト!$A$1:$F$270,3,FALSE)),"－",VLOOKUP($U1349,技リスト!$A$1:$F$270,3,FALSE))</f>
        <v>10</v>
      </c>
      <c r="X1349" s="3" t="str">
        <f>IF($E1349=IF(ISERROR(VLOOKUP($U1349,技リスト!$A$1:$F$270,4,FALSE)),"－",VLOOKUP($U1349,技リスト!$A$1:$F$270,4,FALSE)),"一致","")</f>
        <v/>
      </c>
      <c r="Y1349" s="15" t="s">
        <v>320</v>
      </c>
      <c r="Z1349" s="3" t="str">
        <f>IF(ISERROR(VLOOKUP($Y1349,技リスト!$A$1:$F$270,6,FALSE)),"－",VLOOKUP($Y1349,技リスト!$A$1:$F$270,6,FALSE))</f>
        <v>CA</v>
      </c>
      <c r="AA1349" s="3">
        <f>IF(ISERROR(VLOOKUP($Y1349,技リスト!$A$1:$F$270,3,FALSE)),"－",VLOOKUP($Y1349,技リスト!$A$1:$F$270,3,FALSE))</f>
        <v>41</v>
      </c>
      <c r="AB1349" s="3" t="str">
        <f>IF($E1349=IF(ISERROR(VLOOKUP($Y1349,技リスト!$A$1:$F$270,4,FALSE)),"－",VLOOKUP($Y1349,技リスト!$A$1:$F$270,4,FALSE)),"一致","")</f>
        <v>一致</v>
      </c>
      <c r="AC1349" s="15" t="s">
        <v>407</v>
      </c>
      <c r="AD1349" s="3" t="str">
        <f>IF(ISERROR(VLOOKUP($AC1349,技リスト!$A$1:$F$270,6,FALSE)),"－",VLOOKUP($AC1349,技リスト!$A$1:$F$270,6,FALSE))</f>
        <v>CA</v>
      </c>
      <c r="AE1349" s="3">
        <f>IF(ISERROR(VLOOKUP($AC1349,技リスト!$A$1:$F$270,3,FALSE)),"－",VLOOKUP($AC1349,技リスト!$A$1:$F$270,3,FALSE))</f>
        <v>69</v>
      </c>
      <c r="AF1349" s="3" t="str">
        <f>IF($E1349=IF(ISERROR(VLOOKUP($AC1349,技リスト!$A$1:$F$245,4,FALSE)),"－",VLOOKUP($AC1349,技リスト!$A$1:$F$245,4,FALSE)),"一致","")</f>
        <v>一致</v>
      </c>
      <c r="AG1349" s="16" t="str">
        <f t="shared" si="168"/>
        <v>しこふみスワンダイブワイルドクロードこんじょうキャッチ</v>
      </c>
      <c r="AH1349" s="16" t="str">
        <f t="shared" si="169"/>
        <v>しこふみスワンダイブワイルドクロードこんじょうキャッチ</v>
      </c>
      <c r="AI1349" s="16" t="str">
        <f t="shared" si="170"/>
        <v>しこふみスワンダイブワイルドクロードこんじょうキャッチ</v>
      </c>
      <c r="AJ1349" s="16" t="str">
        <f t="shared" si="171"/>
        <v>しこふみスワンダイブワイルドクロードこんじょうキャッチ</v>
      </c>
      <c r="AK1349" s="15" t="str">
        <f t="shared" si="172"/>
        <v>BLCACACA</v>
      </c>
      <c r="AL1349" s="16" t="str">
        <f t="shared" si="173"/>
        <v>BLCACACA</v>
      </c>
      <c r="AM1349" s="15" t="str">
        <f t="shared" si="174"/>
        <v>BLCACACA</v>
      </c>
      <c r="AN1349" s="15" t="str">
        <f t="shared" si="175"/>
        <v>BLCACACA</v>
      </c>
    </row>
    <row r="1350" spans="1:40" ht="11.25" customHeight="1" x14ac:dyDescent="0.15">
      <c r="A1350" s="15">
        <v>1349</v>
      </c>
      <c r="B1350" s="15" t="s">
        <v>3010</v>
      </c>
      <c r="C1350" s="15" t="s">
        <v>3011</v>
      </c>
      <c r="D1350" s="3" t="s">
        <v>18</v>
      </c>
      <c r="E1350" s="15" t="s">
        <v>88</v>
      </c>
      <c r="F1350" s="15" t="s">
        <v>20</v>
      </c>
      <c r="G1350" s="15">
        <v>136</v>
      </c>
      <c r="H1350" s="15">
        <v>157</v>
      </c>
      <c r="I1350" s="15">
        <v>76</v>
      </c>
      <c r="J1350" s="15">
        <v>68</v>
      </c>
      <c r="K1350" s="15">
        <v>52</v>
      </c>
      <c r="L1350" s="15">
        <v>60</v>
      </c>
      <c r="M1350" s="15">
        <v>52</v>
      </c>
      <c r="N1350" s="15">
        <v>64</v>
      </c>
      <c r="O1350" s="15">
        <v>71</v>
      </c>
      <c r="P1350" s="15">
        <v>22</v>
      </c>
      <c r="Q1350" s="15" t="s">
        <v>269</v>
      </c>
      <c r="R1350" s="3" t="str">
        <f>IF(ISERROR(VLOOKUP($Q1350,技リスト!$A$1:$F$270,6,FALSE)),"－",VLOOKUP($Q1350,技リスト!$A$1:$F$270,6,FALSE))</f>
        <v>CA</v>
      </c>
      <c r="S1350" s="3">
        <f>IF(ISERROR(VLOOKUP($Q1350,技リスト!$A$1:$F$270,3,FALSE)),"－",VLOOKUP($Q1350,技リスト!$A$1:$F$270,3,FALSE))</f>
        <v>12</v>
      </c>
      <c r="T1350" s="3" t="str">
        <f>IF($E1350=IF(ISERROR(VLOOKUP($Q1350,技リスト!$A$1:$F$270,4,FALSE)),"－",VLOOKUP($Q1350,技リスト!$A$1:$F$270,4,FALSE)),"一致","")</f>
        <v/>
      </c>
      <c r="U1350" s="15" t="s">
        <v>212</v>
      </c>
      <c r="V1350" s="3" t="str">
        <f>IF(ISERROR(VLOOKUP($U1350,技リスト!$A$1:$F$270,6,FALSE)),"－",VLOOKUP($U1350,技リスト!$A$1:$F$270,6,FALSE))</f>
        <v>BB</v>
      </c>
      <c r="W1350" s="3">
        <f>IF(ISERROR(VLOOKUP($U1350,技リスト!$A$1:$F$270,3,FALSE)),"－",VLOOKUP($U1350,技リスト!$A$1:$F$270,3,FALSE))</f>
        <v>14</v>
      </c>
      <c r="X1350" s="3" t="str">
        <f>IF($E1350=IF(ISERROR(VLOOKUP($U1350,技リスト!$A$1:$F$270,4,FALSE)),"－",VLOOKUP($U1350,技リスト!$A$1:$F$270,4,FALSE)),"一致","")</f>
        <v/>
      </c>
      <c r="Y1350" s="15" t="s">
        <v>445</v>
      </c>
      <c r="Z1350" s="3" t="str">
        <f>IF(ISERROR(VLOOKUP($Y1350,技リスト!$A$1:$F$270,6,FALSE)),"－",VLOOKUP($Y1350,技リスト!$A$1:$F$270,6,FALSE))</f>
        <v>CA</v>
      </c>
      <c r="AA1350" s="3">
        <f>IF(ISERROR(VLOOKUP($Y1350,技リスト!$A$1:$F$270,3,FALSE)),"－",VLOOKUP($Y1350,技リスト!$A$1:$F$270,3,FALSE))</f>
        <v>61</v>
      </c>
      <c r="AB1350" s="3" t="str">
        <f>IF($E1350=IF(ISERROR(VLOOKUP($Y1350,技リスト!$A$1:$F$270,4,FALSE)),"－",VLOOKUP($Y1350,技リスト!$A$1:$F$270,4,FALSE)),"一致","")</f>
        <v>一致</v>
      </c>
      <c r="AC1350" s="15" t="s">
        <v>559</v>
      </c>
      <c r="AD1350" s="3" t="str">
        <f>IF(ISERROR(VLOOKUP($AC1350,技リスト!$A$1:$F$270,6,FALSE)),"－",VLOOKUP($AC1350,技リスト!$A$1:$F$270,6,FALSE))</f>
        <v>P2</v>
      </c>
      <c r="AE1350" s="3">
        <f>IF(ISERROR(VLOOKUP($AC1350,技リスト!$A$1:$F$270,3,FALSE)),"－",VLOOKUP($AC1350,技リスト!$A$1:$F$270,3,FALSE))</f>
        <v>76</v>
      </c>
      <c r="AF1350" s="3" t="str">
        <f>IF($E1350=IF(ISERROR(VLOOKUP($AC1350,技リスト!$A$1:$F$245,4,FALSE)),"－",VLOOKUP($AC1350,技リスト!$A$1:$F$245,4,FALSE)),"一致","")</f>
        <v>一致</v>
      </c>
      <c r="AG1350" s="16" t="str">
        <f t="shared" si="168"/>
        <v>キラーブレードジャイアントスピンつむじつなみウォール</v>
      </c>
      <c r="AH1350" s="16" t="str">
        <f t="shared" si="169"/>
        <v>キラーブレードジャイアントスピンつむじつなみウォール</v>
      </c>
      <c r="AI1350" s="16" t="str">
        <f t="shared" si="170"/>
        <v>キラーブレードジャイアントスピンつむじつなみウォール</v>
      </c>
      <c r="AJ1350" s="16" t="str">
        <f t="shared" si="171"/>
        <v>キラーブレードジャイアントスピンつむじつなみウォール</v>
      </c>
      <c r="AK1350" s="15" t="str">
        <f t="shared" si="172"/>
        <v>CABBCAP2</v>
      </c>
      <c r="AL1350" s="16" t="str">
        <f t="shared" si="173"/>
        <v>CABBCAP2</v>
      </c>
      <c r="AM1350" s="15" t="str">
        <f t="shared" si="174"/>
        <v>CABBCAP2</v>
      </c>
      <c r="AN1350" s="15" t="str">
        <f t="shared" si="175"/>
        <v>CABBCAP2</v>
      </c>
    </row>
    <row r="1351" spans="1:40" ht="11.25" customHeight="1" x14ac:dyDescent="0.15">
      <c r="A1351" s="15">
        <v>1350</v>
      </c>
      <c r="B1351" s="15" t="s">
        <v>3012</v>
      </c>
      <c r="C1351" s="15" t="s">
        <v>3013</v>
      </c>
      <c r="D1351" s="3" t="s">
        <v>18</v>
      </c>
      <c r="E1351" s="15" t="s">
        <v>121</v>
      </c>
      <c r="F1351" s="15" t="s">
        <v>20</v>
      </c>
      <c r="G1351" s="15">
        <v>173</v>
      </c>
      <c r="H1351" s="15">
        <v>140</v>
      </c>
      <c r="I1351" s="15">
        <v>56</v>
      </c>
      <c r="J1351" s="15">
        <v>52</v>
      </c>
      <c r="K1351" s="15">
        <v>55</v>
      </c>
      <c r="L1351" s="15">
        <v>53</v>
      </c>
      <c r="M1351" s="15">
        <v>58</v>
      </c>
      <c r="N1351" s="15">
        <v>63</v>
      </c>
      <c r="O1351" s="15">
        <v>79</v>
      </c>
      <c r="P1351" s="15">
        <v>40</v>
      </c>
      <c r="Q1351" s="15" t="s">
        <v>437</v>
      </c>
      <c r="R1351" s="3" t="str">
        <f>IF(ISERROR(VLOOKUP($Q1351,技リスト!$A$1:$F$270,6,FALSE)),"－",VLOOKUP($Q1351,技リスト!$A$1:$F$270,6,FALSE))</f>
        <v>CA</v>
      </c>
      <c r="S1351" s="3">
        <f>IF(ISERROR(VLOOKUP($Q1351,技リスト!$A$1:$F$270,3,FALSE)),"－",VLOOKUP($Q1351,技リスト!$A$1:$F$270,3,FALSE))</f>
        <v>15</v>
      </c>
      <c r="T1351" s="3" t="str">
        <f>IF($E1351=IF(ISERROR(VLOOKUP($Q1351,技リスト!$A$1:$F$270,4,FALSE)),"－",VLOOKUP($Q1351,技リスト!$A$1:$F$270,4,FALSE)),"一致","")</f>
        <v/>
      </c>
      <c r="U1351" s="15" t="s">
        <v>219</v>
      </c>
      <c r="V1351" s="3" t="str">
        <f>IF(ISERROR(VLOOKUP($U1351,技リスト!$A$1:$F$270,6,FALSE)),"－",VLOOKUP($U1351,技リスト!$A$1:$F$270,6,FALSE))</f>
        <v>BL</v>
      </c>
      <c r="W1351" s="3">
        <f>IF(ISERROR(VLOOKUP($U1351,技リスト!$A$1:$F$270,3,FALSE)),"－",VLOOKUP($U1351,技リスト!$A$1:$F$270,3,FALSE))</f>
        <v>64</v>
      </c>
      <c r="X1351" s="3" t="str">
        <f>IF($E1351=IF(ISERROR(VLOOKUP($U1351,技リスト!$A$1:$F$270,4,FALSE)),"－",VLOOKUP($U1351,技リスト!$A$1:$F$270,4,FALSE)),"一致","")</f>
        <v/>
      </c>
      <c r="Y1351" s="15" t="s">
        <v>218</v>
      </c>
      <c r="Z1351" s="3" t="str">
        <f>IF(ISERROR(VLOOKUP($Y1351,技リスト!$A$1:$F$270,6,FALSE)),"－",VLOOKUP($Y1351,技リスト!$A$1:$F$270,6,FALSE))</f>
        <v>DR</v>
      </c>
      <c r="AA1351" s="3">
        <f>IF(ISERROR(VLOOKUP($Y1351,技リスト!$A$1:$F$270,3,FALSE)),"－",VLOOKUP($Y1351,技リスト!$A$1:$F$270,3,FALSE))</f>
        <v>63</v>
      </c>
      <c r="AB1351" s="3" t="str">
        <f>IF($E1351=IF(ISERROR(VLOOKUP($Y1351,技リスト!$A$1:$F$270,4,FALSE)),"－",VLOOKUP($Y1351,技リスト!$A$1:$F$270,4,FALSE)),"一致","")</f>
        <v/>
      </c>
      <c r="AC1351" s="15" t="s">
        <v>369</v>
      </c>
      <c r="AD1351" s="3" t="str">
        <f>IF(ISERROR(VLOOKUP($AC1351,技リスト!$A$1:$F$270,6,FALSE)),"－",VLOOKUP($AC1351,技リスト!$A$1:$F$270,6,FALSE))</f>
        <v>CA</v>
      </c>
      <c r="AE1351" s="3">
        <f>IF(ISERROR(VLOOKUP($AC1351,技リスト!$A$1:$F$270,3,FALSE)),"－",VLOOKUP($AC1351,技リスト!$A$1:$F$270,3,FALSE))</f>
        <v>44</v>
      </c>
      <c r="AF1351" s="3" t="str">
        <f>IF($E1351=IF(ISERROR(VLOOKUP($AC1351,技リスト!$A$1:$F$245,4,FALSE)),"－",VLOOKUP($AC1351,技リスト!$A$1:$F$245,4,FALSE)),"一致","")</f>
        <v/>
      </c>
      <c r="AG1351" s="16" t="str">
        <f t="shared" si="168"/>
        <v>プレッシャーパンチサイクロンジャッジスルーシュートポケット</v>
      </c>
      <c r="AH1351" s="16" t="str">
        <f t="shared" si="169"/>
        <v>プレッシャーパンチサイクロンジャッジスルーシュートポケット</v>
      </c>
      <c r="AI1351" s="16" t="str">
        <f t="shared" si="170"/>
        <v>プレッシャーパンチサイクロンジャッジスルーシュートポケット</v>
      </c>
      <c r="AJ1351" s="16" t="str">
        <f t="shared" si="171"/>
        <v>プレッシャーパンチサイクロンジャッジスルーシュートポケット</v>
      </c>
      <c r="AK1351" s="15" t="str">
        <f t="shared" si="172"/>
        <v>CABLDRCA</v>
      </c>
      <c r="AL1351" s="16" t="str">
        <f t="shared" si="173"/>
        <v>CABLDRCA</v>
      </c>
      <c r="AM1351" s="15" t="str">
        <f t="shared" si="174"/>
        <v>CABLDRCA</v>
      </c>
      <c r="AN1351" s="15" t="str">
        <f t="shared" si="175"/>
        <v>CABLDRCA</v>
      </c>
    </row>
    <row r="1352" spans="1:40" ht="11.25" customHeight="1" x14ac:dyDescent="0.15">
      <c r="A1352" s="15">
        <v>1351</v>
      </c>
      <c r="B1352" s="15" t="s">
        <v>3014</v>
      </c>
      <c r="C1352" s="15" t="s">
        <v>3015</v>
      </c>
      <c r="D1352" s="3" t="s">
        <v>18</v>
      </c>
      <c r="E1352" s="15" t="s">
        <v>145</v>
      </c>
      <c r="F1352" s="15" t="s">
        <v>52</v>
      </c>
      <c r="G1352" s="15">
        <v>217</v>
      </c>
      <c r="H1352" s="15">
        <v>121</v>
      </c>
      <c r="I1352" s="15">
        <v>78</v>
      </c>
      <c r="J1352" s="15">
        <v>77</v>
      </c>
      <c r="K1352" s="15">
        <v>55</v>
      </c>
      <c r="L1352" s="15">
        <v>68</v>
      </c>
      <c r="M1352" s="15">
        <v>70</v>
      </c>
      <c r="N1352" s="15">
        <v>76</v>
      </c>
      <c r="O1352" s="15">
        <v>77</v>
      </c>
      <c r="P1352" s="15">
        <v>37</v>
      </c>
      <c r="Q1352" s="15" t="s">
        <v>444</v>
      </c>
      <c r="R1352" s="3" t="str">
        <f>IF(ISERROR(VLOOKUP($Q1352,技リスト!$A$1:$F$270,6,FALSE)),"－",VLOOKUP($Q1352,技リスト!$A$1:$F$270,6,FALSE))</f>
        <v>－</v>
      </c>
      <c r="S1352" s="3" t="str">
        <f>IF(ISERROR(VLOOKUP($Q1352,技リスト!$A$1:$F$270,3,FALSE)),"－",VLOOKUP($Q1352,技リスト!$A$1:$F$270,3,FALSE))</f>
        <v>－</v>
      </c>
      <c r="T1352" s="3" t="str">
        <f>IF($E1352=IF(ISERROR(VLOOKUP($Q1352,技リスト!$A$1:$F$270,4,FALSE)),"－",VLOOKUP($Q1352,技リスト!$A$1:$F$270,4,FALSE)),"一致","")</f>
        <v/>
      </c>
      <c r="U1352" s="15" t="s">
        <v>194</v>
      </c>
      <c r="V1352" s="3" t="str">
        <f>IF(ISERROR(VLOOKUP($U1352,技リスト!$A$1:$F$270,6,FALSE)),"－",VLOOKUP($U1352,技リスト!$A$1:$F$270,6,FALSE))</f>
        <v>NS</v>
      </c>
      <c r="W1352" s="3">
        <f>IF(ISERROR(VLOOKUP($U1352,技リスト!$A$1:$F$270,3,FALSE)),"－",VLOOKUP($U1352,技リスト!$A$1:$F$270,3,FALSE))</f>
        <v>43</v>
      </c>
      <c r="X1352" s="3" t="str">
        <f>IF($E1352=IF(ISERROR(VLOOKUP($U1352,技リスト!$A$1:$F$270,4,FALSE)),"－",VLOOKUP($U1352,技リスト!$A$1:$F$270,4,FALSE)),"一致","")</f>
        <v/>
      </c>
      <c r="Y1352" s="15" t="s">
        <v>242</v>
      </c>
      <c r="Z1352" s="3" t="str">
        <f>IF(ISERROR(VLOOKUP($Y1352,技リスト!$A$1:$F$270,6,FALSE)),"－",VLOOKUP($Y1352,技リスト!$A$1:$F$270,6,FALSE))</f>
        <v>BS</v>
      </c>
      <c r="AA1352" s="3">
        <f>IF(ISERROR(VLOOKUP($Y1352,技リスト!$A$1:$F$270,3,FALSE)),"－",VLOOKUP($Y1352,技リスト!$A$1:$F$270,3,FALSE))</f>
        <v>87</v>
      </c>
      <c r="AB1352" s="3" t="str">
        <f>IF($E1352=IF(ISERROR(VLOOKUP($Y1352,技リスト!$A$1:$F$270,4,FALSE)),"－",VLOOKUP($Y1352,技リスト!$A$1:$F$270,4,FALSE)),"一致","")</f>
        <v/>
      </c>
      <c r="AC1352" s="15" t="s">
        <v>1497</v>
      </c>
      <c r="AD1352" s="3" t="str">
        <f>IF(ISERROR(VLOOKUP($AC1352,技リスト!$A$1:$F$270,6,FALSE)),"－",VLOOKUP($AC1352,技リスト!$A$1:$F$270,6,FALSE))</f>
        <v>DR</v>
      </c>
      <c r="AE1352" s="3">
        <f>IF(ISERROR(VLOOKUP($AC1352,技リスト!$A$1:$F$270,3,FALSE)),"－",VLOOKUP($AC1352,技リスト!$A$1:$F$270,3,FALSE))</f>
        <v>113</v>
      </c>
      <c r="AF1352" s="3" t="str">
        <f>IF($E1352=IF(ISERROR(VLOOKUP($AC1352,技リスト!$A$1:$F$245,4,FALSE)),"－",VLOOKUP($AC1352,技リスト!$A$1:$F$245,4,FALSE)),"一致","")</f>
        <v/>
      </c>
      <c r="AG1352" s="16" t="str">
        <f t="shared" si="168"/>
        <v>ちょうわざ!ファントムシュートにひゃくれつショットトリプルダッシュ</v>
      </c>
      <c r="AH1352" s="16" t="str">
        <f t="shared" si="169"/>
        <v>ちょうわざ!ファントムシュートにひゃくれつショットトリプルダッシュ</v>
      </c>
      <c r="AI1352" s="16" t="str">
        <f t="shared" si="170"/>
        <v>ちょうわざ!ファントムシュートにひゃくれつショットトリプルダッシュ</v>
      </c>
      <c r="AJ1352" s="16" t="str">
        <f t="shared" si="171"/>
        <v>ちょうわざ!ファントムシュートにひゃくれつショットトリプルダッシュ</v>
      </c>
      <c r="AK1352" s="15" t="str">
        <f t="shared" si="172"/>
        <v>－NSBSDR</v>
      </c>
      <c r="AL1352" s="16" t="str">
        <f t="shared" si="173"/>
        <v>－NSBSDR</v>
      </c>
      <c r="AM1352" s="15" t="str">
        <f t="shared" si="174"/>
        <v>－NSBSDR</v>
      </c>
      <c r="AN1352" s="15" t="str">
        <f t="shared" si="175"/>
        <v>－NSBSDR</v>
      </c>
    </row>
    <row r="1353" spans="1:40" ht="11.25" customHeight="1" x14ac:dyDescent="0.15">
      <c r="A1353" s="15">
        <v>1352</v>
      </c>
      <c r="B1353" s="15" t="s">
        <v>3016</v>
      </c>
      <c r="C1353" s="15" t="s">
        <v>3017</v>
      </c>
      <c r="D1353" s="3" t="s">
        <v>18</v>
      </c>
      <c r="E1353" s="15" t="s">
        <v>121</v>
      </c>
      <c r="F1353" s="15" t="s">
        <v>20</v>
      </c>
      <c r="G1353" s="15">
        <v>121</v>
      </c>
      <c r="H1353" s="15">
        <v>153</v>
      </c>
      <c r="I1353" s="15">
        <v>70</v>
      </c>
      <c r="J1353" s="15">
        <v>69</v>
      </c>
      <c r="K1353" s="15">
        <v>69</v>
      </c>
      <c r="L1353" s="15">
        <v>77</v>
      </c>
      <c r="M1353" s="15">
        <v>47</v>
      </c>
      <c r="N1353" s="15">
        <v>73</v>
      </c>
      <c r="O1353" s="15">
        <v>62</v>
      </c>
      <c r="P1353" s="15">
        <v>26</v>
      </c>
      <c r="Q1353" s="15" t="s">
        <v>270</v>
      </c>
      <c r="R1353" s="3" t="str">
        <f>IF(ISERROR(VLOOKUP($Q1353,技リスト!$A$1:$F$270,6,FALSE)),"－",VLOOKUP($Q1353,技リスト!$A$1:$F$270,6,FALSE))</f>
        <v>CA</v>
      </c>
      <c r="S1353" s="3">
        <f>IF(ISERROR(VLOOKUP($Q1353,技リスト!$A$1:$F$270,3,FALSE)),"－",VLOOKUP($Q1353,技リスト!$A$1:$F$270,3,FALSE))</f>
        <v>15</v>
      </c>
      <c r="T1353" s="3" t="str">
        <f>IF($E1353=IF(ISERROR(VLOOKUP($Q1353,技リスト!$A$1:$F$270,4,FALSE)),"－",VLOOKUP($Q1353,技リスト!$A$1:$F$270,4,FALSE)),"一致","")</f>
        <v/>
      </c>
      <c r="U1353" s="15" t="s">
        <v>199</v>
      </c>
      <c r="V1353" s="3" t="str">
        <f>IF(ISERROR(VLOOKUP($U1353,技リスト!$A$1:$F$270,6,FALSE)),"－",VLOOKUP($U1353,技リスト!$A$1:$F$270,6,FALSE))</f>
        <v>BB</v>
      </c>
      <c r="W1353" s="3">
        <f>IF(ISERROR(VLOOKUP($U1353,技リスト!$A$1:$F$270,3,FALSE)),"－",VLOOKUP($U1353,技リスト!$A$1:$F$270,3,FALSE))</f>
        <v>58</v>
      </c>
      <c r="X1353" s="3" t="str">
        <f>IF($E1353=IF(ISERROR(VLOOKUP($U1353,技リスト!$A$1:$F$270,4,FALSE)),"－",VLOOKUP($U1353,技リスト!$A$1:$F$270,4,FALSE)),"一致","")</f>
        <v/>
      </c>
      <c r="Y1353" s="15" t="s">
        <v>779</v>
      </c>
      <c r="Z1353" s="3" t="str">
        <f>IF(ISERROR(VLOOKUP($Y1353,技リスト!$A$1:$F$270,6,FALSE)),"－",VLOOKUP($Y1353,技リスト!$A$1:$F$270,6,FALSE))</f>
        <v>CA</v>
      </c>
      <c r="AA1353" s="3">
        <f>IF(ISERROR(VLOOKUP($Y1353,技リスト!$A$1:$F$270,3,FALSE)),"－",VLOOKUP($Y1353,技リスト!$A$1:$F$270,3,FALSE))</f>
        <v>65</v>
      </c>
      <c r="AB1353" s="3" t="str">
        <f>IF($E1353=IF(ISERROR(VLOOKUP($Y1353,技リスト!$A$1:$F$270,4,FALSE)),"－",VLOOKUP($Y1353,技リスト!$A$1:$F$270,4,FALSE)),"一致","")</f>
        <v/>
      </c>
      <c r="AC1353" s="15" t="s">
        <v>282</v>
      </c>
      <c r="AD1353" s="3" t="str">
        <f>IF(ISERROR(VLOOKUP($AC1353,技リスト!$A$1:$F$270,6,FALSE)),"－",VLOOKUP($AC1353,技リスト!$A$1:$F$270,6,FALSE))</f>
        <v>P2</v>
      </c>
      <c r="AE1353" s="3">
        <f>IF(ISERROR(VLOOKUP($AC1353,技リスト!$A$1:$F$270,3,FALSE)),"－",VLOOKUP($AC1353,技リスト!$A$1:$F$270,3,FALSE))</f>
        <v>83</v>
      </c>
      <c r="AF1353" s="3" t="str">
        <f>IF($E1353=IF(ISERROR(VLOOKUP($AC1353,技リスト!$A$1:$F$245,4,FALSE)),"－",VLOOKUP($AC1353,技リスト!$A$1:$F$245,4,FALSE)),"一致","")</f>
        <v/>
      </c>
      <c r="AG1353" s="16" t="str">
        <f t="shared" si="168"/>
        <v>ゆがむくうかんスピニングカットオーロラカーテンカウンターストライク</v>
      </c>
      <c r="AH1353" s="16" t="str">
        <f t="shared" si="169"/>
        <v>ゆがむくうかんスピニングカットオーロラカーテンカウンターストライク</v>
      </c>
      <c r="AI1353" s="16" t="str">
        <f t="shared" si="170"/>
        <v>ゆがむくうかんスピニングカットオーロラカーテンカウンターストライク</v>
      </c>
      <c r="AJ1353" s="16" t="str">
        <f t="shared" si="171"/>
        <v>ゆがむくうかんスピニングカットオーロラカーテンカウンターストライク</v>
      </c>
      <c r="AK1353" s="15" t="str">
        <f t="shared" si="172"/>
        <v>CABBCAP2</v>
      </c>
      <c r="AL1353" s="16" t="str">
        <f t="shared" si="173"/>
        <v>CABBCAP2</v>
      </c>
      <c r="AM1353" s="15" t="str">
        <f t="shared" si="174"/>
        <v>CABBCAP2</v>
      </c>
      <c r="AN1353" s="15" t="str">
        <f t="shared" si="175"/>
        <v>CABBCAP2</v>
      </c>
    </row>
    <row r="1354" spans="1:40" ht="11.25" customHeight="1" x14ac:dyDescent="0.15">
      <c r="A1354" s="15">
        <v>1353</v>
      </c>
      <c r="B1354" s="15" t="s">
        <v>3018</v>
      </c>
      <c r="C1354" s="15" t="s">
        <v>3019</v>
      </c>
      <c r="D1354" s="3" t="s">
        <v>18</v>
      </c>
      <c r="E1354" s="15" t="s">
        <v>145</v>
      </c>
      <c r="F1354" s="15" t="s">
        <v>17</v>
      </c>
      <c r="G1354" s="15">
        <v>129</v>
      </c>
      <c r="H1354" s="15">
        <v>132</v>
      </c>
      <c r="I1354" s="15">
        <v>54</v>
      </c>
      <c r="J1354" s="15">
        <v>60</v>
      </c>
      <c r="K1354" s="15">
        <v>55</v>
      </c>
      <c r="L1354" s="15">
        <v>60</v>
      </c>
      <c r="M1354" s="15">
        <v>63</v>
      </c>
      <c r="N1354" s="15">
        <v>62</v>
      </c>
      <c r="O1354" s="15">
        <v>62</v>
      </c>
      <c r="P1354" s="15">
        <v>24</v>
      </c>
      <c r="Q1354" s="15" t="s">
        <v>187</v>
      </c>
      <c r="R1354" s="3" t="str">
        <f>IF(ISERROR(VLOOKUP($Q1354,技リスト!$A$1:$F$270,6,FALSE)),"－",VLOOKUP($Q1354,技リスト!$A$1:$F$270,6,FALSE))</f>
        <v>DR</v>
      </c>
      <c r="S1354" s="3">
        <f>IF(ISERROR(VLOOKUP($Q1354,技リスト!$A$1:$F$270,3,FALSE)),"－",VLOOKUP($Q1354,技リスト!$A$1:$F$270,3,FALSE))</f>
        <v>15</v>
      </c>
      <c r="T1354" s="3" t="str">
        <f>IF($E1354=IF(ISERROR(VLOOKUP($Q1354,技リスト!$A$1:$F$270,4,FALSE)),"－",VLOOKUP($Q1354,技リスト!$A$1:$F$270,4,FALSE)),"一致","")</f>
        <v/>
      </c>
      <c r="U1354" s="15" t="s">
        <v>164</v>
      </c>
      <c r="V1354" s="3" t="str">
        <f>IF(ISERROR(VLOOKUP($U1354,技リスト!$A$1:$F$270,6,FALSE)),"－",VLOOKUP($U1354,技リスト!$A$1:$F$270,6,FALSE))</f>
        <v>DR</v>
      </c>
      <c r="W1354" s="3">
        <f>IF(ISERROR(VLOOKUP($U1354,技リスト!$A$1:$F$270,3,FALSE)),"－",VLOOKUP($U1354,技リスト!$A$1:$F$270,3,FALSE))</f>
        <v>49</v>
      </c>
      <c r="X1354" s="3" t="str">
        <f>IF($E1354=IF(ISERROR(VLOOKUP($U1354,技リスト!$A$1:$F$270,4,FALSE)),"－",VLOOKUP($U1354,技リスト!$A$1:$F$270,4,FALSE)),"一致","")</f>
        <v/>
      </c>
      <c r="Y1354" s="15" t="s">
        <v>165</v>
      </c>
      <c r="Z1354" s="3" t="str">
        <f>IF(ISERROR(VLOOKUP($Y1354,技リスト!$A$1:$F$270,6,FALSE)),"－",VLOOKUP($Y1354,技リスト!$A$1:$F$270,6,FALSE))</f>
        <v>BL</v>
      </c>
      <c r="AA1354" s="3">
        <f>IF(ISERROR(VLOOKUP($Y1354,技リスト!$A$1:$F$270,3,FALSE)),"－",VLOOKUP($Y1354,技リスト!$A$1:$F$270,3,FALSE))</f>
        <v>46</v>
      </c>
      <c r="AB1354" s="3" t="str">
        <f>IF($E1354=IF(ISERROR(VLOOKUP($Y1354,技リスト!$A$1:$F$270,4,FALSE)),"－",VLOOKUP($Y1354,技リスト!$A$1:$F$270,4,FALSE)),"一致","")</f>
        <v/>
      </c>
      <c r="AC1354" s="15" t="s">
        <v>141</v>
      </c>
      <c r="AD1354" s="3" t="str">
        <f>IF(ISERROR(VLOOKUP($AC1354,技リスト!$A$1:$F$270,6,FALSE)),"－",VLOOKUP($AC1354,技リスト!$A$1:$F$270,6,FALSE))</f>
        <v>BL</v>
      </c>
      <c r="AE1354" s="3">
        <f>IF(ISERROR(VLOOKUP($AC1354,技リスト!$A$1:$F$270,3,FALSE)),"－",VLOOKUP($AC1354,技リスト!$A$1:$F$270,3,FALSE))</f>
        <v>64</v>
      </c>
      <c r="AF1354" s="3" t="str">
        <f>IF($E1354=IF(ISERROR(VLOOKUP($AC1354,技リスト!$A$1:$F$245,4,FALSE)),"－",VLOOKUP($AC1354,技リスト!$A$1:$F$245,4,FALSE)),"一致","")</f>
        <v/>
      </c>
      <c r="AG1354" s="16" t="str">
        <f t="shared" si="168"/>
        <v>のろいごりむちゅうフェイクボールかげぬい</v>
      </c>
      <c r="AH1354" s="16" t="str">
        <f t="shared" si="169"/>
        <v>のろいごりむちゅうフェイクボールかげぬい</v>
      </c>
      <c r="AI1354" s="16" t="str">
        <f t="shared" si="170"/>
        <v>のろいごりむちゅうフェイクボールかげぬい</v>
      </c>
      <c r="AJ1354" s="16" t="str">
        <f t="shared" si="171"/>
        <v>のろいごりむちゅうフェイクボールかげぬい</v>
      </c>
      <c r="AK1354" s="15" t="str">
        <f t="shared" si="172"/>
        <v>DRDRBLBL</v>
      </c>
      <c r="AL1354" s="16" t="str">
        <f t="shared" si="173"/>
        <v>DRDRBLBL</v>
      </c>
      <c r="AM1354" s="15" t="str">
        <f t="shared" si="174"/>
        <v>DRDRBLBL</v>
      </c>
      <c r="AN1354" s="15" t="str">
        <f t="shared" si="175"/>
        <v>DRDRBLBL</v>
      </c>
    </row>
    <row r="1355" spans="1:40" ht="11.25" customHeight="1" x14ac:dyDescent="0.15">
      <c r="A1355" s="15">
        <v>1354</v>
      </c>
      <c r="B1355" s="15" t="s">
        <v>3020</v>
      </c>
      <c r="C1355" s="15" t="s">
        <v>3021</v>
      </c>
      <c r="D1355" s="3" t="s">
        <v>18</v>
      </c>
      <c r="E1355" s="15" t="s">
        <v>19</v>
      </c>
      <c r="F1355" s="15" t="s">
        <v>20</v>
      </c>
      <c r="G1355" s="15">
        <v>110</v>
      </c>
      <c r="H1355" s="15">
        <v>172</v>
      </c>
      <c r="I1355" s="15">
        <v>71</v>
      </c>
      <c r="J1355" s="15">
        <v>64</v>
      </c>
      <c r="K1355" s="15">
        <v>60</v>
      </c>
      <c r="L1355" s="15">
        <v>64</v>
      </c>
      <c r="M1355" s="15">
        <v>65</v>
      </c>
      <c r="N1355" s="15">
        <v>71</v>
      </c>
      <c r="O1355" s="15">
        <v>62</v>
      </c>
      <c r="P1355" s="15">
        <v>24</v>
      </c>
      <c r="Q1355" s="15" t="s">
        <v>208</v>
      </c>
      <c r="R1355" s="3" t="str">
        <f>IF(ISERROR(VLOOKUP($Q1355,技リスト!$A$1:$F$270,6,FALSE)),"－",VLOOKUP($Q1355,技リスト!$A$1:$F$270,6,FALSE))</f>
        <v>P1</v>
      </c>
      <c r="S1355" s="3">
        <f>IF(ISERROR(VLOOKUP($Q1355,技リスト!$A$1:$F$270,3,FALSE)),"－",VLOOKUP($Q1355,技リスト!$A$1:$F$270,3,FALSE))</f>
        <v>61</v>
      </c>
      <c r="T1355" s="3" t="str">
        <f>IF($E1355=IF(ISERROR(VLOOKUP($Q1355,技リスト!$A$1:$F$270,4,FALSE)),"－",VLOOKUP($Q1355,技リスト!$A$1:$F$270,4,FALSE)),"一致","")</f>
        <v/>
      </c>
      <c r="U1355" s="15" t="s">
        <v>212</v>
      </c>
      <c r="V1355" s="3" t="str">
        <f>IF(ISERROR(VLOOKUP($U1355,技リスト!$A$1:$F$270,6,FALSE)),"－",VLOOKUP($U1355,技リスト!$A$1:$F$270,6,FALSE))</f>
        <v>BB</v>
      </c>
      <c r="W1355" s="3">
        <f>IF(ISERROR(VLOOKUP($U1355,技リスト!$A$1:$F$270,3,FALSE)),"－",VLOOKUP($U1355,技リスト!$A$1:$F$270,3,FALSE))</f>
        <v>14</v>
      </c>
      <c r="X1355" s="3" t="str">
        <f>IF($E1355=IF(ISERROR(VLOOKUP($U1355,技リスト!$A$1:$F$270,4,FALSE)),"－",VLOOKUP($U1355,技リスト!$A$1:$F$270,4,FALSE)),"一致","")</f>
        <v/>
      </c>
      <c r="Y1355" s="15" t="s">
        <v>281</v>
      </c>
      <c r="Z1355" s="3" t="str">
        <f>IF(ISERROR(VLOOKUP($Y1355,技リスト!$A$1:$F$270,6,FALSE)),"－",VLOOKUP($Y1355,技リスト!$A$1:$F$270,6,FALSE))</f>
        <v>P1</v>
      </c>
      <c r="AA1355" s="3">
        <f>IF(ISERROR(VLOOKUP($Y1355,技リスト!$A$1:$F$270,3,FALSE)),"－",VLOOKUP($Y1355,技リスト!$A$1:$F$270,3,FALSE))</f>
        <v>67</v>
      </c>
      <c r="AB1355" s="3" t="str">
        <f>IF($E1355=IF(ISERROR(VLOOKUP($Y1355,技リスト!$A$1:$F$270,4,FALSE)),"－",VLOOKUP($Y1355,技リスト!$A$1:$F$270,4,FALSE)),"一致","")</f>
        <v/>
      </c>
      <c r="AC1355" s="15" t="s">
        <v>282</v>
      </c>
      <c r="AD1355" s="3" t="str">
        <f>IF(ISERROR(VLOOKUP($AC1355,技リスト!$A$1:$F$270,6,FALSE)),"－",VLOOKUP($AC1355,技リスト!$A$1:$F$270,6,FALSE))</f>
        <v>P2</v>
      </c>
      <c r="AE1355" s="3">
        <f>IF(ISERROR(VLOOKUP($AC1355,技リスト!$A$1:$F$270,3,FALSE)),"－",VLOOKUP($AC1355,技リスト!$A$1:$F$270,3,FALSE))</f>
        <v>83</v>
      </c>
      <c r="AF1355" s="3" t="str">
        <f>IF($E1355=IF(ISERROR(VLOOKUP($AC1355,技リスト!$A$1:$F$245,4,FALSE)),"－",VLOOKUP($AC1355,技リスト!$A$1:$F$245,4,FALSE)),"一致","")</f>
        <v/>
      </c>
      <c r="AG1355" s="16" t="str">
        <f t="shared" si="168"/>
        <v>フルパワーシールドジャイアントスピンばくれつパンチカウンターストライク</v>
      </c>
      <c r="AH1355" s="16" t="str">
        <f t="shared" si="169"/>
        <v>フルパワーシールドジャイアントスピンばくれつパンチカウンターストライク</v>
      </c>
      <c r="AI1355" s="16" t="str">
        <f t="shared" si="170"/>
        <v>フルパワーシールドジャイアントスピンばくれつパンチカウンターストライク</v>
      </c>
      <c r="AJ1355" s="16" t="str">
        <f t="shared" si="171"/>
        <v>フルパワーシールドジャイアントスピンばくれつパンチカウンターストライク</v>
      </c>
      <c r="AK1355" s="15" t="str">
        <f t="shared" si="172"/>
        <v>P1BBP1P2</v>
      </c>
      <c r="AL1355" s="16" t="str">
        <f t="shared" si="173"/>
        <v>P1BBP1P2</v>
      </c>
      <c r="AM1355" s="15" t="str">
        <f t="shared" si="174"/>
        <v>P1BBP1P2</v>
      </c>
      <c r="AN1355" s="15" t="str">
        <f t="shared" si="175"/>
        <v>P1BBP1P2</v>
      </c>
    </row>
    <row r="1356" spans="1:40" ht="11.25" customHeight="1" x14ac:dyDescent="0.15">
      <c r="A1356" s="15">
        <v>1355</v>
      </c>
      <c r="B1356" s="15" t="s">
        <v>3022</v>
      </c>
      <c r="C1356" s="15" t="s">
        <v>3023</v>
      </c>
      <c r="D1356" s="3" t="s">
        <v>192</v>
      </c>
      <c r="E1356" s="15" t="s">
        <v>88</v>
      </c>
      <c r="F1356" s="15" t="s">
        <v>17</v>
      </c>
      <c r="G1356" s="15">
        <v>151</v>
      </c>
      <c r="H1356" s="15">
        <v>177</v>
      </c>
      <c r="I1356" s="15">
        <v>71</v>
      </c>
      <c r="J1356" s="15">
        <v>68</v>
      </c>
      <c r="K1356" s="15">
        <v>65</v>
      </c>
      <c r="L1356" s="15">
        <v>72</v>
      </c>
      <c r="M1356" s="15">
        <v>67</v>
      </c>
      <c r="N1356" s="15">
        <v>60</v>
      </c>
      <c r="O1356" s="15">
        <v>67</v>
      </c>
      <c r="P1356" s="15">
        <v>27</v>
      </c>
      <c r="Q1356" s="15" t="s">
        <v>169</v>
      </c>
      <c r="R1356" s="3" t="str">
        <f>IF(ISERROR(VLOOKUP($Q1356,技リスト!$A$1:$F$270,6,FALSE)),"－",VLOOKUP($Q1356,技リスト!$A$1:$F$270,6,FALSE))</f>
        <v>BL</v>
      </c>
      <c r="S1356" s="3">
        <f>IF(ISERROR(VLOOKUP($Q1356,技リスト!$A$1:$F$270,3,FALSE)),"－",VLOOKUP($Q1356,技リスト!$A$1:$F$270,3,FALSE))</f>
        <v>8</v>
      </c>
      <c r="T1356" s="3" t="str">
        <f>IF($E1356=IF(ISERROR(VLOOKUP($Q1356,技リスト!$A$1:$F$270,4,FALSE)),"－",VLOOKUP($Q1356,技リスト!$A$1:$F$270,4,FALSE)),"一致","")</f>
        <v/>
      </c>
      <c r="U1356" s="15" t="s">
        <v>199</v>
      </c>
      <c r="V1356" s="3" t="str">
        <f>IF(ISERROR(VLOOKUP($U1356,技リスト!$A$1:$F$270,6,FALSE)),"－",VLOOKUP($U1356,技リスト!$A$1:$F$270,6,FALSE))</f>
        <v>BB</v>
      </c>
      <c r="W1356" s="3">
        <f>IF(ISERROR(VLOOKUP($U1356,技リスト!$A$1:$F$270,3,FALSE)),"－",VLOOKUP($U1356,技リスト!$A$1:$F$270,3,FALSE))</f>
        <v>58</v>
      </c>
      <c r="X1356" s="3" t="str">
        <f>IF($E1356=IF(ISERROR(VLOOKUP($U1356,技リスト!$A$1:$F$270,4,FALSE)),"－",VLOOKUP($U1356,技リスト!$A$1:$F$270,4,FALSE)),"一致","")</f>
        <v>一致</v>
      </c>
      <c r="Y1356" s="15" t="s">
        <v>172</v>
      </c>
      <c r="Z1356" s="3" t="str">
        <f>IF(ISERROR(VLOOKUP($Y1356,技リスト!$A$1:$F$270,6,FALSE)),"－",VLOOKUP($Y1356,技リスト!$A$1:$F$270,6,FALSE))</f>
        <v>DR</v>
      </c>
      <c r="AA1356" s="3">
        <f>IF(ISERROR(VLOOKUP($Y1356,技リスト!$A$1:$F$270,3,FALSE)),"－",VLOOKUP($Y1356,技リスト!$A$1:$F$270,3,FALSE))</f>
        <v>83</v>
      </c>
      <c r="AB1356" s="3" t="str">
        <f>IF($E1356=IF(ISERROR(VLOOKUP($Y1356,技リスト!$A$1:$F$270,4,FALSE)),"－",VLOOKUP($Y1356,技リスト!$A$1:$F$270,4,FALSE)),"一致","")</f>
        <v>一致</v>
      </c>
      <c r="AC1356" s="15" t="s">
        <v>562</v>
      </c>
      <c r="AD1356" s="3" t="str">
        <f>IF(ISERROR(VLOOKUP($AC1356,技リスト!$A$1:$F$270,6,FALSE)),"－",VLOOKUP($AC1356,技リスト!$A$1:$F$270,6,FALSE))</f>
        <v>BB</v>
      </c>
      <c r="AE1356" s="3">
        <f>IF(ISERROR(VLOOKUP($AC1356,技リスト!$A$1:$F$270,3,FALSE)),"－",VLOOKUP($AC1356,技リスト!$A$1:$F$270,3,FALSE))</f>
        <v>80</v>
      </c>
      <c r="AF1356" s="3" t="str">
        <f>IF($E1356=IF(ISERROR(VLOOKUP($AC1356,技リスト!$A$1:$F$245,4,FALSE)),"－",VLOOKUP($AC1356,技リスト!$A$1:$F$245,4,FALSE)),"一致","")</f>
        <v/>
      </c>
      <c r="AG1356" s="16" t="str">
        <f t="shared" si="168"/>
        <v>クイックドロウスピニングカットダッシュストームさばきのてっつい</v>
      </c>
      <c r="AH1356" s="16" t="str">
        <f t="shared" si="169"/>
        <v>クイックドロウスピニングカットダッシュストームさばきのてっつい</v>
      </c>
      <c r="AI1356" s="16" t="str">
        <f t="shared" si="170"/>
        <v>クイックドロウスピニングカットダッシュストームさばきのてっつい</v>
      </c>
      <c r="AJ1356" s="16" t="str">
        <f t="shared" si="171"/>
        <v>クイックドロウスピニングカットダッシュストームさばきのてっつい</v>
      </c>
      <c r="AK1356" s="15" t="str">
        <f t="shared" si="172"/>
        <v>BLBBDRBB</v>
      </c>
      <c r="AL1356" s="16" t="str">
        <f t="shared" si="173"/>
        <v>BLBBDRBB</v>
      </c>
      <c r="AM1356" s="15" t="str">
        <f t="shared" si="174"/>
        <v>BLBBDRBB</v>
      </c>
      <c r="AN1356" s="15" t="str">
        <f t="shared" si="175"/>
        <v>BLBBDRBB</v>
      </c>
    </row>
    <row r="1357" spans="1:40" ht="11.25" customHeight="1" x14ac:dyDescent="0.15">
      <c r="A1357" s="15">
        <v>1356</v>
      </c>
      <c r="B1357" s="15" t="s">
        <v>3024</v>
      </c>
      <c r="C1357" s="15" t="s">
        <v>3025</v>
      </c>
      <c r="D1357" s="3" t="s">
        <v>18</v>
      </c>
      <c r="E1357" s="15" t="s">
        <v>121</v>
      </c>
      <c r="F1357" s="15" t="s">
        <v>53</v>
      </c>
      <c r="G1357" s="15">
        <v>107</v>
      </c>
      <c r="H1357" s="15">
        <v>144</v>
      </c>
      <c r="I1357" s="15">
        <v>51</v>
      </c>
      <c r="J1357" s="15">
        <v>54</v>
      </c>
      <c r="K1357" s="15">
        <v>48</v>
      </c>
      <c r="L1357" s="15">
        <v>52</v>
      </c>
      <c r="M1357" s="15">
        <v>42</v>
      </c>
      <c r="N1357" s="15">
        <v>51</v>
      </c>
      <c r="O1357" s="15">
        <v>43</v>
      </c>
      <c r="P1357" s="15">
        <v>31</v>
      </c>
      <c r="Q1357" s="15" t="s">
        <v>158</v>
      </c>
      <c r="R1357" s="3" t="str">
        <f>IF(ISERROR(VLOOKUP($Q1357,技リスト!$A$1:$F$270,6,FALSE)),"－",VLOOKUP($Q1357,技リスト!$A$1:$F$270,6,FALSE))</f>
        <v>DR</v>
      </c>
      <c r="S1357" s="3">
        <f>IF(ISERROR(VLOOKUP($Q1357,技リスト!$A$1:$F$270,3,FALSE)),"－",VLOOKUP($Q1357,技リスト!$A$1:$F$270,3,FALSE))</f>
        <v>17</v>
      </c>
      <c r="T1357" s="3" t="str">
        <f>IF($E1357=IF(ISERROR(VLOOKUP($Q1357,技リスト!$A$1:$F$270,4,FALSE)),"－",VLOOKUP($Q1357,技リスト!$A$1:$F$270,4,FALSE)),"一致","")</f>
        <v/>
      </c>
      <c r="U1357" s="15" t="s">
        <v>224</v>
      </c>
      <c r="V1357" s="3" t="str">
        <f>IF(ISERROR(VLOOKUP($U1357,技リスト!$A$1:$F$270,6,FALSE)),"－",VLOOKUP($U1357,技リスト!$A$1:$F$270,6,FALSE))</f>
        <v>NS</v>
      </c>
      <c r="W1357" s="3">
        <f>IF(ISERROR(VLOOKUP($U1357,技リスト!$A$1:$F$270,3,FALSE)),"－",VLOOKUP($U1357,技リスト!$A$1:$F$270,3,FALSE))</f>
        <v>70</v>
      </c>
      <c r="X1357" s="3" t="str">
        <f>IF($E1357=IF(ISERROR(VLOOKUP($U1357,技リスト!$A$1:$F$270,4,FALSE)),"－",VLOOKUP($U1357,技リスト!$A$1:$F$270,4,FALSE)),"一致","")</f>
        <v/>
      </c>
      <c r="Y1357" s="15" t="s">
        <v>610</v>
      </c>
      <c r="Z1357" s="3" t="str">
        <f>IF(ISERROR(VLOOKUP($Y1357,技リスト!$A$1:$F$270,6,FALSE)),"－",VLOOKUP($Y1357,技リスト!$A$1:$F$270,6,FALSE))</f>
        <v>DR</v>
      </c>
      <c r="AA1357" s="3">
        <f>IF(ISERROR(VLOOKUP($Y1357,技リスト!$A$1:$F$270,3,FALSE)),"－",VLOOKUP($Y1357,技リスト!$A$1:$F$270,3,FALSE))</f>
        <v>38</v>
      </c>
      <c r="AB1357" s="3" t="str">
        <f>IF($E1357=IF(ISERROR(VLOOKUP($Y1357,技リスト!$A$1:$F$270,4,FALSE)),"－",VLOOKUP($Y1357,技リスト!$A$1:$F$270,4,FALSE)),"一致","")</f>
        <v/>
      </c>
      <c r="AC1357" s="15" t="s">
        <v>165</v>
      </c>
      <c r="AD1357" s="3" t="str">
        <f>IF(ISERROR(VLOOKUP($AC1357,技リスト!$A$1:$F$270,6,FALSE)),"－",VLOOKUP($AC1357,技リスト!$A$1:$F$270,6,FALSE))</f>
        <v>BL</v>
      </c>
      <c r="AE1357" s="3">
        <f>IF(ISERROR(VLOOKUP($AC1357,技リスト!$A$1:$F$270,3,FALSE)),"－",VLOOKUP($AC1357,技リスト!$A$1:$F$270,3,FALSE))</f>
        <v>46</v>
      </c>
      <c r="AF1357" s="3" t="str">
        <f>IF($E1357=IF(ISERROR(VLOOKUP($AC1357,技リスト!$A$1:$F$245,4,FALSE)),"－",VLOOKUP($AC1357,技リスト!$A$1:$F$245,4,FALSE)),"一致","")</f>
        <v/>
      </c>
      <c r="AG1357" s="16" t="str">
        <f t="shared" si="168"/>
        <v>たつまきせんぷうダイナマイトシュートフーセンガムフェイクボール</v>
      </c>
      <c r="AH1357" s="16" t="str">
        <f t="shared" si="169"/>
        <v>たつまきせんぷうダイナマイトシュートフーセンガムフェイクボール</v>
      </c>
      <c r="AI1357" s="16" t="str">
        <f t="shared" si="170"/>
        <v>たつまきせんぷうダイナマイトシュートフーセンガムフェイクボール</v>
      </c>
      <c r="AJ1357" s="16" t="str">
        <f t="shared" si="171"/>
        <v>たつまきせんぷうダイナマイトシュートフーセンガムフェイクボール</v>
      </c>
      <c r="AK1357" s="15" t="str">
        <f t="shared" si="172"/>
        <v>DRNSDRBL</v>
      </c>
      <c r="AL1357" s="16" t="str">
        <f t="shared" si="173"/>
        <v>DRNSDRBL</v>
      </c>
      <c r="AM1357" s="15" t="str">
        <f t="shared" si="174"/>
        <v>DRNSDRBL</v>
      </c>
      <c r="AN1357" s="15" t="str">
        <f t="shared" si="175"/>
        <v>DRNSDRBL</v>
      </c>
    </row>
    <row r="1358" spans="1:40" ht="11.25" customHeight="1" x14ac:dyDescent="0.15">
      <c r="A1358" s="15">
        <v>1357</v>
      </c>
      <c r="B1358" s="15" t="s">
        <v>3026</v>
      </c>
      <c r="C1358" s="15" t="s">
        <v>3027</v>
      </c>
      <c r="D1358" s="3" t="s">
        <v>18</v>
      </c>
      <c r="E1358" s="15" t="s">
        <v>145</v>
      </c>
      <c r="F1358" s="15" t="s">
        <v>52</v>
      </c>
      <c r="G1358" s="15">
        <v>138</v>
      </c>
      <c r="H1358" s="15">
        <v>112</v>
      </c>
      <c r="I1358" s="15">
        <v>54</v>
      </c>
      <c r="J1358" s="15">
        <v>60</v>
      </c>
      <c r="K1358" s="15">
        <v>45</v>
      </c>
      <c r="L1358" s="15">
        <v>46</v>
      </c>
      <c r="M1358" s="15">
        <v>52</v>
      </c>
      <c r="N1358" s="15">
        <v>56</v>
      </c>
      <c r="O1358" s="15">
        <v>56</v>
      </c>
      <c r="P1358" s="15">
        <v>15</v>
      </c>
      <c r="Q1358" s="15" t="s">
        <v>373</v>
      </c>
      <c r="R1358" s="3" t="str">
        <f>IF(ISERROR(VLOOKUP($Q1358,技リスト!$A$1:$F$270,6,FALSE)),"－",VLOOKUP($Q1358,技リスト!$A$1:$F$270,6,FALSE))</f>
        <v>LS</v>
      </c>
      <c r="S1358" s="3">
        <f>IF(ISERROR(VLOOKUP($Q1358,技リスト!$A$1:$F$270,3,FALSE)),"－",VLOOKUP($Q1358,技リスト!$A$1:$F$270,3,FALSE))</f>
        <v>69</v>
      </c>
      <c r="T1358" s="3" t="str">
        <f>IF($E1358=IF(ISERROR(VLOOKUP($Q1358,技リスト!$A$1:$F$270,4,FALSE)),"－",VLOOKUP($Q1358,技リスト!$A$1:$F$270,4,FALSE)),"一致","")</f>
        <v>一致</v>
      </c>
      <c r="U1358" s="15" t="s">
        <v>152</v>
      </c>
      <c r="V1358" s="3" t="str">
        <f>IF(ISERROR(VLOOKUP($U1358,技リスト!$A$1:$F$270,6,FALSE)),"－",VLOOKUP($U1358,技リスト!$A$1:$F$270,6,FALSE))</f>
        <v>DR</v>
      </c>
      <c r="W1358" s="3">
        <f>IF(ISERROR(VLOOKUP($U1358,技リスト!$A$1:$F$270,3,FALSE)),"－",VLOOKUP($U1358,技リスト!$A$1:$F$270,3,FALSE))</f>
        <v>47</v>
      </c>
      <c r="X1358" s="3" t="str">
        <f>IF($E1358=IF(ISERROR(VLOOKUP($U1358,技リスト!$A$1:$F$270,4,FALSE)),"－",VLOOKUP($U1358,技リスト!$A$1:$F$270,4,FALSE)),"一致","")</f>
        <v/>
      </c>
      <c r="Y1358" s="15" t="s">
        <v>530</v>
      </c>
      <c r="Z1358" s="3" t="str">
        <f>IF(ISERROR(VLOOKUP($Y1358,技リスト!$A$1:$F$270,6,FALSE)),"－",VLOOKUP($Y1358,技リスト!$A$1:$F$270,6,FALSE))</f>
        <v>BS</v>
      </c>
      <c r="AA1358" s="3">
        <f>IF(ISERROR(VLOOKUP($Y1358,技リスト!$A$1:$F$270,3,FALSE)),"－",VLOOKUP($Y1358,技リスト!$A$1:$F$270,3,FALSE))</f>
        <v>70</v>
      </c>
      <c r="AB1358" s="3" t="str">
        <f>IF($E1358=IF(ISERROR(VLOOKUP($Y1358,技リスト!$A$1:$F$270,4,FALSE)),"－",VLOOKUP($Y1358,技リスト!$A$1:$F$270,4,FALSE)),"一致","")</f>
        <v/>
      </c>
      <c r="AC1358" s="15" t="s">
        <v>548</v>
      </c>
      <c r="AD1358" s="3" t="str">
        <f>IF(ISERROR(VLOOKUP($AC1358,技リスト!$A$1:$F$270,6,FALSE)),"－",VLOOKUP($AC1358,技リスト!$A$1:$F$270,6,FALSE))</f>
        <v>DR</v>
      </c>
      <c r="AE1358" s="3">
        <f>IF(ISERROR(VLOOKUP($AC1358,技リスト!$A$1:$F$270,3,FALSE)),"－",VLOOKUP($AC1358,技リスト!$A$1:$F$270,3,FALSE))</f>
        <v>74</v>
      </c>
      <c r="AF1358" s="3" t="str">
        <f>IF($E1358=IF(ISERROR(VLOOKUP($AC1358,技リスト!$A$1:$F$245,4,FALSE)),"－",VLOOKUP($AC1358,技リスト!$A$1:$F$245,4,FALSE)),"一致","")</f>
        <v>一致</v>
      </c>
      <c r="AG1358" s="16" t="str">
        <f t="shared" si="168"/>
        <v>パトリオットシュートジグザグスパークバックトルネードれっぷうダッシュ</v>
      </c>
      <c r="AH1358" s="16" t="str">
        <f t="shared" si="169"/>
        <v>パトリオットシュートジグザグスパークバックトルネードれっぷうダッシュ</v>
      </c>
      <c r="AI1358" s="16" t="str">
        <f t="shared" si="170"/>
        <v>パトリオットシュートジグザグスパークバックトルネードれっぷうダッシュ</v>
      </c>
      <c r="AJ1358" s="16" t="str">
        <f t="shared" si="171"/>
        <v>パトリオットシュートジグザグスパークバックトルネードれっぷうダッシュ</v>
      </c>
      <c r="AK1358" s="15" t="str">
        <f t="shared" si="172"/>
        <v>LSDRBSDR</v>
      </c>
      <c r="AL1358" s="16" t="str">
        <f t="shared" si="173"/>
        <v>LSDRBSDR</v>
      </c>
      <c r="AM1358" s="15" t="str">
        <f t="shared" si="174"/>
        <v>LSDRBSDR</v>
      </c>
      <c r="AN1358" s="15" t="str">
        <f t="shared" si="175"/>
        <v>LSDRBSDR</v>
      </c>
    </row>
    <row r="1359" spans="1:40" ht="11.25" customHeight="1" x14ac:dyDescent="0.15">
      <c r="A1359" s="15">
        <v>1358</v>
      </c>
      <c r="B1359" s="15" t="s">
        <v>3028</v>
      </c>
      <c r="C1359" s="15" t="s">
        <v>3029</v>
      </c>
      <c r="D1359" s="3" t="s">
        <v>18</v>
      </c>
      <c r="E1359" s="15" t="s">
        <v>145</v>
      </c>
      <c r="F1359" s="15" t="s">
        <v>17</v>
      </c>
      <c r="G1359" s="15">
        <v>145</v>
      </c>
      <c r="H1359" s="15">
        <v>154</v>
      </c>
      <c r="I1359" s="15">
        <v>50</v>
      </c>
      <c r="J1359" s="15">
        <v>68</v>
      </c>
      <c r="K1359" s="15">
        <v>74</v>
      </c>
      <c r="L1359" s="15">
        <v>68</v>
      </c>
      <c r="M1359" s="15">
        <v>60</v>
      </c>
      <c r="N1359" s="15">
        <v>57</v>
      </c>
      <c r="O1359" s="15">
        <v>52</v>
      </c>
      <c r="P1359" s="15">
        <v>21</v>
      </c>
      <c r="Q1359" s="15" t="s">
        <v>921</v>
      </c>
      <c r="R1359" s="3" t="str">
        <f>IF(ISERROR(VLOOKUP($Q1359,技リスト!$A$1:$F$270,6,FALSE)),"－",VLOOKUP($Q1359,技リスト!$A$1:$F$270,6,FALSE))</f>
        <v>DR</v>
      </c>
      <c r="S1359" s="3">
        <f>IF(ISERROR(VLOOKUP($Q1359,技リスト!$A$1:$F$270,3,FALSE)),"－",VLOOKUP($Q1359,技リスト!$A$1:$F$270,3,FALSE))</f>
        <v>17</v>
      </c>
      <c r="T1359" s="3" t="str">
        <f>IF($E1359=IF(ISERROR(VLOOKUP($Q1359,技リスト!$A$1:$F$270,4,FALSE)),"－",VLOOKUP($Q1359,技リスト!$A$1:$F$270,4,FALSE)),"一致","")</f>
        <v>一致</v>
      </c>
      <c r="U1359" s="15" t="s">
        <v>276</v>
      </c>
      <c r="V1359" s="3" t="str">
        <f>IF(ISERROR(VLOOKUP($U1359,技リスト!$A$1:$F$270,6,FALSE)),"－",VLOOKUP($U1359,技リスト!$A$1:$F$270,6,FALSE))</f>
        <v>BL</v>
      </c>
      <c r="W1359" s="3">
        <f>IF(ISERROR(VLOOKUP($U1359,技リスト!$A$1:$F$270,3,FALSE)),"－",VLOOKUP($U1359,技リスト!$A$1:$F$270,3,FALSE))</f>
        <v>16</v>
      </c>
      <c r="X1359" s="3" t="str">
        <f>IF($E1359=IF(ISERROR(VLOOKUP($U1359,技リスト!$A$1:$F$270,4,FALSE)),"－",VLOOKUP($U1359,技リスト!$A$1:$F$270,4,FALSE)),"一致","")</f>
        <v/>
      </c>
      <c r="Y1359" s="15" t="s">
        <v>427</v>
      </c>
      <c r="Z1359" s="3" t="str">
        <f>IF(ISERROR(VLOOKUP($Y1359,技リスト!$A$1:$F$270,6,FALSE)),"－",VLOOKUP($Y1359,技リスト!$A$1:$F$270,6,FALSE))</f>
        <v>BL</v>
      </c>
      <c r="AA1359" s="3">
        <f>IF(ISERROR(VLOOKUP($Y1359,技リスト!$A$1:$F$270,3,FALSE)),"－",VLOOKUP($Y1359,技リスト!$A$1:$F$270,3,FALSE))</f>
        <v>39</v>
      </c>
      <c r="AB1359" s="3" t="str">
        <f>IF($E1359=IF(ISERROR(VLOOKUP($Y1359,技リスト!$A$1:$F$270,4,FALSE)),"－",VLOOKUP($Y1359,技リスト!$A$1:$F$270,4,FALSE)),"一致","")</f>
        <v/>
      </c>
      <c r="AC1359" s="15" t="s">
        <v>219</v>
      </c>
      <c r="AD1359" s="3" t="str">
        <f>IF(ISERROR(VLOOKUP($AC1359,技リスト!$A$1:$F$270,6,FALSE)),"－",VLOOKUP($AC1359,技リスト!$A$1:$F$270,6,FALSE))</f>
        <v>BL</v>
      </c>
      <c r="AE1359" s="3">
        <f>IF(ISERROR(VLOOKUP($AC1359,技リスト!$A$1:$F$270,3,FALSE)),"－",VLOOKUP($AC1359,技リスト!$A$1:$F$270,3,FALSE))</f>
        <v>64</v>
      </c>
      <c r="AF1359" s="3" t="str">
        <f>IF($E1359=IF(ISERROR(VLOOKUP($AC1359,技リスト!$A$1:$F$245,4,FALSE)),"－",VLOOKUP($AC1359,技リスト!$A$1:$F$245,4,FALSE)),"一致","")</f>
        <v/>
      </c>
      <c r="AG1359" s="16" t="str">
        <f t="shared" si="168"/>
        <v>ひとりワンツードッペルゲンガーブレードアタックサイクロン</v>
      </c>
      <c r="AH1359" s="16" t="str">
        <f t="shared" si="169"/>
        <v>ひとりワンツードッペルゲンガーブレードアタックサイクロン</v>
      </c>
      <c r="AI1359" s="16" t="str">
        <f t="shared" si="170"/>
        <v>ひとりワンツードッペルゲンガーブレードアタックサイクロン</v>
      </c>
      <c r="AJ1359" s="16" t="str">
        <f t="shared" si="171"/>
        <v>ひとりワンツードッペルゲンガーブレードアタックサイクロン</v>
      </c>
      <c r="AK1359" s="15" t="str">
        <f t="shared" si="172"/>
        <v>DRBLBLBL</v>
      </c>
      <c r="AL1359" s="16" t="str">
        <f t="shared" si="173"/>
        <v>DRBLBLBL</v>
      </c>
      <c r="AM1359" s="15" t="str">
        <f t="shared" si="174"/>
        <v>DRBLBLBL</v>
      </c>
      <c r="AN1359" s="15" t="str">
        <f t="shared" si="175"/>
        <v>DRBLBLBL</v>
      </c>
    </row>
    <row r="1360" spans="1:40" ht="11.25" customHeight="1" x14ac:dyDescent="0.15">
      <c r="A1360" s="15">
        <v>1359</v>
      </c>
      <c r="B1360" s="15" t="s">
        <v>3030</v>
      </c>
      <c r="C1360" s="15" t="s">
        <v>3031</v>
      </c>
      <c r="D1360" s="3" t="s">
        <v>18</v>
      </c>
      <c r="E1360" s="15" t="s">
        <v>19</v>
      </c>
      <c r="F1360" s="15" t="s">
        <v>17</v>
      </c>
      <c r="G1360" s="15">
        <v>160</v>
      </c>
      <c r="H1360" s="15">
        <v>134</v>
      </c>
      <c r="I1360" s="15">
        <v>41</v>
      </c>
      <c r="J1360" s="15">
        <v>62</v>
      </c>
      <c r="K1360" s="15">
        <v>64</v>
      </c>
      <c r="L1360" s="15">
        <v>40</v>
      </c>
      <c r="M1360" s="15">
        <v>55</v>
      </c>
      <c r="N1360" s="15">
        <v>58</v>
      </c>
      <c r="O1360" s="15">
        <v>63</v>
      </c>
      <c r="P1360" s="15">
        <v>22</v>
      </c>
      <c r="Q1360" s="15" t="s">
        <v>427</v>
      </c>
      <c r="R1360" s="3" t="str">
        <f>IF(ISERROR(VLOOKUP($Q1360,技リスト!$A$1:$F$270,6,FALSE)),"－",VLOOKUP($Q1360,技リスト!$A$1:$F$270,6,FALSE))</f>
        <v>BL</v>
      </c>
      <c r="S1360" s="3">
        <f>IF(ISERROR(VLOOKUP($Q1360,技リスト!$A$1:$F$270,3,FALSE)),"－",VLOOKUP($Q1360,技リスト!$A$1:$F$270,3,FALSE))</f>
        <v>39</v>
      </c>
      <c r="T1360" s="3" t="str">
        <f>IF($E1360=IF(ISERROR(VLOOKUP($Q1360,技リスト!$A$1:$F$270,4,FALSE)),"－",VLOOKUP($Q1360,技リスト!$A$1:$F$270,4,FALSE)),"一致","")</f>
        <v/>
      </c>
      <c r="U1360" s="15" t="s">
        <v>610</v>
      </c>
      <c r="V1360" s="3" t="str">
        <f>IF(ISERROR(VLOOKUP($U1360,技リスト!$A$1:$F$270,6,FALSE)),"－",VLOOKUP($U1360,技リスト!$A$1:$F$270,6,FALSE))</f>
        <v>DR</v>
      </c>
      <c r="W1360" s="3">
        <f>IF(ISERROR(VLOOKUP($U1360,技リスト!$A$1:$F$270,3,FALSE)),"－",VLOOKUP($U1360,技リスト!$A$1:$F$270,3,FALSE))</f>
        <v>38</v>
      </c>
      <c r="X1360" s="3" t="str">
        <f>IF($E1360=IF(ISERROR(VLOOKUP($U1360,技リスト!$A$1:$F$270,4,FALSE)),"－",VLOOKUP($U1360,技リスト!$A$1:$F$270,4,FALSE)),"一致","")</f>
        <v/>
      </c>
      <c r="Y1360" s="15" t="s">
        <v>369</v>
      </c>
      <c r="Z1360" s="3" t="str">
        <f>IF(ISERROR(VLOOKUP($Y1360,技リスト!$A$1:$F$270,6,FALSE)),"－",VLOOKUP($Y1360,技リスト!$A$1:$F$270,6,FALSE))</f>
        <v>CA</v>
      </c>
      <c r="AA1360" s="3">
        <f>IF(ISERROR(VLOOKUP($Y1360,技リスト!$A$1:$F$270,3,FALSE)),"－",VLOOKUP($Y1360,技リスト!$A$1:$F$270,3,FALSE))</f>
        <v>44</v>
      </c>
      <c r="AB1360" s="3" t="str">
        <f>IF($E1360=IF(ISERROR(VLOOKUP($Y1360,技リスト!$A$1:$F$270,4,FALSE)),"－",VLOOKUP($Y1360,技リスト!$A$1:$F$270,4,FALSE)),"一致","")</f>
        <v>一致</v>
      </c>
      <c r="AC1360" s="15" t="s">
        <v>407</v>
      </c>
      <c r="AD1360" s="3" t="str">
        <f>IF(ISERROR(VLOOKUP($AC1360,技リスト!$A$1:$F$270,6,FALSE)),"－",VLOOKUP($AC1360,技リスト!$A$1:$F$270,6,FALSE))</f>
        <v>CA</v>
      </c>
      <c r="AE1360" s="3">
        <f>IF(ISERROR(VLOOKUP($AC1360,技リスト!$A$1:$F$270,3,FALSE)),"－",VLOOKUP($AC1360,技リスト!$A$1:$F$270,3,FALSE))</f>
        <v>69</v>
      </c>
      <c r="AF1360" s="3" t="str">
        <f>IF($E1360=IF(ISERROR(VLOOKUP($AC1360,技リスト!$A$1:$F$245,4,FALSE)),"－",VLOOKUP($AC1360,技リスト!$A$1:$F$245,4,FALSE)),"一致","")</f>
        <v/>
      </c>
      <c r="AG1360" s="16" t="str">
        <f t="shared" si="168"/>
        <v>ブレードアタックフーセンガムシュートポケットドこんじょうキャッチ</v>
      </c>
      <c r="AH1360" s="16" t="str">
        <f t="shared" si="169"/>
        <v>ブレードアタックフーセンガムシュートポケットドこんじょうキャッチ</v>
      </c>
      <c r="AI1360" s="16" t="str">
        <f t="shared" si="170"/>
        <v>ブレードアタックフーセンガムシュートポケットドこんじょうキャッチ</v>
      </c>
      <c r="AJ1360" s="16" t="str">
        <f t="shared" si="171"/>
        <v>ブレードアタックフーセンガムシュートポケットドこんじょうキャッチ</v>
      </c>
      <c r="AK1360" s="15" t="str">
        <f t="shared" si="172"/>
        <v>BLDRCACA</v>
      </c>
      <c r="AL1360" s="16" t="str">
        <f t="shared" si="173"/>
        <v>BLDRCACA</v>
      </c>
      <c r="AM1360" s="15" t="str">
        <f t="shared" si="174"/>
        <v>BLDRCACA</v>
      </c>
      <c r="AN1360" s="15" t="str">
        <f t="shared" si="175"/>
        <v>BLDRCACA</v>
      </c>
    </row>
    <row r="1361" spans="1:40" ht="11.25" customHeight="1" x14ac:dyDescent="0.15">
      <c r="A1361" s="15">
        <v>1360</v>
      </c>
      <c r="B1361" s="15" t="s">
        <v>3032</v>
      </c>
      <c r="C1361" s="15" t="s">
        <v>3033</v>
      </c>
      <c r="D1361" s="3" t="s">
        <v>18</v>
      </c>
      <c r="E1361" s="15" t="s">
        <v>145</v>
      </c>
      <c r="F1361" s="15" t="s">
        <v>53</v>
      </c>
      <c r="G1361" s="15">
        <v>162</v>
      </c>
      <c r="H1361" s="15">
        <v>144</v>
      </c>
      <c r="I1361" s="15">
        <v>56</v>
      </c>
      <c r="J1361" s="15">
        <v>62</v>
      </c>
      <c r="K1361" s="15">
        <v>56</v>
      </c>
      <c r="L1361" s="15">
        <v>52</v>
      </c>
      <c r="M1361" s="15">
        <v>57</v>
      </c>
      <c r="N1361" s="15">
        <v>62</v>
      </c>
      <c r="O1361" s="15">
        <v>63</v>
      </c>
      <c r="P1361" s="15">
        <v>27</v>
      </c>
      <c r="Q1361" s="15" t="s">
        <v>2313</v>
      </c>
      <c r="R1361" s="3" t="str">
        <f>IF(ISERROR(VLOOKUP($Q1361,技リスト!$A$1:$F$270,6,FALSE)),"－",VLOOKUP($Q1361,技リスト!$A$1:$F$270,6,FALSE))</f>
        <v>－</v>
      </c>
      <c r="S1361" s="3" t="str">
        <f>IF(ISERROR(VLOOKUP($Q1361,技リスト!$A$1:$F$270,3,FALSE)),"－",VLOOKUP($Q1361,技リスト!$A$1:$F$270,3,FALSE))</f>
        <v>－</v>
      </c>
      <c r="T1361" s="3" t="str">
        <f>IF($E1361=IF(ISERROR(VLOOKUP($Q1361,技リスト!$A$1:$F$270,4,FALSE)),"－",VLOOKUP($Q1361,技リスト!$A$1:$F$270,4,FALSE)),"一致","")</f>
        <v/>
      </c>
      <c r="U1361" s="15" t="s">
        <v>921</v>
      </c>
      <c r="V1361" s="3" t="str">
        <f>IF(ISERROR(VLOOKUP($U1361,技リスト!$A$1:$F$270,6,FALSE)),"－",VLOOKUP($U1361,技リスト!$A$1:$F$270,6,FALSE))</f>
        <v>DR</v>
      </c>
      <c r="W1361" s="3">
        <f>IF(ISERROR(VLOOKUP($U1361,技リスト!$A$1:$F$270,3,FALSE)),"－",VLOOKUP($U1361,技リスト!$A$1:$F$270,3,FALSE))</f>
        <v>17</v>
      </c>
      <c r="X1361" s="3" t="str">
        <f>IF($E1361=IF(ISERROR(VLOOKUP($U1361,技リスト!$A$1:$F$270,4,FALSE)),"－",VLOOKUP($U1361,技リスト!$A$1:$F$270,4,FALSE)),"一致","")</f>
        <v>一致</v>
      </c>
      <c r="Y1361" s="15" t="s">
        <v>735</v>
      </c>
      <c r="Z1361" s="3" t="str">
        <f>IF(ISERROR(VLOOKUP($Y1361,技リスト!$A$1:$F$270,6,FALSE)),"－",VLOOKUP($Y1361,技リスト!$A$1:$F$270,6,FALSE))</f>
        <v>BS</v>
      </c>
      <c r="AA1361" s="3">
        <f>IF(ISERROR(VLOOKUP($Y1361,技リスト!$A$1:$F$270,3,FALSE)),"－",VLOOKUP($Y1361,技リスト!$A$1:$F$270,3,FALSE))</f>
        <v>89</v>
      </c>
      <c r="AB1361" s="3" t="str">
        <f>IF($E1361=IF(ISERROR(VLOOKUP($Y1361,技リスト!$A$1:$F$270,4,FALSE)),"－",VLOOKUP($Y1361,技リスト!$A$1:$F$270,4,FALSE)),"一致","")</f>
        <v>一致</v>
      </c>
      <c r="AC1361" s="15" t="s">
        <v>548</v>
      </c>
      <c r="AD1361" s="3" t="str">
        <f>IF(ISERROR(VLOOKUP($AC1361,技リスト!$A$1:$F$270,6,FALSE)),"－",VLOOKUP($AC1361,技リスト!$A$1:$F$270,6,FALSE))</f>
        <v>DR</v>
      </c>
      <c r="AE1361" s="3">
        <f>IF(ISERROR(VLOOKUP($AC1361,技リスト!$A$1:$F$270,3,FALSE)),"－",VLOOKUP($AC1361,技リスト!$A$1:$F$270,3,FALSE))</f>
        <v>74</v>
      </c>
      <c r="AF1361" s="3" t="str">
        <f>IF($E1361=IF(ISERROR(VLOOKUP($AC1361,技リスト!$A$1:$F$245,4,FALSE)),"－",VLOOKUP($AC1361,技リスト!$A$1:$F$245,4,FALSE)),"一致","")</f>
        <v>一致</v>
      </c>
      <c r="AG1361" s="16" t="str">
        <f t="shared" si="168"/>
        <v>みんなイケイケ!ひとりワンツードラゴンキャノンれっぷうダッシュ</v>
      </c>
      <c r="AH1361" s="16" t="str">
        <f t="shared" si="169"/>
        <v>みんなイケイケ!ひとりワンツードラゴンキャノンれっぷうダッシュ</v>
      </c>
      <c r="AI1361" s="16" t="str">
        <f t="shared" si="170"/>
        <v>みんなイケイケ!ひとりワンツードラゴンキャノンれっぷうダッシュ</v>
      </c>
      <c r="AJ1361" s="16" t="str">
        <f t="shared" si="171"/>
        <v>みんなイケイケ!ひとりワンツードラゴンキャノンれっぷうダッシュ</v>
      </c>
      <c r="AK1361" s="15" t="str">
        <f t="shared" si="172"/>
        <v>－DRBSDR</v>
      </c>
      <c r="AL1361" s="16" t="str">
        <f t="shared" si="173"/>
        <v>－DRBSDR</v>
      </c>
      <c r="AM1361" s="15" t="str">
        <f t="shared" si="174"/>
        <v>－DRBSDR</v>
      </c>
      <c r="AN1361" s="15" t="str">
        <f t="shared" si="175"/>
        <v>－DRBSDR</v>
      </c>
    </row>
    <row r="1362" spans="1:40" ht="11.25" customHeight="1" x14ac:dyDescent="0.15">
      <c r="A1362" s="15">
        <v>1361</v>
      </c>
      <c r="B1362" s="15" t="s">
        <v>3034</v>
      </c>
      <c r="C1362" s="15" t="s">
        <v>3035</v>
      </c>
      <c r="D1362" s="3" t="s">
        <v>18</v>
      </c>
      <c r="E1362" s="15" t="s">
        <v>145</v>
      </c>
      <c r="F1362" s="15" t="s">
        <v>52</v>
      </c>
      <c r="G1362" s="15">
        <v>158</v>
      </c>
      <c r="H1362" s="15">
        <v>181</v>
      </c>
      <c r="I1362" s="15">
        <v>67</v>
      </c>
      <c r="J1362" s="15">
        <v>68</v>
      </c>
      <c r="K1362" s="15">
        <v>67</v>
      </c>
      <c r="L1362" s="15">
        <v>79</v>
      </c>
      <c r="M1362" s="15">
        <v>71</v>
      </c>
      <c r="N1362" s="15">
        <v>71</v>
      </c>
      <c r="O1362" s="15">
        <v>62</v>
      </c>
      <c r="P1362" s="15">
        <v>23</v>
      </c>
      <c r="Q1362" s="15" t="s">
        <v>194</v>
      </c>
      <c r="R1362" s="3" t="str">
        <f>IF(ISERROR(VLOOKUP($Q1362,技リスト!$A$1:$F$270,6,FALSE)),"－",VLOOKUP($Q1362,技リスト!$A$1:$F$270,6,FALSE))</f>
        <v>NS</v>
      </c>
      <c r="S1362" s="3">
        <f>IF(ISERROR(VLOOKUP($Q1362,技リスト!$A$1:$F$270,3,FALSE)),"－",VLOOKUP($Q1362,技リスト!$A$1:$F$270,3,FALSE))</f>
        <v>43</v>
      </c>
      <c r="T1362" s="3" t="str">
        <f>IF($E1362=IF(ISERROR(VLOOKUP($Q1362,技リスト!$A$1:$F$270,4,FALSE)),"－",VLOOKUP($Q1362,技リスト!$A$1:$F$270,4,FALSE)),"一致","")</f>
        <v/>
      </c>
      <c r="U1362" s="15" t="s">
        <v>165</v>
      </c>
      <c r="V1362" s="3" t="str">
        <f>IF(ISERROR(VLOOKUP($U1362,技リスト!$A$1:$F$270,6,FALSE)),"－",VLOOKUP($U1362,技リスト!$A$1:$F$270,6,FALSE))</f>
        <v>BL</v>
      </c>
      <c r="W1362" s="3">
        <f>IF(ISERROR(VLOOKUP($U1362,技リスト!$A$1:$F$270,3,FALSE)),"－",VLOOKUP($U1362,技リスト!$A$1:$F$270,3,FALSE))</f>
        <v>46</v>
      </c>
      <c r="X1362" s="3" t="str">
        <f>IF($E1362=IF(ISERROR(VLOOKUP($U1362,技リスト!$A$1:$F$270,4,FALSE)),"－",VLOOKUP($U1362,技リスト!$A$1:$F$270,4,FALSE)),"一致","")</f>
        <v/>
      </c>
      <c r="Y1362" s="15" t="s">
        <v>875</v>
      </c>
      <c r="Z1362" s="3" t="str">
        <f>IF(ISERROR(VLOOKUP($Y1362,技リスト!$A$1:$F$270,6,FALSE)),"－",VLOOKUP($Y1362,技リスト!$A$1:$F$270,6,FALSE))</f>
        <v>BS</v>
      </c>
      <c r="AA1362" s="3">
        <f>IF(ISERROR(VLOOKUP($Y1362,技リスト!$A$1:$F$270,3,FALSE)),"－",VLOOKUP($Y1362,技リスト!$A$1:$F$270,3,FALSE))</f>
        <v>78</v>
      </c>
      <c r="AB1362" s="3" t="str">
        <f>IF($E1362=IF(ISERROR(VLOOKUP($Y1362,技リスト!$A$1:$F$270,4,FALSE)),"－",VLOOKUP($Y1362,技リスト!$A$1:$F$270,4,FALSE)),"一致","")</f>
        <v/>
      </c>
      <c r="AC1362" s="15" t="s">
        <v>214</v>
      </c>
      <c r="AD1362" s="3" t="str">
        <f>IF(ISERROR(VLOOKUP($AC1362,技リスト!$A$1:$F$270,6,FALSE)),"－",VLOOKUP($AC1362,技リスト!$A$1:$F$270,6,FALSE))</f>
        <v>NS</v>
      </c>
      <c r="AE1362" s="3">
        <f>IF(ISERROR(VLOOKUP($AC1362,技リスト!$A$1:$F$270,3,FALSE)),"－",VLOOKUP($AC1362,技リスト!$A$1:$F$270,3,FALSE))</f>
        <v>94</v>
      </c>
      <c r="AF1362" s="3" t="str">
        <f>IF($E1362=IF(ISERROR(VLOOKUP($AC1362,技リスト!$A$1:$F$245,4,FALSE)),"－",VLOOKUP($AC1362,技リスト!$A$1:$F$245,4,FALSE)),"一致","")</f>
        <v/>
      </c>
      <c r="AG1362" s="16" t="str">
        <f t="shared" si="168"/>
        <v>ファントムシュートフェイクボールダークトルネードリフレクトバスター</v>
      </c>
      <c r="AH1362" s="16" t="str">
        <f t="shared" si="169"/>
        <v>ファントムシュートフェイクボールダークトルネードリフレクトバスター</v>
      </c>
      <c r="AI1362" s="16" t="str">
        <f t="shared" si="170"/>
        <v>ファントムシュートフェイクボールダークトルネードリフレクトバスター</v>
      </c>
      <c r="AJ1362" s="16" t="str">
        <f t="shared" si="171"/>
        <v>ファントムシュートフェイクボールダークトルネードリフレクトバスター</v>
      </c>
      <c r="AK1362" s="15" t="str">
        <f t="shared" si="172"/>
        <v>NSBLBSNS</v>
      </c>
      <c r="AL1362" s="16" t="str">
        <f t="shared" si="173"/>
        <v>NSBLBSNS</v>
      </c>
      <c r="AM1362" s="15" t="str">
        <f t="shared" si="174"/>
        <v>NSBLBSNS</v>
      </c>
      <c r="AN1362" s="15" t="str">
        <f t="shared" si="175"/>
        <v>NSBLBSNS</v>
      </c>
    </row>
    <row r="1363" spans="1:40" ht="11.25" customHeight="1" x14ac:dyDescent="0.15">
      <c r="A1363" s="15">
        <v>1362</v>
      </c>
      <c r="B1363" s="15" t="s">
        <v>3036</v>
      </c>
      <c r="C1363" s="15" t="s">
        <v>3037</v>
      </c>
      <c r="D1363" s="3" t="s">
        <v>18</v>
      </c>
      <c r="E1363" s="15" t="s">
        <v>145</v>
      </c>
      <c r="F1363" s="15" t="s">
        <v>52</v>
      </c>
      <c r="G1363" s="15">
        <v>134</v>
      </c>
      <c r="H1363" s="15">
        <v>129</v>
      </c>
      <c r="I1363" s="15">
        <v>70</v>
      </c>
      <c r="J1363" s="15">
        <v>60</v>
      </c>
      <c r="K1363" s="15">
        <v>56</v>
      </c>
      <c r="L1363" s="15">
        <v>60</v>
      </c>
      <c r="M1363" s="15">
        <v>55</v>
      </c>
      <c r="N1363" s="15">
        <v>60</v>
      </c>
      <c r="O1363" s="15">
        <v>53</v>
      </c>
      <c r="P1363" s="15">
        <v>16</v>
      </c>
      <c r="Q1363" s="15" t="s">
        <v>330</v>
      </c>
      <c r="R1363" s="3" t="str">
        <f>IF(ISERROR(VLOOKUP($Q1363,技リスト!$A$1:$F$270,6,FALSE)),"－",VLOOKUP($Q1363,技リスト!$A$1:$F$270,6,FALSE))</f>
        <v>NS</v>
      </c>
      <c r="S1363" s="3">
        <f>IF(ISERROR(VLOOKUP($Q1363,技リスト!$A$1:$F$270,3,FALSE)),"－",VLOOKUP($Q1363,技リスト!$A$1:$F$270,3,FALSE))</f>
        <v>65</v>
      </c>
      <c r="T1363" s="3" t="str">
        <f>IF($E1363=IF(ISERROR(VLOOKUP($Q1363,技リスト!$A$1:$F$270,4,FALSE)),"－",VLOOKUP($Q1363,技リスト!$A$1:$F$270,4,FALSE)),"一致","")</f>
        <v/>
      </c>
      <c r="U1363" s="15" t="s">
        <v>152</v>
      </c>
      <c r="V1363" s="3" t="str">
        <f>IF(ISERROR(VLOOKUP($U1363,技リスト!$A$1:$F$270,6,FALSE)),"－",VLOOKUP($U1363,技リスト!$A$1:$F$270,6,FALSE))</f>
        <v>DR</v>
      </c>
      <c r="W1363" s="3">
        <f>IF(ISERROR(VLOOKUP($U1363,技リスト!$A$1:$F$270,3,FALSE)),"－",VLOOKUP($U1363,技リスト!$A$1:$F$270,3,FALSE))</f>
        <v>47</v>
      </c>
      <c r="X1363" s="3" t="str">
        <f>IF($E1363=IF(ISERROR(VLOOKUP($U1363,技リスト!$A$1:$F$270,4,FALSE)),"－",VLOOKUP($U1363,技リスト!$A$1:$F$270,4,FALSE)),"一致","")</f>
        <v/>
      </c>
      <c r="Y1363" s="15" t="s">
        <v>224</v>
      </c>
      <c r="Z1363" s="3" t="str">
        <f>IF(ISERROR(VLOOKUP($Y1363,技リスト!$A$1:$F$270,6,FALSE)),"－",VLOOKUP($Y1363,技リスト!$A$1:$F$270,6,FALSE))</f>
        <v>NS</v>
      </c>
      <c r="AA1363" s="3">
        <f>IF(ISERROR(VLOOKUP($Y1363,技リスト!$A$1:$F$270,3,FALSE)),"－",VLOOKUP($Y1363,技リスト!$A$1:$F$270,3,FALSE))</f>
        <v>70</v>
      </c>
      <c r="AB1363" s="3" t="str">
        <f>IF($E1363=IF(ISERROR(VLOOKUP($Y1363,技リスト!$A$1:$F$270,4,FALSE)),"－",VLOOKUP($Y1363,技リスト!$A$1:$F$270,4,FALSE)),"一致","")</f>
        <v>一致</v>
      </c>
      <c r="AC1363" s="15" t="s">
        <v>148</v>
      </c>
      <c r="AD1363" s="3" t="str">
        <f>IF(ISERROR(VLOOKUP($AC1363,技リスト!$A$1:$F$270,6,FALSE)),"－",VLOOKUP($AC1363,技リスト!$A$1:$F$270,6,FALSE))</f>
        <v>BS</v>
      </c>
      <c r="AE1363" s="3">
        <f>IF(ISERROR(VLOOKUP($AC1363,技リスト!$A$1:$F$270,3,FALSE)),"－",VLOOKUP($AC1363,技リスト!$A$1:$F$270,3,FALSE))</f>
        <v>80</v>
      </c>
      <c r="AF1363" s="3" t="str">
        <f>IF($E1363=IF(ISERROR(VLOOKUP($AC1363,技リスト!$A$1:$F$245,4,FALSE)),"－",VLOOKUP($AC1363,技リスト!$A$1:$F$245,4,FALSE)),"一致","")</f>
        <v>一致</v>
      </c>
      <c r="AG1363" s="16" t="str">
        <f t="shared" si="168"/>
        <v>ラン・ボール・ランジグザグスパークダイナマイトシュートドこんじょうバット</v>
      </c>
      <c r="AH1363" s="16" t="str">
        <f t="shared" si="169"/>
        <v>ラン・ボール・ランジグザグスパークダイナマイトシュートドこんじょうバット</v>
      </c>
      <c r="AI1363" s="16" t="str">
        <f t="shared" si="170"/>
        <v>ラン・ボール・ランジグザグスパークダイナマイトシュートドこんじょうバット</v>
      </c>
      <c r="AJ1363" s="16" t="str">
        <f t="shared" si="171"/>
        <v>ラン・ボール・ランジグザグスパークダイナマイトシュートドこんじょうバット</v>
      </c>
      <c r="AK1363" s="15" t="str">
        <f t="shared" si="172"/>
        <v>NSDRNSBS</v>
      </c>
      <c r="AL1363" s="16" t="str">
        <f t="shared" si="173"/>
        <v>NSDRNSBS</v>
      </c>
      <c r="AM1363" s="15" t="str">
        <f t="shared" si="174"/>
        <v>NSDRNSBS</v>
      </c>
      <c r="AN1363" s="15" t="str">
        <f t="shared" si="175"/>
        <v>NSDRNSBS</v>
      </c>
    </row>
    <row r="1364" spans="1:40" ht="11.25" customHeight="1" x14ac:dyDescent="0.15">
      <c r="A1364" s="15">
        <v>1363</v>
      </c>
      <c r="B1364" s="15" t="s">
        <v>3038</v>
      </c>
      <c r="C1364" s="15" t="s">
        <v>3039</v>
      </c>
      <c r="D1364" s="3" t="s">
        <v>18</v>
      </c>
      <c r="E1364" s="15" t="s">
        <v>19</v>
      </c>
      <c r="F1364" s="15" t="s">
        <v>52</v>
      </c>
      <c r="G1364" s="15">
        <v>110</v>
      </c>
      <c r="H1364" s="15">
        <v>149</v>
      </c>
      <c r="I1364" s="15">
        <v>61</v>
      </c>
      <c r="J1364" s="15">
        <v>76</v>
      </c>
      <c r="K1364" s="15">
        <v>58</v>
      </c>
      <c r="L1364" s="15">
        <v>71</v>
      </c>
      <c r="M1364" s="15">
        <v>70</v>
      </c>
      <c r="N1364" s="15">
        <v>78</v>
      </c>
      <c r="O1364" s="15">
        <v>65</v>
      </c>
      <c r="P1364" s="15">
        <v>25</v>
      </c>
      <c r="Q1364" s="15" t="s">
        <v>684</v>
      </c>
      <c r="R1364" s="3" t="str">
        <f>IF(ISERROR(VLOOKUP($Q1364,技リスト!$A$1:$F$270,6,FALSE)),"－",VLOOKUP($Q1364,技リスト!$A$1:$F$270,6,FALSE))</f>
        <v>NS</v>
      </c>
      <c r="S1364" s="3">
        <f>IF(ISERROR(VLOOKUP($Q1364,技リスト!$A$1:$F$270,3,FALSE)),"－",VLOOKUP($Q1364,技リスト!$A$1:$F$270,3,FALSE))</f>
        <v>45</v>
      </c>
      <c r="T1364" s="3" t="str">
        <f>IF($E1364=IF(ISERROR(VLOOKUP($Q1364,技リスト!$A$1:$F$270,4,FALSE)),"－",VLOOKUP($Q1364,技リスト!$A$1:$F$270,4,FALSE)),"一致","")</f>
        <v/>
      </c>
      <c r="U1364" s="15" t="s">
        <v>298</v>
      </c>
      <c r="V1364" s="3" t="str">
        <f>IF(ISERROR(VLOOKUP($U1364,技リスト!$A$1:$F$270,6,FALSE)),"－",VLOOKUP($U1364,技リスト!$A$1:$F$270,6,FALSE))</f>
        <v>DR</v>
      </c>
      <c r="W1364" s="3">
        <f>IF(ISERROR(VLOOKUP($U1364,技リスト!$A$1:$F$270,3,FALSE)),"－",VLOOKUP($U1364,技リスト!$A$1:$F$270,3,FALSE))</f>
        <v>38</v>
      </c>
      <c r="X1364" s="3" t="str">
        <f>IF($E1364=IF(ISERROR(VLOOKUP($U1364,技リスト!$A$1:$F$270,4,FALSE)),"－",VLOOKUP($U1364,技リスト!$A$1:$F$270,4,FALSE)),"一致","")</f>
        <v/>
      </c>
      <c r="Y1364" s="15" t="s">
        <v>166</v>
      </c>
      <c r="Z1364" s="3" t="str">
        <f>IF(ISERROR(VLOOKUP($Y1364,技リスト!$A$1:$F$270,6,FALSE)),"－",VLOOKUP($Y1364,技リスト!$A$1:$F$270,6,FALSE))</f>
        <v>BS</v>
      </c>
      <c r="AA1364" s="3">
        <f>IF(ISERROR(VLOOKUP($Y1364,技リスト!$A$1:$F$270,3,FALSE)),"－",VLOOKUP($Y1364,技リスト!$A$1:$F$270,3,FALSE))</f>
        <v>109</v>
      </c>
      <c r="AB1364" s="3" t="str">
        <f>IF($E1364=IF(ISERROR(VLOOKUP($Y1364,技リスト!$A$1:$F$270,4,FALSE)),"－",VLOOKUP($Y1364,技リスト!$A$1:$F$270,4,FALSE)),"一致","")</f>
        <v/>
      </c>
      <c r="AC1364" s="15" t="s">
        <v>149</v>
      </c>
      <c r="AD1364" s="3" t="str">
        <f>IF(ISERROR(VLOOKUP($AC1364,技リスト!$A$1:$F$270,6,FALSE)),"－",VLOOKUP($AC1364,技リスト!$A$1:$F$270,6,FALSE))</f>
        <v>DR</v>
      </c>
      <c r="AE1364" s="3">
        <f>IF(ISERROR(VLOOKUP($AC1364,技リスト!$A$1:$F$270,3,FALSE)),"－",VLOOKUP($AC1364,技リスト!$A$1:$F$270,3,FALSE))</f>
        <v>83</v>
      </c>
      <c r="AF1364" s="3" t="str">
        <f>IF($E1364=IF(ISERROR(VLOOKUP($AC1364,技リスト!$A$1:$F$245,4,FALSE)),"－",VLOOKUP($AC1364,技リスト!$A$1:$F$245,4,FALSE)),"一致","")</f>
        <v/>
      </c>
      <c r="AG1364" s="16" t="str">
        <f t="shared" si="168"/>
        <v>あびせげりムーンサルトイナズマおとしアルマジロサーカス</v>
      </c>
      <c r="AH1364" s="16" t="str">
        <f t="shared" si="169"/>
        <v>あびせげりムーンサルトイナズマおとしアルマジロサーカス</v>
      </c>
      <c r="AI1364" s="16" t="str">
        <f t="shared" si="170"/>
        <v>あびせげりムーンサルトイナズマおとしアルマジロサーカス</v>
      </c>
      <c r="AJ1364" s="16" t="str">
        <f t="shared" si="171"/>
        <v>あびせげりムーンサルトイナズマおとしアルマジロサーカス</v>
      </c>
      <c r="AK1364" s="15" t="str">
        <f t="shared" si="172"/>
        <v>NSDRBSDR</v>
      </c>
      <c r="AL1364" s="16" t="str">
        <f t="shared" si="173"/>
        <v>NSDRBSDR</v>
      </c>
      <c r="AM1364" s="15" t="str">
        <f t="shared" si="174"/>
        <v>NSDRBSDR</v>
      </c>
      <c r="AN1364" s="15" t="str">
        <f t="shared" si="175"/>
        <v>NSDRBSDR</v>
      </c>
    </row>
    <row r="1365" spans="1:40" ht="11.25" customHeight="1" x14ac:dyDescent="0.15">
      <c r="A1365" s="15">
        <v>1364</v>
      </c>
      <c r="B1365" s="15" t="s">
        <v>3040</v>
      </c>
      <c r="C1365" s="15" t="s">
        <v>3041</v>
      </c>
      <c r="D1365" s="3" t="s">
        <v>18</v>
      </c>
      <c r="E1365" s="15" t="s">
        <v>121</v>
      </c>
      <c r="F1365" s="15" t="s">
        <v>20</v>
      </c>
      <c r="G1365" s="15">
        <v>125</v>
      </c>
      <c r="H1365" s="15">
        <v>154</v>
      </c>
      <c r="I1365" s="15">
        <v>72</v>
      </c>
      <c r="J1365" s="15">
        <v>67</v>
      </c>
      <c r="K1365" s="15">
        <v>64</v>
      </c>
      <c r="L1365" s="15">
        <v>73</v>
      </c>
      <c r="M1365" s="15">
        <v>48</v>
      </c>
      <c r="N1365" s="15">
        <v>68</v>
      </c>
      <c r="O1365" s="15">
        <v>68</v>
      </c>
      <c r="P1365" s="15">
        <v>24</v>
      </c>
      <c r="Q1365" s="15" t="s">
        <v>337</v>
      </c>
      <c r="R1365" s="3" t="str">
        <f>IF(ISERROR(VLOOKUP($Q1365,技リスト!$A$1:$F$270,6,FALSE)),"－",VLOOKUP($Q1365,技リスト!$A$1:$F$270,6,FALSE))</f>
        <v>－</v>
      </c>
      <c r="S1365" s="3" t="str">
        <f>IF(ISERROR(VLOOKUP($Q1365,技リスト!$A$1:$F$270,3,FALSE)),"－",VLOOKUP($Q1365,技リスト!$A$1:$F$270,3,FALSE))</f>
        <v>－</v>
      </c>
      <c r="T1365" s="3" t="str">
        <f>IF($E1365=IF(ISERROR(VLOOKUP($Q1365,技リスト!$A$1:$F$270,4,FALSE)),"－",VLOOKUP($Q1365,技リスト!$A$1:$F$270,4,FALSE)),"一致","")</f>
        <v/>
      </c>
      <c r="U1365" s="15" t="s">
        <v>406</v>
      </c>
      <c r="V1365" s="3" t="str">
        <f>IF(ISERROR(VLOOKUP($U1365,技リスト!$A$1:$F$270,6,FALSE)),"－",VLOOKUP($U1365,技リスト!$A$1:$F$270,6,FALSE))</f>
        <v>CA</v>
      </c>
      <c r="W1365" s="3">
        <f>IF(ISERROR(VLOOKUP($U1365,技リスト!$A$1:$F$270,3,FALSE)),"－",VLOOKUP($U1365,技リスト!$A$1:$F$270,3,FALSE))</f>
        <v>63</v>
      </c>
      <c r="X1365" s="3" t="str">
        <f>IF($E1365=IF(ISERROR(VLOOKUP($U1365,技リスト!$A$1:$F$270,4,FALSE)),"－",VLOOKUP($U1365,技リスト!$A$1:$F$270,4,FALSE)),"一致","")</f>
        <v>一致</v>
      </c>
      <c r="Y1365" s="15" t="s">
        <v>208</v>
      </c>
      <c r="Z1365" s="3" t="str">
        <f>IF(ISERROR(VLOOKUP($Y1365,技リスト!$A$1:$F$270,6,FALSE)),"－",VLOOKUP($Y1365,技リスト!$A$1:$F$270,6,FALSE))</f>
        <v>P1</v>
      </c>
      <c r="AA1365" s="3">
        <f>IF(ISERROR(VLOOKUP($Y1365,技リスト!$A$1:$F$270,3,FALSE)),"－",VLOOKUP($Y1365,技リスト!$A$1:$F$270,3,FALSE))</f>
        <v>61</v>
      </c>
      <c r="AB1365" s="3" t="str">
        <f>IF($E1365=IF(ISERROR(VLOOKUP($Y1365,技リスト!$A$1:$F$270,4,FALSE)),"－",VLOOKUP($Y1365,技リスト!$A$1:$F$270,4,FALSE)),"一致","")</f>
        <v/>
      </c>
      <c r="AC1365" s="15" t="s">
        <v>154</v>
      </c>
      <c r="AD1365" s="3" t="str">
        <f>IF(ISERROR(VLOOKUP($AC1365,技リスト!$A$1:$F$270,6,FALSE)),"－",VLOOKUP($AC1365,技リスト!$A$1:$F$270,6,FALSE))</f>
        <v>BB</v>
      </c>
      <c r="AE1365" s="3">
        <f>IF(ISERROR(VLOOKUP($AC1365,技リスト!$A$1:$F$270,3,FALSE)),"－",VLOOKUP($AC1365,技リスト!$A$1:$F$270,3,FALSE))</f>
        <v>84</v>
      </c>
      <c r="AF1365" s="3" t="str">
        <f>IF($E1365=IF(ISERROR(VLOOKUP($AC1365,技リスト!$A$1:$F$245,4,FALSE)),"－",VLOOKUP($AC1365,技リスト!$A$1:$F$245,4,FALSE)),"一致","")</f>
        <v/>
      </c>
      <c r="AG1365" s="16" t="str">
        <f t="shared" si="168"/>
        <v>イケメンUP!ゴールずらしフルパワーシールドシューティングスター</v>
      </c>
      <c r="AH1365" s="16" t="str">
        <f t="shared" si="169"/>
        <v>イケメンUP!ゴールずらしフルパワーシールドシューティングスター</v>
      </c>
      <c r="AI1365" s="16" t="str">
        <f t="shared" si="170"/>
        <v>イケメンUP!ゴールずらしフルパワーシールドシューティングスター</v>
      </c>
      <c r="AJ1365" s="16" t="str">
        <f t="shared" si="171"/>
        <v>イケメンUP!ゴールずらしフルパワーシールドシューティングスター</v>
      </c>
      <c r="AK1365" s="15" t="str">
        <f t="shared" si="172"/>
        <v>－CAP1BB</v>
      </c>
      <c r="AL1365" s="16" t="str">
        <f t="shared" si="173"/>
        <v>－CAP1BB</v>
      </c>
      <c r="AM1365" s="15" t="str">
        <f t="shared" si="174"/>
        <v>－CAP1BB</v>
      </c>
      <c r="AN1365" s="15" t="str">
        <f t="shared" si="175"/>
        <v>－CAP1BB</v>
      </c>
    </row>
    <row r="1366" spans="1:40" ht="11.25" customHeight="1" x14ac:dyDescent="0.15">
      <c r="A1366" s="15">
        <v>1365</v>
      </c>
      <c r="B1366" s="15" t="s">
        <v>3042</v>
      </c>
      <c r="C1366" s="15" t="s">
        <v>3043</v>
      </c>
      <c r="D1366" s="3" t="s">
        <v>192</v>
      </c>
      <c r="E1366" s="15" t="s">
        <v>88</v>
      </c>
      <c r="F1366" s="15" t="s">
        <v>52</v>
      </c>
      <c r="G1366" s="15">
        <v>167</v>
      </c>
      <c r="H1366" s="15">
        <v>132</v>
      </c>
      <c r="I1366" s="15">
        <v>71</v>
      </c>
      <c r="J1366" s="15">
        <v>60</v>
      </c>
      <c r="K1366" s="15">
        <v>55</v>
      </c>
      <c r="L1366" s="15">
        <v>56</v>
      </c>
      <c r="M1366" s="15">
        <v>55</v>
      </c>
      <c r="N1366" s="15">
        <v>64</v>
      </c>
      <c r="O1366" s="15">
        <v>68</v>
      </c>
      <c r="P1366" s="15">
        <v>20</v>
      </c>
      <c r="Q1366" s="15" t="s">
        <v>170</v>
      </c>
      <c r="R1366" s="3" t="str">
        <f>IF(ISERROR(VLOOKUP($Q1366,技リスト!$A$1:$F$270,6,FALSE)),"－",VLOOKUP($Q1366,技リスト!$A$1:$F$270,6,FALSE))</f>
        <v>－</v>
      </c>
      <c r="S1366" s="3" t="str">
        <f>IF(ISERROR(VLOOKUP($Q1366,技リスト!$A$1:$F$270,3,FALSE)),"－",VLOOKUP($Q1366,技リスト!$A$1:$F$270,3,FALSE))</f>
        <v>－</v>
      </c>
      <c r="T1366" s="3" t="str">
        <f>IF($E1366=IF(ISERROR(VLOOKUP($Q1366,技リスト!$A$1:$F$270,4,FALSE)),"－",VLOOKUP($Q1366,技リスト!$A$1:$F$270,4,FALSE)),"一致","")</f>
        <v/>
      </c>
      <c r="U1366" s="15" t="s">
        <v>195</v>
      </c>
      <c r="V1366" s="3" t="str">
        <f>IF(ISERROR(VLOOKUP($U1366,技リスト!$A$1:$F$270,6,FALSE)),"－",VLOOKUP($U1366,技リスト!$A$1:$F$270,6,FALSE))</f>
        <v>NS</v>
      </c>
      <c r="W1366" s="3">
        <f>IF(ISERROR(VLOOKUP($U1366,技リスト!$A$1:$F$270,3,FALSE)),"－",VLOOKUP($U1366,技リスト!$A$1:$F$270,3,FALSE))</f>
        <v>68</v>
      </c>
      <c r="X1366" s="3" t="str">
        <f>IF($E1366=IF(ISERROR(VLOOKUP($U1366,技リスト!$A$1:$F$270,4,FALSE)),"－",VLOOKUP($U1366,技リスト!$A$1:$F$270,4,FALSE)),"一致","")</f>
        <v/>
      </c>
      <c r="Y1366" s="15" t="s">
        <v>148</v>
      </c>
      <c r="Z1366" s="3" t="str">
        <f>IF(ISERROR(VLOOKUP($Y1366,技リスト!$A$1:$F$270,6,FALSE)),"－",VLOOKUP($Y1366,技リスト!$A$1:$F$270,6,FALSE))</f>
        <v>BS</v>
      </c>
      <c r="AA1366" s="3">
        <f>IF(ISERROR(VLOOKUP($Y1366,技リスト!$A$1:$F$270,3,FALSE)),"－",VLOOKUP($Y1366,技リスト!$A$1:$F$270,3,FALSE))</f>
        <v>80</v>
      </c>
      <c r="AB1366" s="3" t="str">
        <f>IF($E1366=IF(ISERROR(VLOOKUP($Y1366,技リスト!$A$1:$F$270,4,FALSE)),"－",VLOOKUP($Y1366,技リスト!$A$1:$F$270,4,FALSE)),"一致","")</f>
        <v/>
      </c>
      <c r="AC1366" s="15" t="s">
        <v>757</v>
      </c>
      <c r="AD1366" s="3" t="str">
        <f>IF(ISERROR(VLOOKUP($AC1366,技リスト!$A$1:$F$270,6,FALSE)),"－",VLOOKUP($AC1366,技リスト!$A$1:$F$270,6,FALSE))</f>
        <v>DR</v>
      </c>
      <c r="AE1366" s="3">
        <f>IF(ISERROR(VLOOKUP($AC1366,技リスト!$A$1:$F$270,3,FALSE)),"－",VLOOKUP($AC1366,技リスト!$A$1:$F$270,3,FALSE))</f>
        <v>65</v>
      </c>
      <c r="AF1366" s="3" t="str">
        <f>IF($E1366=IF(ISERROR(VLOOKUP($AC1366,技リスト!$A$1:$F$245,4,FALSE)),"－",VLOOKUP($AC1366,技リスト!$A$1:$F$245,4,FALSE)),"一致","")</f>
        <v/>
      </c>
      <c r="AG1366" s="16" t="str">
        <f t="shared" si="168"/>
        <v>スピードフォースローズスプラッシュドこんじょうバットまぼろしドリブル</v>
      </c>
      <c r="AH1366" s="16" t="str">
        <f t="shared" si="169"/>
        <v>スピードフォースローズスプラッシュドこんじょうバットまぼろしドリブル</v>
      </c>
      <c r="AI1366" s="16" t="str">
        <f t="shared" si="170"/>
        <v>スピードフォースローズスプラッシュドこんじょうバットまぼろしドリブル</v>
      </c>
      <c r="AJ1366" s="16" t="str">
        <f t="shared" si="171"/>
        <v>スピードフォースローズスプラッシュドこんじょうバットまぼろしドリブル</v>
      </c>
      <c r="AK1366" s="15" t="str">
        <f t="shared" si="172"/>
        <v>－NSBSDR</v>
      </c>
      <c r="AL1366" s="16" t="str">
        <f t="shared" si="173"/>
        <v>－NSBSDR</v>
      </c>
      <c r="AM1366" s="15" t="str">
        <f t="shared" si="174"/>
        <v>－NSBSDR</v>
      </c>
      <c r="AN1366" s="15" t="str">
        <f t="shared" si="175"/>
        <v>－NSBSDR</v>
      </c>
    </row>
    <row r="1367" spans="1:40" ht="11.25" customHeight="1" x14ac:dyDescent="0.15">
      <c r="A1367" s="15">
        <v>1366</v>
      </c>
      <c r="B1367" s="15" t="s">
        <v>3044</v>
      </c>
      <c r="C1367" s="15" t="s">
        <v>3045</v>
      </c>
      <c r="D1367" s="3" t="s">
        <v>18</v>
      </c>
      <c r="E1367" s="15" t="s">
        <v>145</v>
      </c>
      <c r="F1367" s="15" t="s">
        <v>52</v>
      </c>
      <c r="G1367" s="15">
        <v>154</v>
      </c>
      <c r="H1367" s="15">
        <v>146</v>
      </c>
      <c r="I1367" s="15">
        <v>54</v>
      </c>
      <c r="J1367" s="15">
        <v>64</v>
      </c>
      <c r="K1367" s="15">
        <v>35</v>
      </c>
      <c r="L1367" s="15">
        <v>61</v>
      </c>
      <c r="M1367" s="15">
        <v>33</v>
      </c>
      <c r="N1367" s="15">
        <v>55</v>
      </c>
      <c r="O1367" s="15">
        <v>60</v>
      </c>
      <c r="P1367" s="15">
        <v>8</v>
      </c>
      <c r="Q1367" s="15" t="s">
        <v>449</v>
      </c>
      <c r="R1367" s="3" t="str">
        <f>IF(ISERROR(VLOOKUP($Q1367,技リスト!$A$1:$F$270,6,FALSE)),"－",VLOOKUP($Q1367,技リスト!$A$1:$F$270,6,FALSE))</f>
        <v>NS</v>
      </c>
      <c r="S1367" s="3">
        <f>IF(ISERROR(VLOOKUP($Q1367,技リスト!$A$1:$F$270,3,FALSE)),"－",VLOOKUP($Q1367,技リスト!$A$1:$F$270,3,FALSE))</f>
        <v>58</v>
      </c>
      <c r="T1367" s="3" t="str">
        <f>IF($E1367=IF(ISERROR(VLOOKUP($Q1367,技リスト!$A$1:$F$270,4,FALSE)),"－",VLOOKUP($Q1367,技リスト!$A$1:$F$270,4,FALSE)),"一致","")</f>
        <v/>
      </c>
      <c r="U1367" s="15" t="s">
        <v>152</v>
      </c>
      <c r="V1367" s="3" t="str">
        <f>IF(ISERROR(VLOOKUP($U1367,技リスト!$A$1:$F$270,6,FALSE)),"－",VLOOKUP($U1367,技リスト!$A$1:$F$270,6,FALSE))</f>
        <v>DR</v>
      </c>
      <c r="W1367" s="3">
        <f>IF(ISERROR(VLOOKUP($U1367,技リスト!$A$1:$F$270,3,FALSE)),"－",VLOOKUP($U1367,技リスト!$A$1:$F$270,3,FALSE))</f>
        <v>47</v>
      </c>
      <c r="X1367" s="3" t="str">
        <f>IF($E1367=IF(ISERROR(VLOOKUP($U1367,技リスト!$A$1:$F$270,4,FALSE)),"－",VLOOKUP($U1367,技リスト!$A$1:$F$270,4,FALSE)),"一致","")</f>
        <v/>
      </c>
      <c r="Y1367" s="15" t="s">
        <v>135</v>
      </c>
      <c r="Z1367" s="3" t="str">
        <f>IF(ISERROR(VLOOKUP($Y1367,技リスト!$A$1:$F$270,6,FALSE)),"－",VLOOKUP($Y1367,技リスト!$A$1:$F$270,6,FALSE))</f>
        <v>DR</v>
      </c>
      <c r="AA1367" s="3">
        <f>IF(ISERROR(VLOOKUP($Y1367,技リスト!$A$1:$F$270,3,FALSE)),"－",VLOOKUP($Y1367,技リスト!$A$1:$F$270,3,FALSE))</f>
        <v>61</v>
      </c>
      <c r="AB1367" s="3" t="str">
        <f>IF($E1367=IF(ISERROR(VLOOKUP($Y1367,技リスト!$A$1:$F$270,4,FALSE)),"－",VLOOKUP($Y1367,技リスト!$A$1:$F$270,4,FALSE)),"一致","")</f>
        <v/>
      </c>
      <c r="AC1367" s="15" t="s">
        <v>691</v>
      </c>
      <c r="AD1367" s="3" t="str">
        <f>IF(ISERROR(VLOOKUP($AC1367,技リスト!$A$1:$F$270,6,FALSE)),"－",VLOOKUP($AC1367,技リスト!$A$1:$F$270,6,FALSE))</f>
        <v>LS</v>
      </c>
      <c r="AE1367" s="3">
        <f>IF(ISERROR(VLOOKUP($AC1367,技リスト!$A$1:$F$270,3,FALSE)),"－",VLOOKUP($AC1367,技リスト!$A$1:$F$270,3,FALSE))</f>
        <v>87</v>
      </c>
      <c r="AF1367" s="3" t="str">
        <f>IF($E1367=IF(ISERROR(VLOOKUP($AC1367,技リスト!$A$1:$F$245,4,FALSE)),"－",VLOOKUP($AC1367,技リスト!$A$1:$F$245,4,FALSE)),"一致","")</f>
        <v/>
      </c>
      <c r="AG1367" s="16" t="str">
        <f t="shared" si="168"/>
        <v>つちだるまジグザグスパークモグラフェイントドこんじょうクラブ</v>
      </c>
      <c r="AH1367" s="16" t="str">
        <f t="shared" si="169"/>
        <v>つちだるまジグザグスパークモグラフェイントドこんじょうクラブ</v>
      </c>
      <c r="AI1367" s="16" t="str">
        <f t="shared" si="170"/>
        <v>つちだるまジグザグスパークモグラフェイントドこんじょうクラブ</v>
      </c>
      <c r="AJ1367" s="16" t="str">
        <f t="shared" si="171"/>
        <v>つちだるまジグザグスパークモグラフェイントドこんじょうクラブ</v>
      </c>
      <c r="AK1367" s="15" t="str">
        <f t="shared" si="172"/>
        <v>NSDRDRLS</v>
      </c>
      <c r="AL1367" s="16" t="str">
        <f t="shared" si="173"/>
        <v>NSDRDRLS</v>
      </c>
      <c r="AM1367" s="15" t="str">
        <f t="shared" si="174"/>
        <v>NSDRDRLS</v>
      </c>
      <c r="AN1367" s="15" t="str">
        <f t="shared" si="175"/>
        <v>NSDRDRLS</v>
      </c>
    </row>
    <row r="1368" spans="1:40" ht="11.25" customHeight="1" x14ac:dyDescent="0.15">
      <c r="A1368" s="15">
        <v>1367</v>
      </c>
      <c r="B1368" s="15" t="s">
        <v>3046</v>
      </c>
      <c r="C1368" s="15" t="s">
        <v>3047</v>
      </c>
      <c r="D1368" s="3" t="s">
        <v>192</v>
      </c>
      <c r="E1368" s="15" t="s">
        <v>88</v>
      </c>
      <c r="F1368" s="15" t="s">
        <v>20</v>
      </c>
      <c r="G1368" s="15">
        <v>127</v>
      </c>
      <c r="H1368" s="15">
        <v>152</v>
      </c>
      <c r="I1368" s="15">
        <v>76</v>
      </c>
      <c r="J1368" s="15">
        <v>64</v>
      </c>
      <c r="K1368" s="15">
        <v>62</v>
      </c>
      <c r="L1368" s="15">
        <v>60</v>
      </c>
      <c r="M1368" s="15">
        <v>62</v>
      </c>
      <c r="N1368" s="15">
        <v>64</v>
      </c>
      <c r="O1368" s="15">
        <v>60</v>
      </c>
      <c r="P1368" s="15">
        <v>24</v>
      </c>
      <c r="Q1368" s="15" t="s">
        <v>193</v>
      </c>
      <c r="R1368" s="3" t="str">
        <f>IF(ISERROR(VLOOKUP($Q1368,技リスト!$A$1:$F$270,6,FALSE)),"－",VLOOKUP($Q1368,技リスト!$A$1:$F$270,6,FALSE))</f>
        <v>－</v>
      </c>
      <c r="S1368" s="3" t="str">
        <f>IF(ISERROR(VLOOKUP($Q1368,技リスト!$A$1:$F$270,3,FALSE)),"－",VLOOKUP($Q1368,技リスト!$A$1:$F$270,3,FALSE))</f>
        <v>－</v>
      </c>
      <c r="T1368" s="3" t="str">
        <f>IF($E1368=IF(ISERROR(VLOOKUP($Q1368,技リスト!$A$1:$F$270,4,FALSE)),"－",VLOOKUP($Q1368,技リスト!$A$1:$F$270,4,FALSE)),"一致","")</f>
        <v/>
      </c>
      <c r="U1368" s="15" t="s">
        <v>269</v>
      </c>
      <c r="V1368" s="3" t="str">
        <f>IF(ISERROR(VLOOKUP($U1368,技リスト!$A$1:$F$270,6,FALSE)),"－",VLOOKUP($U1368,技リスト!$A$1:$F$270,6,FALSE))</f>
        <v>CA</v>
      </c>
      <c r="W1368" s="3">
        <f>IF(ISERROR(VLOOKUP($U1368,技リスト!$A$1:$F$270,3,FALSE)),"－",VLOOKUP($U1368,技リスト!$A$1:$F$270,3,FALSE))</f>
        <v>12</v>
      </c>
      <c r="X1368" s="3" t="str">
        <f>IF($E1368=IF(ISERROR(VLOOKUP($U1368,技リスト!$A$1:$F$270,4,FALSE)),"－",VLOOKUP($U1368,技リスト!$A$1:$F$270,4,FALSE)),"一致","")</f>
        <v/>
      </c>
      <c r="Y1368" s="15" t="s">
        <v>2632</v>
      </c>
      <c r="Z1368" s="3" t="str">
        <f>IF(ISERROR(VLOOKUP($Y1368,技リスト!$A$1:$F$270,6,FALSE)),"－",VLOOKUP($Y1368,技リスト!$A$1:$F$270,6,FALSE))</f>
        <v>CA</v>
      </c>
      <c r="AA1368" s="3">
        <f>IF(ISERROR(VLOOKUP($Y1368,技リスト!$A$1:$F$270,3,FALSE)),"－",VLOOKUP($Y1368,技リスト!$A$1:$F$270,3,FALSE))</f>
        <v>63</v>
      </c>
      <c r="AB1368" s="3" t="str">
        <f>IF($E1368=IF(ISERROR(VLOOKUP($Y1368,技リスト!$A$1:$F$270,4,FALSE)),"－",VLOOKUP($Y1368,技リスト!$A$1:$F$270,4,FALSE)),"一致","")</f>
        <v/>
      </c>
      <c r="AC1368" s="15" t="s">
        <v>446</v>
      </c>
      <c r="AD1368" s="3" t="str">
        <f>IF(ISERROR(VLOOKUP($AC1368,技リスト!$A$1:$F$270,6,FALSE)),"－",VLOOKUP($AC1368,技リスト!$A$1:$F$270,6,FALSE))</f>
        <v>CA</v>
      </c>
      <c r="AE1368" s="3">
        <f>IF(ISERROR(VLOOKUP($AC1368,技リスト!$A$1:$F$270,3,FALSE)),"－",VLOOKUP($AC1368,技リスト!$A$1:$F$270,3,FALSE))</f>
        <v>90</v>
      </c>
      <c r="AF1368" s="3" t="str">
        <f>IF($E1368=IF(ISERROR(VLOOKUP($AC1368,技リスト!$A$1:$F$245,4,FALSE)),"－",VLOOKUP($AC1368,技リスト!$A$1:$F$245,4,FALSE)),"一致","")</f>
        <v/>
      </c>
      <c r="AG1368" s="16" t="str">
        <f t="shared" si="168"/>
        <v>おいろけUP!キラーブレードスラッシュネイルぶんしんブロック</v>
      </c>
      <c r="AH1368" s="16" t="str">
        <f t="shared" si="169"/>
        <v>おいろけUP!キラーブレードスラッシュネイルぶんしんブロック</v>
      </c>
      <c r="AI1368" s="16" t="str">
        <f t="shared" si="170"/>
        <v>おいろけUP!キラーブレードスラッシュネイルぶんしんブロック</v>
      </c>
      <c r="AJ1368" s="16" t="str">
        <f t="shared" si="171"/>
        <v>おいろけUP!キラーブレードスラッシュネイルぶんしんブロック</v>
      </c>
      <c r="AK1368" s="15" t="str">
        <f t="shared" si="172"/>
        <v>－CACACA</v>
      </c>
      <c r="AL1368" s="16" t="str">
        <f t="shared" si="173"/>
        <v>－CACACA</v>
      </c>
      <c r="AM1368" s="15" t="str">
        <f t="shared" si="174"/>
        <v>－CACACA</v>
      </c>
      <c r="AN1368" s="15" t="str">
        <f t="shared" si="175"/>
        <v>－CACACA</v>
      </c>
    </row>
    <row r="1369" spans="1:40" ht="11.25" customHeight="1" x14ac:dyDescent="0.15">
      <c r="A1369" s="15">
        <v>1368</v>
      </c>
      <c r="B1369" s="15" t="s">
        <v>3048</v>
      </c>
      <c r="C1369" s="15" t="s">
        <v>3049</v>
      </c>
      <c r="D1369" s="3" t="s">
        <v>192</v>
      </c>
      <c r="E1369" s="15" t="s">
        <v>19</v>
      </c>
      <c r="F1369" s="15" t="s">
        <v>52</v>
      </c>
      <c r="G1369" s="15">
        <v>149</v>
      </c>
      <c r="H1369" s="15">
        <v>130</v>
      </c>
      <c r="I1369" s="15">
        <v>54</v>
      </c>
      <c r="J1369" s="15">
        <v>60</v>
      </c>
      <c r="K1369" s="15">
        <v>62</v>
      </c>
      <c r="L1369" s="15">
        <v>56</v>
      </c>
      <c r="M1369" s="15">
        <v>71</v>
      </c>
      <c r="N1369" s="15">
        <v>59</v>
      </c>
      <c r="O1369" s="15">
        <v>54</v>
      </c>
      <c r="P1369" s="15">
        <v>11</v>
      </c>
      <c r="Q1369" s="15" t="s">
        <v>350</v>
      </c>
      <c r="R1369" s="3" t="str">
        <f>IF(ISERROR(VLOOKUP($Q1369,技リスト!$A$1:$F$270,6,FALSE)),"－",VLOOKUP($Q1369,技リスト!$A$1:$F$270,6,FALSE))</f>
        <v>NS</v>
      </c>
      <c r="S1369" s="3">
        <f>IF(ISERROR(VLOOKUP($Q1369,技リスト!$A$1:$F$270,3,FALSE)),"－",VLOOKUP($Q1369,技リスト!$A$1:$F$270,3,FALSE))</f>
        <v>67</v>
      </c>
      <c r="T1369" s="3" t="str">
        <f>IF($E1369=IF(ISERROR(VLOOKUP($Q1369,技リスト!$A$1:$F$270,4,FALSE)),"－",VLOOKUP($Q1369,技リスト!$A$1:$F$270,4,FALSE)),"一致","")</f>
        <v/>
      </c>
      <c r="U1369" s="15" t="s">
        <v>424</v>
      </c>
      <c r="V1369" s="3" t="str">
        <f>IF(ISERROR(VLOOKUP($U1369,技リスト!$A$1:$F$270,6,FALSE)),"－",VLOOKUP($U1369,技リスト!$A$1:$F$270,6,FALSE))</f>
        <v>NS</v>
      </c>
      <c r="W1369" s="3">
        <f>IF(ISERROR(VLOOKUP($U1369,技リスト!$A$1:$F$270,3,FALSE)),"－",VLOOKUP($U1369,技リスト!$A$1:$F$270,3,FALSE))</f>
        <v>78</v>
      </c>
      <c r="X1369" s="3" t="str">
        <f>IF($E1369=IF(ISERROR(VLOOKUP($U1369,技リスト!$A$1:$F$270,4,FALSE)),"－",VLOOKUP($U1369,技リスト!$A$1:$F$270,4,FALSE)),"一致","")</f>
        <v/>
      </c>
      <c r="Y1369" s="15" t="s">
        <v>2638</v>
      </c>
      <c r="Z1369" s="3" t="str">
        <f>IF(ISERROR(VLOOKUP($Y1369,技リスト!$A$1:$F$270,6,FALSE)),"－",VLOOKUP($Y1369,技リスト!$A$1:$F$270,6,FALSE))</f>
        <v>DR</v>
      </c>
      <c r="AA1369" s="3">
        <f>IF(ISERROR(VLOOKUP($Y1369,技リスト!$A$1:$F$270,3,FALSE)),"－",VLOOKUP($Y1369,技リスト!$A$1:$F$270,3,FALSE))</f>
        <v>52</v>
      </c>
      <c r="AB1369" s="3" t="str">
        <f>IF($E1369=IF(ISERROR(VLOOKUP($Y1369,技リスト!$A$1:$F$270,4,FALSE)),"－",VLOOKUP($Y1369,技リスト!$A$1:$F$270,4,FALSE)),"一致","")</f>
        <v/>
      </c>
      <c r="AC1369" s="15" t="s">
        <v>141</v>
      </c>
      <c r="AD1369" s="3" t="str">
        <f>IF(ISERROR(VLOOKUP($AC1369,技リスト!$A$1:$F$270,6,FALSE)),"－",VLOOKUP($AC1369,技リスト!$A$1:$F$270,6,FALSE))</f>
        <v>BL</v>
      </c>
      <c r="AE1369" s="3">
        <f>IF(ISERROR(VLOOKUP($AC1369,技リスト!$A$1:$F$270,3,FALSE)),"－",VLOOKUP($AC1369,技リスト!$A$1:$F$270,3,FALSE))</f>
        <v>64</v>
      </c>
      <c r="AF1369" s="3" t="str">
        <f>IF($E1369=IF(ISERROR(VLOOKUP($AC1369,技リスト!$A$1:$F$245,4,FALSE)),"－",VLOOKUP($AC1369,技リスト!$A$1:$F$245,4,FALSE)),"一致","")</f>
        <v>一致</v>
      </c>
      <c r="AG1369" s="16" t="str">
        <f t="shared" si="168"/>
        <v>クロスドライブシャインドライブリボンシャワーかげぬい</v>
      </c>
      <c r="AH1369" s="16" t="str">
        <f t="shared" si="169"/>
        <v>クロスドライブシャインドライブリボンシャワーかげぬい</v>
      </c>
      <c r="AI1369" s="16" t="str">
        <f t="shared" si="170"/>
        <v>クロスドライブシャインドライブリボンシャワーかげぬい</v>
      </c>
      <c r="AJ1369" s="16" t="str">
        <f t="shared" si="171"/>
        <v>クロスドライブシャインドライブリボンシャワーかげぬい</v>
      </c>
      <c r="AK1369" s="15" t="str">
        <f t="shared" si="172"/>
        <v>NSNSDRBL</v>
      </c>
      <c r="AL1369" s="16" t="str">
        <f t="shared" si="173"/>
        <v>NSNSDRBL</v>
      </c>
      <c r="AM1369" s="15" t="str">
        <f t="shared" si="174"/>
        <v>NSNSDRBL</v>
      </c>
      <c r="AN1369" s="15" t="str">
        <f t="shared" si="175"/>
        <v>NSNSDRBL</v>
      </c>
    </row>
    <row r="1370" spans="1:40" ht="11.25" customHeight="1" x14ac:dyDescent="0.15">
      <c r="A1370" s="15">
        <v>1369</v>
      </c>
      <c r="B1370" s="15" t="s">
        <v>3050</v>
      </c>
      <c r="C1370" s="15" t="s">
        <v>3051</v>
      </c>
      <c r="D1370" s="3" t="s">
        <v>192</v>
      </c>
      <c r="E1370" s="15" t="s">
        <v>145</v>
      </c>
      <c r="F1370" s="15" t="s">
        <v>52</v>
      </c>
      <c r="G1370" s="15">
        <v>195</v>
      </c>
      <c r="H1370" s="15">
        <v>84</v>
      </c>
      <c r="I1370" s="15">
        <v>29</v>
      </c>
      <c r="J1370" s="15">
        <v>64</v>
      </c>
      <c r="K1370" s="15">
        <v>62</v>
      </c>
      <c r="L1370" s="15">
        <v>61</v>
      </c>
      <c r="M1370" s="15">
        <v>68</v>
      </c>
      <c r="N1370" s="15">
        <v>71</v>
      </c>
      <c r="O1370" s="15">
        <v>70</v>
      </c>
      <c r="P1370" s="15">
        <v>22</v>
      </c>
      <c r="Q1370" s="15" t="s">
        <v>684</v>
      </c>
      <c r="R1370" s="3" t="str">
        <f>IF(ISERROR(VLOOKUP($Q1370,技リスト!$A$1:$F$270,6,FALSE)),"－",VLOOKUP($Q1370,技リスト!$A$1:$F$270,6,FALSE))</f>
        <v>NS</v>
      </c>
      <c r="S1370" s="3">
        <f>IF(ISERROR(VLOOKUP($Q1370,技リスト!$A$1:$F$270,3,FALSE)),"－",VLOOKUP($Q1370,技リスト!$A$1:$F$270,3,FALSE))</f>
        <v>45</v>
      </c>
      <c r="T1370" s="3" t="str">
        <f>IF($E1370=IF(ISERROR(VLOOKUP($Q1370,技リスト!$A$1:$F$270,4,FALSE)),"－",VLOOKUP($Q1370,技リスト!$A$1:$F$270,4,FALSE)),"一致","")</f>
        <v>一致</v>
      </c>
      <c r="U1370" s="15" t="s">
        <v>175</v>
      </c>
      <c r="V1370" s="3" t="str">
        <f>IF(ISERROR(VLOOKUP($U1370,技リスト!$A$1:$F$270,6,FALSE)),"－",VLOOKUP($U1370,技リスト!$A$1:$F$270,6,FALSE))</f>
        <v>NS</v>
      </c>
      <c r="W1370" s="3">
        <f>IF(ISERROR(VLOOKUP($U1370,技リスト!$A$1:$F$270,3,FALSE)),"－",VLOOKUP($U1370,技リスト!$A$1:$F$270,3,FALSE))</f>
        <v>65</v>
      </c>
      <c r="X1370" s="3" t="str">
        <f>IF($E1370=IF(ISERROR(VLOOKUP($U1370,技リスト!$A$1:$F$270,4,FALSE)),"－",VLOOKUP($U1370,技リスト!$A$1:$F$270,4,FALSE)),"一致","")</f>
        <v>一致</v>
      </c>
      <c r="Y1370" s="15" t="s">
        <v>241</v>
      </c>
      <c r="Z1370" s="3" t="str">
        <f>IF(ISERROR(VLOOKUP($Y1370,技リスト!$A$1:$F$270,6,FALSE)),"－",VLOOKUP($Y1370,技リスト!$A$1:$F$270,6,FALSE))</f>
        <v>DR</v>
      </c>
      <c r="AA1370" s="3">
        <f>IF(ISERROR(VLOOKUP($Y1370,技リスト!$A$1:$F$270,3,FALSE)),"－",VLOOKUP($Y1370,技リスト!$A$1:$F$270,3,FALSE))</f>
        <v>61</v>
      </c>
      <c r="AB1370" s="3" t="str">
        <f>IF($E1370=IF(ISERROR(VLOOKUP($Y1370,技リスト!$A$1:$F$270,4,FALSE)),"－",VLOOKUP($Y1370,技リスト!$A$1:$F$270,4,FALSE)),"一致","")</f>
        <v/>
      </c>
      <c r="AC1370" s="15" t="s">
        <v>253</v>
      </c>
      <c r="AD1370" s="3" t="str">
        <f>IF(ISERROR(VLOOKUP($AC1370,技リスト!$A$1:$F$270,6,FALSE)),"－",VLOOKUP($AC1370,技リスト!$A$1:$F$270,6,FALSE))</f>
        <v>NS</v>
      </c>
      <c r="AE1370" s="3">
        <f>IF(ISERROR(VLOOKUP($AC1370,技リスト!$A$1:$F$270,3,FALSE)),"－",VLOOKUP($AC1370,技リスト!$A$1:$F$270,3,FALSE))</f>
        <v>84</v>
      </c>
      <c r="AF1370" s="3" t="str">
        <f>IF($E1370=IF(ISERROR(VLOOKUP($AC1370,技リスト!$A$1:$F$245,4,FALSE)),"－",VLOOKUP($AC1370,技リスト!$A$1:$F$245,4,FALSE)),"一致","")</f>
        <v>一致</v>
      </c>
      <c r="AG1370" s="16" t="str">
        <f t="shared" si="168"/>
        <v>あびせげりファイアトルネードカマイタチツインブースト</v>
      </c>
      <c r="AH1370" s="16" t="str">
        <f t="shared" si="169"/>
        <v>あびせげりファイアトルネードカマイタチツインブースト</v>
      </c>
      <c r="AI1370" s="16" t="str">
        <f t="shared" si="170"/>
        <v>あびせげりファイアトルネードカマイタチツインブースト</v>
      </c>
      <c r="AJ1370" s="16" t="str">
        <f t="shared" si="171"/>
        <v>あびせげりファイアトルネードカマイタチツインブースト</v>
      </c>
      <c r="AK1370" s="15" t="str">
        <f t="shared" si="172"/>
        <v>NSNSDRNS</v>
      </c>
      <c r="AL1370" s="16" t="str">
        <f t="shared" si="173"/>
        <v>NSNSDRNS</v>
      </c>
      <c r="AM1370" s="15" t="str">
        <f t="shared" si="174"/>
        <v>NSNSDRNS</v>
      </c>
      <c r="AN1370" s="15" t="str">
        <f t="shared" si="175"/>
        <v>NSNSDRNS</v>
      </c>
    </row>
    <row r="1371" spans="1:40" ht="11.25" customHeight="1" x14ac:dyDescent="0.15">
      <c r="A1371" s="15">
        <v>1370</v>
      </c>
      <c r="B1371" s="15" t="s">
        <v>3052</v>
      </c>
      <c r="C1371" s="15" t="s">
        <v>3053</v>
      </c>
      <c r="D1371" s="3" t="s">
        <v>192</v>
      </c>
      <c r="E1371" s="15" t="s">
        <v>19</v>
      </c>
      <c r="F1371" s="15" t="s">
        <v>20</v>
      </c>
      <c r="G1371" s="15">
        <v>180</v>
      </c>
      <c r="H1371" s="15">
        <v>174</v>
      </c>
      <c r="I1371" s="15">
        <v>71</v>
      </c>
      <c r="J1371" s="15">
        <v>61</v>
      </c>
      <c r="K1371" s="15">
        <v>64</v>
      </c>
      <c r="L1371" s="15">
        <v>68</v>
      </c>
      <c r="M1371" s="15">
        <v>64</v>
      </c>
      <c r="N1371" s="15">
        <v>69</v>
      </c>
      <c r="O1371" s="15">
        <v>68</v>
      </c>
      <c r="P1371" s="15">
        <v>16</v>
      </c>
      <c r="Q1371" s="15" t="s">
        <v>269</v>
      </c>
      <c r="R1371" s="3" t="str">
        <f>IF(ISERROR(VLOOKUP($Q1371,技リスト!$A$1:$F$270,6,FALSE)),"－",VLOOKUP($Q1371,技リスト!$A$1:$F$270,6,FALSE))</f>
        <v>CA</v>
      </c>
      <c r="S1371" s="3">
        <f>IF(ISERROR(VLOOKUP($Q1371,技リスト!$A$1:$F$270,3,FALSE)),"－",VLOOKUP($Q1371,技リスト!$A$1:$F$270,3,FALSE))</f>
        <v>12</v>
      </c>
      <c r="T1371" s="3" t="str">
        <f>IF($E1371=IF(ISERROR(VLOOKUP($Q1371,技リスト!$A$1:$F$270,4,FALSE)),"－",VLOOKUP($Q1371,技リスト!$A$1:$F$270,4,FALSE)),"一致","")</f>
        <v>一致</v>
      </c>
      <c r="U1371" s="15" t="s">
        <v>445</v>
      </c>
      <c r="V1371" s="3" t="str">
        <f>IF(ISERROR(VLOOKUP($U1371,技リスト!$A$1:$F$270,6,FALSE)),"－",VLOOKUP($U1371,技リスト!$A$1:$F$270,6,FALSE))</f>
        <v>CA</v>
      </c>
      <c r="W1371" s="3">
        <f>IF(ISERROR(VLOOKUP($U1371,技リスト!$A$1:$F$270,3,FALSE)),"－",VLOOKUP($U1371,技リスト!$A$1:$F$270,3,FALSE))</f>
        <v>61</v>
      </c>
      <c r="X1371" s="3" t="str">
        <f>IF($E1371=IF(ISERROR(VLOOKUP($U1371,技リスト!$A$1:$F$270,4,FALSE)),"－",VLOOKUP($U1371,技リスト!$A$1:$F$270,4,FALSE)),"一致","")</f>
        <v/>
      </c>
      <c r="Y1371" s="15" t="s">
        <v>699</v>
      </c>
      <c r="Z1371" s="3" t="str">
        <f>IF(ISERROR(VLOOKUP($Y1371,技リスト!$A$1:$F$270,6,FALSE)),"－",VLOOKUP($Y1371,技リスト!$A$1:$F$270,6,FALSE))</f>
        <v>BL</v>
      </c>
      <c r="AA1371" s="3">
        <f>IF(ISERROR(VLOOKUP($Y1371,技リスト!$A$1:$F$270,3,FALSE)),"－",VLOOKUP($Y1371,技リスト!$A$1:$F$270,3,FALSE))</f>
        <v>80</v>
      </c>
      <c r="AB1371" s="3" t="str">
        <f>IF($E1371=IF(ISERROR(VLOOKUP($Y1371,技リスト!$A$1:$F$270,4,FALSE)),"－",VLOOKUP($Y1371,技リスト!$A$1:$F$270,4,FALSE)),"一致","")</f>
        <v>一致</v>
      </c>
      <c r="AC1371" s="15" t="s">
        <v>779</v>
      </c>
      <c r="AD1371" s="3" t="str">
        <f>IF(ISERROR(VLOOKUP($AC1371,技リスト!$A$1:$F$270,6,FALSE)),"－",VLOOKUP($AC1371,技リスト!$A$1:$F$270,6,FALSE))</f>
        <v>CA</v>
      </c>
      <c r="AE1371" s="3">
        <f>IF(ISERROR(VLOOKUP($AC1371,技リスト!$A$1:$F$270,3,FALSE)),"－",VLOOKUP($AC1371,技リスト!$A$1:$F$270,3,FALSE))</f>
        <v>65</v>
      </c>
      <c r="AF1371" s="3" t="str">
        <f>IF($E1371=IF(ISERROR(VLOOKUP($AC1371,技リスト!$A$1:$F$245,4,FALSE)),"－",VLOOKUP($AC1371,技リスト!$A$1:$F$245,4,FALSE)),"一致","")</f>
        <v/>
      </c>
      <c r="AG1371" s="16" t="str">
        <f t="shared" si="168"/>
        <v>キラーブレードつむじグッドスメルオーロラカーテン</v>
      </c>
      <c r="AH1371" s="16" t="str">
        <f t="shared" si="169"/>
        <v>キラーブレードつむじグッドスメルオーロラカーテン</v>
      </c>
      <c r="AI1371" s="16" t="str">
        <f t="shared" si="170"/>
        <v>キラーブレードつむじグッドスメルオーロラカーテン</v>
      </c>
      <c r="AJ1371" s="16" t="str">
        <f t="shared" si="171"/>
        <v>キラーブレードつむじグッドスメルオーロラカーテン</v>
      </c>
      <c r="AK1371" s="15" t="str">
        <f t="shared" si="172"/>
        <v>CACABLCA</v>
      </c>
      <c r="AL1371" s="16" t="str">
        <f t="shared" si="173"/>
        <v>CACABLCA</v>
      </c>
      <c r="AM1371" s="15" t="str">
        <f t="shared" si="174"/>
        <v>CACABLCA</v>
      </c>
      <c r="AN1371" s="15" t="str">
        <f t="shared" si="175"/>
        <v>CACABLCA</v>
      </c>
    </row>
    <row r="1372" spans="1:40" ht="11.25" customHeight="1" x14ac:dyDescent="0.15">
      <c r="A1372" s="15">
        <v>1371</v>
      </c>
      <c r="B1372" s="15" t="s">
        <v>3054</v>
      </c>
      <c r="C1372" s="15" t="s">
        <v>3055</v>
      </c>
      <c r="D1372" s="3" t="s">
        <v>192</v>
      </c>
      <c r="E1372" s="15" t="s">
        <v>145</v>
      </c>
      <c r="F1372" s="15" t="s">
        <v>17</v>
      </c>
      <c r="G1372" s="15">
        <v>132</v>
      </c>
      <c r="H1372" s="15">
        <v>160</v>
      </c>
      <c r="I1372" s="15">
        <v>64</v>
      </c>
      <c r="J1372" s="15">
        <v>73</v>
      </c>
      <c r="K1372" s="15">
        <v>63</v>
      </c>
      <c r="L1372" s="15">
        <v>68</v>
      </c>
      <c r="M1372" s="15">
        <v>60</v>
      </c>
      <c r="N1372" s="15">
        <v>72</v>
      </c>
      <c r="O1372" s="15">
        <v>63</v>
      </c>
      <c r="P1372" s="15">
        <v>25</v>
      </c>
      <c r="Q1372" s="15" t="s">
        <v>427</v>
      </c>
      <c r="R1372" s="3" t="str">
        <f>IF(ISERROR(VLOOKUP($Q1372,技リスト!$A$1:$F$270,6,FALSE)),"－",VLOOKUP($Q1372,技リスト!$A$1:$F$270,6,FALSE))</f>
        <v>BL</v>
      </c>
      <c r="S1372" s="3">
        <f>IF(ISERROR(VLOOKUP($Q1372,技リスト!$A$1:$F$270,3,FALSE)),"－",VLOOKUP($Q1372,技リスト!$A$1:$F$270,3,FALSE))</f>
        <v>39</v>
      </c>
      <c r="T1372" s="3" t="str">
        <f>IF($E1372=IF(ISERROR(VLOOKUP($Q1372,技リスト!$A$1:$F$270,4,FALSE)),"－",VLOOKUP($Q1372,技リスト!$A$1:$F$270,4,FALSE)),"一致","")</f>
        <v/>
      </c>
      <c r="U1372" s="15" t="s">
        <v>149</v>
      </c>
      <c r="V1372" s="3" t="str">
        <f>IF(ISERROR(VLOOKUP($U1372,技リスト!$A$1:$F$270,6,FALSE)),"－",VLOOKUP($U1372,技リスト!$A$1:$F$270,6,FALSE))</f>
        <v>DR</v>
      </c>
      <c r="W1372" s="3">
        <f>IF(ISERROR(VLOOKUP($U1372,技リスト!$A$1:$F$270,3,FALSE)),"－",VLOOKUP($U1372,技リスト!$A$1:$F$270,3,FALSE))</f>
        <v>83</v>
      </c>
      <c r="X1372" s="3" t="str">
        <f>IF($E1372=IF(ISERROR(VLOOKUP($U1372,技リスト!$A$1:$F$270,4,FALSE)),"－",VLOOKUP($U1372,技リスト!$A$1:$F$270,4,FALSE)),"一致","")</f>
        <v>一致</v>
      </c>
      <c r="Y1372" s="15" t="s">
        <v>699</v>
      </c>
      <c r="Z1372" s="3" t="str">
        <f>IF(ISERROR(VLOOKUP($Y1372,技リスト!$A$1:$F$270,6,FALSE)),"－",VLOOKUP($Y1372,技リスト!$A$1:$F$270,6,FALSE))</f>
        <v>BL</v>
      </c>
      <c r="AA1372" s="3">
        <f>IF(ISERROR(VLOOKUP($Y1372,技リスト!$A$1:$F$270,3,FALSE)),"－",VLOOKUP($Y1372,技リスト!$A$1:$F$270,3,FALSE))</f>
        <v>80</v>
      </c>
      <c r="AB1372" s="3" t="str">
        <f>IF($E1372=IF(ISERROR(VLOOKUP($Y1372,技リスト!$A$1:$F$270,4,FALSE)),"－",VLOOKUP($Y1372,技リスト!$A$1:$F$270,4,FALSE)),"一致","")</f>
        <v/>
      </c>
      <c r="AC1372" s="15" t="s">
        <v>741</v>
      </c>
      <c r="AD1372" s="3" t="str">
        <f>IF(ISERROR(VLOOKUP($AC1372,技リスト!$A$1:$F$270,6,FALSE)),"－",VLOOKUP($AC1372,技リスト!$A$1:$F$270,6,FALSE))</f>
        <v>DR</v>
      </c>
      <c r="AE1372" s="3">
        <f>IF(ISERROR(VLOOKUP($AC1372,技リスト!$A$1:$F$270,3,FALSE)),"－",VLOOKUP($AC1372,技リスト!$A$1:$F$270,3,FALSE))</f>
        <v>67</v>
      </c>
      <c r="AF1372" s="3" t="str">
        <f>IF($E1372=IF(ISERROR(VLOOKUP($AC1372,技リスト!$A$1:$F$245,4,FALSE)),"－",VLOOKUP($AC1372,技リスト!$A$1:$F$245,4,FALSE)),"一致","")</f>
        <v/>
      </c>
      <c r="AG1372" s="16" t="str">
        <f t="shared" si="168"/>
        <v>ブレードアタックアルマジロサーカスグッドスメルオーロラドリブル</v>
      </c>
      <c r="AH1372" s="16" t="str">
        <f t="shared" si="169"/>
        <v>ブレードアタックアルマジロサーカスグッドスメルオーロラドリブル</v>
      </c>
      <c r="AI1372" s="16" t="str">
        <f t="shared" si="170"/>
        <v>ブレードアタックアルマジロサーカスグッドスメルオーロラドリブル</v>
      </c>
      <c r="AJ1372" s="16" t="str">
        <f t="shared" si="171"/>
        <v>ブレードアタックアルマジロサーカスグッドスメルオーロラドリブル</v>
      </c>
      <c r="AK1372" s="15" t="str">
        <f t="shared" si="172"/>
        <v>BLDRBLDR</v>
      </c>
      <c r="AL1372" s="16" t="str">
        <f t="shared" si="173"/>
        <v>BLDRBLDR</v>
      </c>
      <c r="AM1372" s="15" t="str">
        <f t="shared" si="174"/>
        <v>BLDRBLDR</v>
      </c>
      <c r="AN1372" s="15" t="str">
        <f t="shared" si="175"/>
        <v>BLDRBLDR</v>
      </c>
    </row>
    <row r="1373" spans="1:40" ht="11.25" customHeight="1" x14ac:dyDescent="0.15">
      <c r="A1373" s="15">
        <v>1372</v>
      </c>
      <c r="B1373" s="15" t="s">
        <v>3056</v>
      </c>
      <c r="C1373" s="15" t="s">
        <v>3057</v>
      </c>
      <c r="D1373" s="3" t="s">
        <v>18</v>
      </c>
      <c r="E1373" s="15" t="s">
        <v>19</v>
      </c>
      <c r="F1373" s="15" t="s">
        <v>53</v>
      </c>
      <c r="G1373" s="15">
        <v>121</v>
      </c>
      <c r="H1373" s="15">
        <v>110</v>
      </c>
      <c r="I1373" s="15">
        <v>44</v>
      </c>
      <c r="J1373" s="15">
        <v>49</v>
      </c>
      <c r="K1373" s="15">
        <v>44</v>
      </c>
      <c r="L1373" s="15">
        <v>41</v>
      </c>
      <c r="M1373" s="15">
        <v>45</v>
      </c>
      <c r="N1373" s="15">
        <v>51</v>
      </c>
      <c r="O1373" s="15">
        <v>40</v>
      </c>
      <c r="P1373" s="15">
        <v>13</v>
      </c>
      <c r="Q1373" s="15" t="s">
        <v>127</v>
      </c>
      <c r="R1373" s="3" t="str">
        <f>IF(ISERROR(VLOOKUP($Q1373,技リスト!$A$1:$F$270,6,FALSE)),"－",VLOOKUP($Q1373,技リスト!$A$1:$F$270,6,FALSE))</f>
        <v>DR</v>
      </c>
      <c r="S1373" s="3">
        <f>IF(ISERROR(VLOOKUP($Q1373,技リスト!$A$1:$F$270,3,FALSE)),"－",VLOOKUP($Q1373,技リスト!$A$1:$F$270,3,FALSE))</f>
        <v>8</v>
      </c>
      <c r="T1373" s="3" t="str">
        <f>IF($E1373=IF(ISERROR(VLOOKUP($Q1373,技リスト!$A$1:$F$270,4,FALSE)),"－",VLOOKUP($Q1373,技リスト!$A$1:$F$270,4,FALSE)),"一致","")</f>
        <v/>
      </c>
      <c r="U1373" s="15" t="s">
        <v>276</v>
      </c>
      <c r="V1373" s="3" t="str">
        <f>IF(ISERROR(VLOOKUP($U1373,技リスト!$A$1:$F$270,6,FALSE)),"－",VLOOKUP($U1373,技リスト!$A$1:$F$270,6,FALSE))</f>
        <v>BL</v>
      </c>
      <c r="W1373" s="3">
        <f>IF(ISERROR(VLOOKUP($U1373,技リスト!$A$1:$F$270,3,FALSE)),"－",VLOOKUP($U1373,技リスト!$A$1:$F$270,3,FALSE))</f>
        <v>16</v>
      </c>
      <c r="X1373" s="3" t="str">
        <f>IF($E1373=IF(ISERROR(VLOOKUP($U1373,技リスト!$A$1:$F$270,4,FALSE)),"－",VLOOKUP($U1373,技リスト!$A$1:$F$270,4,FALSE)),"一致","")</f>
        <v>一致</v>
      </c>
      <c r="Y1373" s="15" t="s">
        <v>610</v>
      </c>
      <c r="Z1373" s="3" t="str">
        <f>IF(ISERROR(VLOOKUP($Y1373,技リスト!$A$1:$F$270,6,FALSE)),"－",VLOOKUP($Y1373,技リスト!$A$1:$F$270,6,FALSE))</f>
        <v>DR</v>
      </c>
      <c r="AA1373" s="3">
        <f>IF(ISERROR(VLOOKUP($Y1373,技リスト!$A$1:$F$270,3,FALSE)),"－",VLOOKUP($Y1373,技リスト!$A$1:$F$270,3,FALSE))</f>
        <v>38</v>
      </c>
      <c r="AB1373" s="3" t="str">
        <f>IF($E1373=IF(ISERROR(VLOOKUP($Y1373,技リスト!$A$1:$F$270,4,FALSE)),"－",VLOOKUP($Y1373,技リスト!$A$1:$F$270,4,FALSE)),"一致","")</f>
        <v/>
      </c>
      <c r="AC1373" s="15" t="s">
        <v>363</v>
      </c>
      <c r="AD1373" s="3" t="str">
        <f>IF(ISERROR(VLOOKUP($AC1373,技リスト!$A$1:$F$270,6,FALSE)),"－",VLOOKUP($AC1373,技リスト!$A$1:$F$270,6,FALSE))</f>
        <v>DR</v>
      </c>
      <c r="AE1373" s="3">
        <f>IF(ISERROR(VLOOKUP($AC1373,技リスト!$A$1:$F$270,3,FALSE)),"－",VLOOKUP($AC1373,技リスト!$A$1:$F$270,3,FALSE))</f>
        <v>52</v>
      </c>
      <c r="AF1373" s="3" t="str">
        <f>IF($E1373=IF(ISERROR(VLOOKUP($AC1373,技リスト!$A$1:$F$245,4,FALSE)),"－",VLOOKUP($AC1373,技リスト!$A$1:$F$245,4,FALSE)),"一致","")</f>
        <v>一致</v>
      </c>
      <c r="AG1373" s="16" t="str">
        <f t="shared" si="168"/>
        <v>しっぷうダッシュドッペルゲンガーフーセンガムざんぞう</v>
      </c>
      <c r="AH1373" s="16" t="str">
        <f t="shared" si="169"/>
        <v>しっぷうダッシュドッペルゲンガーフーセンガムざんぞう</v>
      </c>
      <c r="AI1373" s="16" t="str">
        <f t="shared" si="170"/>
        <v>しっぷうダッシュドッペルゲンガーフーセンガムざんぞう</v>
      </c>
      <c r="AJ1373" s="16" t="str">
        <f t="shared" si="171"/>
        <v>しっぷうダッシュドッペルゲンガーフーセンガムざんぞう</v>
      </c>
      <c r="AK1373" s="15" t="str">
        <f t="shared" si="172"/>
        <v>DRBLDRDR</v>
      </c>
      <c r="AL1373" s="16" t="str">
        <f t="shared" si="173"/>
        <v>DRBLDRDR</v>
      </c>
      <c r="AM1373" s="15" t="str">
        <f t="shared" si="174"/>
        <v>DRBLDRDR</v>
      </c>
      <c r="AN1373" s="15" t="str">
        <f t="shared" si="175"/>
        <v>DRBLDRDR</v>
      </c>
    </row>
    <row r="1374" spans="1:40" ht="11.25" customHeight="1" x14ac:dyDescent="0.15">
      <c r="A1374" s="15">
        <v>1373</v>
      </c>
      <c r="B1374" s="15" t="s">
        <v>3058</v>
      </c>
      <c r="C1374" s="15" t="s">
        <v>3059</v>
      </c>
      <c r="D1374" s="3" t="s">
        <v>192</v>
      </c>
      <c r="E1374" s="15" t="s">
        <v>19</v>
      </c>
      <c r="F1374" s="15" t="s">
        <v>17</v>
      </c>
      <c r="G1374" s="15">
        <v>79</v>
      </c>
      <c r="H1374" s="15">
        <v>130</v>
      </c>
      <c r="I1374" s="15">
        <v>44</v>
      </c>
      <c r="J1374" s="15">
        <v>52</v>
      </c>
      <c r="K1374" s="15">
        <v>52</v>
      </c>
      <c r="L1374" s="15">
        <v>60</v>
      </c>
      <c r="M1374" s="15">
        <v>67</v>
      </c>
      <c r="N1374" s="15">
        <v>60</v>
      </c>
      <c r="O1374" s="15">
        <v>52</v>
      </c>
      <c r="P1374" s="15">
        <v>23</v>
      </c>
      <c r="Q1374" s="15" t="s">
        <v>264</v>
      </c>
      <c r="R1374" s="3" t="str">
        <f>IF(ISERROR(VLOOKUP($Q1374,技リスト!$A$1:$F$270,6,FALSE)),"－",VLOOKUP($Q1374,技リスト!$A$1:$F$270,6,FALSE))</f>
        <v>BL</v>
      </c>
      <c r="S1374" s="3">
        <f>IF(ISERROR(VLOOKUP($Q1374,技リスト!$A$1:$F$270,3,FALSE)),"－",VLOOKUP($Q1374,技リスト!$A$1:$F$270,3,FALSE))</f>
        <v>16</v>
      </c>
      <c r="T1374" s="3" t="str">
        <f>IF($E1374=IF(ISERROR(VLOOKUP($Q1374,技リスト!$A$1:$F$270,4,FALSE)),"－",VLOOKUP($Q1374,技リスト!$A$1:$F$270,4,FALSE)),"一致","")</f>
        <v>一致</v>
      </c>
      <c r="U1374" s="15" t="s">
        <v>188</v>
      </c>
      <c r="V1374" s="3" t="str">
        <f>IF(ISERROR(VLOOKUP($U1374,技リスト!$A$1:$F$270,6,FALSE)),"－",VLOOKUP($U1374,技リスト!$A$1:$F$270,6,FALSE))</f>
        <v>DR</v>
      </c>
      <c r="W1374" s="3">
        <f>IF(ISERROR(VLOOKUP($U1374,技リスト!$A$1:$F$270,3,FALSE)),"－",VLOOKUP($U1374,技リスト!$A$1:$F$270,3,FALSE))</f>
        <v>38</v>
      </c>
      <c r="X1374" s="3" t="str">
        <f>IF($E1374=IF(ISERROR(VLOOKUP($U1374,技リスト!$A$1:$F$270,4,FALSE)),"－",VLOOKUP($U1374,技リスト!$A$1:$F$270,4,FALSE)),"一致","")</f>
        <v>一致</v>
      </c>
      <c r="Y1374" s="15" t="s">
        <v>338</v>
      </c>
      <c r="Z1374" s="3" t="str">
        <f>IF(ISERROR(VLOOKUP($Y1374,技リスト!$A$1:$F$270,6,FALSE)),"－",VLOOKUP($Y1374,技リスト!$A$1:$F$270,6,FALSE))</f>
        <v>DR</v>
      </c>
      <c r="AA1374" s="3">
        <f>IF(ISERROR(VLOOKUP($Y1374,技リスト!$A$1:$F$270,3,FALSE)),"－",VLOOKUP($Y1374,技リスト!$A$1:$F$270,3,FALSE))</f>
        <v>76</v>
      </c>
      <c r="AB1374" s="3" t="str">
        <f>IF($E1374=IF(ISERROR(VLOOKUP($Y1374,技リスト!$A$1:$F$270,4,FALSE)),"－",VLOOKUP($Y1374,技リスト!$A$1:$F$270,4,FALSE)),"一致","")</f>
        <v/>
      </c>
      <c r="AC1374" s="15" t="s">
        <v>290</v>
      </c>
      <c r="AD1374" s="3" t="str">
        <f>IF(ISERROR(VLOOKUP($AC1374,技リスト!$A$1:$F$270,6,FALSE)),"－",VLOOKUP($AC1374,技リスト!$A$1:$F$270,6,FALSE))</f>
        <v>BL</v>
      </c>
      <c r="AE1374" s="3">
        <f>IF(ISERROR(VLOOKUP($AC1374,技リスト!$A$1:$F$270,3,FALSE)),"－",VLOOKUP($AC1374,技リスト!$A$1:$F$270,3,FALSE))</f>
        <v>56</v>
      </c>
      <c r="AF1374" s="3" t="str">
        <f>IF($E1374=IF(ISERROR(VLOOKUP($AC1374,技リスト!$A$1:$F$245,4,FALSE)),"－",VLOOKUP($AC1374,技リスト!$A$1:$F$245,4,FALSE)),"一致","")</f>
        <v>一致</v>
      </c>
      <c r="AG1374" s="16" t="str">
        <f t="shared" si="168"/>
        <v>おんりょうスーパースキャン（Ｄ）とうめいフェイントくものいと</v>
      </c>
      <c r="AH1374" s="16" t="str">
        <f t="shared" si="169"/>
        <v>おんりょうスーパースキャン（Ｄ）とうめいフェイントくものいと</v>
      </c>
      <c r="AI1374" s="16" t="str">
        <f t="shared" si="170"/>
        <v>おんりょうスーパースキャン（Ｄ）とうめいフェイントくものいと</v>
      </c>
      <c r="AJ1374" s="16" t="str">
        <f t="shared" si="171"/>
        <v>おんりょうスーパースキャン（Ｄ）とうめいフェイントくものいと</v>
      </c>
      <c r="AK1374" s="15" t="str">
        <f t="shared" si="172"/>
        <v>BLDRDRBL</v>
      </c>
      <c r="AL1374" s="16" t="str">
        <f t="shared" si="173"/>
        <v>BLDRDRBL</v>
      </c>
      <c r="AM1374" s="15" t="str">
        <f t="shared" si="174"/>
        <v>BLDRDRBL</v>
      </c>
      <c r="AN1374" s="15" t="str">
        <f t="shared" si="175"/>
        <v>BLDRDRBL</v>
      </c>
    </row>
    <row r="1375" spans="1:40" ht="11.25" customHeight="1" x14ac:dyDescent="0.15">
      <c r="A1375" s="15">
        <v>1374</v>
      </c>
      <c r="B1375" s="15" t="s">
        <v>3060</v>
      </c>
      <c r="C1375" s="15" t="s">
        <v>3061</v>
      </c>
      <c r="D1375" s="3" t="s">
        <v>192</v>
      </c>
      <c r="E1375" s="15" t="s">
        <v>145</v>
      </c>
      <c r="F1375" s="15" t="s">
        <v>17</v>
      </c>
      <c r="G1375" s="15">
        <v>107</v>
      </c>
      <c r="H1375" s="15">
        <v>158</v>
      </c>
      <c r="I1375" s="15">
        <v>49</v>
      </c>
      <c r="J1375" s="15">
        <v>59</v>
      </c>
      <c r="K1375" s="15">
        <v>58</v>
      </c>
      <c r="L1375" s="15">
        <v>62</v>
      </c>
      <c r="M1375" s="15">
        <v>78</v>
      </c>
      <c r="N1375" s="15">
        <v>56</v>
      </c>
      <c r="O1375" s="15">
        <v>57</v>
      </c>
      <c r="P1375" s="15">
        <v>20</v>
      </c>
      <c r="Q1375" s="15" t="s">
        <v>277</v>
      </c>
      <c r="R1375" s="3" t="str">
        <f>IF(ISERROR(VLOOKUP($Q1375,技リスト!$A$1:$F$270,6,FALSE)),"－",VLOOKUP($Q1375,技リスト!$A$1:$F$270,6,FALSE))</f>
        <v>DR</v>
      </c>
      <c r="S1375" s="3">
        <f>IF(ISERROR(VLOOKUP($Q1375,技リスト!$A$1:$F$270,3,FALSE)),"－",VLOOKUP($Q1375,技リスト!$A$1:$F$270,3,FALSE))</f>
        <v>22</v>
      </c>
      <c r="T1375" s="3" t="str">
        <f>IF($E1375=IF(ISERROR(VLOOKUP($Q1375,技リスト!$A$1:$F$270,4,FALSE)),"－",VLOOKUP($Q1375,技リスト!$A$1:$F$270,4,FALSE)),"一致","")</f>
        <v/>
      </c>
      <c r="U1375" s="15" t="s">
        <v>227</v>
      </c>
      <c r="V1375" s="3" t="str">
        <f>IF(ISERROR(VLOOKUP($U1375,技リスト!$A$1:$F$270,6,FALSE)),"－",VLOOKUP($U1375,技リスト!$A$1:$F$270,6,FALSE))</f>
        <v>BL</v>
      </c>
      <c r="W1375" s="3">
        <f>IF(ISERROR(VLOOKUP($U1375,技リスト!$A$1:$F$270,3,FALSE)),"－",VLOOKUP($U1375,技リスト!$A$1:$F$270,3,FALSE))</f>
        <v>39</v>
      </c>
      <c r="X1375" s="3" t="str">
        <f>IF($E1375=IF(ISERROR(VLOOKUP($U1375,技リスト!$A$1:$F$270,4,FALSE)),"－",VLOOKUP($U1375,技リスト!$A$1:$F$270,4,FALSE)),"一致","")</f>
        <v/>
      </c>
      <c r="Y1375" s="15" t="s">
        <v>290</v>
      </c>
      <c r="Z1375" s="3" t="str">
        <f>IF(ISERROR(VLOOKUP($Y1375,技リスト!$A$1:$F$270,6,FALSE)),"－",VLOOKUP($Y1375,技リスト!$A$1:$F$270,6,FALSE))</f>
        <v>BL</v>
      </c>
      <c r="AA1375" s="3">
        <f>IF(ISERROR(VLOOKUP($Y1375,技リスト!$A$1:$F$270,3,FALSE)),"－",VLOOKUP($Y1375,技リスト!$A$1:$F$270,3,FALSE))</f>
        <v>56</v>
      </c>
      <c r="AB1375" s="3" t="str">
        <f>IF($E1375=IF(ISERROR(VLOOKUP($Y1375,技リスト!$A$1:$F$270,4,FALSE)),"－",VLOOKUP($Y1375,技リスト!$A$1:$F$270,4,FALSE)),"一致","")</f>
        <v/>
      </c>
      <c r="AC1375" s="15" t="s">
        <v>219</v>
      </c>
      <c r="AD1375" s="3" t="str">
        <f>IF(ISERROR(VLOOKUP($AC1375,技リスト!$A$1:$F$270,6,FALSE)),"－",VLOOKUP($AC1375,技リスト!$A$1:$F$270,6,FALSE))</f>
        <v>BL</v>
      </c>
      <c r="AE1375" s="3">
        <f>IF(ISERROR(VLOOKUP($AC1375,技リスト!$A$1:$F$270,3,FALSE)),"－",VLOOKUP($AC1375,技リスト!$A$1:$F$270,3,FALSE))</f>
        <v>64</v>
      </c>
      <c r="AF1375" s="3" t="str">
        <f>IF($E1375=IF(ISERROR(VLOOKUP($AC1375,技リスト!$A$1:$F$245,4,FALSE)),"－",VLOOKUP($AC1375,技リスト!$A$1:$F$245,4,FALSE)),"一致","")</f>
        <v/>
      </c>
      <c r="AG1375" s="16" t="str">
        <f t="shared" si="168"/>
        <v>マジックスーパースキャン（Ｂ）くものいとサイクロン</v>
      </c>
      <c r="AH1375" s="16" t="str">
        <f t="shared" si="169"/>
        <v>マジックスーパースキャン（Ｂ）くものいとサイクロン</v>
      </c>
      <c r="AI1375" s="16" t="str">
        <f t="shared" si="170"/>
        <v>マジックスーパースキャン（Ｂ）くものいとサイクロン</v>
      </c>
      <c r="AJ1375" s="16" t="str">
        <f t="shared" si="171"/>
        <v>マジックスーパースキャン（Ｂ）くものいとサイクロン</v>
      </c>
      <c r="AK1375" s="15" t="str">
        <f t="shared" si="172"/>
        <v>DRBLBLBL</v>
      </c>
      <c r="AL1375" s="16" t="str">
        <f t="shared" si="173"/>
        <v>DRBLBLBL</v>
      </c>
      <c r="AM1375" s="15" t="str">
        <f t="shared" si="174"/>
        <v>DRBLBLBL</v>
      </c>
      <c r="AN1375" s="15" t="str">
        <f t="shared" si="175"/>
        <v>DRBLBLBL</v>
      </c>
    </row>
    <row r="1376" spans="1:40" ht="11.25" customHeight="1" x14ac:dyDescent="0.15">
      <c r="A1376" s="15">
        <v>1375</v>
      </c>
      <c r="B1376" s="15" t="s">
        <v>3062</v>
      </c>
      <c r="C1376" s="15" t="s">
        <v>3063</v>
      </c>
      <c r="D1376" s="3" t="s">
        <v>18</v>
      </c>
      <c r="E1376" s="15" t="s">
        <v>121</v>
      </c>
      <c r="F1376" s="15" t="s">
        <v>20</v>
      </c>
      <c r="G1376" s="15">
        <v>123</v>
      </c>
      <c r="H1376" s="15">
        <v>170</v>
      </c>
      <c r="I1376" s="15">
        <v>76</v>
      </c>
      <c r="J1376" s="15">
        <v>68</v>
      </c>
      <c r="K1376" s="15">
        <v>67</v>
      </c>
      <c r="L1376" s="15">
        <v>78</v>
      </c>
      <c r="M1376" s="15">
        <v>44</v>
      </c>
      <c r="N1376" s="15">
        <v>72</v>
      </c>
      <c r="O1376" s="15">
        <v>65</v>
      </c>
      <c r="P1376" s="15">
        <v>27</v>
      </c>
      <c r="Q1376" s="15" t="s">
        <v>437</v>
      </c>
      <c r="R1376" s="3" t="str">
        <f>IF(ISERROR(VLOOKUP($Q1376,技リスト!$A$1:$F$270,6,FALSE)),"－",VLOOKUP($Q1376,技リスト!$A$1:$F$270,6,FALSE))</f>
        <v>CA</v>
      </c>
      <c r="S1376" s="3">
        <f>IF(ISERROR(VLOOKUP($Q1376,技リスト!$A$1:$F$270,3,FALSE)),"－",VLOOKUP($Q1376,技リスト!$A$1:$F$270,3,FALSE))</f>
        <v>15</v>
      </c>
      <c r="T1376" s="3" t="str">
        <f>IF($E1376=IF(ISERROR(VLOOKUP($Q1376,技リスト!$A$1:$F$270,4,FALSE)),"－",VLOOKUP($Q1376,技リスト!$A$1:$F$270,4,FALSE)),"一致","")</f>
        <v/>
      </c>
      <c r="U1376" s="15" t="s">
        <v>369</v>
      </c>
      <c r="V1376" s="3" t="str">
        <f>IF(ISERROR(VLOOKUP($U1376,技リスト!$A$1:$F$270,6,FALSE)),"－",VLOOKUP($U1376,技リスト!$A$1:$F$270,6,FALSE))</f>
        <v>CA</v>
      </c>
      <c r="W1376" s="3">
        <f>IF(ISERROR(VLOOKUP($U1376,技リスト!$A$1:$F$270,3,FALSE)),"－",VLOOKUP($U1376,技リスト!$A$1:$F$270,3,FALSE))</f>
        <v>44</v>
      </c>
      <c r="X1376" s="3" t="str">
        <f>IF($E1376=IF(ISERROR(VLOOKUP($U1376,技リスト!$A$1:$F$270,4,FALSE)),"－",VLOOKUP($U1376,技リスト!$A$1:$F$270,4,FALSE)),"一致","")</f>
        <v/>
      </c>
      <c r="Y1376" s="15" t="s">
        <v>862</v>
      </c>
      <c r="Z1376" s="3" t="str">
        <f>IF(ISERROR(VLOOKUP($Y1376,技リスト!$A$1:$F$270,6,FALSE)),"－",VLOOKUP($Y1376,技リスト!$A$1:$F$270,6,FALSE))</f>
        <v>LS</v>
      </c>
      <c r="AA1376" s="3">
        <f>IF(ISERROR(VLOOKUP($Y1376,技リスト!$A$1:$F$270,3,FALSE)),"－",VLOOKUP($Y1376,技リスト!$A$1:$F$270,3,FALSE))</f>
        <v>70</v>
      </c>
      <c r="AB1376" s="3" t="str">
        <f>IF($E1376=IF(ISERROR(VLOOKUP($Y1376,技リスト!$A$1:$F$270,4,FALSE)),"－",VLOOKUP($Y1376,技リスト!$A$1:$F$270,4,FALSE)),"一致","")</f>
        <v>一致</v>
      </c>
      <c r="AC1376" s="15" t="s">
        <v>829</v>
      </c>
      <c r="AD1376" s="3" t="str">
        <f>IF(ISERROR(VLOOKUP($AC1376,技リスト!$A$1:$F$270,6,FALSE)),"－",VLOOKUP($AC1376,技リスト!$A$1:$F$270,6,FALSE))</f>
        <v>CA</v>
      </c>
      <c r="AE1376" s="3">
        <f>IF(ISERROR(VLOOKUP($AC1376,技リスト!$A$1:$F$270,3,FALSE)),"－",VLOOKUP($AC1376,技リスト!$A$1:$F$270,3,FALSE))</f>
        <v>90</v>
      </c>
      <c r="AF1376" s="3" t="str">
        <f>IF($E1376=IF(ISERROR(VLOOKUP($AC1376,技リスト!$A$1:$F$245,4,FALSE)),"－",VLOOKUP($AC1376,技リスト!$A$1:$F$245,4,FALSE)),"一致","")</f>
        <v/>
      </c>
      <c r="AG1376" s="16" t="str">
        <f t="shared" si="168"/>
        <v>プレッシャーパンチシュートポケットレインボーループデュアルスマッシュ</v>
      </c>
      <c r="AH1376" s="16" t="str">
        <f t="shared" si="169"/>
        <v>プレッシャーパンチシュートポケットレインボーループデュアルスマッシュ</v>
      </c>
      <c r="AI1376" s="16" t="str">
        <f t="shared" si="170"/>
        <v>プレッシャーパンチシュートポケットレインボーループデュアルスマッシュ</v>
      </c>
      <c r="AJ1376" s="16" t="str">
        <f t="shared" si="171"/>
        <v>プレッシャーパンチシュートポケットレインボーループデュアルスマッシュ</v>
      </c>
      <c r="AK1376" s="15" t="str">
        <f t="shared" si="172"/>
        <v>CACALSCA</v>
      </c>
      <c r="AL1376" s="16" t="str">
        <f t="shared" si="173"/>
        <v>CACALSCA</v>
      </c>
      <c r="AM1376" s="15" t="str">
        <f t="shared" si="174"/>
        <v>CACALSCA</v>
      </c>
      <c r="AN1376" s="15" t="str">
        <f t="shared" si="175"/>
        <v>CACALSCA</v>
      </c>
    </row>
    <row r="1377" spans="1:40" ht="11.25" customHeight="1" x14ac:dyDescent="0.15">
      <c r="A1377" s="15">
        <v>1376</v>
      </c>
      <c r="B1377" s="15" t="s">
        <v>3064</v>
      </c>
      <c r="C1377" s="15" t="s">
        <v>3065</v>
      </c>
      <c r="D1377" s="3" t="s">
        <v>18</v>
      </c>
      <c r="E1377" s="15" t="s">
        <v>145</v>
      </c>
      <c r="F1377" s="15" t="s">
        <v>52</v>
      </c>
      <c r="G1377" s="15">
        <v>189</v>
      </c>
      <c r="H1377" s="15">
        <v>153</v>
      </c>
      <c r="I1377" s="15">
        <v>77</v>
      </c>
      <c r="J1377" s="15">
        <v>63</v>
      </c>
      <c r="K1377" s="15">
        <v>36</v>
      </c>
      <c r="L1377" s="15">
        <v>67</v>
      </c>
      <c r="M1377" s="15">
        <v>28</v>
      </c>
      <c r="N1377" s="15">
        <v>64</v>
      </c>
      <c r="O1377" s="15">
        <v>76</v>
      </c>
      <c r="P1377" s="15">
        <v>9</v>
      </c>
      <c r="Q1377" s="15" t="s">
        <v>344</v>
      </c>
      <c r="R1377" s="3" t="str">
        <f>IF(ISERROR(VLOOKUP($Q1377,技リスト!$A$1:$F$270,6,FALSE)),"－",VLOOKUP($Q1377,技リスト!$A$1:$F$270,6,FALSE))</f>
        <v>NS</v>
      </c>
      <c r="S1377" s="3">
        <f>IF(ISERROR(VLOOKUP($Q1377,技リスト!$A$1:$F$270,3,FALSE)),"－",VLOOKUP($Q1377,技リスト!$A$1:$F$270,3,FALSE))</f>
        <v>31</v>
      </c>
      <c r="T1377" s="3" t="str">
        <f>IF($E1377=IF(ISERROR(VLOOKUP($Q1377,技リスト!$A$1:$F$270,4,FALSE)),"－",VLOOKUP($Q1377,技リスト!$A$1:$F$270,4,FALSE)),"一致","")</f>
        <v/>
      </c>
      <c r="U1377" s="15" t="s">
        <v>522</v>
      </c>
      <c r="V1377" s="3" t="str">
        <f>IF(ISERROR(VLOOKUP($U1377,技リスト!$A$1:$F$270,6,FALSE)),"－",VLOOKUP($U1377,技リスト!$A$1:$F$270,6,FALSE))</f>
        <v>NS</v>
      </c>
      <c r="W1377" s="3">
        <f>IF(ISERROR(VLOOKUP($U1377,技リスト!$A$1:$F$270,3,FALSE)),"－",VLOOKUP($U1377,技リスト!$A$1:$F$270,3,FALSE))</f>
        <v>70</v>
      </c>
      <c r="X1377" s="3" t="str">
        <f>IF($E1377=IF(ISERROR(VLOOKUP($U1377,技リスト!$A$1:$F$270,4,FALSE)),"－",VLOOKUP($U1377,技リスト!$A$1:$F$270,4,FALSE)),"一致","")</f>
        <v>一致</v>
      </c>
      <c r="Y1377" s="15" t="s">
        <v>253</v>
      </c>
      <c r="Z1377" s="3" t="str">
        <f>IF(ISERROR(VLOOKUP($Y1377,技リスト!$A$1:$F$270,6,FALSE)),"－",VLOOKUP($Y1377,技リスト!$A$1:$F$270,6,FALSE))</f>
        <v>NS</v>
      </c>
      <c r="AA1377" s="3">
        <f>IF(ISERROR(VLOOKUP($Y1377,技リスト!$A$1:$F$270,3,FALSE)),"－",VLOOKUP($Y1377,技リスト!$A$1:$F$270,3,FALSE))</f>
        <v>84</v>
      </c>
      <c r="AB1377" s="3" t="str">
        <f>IF($E1377=IF(ISERROR(VLOOKUP($Y1377,技リスト!$A$1:$F$270,4,FALSE)),"－",VLOOKUP($Y1377,技リスト!$A$1:$F$270,4,FALSE)),"一致","")</f>
        <v>一致</v>
      </c>
      <c r="AC1377" s="15" t="s">
        <v>87</v>
      </c>
      <c r="AD1377" s="3" t="str">
        <f>IF(ISERROR(VLOOKUP($AC1377,技リスト!$A$1:$F$270,6,FALSE)),"－",VLOOKUP($AC1377,技リスト!$A$1:$F$270,6,FALSE))</f>
        <v>DR</v>
      </c>
      <c r="AE1377" s="3">
        <f>IF(ISERROR(VLOOKUP($AC1377,技リスト!$A$1:$F$270,3,FALSE)),"－",VLOOKUP($AC1377,技リスト!$A$1:$F$270,3,FALSE))</f>
        <v>78</v>
      </c>
      <c r="AF1377" s="3" t="str">
        <f>IF($E1377=IF(ISERROR(VLOOKUP($AC1377,技リスト!$A$1:$F$245,4,FALSE)),"－",VLOOKUP($AC1377,技リスト!$A$1:$F$245,4,FALSE)),"一致","")</f>
        <v/>
      </c>
      <c r="AG1377" s="16" t="str">
        <f t="shared" si="168"/>
        <v>ターザンキックダブルグレネードツインブーストオオウチワ</v>
      </c>
      <c r="AH1377" s="16" t="str">
        <f t="shared" si="169"/>
        <v>ターザンキックダブルグレネードツインブーストオオウチワ</v>
      </c>
      <c r="AI1377" s="16" t="str">
        <f t="shared" si="170"/>
        <v>ターザンキックダブルグレネードツインブーストオオウチワ</v>
      </c>
      <c r="AJ1377" s="16" t="str">
        <f t="shared" si="171"/>
        <v>ターザンキックダブルグレネードツインブーストオオウチワ</v>
      </c>
      <c r="AK1377" s="15" t="str">
        <f t="shared" si="172"/>
        <v>NSNSNSDR</v>
      </c>
      <c r="AL1377" s="16" t="str">
        <f t="shared" si="173"/>
        <v>NSNSNSDR</v>
      </c>
      <c r="AM1377" s="15" t="str">
        <f t="shared" si="174"/>
        <v>NSNSNSDR</v>
      </c>
      <c r="AN1377" s="15" t="str">
        <f t="shared" si="175"/>
        <v>NSNSNSDR</v>
      </c>
    </row>
    <row r="1378" spans="1:40" ht="11.25" customHeight="1" x14ac:dyDescent="0.15">
      <c r="A1378" s="15">
        <v>1377</v>
      </c>
      <c r="B1378" s="15" t="s">
        <v>3066</v>
      </c>
      <c r="C1378" s="15" t="s">
        <v>3067</v>
      </c>
      <c r="D1378" s="3" t="s">
        <v>18</v>
      </c>
      <c r="E1378" s="15" t="s">
        <v>19</v>
      </c>
      <c r="F1378" s="15" t="s">
        <v>53</v>
      </c>
      <c r="G1378" s="15">
        <v>173</v>
      </c>
      <c r="H1378" s="15">
        <v>130</v>
      </c>
      <c r="I1378" s="15">
        <v>40</v>
      </c>
      <c r="J1378" s="15">
        <v>54</v>
      </c>
      <c r="K1378" s="15">
        <v>68</v>
      </c>
      <c r="L1378" s="15">
        <v>45</v>
      </c>
      <c r="M1378" s="15">
        <v>58</v>
      </c>
      <c r="N1378" s="15">
        <v>59</v>
      </c>
      <c r="O1378" s="15">
        <v>58</v>
      </c>
      <c r="P1378" s="15">
        <v>14</v>
      </c>
      <c r="Q1378" s="15" t="s">
        <v>256</v>
      </c>
      <c r="R1378" s="3" t="str">
        <f>IF(ISERROR(VLOOKUP($Q1378,技リスト!$A$1:$F$270,6,FALSE)),"－",VLOOKUP($Q1378,技リスト!$A$1:$F$270,6,FALSE))</f>
        <v>NS</v>
      </c>
      <c r="S1378" s="3">
        <f>IF(ISERROR(VLOOKUP($Q1378,技リスト!$A$1:$F$270,3,FALSE)),"－",VLOOKUP($Q1378,技リスト!$A$1:$F$270,3,FALSE))</f>
        <v>31</v>
      </c>
      <c r="T1378" s="3" t="str">
        <f>IF($E1378=IF(ISERROR(VLOOKUP($Q1378,技リスト!$A$1:$F$270,4,FALSE)),"－",VLOOKUP($Q1378,技リスト!$A$1:$F$270,4,FALSE)),"一致","")</f>
        <v/>
      </c>
      <c r="U1378" s="15" t="s">
        <v>171</v>
      </c>
      <c r="V1378" s="3" t="str">
        <f>IF(ISERROR(VLOOKUP($U1378,技リスト!$A$1:$F$270,6,FALSE)),"－",VLOOKUP($U1378,技リスト!$A$1:$F$270,6,FALSE))</f>
        <v>DR</v>
      </c>
      <c r="W1378" s="3">
        <f>IF(ISERROR(VLOOKUP($U1378,技リスト!$A$1:$F$270,3,FALSE)),"－",VLOOKUP($U1378,技リスト!$A$1:$F$270,3,FALSE))</f>
        <v>47</v>
      </c>
      <c r="X1378" s="3" t="str">
        <f>IF($E1378=IF(ISERROR(VLOOKUP($U1378,技リスト!$A$1:$F$270,4,FALSE)),"－",VLOOKUP($U1378,技リスト!$A$1:$F$270,4,FALSE)),"一致","")</f>
        <v>一致</v>
      </c>
      <c r="Y1378" s="15" t="s">
        <v>140</v>
      </c>
      <c r="Z1378" s="3" t="str">
        <f>IF(ISERROR(VLOOKUP($Y1378,技リスト!$A$1:$F$270,6,FALSE)),"－",VLOOKUP($Y1378,技リスト!$A$1:$F$270,6,FALSE))</f>
        <v>BL</v>
      </c>
      <c r="AA1378" s="3">
        <f>IF(ISERROR(VLOOKUP($Y1378,技リスト!$A$1:$F$270,3,FALSE)),"－",VLOOKUP($Y1378,技リスト!$A$1:$F$270,3,FALSE))</f>
        <v>41</v>
      </c>
      <c r="AB1378" s="3" t="str">
        <f>IF($E1378=IF(ISERROR(VLOOKUP($Y1378,技リスト!$A$1:$F$270,4,FALSE)),"－",VLOOKUP($Y1378,技リスト!$A$1:$F$270,4,FALSE)),"一致","")</f>
        <v/>
      </c>
      <c r="AC1378" s="15" t="s">
        <v>732</v>
      </c>
      <c r="AD1378" s="3" t="str">
        <f>IF(ISERROR(VLOOKUP($AC1378,技リスト!$A$1:$F$270,6,FALSE)),"－",VLOOKUP($AC1378,技リスト!$A$1:$F$270,6,FALSE))</f>
        <v>BL</v>
      </c>
      <c r="AE1378" s="3">
        <f>IF(ISERROR(VLOOKUP($AC1378,技リスト!$A$1:$F$270,3,FALSE)),"－",VLOOKUP($AC1378,技リスト!$A$1:$F$270,3,FALSE))</f>
        <v>56</v>
      </c>
      <c r="AF1378" s="3" t="str">
        <f>IF($E1378=IF(ISERROR(VLOOKUP($AC1378,技リスト!$A$1:$F$245,4,FALSE)),"－",VLOOKUP($AC1378,技リスト!$A$1:$F$245,4,FALSE)),"一致","")</f>
        <v/>
      </c>
      <c r="AG1378" s="16" t="str">
        <f t="shared" si="168"/>
        <v>スパイラルショットイリュージョンボールうしろのしょうめんフェイクボンバー</v>
      </c>
      <c r="AH1378" s="16" t="str">
        <f t="shared" si="169"/>
        <v>スパイラルショットイリュージョンボールうしろのしょうめんフェイクボンバー</v>
      </c>
      <c r="AI1378" s="16" t="str">
        <f t="shared" si="170"/>
        <v>スパイラルショットイリュージョンボールうしろのしょうめんフェイクボンバー</v>
      </c>
      <c r="AJ1378" s="16" t="str">
        <f t="shared" si="171"/>
        <v>スパイラルショットイリュージョンボールうしろのしょうめんフェイクボンバー</v>
      </c>
      <c r="AK1378" s="15" t="str">
        <f t="shared" si="172"/>
        <v>NSDRBLBL</v>
      </c>
      <c r="AL1378" s="16" t="str">
        <f t="shared" si="173"/>
        <v>NSDRBLBL</v>
      </c>
      <c r="AM1378" s="15" t="str">
        <f t="shared" si="174"/>
        <v>NSDRBLBL</v>
      </c>
      <c r="AN1378" s="15" t="str">
        <f t="shared" si="175"/>
        <v>NSDRBLBL</v>
      </c>
    </row>
    <row r="1379" spans="1:40" ht="11.25" customHeight="1" x14ac:dyDescent="0.15">
      <c r="A1379" s="15">
        <v>1378</v>
      </c>
      <c r="B1379" s="15" t="s">
        <v>3068</v>
      </c>
      <c r="C1379" s="15" t="s">
        <v>3069</v>
      </c>
      <c r="D1379" s="3" t="s">
        <v>18</v>
      </c>
      <c r="E1379" s="15" t="s">
        <v>145</v>
      </c>
      <c r="F1379" s="15" t="s">
        <v>17</v>
      </c>
      <c r="G1379" s="15">
        <v>112</v>
      </c>
      <c r="H1379" s="15">
        <v>148</v>
      </c>
      <c r="I1379" s="15">
        <v>51</v>
      </c>
      <c r="J1379" s="15">
        <v>36</v>
      </c>
      <c r="K1379" s="15">
        <v>30</v>
      </c>
      <c r="L1379" s="15">
        <v>53</v>
      </c>
      <c r="M1379" s="15">
        <v>76</v>
      </c>
      <c r="N1379" s="15">
        <v>60</v>
      </c>
      <c r="O1379" s="15">
        <v>53</v>
      </c>
      <c r="P1379" s="15">
        <v>18</v>
      </c>
      <c r="Q1379" s="15" t="s">
        <v>264</v>
      </c>
      <c r="R1379" s="3" t="str">
        <f>IF(ISERROR(VLOOKUP($Q1379,技リスト!$A$1:$F$270,6,FALSE)),"－",VLOOKUP($Q1379,技リスト!$A$1:$F$270,6,FALSE))</f>
        <v>BL</v>
      </c>
      <c r="S1379" s="3">
        <f>IF(ISERROR(VLOOKUP($Q1379,技リスト!$A$1:$F$270,3,FALSE)),"－",VLOOKUP($Q1379,技リスト!$A$1:$F$270,3,FALSE))</f>
        <v>16</v>
      </c>
      <c r="T1379" s="3" t="str">
        <f>IF($E1379=IF(ISERROR(VLOOKUP($Q1379,技リスト!$A$1:$F$270,4,FALSE)),"－",VLOOKUP($Q1379,技リスト!$A$1:$F$270,4,FALSE)),"一致","")</f>
        <v/>
      </c>
      <c r="U1379" s="15" t="s">
        <v>165</v>
      </c>
      <c r="V1379" s="3" t="str">
        <f>IF(ISERROR(VLOOKUP($U1379,技リスト!$A$1:$F$270,6,FALSE)),"－",VLOOKUP($U1379,技リスト!$A$1:$F$270,6,FALSE))</f>
        <v>BL</v>
      </c>
      <c r="W1379" s="3">
        <f>IF(ISERROR(VLOOKUP($U1379,技リスト!$A$1:$F$270,3,FALSE)),"－",VLOOKUP($U1379,技リスト!$A$1:$F$270,3,FALSE))</f>
        <v>46</v>
      </c>
      <c r="X1379" s="3" t="str">
        <f>IF($E1379=IF(ISERROR(VLOOKUP($U1379,技リスト!$A$1:$F$270,4,FALSE)),"－",VLOOKUP($U1379,技リスト!$A$1:$F$270,4,FALSE)),"一致","")</f>
        <v/>
      </c>
      <c r="Y1379" s="15" t="s">
        <v>159</v>
      </c>
      <c r="Z1379" s="3" t="str">
        <f>IF(ISERROR(VLOOKUP($Y1379,技リスト!$A$1:$F$270,6,FALSE)),"－",VLOOKUP($Y1379,技リスト!$A$1:$F$270,6,FALSE))</f>
        <v>NS</v>
      </c>
      <c r="AA1379" s="3">
        <f>IF(ISERROR(VLOOKUP($Y1379,技リスト!$A$1:$F$270,3,FALSE)),"－",VLOOKUP($Y1379,技リスト!$A$1:$F$270,3,FALSE))</f>
        <v>67</v>
      </c>
      <c r="AB1379" s="3" t="str">
        <f>IF($E1379=IF(ISERROR(VLOOKUP($Y1379,技リスト!$A$1:$F$270,4,FALSE)),"－",VLOOKUP($Y1379,技リスト!$A$1:$F$270,4,FALSE)),"一致","")</f>
        <v/>
      </c>
      <c r="AC1379" s="15" t="s">
        <v>260</v>
      </c>
      <c r="AD1379" s="3" t="str">
        <f>IF(ISERROR(VLOOKUP($AC1379,技リスト!$A$1:$F$270,6,FALSE)),"－",VLOOKUP($AC1379,技リスト!$A$1:$F$270,6,FALSE))</f>
        <v>NS</v>
      </c>
      <c r="AE1379" s="3">
        <f>IF(ISERROR(VLOOKUP($AC1379,技リスト!$A$1:$F$270,3,FALSE)),"－",VLOOKUP($AC1379,技リスト!$A$1:$F$270,3,FALSE))</f>
        <v>70</v>
      </c>
      <c r="AF1379" s="3" t="str">
        <f>IF($E1379=IF(ISERROR(VLOOKUP($AC1379,技リスト!$A$1:$F$245,4,FALSE)),"－",VLOOKUP($AC1379,技リスト!$A$1:$F$245,4,FALSE)),"一致","")</f>
        <v/>
      </c>
      <c r="AG1379" s="16" t="str">
        <f t="shared" si="168"/>
        <v>おんりょうフェイクボールクルクルヘッドクンフーヘッド</v>
      </c>
      <c r="AH1379" s="16" t="str">
        <f t="shared" si="169"/>
        <v>おんりょうフェイクボールクルクルヘッドクンフーヘッド</v>
      </c>
      <c r="AI1379" s="16" t="str">
        <f t="shared" si="170"/>
        <v>おんりょうフェイクボールクルクルヘッドクンフーヘッド</v>
      </c>
      <c r="AJ1379" s="16" t="str">
        <f t="shared" si="171"/>
        <v>おんりょうフェイクボールクルクルヘッドクンフーヘッド</v>
      </c>
      <c r="AK1379" s="15" t="str">
        <f t="shared" si="172"/>
        <v>BLBLNSNS</v>
      </c>
      <c r="AL1379" s="16" t="str">
        <f t="shared" si="173"/>
        <v>BLBLNSNS</v>
      </c>
      <c r="AM1379" s="15" t="str">
        <f t="shared" si="174"/>
        <v>BLBLNSNS</v>
      </c>
      <c r="AN1379" s="15" t="str">
        <f t="shared" si="175"/>
        <v>BLBLNSNS</v>
      </c>
    </row>
    <row r="1380" spans="1:40" ht="11.25" customHeight="1" x14ac:dyDescent="0.15">
      <c r="A1380" s="15">
        <v>1379</v>
      </c>
      <c r="B1380" s="15" t="s">
        <v>3070</v>
      </c>
      <c r="C1380" s="15" t="s">
        <v>3071</v>
      </c>
      <c r="D1380" s="3" t="s">
        <v>18</v>
      </c>
      <c r="E1380" s="15" t="s">
        <v>145</v>
      </c>
      <c r="F1380" s="15" t="s">
        <v>53</v>
      </c>
      <c r="G1380" s="15">
        <v>165</v>
      </c>
      <c r="H1380" s="15">
        <v>132</v>
      </c>
      <c r="I1380" s="15">
        <v>59</v>
      </c>
      <c r="J1380" s="15">
        <v>52</v>
      </c>
      <c r="K1380" s="15">
        <v>54</v>
      </c>
      <c r="L1380" s="15">
        <v>56</v>
      </c>
      <c r="M1380" s="15">
        <v>54</v>
      </c>
      <c r="N1380" s="15">
        <v>52</v>
      </c>
      <c r="O1380" s="15">
        <v>58</v>
      </c>
      <c r="P1380" s="15">
        <v>9</v>
      </c>
      <c r="Q1380" s="15" t="s">
        <v>158</v>
      </c>
      <c r="R1380" s="3" t="str">
        <f>IF(ISERROR(VLOOKUP($Q1380,技リスト!$A$1:$F$270,6,FALSE)),"－",VLOOKUP($Q1380,技リスト!$A$1:$F$270,6,FALSE))</f>
        <v>DR</v>
      </c>
      <c r="S1380" s="3">
        <f>IF(ISERROR(VLOOKUP($Q1380,技リスト!$A$1:$F$270,3,FALSE)),"－",VLOOKUP($Q1380,技リスト!$A$1:$F$270,3,FALSE))</f>
        <v>17</v>
      </c>
      <c r="T1380" s="3" t="str">
        <f>IF($E1380=IF(ISERROR(VLOOKUP($Q1380,技リスト!$A$1:$F$270,4,FALSE)),"－",VLOOKUP($Q1380,技リスト!$A$1:$F$270,4,FALSE)),"一致","")</f>
        <v/>
      </c>
      <c r="U1380" s="15" t="s">
        <v>260</v>
      </c>
      <c r="V1380" s="3" t="str">
        <f>IF(ISERROR(VLOOKUP($U1380,技リスト!$A$1:$F$270,6,FALSE)),"－",VLOOKUP($U1380,技リスト!$A$1:$F$270,6,FALSE))</f>
        <v>NS</v>
      </c>
      <c r="W1380" s="3">
        <f>IF(ISERROR(VLOOKUP($U1380,技リスト!$A$1:$F$270,3,FALSE)),"－",VLOOKUP($U1380,技リスト!$A$1:$F$270,3,FALSE))</f>
        <v>70</v>
      </c>
      <c r="X1380" s="3" t="str">
        <f>IF($E1380=IF(ISERROR(VLOOKUP($U1380,技リスト!$A$1:$F$270,4,FALSE)),"－",VLOOKUP($U1380,技リスト!$A$1:$F$270,4,FALSE)),"一致","")</f>
        <v/>
      </c>
      <c r="Y1380" s="15" t="s">
        <v>363</v>
      </c>
      <c r="Z1380" s="3" t="str">
        <f>IF(ISERROR(VLOOKUP($Y1380,技リスト!$A$1:$F$270,6,FALSE)),"－",VLOOKUP($Y1380,技リスト!$A$1:$F$270,6,FALSE))</f>
        <v>DR</v>
      </c>
      <c r="AA1380" s="3">
        <f>IF(ISERROR(VLOOKUP($Y1380,技リスト!$A$1:$F$270,3,FALSE)),"－",VLOOKUP($Y1380,技リスト!$A$1:$F$270,3,FALSE))</f>
        <v>52</v>
      </c>
      <c r="AB1380" s="3" t="str">
        <f>IF($E1380=IF(ISERROR(VLOOKUP($Y1380,技リスト!$A$1:$F$270,4,FALSE)),"－",VLOOKUP($Y1380,技リスト!$A$1:$F$270,4,FALSE)),"一致","")</f>
        <v/>
      </c>
      <c r="AC1380" s="15" t="s">
        <v>715</v>
      </c>
      <c r="AD1380" s="3" t="str">
        <f>IF(ISERROR(VLOOKUP($AC1380,技リスト!$A$1:$F$270,6,FALSE)),"－",VLOOKUP($AC1380,技リスト!$A$1:$F$270,6,FALSE))</f>
        <v>DR</v>
      </c>
      <c r="AE1380" s="3">
        <f>IF(ISERROR(VLOOKUP($AC1380,技リスト!$A$1:$F$270,3,FALSE)),"－",VLOOKUP($AC1380,技リスト!$A$1:$F$270,3,FALSE))</f>
        <v>61</v>
      </c>
      <c r="AF1380" s="3" t="str">
        <f>IF($E1380=IF(ISERROR(VLOOKUP($AC1380,技リスト!$A$1:$F$245,4,FALSE)),"－",VLOOKUP($AC1380,技リスト!$A$1:$F$245,4,FALSE)),"一致","")</f>
        <v/>
      </c>
      <c r="AG1380" s="16" t="str">
        <f t="shared" si="168"/>
        <v>たつまきせんぷうクンフーヘッドざんぞうたつまきどくぎり</v>
      </c>
      <c r="AH1380" s="16" t="str">
        <f t="shared" si="169"/>
        <v>たつまきせんぷうクンフーヘッドざんぞうたつまきどくぎり</v>
      </c>
      <c r="AI1380" s="16" t="str">
        <f t="shared" si="170"/>
        <v>たつまきせんぷうクンフーヘッドざんぞうたつまきどくぎり</v>
      </c>
      <c r="AJ1380" s="16" t="str">
        <f t="shared" si="171"/>
        <v>たつまきせんぷうクンフーヘッドざんぞうたつまきどくぎり</v>
      </c>
      <c r="AK1380" s="15" t="str">
        <f t="shared" si="172"/>
        <v>DRNSDRDR</v>
      </c>
      <c r="AL1380" s="16" t="str">
        <f t="shared" si="173"/>
        <v>DRNSDRDR</v>
      </c>
      <c r="AM1380" s="15" t="str">
        <f t="shared" si="174"/>
        <v>DRNSDRDR</v>
      </c>
      <c r="AN1380" s="15" t="str">
        <f t="shared" si="175"/>
        <v>DRNSDRDR</v>
      </c>
    </row>
    <row r="1381" spans="1:40" ht="11.25" customHeight="1" x14ac:dyDescent="0.15">
      <c r="A1381" s="15">
        <v>1380</v>
      </c>
      <c r="B1381" s="15" t="s">
        <v>3072</v>
      </c>
      <c r="C1381" s="15" t="s">
        <v>3073</v>
      </c>
      <c r="D1381" s="3" t="s">
        <v>18</v>
      </c>
      <c r="E1381" s="15" t="s">
        <v>145</v>
      </c>
      <c r="F1381" s="15" t="s">
        <v>20</v>
      </c>
      <c r="G1381" s="15">
        <v>121</v>
      </c>
      <c r="H1381" s="15">
        <v>109</v>
      </c>
      <c r="I1381" s="15">
        <v>60</v>
      </c>
      <c r="J1381" s="15">
        <v>56</v>
      </c>
      <c r="K1381" s="15">
        <v>45</v>
      </c>
      <c r="L1381" s="15">
        <v>48</v>
      </c>
      <c r="M1381" s="15">
        <v>52</v>
      </c>
      <c r="N1381" s="15">
        <v>52</v>
      </c>
      <c r="O1381" s="15">
        <v>57</v>
      </c>
      <c r="P1381" s="15">
        <v>15</v>
      </c>
      <c r="Q1381" s="15" t="s">
        <v>203</v>
      </c>
      <c r="R1381" s="3" t="str">
        <f>IF(ISERROR(VLOOKUP($Q1381,技リスト!$A$1:$F$270,6,FALSE)),"－",VLOOKUP($Q1381,技リスト!$A$1:$F$270,6,FALSE))</f>
        <v>P1</v>
      </c>
      <c r="S1381" s="3">
        <f>IF(ISERROR(VLOOKUP($Q1381,技リスト!$A$1:$F$270,3,FALSE)),"－",VLOOKUP($Q1381,技リスト!$A$1:$F$270,3,FALSE))</f>
        <v>8</v>
      </c>
      <c r="T1381" s="3" t="str">
        <f>IF($E1381=IF(ISERROR(VLOOKUP($Q1381,技リスト!$A$1:$F$270,4,FALSE)),"－",VLOOKUP($Q1381,技リスト!$A$1:$F$270,4,FALSE)),"一致","")</f>
        <v>一致</v>
      </c>
      <c r="U1381" s="15" t="s">
        <v>630</v>
      </c>
      <c r="V1381" s="3" t="str">
        <f>IF(ISERROR(VLOOKUP($U1381,技リスト!$A$1:$F$270,6,FALSE)),"－",VLOOKUP($U1381,技リスト!$A$1:$F$270,6,FALSE))</f>
        <v>CA</v>
      </c>
      <c r="W1381" s="3">
        <f>IF(ISERROR(VLOOKUP($U1381,技リスト!$A$1:$F$270,3,FALSE)),"－",VLOOKUP($U1381,技リスト!$A$1:$F$270,3,FALSE))</f>
        <v>13</v>
      </c>
      <c r="X1381" s="3" t="str">
        <f>IF($E1381=IF(ISERROR(VLOOKUP($U1381,技リスト!$A$1:$F$270,4,FALSE)),"－",VLOOKUP($U1381,技リスト!$A$1:$F$270,4,FALSE)),"一致","")</f>
        <v/>
      </c>
      <c r="Y1381" s="15" t="s">
        <v>750</v>
      </c>
      <c r="Z1381" s="3" t="str">
        <f>IF(ISERROR(VLOOKUP($Y1381,技リスト!$A$1:$F$270,6,FALSE)),"－",VLOOKUP($Y1381,技リスト!$A$1:$F$270,6,FALSE))</f>
        <v>BL</v>
      </c>
      <c r="AA1381" s="3">
        <f>IF(ISERROR(VLOOKUP($Y1381,技リスト!$A$1:$F$270,3,FALSE)),"－",VLOOKUP($Y1381,技リスト!$A$1:$F$270,3,FALSE))</f>
        <v>62</v>
      </c>
      <c r="AB1381" s="3" t="str">
        <f>IF($E1381=IF(ISERROR(VLOOKUP($Y1381,技リスト!$A$1:$F$270,4,FALSE)),"－",VLOOKUP($Y1381,技リスト!$A$1:$F$270,4,FALSE)),"一致","")</f>
        <v>一致</v>
      </c>
      <c r="AC1381" s="15" t="s">
        <v>445</v>
      </c>
      <c r="AD1381" s="3" t="str">
        <f>IF(ISERROR(VLOOKUP($AC1381,技リスト!$A$1:$F$270,6,FALSE)),"－",VLOOKUP($AC1381,技リスト!$A$1:$F$270,6,FALSE))</f>
        <v>CA</v>
      </c>
      <c r="AE1381" s="3">
        <f>IF(ISERROR(VLOOKUP($AC1381,技リスト!$A$1:$F$270,3,FALSE)),"－",VLOOKUP($AC1381,技リスト!$A$1:$F$270,3,FALSE))</f>
        <v>61</v>
      </c>
      <c r="AF1381" s="3" t="str">
        <f>IF($E1381=IF(ISERROR(VLOOKUP($AC1381,技リスト!$A$1:$F$245,4,FALSE)),"－",VLOOKUP($AC1381,技リスト!$A$1:$F$245,4,FALSE)),"一致","")</f>
        <v/>
      </c>
      <c r="AG1381" s="16" t="str">
        <f t="shared" si="168"/>
        <v>ねっけつパンチトルネードキャッチフレイムダンスつむじ</v>
      </c>
      <c r="AH1381" s="16" t="str">
        <f t="shared" si="169"/>
        <v>ねっけつパンチトルネードキャッチフレイムダンスつむじ</v>
      </c>
      <c r="AI1381" s="16" t="str">
        <f t="shared" si="170"/>
        <v>ねっけつパンチトルネードキャッチフレイムダンスつむじ</v>
      </c>
      <c r="AJ1381" s="16" t="str">
        <f t="shared" si="171"/>
        <v>ねっけつパンチトルネードキャッチフレイムダンスつむじ</v>
      </c>
      <c r="AK1381" s="15" t="str">
        <f t="shared" si="172"/>
        <v>P1CABLCA</v>
      </c>
      <c r="AL1381" s="16" t="str">
        <f t="shared" si="173"/>
        <v>P1CABLCA</v>
      </c>
      <c r="AM1381" s="15" t="str">
        <f t="shared" si="174"/>
        <v>P1CABLCA</v>
      </c>
      <c r="AN1381" s="15" t="str">
        <f t="shared" si="175"/>
        <v>P1CABLCA</v>
      </c>
    </row>
    <row r="1382" spans="1:40" ht="11.25" customHeight="1" x14ac:dyDescent="0.15">
      <c r="A1382" s="15">
        <v>1381</v>
      </c>
      <c r="B1382" s="15" t="s">
        <v>3074</v>
      </c>
      <c r="C1382" s="15" t="s">
        <v>3075</v>
      </c>
      <c r="D1382" s="3" t="s">
        <v>18</v>
      </c>
      <c r="E1382" s="15" t="s">
        <v>121</v>
      </c>
      <c r="F1382" s="15" t="s">
        <v>20</v>
      </c>
      <c r="G1382" s="15">
        <v>125</v>
      </c>
      <c r="H1382" s="15">
        <v>152</v>
      </c>
      <c r="I1382" s="15">
        <v>72</v>
      </c>
      <c r="J1382" s="15">
        <v>71</v>
      </c>
      <c r="K1382" s="15">
        <v>68</v>
      </c>
      <c r="L1382" s="15">
        <v>69</v>
      </c>
      <c r="M1382" s="15">
        <v>68</v>
      </c>
      <c r="N1382" s="15">
        <v>64</v>
      </c>
      <c r="O1382" s="15">
        <v>67</v>
      </c>
      <c r="P1382" s="15">
        <v>21</v>
      </c>
      <c r="Q1382" s="15" t="s">
        <v>198</v>
      </c>
      <c r="R1382" s="3" t="str">
        <f>IF(ISERROR(VLOOKUP($Q1382,技リスト!$A$1:$F$270,6,FALSE)),"－",VLOOKUP($Q1382,技リスト!$A$1:$F$270,6,FALSE))</f>
        <v>－</v>
      </c>
      <c r="S1382" s="3" t="str">
        <f>IF(ISERROR(VLOOKUP($Q1382,技リスト!$A$1:$F$270,3,FALSE)),"－",VLOOKUP($Q1382,技リスト!$A$1:$F$270,3,FALSE))</f>
        <v>－</v>
      </c>
      <c r="T1382" s="3" t="str">
        <f>IF($E1382=IF(ISERROR(VLOOKUP($Q1382,技リスト!$A$1:$F$270,4,FALSE)),"－",VLOOKUP($Q1382,技リスト!$A$1:$F$270,4,FALSE)),"一致","")</f>
        <v/>
      </c>
      <c r="U1382" s="15" t="s">
        <v>320</v>
      </c>
      <c r="V1382" s="3" t="str">
        <f>IF(ISERROR(VLOOKUP($U1382,技リスト!$A$1:$F$270,6,FALSE)),"－",VLOOKUP($U1382,技リスト!$A$1:$F$270,6,FALSE))</f>
        <v>CA</v>
      </c>
      <c r="W1382" s="3">
        <f>IF(ISERROR(VLOOKUP($U1382,技リスト!$A$1:$F$270,3,FALSE)),"－",VLOOKUP($U1382,技リスト!$A$1:$F$270,3,FALSE))</f>
        <v>41</v>
      </c>
      <c r="X1382" s="3" t="str">
        <f>IF($E1382=IF(ISERROR(VLOOKUP($U1382,技リスト!$A$1:$F$270,4,FALSE)),"－",VLOOKUP($U1382,技リスト!$A$1:$F$270,4,FALSE)),"一致","")</f>
        <v>一致</v>
      </c>
      <c r="Y1382" s="15" t="s">
        <v>281</v>
      </c>
      <c r="Z1382" s="3" t="str">
        <f>IF(ISERROR(VLOOKUP($Y1382,技リスト!$A$1:$F$270,6,FALSE)),"－",VLOOKUP($Y1382,技リスト!$A$1:$F$270,6,FALSE))</f>
        <v>P1</v>
      </c>
      <c r="AA1382" s="3">
        <f>IF(ISERROR(VLOOKUP($Y1382,技リスト!$A$1:$F$270,3,FALSE)),"－",VLOOKUP($Y1382,技リスト!$A$1:$F$270,3,FALSE))</f>
        <v>67</v>
      </c>
      <c r="AB1382" s="3" t="str">
        <f>IF($E1382=IF(ISERROR(VLOOKUP($Y1382,技リスト!$A$1:$F$270,4,FALSE)),"－",VLOOKUP($Y1382,技リスト!$A$1:$F$270,4,FALSE)),"一致","")</f>
        <v/>
      </c>
      <c r="AC1382" s="15" t="s">
        <v>209</v>
      </c>
      <c r="AD1382" s="3" t="str">
        <f>IF(ISERROR(VLOOKUP($AC1382,技リスト!$A$1:$F$270,6,FALSE)),"－",VLOOKUP($AC1382,技リスト!$A$1:$F$270,6,FALSE))</f>
        <v>CA</v>
      </c>
      <c r="AE1382" s="3">
        <f>IF(ISERROR(VLOOKUP($AC1382,技リスト!$A$1:$F$270,3,FALSE)),"－",VLOOKUP($AC1382,技リスト!$A$1:$F$270,3,FALSE))</f>
        <v>130</v>
      </c>
      <c r="AF1382" s="3" t="str">
        <f>IF($E1382=IF(ISERROR(VLOOKUP($AC1382,技リスト!$A$1:$F$245,4,FALSE)),"－",VLOOKUP($AC1382,技リスト!$A$1:$F$245,4,FALSE)),"一致","")</f>
        <v/>
      </c>
      <c r="AG1382" s="16" t="str">
        <f t="shared" si="168"/>
        <v>ラッキー!ワイルドクローばくれつパンチビーストファング</v>
      </c>
      <c r="AH1382" s="16" t="str">
        <f t="shared" si="169"/>
        <v>ラッキー!ワイルドクローばくれつパンチビーストファング</v>
      </c>
      <c r="AI1382" s="16" t="str">
        <f t="shared" si="170"/>
        <v>ラッキー!ワイルドクローばくれつパンチビーストファング</v>
      </c>
      <c r="AJ1382" s="16" t="str">
        <f t="shared" si="171"/>
        <v>ラッキー!ワイルドクローばくれつパンチビーストファング</v>
      </c>
      <c r="AK1382" s="15" t="str">
        <f t="shared" si="172"/>
        <v>－CAP1CA</v>
      </c>
      <c r="AL1382" s="16" t="str">
        <f t="shared" si="173"/>
        <v>－CAP1CA</v>
      </c>
      <c r="AM1382" s="15" t="str">
        <f t="shared" si="174"/>
        <v>－CAP1CA</v>
      </c>
      <c r="AN1382" s="15" t="str">
        <f t="shared" si="175"/>
        <v>－CAP1CA</v>
      </c>
    </row>
    <row r="1383" spans="1:40" ht="11.25" customHeight="1" x14ac:dyDescent="0.15">
      <c r="A1383" s="15">
        <v>1382</v>
      </c>
      <c r="B1383" s="15" t="s">
        <v>3076</v>
      </c>
      <c r="C1383" s="15" t="s">
        <v>3077</v>
      </c>
      <c r="D1383" s="3" t="s">
        <v>192</v>
      </c>
      <c r="E1383" s="15" t="s">
        <v>145</v>
      </c>
      <c r="F1383" s="15" t="s">
        <v>17</v>
      </c>
      <c r="G1383" s="15">
        <v>129</v>
      </c>
      <c r="H1383" s="15">
        <v>117</v>
      </c>
      <c r="I1383" s="15">
        <v>59</v>
      </c>
      <c r="J1383" s="15">
        <v>54</v>
      </c>
      <c r="K1383" s="15">
        <v>52</v>
      </c>
      <c r="L1383" s="15">
        <v>59</v>
      </c>
      <c r="M1383" s="15">
        <v>45</v>
      </c>
      <c r="N1383" s="15">
        <v>53</v>
      </c>
      <c r="O1383" s="15">
        <v>50</v>
      </c>
      <c r="P1383" s="15">
        <v>12</v>
      </c>
      <c r="Q1383" s="15" t="s">
        <v>223</v>
      </c>
      <c r="R1383" s="3" t="str">
        <f>IF(ISERROR(VLOOKUP($Q1383,技リスト!$A$1:$F$270,6,FALSE)),"－",VLOOKUP($Q1383,技リスト!$A$1:$F$270,6,FALSE))</f>
        <v>BL</v>
      </c>
      <c r="S1383" s="3">
        <f>IF(ISERROR(VLOOKUP($Q1383,技リスト!$A$1:$F$270,3,FALSE)),"－",VLOOKUP($Q1383,技リスト!$A$1:$F$270,3,FALSE))</f>
        <v>8</v>
      </c>
      <c r="T1383" s="3" t="str">
        <f>IF($E1383=IF(ISERROR(VLOOKUP($Q1383,技リスト!$A$1:$F$270,4,FALSE)),"－",VLOOKUP($Q1383,技リスト!$A$1:$F$270,4,FALSE)),"一致","")</f>
        <v/>
      </c>
      <c r="U1383" s="15" t="s">
        <v>2631</v>
      </c>
      <c r="V1383" s="3" t="str">
        <f>IF(ISERROR(VLOOKUP($U1383,技リスト!$A$1:$F$270,6,FALSE)),"－",VLOOKUP($U1383,技リスト!$A$1:$F$270,6,FALSE))</f>
        <v>CA</v>
      </c>
      <c r="W1383" s="3">
        <f>IF(ISERROR(VLOOKUP($U1383,技リスト!$A$1:$F$270,3,FALSE)),"－",VLOOKUP($U1383,技リスト!$A$1:$F$270,3,FALSE))</f>
        <v>48</v>
      </c>
      <c r="X1383" s="3" t="str">
        <f>IF($E1383=IF(ISERROR(VLOOKUP($U1383,技リスト!$A$1:$F$270,4,FALSE)),"－",VLOOKUP($U1383,技リスト!$A$1:$F$270,4,FALSE)),"一致","")</f>
        <v/>
      </c>
      <c r="Y1383" s="15" t="s">
        <v>732</v>
      </c>
      <c r="Z1383" s="3" t="str">
        <f>IF(ISERROR(VLOOKUP($Y1383,技リスト!$A$1:$F$270,6,FALSE)),"－",VLOOKUP($Y1383,技リスト!$A$1:$F$270,6,FALSE))</f>
        <v>BL</v>
      </c>
      <c r="AA1383" s="3">
        <f>IF(ISERROR(VLOOKUP($Y1383,技リスト!$A$1:$F$270,3,FALSE)),"－",VLOOKUP($Y1383,技リスト!$A$1:$F$270,3,FALSE))</f>
        <v>56</v>
      </c>
      <c r="AB1383" s="3" t="str">
        <f>IF($E1383=IF(ISERROR(VLOOKUP($Y1383,技リスト!$A$1:$F$270,4,FALSE)),"－",VLOOKUP($Y1383,技リスト!$A$1:$F$270,4,FALSE)),"一致","")</f>
        <v>一致</v>
      </c>
      <c r="AC1383" s="15" t="s">
        <v>729</v>
      </c>
      <c r="AD1383" s="3" t="str">
        <f>IF(ISERROR(VLOOKUP($AC1383,技リスト!$A$1:$F$270,6,FALSE)),"－",VLOOKUP($AC1383,技リスト!$A$1:$F$270,6,FALSE))</f>
        <v>BB</v>
      </c>
      <c r="AE1383" s="3">
        <f>IF(ISERROR(VLOOKUP($AC1383,技リスト!$A$1:$F$270,3,FALSE)),"－",VLOOKUP($AC1383,技リスト!$A$1:$F$270,3,FALSE))</f>
        <v>73</v>
      </c>
      <c r="AF1383" s="3" t="str">
        <f>IF($E1383=IF(ISERROR(VLOOKUP($AC1383,技リスト!$A$1:$F$245,4,FALSE)),"－",VLOOKUP($AC1383,技リスト!$A$1:$F$245,4,FALSE)),"一致","")</f>
        <v>一致</v>
      </c>
      <c r="AG1383" s="16" t="str">
        <f t="shared" si="168"/>
        <v>キラースライドはなふぶきフェイクボンバーボルケイノカット</v>
      </c>
      <c r="AH1383" s="16" t="str">
        <f t="shared" si="169"/>
        <v>キラースライドはなふぶきフェイクボンバーボルケイノカット</v>
      </c>
      <c r="AI1383" s="16" t="str">
        <f t="shared" si="170"/>
        <v>キラースライドはなふぶきフェイクボンバーボルケイノカット</v>
      </c>
      <c r="AJ1383" s="16" t="str">
        <f t="shared" si="171"/>
        <v>キラースライドはなふぶきフェイクボンバーボルケイノカット</v>
      </c>
      <c r="AK1383" s="15" t="str">
        <f t="shared" si="172"/>
        <v>BLCABLBB</v>
      </c>
      <c r="AL1383" s="16" t="str">
        <f t="shared" si="173"/>
        <v>BLCABLBB</v>
      </c>
      <c r="AM1383" s="15" t="str">
        <f t="shared" si="174"/>
        <v>BLCABLBB</v>
      </c>
      <c r="AN1383" s="15" t="str">
        <f t="shared" si="175"/>
        <v>BLCABLBB</v>
      </c>
    </row>
    <row r="1384" spans="1:40" ht="11.25" customHeight="1" x14ac:dyDescent="0.15">
      <c r="A1384" s="15">
        <v>1383</v>
      </c>
      <c r="B1384" s="15" t="s">
        <v>3078</v>
      </c>
      <c r="C1384" s="15" t="s">
        <v>3079</v>
      </c>
      <c r="D1384" s="3" t="s">
        <v>18</v>
      </c>
      <c r="E1384" s="15" t="s">
        <v>88</v>
      </c>
      <c r="F1384" s="15" t="s">
        <v>52</v>
      </c>
      <c r="G1384" s="15">
        <v>156</v>
      </c>
      <c r="H1384" s="15">
        <v>152</v>
      </c>
      <c r="I1384" s="15">
        <v>56</v>
      </c>
      <c r="J1384" s="15">
        <v>53</v>
      </c>
      <c r="K1384" s="15">
        <v>51</v>
      </c>
      <c r="L1384" s="15">
        <v>64</v>
      </c>
      <c r="M1384" s="15">
        <v>68</v>
      </c>
      <c r="N1384" s="15">
        <v>60</v>
      </c>
      <c r="O1384" s="15">
        <v>68</v>
      </c>
      <c r="P1384" s="15">
        <v>26</v>
      </c>
      <c r="Q1384" s="15" t="s">
        <v>319</v>
      </c>
      <c r="R1384" s="3" t="str">
        <f>IF(ISERROR(VLOOKUP($Q1384,技リスト!$A$1:$F$270,6,FALSE)),"－",VLOOKUP($Q1384,技リスト!$A$1:$F$270,6,FALSE))</f>
        <v>－</v>
      </c>
      <c r="S1384" s="3" t="str">
        <f>IF(ISERROR(VLOOKUP($Q1384,技リスト!$A$1:$F$270,3,FALSE)),"－",VLOOKUP($Q1384,技リスト!$A$1:$F$270,3,FALSE))</f>
        <v>－</v>
      </c>
      <c r="T1384" s="3" t="str">
        <f>IF($E1384=IF(ISERROR(VLOOKUP($Q1384,技リスト!$A$1:$F$270,4,FALSE)),"－",VLOOKUP($Q1384,技リスト!$A$1:$F$270,4,FALSE)),"一致","")</f>
        <v/>
      </c>
      <c r="U1384" s="15" t="s">
        <v>148</v>
      </c>
      <c r="V1384" s="3" t="str">
        <f>IF(ISERROR(VLOOKUP($U1384,技リスト!$A$1:$F$270,6,FALSE)),"－",VLOOKUP($U1384,技リスト!$A$1:$F$270,6,FALSE))</f>
        <v>BS</v>
      </c>
      <c r="W1384" s="3">
        <f>IF(ISERROR(VLOOKUP($U1384,技リスト!$A$1:$F$270,3,FALSE)),"－",VLOOKUP($U1384,技リスト!$A$1:$F$270,3,FALSE))</f>
        <v>80</v>
      </c>
      <c r="X1384" s="3" t="str">
        <f>IF($E1384=IF(ISERROR(VLOOKUP($U1384,技リスト!$A$1:$F$270,4,FALSE)),"－",VLOOKUP($U1384,技リスト!$A$1:$F$270,4,FALSE)),"一致","")</f>
        <v/>
      </c>
      <c r="Y1384" s="15" t="s">
        <v>766</v>
      </c>
      <c r="Z1384" s="3" t="str">
        <f>IF(ISERROR(VLOOKUP($Y1384,技リスト!$A$1:$F$270,6,FALSE)),"－",VLOOKUP($Y1384,技リスト!$A$1:$F$270,6,FALSE))</f>
        <v>NS</v>
      </c>
      <c r="AA1384" s="3">
        <f>IF(ISERROR(VLOOKUP($Y1384,技リスト!$A$1:$F$270,3,FALSE)),"－",VLOOKUP($Y1384,技リスト!$A$1:$F$270,3,FALSE))</f>
        <v>80</v>
      </c>
      <c r="AB1384" s="3" t="str">
        <f>IF($E1384=IF(ISERROR(VLOOKUP($Y1384,技リスト!$A$1:$F$270,4,FALSE)),"－",VLOOKUP($Y1384,技リスト!$A$1:$F$270,4,FALSE)),"一致","")</f>
        <v/>
      </c>
      <c r="AC1384" s="15" t="s">
        <v>172</v>
      </c>
      <c r="AD1384" s="3" t="str">
        <f>IF(ISERROR(VLOOKUP($AC1384,技リスト!$A$1:$F$270,6,FALSE)),"－",VLOOKUP($AC1384,技リスト!$A$1:$F$270,6,FALSE))</f>
        <v>DR</v>
      </c>
      <c r="AE1384" s="3">
        <f>IF(ISERROR(VLOOKUP($AC1384,技リスト!$A$1:$F$270,3,FALSE)),"－",VLOOKUP($AC1384,技リスト!$A$1:$F$270,3,FALSE))</f>
        <v>83</v>
      </c>
      <c r="AF1384" s="3" t="str">
        <f>IF($E1384=IF(ISERROR(VLOOKUP($AC1384,技リスト!$A$1:$F$245,4,FALSE)),"－",VLOOKUP($AC1384,技リスト!$A$1:$F$245,4,FALSE)),"一致","")</f>
        <v>一致</v>
      </c>
      <c r="AG1384" s="16" t="str">
        <f t="shared" si="168"/>
        <v>リカバリードこんじょうバットトカチェフボンバーダッシュストーム</v>
      </c>
      <c r="AH1384" s="16" t="str">
        <f t="shared" si="169"/>
        <v>リカバリードこんじょうバットトカチェフボンバーダッシュストーム</v>
      </c>
      <c r="AI1384" s="16" t="str">
        <f t="shared" si="170"/>
        <v>リカバリードこんじょうバットトカチェフボンバーダッシュストーム</v>
      </c>
      <c r="AJ1384" s="16" t="str">
        <f t="shared" si="171"/>
        <v>リカバリードこんじょうバットトカチェフボンバーダッシュストーム</v>
      </c>
      <c r="AK1384" s="15" t="str">
        <f t="shared" si="172"/>
        <v>－BSNSDR</v>
      </c>
      <c r="AL1384" s="16" t="str">
        <f t="shared" si="173"/>
        <v>－BSNSDR</v>
      </c>
      <c r="AM1384" s="15" t="str">
        <f t="shared" si="174"/>
        <v>－BSNSDR</v>
      </c>
      <c r="AN1384" s="15" t="str">
        <f t="shared" si="175"/>
        <v>－BSNSDR</v>
      </c>
    </row>
    <row r="1385" spans="1:40" ht="11.25" customHeight="1" x14ac:dyDescent="0.15">
      <c r="A1385" s="15">
        <v>1384</v>
      </c>
      <c r="B1385" s="15" t="s">
        <v>3080</v>
      </c>
      <c r="C1385" s="15" t="s">
        <v>3081</v>
      </c>
      <c r="D1385" s="3" t="s">
        <v>192</v>
      </c>
      <c r="E1385" s="15" t="s">
        <v>19</v>
      </c>
      <c r="F1385" s="15" t="s">
        <v>52</v>
      </c>
      <c r="G1385" s="15">
        <v>149</v>
      </c>
      <c r="H1385" s="15">
        <v>145</v>
      </c>
      <c r="I1385" s="15">
        <v>44</v>
      </c>
      <c r="J1385" s="15">
        <v>59</v>
      </c>
      <c r="K1385" s="15">
        <v>66</v>
      </c>
      <c r="L1385" s="15">
        <v>53</v>
      </c>
      <c r="M1385" s="15">
        <v>52</v>
      </c>
      <c r="N1385" s="15">
        <v>52</v>
      </c>
      <c r="O1385" s="15">
        <v>57</v>
      </c>
      <c r="P1385" s="15">
        <v>19</v>
      </c>
      <c r="Q1385" s="15" t="s">
        <v>449</v>
      </c>
      <c r="R1385" s="3" t="str">
        <f>IF(ISERROR(VLOOKUP($Q1385,技リスト!$A$1:$F$270,6,FALSE)),"－",VLOOKUP($Q1385,技リスト!$A$1:$F$270,6,FALSE))</f>
        <v>NS</v>
      </c>
      <c r="S1385" s="3">
        <f>IF(ISERROR(VLOOKUP($Q1385,技リスト!$A$1:$F$270,3,FALSE)),"－",VLOOKUP($Q1385,技リスト!$A$1:$F$270,3,FALSE))</f>
        <v>58</v>
      </c>
      <c r="T1385" s="3" t="str">
        <f>IF($E1385=IF(ISERROR(VLOOKUP($Q1385,技リスト!$A$1:$F$270,4,FALSE)),"－",VLOOKUP($Q1385,技リスト!$A$1:$F$270,4,FALSE)),"一致","")</f>
        <v/>
      </c>
      <c r="U1385" s="15" t="s">
        <v>350</v>
      </c>
      <c r="V1385" s="3" t="str">
        <f>IF(ISERROR(VLOOKUP($U1385,技リスト!$A$1:$F$270,6,FALSE)),"－",VLOOKUP($U1385,技リスト!$A$1:$F$270,6,FALSE))</f>
        <v>NS</v>
      </c>
      <c r="W1385" s="3">
        <f>IF(ISERROR(VLOOKUP($U1385,技リスト!$A$1:$F$270,3,FALSE)),"－",VLOOKUP($U1385,技リスト!$A$1:$F$270,3,FALSE))</f>
        <v>67</v>
      </c>
      <c r="X1385" s="3" t="str">
        <f>IF($E1385=IF(ISERROR(VLOOKUP($U1385,技リスト!$A$1:$F$270,4,FALSE)),"－",VLOOKUP($U1385,技リスト!$A$1:$F$270,4,FALSE)),"一致","")</f>
        <v/>
      </c>
      <c r="Y1385" s="15" t="s">
        <v>128</v>
      </c>
      <c r="Z1385" s="3" t="str">
        <f>IF(ISERROR(VLOOKUP($Y1385,技リスト!$A$1:$F$270,6,FALSE)),"－",VLOOKUP($Y1385,技リスト!$A$1:$F$270,6,FALSE))</f>
        <v>DR</v>
      </c>
      <c r="AA1385" s="3">
        <f>IF(ISERROR(VLOOKUP($Y1385,技リスト!$A$1:$F$270,3,FALSE)),"－",VLOOKUP($Y1385,技リスト!$A$1:$F$270,3,FALSE))</f>
        <v>76</v>
      </c>
      <c r="AB1385" s="3" t="str">
        <f>IF($E1385=IF(ISERROR(VLOOKUP($Y1385,技リスト!$A$1:$F$270,4,FALSE)),"－",VLOOKUP($Y1385,技リスト!$A$1:$F$270,4,FALSE)),"一致","")</f>
        <v>一致</v>
      </c>
      <c r="AC1385" s="15" t="s">
        <v>424</v>
      </c>
      <c r="AD1385" s="3" t="str">
        <f>IF(ISERROR(VLOOKUP($AC1385,技リスト!$A$1:$F$270,6,FALSE)),"－",VLOOKUP($AC1385,技リスト!$A$1:$F$270,6,FALSE))</f>
        <v>NS</v>
      </c>
      <c r="AE1385" s="3">
        <f>IF(ISERROR(VLOOKUP($AC1385,技リスト!$A$1:$F$270,3,FALSE)),"－",VLOOKUP($AC1385,技リスト!$A$1:$F$270,3,FALSE))</f>
        <v>78</v>
      </c>
      <c r="AF1385" s="3" t="str">
        <f>IF($E1385=IF(ISERROR(VLOOKUP($AC1385,技リスト!$A$1:$F$245,4,FALSE)),"－",VLOOKUP($AC1385,技リスト!$A$1:$F$245,4,FALSE)),"一致","")</f>
        <v/>
      </c>
      <c r="AG1385" s="16" t="str">
        <f t="shared" si="168"/>
        <v>つちだるまクロスドライブぶんしんフェイントシャインドライブ</v>
      </c>
      <c r="AH1385" s="16" t="str">
        <f t="shared" si="169"/>
        <v>つちだるまクロスドライブぶんしんフェイントシャインドライブ</v>
      </c>
      <c r="AI1385" s="16" t="str">
        <f t="shared" si="170"/>
        <v>つちだるまクロスドライブぶんしんフェイントシャインドライブ</v>
      </c>
      <c r="AJ1385" s="16" t="str">
        <f t="shared" si="171"/>
        <v>つちだるまクロスドライブぶんしんフェイントシャインドライブ</v>
      </c>
      <c r="AK1385" s="15" t="str">
        <f t="shared" si="172"/>
        <v>NSNSDRNS</v>
      </c>
      <c r="AL1385" s="16" t="str">
        <f t="shared" si="173"/>
        <v>NSNSDRNS</v>
      </c>
      <c r="AM1385" s="15" t="str">
        <f t="shared" si="174"/>
        <v>NSNSDRNS</v>
      </c>
      <c r="AN1385" s="15" t="str">
        <f t="shared" si="175"/>
        <v>NSNSDRNS</v>
      </c>
    </row>
    <row r="1386" spans="1:40" ht="11.25" customHeight="1" x14ac:dyDescent="0.15">
      <c r="A1386" s="15">
        <v>1385</v>
      </c>
      <c r="B1386" s="15" t="s">
        <v>3082</v>
      </c>
      <c r="C1386" s="15" t="s">
        <v>3083</v>
      </c>
      <c r="D1386" s="3" t="s">
        <v>192</v>
      </c>
      <c r="E1386" s="15" t="s">
        <v>121</v>
      </c>
      <c r="F1386" s="15" t="s">
        <v>53</v>
      </c>
      <c r="G1386" s="15">
        <v>103</v>
      </c>
      <c r="H1386" s="15">
        <v>130</v>
      </c>
      <c r="I1386" s="15">
        <v>60</v>
      </c>
      <c r="J1386" s="15">
        <v>71</v>
      </c>
      <c r="K1386" s="15">
        <v>65</v>
      </c>
      <c r="L1386" s="15">
        <v>60</v>
      </c>
      <c r="M1386" s="15">
        <v>39</v>
      </c>
      <c r="N1386" s="15">
        <v>49</v>
      </c>
      <c r="O1386" s="15">
        <v>62</v>
      </c>
      <c r="P1386" s="15">
        <v>21</v>
      </c>
      <c r="Q1386" s="15" t="s">
        <v>325</v>
      </c>
      <c r="R1386" s="3" t="str">
        <f>IF(ISERROR(VLOOKUP($Q1386,技リスト!$A$1:$F$270,6,FALSE)),"－",VLOOKUP($Q1386,技リスト!$A$1:$F$270,6,FALSE))</f>
        <v>NS</v>
      </c>
      <c r="S1386" s="3">
        <f>IF(ISERROR(VLOOKUP($Q1386,技リスト!$A$1:$F$270,3,FALSE)),"－",VLOOKUP($Q1386,技リスト!$A$1:$F$270,3,FALSE))</f>
        <v>58</v>
      </c>
      <c r="T1386" s="3" t="str">
        <f>IF($E1386=IF(ISERROR(VLOOKUP($Q1386,技リスト!$A$1:$F$270,4,FALSE)),"－",VLOOKUP($Q1386,技リスト!$A$1:$F$270,4,FALSE)),"一致","")</f>
        <v/>
      </c>
      <c r="U1386" s="15" t="s">
        <v>159</v>
      </c>
      <c r="V1386" s="3" t="str">
        <f>IF(ISERROR(VLOOKUP($U1386,技リスト!$A$1:$F$270,6,FALSE)),"－",VLOOKUP($U1386,技リスト!$A$1:$F$270,6,FALSE))</f>
        <v>NS</v>
      </c>
      <c r="W1386" s="3">
        <f>IF(ISERROR(VLOOKUP($U1386,技リスト!$A$1:$F$270,3,FALSE)),"－",VLOOKUP($U1386,技リスト!$A$1:$F$270,3,FALSE))</f>
        <v>67</v>
      </c>
      <c r="X1386" s="3" t="str">
        <f>IF($E1386=IF(ISERROR(VLOOKUP($U1386,技リスト!$A$1:$F$270,4,FALSE)),"－",VLOOKUP($U1386,技リスト!$A$1:$F$270,4,FALSE)),"一致","")</f>
        <v>一致</v>
      </c>
      <c r="Y1386" s="15" t="s">
        <v>610</v>
      </c>
      <c r="Z1386" s="3" t="str">
        <f>IF(ISERROR(VLOOKUP($Y1386,技リスト!$A$1:$F$270,6,FALSE)),"－",VLOOKUP($Y1386,技リスト!$A$1:$F$270,6,FALSE))</f>
        <v>DR</v>
      </c>
      <c r="AA1386" s="3">
        <f>IF(ISERROR(VLOOKUP($Y1386,技リスト!$A$1:$F$270,3,FALSE)),"－",VLOOKUP($Y1386,技リスト!$A$1:$F$270,3,FALSE))</f>
        <v>38</v>
      </c>
      <c r="AB1386" s="3" t="str">
        <f>IF($E1386=IF(ISERROR(VLOOKUP($Y1386,技リスト!$A$1:$F$270,4,FALSE)),"－",VLOOKUP($Y1386,技リスト!$A$1:$F$270,4,FALSE)),"一致","")</f>
        <v/>
      </c>
      <c r="AC1386" s="15" t="s">
        <v>152</v>
      </c>
      <c r="AD1386" s="3" t="str">
        <f>IF(ISERROR(VLOOKUP($AC1386,技リスト!$A$1:$F$270,6,FALSE)),"－",VLOOKUP($AC1386,技リスト!$A$1:$F$270,6,FALSE))</f>
        <v>DR</v>
      </c>
      <c r="AE1386" s="3">
        <f>IF(ISERROR(VLOOKUP($AC1386,技リスト!$A$1:$F$270,3,FALSE)),"－",VLOOKUP($AC1386,技リスト!$A$1:$F$270,3,FALSE))</f>
        <v>47</v>
      </c>
      <c r="AF1386" s="3" t="str">
        <f>IF($E1386=IF(ISERROR(VLOOKUP($AC1386,技リスト!$A$1:$F$245,4,FALSE)),"－",VLOOKUP($AC1386,技リスト!$A$1:$F$245,4,FALSE)),"一致","")</f>
        <v/>
      </c>
      <c r="AG1386" s="16" t="str">
        <f t="shared" si="168"/>
        <v>コンドルダイブクルクルヘッドフーセンガムジグザグスパーク</v>
      </c>
      <c r="AH1386" s="16" t="str">
        <f t="shared" si="169"/>
        <v>コンドルダイブクルクルヘッドフーセンガムジグザグスパーク</v>
      </c>
      <c r="AI1386" s="16" t="str">
        <f t="shared" si="170"/>
        <v>コンドルダイブクルクルヘッドフーセンガムジグザグスパーク</v>
      </c>
      <c r="AJ1386" s="16" t="str">
        <f t="shared" si="171"/>
        <v>コンドルダイブクルクルヘッドフーセンガムジグザグスパーク</v>
      </c>
      <c r="AK1386" s="15" t="str">
        <f t="shared" si="172"/>
        <v>NSNSDRDR</v>
      </c>
      <c r="AL1386" s="16" t="str">
        <f t="shared" si="173"/>
        <v>NSNSDRDR</v>
      </c>
      <c r="AM1386" s="15" t="str">
        <f t="shared" si="174"/>
        <v>NSNSDRDR</v>
      </c>
      <c r="AN1386" s="15" t="str">
        <f t="shared" si="175"/>
        <v>NSNSDRDR</v>
      </c>
    </row>
    <row r="1387" spans="1:40" ht="11.25" customHeight="1" x14ac:dyDescent="0.15">
      <c r="A1387" s="15">
        <v>1386</v>
      </c>
      <c r="B1387" s="15" t="s">
        <v>3084</v>
      </c>
      <c r="C1387" s="15" t="s">
        <v>3085</v>
      </c>
      <c r="D1387" s="3" t="s">
        <v>18</v>
      </c>
      <c r="E1387" s="15" t="s">
        <v>121</v>
      </c>
      <c r="F1387" s="15" t="s">
        <v>20</v>
      </c>
      <c r="G1387" s="15">
        <v>123</v>
      </c>
      <c r="H1387" s="15">
        <v>164</v>
      </c>
      <c r="I1387" s="15">
        <v>79</v>
      </c>
      <c r="J1387" s="15">
        <v>64</v>
      </c>
      <c r="K1387" s="15">
        <v>61</v>
      </c>
      <c r="L1387" s="15">
        <v>77</v>
      </c>
      <c r="M1387" s="15">
        <v>51</v>
      </c>
      <c r="N1387" s="15">
        <v>69</v>
      </c>
      <c r="O1387" s="15">
        <v>70</v>
      </c>
      <c r="P1387" s="15">
        <v>28</v>
      </c>
      <c r="Q1387" s="15" t="s">
        <v>484</v>
      </c>
      <c r="R1387" s="3" t="str">
        <f>IF(ISERROR(VLOOKUP($Q1387,技リスト!$A$1:$F$270,6,FALSE)),"－",VLOOKUP($Q1387,技リスト!$A$1:$F$270,6,FALSE))</f>
        <v>P1</v>
      </c>
      <c r="S1387" s="3">
        <f>IF(ISERROR(VLOOKUP($Q1387,技リスト!$A$1:$F$270,3,FALSE)),"－",VLOOKUP($Q1387,技リスト!$A$1:$F$270,3,FALSE))</f>
        <v>15</v>
      </c>
      <c r="T1387" s="3" t="str">
        <f>IF($E1387=IF(ISERROR(VLOOKUP($Q1387,技リスト!$A$1:$F$270,4,FALSE)),"－",VLOOKUP($Q1387,技リスト!$A$1:$F$270,4,FALSE)),"一致","")</f>
        <v>一致</v>
      </c>
      <c r="U1387" s="15" t="s">
        <v>445</v>
      </c>
      <c r="V1387" s="3" t="str">
        <f>IF(ISERROR(VLOOKUP($U1387,技リスト!$A$1:$F$270,6,FALSE)),"－",VLOOKUP($U1387,技リスト!$A$1:$F$270,6,FALSE))</f>
        <v>CA</v>
      </c>
      <c r="W1387" s="3">
        <f>IF(ISERROR(VLOOKUP($U1387,技リスト!$A$1:$F$270,3,FALSE)),"－",VLOOKUP($U1387,技リスト!$A$1:$F$270,3,FALSE))</f>
        <v>61</v>
      </c>
      <c r="X1387" s="3" t="str">
        <f>IF($E1387=IF(ISERROR(VLOOKUP($U1387,技リスト!$A$1:$F$270,4,FALSE)),"－",VLOOKUP($U1387,技リスト!$A$1:$F$270,4,FALSE)),"一致","")</f>
        <v/>
      </c>
      <c r="Y1387" s="15" t="s">
        <v>271</v>
      </c>
      <c r="Z1387" s="3" t="str">
        <f>IF(ISERROR(VLOOKUP($Y1387,技リスト!$A$1:$F$270,6,FALSE)),"－",VLOOKUP($Y1387,技リスト!$A$1:$F$270,6,FALSE))</f>
        <v>CA</v>
      </c>
      <c r="AA1387" s="3">
        <f>IF(ISERROR(VLOOKUP($Y1387,技リスト!$A$1:$F$270,3,FALSE)),"－",VLOOKUP($Y1387,技リスト!$A$1:$F$270,3,FALSE))</f>
        <v>76</v>
      </c>
      <c r="AB1387" s="3" t="str">
        <f>IF($E1387=IF(ISERROR(VLOOKUP($Y1387,技リスト!$A$1:$F$270,4,FALSE)),"－",VLOOKUP($Y1387,技リスト!$A$1:$F$270,4,FALSE)),"一致","")</f>
        <v/>
      </c>
      <c r="AC1387" s="15" t="s">
        <v>519</v>
      </c>
      <c r="AD1387" s="3" t="str">
        <f>IF(ISERROR(VLOOKUP($AC1387,技リスト!$A$1:$F$270,6,FALSE)),"－",VLOOKUP($AC1387,技リスト!$A$1:$F$270,6,FALSE))</f>
        <v>CA</v>
      </c>
      <c r="AE1387" s="3">
        <f>IF(ISERROR(VLOOKUP($AC1387,技リスト!$A$1:$F$270,3,FALSE)),"－",VLOOKUP($AC1387,技リスト!$A$1:$F$270,3,FALSE))</f>
        <v>101</v>
      </c>
      <c r="AF1387" s="3" t="str">
        <f>IF($E1387=IF(ISERROR(VLOOKUP($AC1387,技リスト!$A$1:$F$245,4,FALSE)),"－",VLOOKUP($AC1387,技リスト!$A$1:$F$245,4,FALSE)),"一致","")</f>
        <v>一致</v>
      </c>
      <c r="AG1387" s="16" t="str">
        <f t="shared" si="168"/>
        <v>まきわりチョップつむじかえんほうしゃギガントウォール</v>
      </c>
      <c r="AH1387" s="16" t="str">
        <f t="shared" si="169"/>
        <v>まきわりチョップつむじかえんほうしゃギガントウォール</v>
      </c>
      <c r="AI1387" s="16" t="str">
        <f t="shared" si="170"/>
        <v>まきわりチョップつむじかえんほうしゃギガントウォール</v>
      </c>
      <c r="AJ1387" s="16" t="str">
        <f t="shared" si="171"/>
        <v>まきわりチョップつむじかえんほうしゃギガントウォール</v>
      </c>
      <c r="AK1387" s="15" t="str">
        <f t="shared" si="172"/>
        <v>P1CACACA</v>
      </c>
      <c r="AL1387" s="16" t="str">
        <f t="shared" si="173"/>
        <v>P1CACACA</v>
      </c>
      <c r="AM1387" s="15" t="str">
        <f t="shared" si="174"/>
        <v>P1CACACA</v>
      </c>
      <c r="AN1387" s="15" t="str">
        <f t="shared" si="175"/>
        <v>P1CACACA</v>
      </c>
    </row>
    <row r="1388" spans="1:40" ht="11.25" customHeight="1" x14ac:dyDescent="0.15">
      <c r="A1388" s="15">
        <v>1387</v>
      </c>
      <c r="B1388" s="15" t="s">
        <v>3086</v>
      </c>
      <c r="C1388" s="15" t="s">
        <v>3087</v>
      </c>
      <c r="D1388" s="3" t="s">
        <v>18</v>
      </c>
      <c r="E1388" s="15" t="s">
        <v>88</v>
      </c>
      <c r="F1388" s="15" t="s">
        <v>20</v>
      </c>
      <c r="G1388" s="15">
        <v>125</v>
      </c>
      <c r="H1388" s="15">
        <v>152</v>
      </c>
      <c r="I1388" s="15">
        <v>76</v>
      </c>
      <c r="J1388" s="15">
        <v>70</v>
      </c>
      <c r="K1388" s="15">
        <v>61</v>
      </c>
      <c r="L1388" s="15">
        <v>56</v>
      </c>
      <c r="M1388" s="15">
        <v>60</v>
      </c>
      <c r="N1388" s="15">
        <v>69</v>
      </c>
      <c r="O1388" s="15">
        <v>68</v>
      </c>
      <c r="P1388" s="15">
        <v>20</v>
      </c>
      <c r="Q1388" s="15" t="s">
        <v>484</v>
      </c>
      <c r="R1388" s="3" t="str">
        <f>IF(ISERROR(VLOOKUP($Q1388,技リスト!$A$1:$F$270,6,FALSE)),"－",VLOOKUP($Q1388,技リスト!$A$1:$F$270,6,FALSE))</f>
        <v>P1</v>
      </c>
      <c r="S1388" s="3">
        <f>IF(ISERROR(VLOOKUP($Q1388,技リスト!$A$1:$F$270,3,FALSE)),"－",VLOOKUP($Q1388,技リスト!$A$1:$F$270,3,FALSE))</f>
        <v>15</v>
      </c>
      <c r="T1388" s="3" t="str">
        <f>IF($E1388=IF(ISERROR(VLOOKUP($Q1388,技リスト!$A$1:$F$270,4,FALSE)),"－",VLOOKUP($Q1388,技リスト!$A$1:$F$270,4,FALSE)),"一致","")</f>
        <v/>
      </c>
      <c r="U1388" s="15" t="s">
        <v>320</v>
      </c>
      <c r="V1388" s="3" t="str">
        <f>IF(ISERROR(VLOOKUP($U1388,技リスト!$A$1:$F$270,6,FALSE)),"－",VLOOKUP($U1388,技リスト!$A$1:$F$270,6,FALSE))</f>
        <v>CA</v>
      </c>
      <c r="W1388" s="3">
        <f>IF(ISERROR(VLOOKUP($U1388,技リスト!$A$1:$F$270,3,FALSE)),"－",VLOOKUP($U1388,技リスト!$A$1:$F$270,3,FALSE))</f>
        <v>41</v>
      </c>
      <c r="X1388" s="3" t="str">
        <f>IF($E1388=IF(ISERROR(VLOOKUP($U1388,技リスト!$A$1:$F$270,4,FALSE)),"－",VLOOKUP($U1388,技リスト!$A$1:$F$270,4,FALSE)),"一致","")</f>
        <v/>
      </c>
      <c r="Y1388" s="15" t="s">
        <v>199</v>
      </c>
      <c r="Z1388" s="3" t="str">
        <f>IF(ISERROR(VLOOKUP($Y1388,技リスト!$A$1:$F$270,6,FALSE)),"－",VLOOKUP($Y1388,技リスト!$A$1:$F$270,6,FALSE))</f>
        <v>BB</v>
      </c>
      <c r="AA1388" s="3">
        <f>IF(ISERROR(VLOOKUP($Y1388,技リスト!$A$1:$F$270,3,FALSE)),"－",VLOOKUP($Y1388,技リスト!$A$1:$F$270,3,FALSE))</f>
        <v>58</v>
      </c>
      <c r="AB1388" s="3" t="str">
        <f>IF($E1388=IF(ISERROR(VLOOKUP($Y1388,技リスト!$A$1:$F$270,4,FALSE)),"－",VLOOKUP($Y1388,技リスト!$A$1:$F$270,4,FALSE)),"一致","")</f>
        <v>一致</v>
      </c>
      <c r="AC1388" s="15" t="s">
        <v>321</v>
      </c>
      <c r="AD1388" s="3" t="str">
        <f>IF(ISERROR(VLOOKUP($AC1388,技リスト!$A$1:$F$270,6,FALSE)),"－",VLOOKUP($AC1388,技リスト!$A$1:$F$270,6,FALSE))</f>
        <v>P1</v>
      </c>
      <c r="AE1388" s="3">
        <f>IF(ISERROR(VLOOKUP($AC1388,技リスト!$A$1:$F$270,3,FALSE)),"－",VLOOKUP($AC1388,技リスト!$A$1:$F$270,3,FALSE))</f>
        <v>76</v>
      </c>
      <c r="AF1388" s="3" t="str">
        <f>IF($E1388=IF(ISERROR(VLOOKUP($AC1388,技リスト!$A$1:$F$245,4,FALSE)),"－",VLOOKUP($AC1388,技リスト!$A$1:$F$245,4,FALSE)),"一致","")</f>
        <v/>
      </c>
      <c r="AG1388" s="16" t="str">
        <f t="shared" si="168"/>
        <v>まきわりチョップワイルドクロースピニングカットちゃぶだいがえし</v>
      </c>
      <c r="AH1388" s="16" t="str">
        <f t="shared" si="169"/>
        <v>まきわりチョップワイルドクロースピニングカットちゃぶだいがえし</v>
      </c>
      <c r="AI1388" s="16" t="str">
        <f t="shared" si="170"/>
        <v>まきわりチョップワイルドクロースピニングカットちゃぶだいがえし</v>
      </c>
      <c r="AJ1388" s="16" t="str">
        <f t="shared" si="171"/>
        <v>まきわりチョップワイルドクロースピニングカットちゃぶだいがえし</v>
      </c>
      <c r="AK1388" s="15" t="str">
        <f t="shared" si="172"/>
        <v>P1CABBP1</v>
      </c>
      <c r="AL1388" s="16" t="str">
        <f t="shared" si="173"/>
        <v>P1CABBP1</v>
      </c>
      <c r="AM1388" s="15" t="str">
        <f t="shared" si="174"/>
        <v>P1CABBP1</v>
      </c>
      <c r="AN1388" s="15" t="str">
        <f t="shared" si="175"/>
        <v>P1CABBP1</v>
      </c>
    </row>
    <row r="1389" spans="1:40" ht="11.25" customHeight="1" x14ac:dyDescent="0.15">
      <c r="A1389" s="15">
        <v>1388</v>
      </c>
      <c r="B1389" s="15" t="s">
        <v>3088</v>
      </c>
      <c r="C1389" s="15" t="s">
        <v>3089</v>
      </c>
      <c r="D1389" s="3" t="s">
        <v>192</v>
      </c>
      <c r="E1389" s="15" t="s">
        <v>145</v>
      </c>
      <c r="F1389" s="15" t="s">
        <v>52</v>
      </c>
      <c r="G1389" s="15">
        <v>132</v>
      </c>
      <c r="H1389" s="15">
        <v>133</v>
      </c>
      <c r="I1389" s="15">
        <v>70</v>
      </c>
      <c r="J1389" s="15">
        <v>60</v>
      </c>
      <c r="K1389" s="15">
        <v>60</v>
      </c>
      <c r="L1389" s="15">
        <v>52</v>
      </c>
      <c r="M1389" s="15">
        <v>63</v>
      </c>
      <c r="N1389" s="15">
        <v>71</v>
      </c>
      <c r="O1389" s="15">
        <v>52</v>
      </c>
      <c r="P1389" s="15">
        <v>22</v>
      </c>
      <c r="Q1389" s="15" t="s">
        <v>147</v>
      </c>
      <c r="R1389" s="3" t="str">
        <f>IF(ISERROR(VLOOKUP($Q1389,技リスト!$A$1:$F$270,6,FALSE)),"－",VLOOKUP($Q1389,技リスト!$A$1:$F$270,6,FALSE))</f>
        <v>LS</v>
      </c>
      <c r="S1389" s="3">
        <f>IF(ISERROR(VLOOKUP($Q1389,技リスト!$A$1:$F$270,3,FALSE)),"－",VLOOKUP($Q1389,技リスト!$A$1:$F$270,3,FALSE))</f>
        <v>45</v>
      </c>
      <c r="T1389" s="3" t="str">
        <f>IF($E1389=IF(ISERROR(VLOOKUP($Q1389,技リスト!$A$1:$F$270,4,FALSE)),"－",VLOOKUP($Q1389,技リスト!$A$1:$F$270,4,FALSE)),"一致","")</f>
        <v/>
      </c>
      <c r="U1389" s="15" t="s">
        <v>698</v>
      </c>
      <c r="V1389" s="3" t="str">
        <f>IF(ISERROR(VLOOKUP($U1389,技リスト!$A$1:$F$270,6,FALSE)),"－",VLOOKUP($U1389,技リスト!$A$1:$F$270,6,FALSE))</f>
        <v>BL</v>
      </c>
      <c r="W1389" s="3">
        <f>IF(ISERROR(VLOOKUP($U1389,技リスト!$A$1:$F$270,3,FALSE)),"－",VLOOKUP($U1389,技リスト!$A$1:$F$270,3,FALSE))</f>
        <v>44</v>
      </c>
      <c r="X1389" s="3" t="str">
        <f>IF($E1389=IF(ISERROR(VLOOKUP($U1389,技リスト!$A$1:$F$270,4,FALSE)),"－",VLOOKUP($U1389,技リスト!$A$1:$F$270,4,FALSE)),"一致","")</f>
        <v/>
      </c>
      <c r="Y1389" s="15" t="s">
        <v>680</v>
      </c>
      <c r="Z1389" s="3" t="str">
        <f>IF(ISERROR(VLOOKUP($Y1389,技リスト!$A$1:$F$270,6,FALSE)),"－",VLOOKUP($Y1389,技リスト!$A$1:$F$270,6,FALSE))</f>
        <v>DR</v>
      </c>
      <c r="AA1389" s="3">
        <f>IF(ISERROR(VLOOKUP($Y1389,技リスト!$A$1:$F$270,3,FALSE)),"－",VLOOKUP($Y1389,技リスト!$A$1:$F$270,3,FALSE))</f>
        <v>69</v>
      </c>
      <c r="AB1389" s="3" t="str">
        <f>IF($E1389=IF(ISERROR(VLOOKUP($Y1389,技リスト!$A$1:$F$270,4,FALSE)),"－",VLOOKUP($Y1389,技リスト!$A$1:$F$270,4,FALSE)),"一致","")</f>
        <v/>
      </c>
      <c r="AC1389" s="15" t="s">
        <v>181</v>
      </c>
      <c r="AD1389" s="3" t="str">
        <f>IF(ISERROR(VLOOKUP($AC1389,技リスト!$A$1:$F$270,6,FALSE)),"－",VLOOKUP($AC1389,技リスト!$A$1:$F$270,6,FALSE))</f>
        <v>NS</v>
      </c>
      <c r="AE1389" s="3">
        <f>IF(ISERROR(VLOOKUP($AC1389,技リスト!$A$1:$F$270,3,FALSE)),"－",VLOOKUP($AC1389,技リスト!$A$1:$F$270,3,FALSE))</f>
        <v>87</v>
      </c>
      <c r="AF1389" s="3" t="str">
        <f>IF($E1389=IF(ISERROR(VLOOKUP($AC1389,技リスト!$A$1:$F$245,4,FALSE)),"－",VLOOKUP($AC1389,技リスト!$A$1:$F$245,4,FALSE)),"一致","")</f>
        <v>一致</v>
      </c>
      <c r="AG1389" s="16" t="str">
        <f t="shared" si="168"/>
        <v>すいせいシュートアイスグランドプリマドンナドラゴントルネード</v>
      </c>
      <c r="AH1389" s="16" t="str">
        <f t="shared" si="169"/>
        <v>すいせいシュートアイスグランドプリマドンナドラゴントルネード</v>
      </c>
      <c r="AI1389" s="16" t="str">
        <f t="shared" si="170"/>
        <v>すいせいシュートアイスグランドプリマドンナドラゴントルネード</v>
      </c>
      <c r="AJ1389" s="16" t="str">
        <f t="shared" si="171"/>
        <v>すいせいシュートアイスグランドプリマドンナドラゴントルネード</v>
      </c>
      <c r="AK1389" s="15" t="str">
        <f t="shared" si="172"/>
        <v>LSBLDRNS</v>
      </c>
      <c r="AL1389" s="16" t="str">
        <f t="shared" si="173"/>
        <v>LSBLDRNS</v>
      </c>
      <c r="AM1389" s="15" t="str">
        <f t="shared" si="174"/>
        <v>LSBLDRNS</v>
      </c>
      <c r="AN1389" s="15" t="str">
        <f t="shared" si="175"/>
        <v>LSBLDRNS</v>
      </c>
    </row>
    <row r="1390" spans="1:40" ht="11.25" customHeight="1" x14ac:dyDescent="0.15">
      <c r="A1390" s="15">
        <v>1389</v>
      </c>
      <c r="B1390" s="15" t="s">
        <v>3090</v>
      </c>
      <c r="C1390" s="15" t="s">
        <v>3091</v>
      </c>
      <c r="D1390" s="3" t="s">
        <v>192</v>
      </c>
      <c r="E1390" s="15" t="s">
        <v>19</v>
      </c>
      <c r="F1390" s="15" t="s">
        <v>17</v>
      </c>
      <c r="G1390" s="15">
        <v>160</v>
      </c>
      <c r="H1390" s="15">
        <v>177</v>
      </c>
      <c r="I1390" s="15">
        <v>64</v>
      </c>
      <c r="J1390" s="15">
        <v>76</v>
      </c>
      <c r="K1390" s="15">
        <v>60</v>
      </c>
      <c r="L1390" s="15">
        <v>74</v>
      </c>
      <c r="M1390" s="15">
        <v>68</v>
      </c>
      <c r="N1390" s="15">
        <v>66</v>
      </c>
      <c r="O1390" s="15">
        <v>71</v>
      </c>
      <c r="P1390" s="15">
        <v>22</v>
      </c>
      <c r="Q1390" s="15" t="s">
        <v>268</v>
      </c>
      <c r="R1390" s="3" t="str">
        <f>IF(ISERROR(VLOOKUP($Q1390,技リスト!$A$1:$F$270,6,FALSE)),"－",VLOOKUP($Q1390,技リスト!$A$1:$F$270,6,FALSE))</f>
        <v>－</v>
      </c>
      <c r="S1390" s="3" t="str">
        <f>IF(ISERROR(VLOOKUP($Q1390,技リスト!$A$1:$F$270,3,FALSE)),"－",VLOOKUP($Q1390,技リスト!$A$1:$F$270,3,FALSE))</f>
        <v>－</v>
      </c>
      <c r="T1390" s="3" t="str">
        <f>IF($E1390=IF(ISERROR(VLOOKUP($Q1390,技リスト!$A$1:$F$270,4,FALSE)),"－",VLOOKUP($Q1390,技リスト!$A$1:$F$270,4,FALSE)),"一致","")</f>
        <v/>
      </c>
      <c r="U1390" s="15" t="s">
        <v>140</v>
      </c>
      <c r="V1390" s="3" t="str">
        <f>IF(ISERROR(VLOOKUP($U1390,技リスト!$A$1:$F$270,6,FALSE)),"－",VLOOKUP($U1390,技リスト!$A$1:$F$270,6,FALSE))</f>
        <v>BL</v>
      </c>
      <c r="W1390" s="3">
        <f>IF(ISERROR(VLOOKUP($U1390,技リスト!$A$1:$F$270,3,FALSE)),"－",VLOOKUP($U1390,技リスト!$A$1:$F$270,3,FALSE))</f>
        <v>41</v>
      </c>
      <c r="X1390" s="3" t="str">
        <f>IF($E1390=IF(ISERROR(VLOOKUP($U1390,技リスト!$A$1:$F$270,4,FALSE)),"－",VLOOKUP($U1390,技リスト!$A$1:$F$270,4,FALSE)),"一致","")</f>
        <v/>
      </c>
      <c r="Y1390" s="15" t="s">
        <v>135</v>
      </c>
      <c r="Z1390" s="3" t="str">
        <f>IF(ISERROR(VLOOKUP($Y1390,技リスト!$A$1:$F$270,6,FALSE)),"－",VLOOKUP($Y1390,技リスト!$A$1:$F$270,6,FALSE))</f>
        <v>DR</v>
      </c>
      <c r="AA1390" s="3">
        <f>IF(ISERROR(VLOOKUP($Y1390,技リスト!$A$1:$F$270,3,FALSE)),"－",VLOOKUP($Y1390,技リスト!$A$1:$F$270,3,FALSE))</f>
        <v>61</v>
      </c>
      <c r="AB1390" s="3" t="str">
        <f>IF($E1390=IF(ISERROR(VLOOKUP($Y1390,技リスト!$A$1:$F$270,4,FALSE)),"－",VLOOKUP($Y1390,技リスト!$A$1:$F$270,4,FALSE)),"一致","")</f>
        <v/>
      </c>
      <c r="AC1390" s="15" t="s">
        <v>562</v>
      </c>
      <c r="AD1390" s="3" t="str">
        <f>IF(ISERROR(VLOOKUP($AC1390,技リスト!$A$1:$F$270,6,FALSE)),"－",VLOOKUP($AC1390,技リスト!$A$1:$F$270,6,FALSE))</f>
        <v>BB</v>
      </c>
      <c r="AE1390" s="3">
        <f>IF(ISERROR(VLOOKUP($AC1390,技リスト!$A$1:$F$270,3,FALSE)),"－",VLOOKUP($AC1390,技リスト!$A$1:$F$270,3,FALSE))</f>
        <v>80</v>
      </c>
      <c r="AF1390" s="3" t="str">
        <f>IF($E1390=IF(ISERROR(VLOOKUP($AC1390,技リスト!$A$1:$F$245,4,FALSE)),"－",VLOOKUP($AC1390,技リスト!$A$1:$F$245,4,FALSE)),"一致","")</f>
        <v/>
      </c>
      <c r="AG1390" s="16" t="str">
        <f t="shared" si="168"/>
        <v>セツヤク!うしろのしょうめんモグラフェイントさばきのてっつい</v>
      </c>
      <c r="AH1390" s="16" t="str">
        <f t="shared" si="169"/>
        <v>セツヤク!うしろのしょうめんモグラフェイントさばきのてっつい</v>
      </c>
      <c r="AI1390" s="16" t="str">
        <f t="shared" si="170"/>
        <v>セツヤク!うしろのしょうめんモグラフェイントさばきのてっつい</v>
      </c>
      <c r="AJ1390" s="16" t="str">
        <f t="shared" si="171"/>
        <v>セツヤク!うしろのしょうめんモグラフェイントさばきのてっつい</v>
      </c>
      <c r="AK1390" s="15" t="str">
        <f t="shared" si="172"/>
        <v>－BLDRBB</v>
      </c>
      <c r="AL1390" s="16" t="str">
        <f t="shared" si="173"/>
        <v>－BLDRBB</v>
      </c>
      <c r="AM1390" s="15" t="str">
        <f t="shared" si="174"/>
        <v>－BLDRBB</v>
      </c>
      <c r="AN1390" s="15" t="str">
        <f t="shared" si="175"/>
        <v>－BLDRBB</v>
      </c>
    </row>
    <row r="1391" spans="1:40" ht="11.25" customHeight="1" x14ac:dyDescent="0.15">
      <c r="A1391" s="15">
        <v>1390</v>
      </c>
      <c r="B1391" s="15" t="s">
        <v>3092</v>
      </c>
      <c r="C1391" s="15" t="s">
        <v>3093</v>
      </c>
      <c r="D1391" s="3" t="s">
        <v>18</v>
      </c>
      <c r="E1391" s="15" t="s">
        <v>121</v>
      </c>
      <c r="F1391" s="15" t="s">
        <v>17</v>
      </c>
      <c r="G1391" s="15">
        <v>136</v>
      </c>
      <c r="H1391" s="15">
        <v>140</v>
      </c>
      <c r="I1391" s="15">
        <v>56</v>
      </c>
      <c r="J1391" s="15">
        <v>64</v>
      </c>
      <c r="K1391" s="15">
        <v>54</v>
      </c>
      <c r="L1391" s="15">
        <v>69</v>
      </c>
      <c r="M1391" s="15">
        <v>57</v>
      </c>
      <c r="N1391" s="15">
        <v>61</v>
      </c>
      <c r="O1391" s="15">
        <v>63</v>
      </c>
      <c r="P1391" s="15">
        <v>20</v>
      </c>
      <c r="Q1391" s="15" t="s">
        <v>169</v>
      </c>
      <c r="R1391" s="3" t="str">
        <f>IF(ISERROR(VLOOKUP($Q1391,技リスト!$A$1:$F$270,6,FALSE)),"－",VLOOKUP($Q1391,技リスト!$A$1:$F$270,6,FALSE))</f>
        <v>BL</v>
      </c>
      <c r="S1391" s="3">
        <f>IF(ISERROR(VLOOKUP($Q1391,技リスト!$A$1:$F$270,3,FALSE)),"－",VLOOKUP($Q1391,技リスト!$A$1:$F$270,3,FALSE))</f>
        <v>8</v>
      </c>
      <c r="T1391" s="3" t="str">
        <f>IF($E1391=IF(ISERROR(VLOOKUP($Q1391,技リスト!$A$1:$F$270,4,FALSE)),"－",VLOOKUP($Q1391,技リスト!$A$1:$F$270,4,FALSE)),"一致","")</f>
        <v/>
      </c>
      <c r="U1391" s="15" t="s">
        <v>427</v>
      </c>
      <c r="V1391" s="3" t="str">
        <f>IF(ISERROR(VLOOKUP($U1391,技リスト!$A$1:$F$270,6,FALSE)),"－",VLOOKUP($U1391,技リスト!$A$1:$F$270,6,FALSE))</f>
        <v>BL</v>
      </c>
      <c r="W1391" s="3">
        <f>IF(ISERROR(VLOOKUP($U1391,技リスト!$A$1:$F$270,3,FALSE)),"－",VLOOKUP($U1391,技リスト!$A$1:$F$270,3,FALSE))</f>
        <v>39</v>
      </c>
      <c r="X1391" s="3" t="str">
        <f>IF($E1391=IF(ISERROR(VLOOKUP($U1391,技リスト!$A$1:$F$270,4,FALSE)),"－",VLOOKUP($U1391,技リスト!$A$1:$F$270,4,FALSE)),"一致","")</f>
        <v/>
      </c>
      <c r="Y1391" s="15" t="s">
        <v>164</v>
      </c>
      <c r="Z1391" s="3" t="str">
        <f>IF(ISERROR(VLOOKUP($Y1391,技リスト!$A$1:$F$270,6,FALSE)),"－",VLOOKUP($Y1391,技リスト!$A$1:$F$270,6,FALSE))</f>
        <v>DR</v>
      </c>
      <c r="AA1391" s="3">
        <f>IF(ISERROR(VLOOKUP($Y1391,技リスト!$A$1:$F$270,3,FALSE)),"－",VLOOKUP($Y1391,技リスト!$A$1:$F$270,3,FALSE))</f>
        <v>49</v>
      </c>
      <c r="AB1391" s="3" t="str">
        <f>IF($E1391=IF(ISERROR(VLOOKUP($Y1391,技リスト!$A$1:$F$270,4,FALSE)),"－",VLOOKUP($Y1391,技リスト!$A$1:$F$270,4,FALSE)),"一致","")</f>
        <v>一致</v>
      </c>
      <c r="AC1391" s="15" t="s">
        <v>548</v>
      </c>
      <c r="AD1391" s="3" t="str">
        <f>IF(ISERROR(VLOOKUP($AC1391,技リスト!$A$1:$F$270,6,FALSE)),"－",VLOOKUP($AC1391,技リスト!$A$1:$F$270,6,FALSE))</f>
        <v>DR</v>
      </c>
      <c r="AE1391" s="3">
        <f>IF(ISERROR(VLOOKUP($AC1391,技リスト!$A$1:$F$270,3,FALSE)),"－",VLOOKUP($AC1391,技リスト!$A$1:$F$270,3,FALSE))</f>
        <v>74</v>
      </c>
      <c r="AF1391" s="3" t="str">
        <f>IF($E1391=IF(ISERROR(VLOOKUP($AC1391,技リスト!$A$1:$F$245,4,FALSE)),"－",VLOOKUP($AC1391,技リスト!$A$1:$F$245,4,FALSE)),"一致","")</f>
        <v/>
      </c>
      <c r="AG1391" s="16" t="str">
        <f t="shared" si="168"/>
        <v>クイックドロウブレードアタックごりむちゅうれっぷうダッシュ</v>
      </c>
      <c r="AH1391" s="16" t="str">
        <f t="shared" si="169"/>
        <v>クイックドロウブレードアタックごりむちゅうれっぷうダッシュ</v>
      </c>
      <c r="AI1391" s="16" t="str">
        <f t="shared" si="170"/>
        <v>クイックドロウブレードアタックごりむちゅうれっぷうダッシュ</v>
      </c>
      <c r="AJ1391" s="16" t="str">
        <f t="shared" si="171"/>
        <v>クイックドロウブレードアタックごりむちゅうれっぷうダッシュ</v>
      </c>
      <c r="AK1391" s="15" t="str">
        <f t="shared" si="172"/>
        <v>BLBLDRDR</v>
      </c>
      <c r="AL1391" s="16" t="str">
        <f t="shared" si="173"/>
        <v>BLBLDRDR</v>
      </c>
      <c r="AM1391" s="15" t="str">
        <f t="shared" si="174"/>
        <v>BLBLDRDR</v>
      </c>
      <c r="AN1391" s="15" t="str">
        <f t="shared" si="175"/>
        <v>BLBLDRDR</v>
      </c>
    </row>
    <row r="1392" spans="1:40" ht="11.25" customHeight="1" x14ac:dyDescent="0.15">
      <c r="A1392" s="15">
        <v>1391</v>
      </c>
      <c r="B1392" s="15" t="s">
        <v>3094</v>
      </c>
      <c r="C1392" s="15" t="s">
        <v>3095</v>
      </c>
      <c r="D1392" s="3" t="s">
        <v>18</v>
      </c>
      <c r="E1392" s="15" t="s">
        <v>88</v>
      </c>
      <c r="F1392" s="15" t="s">
        <v>53</v>
      </c>
      <c r="G1392" s="15">
        <v>160</v>
      </c>
      <c r="H1392" s="15">
        <v>138</v>
      </c>
      <c r="I1392" s="15">
        <v>52</v>
      </c>
      <c r="J1392" s="15">
        <v>62</v>
      </c>
      <c r="K1392" s="15">
        <v>52</v>
      </c>
      <c r="L1392" s="15">
        <v>61</v>
      </c>
      <c r="M1392" s="15">
        <v>57</v>
      </c>
      <c r="N1392" s="15">
        <v>62</v>
      </c>
      <c r="O1392" s="15">
        <v>56</v>
      </c>
      <c r="P1392" s="15">
        <v>45</v>
      </c>
      <c r="Q1392" s="15" t="s">
        <v>227</v>
      </c>
      <c r="R1392" s="3" t="str">
        <f>IF(ISERROR(VLOOKUP($Q1392,技リスト!$A$1:$F$270,6,FALSE)),"－",VLOOKUP($Q1392,技リスト!$A$1:$F$270,6,FALSE))</f>
        <v>BL</v>
      </c>
      <c r="S1392" s="3">
        <f>IF(ISERROR(VLOOKUP($Q1392,技リスト!$A$1:$F$270,3,FALSE)),"－",VLOOKUP($Q1392,技リスト!$A$1:$F$270,3,FALSE))</f>
        <v>39</v>
      </c>
      <c r="T1392" s="3" t="str">
        <f>IF($E1392=IF(ISERROR(VLOOKUP($Q1392,技リスト!$A$1:$F$270,4,FALSE)),"－",VLOOKUP($Q1392,技リスト!$A$1:$F$270,4,FALSE)),"一致","")</f>
        <v/>
      </c>
      <c r="U1392" s="15" t="s">
        <v>298</v>
      </c>
      <c r="V1392" s="3" t="str">
        <f>IF(ISERROR(VLOOKUP($U1392,技リスト!$A$1:$F$270,6,FALSE)),"－",VLOOKUP($U1392,技リスト!$A$1:$F$270,6,FALSE))</f>
        <v>DR</v>
      </c>
      <c r="W1392" s="3">
        <f>IF(ISERROR(VLOOKUP($U1392,技リスト!$A$1:$F$270,3,FALSE)),"－",VLOOKUP($U1392,技リスト!$A$1:$F$270,3,FALSE))</f>
        <v>38</v>
      </c>
      <c r="X1392" s="3" t="str">
        <f>IF($E1392=IF(ISERROR(VLOOKUP($U1392,技リスト!$A$1:$F$270,4,FALSE)),"－",VLOOKUP($U1392,技リスト!$A$1:$F$270,4,FALSE)),"一致","")</f>
        <v>一致</v>
      </c>
      <c r="Y1392" s="15" t="s">
        <v>862</v>
      </c>
      <c r="Z1392" s="3" t="str">
        <f>IF(ISERROR(VLOOKUP($Y1392,技リスト!$A$1:$F$270,6,FALSE)),"－",VLOOKUP($Y1392,技リスト!$A$1:$F$270,6,FALSE))</f>
        <v>LS</v>
      </c>
      <c r="AA1392" s="3">
        <f>IF(ISERROR(VLOOKUP($Y1392,技リスト!$A$1:$F$270,3,FALSE)),"－",VLOOKUP($Y1392,技リスト!$A$1:$F$270,3,FALSE))</f>
        <v>70</v>
      </c>
      <c r="AB1392" s="3" t="str">
        <f>IF($E1392=IF(ISERROR(VLOOKUP($Y1392,技リスト!$A$1:$F$270,4,FALSE)),"－",VLOOKUP($Y1392,技リスト!$A$1:$F$270,4,FALSE)),"一致","")</f>
        <v/>
      </c>
      <c r="AC1392" s="15" t="s">
        <v>219</v>
      </c>
      <c r="AD1392" s="3" t="str">
        <f>IF(ISERROR(VLOOKUP($AC1392,技リスト!$A$1:$F$270,6,FALSE)),"－",VLOOKUP($AC1392,技リスト!$A$1:$F$270,6,FALSE))</f>
        <v>BL</v>
      </c>
      <c r="AE1392" s="3">
        <f>IF(ISERROR(VLOOKUP($AC1392,技リスト!$A$1:$F$270,3,FALSE)),"－",VLOOKUP($AC1392,技リスト!$A$1:$F$270,3,FALSE))</f>
        <v>64</v>
      </c>
      <c r="AF1392" s="3" t="str">
        <f>IF($E1392=IF(ISERROR(VLOOKUP($AC1392,技リスト!$A$1:$F$245,4,FALSE)),"－",VLOOKUP($AC1392,技リスト!$A$1:$F$245,4,FALSE)),"一致","")</f>
        <v>一致</v>
      </c>
      <c r="AG1392" s="16" t="str">
        <f t="shared" si="168"/>
        <v>スーパースキャン（Ｂ）ムーンサルトレインボーループサイクロン</v>
      </c>
      <c r="AH1392" s="16" t="str">
        <f t="shared" si="169"/>
        <v>スーパースキャン（Ｂ）ムーンサルトレインボーループサイクロン</v>
      </c>
      <c r="AI1392" s="16" t="str">
        <f t="shared" si="170"/>
        <v>スーパースキャン（Ｂ）ムーンサルトレインボーループサイクロン</v>
      </c>
      <c r="AJ1392" s="16" t="str">
        <f t="shared" si="171"/>
        <v>スーパースキャン（Ｂ）ムーンサルトレインボーループサイクロン</v>
      </c>
      <c r="AK1392" s="15" t="str">
        <f t="shared" si="172"/>
        <v>BLDRLSBL</v>
      </c>
      <c r="AL1392" s="16" t="str">
        <f t="shared" si="173"/>
        <v>BLDRLSBL</v>
      </c>
      <c r="AM1392" s="15" t="str">
        <f t="shared" si="174"/>
        <v>BLDRLSBL</v>
      </c>
      <c r="AN1392" s="15" t="str">
        <f t="shared" si="175"/>
        <v>BLDRLSBL</v>
      </c>
    </row>
    <row r="1393" spans="1:40" ht="11.25" customHeight="1" x14ac:dyDescent="0.15">
      <c r="A1393" s="15">
        <v>1392</v>
      </c>
      <c r="B1393" s="15" t="s">
        <v>3096</v>
      </c>
      <c r="C1393" s="15" t="s">
        <v>3097</v>
      </c>
      <c r="D1393" s="3" t="s">
        <v>18</v>
      </c>
      <c r="E1393" s="15" t="s">
        <v>145</v>
      </c>
      <c r="F1393" s="15" t="s">
        <v>52</v>
      </c>
      <c r="G1393" s="15">
        <v>154</v>
      </c>
      <c r="H1393" s="15">
        <v>156</v>
      </c>
      <c r="I1393" s="15">
        <v>69</v>
      </c>
      <c r="J1393" s="15">
        <v>53</v>
      </c>
      <c r="K1393" s="15">
        <v>52</v>
      </c>
      <c r="L1393" s="15">
        <v>63</v>
      </c>
      <c r="M1393" s="15">
        <v>56</v>
      </c>
      <c r="N1393" s="15">
        <v>62</v>
      </c>
      <c r="O1393" s="15">
        <v>71</v>
      </c>
      <c r="P1393" s="15">
        <v>23</v>
      </c>
      <c r="Q1393" s="15" t="s">
        <v>163</v>
      </c>
      <c r="R1393" s="3" t="str">
        <f>IF(ISERROR(VLOOKUP($Q1393,技リスト!$A$1:$F$270,6,FALSE)),"－",VLOOKUP($Q1393,技リスト!$A$1:$F$270,6,FALSE))</f>
        <v>NS</v>
      </c>
      <c r="S1393" s="3">
        <f>IF(ISERROR(VLOOKUP($Q1393,技リスト!$A$1:$F$270,3,FALSE)),"－",VLOOKUP($Q1393,技リスト!$A$1:$F$270,3,FALSE))</f>
        <v>24</v>
      </c>
      <c r="T1393" s="3" t="str">
        <f>IF($E1393=IF(ISERROR(VLOOKUP($Q1393,技リスト!$A$1:$F$270,4,FALSE)),"－",VLOOKUP($Q1393,技リスト!$A$1:$F$270,4,FALSE)),"一致","")</f>
        <v>一致</v>
      </c>
      <c r="U1393" s="15" t="s">
        <v>330</v>
      </c>
      <c r="V1393" s="3" t="str">
        <f>IF(ISERROR(VLOOKUP($U1393,技リスト!$A$1:$F$270,6,FALSE)),"－",VLOOKUP($U1393,技リスト!$A$1:$F$270,6,FALSE))</f>
        <v>NS</v>
      </c>
      <c r="W1393" s="3">
        <f>IF(ISERROR(VLOOKUP($U1393,技リスト!$A$1:$F$270,3,FALSE)),"－",VLOOKUP($U1393,技リスト!$A$1:$F$270,3,FALSE))</f>
        <v>65</v>
      </c>
      <c r="X1393" s="3" t="str">
        <f>IF($E1393=IF(ISERROR(VLOOKUP($U1393,技リスト!$A$1:$F$270,4,FALSE)),"－",VLOOKUP($U1393,技リスト!$A$1:$F$270,4,FALSE)),"一致","")</f>
        <v/>
      </c>
      <c r="Y1393" s="15" t="s">
        <v>176</v>
      </c>
      <c r="Z1393" s="3" t="str">
        <f>IF(ISERROR(VLOOKUP($Y1393,技リスト!$A$1:$F$270,6,FALSE)),"－",VLOOKUP($Y1393,技リスト!$A$1:$F$270,6,FALSE))</f>
        <v>DR</v>
      </c>
      <c r="AA1393" s="3">
        <f>IF(ISERROR(VLOOKUP($Y1393,技リスト!$A$1:$F$270,3,FALSE)),"－",VLOOKUP($Y1393,技リスト!$A$1:$F$270,3,FALSE))</f>
        <v>47</v>
      </c>
      <c r="AB1393" s="3" t="str">
        <f>IF($E1393=IF(ISERROR(VLOOKUP($Y1393,技リスト!$A$1:$F$270,4,FALSE)),"－",VLOOKUP($Y1393,技リスト!$A$1:$F$270,4,FALSE)),"一致","")</f>
        <v>一致</v>
      </c>
      <c r="AC1393" s="15" t="s">
        <v>148</v>
      </c>
      <c r="AD1393" s="3" t="str">
        <f>IF(ISERROR(VLOOKUP($AC1393,技リスト!$A$1:$F$270,6,FALSE)),"－",VLOOKUP($AC1393,技リスト!$A$1:$F$270,6,FALSE))</f>
        <v>BS</v>
      </c>
      <c r="AE1393" s="3">
        <f>IF(ISERROR(VLOOKUP($AC1393,技リスト!$A$1:$F$270,3,FALSE)),"－",VLOOKUP($AC1393,技リスト!$A$1:$F$270,3,FALSE))</f>
        <v>80</v>
      </c>
      <c r="AF1393" s="3" t="str">
        <f>IF($E1393=IF(ISERROR(VLOOKUP($AC1393,技リスト!$A$1:$F$245,4,FALSE)),"－",VLOOKUP($AC1393,技リスト!$A$1:$F$245,4,FALSE)),"一致","")</f>
        <v>一致</v>
      </c>
      <c r="AG1393" s="16" t="str">
        <f t="shared" si="168"/>
        <v>グレネードショットラン・ボール・ランヒートタックルドこんじょうバット</v>
      </c>
      <c r="AH1393" s="16" t="str">
        <f t="shared" si="169"/>
        <v>グレネードショットラン・ボール・ランヒートタックルドこんじょうバット</v>
      </c>
      <c r="AI1393" s="16" t="str">
        <f t="shared" si="170"/>
        <v>グレネードショットラン・ボール・ランヒートタックルドこんじょうバット</v>
      </c>
      <c r="AJ1393" s="16" t="str">
        <f t="shared" si="171"/>
        <v>グレネードショットラン・ボール・ランヒートタックルドこんじょうバット</v>
      </c>
      <c r="AK1393" s="15" t="str">
        <f t="shared" si="172"/>
        <v>NSNSDRBS</v>
      </c>
      <c r="AL1393" s="16" t="str">
        <f t="shared" si="173"/>
        <v>NSNSDRBS</v>
      </c>
      <c r="AM1393" s="15" t="str">
        <f t="shared" si="174"/>
        <v>NSNSDRBS</v>
      </c>
      <c r="AN1393" s="15" t="str">
        <f t="shared" si="175"/>
        <v>NSNSDRBS</v>
      </c>
    </row>
    <row r="1394" spans="1:40" ht="11.25" customHeight="1" x14ac:dyDescent="0.15">
      <c r="A1394" s="15">
        <v>1393</v>
      </c>
      <c r="B1394" s="15" t="s">
        <v>3098</v>
      </c>
      <c r="C1394" s="15" t="s">
        <v>3099</v>
      </c>
      <c r="D1394" s="3" t="s">
        <v>18</v>
      </c>
      <c r="E1394" s="15" t="s">
        <v>88</v>
      </c>
      <c r="F1394" s="15" t="s">
        <v>17</v>
      </c>
      <c r="G1394" s="15">
        <v>136</v>
      </c>
      <c r="H1394" s="15">
        <v>165</v>
      </c>
      <c r="I1394" s="15">
        <v>68</v>
      </c>
      <c r="J1394" s="15">
        <v>71</v>
      </c>
      <c r="K1394" s="15">
        <v>76</v>
      </c>
      <c r="L1394" s="15">
        <v>65</v>
      </c>
      <c r="M1394" s="15">
        <v>44</v>
      </c>
      <c r="N1394" s="15">
        <v>73</v>
      </c>
      <c r="O1394" s="15">
        <v>65</v>
      </c>
      <c r="P1394" s="15">
        <v>24</v>
      </c>
      <c r="Q1394" s="15" t="s">
        <v>427</v>
      </c>
      <c r="R1394" s="3" t="str">
        <f>IF(ISERROR(VLOOKUP($Q1394,技リスト!$A$1:$F$270,6,FALSE)),"－",VLOOKUP($Q1394,技リスト!$A$1:$F$270,6,FALSE))</f>
        <v>BL</v>
      </c>
      <c r="S1394" s="3">
        <f>IF(ISERROR(VLOOKUP($Q1394,技リスト!$A$1:$F$270,3,FALSE)),"－",VLOOKUP($Q1394,技リスト!$A$1:$F$270,3,FALSE))</f>
        <v>39</v>
      </c>
      <c r="T1394" s="3" t="str">
        <f>IF($E1394=IF(ISERROR(VLOOKUP($Q1394,技リスト!$A$1:$F$270,4,FALSE)),"－",VLOOKUP($Q1394,技リスト!$A$1:$F$270,4,FALSE)),"一致","")</f>
        <v>一致</v>
      </c>
      <c r="U1394" s="15" t="s">
        <v>698</v>
      </c>
      <c r="V1394" s="3" t="str">
        <f>IF(ISERROR(VLOOKUP($U1394,技リスト!$A$1:$F$270,6,FALSE)),"－",VLOOKUP($U1394,技リスト!$A$1:$F$270,6,FALSE))</f>
        <v>BL</v>
      </c>
      <c r="W1394" s="3">
        <f>IF(ISERROR(VLOOKUP($U1394,技リスト!$A$1:$F$270,3,FALSE)),"－",VLOOKUP($U1394,技リスト!$A$1:$F$270,3,FALSE))</f>
        <v>44</v>
      </c>
      <c r="X1394" s="3" t="str">
        <f>IF($E1394=IF(ISERROR(VLOOKUP($U1394,技リスト!$A$1:$F$270,4,FALSE)),"－",VLOOKUP($U1394,技リスト!$A$1:$F$270,4,FALSE)),"一致","")</f>
        <v>一致</v>
      </c>
      <c r="Y1394" s="15" t="s">
        <v>218</v>
      </c>
      <c r="Z1394" s="3" t="str">
        <f>IF(ISERROR(VLOOKUP($Y1394,技リスト!$A$1:$F$270,6,FALSE)),"－",VLOOKUP($Y1394,技リスト!$A$1:$F$270,6,FALSE))</f>
        <v>DR</v>
      </c>
      <c r="AA1394" s="3">
        <f>IF(ISERROR(VLOOKUP($Y1394,技リスト!$A$1:$F$270,3,FALSE)),"－",VLOOKUP($Y1394,技リスト!$A$1:$F$270,3,FALSE))</f>
        <v>63</v>
      </c>
      <c r="AB1394" s="3" t="str">
        <f>IF($E1394=IF(ISERROR(VLOOKUP($Y1394,技リスト!$A$1:$F$270,4,FALSE)),"－",VLOOKUP($Y1394,技リスト!$A$1:$F$270,4,FALSE)),"一致","")</f>
        <v/>
      </c>
      <c r="AC1394" s="15" t="s">
        <v>220</v>
      </c>
      <c r="AD1394" s="3" t="str">
        <f>IF(ISERROR(VLOOKUP($AC1394,技リスト!$A$1:$F$270,6,FALSE)),"－",VLOOKUP($AC1394,技リスト!$A$1:$F$270,6,FALSE))</f>
        <v>BL</v>
      </c>
      <c r="AE1394" s="3">
        <f>IF(ISERROR(VLOOKUP($AC1394,技リスト!$A$1:$F$270,3,FALSE)),"－",VLOOKUP($AC1394,技リスト!$A$1:$F$270,3,FALSE))</f>
        <v>84</v>
      </c>
      <c r="AF1394" s="3" t="str">
        <f>IF($E1394=IF(ISERROR(VLOOKUP($AC1394,技リスト!$A$1:$F$245,4,FALSE)),"－",VLOOKUP($AC1394,技リスト!$A$1:$F$245,4,FALSE)),"一致","")</f>
        <v>一致</v>
      </c>
      <c r="AG1394" s="16" t="str">
        <f t="shared" si="168"/>
        <v>ブレードアタックアイスグランドジャッジスルーダブルサイクロン</v>
      </c>
      <c r="AH1394" s="16" t="str">
        <f t="shared" si="169"/>
        <v>ブレードアタックアイスグランドジャッジスルーダブルサイクロン</v>
      </c>
      <c r="AI1394" s="16" t="str">
        <f t="shared" si="170"/>
        <v>ブレードアタックアイスグランドジャッジスルーダブルサイクロン</v>
      </c>
      <c r="AJ1394" s="16" t="str">
        <f t="shared" si="171"/>
        <v>ブレードアタックアイスグランドジャッジスルーダブルサイクロン</v>
      </c>
      <c r="AK1394" s="15" t="str">
        <f t="shared" si="172"/>
        <v>BLBLDRBL</v>
      </c>
      <c r="AL1394" s="16" t="str">
        <f t="shared" si="173"/>
        <v>BLBLDRBL</v>
      </c>
      <c r="AM1394" s="15" t="str">
        <f t="shared" si="174"/>
        <v>BLBLDRBL</v>
      </c>
      <c r="AN1394" s="15" t="str">
        <f t="shared" si="175"/>
        <v>BLBLDRBL</v>
      </c>
    </row>
    <row r="1395" spans="1:40" ht="11.25" customHeight="1" x14ac:dyDescent="0.15">
      <c r="A1395" s="15">
        <v>1394</v>
      </c>
      <c r="B1395" s="15" t="s">
        <v>3100</v>
      </c>
      <c r="C1395" s="15" t="s">
        <v>3101</v>
      </c>
      <c r="D1395" s="3" t="s">
        <v>18</v>
      </c>
      <c r="E1395" s="15" t="s">
        <v>88</v>
      </c>
      <c r="F1395" s="15" t="s">
        <v>53</v>
      </c>
      <c r="G1395" s="15">
        <v>77</v>
      </c>
      <c r="H1395" s="15">
        <v>134</v>
      </c>
      <c r="I1395" s="15">
        <v>50</v>
      </c>
      <c r="J1395" s="15">
        <v>52</v>
      </c>
      <c r="K1395" s="15">
        <v>57</v>
      </c>
      <c r="L1395" s="15">
        <v>63</v>
      </c>
      <c r="M1395" s="15">
        <v>79</v>
      </c>
      <c r="N1395" s="15">
        <v>60</v>
      </c>
      <c r="O1395" s="15">
        <v>63</v>
      </c>
      <c r="P1395" s="15">
        <v>21</v>
      </c>
      <c r="Q1395" s="15" t="s">
        <v>921</v>
      </c>
      <c r="R1395" s="3" t="str">
        <f>IF(ISERROR(VLOOKUP($Q1395,技リスト!$A$1:$F$270,6,FALSE)),"－",VLOOKUP($Q1395,技リスト!$A$1:$F$270,6,FALSE))</f>
        <v>DR</v>
      </c>
      <c r="S1395" s="3">
        <f>IF(ISERROR(VLOOKUP($Q1395,技リスト!$A$1:$F$270,3,FALSE)),"－",VLOOKUP($Q1395,技リスト!$A$1:$F$270,3,FALSE))</f>
        <v>17</v>
      </c>
      <c r="T1395" s="3" t="str">
        <f>IF($E1395=IF(ISERROR(VLOOKUP($Q1395,技リスト!$A$1:$F$270,4,FALSE)),"－",VLOOKUP($Q1395,技リスト!$A$1:$F$270,4,FALSE)),"一致","")</f>
        <v/>
      </c>
      <c r="U1395" s="15" t="s">
        <v>140</v>
      </c>
      <c r="V1395" s="3" t="str">
        <f>IF(ISERROR(VLOOKUP($U1395,技リスト!$A$1:$F$270,6,FALSE)),"－",VLOOKUP($U1395,技リスト!$A$1:$F$270,6,FALSE))</f>
        <v>BL</v>
      </c>
      <c r="W1395" s="3">
        <f>IF(ISERROR(VLOOKUP($U1395,技リスト!$A$1:$F$270,3,FALSE)),"－",VLOOKUP($U1395,技リスト!$A$1:$F$270,3,FALSE))</f>
        <v>41</v>
      </c>
      <c r="X1395" s="3" t="str">
        <f>IF($E1395=IF(ISERROR(VLOOKUP($U1395,技リスト!$A$1:$F$270,4,FALSE)),"－",VLOOKUP($U1395,技リスト!$A$1:$F$270,4,FALSE)),"一致","")</f>
        <v/>
      </c>
      <c r="Y1395" s="15" t="s">
        <v>135</v>
      </c>
      <c r="Z1395" s="3" t="str">
        <f>IF(ISERROR(VLOOKUP($Y1395,技リスト!$A$1:$F$270,6,FALSE)),"－",VLOOKUP($Y1395,技リスト!$A$1:$F$270,6,FALSE))</f>
        <v>DR</v>
      </c>
      <c r="AA1395" s="3">
        <f>IF(ISERROR(VLOOKUP($Y1395,技リスト!$A$1:$F$270,3,FALSE)),"－",VLOOKUP($Y1395,技リスト!$A$1:$F$270,3,FALSE))</f>
        <v>61</v>
      </c>
      <c r="AB1395" s="3" t="str">
        <f>IF($E1395=IF(ISERROR(VLOOKUP($Y1395,技リスト!$A$1:$F$270,4,FALSE)),"－",VLOOKUP($Y1395,技リスト!$A$1:$F$270,4,FALSE)),"一致","")</f>
        <v/>
      </c>
      <c r="AC1395" s="15" t="s">
        <v>128</v>
      </c>
      <c r="AD1395" s="3" t="str">
        <f>IF(ISERROR(VLOOKUP($AC1395,技リスト!$A$1:$F$270,6,FALSE)),"－",VLOOKUP($AC1395,技リスト!$A$1:$F$270,6,FALSE))</f>
        <v>DR</v>
      </c>
      <c r="AE1395" s="3">
        <f>IF(ISERROR(VLOOKUP($AC1395,技リスト!$A$1:$F$270,3,FALSE)),"－",VLOOKUP($AC1395,技リスト!$A$1:$F$270,3,FALSE))</f>
        <v>76</v>
      </c>
      <c r="AF1395" s="3" t="str">
        <f>IF($E1395=IF(ISERROR(VLOOKUP($AC1395,技リスト!$A$1:$F$245,4,FALSE)),"－",VLOOKUP($AC1395,技リスト!$A$1:$F$245,4,FALSE)),"一致","")</f>
        <v/>
      </c>
      <c r="AG1395" s="16" t="str">
        <f t="shared" si="168"/>
        <v>ひとりワンツーうしろのしょうめんモグラフェイントぶんしんフェイント</v>
      </c>
      <c r="AH1395" s="16" t="str">
        <f t="shared" si="169"/>
        <v>ひとりワンツーうしろのしょうめんモグラフェイントぶんしんフェイント</v>
      </c>
      <c r="AI1395" s="16" t="str">
        <f t="shared" si="170"/>
        <v>ひとりワンツーうしろのしょうめんモグラフェイントぶんしんフェイント</v>
      </c>
      <c r="AJ1395" s="16" t="str">
        <f t="shared" si="171"/>
        <v>ひとりワンツーうしろのしょうめんモグラフェイントぶんしんフェイント</v>
      </c>
      <c r="AK1395" s="15" t="str">
        <f t="shared" si="172"/>
        <v>DRBLDRDR</v>
      </c>
      <c r="AL1395" s="16" t="str">
        <f t="shared" si="173"/>
        <v>DRBLDRDR</v>
      </c>
      <c r="AM1395" s="15" t="str">
        <f t="shared" si="174"/>
        <v>DRBLDRDR</v>
      </c>
      <c r="AN1395" s="15" t="str">
        <f t="shared" si="175"/>
        <v>DRBLDRDR</v>
      </c>
    </row>
    <row r="1396" spans="1:40" ht="11.25" customHeight="1" x14ac:dyDescent="0.15">
      <c r="A1396" s="15">
        <v>1395</v>
      </c>
      <c r="B1396" s="15" t="s">
        <v>3102</v>
      </c>
      <c r="C1396" s="15" t="s">
        <v>3103</v>
      </c>
      <c r="D1396" s="3" t="s">
        <v>18</v>
      </c>
      <c r="E1396" s="15" t="s">
        <v>19</v>
      </c>
      <c r="F1396" s="15" t="s">
        <v>53</v>
      </c>
      <c r="G1396" s="15">
        <v>92</v>
      </c>
      <c r="H1396" s="15">
        <v>80</v>
      </c>
      <c r="I1396" s="15">
        <v>68</v>
      </c>
      <c r="J1396" s="15">
        <v>69</v>
      </c>
      <c r="K1396" s="15">
        <v>72</v>
      </c>
      <c r="L1396" s="15">
        <v>70</v>
      </c>
      <c r="M1396" s="15">
        <v>73</v>
      </c>
      <c r="N1396" s="15">
        <v>33</v>
      </c>
      <c r="O1396" s="15">
        <v>78</v>
      </c>
      <c r="P1396" s="15">
        <v>27</v>
      </c>
      <c r="Q1396" s="15" t="s">
        <v>289</v>
      </c>
      <c r="R1396" s="3" t="str">
        <f>IF(ISERROR(VLOOKUP($Q1396,技リスト!$A$1:$F$270,6,FALSE)),"－",VLOOKUP($Q1396,技リスト!$A$1:$F$270,6,FALSE))</f>
        <v>DR</v>
      </c>
      <c r="S1396" s="3">
        <f>IF(ISERROR(VLOOKUP($Q1396,技リスト!$A$1:$F$270,3,FALSE)),"－",VLOOKUP($Q1396,技リスト!$A$1:$F$270,3,FALSE))</f>
        <v>24</v>
      </c>
      <c r="T1396" s="3" t="str">
        <f>IF($E1396=IF(ISERROR(VLOOKUP($Q1396,技リスト!$A$1:$F$270,4,FALSE)),"－",VLOOKUP($Q1396,技リスト!$A$1:$F$270,4,FALSE)),"一致","")</f>
        <v/>
      </c>
      <c r="U1396" s="15" t="s">
        <v>325</v>
      </c>
      <c r="V1396" s="3" t="str">
        <f>IF(ISERROR(VLOOKUP($U1396,技リスト!$A$1:$F$270,6,FALSE)),"－",VLOOKUP($U1396,技リスト!$A$1:$F$270,6,FALSE))</f>
        <v>NS</v>
      </c>
      <c r="W1396" s="3">
        <f>IF(ISERROR(VLOOKUP($U1396,技リスト!$A$1:$F$270,3,FALSE)),"－",VLOOKUP($U1396,技リスト!$A$1:$F$270,3,FALSE))</f>
        <v>58</v>
      </c>
      <c r="X1396" s="3" t="str">
        <f>IF($E1396=IF(ISERROR(VLOOKUP($U1396,技リスト!$A$1:$F$270,4,FALSE)),"－",VLOOKUP($U1396,技リスト!$A$1:$F$270,4,FALSE)),"一致","")</f>
        <v/>
      </c>
      <c r="Y1396" s="15" t="s">
        <v>548</v>
      </c>
      <c r="Z1396" s="3" t="str">
        <f>IF(ISERROR(VLOOKUP($Y1396,技リスト!$A$1:$F$270,6,FALSE)),"－",VLOOKUP($Y1396,技リスト!$A$1:$F$270,6,FALSE))</f>
        <v>DR</v>
      </c>
      <c r="AA1396" s="3">
        <f>IF(ISERROR(VLOOKUP($Y1396,技リスト!$A$1:$F$270,3,FALSE)),"－",VLOOKUP($Y1396,技リスト!$A$1:$F$270,3,FALSE))</f>
        <v>74</v>
      </c>
      <c r="AB1396" s="3" t="str">
        <f>IF($E1396=IF(ISERROR(VLOOKUP($Y1396,技リスト!$A$1:$F$270,4,FALSE)),"－",VLOOKUP($Y1396,技リスト!$A$1:$F$270,4,FALSE)),"一致","")</f>
        <v/>
      </c>
      <c r="AC1396" s="15" t="s">
        <v>219</v>
      </c>
      <c r="AD1396" s="3" t="str">
        <f>IF(ISERROR(VLOOKUP($AC1396,技リスト!$A$1:$F$270,6,FALSE)),"－",VLOOKUP($AC1396,技リスト!$A$1:$F$270,6,FALSE))</f>
        <v>BL</v>
      </c>
      <c r="AE1396" s="3">
        <f>IF(ISERROR(VLOOKUP($AC1396,技リスト!$A$1:$F$270,3,FALSE)),"－",VLOOKUP($AC1396,技リスト!$A$1:$F$270,3,FALSE))</f>
        <v>64</v>
      </c>
      <c r="AF1396" s="3" t="str">
        <f>IF($E1396=IF(ISERROR(VLOOKUP($AC1396,技リスト!$A$1:$F$245,4,FALSE)),"－",VLOOKUP($AC1396,技リスト!$A$1:$F$245,4,FALSE)),"一致","")</f>
        <v/>
      </c>
      <c r="AG1396" s="16" t="str">
        <f t="shared" si="168"/>
        <v>どくぎりのじゅつコンドルダイブれっぷうダッシュサイクロン</v>
      </c>
      <c r="AH1396" s="16" t="str">
        <f t="shared" si="169"/>
        <v>どくぎりのじゅつコンドルダイブれっぷうダッシュサイクロン</v>
      </c>
      <c r="AI1396" s="16" t="str">
        <f t="shared" si="170"/>
        <v>どくぎりのじゅつコンドルダイブれっぷうダッシュサイクロン</v>
      </c>
      <c r="AJ1396" s="16" t="str">
        <f t="shared" si="171"/>
        <v>どくぎりのじゅつコンドルダイブれっぷうダッシュサイクロン</v>
      </c>
      <c r="AK1396" s="15" t="str">
        <f t="shared" si="172"/>
        <v>DRNSDRBL</v>
      </c>
      <c r="AL1396" s="16" t="str">
        <f t="shared" si="173"/>
        <v>DRNSDRBL</v>
      </c>
      <c r="AM1396" s="15" t="str">
        <f t="shared" si="174"/>
        <v>DRNSDRBL</v>
      </c>
      <c r="AN1396" s="15" t="str">
        <f t="shared" si="175"/>
        <v>DRNSDRBL</v>
      </c>
    </row>
    <row r="1397" spans="1:40" ht="11.25" customHeight="1" x14ac:dyDescent="0.15">
      <c r="A1397" s="15">
        <v>1396</v>
      </c>
      <c r="B1397" s="15" t="s">
        <v>3104</v>
      </c>
      <c r="C1397" s="15" t="s">
        <v>3105</v>
      </c>
      <c r="D1397" s="3" t="s">
        <v>18</v>
      </c>
      <c r="E1397" s="15" t="s">
        <v>19</v>
      </c>
      <c r="F1397" s="15" t="s">
        <v>17</v>
      </c>
      <c r="G1397" s="15">
        <v>158</v>
      </c>
      <c r="H1397" s="15">
        <v>136</v>
      </c>
      <c r="I1397" s="15">
        <v>56</v>
      </c>
      <c r="J1397" s="15">
        <v>62</v>
      </c>
      <c r="K1397" s="15">
        <v>63</v>
      </c>
      <c r="L1397" s="15">
        <v>52</v>
      </c>
      <c r="M1397" s="15">
        <v>72</v>
      </c>
      <c r="N1397" s="15">
        <v>53</v>
      </c>
      <c r="O1397" s="15">
        <v>63</v>
      </c>
      <c r="P1397" s="15">
        <v>15</v>
      </c>
      <c r="Q1397" s="15" t="s">
        <v>146</v>
      </c>
      <c r="R1397" s="3" t="str">
        <f>IF(ISERROR(VLOOKUP($Q1397,技リスト!$A$1:$F$270,6,FALSE)),"－",VLOOKUP($Q1397,技リスト!$A$1:$F$270,6,FALSE))</f>
        <v>DR</v>
      </c>
      <c r="S1397" s="3">
        <f>IF(ISERROR(VLOOKUP($Q1397,技リスト!$A$1:$F$270,3,FALSE)),"－",VLOOKUP($Q1397,技リスト!$A$1:$F$270,3,FALSE))</f>
        <v>15</v>
      </c>
      <c r="T1397" s="3" t="str">
        <f>IF($E1397=IF(ISERROR(VLOOKUP($Q1397,技リスト!$A$1:$F$270,4,FALSE)),"－",VLOOKUP($Q1397,技リスト!$A$1:$F$270,4,FALSE)),"一致","")</f>
        <v/>
      </c>
      <c r="U1397" s="15" t="s">
        <v>176</v>
      </c>
      <c r="V1397" s="3" t="str">
        <f>IF(ISERROR(VLOOKUP($U1397,技リスト!$A$1:$F$270,6,FALSE)),"－",VLOOKUP($U1397,技リスト!$A$1:$F$270,6,FALSE))</f>
        <v>DR</v>
      </c>
      <c r="W1397" s="3">
        <f>IF(ISERROR(VLOOKUP($U1397,技リスト!$A$1:$F$270,3,FALSE)),"－",VLOOKUP($U1397,技リスト!$A$1:$F$270,3,FALSE))</f>
        <v>47</v>
      </c>
      <c r="X1397" s="3" t="str">
        <f>IF($E1397=IF(ISERROR(VLOOKUP($U1397,技リスト!$A$1:$F$270,4,FALSE)),"－",VLOOKUP($U1397,技リスト!$A$1:$F$270,4,FALSE)),"一致","")</f>
        <v/>
      </c>
      <c r="Y1397" s="15" t="s">
        <v>165</v>
      </c>
      <c r="Z1397" s="3" t="str">
        <f>IF(ISERROR(VLOOKUP($Y1397,技リスト!$A$1:$F$270,6,FALSE)),"－",VLOOKUP($Y1397,技リスト!$A$1:$F$270,6,FALSE))</f>
        <v>BL</v>
      </c>
      <c r="AA1397" s="3">
        <f>IF(ISERROR(VLOOKUP($Y1397,技リスト!$A$1:$F$270,3,FALSE)),"－",VLOOKUP($Y1397,技リスト!$A$1:$F$270,3,FALSE))</f>
        <v>46</v>
      </c>
      <c r="AB1397" s="3" t="str">
        <f>IF($E1397=IF(ISERROR(VLOOKUP($Y1397,技リスト!$A$1:$F$270,4,FALSE)),"－",VLOOKUP($Y1397,技リスト!$A$1:$F$270,4,FALSE)),"一致","")</f>
        <v>一致</v>
      </c>
      <c r="AC1397" s="15" t="s">
        <v>338</v>
      </c>
      <c r="AD1397" s="3" t="str">
        <f>IF(ISERROR(VLOOKUP($AC1397,技リスト!$A$1:$F$270,6,FALSE)),"－",VLOOKUP($AC1397,技リスト!$A$1:$F$270,6,FALSE))</f>
        <v>DR</v>
      </c>
      <c r="AE1397" s="3">
        <f>IF(ISERROR(VLOOKUP($AC1397,技リスト!$A$1:$F$270,3,FALSE)),"－",VLOOKUP($AC1397,技リスト!$A$1:$F$270,3,FALSE))</f>
        <v>76</v>
      </c>
      <c r="AF1397" s="3" t="str">
        <f>IF($E1397=IF(ISERROR(VLOOKUP($AC1397,技リスト!$A$1:$F$245,4,FALSE)),"－",VLOOKUP($AC1397,技リスト!$A$1:$F$245,4,FALSE)),"一致","")</f>
        <v/>
      </c>
      <c r="AG1397" s="16" t="str">
        <f t="shared" si="168"/>
        <v>モンキーターンヒートタックルフェイクボールとうめいフェイント</v>
      </c>
      <c r="AH1397" s="16" t="str">
        <f t="shared" si="169"/>
        <v>モンキーターンヒートタックルフェイクボールとうめいフェイント</v>
      </c>
      <c r="AI1397" s="16" t="str">
        <f t="shared" si="170"/>
        <v>モンキーターンヒートタックルフェイクボールとうめいフェイント</v>
      </c>
      <c r="AJ1397" s="16" t="str">
        <f t="shared" si="171"/>
        <v>モンキーターンヒートタックルフェイクボールとうめいフェイント</v>
      </c>
      <c r="AK1397" s="15" t="str">
        <f t="shared" si="172"/>
        <v>DRDRBLDR</v>
      </c>
      <c r="AL1397" s="16" t="str">
        <f t="shared" si="173"/>
        <v>DRDRBLDR</v>
      </c>
      <c r="AM1397" s="15" t="str">
        <f t="shared" si="174"/>
        <v>DRDRBLDR</v>
      </c>
      <c r="AN1397" s="15" t="str">
        <f t="shared" si="175"/>
        <v>DRDRBLDR</v>
      </c>
    </row>
    <row r="1398" spans="1:40" ht="11.25" customHeight="1" x14ac:dyDescent="0.15">
      <c r="A1398" s="15">
        <v>1397</v>
      </c>
      <c r="B1398" s="15" t="s">
        <v>3106</v>
      </c>
      <c r="C1398" s="15" t="s">
        <v>3107</v>
      </c>
      <c r="D1398" s="3" t="s">
        <v>18</v>
      </c>
      <c r="E1398" s="15" t="s">
        <v>121</v>
      </c>
      <c r="F1398" s="15" t="s">
        <v>53</v>
      </c>
      <c r="G1398" s="15">
        <v>154</v>
      </c>
      <c r="H1398" s="15">
        <v>198</v>
      </c>
      <c r="I1398" s="15">
        <v>57</v>
      </c>
      <c r="J1398" s="15">
        <v>53</v>
      </c>
      <c r="K1398" s="15">
        <v>56</v>
      </c>
      <c r="L1398" s="15">
        <v>63</v>
      </c>
      <c r="M1398" s="15">
        <v>55</v>
      </c>
      <c r="N1398" s="15">
        <v>56</v>
      </c>
      <c r="O1398" s="15">
        <v>61</v>
      </c>
      <c r="P1398" s="15">
        <v>15</v>
      </c>
      <c r="Q1398" s="15" t="s">
        <v>329</v>
      </c>
      <c r="R1398" s="3" t="str">
        <f>IF(ISERROR(VLOOKUP($Q1398,技リスト!$A$1:$F$270,6,FALSE)),"－",VLOOKUP($Q1398,技リスト!$A$1:$F$270,6,FALSE))</f>
        <v>DR</v>
      </c>
      <c r="S1398" s="3">
        <f>IF(ISERROR(VLOOKUP($Q1398,技リスト!$A$1:$F$270,3,FALSE)),"－",VLOOKUP($Q1398,技リスト!$A$1:$F$270,3,FALSE))</f>
        <v>8</v>
      </c>
      <c r="T1398" s="3" t="str">
        <f>IF($E1398=IF(ISERROR(VLOOKUP($Q1398,技リスト!$A$1:$F$270,4,FALSE)),"－",VLOOKUP($Q1398,技リスト!$A$1:$F$270,4,FALSE)),"一致","")</f>
        <v/>
      </c>
      <c r="U1398" s="15" t="s">
        <v>171</v>
      </c>
      <c r="V1398" s="3" t="str">
        <f>IF(ISERROR(VLOOKUP($U1398,技リスト!$A$1:$F$270,6,FALSE)),"－",VLOOKUP($U1398,技リスト!$A$1:$F$270,6,FALSE))</f>
        <v>DR</v>
      </c>
      <c r="W1398" s="3">
        <f>IF(ISERROR(VLOOKUP($U1398,技リスト!$A$1:$F$270,3,FALSE)),"－",VLOOKUP($U1398,技リスト!$A$1:$F$270,3,FALSE))</f>
        <v>47</v>
      </c>
      <c r="X1398" s="3" t="str">
        <f>IF($E1398=IF(ISERROR(VLOOKUP($U1398,技リスト!$A$1:$F$270,4,FALSE)),"－",VLOOKUP($U1398,技リスト!$A$1:$F$270,4,FALSE)),"一致","")</f>
        <v/>
      </c>
      <c r="Y1398" s="15" t="s">
        <v>732</v>
      </c>
      <c r="Z1398" s="3" t="str">
        <f>IF(ISERROR(VLOOKUP($Y1398,技リスト!$A$1:$F$270,6,FALSE)),"－",VLOOKUP($Y1398,技リスト!$A$1:$F$270,6,FALSE))</f>
        <v>BL</v>
      </c>
      <c r="AA1398" s="3">
        <f>IF(ISERROR(VLOOKUP($Y1398,技リスト!$A$1:$F$270,3,FALSE)),"－",VLOOKUP($Y1398,技リスト!$A$1:$F$270,3,FALSE))</f>
        <v>56</v>
      </c>
      <c r="AB1398" s="3" t="str">
        <f>IF($E1398=IF(ISERROR(VLOOKUP($Y1398,技リスト!$A$1:$F$270,4,FALSE)),"－",VLOOKUP($Y1398,技リスト!$A$1:$F$270,4,FALSE)),"一致","")</f>
        <v/>
      </c>
      <c r="AC1398" s="15" t="s">
        <v>265</v>
      </c>
      <c r="AD1398" s="3" t="str">
        <f>IF(ISERROR(VLOOKUP($AC1398,技リスト!$A$1:$F$270,6,FALSE)),"－",VLOOKUP($AC1398,技リスト!$A$1:$F$270,6,FALSE))</f>
        <v>BS</v>
      </c>
      <c r="AE1398" s="3">
        <f>IF(ISERROR(VLOOKUP($AC1398,技リスト!$A$1:$F$270,3,FALSE)),"－",VLOOKUP($AC1398,技リスト!$A$1:$F$270,3,FALSE))</f>
        <v>78</v>
      </c>
      <c r="AF1398" s="3" t="str">
        <f>IF($E1398=IF(ISERROR(VLOOKUP($AC1398,技リスト!$A$1:$F$245,4,FALSE)),"－",VLOOKUP($AC1398,技リスト!$A$1:$F$245,4,FALSE)),"一致","")</f>
        <v/>
      </c>
      <c r="AG1398" s="16" t="str">
        <f t="shared" si="168"/>
        <v>たまのりピエロイリュージョンボールフェイクボンバーホークショット</v>
      </c>
      <c r="AH1398" s="16" t="str">
        <f t="shared" si="169"/>
        <v>たまのりピエロイリュージョンボールフェイクボンバーホークショット</v>
      </c>
      <c r="AI1398" s="16" t="str">
        <f t="shared" si="170"/>
        <v>たまのりピエロイリュージョンボールフェイクボンバーホークショット</v>
      </c>
      <c r="AJ1398" s="16" t="str">
        <f t="shared" si="171"/>
        <v>たまのりピエロイリュージョンボールフェイクボンバーホークショット</v>
      </c>
      <c r="AK1398" s="15" t="str">
        <f t="shared" si="172"/>
        <v>DRDRBLBS</v>
      </c>
      <c r="AL1398" s="16" t="str">
        <f t="shared" si="173"/>
        <v>DRDRBLBS</v>
      </c>
      <c r="AM1398" s="15" t="str">
        <f t="shared" si="174"/>
        <v>DRDRBLBS</v>
      </c>
      <c r="AN1398" s="15" t="str">
        <f t="shared" si="175"/>
        <v>DRDRBLBS</v>
      </c>
    </row>
    <row r="1399" spans="1:40" ht="11.25" customHeight="1" x14ac:dyDescent="0.15">
      <c r="A1399" s="15">
        <v>1398</v>
      </c>
      <c r="B1399" s="15" t="s">
        <v>3108</v>
      </c>
      <c r="C1399" s="15" t="s">
        <v>3109</v>
      </c>
      <c r="D1399" s="3" t="s">
        <v>18</v>
      </c>
      <c r="E1399" s="15" t="s">
        <v>121</v>
      </c>
      <c r="F1399" s="15" t="s">
        <v>20</v>
      </c>
      <c r="G1399" s="15">
        <v>180</v>
      </c>
      <c r="H1399" s="15">
        <v>156</v>
      </c>
      <c r="I1399" s="15">
        <v>61</v>
      </c>
      <c r="J1399" s="15">
        <v>63</v>
      </c>
      <c r="K1399" s="15">
        <v>61</v>
      </c>
      <c r="L1399" s="15">
        <v>70</v>
      </c>
      <c r="M1399" s="15">
        <v>68</v>
      </c>
      <c r="N1399" s="15">
        <v>69</v>
      </c>
      <c r="O1399" s="15">
        <v>68</v>
      </c>
      <c r="P1399" s="15">
        <v>13</v>
      </c>
      <c r="Q1399" s="15" t="s">
        <v>366</v>
      </c>
      <c r="R1399" s="3" t="str">
        <f>IF(ISERROR(VLOOKUP($Q1399,技リスト!$A$1:$F$270,6,FALSE)),"－",VLOOKUP($Q1399,技リスト!$A$1:$F$270,6,FALSE))</f>
        <v>CA</v>
      </c>
      <c r="S1399" s="3">
        <f>IF(ISERROR(VLOOKUP($Q1399,技リスト!$A$1:$F$270,3,FALSE)),"－",VLOOKUP($Q1399,技リスト!$A$1:$F$270,3,FALSE))</f>
        <v>10</v>
      </c>
      <c r="T1399" s="3" t="str">
        <f>IF($E1399=IF(ISERROR(VLOOKUP($Q1399,技リスト!$A$1:$F$270,4,FALSE)),"－",VLOOKUP($Q1399,技リスト!$A$1:$F$270,4,FALSE)),"一致","")</f>
        <v>一致</v>
      </c>
      <c r="U1399" s="15" t="s">
        <v>437</v>
      </c>
      <c r="V1399" s="3" t="str">
        <f>IF(ISERROR(VLOOKUP($U1399,技リスト!$A$1:$F$270,6,FALSE)),"－",VLOOKUP($U1399,技リスト!$A$1:$F$270,6,FALSE))</f>
        <v>CA</v>
      </c>
      <c r="W1399" s="3">
        <f>IF(ISERROR(VLOOKUP($U1399,技リスト!$A$1:$F$270,3,FALSE)),"－",VLOOKUP($U1399,技リスト!$A$1:$F$270,3,FALSE))</f>
        <v>15</v>
      </c>
      <c r="X1399" s="3" t="str">
        <f>IF($E1399=IF(ISERROR(VLOOKUP($U1399,技リスト!$A$1:$F$270,4,FALSE)),"－",VLOOKUP($U1399,技リスト!$A$1:$F$270,4,FALSE)),"一致","")</f>
        <v/>
      </c>
      <c r="Y1399" s="15" t="s">
        <v>250</v>
      </c>
      <c r="Z1399" s="3" t="str">
        <f>IF(ISERROR(VLOOKUP($Y1399,技リスト!$A$1:$F$270,6,FALSE)),"－",VLOOKUP($Y1399,技リスト!$A$1:$F$270,6,FALSE))</f>
        <v>P1</v>
      </c>
      <c r="AA1399" s="3">
        <f>IF(ISERROR(VLOOKUP($Y1399,技リスト!$A$1:$F$270,3,FALSE)),"－",VLOOKUP($Y1399,技リスト!$A$1:$F$270,3,FALSE))</f>
        <v>46</v>
      </c>
      <c r="AB1399" s="3" t="str">
        <f>IF($E1399=IF(ISERROR(VLOOKUP($Y1399,技リスト!$A$1:$F$270,4,FALSE)),"－",VLOOKUP($Y1399,技リスト!$A$1:$F$270,4,FALSE)),"一致","")</f>
        <v/>
      </c>
      <c r="AC1399" s="15" t="s">
        <v>208</v>
      </c>
      <c r="AD1399" s="3" t="str">
        <f>IF(ISERROR(VLOOKUP($AC1399,技リスト!$A$1:$F$270,6,FALSE)),"－",VLOOKUP($AC1399,技リスト!$A$1:$F$270,6,FALSE))</f>
        <v>P1</v>
      </c>
      <c r="AE1399" s="3">
        <f>IF(ISERROR(VLOOKUP($AC1399,技リスト!$A$1:$F$270,3,FALSE)),"－",VLOOKUP($AC1399,技リスト!$A$1:$F$270,3,FALSE))</f>
        <v>61</v>
      </c>
      <c r="AF1399" s="3" t="str">
        <f>IF($E1399=IF(ISERROR(VLOOKUP($AC1399,技リスト!$A$1:$F$245,4,FALSE)),"－",VLOOKUP($AC1399,技リスト!$A$1:$F$245,4,FALSE)),"一致","")</f>
        <v/>
      </c>
      <c r="AG1399" s="16" t="str">
        <f t="shared" si="168"/>
        <v>タフネスブロックプレッシャーパンチねっけつヘッドフルパワーシールド</v>
      </c>
      <c r="AH1399" s="16" t="str">
        <f t="shared" si="169"/>
        <v>タフネスブロックプレッシャーパンチねっけつヘッドフルパワーシールド</v>
      </c>
      <c r="AI1399" s="16" t="str">
        <f t="shared" si="170"/>
        <v>タフネスブロックプレッシャーパンチねっけつヘッドフルパワーシールド</v>
      </c>
      <c r="AJ1399" s="16" t="str">
        <f t="shared" si="171"/>
        <v>タフネスブロックプレッシャーパンチねっけつヘッドフルパワーシールド</v>
      </c>
      <c r="AK1399" s="15" t="str">
        <f t="shared" si="172"/>
        <v>CACAP1P1</v>
      </c>
      <c r="AL1399" s="16" t="str">
        <f t="shared" si="173"/>
        <v>CACAP1P1</v>
      </c>
      <c r="AM1399" s="15" t="str">
        <f t="shared" si="174"/>
        <v>CACAP1P1</v>
      </c>
      <c r="AN1399" s="15" t="str">
        <f t="shared" si="175"/>
        <v>CACAP1P1</v>
      </c>
    </row>
    <row r="1400" spans="1:40" ht="11.25" customHeight="1" x14ac:dyDescent="0.15">
      <c r="A1400" s="15">
        <v>1399</v>
      </c>
      <c r="B1400" s="15" t="s">
        <v>3110</v>
      </c>
      <c r="C1400" s="15" t="s">
        <v>3111</v>
      </c>
      <c r="D1400" s="3" t="s">
        <v>18</v>
      </c>
      <c r="E1400" s="15" t="s">
        <v>121</v>
      </c>
      <c r="F1400" s="15" t="s">
        <v>17</v>
      </c>
      <c r="G1400" s="15">
        <v>90</v>
      </c>
      <c r="H1400" s="15">
        <v>130</v>
      </c>
      <c r="I1400" s="15">
        <v>56</v>
      </c>
      <c r="J1400" s="15">
        <v>71</v>
      </c>
      <c r="K1400" s="15">
        <v>44</v>
      </c>
      <c r="L1400" s="15">
        <v>64</v>
      </c>
      <c r="M1400" s="15">
        <v>55</v>
      </c>
      <c r="N1400" s="15">
        <v>61</v>
      </c>
      <c r="O1400" s="15">
        <v>53</v>
      </c>
      <c r="P1400" s="15">
        <v>16</v>
      </c>
      <c r="Q1400" s="15" t="s">
        <v>139</v>
      </c>
      <c r="R1400" s="3" t="str">
        <f>IF(ISERROR(VLOOKUP($Q1400,技リスト!$A$1:$F$270,6,FALSE)),"－",VLOOKUP($Q1400,技リスト!$A$1:$F$270,6,FALSE))</f>
        <v>BL</v>
      </c>
      <c r="S1400" s="3">
        <f>IF(ISERROR(VLOOKUP($Q1400,技リスト!$A$1:$F$270,3,FALSE)),"－",VLOOKUP($Q1400,技リスト!$A$1:$F$270,3,FALSE))</f>
        <v>8</v>
      </c>
      <c r="T1400" s="3" t="str">
        <f>IF($E1400=IF(ISERROR(VLOOKUP($Q1400,技リスト!$A$1:$F$270,4,FALSE)),"－",VLOOKUP($Q1400,技リスト!$A$1:$F$270,4,FALSE)),"一致","")</f>
        <v/>
      </c>
      <c r="U1400" s="15" t="s">
        <v>298</v>
      </c>
      <c r="V1400" s="3" t="str">
        <f>IF(ISERROR(VLOOKUP($U1400,技リスト!$A$1:$F$270,6,FALSE)),"－",VLOOKUP($U1400,技リスト!$A$1:$F$270,6,FALSE))</f>
        <v>DR</v>
      </c>
      <c r="W1400" s="3">
        <f>IF(ISERROR(VLOOKUP($U1400,技リスト!$A$1:$F$270,3,FALSE)),"－",VLOOKUP($U1400,技リスト!$A$1:$F$270,3,FALSE))</f>
        <v>38</v>
      </c>
      <c r="X1400" s="3" t="str">
        <f>IF($E1400=IF(ISERROR(VLOOKUP($U1400,技リスト!$A$1:$F$270,4,FALSE)),"－",VLOOKUP($U1400,技リスト!$A$1:$F$270,4,FALSE)),"一致","")</f>
        <v/>
      </c>
      <c r="Y1400" s="15" t="s">
        <v>152</v>
      </c>
      <c r="Z1400" s="3" t="str">
        <f>IF(ISERROR(VLOOKUP($Y1400,技リスト!$A$1:$F$270,6,FALSE)),"－",VLOOKUP($Y1400,技リスト!$A$1:$F$270,6,FALSE))</f>
        <v>DR</v>
      </c>
      <c r="AA1400" s="3">
        <f>IF(ISERROR(VLOOKUP($Y1400,技リスト!$A$1:$F$270,3,FALSE)),"－",VLOOKUP($Y1400,技リスト!$A$1:$F$270,3,FALSE))</f>
        <v>47</v>
      </c>
      <c r="AB1400" s="3" t="str">
        <f>IF($E1400=IF(ISERROR(VLOOKUP($Y1400,技リスト!$A$1:$F$270,4,FALSE)),"－",VLOOKUP($Y1400,技リスト!$A$1:$F$270,4,FALSE)),"一致","")</f>
        <v/>
      </c>
      <c r="AC1400" s="15" t="s">
        <v>160</v>
      </c>
      <c r="AD1400" s="3" t="str">
        <f>IF(ISERROR(VLOOKUP($AC1400,技リスト!$A$1:$F$270,6,FALSE)),"－",VLOOKUP($AC1400,技リスト!$A$1:$F$270,6,FALSE))</f>
        <v>BS</v>
      </c>
      <c r="AE1400" s="3">
        <f>IF(ISERROR(VLOOKUP($AC1400,技リスト!$A$1:$F$270,3,FALSE)),"－",VLOOKUP($AC1400,技リスト!$A$1:$F$270,3,FALSE))</f>
        <v>78</v>
      </c>
      <c r="AF1400" s="3" t="str">
        <f>IF($E1400=IF(ISERROR(VLOOKUP($AC1400,技リスト!$A$1:$F$245,4,FALSE)),"－",VLOOKUP($AC1400,技リスト!$A$1:$F$245,4,FALSE)),"一致","")</f>
        <v>一致</v>
      </c>
      <c r="AG1400" s="16" t="str">
        <f t="shared" si="168"/>
        <v>コイルターンムーンサルトジグザグスパーククンフーアタック</v>
      </c>
      <c r="AH1400" s="16" t="str">
        <f t="shared" si="169"/>
        <v>コイルターンムーンサルトジグザグスパーククンフーアタック</v>
      </c>
      <c r="AI1400" s="16" t="str">
        <f t="shared" si="170"/>
        <v>コイルターンムーンサルトジグザグスパーククンフーアタック</v>
      </c>
      <c r="AJ1400" s="16" t="str">
        <f t="shared" si="171"/>
        <v>コイルターンムーンサルトジグザグスパーククンフーアタック</v>
      </c>
      <c r="AK1400" s="15" t="str">
        <f t="shared" si="172"/>
        <v>BLDRDRBS</v>
      </c>
      <c r="AL1400" s="16" t="str">
        <f t="shared" si="173"/>
        <v>BLDRDRBS</v>
      </c>
      <c r="AM1400" s="15" t="str">
        <f t="shared" si="174"/>
        <v>BLDRDRBS</v>
      </c>
      <c r="AN1400" s="15" t="str">
        <f t="shared" si="175"/>
        <v>BLDRDRBS</v>
      </c>
    </row>
    <row r="1401" spans="1:40" ht="11.25" customHeight="1" x14ac:dyDescent="0.15">
      <c r="A1401" s="15">
        <v>1400</v>
      </c>
      <c r="B1401" s="15" t="s">
        <v>3112</v>
      </c>
      <c r="C1401" s="15" t="s">
        <v>3113</v>
      </c>
      <c r="D1401" s="3" t="s">
        <v>18</v>
      </c>
      <c r="E1401" s="15" t="s">
        <v>19</v>
      </c>
      <c r="F1401" s="15" t="s">
        <v>17</v>
      </c>
      <c r="G1401" s="15">
        <v>107</v>
      </c>
      <c r="H1401" s="15">
        <v>138</v>
      </c>
      <c r="I1401" s="15">
        <v>42</v>
      </c>
      <c r="J1401" s="15">
        <v>59</v>
      </c>
      <c r="K1401" s="15">
        <v>58</v>
      </c>
      <c r="L1401" s="15">
        <v>60</v>
      </c>
      <c r="M1401" s="15">
        <v>79</v>
      </c>
      <c r="N1401" s="15">
        <v>55</v>
      </c>
      <c r="O1401" s="15">
        <v>63</v>
      </c>
      <c r="P1401" s="15">
        <v>15</v>
      </c>
      <c r="Q1401" s="15" t="s">
        <v>264</v>
      </c>
      <c r="R1401" s="3" t="str">
        <f>IF(ISERROR(VLOOKUP($Q1401,技リスト!$A$1:$F$270,6,FALSE)),"－",VLOOKUP($Q1401,技リスト!$A$1:$F$270,6,FALSE))</f>
        <v>BL</v>
      </c>
      <c r="S1401" s="3">
        <f>IF(ISERROR(VLOOKUP($Q1401,技リスト!$A$1:$F$270,3,FALSE)),"－",VLOOKUP($Q1401,技リスト!$A$1:$F$270,3,FALSE))</f>
        <v>16</v>
      </c>
      <c r="T1401" s="3" t="str">
        <f>IF($E1401=IF(ISERROR(VLOOKUP($Q1401,技リスト!$A$1:$F$270,4,FALSE)),"－",VLOOKUP($Q1401,技リスト!$A$1:$F$270,4,FALSE)),"一致","")</f>
        <v>一致</v>
      </c>
      <c r="U1401" s="15" t="s">
        <v>289</v>
      </c>
      <c r="V1401" s="3" t="str">
        <f>IF(ISERROR(VLOOKUP($U1401,技リスト!$A$1:$F$270,6,FALSE)),"－",VLOOKUP($U1401,技リスト!$A$1:$F$270,6,FALSE))</f>
        <v>DR</v>
      </c>
      <c r="W1401" s="3">
        <f>IF(ISERROR(VLOOKUP($U1401,技リスト!$A$1:$F$270,3,FALSE)),"－",VLOOKUP($U1401,技リスト!$A$1:$F$270,3,FALSE))</f>
        <v>24</v>
      </c>
      <c r="X1401" s="3" t="str">
        <f>IF($E1401=IF(ISERROR(VLOOKUP($U1401,技リスト!$A$1:$F$270,4,FALSE)),"－",VLOOKUP($U1401,技リスト!$A$1:$F$270,4,FALSE)),"一致","")</f>
        <v/>
      </c>
      <c r="Y1401" s="15" t="s">
        <v>164</v>
      </c>
      <c r="Z1401" s="3" t="str">
        <f>IF(ISERROR(VLOOKUP($Y1401,技リスト!$A$1:$F$270,6,FALSE)),"－",VLOOKUP($Y1401,技リスト!$A$1:$F$270,6,FALSE))</f>
        <v>DR</v>
      </c>
      <c r="AA1401" s="3">
        <f>IF(ISERROR(VLOOKUP($Y1401,技リスト!$A$1:$F$270,3,FALSE)),"－",VLOOKUP($Y1401,技リスト!$A$1:$F$270,3,FALSE))</f>
        <v>49</v>
      </c>
      <c r="AB1401" s="3" t="str">
        <f>IF($E1401=IF(ISERROR(VLOOKUP($Y1401,技リスト!$A$1:$F$270,4,FALSE)),"－",VLOOKUP($Y1401,技リスト!$A$1:$F$270,4,FALSE)),"一致","")</f>
        <v/>
      </c>
      <c r="AC1401" s="15" t="s">
        <v>141</v>
      </c>
      <c r="AD1401" s="3" t="str">
        <f>IF(ISERROR(VLOOKUP($AC1401,技リスト!$A$1:$F$270,6,FALSE)),"－",VLOOKUP($AC1401,技リスト!$A$1:$F$270,6,FALSE))</f>
        <v>BL</v>
      </c>
      <c r="AE1401" s="3">
        <f>IF(ISERROR(VLOOKUP($AC1401,技リスト!$A$1:$F$270,3,FALSE)),"－",VLOOKUP($AC1401,技リスト!$A$1:$F$270,3,FALSE))</f>
        <v>64</v>
      </c>
      <c r="AF1401" s="3" t="str">
        <f>IF($E1401=IF(ISERROR(VLOOKUP($AC1401,技リスト!$A$1:$F$245,4,FALSE)),"－",VLOOKUP($AC1401,技リスト!$A$1:$F$245,4,FALSE)),"一致","")</f>
        <v>一致</v>
      </c>
      <c r="AG1401" s="16" t="str">
        <f t="shared" si="168"/>
        <v>おんりょうどくぎりのじゅつごりむちゅうかげぬい</v>
      </c>
      <c r="AH1401" s="16" t="str">
        <f t="shared" si="169"/>
        <v>おんりょうどくぎりのじゅつごりむちゅうかげぬい</v>
      </c>
      <c r="AI1401" s="16" t="str">
        <f t="shared" si="170"/>
        <v>おんりょうどくぎりのじゅつごりむちゅうかげぬい</v>
      </c>
      <c r="AJ1401" s="16" t="str">
        <f t="shared" si="171"/>
        <v>おんりょうどくぎりのじゅつごりむちゅうかげぬい</v>
      </c>
      <c r="AK1401" s="15" t="str">
        <f t="shared" si="172"/>
        <v>BLDRDRBL</v>
      </c>
      <c r="AL1401" s="16" t="str">
        <f t="shared" si="173"/>
        <v>BLDRDRBL</v>
      </c>
      <c r="AM1401" s="15" t="str">
        <f t="shared" si="174"/>
        <v>BLDRDRBL</v>
      </c>
      <c r="AN1401" s="15" t="str">
        <f t="shared" si="175"/>
        <v>BLDRDRBL</v>
      </c>
    </row>
    <row r="1402" spans="1:40" ht="11.25" customHeight="1" x14ac:dyDescent="0.15">
      <c r="A1402" s="15">
        <v>1401</v>
      </c>
      <c r="B1402" s="15" t="s">
        <v>3114</v>
      </c>
      <c r="C1402" s="15" t="s">
        <v>3115</v>
      </c>
      <c r="D1402" s="3" t="s">
        <v>18</v>
      </c>
      <c r="E1402" s="15" t="s">
        <v>121</v>
      </c>
      <c r="F1402" s="15" t="s">
        <v>52</v>
      </c>
      <c r="G1402" s="15">
        <v>125</v>
      </c>
      <c r="H1402" s="15">
        <v>104</v>
      </c>
      <c r="I1402" s="15">
        <v>49</v>
      </c>
      <c r="J1402" s="15">
        <v>41</v>
      </c>
      <c r="K1402" s="15">
        <v>42</v>
      </c>
      <c r="L1402" s="15">
        <v>47</v>
      </c>
      <c r="M1402" s="15">
        <v>40</v>
      </c>
      <c r="N1402" s="15">
        <v>45</v>
      </c>
      <c r="O1402" s="15">
        <v>46</v>
      </c>
      <c r="P1402" s="15">
        <v>33</v>
      </c>
      <c r="Q1402" s="15" t="s">
        <v>313</v>
      </c>
      <c r="R1402" s="3" t="str">
        <f>IF(ISERROR(VLOOKUP($Q1402,技リスト!$A$1:$F$270,6,FALSE)),"－",VLOOKUP($Q1402,技リスト!$A$1:$F$270,6,FALSE))</f>
        <v>NS</v>
      </c>
      <c r="S1402" s="3">
        <f>IF(ISERROR(VLOOKUP($Q1402,技リスト!$A$1:$F$270,3,FALSE)),"－",VLOOKUP($Q1402,技リスト!$A$1:$F$270,3,FALSE))</f>
        <v>31</v>
      </c>
      <c r="T1402" s="3" t="str">
        <f>IF($E1402=IF(ISERROR(VLOOKUP($Q1402,技リスト!$A$1:$F$270,4,FALSE)),"－",VLOOKUP($Q1402,技リスト!$A$1:$F$270,4,FALSE)),"一致","")</f>
        <v/>
      </c>
      <c r="U1402" s="15" t="s">
        <v>610</v>
      </c>
      <c r="V1402" s="3" t="str">
        <f>IF(ISERROR(VLOOKUP($U1402,技リスト!$A$1:$F$270,6,FALSE)),"－",VLOOKUP($U1402,技リスト!$A$1:$F$270,6,FALSE))</f>
        <v>DR</v>
      </c>
      <c r="W1402" s="3">
        <f>IF(ISERROR(VLOOKUP($U1402,技リスト!$A$1:$F$270,3,FALSE)),"－",VLOOKUP($U1402,技リスト!$A$1:$F$270,3,FALSE))</f>
        <v>38</v>
      </c>
      <c r="X1402" s="3" t="str">
        <f>IF($E1402=IF(ISERROR(VLOOKUP($U1402,技リスト!$A$1:$F$270,4,FALSE)),"－",VLOOKUP($U1402,技リスト!$A$1:$F$270,4,FALSE)),"一致","")</f>
        <v/>
      </c>
      <c r="Y1402" s="15" t="s">
        <v>373</v>
      </c>
      <c r="Z1402" s="3" t="str">
        <f>IF(ISERROR(VLOOKUP($Y1402,技リスト!$A$1:$F$270,6,FALSE)),"－",VLOOKUP($Y1402,技リスト!$A$1:$F$270,6,FALSE))</f>
        <v>LS</v>
      </c>
      <c r="AA1402" s="3">
        <f>IF(ISERROR(VLOOKUP($Y1402,技リスト!$A$1:$F$270,3,FALSE)),"－",VLOOKUP($Y1402,技リスト!$A$1:$F$270,3,FALSE))</f>
        <v>69</v>
      </c>
      <c r="AB1402" s="3" t="str">
        <f>IF($E1402=IF(ISERROR(VLOOKUP($Y1402,技リスト!$A$1:$F$270,4,FALSE)),"－",VLOOKUP($Y1402,技リスト!$A$1:$F$270,4,FALSE)),"一致","")</f>
        <v/>
      </c>
      <c r="AC1402" s="15" t="s">
        <v>766</v>
      </c>
      <c r="AD1402" s="3" t="str">
        <f>IF(ISERROR(VLOOKUP($AC1402,技リスト!$A$1:$F$270,6,FALSE)),"－",VLOOKUP($AC1402,技リスト!$A$1:$F$270,6,FALSE))</f>
        <v>NS</v>
      </c>
      <c r="AE1402" s="3">
        <f>IF(ISERROR(VLOOKUP($AC1402,技リスト!$A$1:$F$270,3,FALSE)),"－",VLOOKUP($AC1402,技リスト!$A$1:$F$270,3,FALSE))</f>
        <v>80</v>
      </c>
      <c r="AF1402" s="3" t="str">
        <f>IF($E1402=IF(ISERROR(VLOOKUP($AC1402,技リスト!$A$1:$F$245,4,FALSE)),"－",VLOOKUP($AC1402,技リスト!$A$1:$F$245,4,FALSE)),"一致","")</f>
        <v/>
      </c>
      <c r="AG1402" s="16" t="str">
        <f t="shared" si="168"/>
        <v>サイコショットフーセンガムパトリオットシュートトカチェフボンバー</v>
      </c>
      <c r="AH1402" s="16" t="str">
        <f t="shared" si="169"/>
        <v>サイコショットフーセンガムパトリオットシュートトカチェフボンバー</v>
      </c>
      <c r="AI1402" s="16" t="str">
        <f t="shared" si="170"/>
        <v>サイコショットフーセンガムパトリオットシュートトカチェフボンバー</v>
      </c>
      <c r="AJ1402" s="16" t="str">
        <f t="shared" si="171"/>
        <v>サイコショットフーセンガムパトリオットシュートトカチェフボンバー</v>
      </c>
      <c r="AK1402" s="15" t="str">
        <f t="shared" si="172"/>
        <v>NSDRLSNS</v>
      </c>
      <c r="AL1402" s="16" t="str">
        <f t="shared" si="173"/>
        <v>NSDRLSNS</v>
      </c>
      <c r="AM1402" s="15" t="str">
        <f t="shared" si="174"/>
        <v>NSDRLSNS</v>
      </c>
      <c r="AN1402" s="15" t="str">
        <f t="shared" si="175"/>
        <v>NSDRLSNS</v>
      </c>
    </row>
    <row r="1403" spans="1:40" ht="11.25" customHeight="1" x14ac:dyDescent="0.15">
      <c r="A1403" s="15">
        <v>1402</v>
      </c>
      <c r="B1403" s="15" t="s">
        <v>3116</v>
      </c>
      <c r="C1403" s="15" t="s">
        <v>3117</v>
      </c>
      <c r="D1403" s="3" t="s">
        <v>18</v>
      </c>
      <c r="E1403" s="15" t="s">
        <v>145</v>
      </c>
      <c r="F1403" s="15" t="s">
        <v>17</v>
      </c>
      <c r="G1403" s="15">
        <v>158</v>
      </c>
      <c r="H1403" s="15">
        <v>180</v>
      </c>
      <c r="I1403" s="15">
        <v>64</v>
      </c>
      <c r="J1403" s="15">
        <v>77</v>
      </c>
      <c r="K1403" s="15">
        <v>66</v>
      </c>
      <c r="L1403" s="15">
        <v>73</v>
      </c>
      <c r="M1403" s="15">
        <v>65</v>
      </c>
      <c r="N1403" s="15">
        <v>66</v>
      </c>
      <c r="O1403" s="15">
        <v>63</v>
      </c>
      <c r="P1403" s="15">
        <v>21</v>
      </c>
      <c r="Q1403" s="15" t="s">
        <v>337</v>
      </c>
      <c r="R1403" s="3" t="str">
        <f>IF(ISERROR(VLOOKUP($Q1403,技リスト!$A$1:$F$270,6,FALSE)),"－",VLOOKUP($Q1403,技リスト!$A$1:$F$270,6,FALSE))</f>
        <v>－</v>
      </c>
      <c r="S1403" s="3" t="str">
        <f>IF(ISERROR(VLOOKUP($Q1403,技リスト!$A$1:$F$270,3,FALSE)),"－",VLOOKUP($Q1403,技リスト!$A$1:$F$270,3,FALSE))</f>
        <v>－</v>
      </c>
      <c r="T1403" s="3" t="str">
        <f>IF($E1403=IF(ISERROR(VLOOKUP($Q1403,技リスト!$A$1:$F$270,4,FALSE)),"－",VLOOKUP($Q1403,技リスト!$A$1:$F$270,4,FALSE)),"一致","")</f>
        <v/>
      </c>
      <c r="U1403" s="15" t="s">
        <v>750</v>
      </c>
      <c r="V1403" s="3" t="str">
        <f>IF(ISERROR(VLOOKUP($U1403,技リスト!$A$1:$F$270,6,FALSE)),"－",VLOOKUP($U1403,技リスト!$A$1:$F$270,6,FALSE))</f>
        <v>BL</v>
      </c>
      <c r="W1403" s="3">
        <f>IF(ISERROR(VLOOKUP($U1403,技リスト!$A$1:$F$270,3,FALSE)),"－",VLOOKUP($U1403,技リスト!$A$1:$F$270,3,FALSE))</f>
        <v>62</v>
      </c>
      <c r="X1403" s="3" t="str">
        <f>IF($E1403=IF(ISERROR(VLOOKUP($U1403,技リスト!$A$1:$F$270,4,FALSE)),"－",VLOOKUP($U1403,技リスト!$A$1:$F$270,4,FALSE)),"一致","")</f>
        <v>一致</v>
      </c>
      <c r="Y1403" s="15" t="s">
        <v>172</v>
      </c>
      <c r="Z1403" s="3" t="str">
        <f>IF(ISERROR(VLOOKUP($Y1403,技リスト!$A$1:$F$270,6,FALSE)),"－",VLOOKUP($Y1403,技リスト!$A$1:$F$270,6,FALSE))</f>
        <v>DR</v>
      </c>
      <c r="AA1403" s="3">
        <f>IF(ISERROR(VLOOKUP($Y1403,技リスト!$A$1:$F$270,3,FALSE)),"－",VLOOKUP($Y1403,技リスト!$A$1:$F$270,3,FALSE))</f>
        <v>83</v>
      </c>
      <c r="AB1403" s="3" t="str">
        <f>IF($E1403=IF(ISERROR(VLOOKUP($Y1403,技リスト!$A$1:$F$270,4,FALSE)),"－",VLOOKUP($Y1403,技リスト!$A$1:$F$270,4,FALSE)),"一致","")</f>
        <v/>
      </c>
      <c r="AC1403" s="15" t="s">
        <v>719</v>
      </c>
      <c r="AD1403" s="3" t="str">
        <f>IF(ISERROR(VLOOKUP($AC1403,技リスト!$A$1:$F$270,6,FALSE)),"－",VLOOKUP($AC1403,技リスト!$A$1:$F$270,6,FALSE))</f>
        <v>BL</v>
      </c>
      <c r="AE1403" s="3">
        <f>IF(ISERROR(VLOOKUP($AC1403,技リスト!$A$1:$F$270,3,FALSE)),"－",VLOOKUP($AC1403,技リスト!$A$1:$F$270,3,FALSE))</f>
        <v>84</v>
      </c>
      <c r="AF1403" s="3" t="str">
        <f>IF($E1403=IF(ISERROR(VLOOKUP($AC1403,技リスト!$A$1:$F$245,4,FALSE)),"－",VLOOKUP($AC1403,技リスト!$A$1:$F$245,4,FALSE)),"一致","")</f>
        <v/>
      </c>
      <c r="AG1403" s="16" t="str">
        <f t="shared" si="168"/>
        <v>イケメンUP!フレイムダンスダッシュストームブロックサーカス</v>
      </c>
      <c r="AH1403" s="16" t="str">
        <f t="shared" si="169"/>
        <v>イケメンUP!フレイムダンスダッシュストームブロックサーカス</v>
      </c>
      <c r="AI1403" s="16" t="str">
        <f t="shared" si="170"/>
        <v>イケメンUP!フレイムダンスダッシュストームブロックサーカス</v>
      </c>
      <c r="AJ1403" s="16" t="str">
        <f t="shared" si="171"/>
        <v>イケメンUP!フレイムダンスダッシュストームブロックサーカス</v>
      </c>
      <c r="AK1403" s="15" t="str">
        <f t="shared" si="172"/>
        <v>－BLDRBL</v>
      </c>
      <c r="AL1403" s="16" t="str">
        <f t="shared" si="173"/>
        <v>－BLDRBL</v>
      </c>
      <c r="AM1403" s="15" t="str">
        <f t="shared" si="174"/>
        <v>－BLDRBL</v>
      </c>
      <c r="AN1403" s="15" t="str">
        <f t="shared" si="175"/>
        <v>－BLDRBL</v>
      </c>
    </row>
    <row r="1404" spans="1:40" ht="11.25" customHeight="1" x14ac:dyDescent="0.15">
      <c r="A1404" s="15">
        <v>1403</v>
      </c>
      <c r="B1404" s="15" t="s">
        <v>3118</v>
      </c>
      <c r="C1404" s="15" t="s">
        <v>3119</v>
      </c>
      <c r="D1404" s="3" t="s">
        <v>18</v>
      </c>
      <c r="E1404" s="15" t="s">
        <v>88</v>
      </c>
      <c r="F1404" s="15" t="s">
        <v>17</v>
      </c>
      <c r="G1404" s="15">
        <v>132</v>
      </c>
      <c r="H1404" s="15">
        <v>118</v>
      </c>
      <c r="I1404" s="15">
        <v>73</v>
      </c>
      <c r="J1404" s="15">
        <v>55</v>
      </c>
      <c r="K1404" s="15">
        <v>46</v>
      </c>
      <c r="L1404" s="15">
        <v>47</v>
      </c>
      <c r="M1404" s="15">
        <v>46</v>
      </c>
      <c r="N1404" s="15">
        <v>55</v>
      </c>
      <c r="O1404" s="15">
        <v>54</v>
      </c>
      <c r="P1404" s="15">
        <v>17</v>
      </c>
      <c r="Q1404" s="15" t="s">
        <v>176</v>
      </c>
      <c r="R1404" s="3" t="str">
        <f>IF(ISERROR(VLOOKUP($Q1404,技リスト!$A$1:$F$270,6,FALSE)),"－",VLOOKUP($Q1404,技リスト!$A$1:$F$270,6,FALSE))</f>
        <v>DR</v>
      </c>
      <c r="S1404" s="3">
        <f>IF(ISERROR(VLOOKUP($Q1404,技リスト!$A$1:$F$270,3,FALSE)),"－",VLOOKUP($Q1404,技リスト!$A$1:$F$270,3,FALSE))</f>
        <v>47</v>
      </c>
      <c r="T1404" s="3" t="str">
        <f>IF($E1404=IF(ISERROR(VLOOKUP($Q1404,技リスト!$A$1:$F$270,4,FALSE)),"－",VLOOKUP($Q1404,技リスト!$A$1:$F$270,4,FALSE)),"一致","")</f>
        <v/>
      </c>
      <c r="U1404" s="15" t="s">
        <v>750</v>
      </c>
      <c r="V1404" s="3" t="str">
        <f>IF(ISERROR(VLOOKUP($U1404,技リスト!$A$1:$F$270,6,FALSE)),"－",VLOOKUP($U1404,技リスト!$A$1:$F$270,6,FALSE))</f>
        <v>BL</v>
      </c>
      <c r="W1404" s="3">
        <f>IF(ISERROR(VLOOKUP($U1404,技リスト!$A$1:$F$270,3,FALSE)),"－",VLOOKUP($U1404,技リスト!$A$1:$F$270,3,FALSE))</f>
        <v>62</v>
      </c>
      <c r="X1404" s="3" t="str">
        <f>IF($E1404=IF(ISERROR(VLOOKUP($U1404,技リスト!$A$1:$F$270,4,FALSE)),"－",VLOOKUP($U1404,技リスト!$A$1:$F$270,4,FALSE)),"一致","")</f>
        <v/>
      </c>
      <c r="Y1404" s="15" t="s">
        <v>218</v>
      </c>
      <c r="Z1404" s="3" t="str">
        <f>IF(ISERROR(VLOOKUP($Y1404,技リスト!$A$1:$F$270,6,FALSE)),"－",VLOOKUP($Y1404,技リスト!$A$1:$F$270,6,FALSE))</f>
        <v>DR</v>
      </c>
      <c r="AA1404" s="3">
        <f>IF(ISERROR(VLOOKUP($Y1404,技リスト!$A$1:$F$270,3,FALSE)),"－",VLOOKUP($Y1404,技リスト!$A$1:$F$270,3,FALSE))</f>
        <v>63</v>
      </c>
      <c r="AB1404" s="3" t="str">
        <f>IF($E1404=IF(ISERROR(VLOOKUP($Y1404,技リスト!$A$1:$F$270,4,FALSE)),"－",VLOOKUP($Y1404,技リスト!$A$1:$F$270,4,FALSE)),"一致","")</f>
        <v/>
      </c>
      <c r="AC1404" s="15" t="s">
        <v>548</v>
      </c>
      <c r="AD1404" s="3" t="str">
        <f>IF(ISERROR(VLOOKUP($AC1404,技リスト!$A$1:$F$270,6,FALSE)),"－",VLOOKUP($AC1404,技リスト!$A$1:$F$270,6,FALSE))</f>
        <v>DR</v>
      </c>
      <c r="AE1404" s="3">
        <f>IF(ISERROR(VLOOKUP($AC1404,技リスト!$A$1:$F$270,3,FALSE)),"－",VLOOKUP($AC1404,技リスト!$A$1:$F$270,3,FALSE))</f>
        <v>74</v>
      </c>
      <c r="AF1404" s="3" t="str">
        <f>IF($E1404=IF(ISERROR(VLOOKUP($AC1404,技リスト!$A$1:$F$245,4,FALSE)),"－",VLOOKUP($AC1404,技リスト!$A$1:$F$245,4,FALSE)),"一致","")</f>
        <v/>
      </c>
      <c r="AG1404" s="16" t="str">
        <f t="shared" si="168"/>
        <v>ヒートタックルフレイムダンスジャッジスルーれっぷうダッシュ</v>
      </c>
      <c r="AH1404" s="16" t="str">
        <f t="shared" si="169"/>
        <v>ヒートタックルフレイムダンスジャッジスルーれっぷうダッシュ</v>
      </c>
      <c r="AI1404" s="16" t="str">
        <f t="shared" si="170"/>
        <v>ヒートタックルフレイムダンスジャッジスルーれっぷうダッシュ</v>
      </c>
      <c r="AJ1404" s="16" t="str">
        <f t="shared" si="171"/>
        <v>ヒートタックルフレイムダンスジャッジスルーれっぷうダッシュ</v>
      </c>
      <c r="AK1404" s="15" t="str">
        <f t="shared" si="172"/>
        <v>DRBLDRDR</v>
      </c>
      <c r="AL1404" s="16" t="str">
        <f t="shared" si="173"/>
        <v>DRBLDRDR</v>
      </c>
      <c r="AM1404" s="15" t="str">
        <f t="shared" si="174"/>
        <v>DRBLDRDR</v>
      </c>
      <c r="AN1404" s="15" t="str">
        <f t="shared" si="175"/>
        <v>DRBLDRDR</v>
      </c>
    </row>
    <row r="1405" spans="1:40" ht="11.25" customHeight="1" x14ac:dyDescent="0.15">
      <c r="A1405" s="15">
        <v>1404</v>
      </c>
      <c r="B1405" s="15" t="s">
        <v>3120</v>
      </c>
      <c r="C1405" s="15" t="s">
        <v>3121</v>
      </c>
      <c r="D1405" s="3" t="s">
        <v>18</v>
      </c>
      <c r="E1405" s="15" t="s">
        <v>145</v>
      </c>
      <c r="F1405" s="15" t="s">
        <v>17</v>
      </c>
      <c r="G1405" s="15">
        <v>147</v>
      </c>
      <c r="H1405" s="15">
        <v>140</v>
      </c>
      <c r="I1405" s="15">
        <v>45</v>
      </c>
      <c r="J1405" s="15">
        <v>56</v>
      </c>
      <c r="K1405" s="15">
        <v>67</v>
      </c>
      <c r="L1405" s="15">
        <v>50</v>
      </c>
      <c r="M1405" s="15">
        <v>56</v>
      </c>
      <c r="N1405" s="15">
        <v>53</v>
      </c>
      <c r="O1405" s="15">
        <v>53</v>
      </c>
      <c r="P1405" s="15">
        <v>19</v>
      </c>
      <c r="Q1405" s="15" t="s">
        <v>305</v>
      </c>
      <c r="R1405" s="3" t="str">
        <f>IF(ISERROR(VLOOKUP($Q1405,技リスト!$A$1:$F$270,6,FALSE)),"－",VLOOKUP($Q1405,技リスト!$A$1:$F$270,6,FALSE))</f>
        <v>BB</v>
      </c>
      <c r="S1405" s="3">
        <f>IF(ISERROR(VLOOKUP($Q1405,技リスト!$A$1:$F$270,3,FALSE)),"－",VLOOKUP($Q1405,技リスト!$A$1:$F$270,3,FALSE))</f>
        <v>16</v>
      </c>
      <c r="T1405" s="3" t="str">
        <f>IF($E1405=IF(ISERROR(VLOOKUP($Q1405,技リスト!$A$1:$F$270,4,FALSE)),"－",VLOOKUP($Q1405,技リスト!$A$1:$F$270,4,FALSE)),"一致","")</f>
        <v/>
      </c>
      <c r="U1405" s="15" t="s">
        <v>427</v>
      </c>
      <c r="V1405" s="3" t="str">
        <f>IF(ISERROR(VLOOKUP($U1405,技リスト!$A$1:$F$270,6,FALSE)),"－",VLOOKUP($U1405,技リスト!$A$1:$F$270,6,FALSE))</f>
        <v>BL</v>
      </c>
      <c r="W1405" s="3">
        <f>IF(ISERROR(VLOOKUP($U1405,技リスト!$A$1:$F$270,3,FALSE)),"－",VLOOKUP($U1405,技リスト!$A$1:$F$270,3,FALSE))</f>
        <v>39</v>
      </c>
      <c r="X1405" s="3" t="str">
        <f>IF($E1405=IF(ISERROR(VLOOKUP($U1405,技リスト!$A$1:$F$270,4,FALSE)),"－",VLOOKUP($U1405,技リスト!$A$1:$F$270,4,FALSE)),"一致","")</f>
        <v/>
      </c>
      <c r="Y1405" s="15" t="s">
        <v>363</v>
      </c>
      <c r="Z1405" s="3" t="str">
        <f>IF(ISERROR(VLOOKUP($Y1405,技リスト!$A$1:$F$270,6,FALSE)),"－",VLOOKUP($Y1405,技リスト!$A$1:$F$270,6,FALSE))</f>
        <v>DR</v>
      </c>
      <c r="AA1405" s="3">
        <f>IF(ISERROR(VLOOKUP($Y1405,技リスト!$A$1:$F$270,3,FALSE)),"－",VLOOKUP($Y1405,技リスト!$A$1:$F$270,3,FALSE))</f>
        <v>52</v>
      </c>
      <c r="AB1405" s="3" t="str">
        <f>IF($E1405=IF(ISERROR(VLOOKUP($Y1405,技リスト!$A$1:$F$270,4,FALSE)),"－",VLOOKUP($Y1405,技リスト!$A$1:$F$270,4,FALSE)),"一致","")</f>
        <v/>
      </c>
      <c r="AC1405" s="15" t="s">
        <v>610</v>
      </c>
      <c r="AD1405" s="3" t="str">
        <f>IF(ISERROR(VLOOKUP($AC1405,技リスト!$A$1:$F$270,6,FALSE)),"－",VLOOKUP($AC1405,技リスト!$A$1:$F$270,6,FALSE))</f>
        <v>DR</v>
      </c>
      <c r="AE1405" s="3">
        <f>IF(ISERROR(VLOOKUP($AC1405,技リスト!$A$1:$F$270,3,FALSE)),"－",VLOOKUP($AC1405,技リスト!$A$1:$F$270,3,FALSE))</f>
        <v>38</v>
      </c>
      <c r="AF1405" s="3" t="str">
        <f>IF($E1405=IF(ISERROR(VLOOKUP($AC1405,技リスト!$A$1:$F$245,4,FALSE)),"－",VLOOKUP($AC1405,技リスト!$A$1:$F$245,4,FALSE)),"一致","")</f>
        <v>一致</v>
      </c>
      <c r="AG1405" s="16" t="str">
        <f t="shared" si="168"/>
        <v>ホーントレインブレードアタックざんぞうフーセンガム</v>
      </c>
      <c r="AH1405" s="16" t="str">
        <f t="shared" si="169"/>
        <v>ホーントレインブレードアタックざんぞうフーセンガム</v>
      </c>
      <c r="AI1405" s="16" t="str">
        <f t="shared" si="170"/>
        <v>ホーントレインブレードアタックざんぞうフーセンガム</v>
      </c>
      <c r="AJ1405" s="16" t="str">
        <f t="shared" si="171"/>
        <v>ホーントレインブレードアタックざんぞうフーセンガム</v>
      </c>
      <c r="AK1405" s="15" t="str">
        <f t="shared" si="172"/>
        <v>BBBLDRDR</v>
      </c>
      <c r="AL1405" s="16" t="str">
        <f t="shared" si="173"/>
        <v>BBBLDRDR</v>
      </c>
      <c r="AM1405" s="15" t="str">
        <f t="shared" si="174"/>
        <v>BBBLDRDR</v>
      </c>
      <c r="AN1405" s="15" t="str">
        <f t="shared" si="175"/>
        <v>BBBLDRDR</v>
      </c>
    </row>
    <row r="1406" spans="1:40" ht="11.25" customHeight="1" x14ac:dyDescent="0.15">
      <c r="A1406" s="15">
        <v>1405</v>
      </c>
      <c r="B1406" s="15" t="s">
        <v>3122</v>
      </c>
      <c r="C1406" s="15" t="s">
        <v>3123</v>
      </c>
      <c r="D1406" s="3" t="s">
        <v>18</v>
      </c>
      <c r="E1406" s="15" t="s">
        <v>121</v>
      </c>
      <c r="F1406" s="15" t="s">
        <v>53</v>
      </c>
      <c r="G1406" s="15">
        <v>138</v>
      </c>
      <c r="H1406" s="15">
        <v>170</v>
      </c>
      <c r="I1406" s="15">
        <v>57</v>
      </c>
      <c r="J1406" s="15">
        <v>67</v>
      </c>
      <c r="K1406" s="15">
        <v>68</v>
      </c>
      <c r="L1406" s="15">
        <v>61</v>
      </c>
      <c r="M1406" s="15">
        <v>72</v>
      </c>
      <c r="N1406" s="15">
        <v>68</v>
      </c>
      <c r="O1406" s="15">
        <v>71</v>
      </c>
      <c r="P1406" s="15">
        <v>28</v>
      </c>
      <c r="Q1406" s="15" t="s">
        <v>159</v>
      </c>
      <c r="R1406" s="3" t="str">
        <f>IF(ISERROR(VLOOKUP($Q1406,技リスト!$A$1:$F$270,6,FALSE)),"－",VLOOKUP($Q1406,技リスト!$A$1:$F$270,6,FALSE))</f>
        <v>NS</v>
      </c>
      <c r="S1406" s="3">
        <f>IF(ISERROR(VLOOKUP($Q1406,技リスト!$A$1:$F$270,3,FALSE)),"－",VLOOKUP($Q1406,技リスト!$A$1:$F$270,3,FALSE))</f>
        <v>67</v>
      </c>
      <c r="T1406" s="3" t="str">
        <f>IF($E1406=IF(ISERROR(VLOOKUP($Q1406,技リスト!$A$1:$F$270,4,FALSE)),"－",VLOOKUP($Q1406,技リスト!$A$1:$F$270,4,FALSE)),"一致","")</f>
        <v>一致</v>
      </c>
      <c r="U1406" s="15" t="s">
        <v>164</v>
      </c>
      <c r="V1406" s="3" t="str">
        <f>IF(ISERROR(VLOOKUP($U1406,技リスト!$A$1:$F$270,6,FALSE)),"－",VLOOKUP($U1406,技リスト!$A$1:$F$270,6,FALSE))</f>
        <v>DR</v>
      </c>
      <c r="W1406" s="3">
        <f>IF(ISERROR(VLOOKUP($U1406,技リスト!$A$1:$F$270,3,FALSE)),"－",VLOOKUP($U1406,技リスト!$A$1:$F$270,3,FALSE))</f>
        <v>49</v>
      </c>
      <c r="X1406" s="3" t="str">
        <f>IF($E1406=IF(ISERROR(VLOOKUP($U1406,技リスト!$A$1:$F$270,4,FALSE)),"－",VLOOKUP($U1406,技リスト!$A$1:$F$270,4,FALSE)),"一致","")</f>
        <v>一致</v>
      </c>
      <c r="Y1406" s="15" t="s">
        <v>338</v>
      </c>
      <c r="Z1406" s="3" t="str">
        <f>IF(ISERROR(VLOOKUP($Y1406,技リスト!$A$1:$F$270,6,FALSE)),"－",VLOOKUP($Y1406,技リスト!$A$1:$F$270,6,FALSE))</f>
        <v>DR</v>
      </c>
      <c r="AA1406" s="3">
        <f>IF(ISERROR(VLOOKUP($Y1406,技リスト!$A$1:$F$270,3,FALSE)),"－",VLOOKUP($Y1406,技リスト!$A$1:$F$270,3,FALSE))</f>
        <v>76</v>
      </c>
      <c r="AB1406" s="3" t="str">
        <f>IF($E1406=IF(ISERROR(VLOOKUP($Y1406,技リスト!$A$1:$F$270,4,FALSE)),"－",VLOOKUP($Y1406,技リスト!$A$1:$F$270,4,FALSE)),"一致","")</f>
        <v>一致</v>
      </c>
      <c r="AC1406" s="15" t="s">
        <v>562</v>
      </c>
      <c r="AD1406" s="3" t="str">
        <f>IF(ISERROR(VLOOKUP($AC1406,技リスト!$A$1:$F$270,6,FALSE)),"－",VLOOKUP($AC1406,技リスト!$A$1:$F$270,6,FALSE))</f>
        <v>BB</v>
      </c>
      <c r="AE1406" s="3">
        <f>IF(ISERROR(VLOOKUP($AC1406,技リスト!$A$1:$F$270,3,FALSE)),"－",VLOOKUP($AC1406,技リスト!$A$1:$F$270,3,FALSE))</f>
        <v>80</v>
      </c>
      <c r="AF1406" s="3" t="str">
        <f>IF($E1406=IF(ISERROR(VLOOKUP($AC1406,技リスト!$A$1:$F$245,4,FALSE)),"－",VLOOKUP($AC1406,技リスト!$A$1:$F$245,4,FALSE)),"一致","")</f>
        <v/>
      </c>
      <c r="AG1406" s="16" t="str">
        <f t="shared" si="168"/>
        <v>クルクルヘッドごりむちゅうとうめいフェイントさばきのてっつい</v>
      </c>
      <c r="AH1406" s="16" t="str">
        <f t="shared" si="169"/>
        <v>クルクルヘッドごりむちゅうとうめいフェイントさばきのてっつい</v>
      </c>
      <c r="AI1406" s="16" t="str">
        <f t="shared" si="170"/>
        <v>クルクルヘッドごりむちゅうとうめいフェイントさばきのてっつい</v>
      </c>
      <c r="AJ1406" s="16" t="str">
        <f t="shared" si="171"/>
        <v>クルクルヘッドごりむちゅうとうめいフェイントさばきのてっつい</v>
      </c>
      <c r="AK1406" s="15" t="str">
        <f t="shared" si="172"/>
        <v>NSDRDRBB</v>
      </c>
      <c r="AL1406" s="16" t="str">
        <f t="shared" si="173"/>
        <v>NSDRDRBB</v>
      </c>
      <c r="AM1406" s="15" t="str">
        <f t="shared" si="174"/>
        <v>NSDRDRBB</v>
      </c>
      <c r="AN1406" s="15" t="str">
        <f t="shared" si="175"/>
        <v>NSDRDRBB</v>
      </c>
    </row>
    <row r="1407" spans="1:40" ht="11.25" customHeight="1" x14ac:dyDescent="0.15">
      <c r="A1407" s="15">
        <v>1406</v>
      </c>
      <c r="B1407" s="15" t="s">
        <v>3124</v>
      </c>
      <c r="C1407" s="15" t="s">
        <v>3125</v>
      </c>
      <c r="D1407" s="3" t="s">
        <v>192</v>
      </c>
      <c r="E1407" s="15" t="s">
        <v>145</v>
      </c>
      <c r="F1407" s="15" t="s">
        <v>17</v>
      </c>
      <c r="G1407" s="15">
        <v>116</v>
      </c>
      <c r="H1407" s="15">
        <v>144</v>
      </c>
      <c r="I1407" s="15">
        <v>46</v>
      </c>
      <c r="J1407" s="15">
        <v>61</v>
      </c>
      <c r="K1407" s="15">
        <v>54</v>
      </c>
      <c r="L1407" s="15">
        <v>54</v>
      </c>
      <c r="M1407" s="15">
        <v>64</v>
      </c>
      <c r="N1407" s="15">
        <v>60</v>
      </c>
      <c r="O1407" s="15">
        <v>52</v>
      </c>
      <c r="P1407" s="15">
        <v>26</v>
      </c>
      <c r="Q1407" s="15" t="s">
        <v>276</v>
      </c>
      <c r="R1407" s="3" t="str">
        <f>IF(ISERROR(VLOOKUP($Q1407,技リスト!$A$1:$F$270,6,FALSE)),"－",VLOOKUP($Q1407,技リスト!$A$1:$F$270,6,FALSE))</f>
        <v>BL</v>
      </c>
      <c r="S1407" s="3">
        <f>IF(ISERROR(VLOOKUP($Q1407,技リスト!$A$1:$F$270,3,FALSE)),"－",VLOOKUP($Q1407,技リスト!$A$1:$F$270,3,FALSE))</f>
        <v>16</v>
      </c>
      <c r="T1407" s="3" t="str">
        <f>IF($E1407=IF(ISERROR(VLOOKUP($Q1407,技リスト!$A$1:$F$270,4,FALSE)),"－",VLOOKUP($Q1407,技リスト!$A$1:$F$270,4,FALSE)),"一致","")</f>
        <v/>
      </c>
      <c r="U1407" s="15" t="s">
        <v>227</v>
      </c>
      <c r="V1407" s="3" t="str">
        <f>IF(ISERROR(VLOOKUP($U1407,技リスト!$A$1:$F$270,6,FALSE)),"－",VLOOKUP($U1407,技リスト!$A$1:$F$270,6,FALSE))</f>
        <v>BL</v>
      </c>
      <c r="W1407" s="3">
        <f>IF(ISERROR(VLOOKUP($U1407,技リスト!$A$1:$F$270,3,FALSE)),"－",VLOOKUP($U1407,技リスト!$A$1:$F$270,3,FALSE))</f>
        <v>39</v>
      </c>
      <c r="X1407" s="3" t="str">
        <f>IF($E1407=IF(ISERROR(VLOOKUP($U1407,技リスト!$A$1:$F$270,4,FALSE)),"－",VLOOKUP($U1407,技リスト!$A$1:$F$270,4,FALSE)),"一致","")</f>
        <v/>
      </c>
      <c r="Y1407" s="15" t="s">
        <v>680</v>
      </c>
      <c r="Z1407" s="3" t="str">
        <f>IF(ISERROR(VLOOKUP($Y1407,技リスト!$A$1:$F$270,6,FALSE)),"－",VLOOKUP($Y1407,技リスト!$A$1:$F$270,6,FALSE))</f>
        <v>DR</v>
      </c>
      <c r="AA1407" s="3">
        <f>IF(ISERROR(VLOOKUP($Y1407,技リスト!$A$1:$F$270,3,FALSE)),"－",VLOOKUP($Y1407,技リスト!$A$1:$F$270,3,FALSE))</f>
        <v>69</v>
      </c>
      <c r="AB1407" s="3" t="str">
        <f>IF($E1407=IF(ISERROR(VLOOKUP($Y1407,技リスト!$A$1:$F$270,4,FALSE)),"－",VLOOKUP($Y1407,技リスト!$A$1:$F$270,4,FALSE)),"一致","")</f>
        <v/>
      </c>
      <c r="AC1407" s="15" t="s">
        <v>298</v>
      </c>
      <c r="AD1407" s="3" t="str">
        <f>IF(ISERROR(VLOOKUP($AC1407,技リスト!$A$1:$F$270,6,FALSE)),"－",VLOOKUP($AC1407,技リスト!$A$1:$F$270,6,FALSE))</f>
        <v>DR</v>
      </c>
      <c r="AE1407" s="3">
        <f>IF(ISERROR(VLOOKUP($AC1407,技リスト!$A$1:$F$270,3,FALSE)),"－",VLOOKUP($AC1407,技リスト!$A$1:$F$270,3,FALSE))</f>
        <v>38</v>
      </c>
      <c r="AF1407" s="3" t="str">
        <f>IF($E1407=IF(ISERROR(VLOOKUP($AC1407,技リスト!$A$1:$F$245,4,FALSE)),"－",VLOOKUP($AC1407,技リスト!$A$1:$F$245,4,FALSE)),"一致","")</f>
        <v/>
      </c>
      <c r="AG1407" s="16" t="str">
        <f t="shared" si="168"/>
        <v>ドッペルゲンガースーパースキャン（Ｂ）プリマドンナムーンサルト</v>
      </c>
      <c r="AH1407" s="16" t="str">
        <f t="shared" si="169"/>
        <v>ドッペルゲンガースーパースキャン（Ｂ）プリマドンナムーンサルト</v>
      </c>
      <c r="AI1407" s="16" t="str">
        <f t="shared" si="170"/>
        <v>ドッペルゲンガースーパースキャン（Ｂ）プリマドンナムーンサルト</v>
      </c>
      <c r="AJ1407" s="16" t="str">
        <f t="shared" si="171"/>
        <v>ドッペルゲンガースーパースキャン（Ｂ）プリマドンナムーンサルト</v>
      </c>
      <c r="AK1407" s="15" t="str">
        <f t="shared" si="172"/>
        <v>BLBLDRDR</v>
      </c>
      <c r="AL1407" s="16" t="str">
        <f t="shared" si="173"/>
        <v>BLBLDRDR</v>
      </c>
      <c r="AM1407" s="15" t="str">
        <f t="shared" si="174"/>
        <v>BLBLDRDR</v>
      </c>
      <c r="AN1407" s="15" t="str">
        <f t="shared" si="175"/>
        <v>BLBLDRDR</v>
      </c>
    </row>
    <row r="1408" spans="1:40" ht="11.25" customHeight="1" x14ac:dyDescent="0.15">
      <c r="A1408" s="15">
        <v>1407</v>
      </c>
      <c r="B1408" s="15" t="s">
        <v>3126</v>
      </c>
      <c r="C1408" s="15" t="s">
        <v>3127</v>
      </c>
      <c r="D1408" s="3" t="s">
        <v>18</v>
      </c>
      <c r="E1408" s="15" t="s">
        <v>88</v>
      </c>
      <c r="F1408" s="15" t="s">
        <v>17</v>
      </c>
      <c r="G1408" s="15">
        <v>125</v>
      </c>
      <c r="H1408" s="15">
        <v>149</v>
      </c>
      <c r="I1408" s="15">
        <v>60</v>
      </c>
      <c r="J1408" s="15">
        <v>76</v>
      </c>
      <c r="K1408" s="15">
        <v>74</v>
      </c>
      <c r="L1408" s="15">
        <v>60</v>
      </c>
      <c r="M1408" s="15">
        <v>46</v>
      </c>
      <c r="N1408" s="15">
        <v>69</v>
      </c>
      <c r="O1408" s="15">
        <v>60</v>
      </c>
      <c r="P1408" s="15">
        <v>24</v>
      </c>
      <c r="Q1408" s="15" t="s">
        <v>194</v>
      </c>
      <c r="R1408" s="3" t="str">
        <f>IF(ISERROR(VLOOKUP($Q1408,技リスト!$A$1:$F$270,6,FALSE)),"－",VLOOKUP($Q1408,技リスト!$A$1:$F$270,6,FALSE))</f>
        <v>NS</v>
      </c>
      <c r="S1408" s="3">
        <f>IF(ISERROR(VLOOKUP($Q1408,技リスト!$A$1:$F$270,3,FALSE)),"－",VLOOKUP($Q1408,技リスト!$A$1:$F$270,3,FALSE))</f>
        <v>43</v>
      </c>
      <c r="T1408" s="3" t="str">
        <f>IF($E1408=IF(ISERROR(VLOOKUP($Q1408,技リスト!$A$1:$F$270,4,FALSE)),"－",VLOOKUP($Q1408,技リスト!$A$1:$F$270,4,FALSE)),"一致","")</f>
        <v/>
      </c>
      <c r="U1408" s="15" t="s">
        <v>698</v>
      </c>
      <c r="V1408" s="3" t="str">
        <f>IF(ISERROR(VLOOKUP($U1408,技リスト!$A$1:$F$270,6,FALSE)),"－",VLOOKUP($U1408,技リスト!$A$1:$F$270,6,FALSE))</f>
        <v>BL</v>
      </c>
      <c r="W1408" s="3">
        <f>IF(ISERROR(VLOOKUP($U1408,技リスト!$A$1:$F$270,3,FALSE)),"－",VLOOKUP($U1408,技リスト!$A$1:$F$270,3,FALSE))</f>
        <v>44</v>
      </c>
      <c r="X1408" s="3" t="str">
        <f>IF($E1408=IF(ISERROR(VLOOKUP($U1408,技リスト!$A$1:$F$270,4,FALSE)),"－",VLOOKUP($U1408,技リスト!$A$1:$F$270,4,FALSE)),"一致","")</f>
        <v>一致</v>
      </c>
      <c r="Y1408" s="15" t="s">
        <v>219</v>
      </c>
      <c r="Z1408" s="3" t="str">
        <f>IF(ISERROR(VLOOKUP($Y1408,技リスト!$A$1:$F$270,6,FALSE)),"－",VLOOKUP($Y1408,技リスト!$A$1:$F$270,6,FALSE))</f>
        <v>BL</v>
      </c>
      <c r="AA1408" s="3">
        <f>IF(ISERROR(VLOOKUP($Y1408,技リスト!$A$1:$F$270,3,FALSE)),"－",VLOOKUP($Y1408,技リスト!$A$1:$F$270,3,FALSE))</f>
        <v>64</v>
      </c>
      <c r="AB1408" s="3" t="str">
        <f>IF($E1408=IF(ISERROR(VLOOKUP($Y1408,技リスト!$A$1:$F$270,4,FALSE)),"－",VLOOKUP($Y1408,技リスト!$A$1:$F$270,4,FALSE)),"一致","")</f>
        <v>一致</v>
      </c>
      <c r="AC1408" s="15" t="s">
        <v>220</v>
      </c>
      <c r="AD1408" s="3" t="str">
        <f>IF(ISERROR(VLOOKUP($AC1408,技リスト!$A$1:$F$270,6,FALSE)),"－",VLOOKUP($AC1408,技リスト!$A$1:$F$270,6,FALSE))</f>
        <v>BL</v>
      </c>
      <c r="AE1408" s="3">
        <f>IF(ISERROR(VLOOKUP($AC1408,技リスト!$A$1:$F$270,3,FALSE)),"－",VLOOKUP($AC1408,技リスト!$A$1:$F$270,3,FALSE))</f>
        <v>84</v>
      </c>
      <c r="AF1408" s="3" t="str">
        <f>IF($E1408=IF(ISERROR(VLOOKUP($AC1408,技リスト!$A$1:$F$245,4,FALSE)),"－",VLOOKUP($AC1408,技リスト!$A$1:$F$245,4,FALSE)),"一致","")</f>
        <v>一致</v>
      </c>
      <c r="AG1408" s="16" t="str">
        <f t="shared" si="168"/>
        <v>ファントムシュートアイスグランドサイクロンダブルサイクロン</v>
      </c>
      <c r="AH1408" s="16" t="str">
        <f t="shared" si="169"/>
        <v>ファントムシュートアイスグランドサイクロンダブルサイクロン</v>
      </c>
      <c r="AI1408" s="16" t="str">
        <f t="shared" si="170"/>
        <v>ファントムシュートアイスグランドサイクロンダブルサイクロン</v>
      </c>
      <c r="AJ1408" s="16" t="str">
        <f t="shared" si="171"/>
        <v>ファントムシュートアイスグランドサイクロンダブルサイクロン</v>
      </c>
      <c r="AK1408" s="15" t="str">
        <f t="shared" si="172"/>
        <v>NSBLBLBL</v>
      </c>
      <c r="AL1408" s="16" t="str">
        <f t="shared" si="173"/>
        <v>NSBLBLBL</v>
      </c>
      <c r="AM1408" s="15" t="str">
        <f t="shared" si="174"/>
        <v>NSBLBLBL</v>
      </c>
      <c r="AN1408" s="15" t="str">
        <f t="shared" si="175"/>
        <v>NSBLBLBL</v>
      </c>
    </row>
    <row r="1409" spans="1:40" ht="11.25" customHeight="1" x14ac:dyDescent="0.15">
      <c r="A1409" s="15">
        <v>1408</v>
      </c>
      <c r="B1409" s="15" t="s">
        <v>3128</v>
      </c>
      <c r="C1409" s="15" t="s">
        <v>3129</v>
      </c>
      <c r="D1409" s="3" t="s">
        <v>18</v>
      </c>
      <c r="E1409" s="15" t="s">
        <v>19</v>
      </c>
      <c r="F1409" s="15" t="s">
        <v>53</v>
      </c>
      <c r="G1409" s="15">
        <v>151</v>
      </c>
      <c r="H1409" s="15">
        <v>198</v>
      </c>
      <c r="I1409" s="15">
        <v>63</v>
      </c>
      <c r="J1409" s="15">
        <v>55</v>
      </c>
      <c r="K1409" s="15">
        <v>57</v>
      </c>
      <c r="L1409" s="15">
        <v>56</v>
      </c>
      <c r="M1409" s="15">
        <v>54</v>
      </c>
      <c r="N1409" s="15">
        <v>55</v>
      </c>
      <c r="O1409" s="15">
        <v>56</v>
      </c>
      <c r="P1409" s="15">
        <v>8</v>
      </c>
      <c r="Q1409" s="15" t="s">
        <v>153</v>
      </c>
      <c r="R1409" s="3" t="str">
        <f>IF(ISERROR(VLOOKUP($Q1409,技リスト!$A$1:$F$270,6,FALSE)),"－",VLOOKUP($Q1409,技リスト!$A$1:$F$270,6,FALSE))</f>
        <v>NS</v>
      </c>
      <c r="S1409" s="3">
        <f>IF(ISERROR(VLOOKUP($Q1409,技リスト!$A$1:$F$270,3,FALSE)),"－",VLOOKUP($Q1409,技リスト!$A$1:$F$270,3,FALSE))</f>
        <v>22</v>
      </c>
      <c r="T1409" s="3" t="str">
        <f>IF($E1409=IF(ISERROR(VLOOKUP($Q1409,技リスト!$A$1:$F$270,4,FALSE)),"－",VLOOKUP($Q1409,技リスト!$A$1:$F$270,4,FALSE)),"一致","")</f>
        <v>一致</v>
      </c>
      <c r="U1409" s="15" t="s">
        <v>230</v>
      </c>
      <c r="V1409" s="3" t="str">
        <f>IF(ISERROR(VLOOKUP($U1409,技リスト!$A$1:$F$270,6,FALSE)),"－",VLOOKUP($U1409,技リスト!$A$1:$F$270,6,FALSE))</f>
        <v>NS</v>
      </c>
      <c r="W1409" s="3">
        <f>IF(ISERROR(VLOOKUP($U1409,技リスト!$A$1:$F$270,3,FALSE)),"－",VLOOKUP($U1409,技リスト!$A$1:$F$270,3,FALSE))</f>
        <v>67</v>
      </c>
      <c r="X1409" s="3" t="str">
        <f>IF($E1409=IF(ISERROR(VLOOKUP($U1409,技リスト!$A$1:$F$270,4,FALSE)),"－",VLOOKUP($U1409,技リスト!$A$1:$F$270,4,FALSE)),"一致","")</f>
        <v>一致</v>
      </c>
      <c r="Y1409" s="15" t="s">
        <v>298</v>
      </c>
      <c r="Z1409" s="3" t="str">
        <f>IF(ISERROR(VLOOKUP($Y1409,技リスト!$A$1:$F$270,6,FALSE)),"－",VLOOKUP($Y1409,技リスト!$A$1:$F$270,6,FALSE))</f>
        <v>DR</v>
      </c>
      <c r="AA1409" s="3">
        <f>IF(ISERROR(VLOOKUP($Y1409,技リスト!$A$1:$F$270,3,FALSE)),"－",VLOOKUP($Y1409,技リスト!$A$1:$F$270,3,FALSE))</f>
        <v>38</v>
      </c>
      <c r="AB1409" s="3" t="str">
        <f>IF($E1409=IF(ISERROR(VLOOKUP($Y1409,技リスト!$A$1:$F$270,4,FALSE)),"－",VLOOKUP($Y1409,技リスト!$A$1:$F$270,4,FALSE)),"一致","")</f>
        <v/>
      </c>
      <c r="AC1409" s="15" t="s">
        <v>199</v>
      </c>
      <c r="AD1409" s="3" t="str">
        <f>IF(ISERROR(VLOOKUP($AC1409,技リスト!$A$1:$F$270,6,FALSE)),"－",VLOOKUP($AC1409,技リスト!$A$1:$F$270,6,FALSE))</f>
        <v>BB</v>
      </c>
      <c r="AE1409" s="3">
        <f>IF(ISERROR(VLOOKUP($AC1409,技リスト!$A$1:$F$270,3,FALSE)),"－",VLOOKUP($AC1409,技リスト!$A$1:$F$270,3,FALSE))</f>
        <v>58</v>
      </c>
      <c r="AF1409" s="3" t="str">
        <f>IF($E1409=IF(ISERROR(VLOOKUP($AC1409,技リスト!$A$1:$F$245,4,FALSE)),"－",VLOOKUP($AC1409,技リスト!$A$1:$F$245,4,FALSE)),"一致","")</f>
        <v/>
      </c>
      <c r="AG1409" s="16" t="str">
        <f t="shared" si="168"/>
        <v>ローリングキックフリーズショットムーンサルトスピニングカット</v>
      </c>
      <c r="AH1409" s="16" t="str">
        <f t="shared" si="169"/>
        <v>ローリングキックフリーズショットムーンサルトスピニングカット</v>
      </c>
      <c r="AI1409" s="16" t="str">
        <f t="shared" si="170"/>
        <v>ローリングキックフリーズショットムーンサルトスピニングカット</v>
      </c>
      <c r="AJ1409" s="16" t="str">
        <f t="shared" si="171"/>
        <v>ローリングキックフリーズショットムーンサルトスピニングカット</v>
      </c>
      <c r="AK1409" s="15" t="str">
        <f t="shared" si="172"/>
        <v>NSNSDRBB</v>
      </c>
      <c r="AL1409" s="16" t="str">
        <f t="shared" si="173"/>
        <v>NSNSDRBB</v>
      </c>
      <c r="AM1409" s="15" t="str">
        <f t="shared" si="174"/>
        <v>NSNSDRBB</v>
      </c>
      <c r="AN1409" s="15" t="str">
        <f t="shared" si="175"/>
        <v>NSNSDRBB</v>
      </c>
    </row>
    <row r="1410" spans="1:40" ht="11.25" customHeight="1" x14ac:dyDescent="0.15">
      <c r="A1410" s="15">
        <v>1409</v>
      </c>
      <c r="B1410" s="15" t="s">
        <v>3130</v>
      </c>
      <c r="C1410" s="15" t="s">
        <v>3131</v>
      </c>
      <c r="D1410" s="3" t="s">
        <v>18</v>
      </c>
      <c r="E1410" s="15" t="s">
        <v>145</v>
      </c>
      <c r="F1410" s="15" t="s">
        <v>20</v>
      </c>
      <c r="G1410" s="15">
        <v>217</v>
      </c>
      <c r="H1410" s="15">
        <v>138</v>
      </c>
      <c r="I1410" s="15">
        <v>70</v>
      </c>
      <c r="J1410" s="15">
        <v>59</v>
      </c>
      <c r="K1410" s="15">
        <v>56</v>
      </c>
      <c r="L1410" s="15">
        <v>61</v>
      </c>
      <c r="M1410" s="15">
        <v>56</v>
      </c>
      <c r="N1410" s="15">
        <v>55</v>
      </c>
      <c r="O1410" s="15">
        <v>57</v>
      </c>
      <c r="P1410" s="15">
        <v>14</v>
      </c>
      <c r="Q1410" s="15" t="s">
        <v>436</v>
      </c>
      <c r="R1410" s="3" t="str">
        <f>IF(ISERROR(VLOOKUP($Q1410,技リスト!$A$1:$F$270,6,FALSE)),"－",VLOOKUP($Q1410,技リスト!$A$1:$F$270,6,FALSE))</f>
        <v>CA</v>
      </c>
      <c r="S1410" s="3">
        <f>IF(ISERROR(VLOOKUP($Q1410,技リスト!$A$1:$F$270,3,FALSE)),"－",VLOOKUP($Q1410,技リスト!$A$1:$F$270,3,FALSE))</f>
        <v>10</v>
      </c>
      <c r="T1410" s="3" t="str">
        <f>IF($E1410=IF(ISERROR(VLOOKUP($Q1410,技リスト!$A$1:$F$270,4,FALSE)),"－",VLOOKUP($Q1410,技リスト!$A$1:$F$270,4,FALSE)),"一致","")</f>
        <v/>
      </c>
      <c r="U1410" s="15" t="s">
        <v>481</v>
      </c>
      <c r="V1410" s="3" t="str">
        <f>IF(ISERROR(VLOOKUP($U1410,技リスト!$A$1:$F$270,6,FALSE)),"－",VLOOKUP($U1410,技リスト!$A$1:$F$270,6,FALSE))</f>
        <v>CA</v>
      </c>
      <c r="W1410" s="3">
        <f>IF(ISERROR(VLOOKUP($U1410,技リスト!$A$1:$F$270,3,FALSE)),"－",VLOOKUP($U1410,技リスト!$A$1:$F$270,3,FALSE))</f>
        <v>41</v>
      </c>
      <c r="X1410" s="3" t="str">
        <f>IF($E1410=IF(ISERROR(VLOOKUP($U1410,技リスト!$A$1:$F$270,4,FALSE)),"－",VLOOKUP($U1410,技リスト!$A$1:$F$270,4,FALSE)),"一致","")</f>
        <v/>
      </c>
      <c r="Y1410" s="15" t="s">
        <v>250</v>
      </c>
      <c r="Z1410" s="3" t="str">
        <f>IF(ISERROR(VLOOKUP($Y1410,技リスト!$A$1:$F$270,6,FALSE)),"－",VLOOKUP($Y1410,技リスト!$A$1:$F$270,6,FALSE))</f>
        <v>P1</v>
      </c>
      <c r="AA1410" s="3">
        <f>IF(ISERROR(VLOOKUP($Y1410,技リスト!$A$1:$F$270,3,FALSE)),"－",VLOOKUP($Y1410,技リスト!$A$1:$F$270,3,FALSE))</f>
        <v>46</v>
      </c>
      <c r="AB1410" s="3" t="str">
        <f>IF($E1410=IF(ISERROR(VLOOKUP($Y1410,技リスト!$A$1:$F$270,4,FALSE)),"－",VLOOKUP($Y1410,技リスト!$A$1:$F$270,4,FALSE)),"一致","")</f>
        <v>一致</v>
      </c>
      <c r="AC1410" s="15" t="s">
        <v>407</v>
      </c>
      <c r="AD1410" s="3" t="str">
        <f>IF(ISERROR(VLOOKUP($AC1410,技リスト!$A$1:$F$270,6,FALSE)),"－",VLOOKUP($AC1410,技リスト!$A$1:$F$270,6,FALSE))</f>
        <v>CA</v>
      </c>
      <c r="AE1410" s="3">
        <f>IF(ISERROR(VLOOKUP($AC1410,技リスト!$A$1:$F$270,3,FALSE)),"－",VLOOKUP($AC1410,技リスト!$A$1:$F$270,3,FALSE))</f>
        <v>69</v>
      </c>
      <c r="AF1410" s="3" t="str">
        <f>IF($E1410=IF(ISERROR(VLOOKUP($AC1410,技リスト!$A$1:$F$245,4,FALSE)),"－",VLOOKUP($AC1410,技リスト!$A$1:$F$245,4,FALSE)),"一致","")</f>
        <v/>
      </c>
      <c r="AG1410" s="16" t="str">
        <f t="shared" ref="AG1410:AG1473" si="176">Q1410&amp;U1410&amp;Y1410&amp;AC1410</f>
        <v>スワンダイブこがらしねっけつヘッドドこんじょうキャッチ</v>
      </c>
      <c r="AH1410" s="16" t="str">
        <f t="shared" ref="AH1410:AH1473" si="177">Q1410&amp;U1410&amp;Y1410&amp;AC1410</f>
        <v>スワンダイブこがらしねっけつヘッドドこんじょうキャッチ</v>
      </c>
      <c r="AI1410" s="16" t="str">
        <f t="shared" ref="AI1410:AI1473" si="178">Q1410&amp;U1410&amp;Y1410&amp;AC1410</f>
        <v>スワンダイブこがらしねっけつヘッドドこんじょうキャッチ</v>
      </c>
      <c r="AJ1410" s="16" t="str">
        <f t="shared" ref="AJ1410:AJ1473" si="179">Q1410&amp;U1410&amp;Y1410&amp;AC1410</f>
        <v>スワンダイブこがらしねっけつヘッドドこんじょうキャッチ</v>
      </c>
      <c r="AK1410" s="15" t="str">
        <f t="shared" ref="AK1410:AK1473" si="180">R1410&amp;V1410&amp;Z1410&amp;AD1410</f>
        <v>CACAP1CA</v>
      </c>
      <c r="AL1410" s="16" t="str">
        <f t="shared" ref="AL1410:AL1473" si="181">R1410&amp;V1410&amp;Z1410&amp;AD1410</f>
        <v>CACAP1CA</v>
      </c>
      <c r="AM1410" s="15" t="str">
        <f t="shared" ref="AM1410:AM1473" si="182">R1410&amp;V1410&amp;Z1410&amp;AD1410</f>
        <v>CACAP1CA</v>
      </c>
      <c r="AN1410" s="15" t="str">
        <f t="shared" ref="AN1410:AN1473" si="183">R1410&amp;V1410&amp;Z1410&amp;AD1410</f>
        <v>CACAP1CA</v>
      </c>
    </row>
    <row r="1411" spans="1:40" ht="11.25" customHeight="1" x14ac:dyDescent="0.15">
      <c r="A1411" s="15">
        <v>1410</v>
      </c>
      <c r="B1411" s="15" t="s">
        <v>3132</v>
      </c>
      <c r="C1411" s="15" t="s">
        <v>3133</v>
      </c>
      <c r="D1411" s="3" t="s">
        <v>18</v>
      </c>
      <c r="E1411" s="15" t="s">
        <v>121</v>
      </c>
      <c r="F1411" s="15" t="s">
        <v>17</v>
      </c>
      <c r="G1411" s="15">
        <v>116</v>
      </c>
      <c r="H1411" s="15">
        <v>141</v>
      </c>
      <c r="I1411" s="15">
        <v>60</v>
      </c>
      <c r="J1411" s="15">
        <v>59</v>
      </c>
      <c r="K1411" s="15">
        <v>52</v>
      </c>
      <c r="L1411" s="15">
        <v>64</v>
      </c>
      <c r="M1411" s="15">
        <v>51</v>
      </c>
      <c r="N1411" s="15">
        <v>62</v>
      </c>
      <c r="O1411" s="15">
        <v>56</v>
      </c>
      <c r="P1411" s="15">
        <v>21</v>
      </c>
      <c r="Q1411" s="15" t="s">
        <v>264</v>
      </c>
      <c r="R1411" s="3" t="str">
        <f>IF(ISERROR(VLOOKUP($Q1411,技リスト!$A$1:$F$270,6,FALSE)),"－",VLOOKUP($Q1411,技リスト!$A$1:$F$270,6,FALSE))</f>
        <v>BL</v>
      </c>
      <c r="S1411" s="3">
        <f>IF(ISERROR(VLOOKUP($Q1411,技リスト!$A$1:$F$270,3,FALSE)),"－",VLOOKUP($Q1411,技リスト!$A$1:$F$270,3,FALSE))</f>
        <v>16</v>
      </c>
      <c r="T1411" s="3" t="str">
        <f>IF($E1411=IF(ISERROR(VLOOKUP($Q1411,技リスト!$A$1:$F$270,4,FALSE)),"－",VLOOKUP($Q1411,技リスト!$A$1:$F$270,4,FALSE)),"一致","")</f>
        <v/>
      </c>
      <c r="U1411" s="15" t="s">
        <v>277</v>
      </c>
      <c r="V1411" s="3" t="str">
        <f>IF(ISERROR(VLOOKUP($U1411,技リスト!$A$1:$F$270,6,FALSE)),"－",VLOOKUP($U1411,技リスト!$A$1:$F$270,6,FALSE))</f>
        <v>DR</v>
      </c>
      <c r="W1411" s="3">
        <f>IF(ISERROR(VLOOKUP($U1411,技リスト!$A$1:$F$270,3,FALSE)),"－",VLOOKUP($U1411,技リスト!$A$1:$F$270,3,FALSE))</f>
        <v>22</v>
      </c>
      <c r="X1411" s="3" t="str">
        <f>IF($E1411=IF(ISERROR(VLOOKUP($U1411,技リスト!$A$1:$F$270,4,FALSE)),"－",VLOOKUP($U1411,技リスト!$A$1:$F$270,4,FALSE)),"一致","")</f>
        <v/>
      </c>
      <c r="Y1411" s="15" t="s">
        <v>363</v>
      </c>
      <c r="Z1411" s="3" t="str">
        <f>IF(ISERROR(VLOOKUP($Y1411,技リスト!$A$1:$F$270,6,FALSE)),"－",VLOOKUP($Y1411,技リスト!$A$1:$F$270,6,FALSE))</f>
        <v>DR</v>
      </c>
      <c r="AA1411" s="3">
        <f>IF(ISERROR(VLOOKUP($Y1411,技リスト!$A$1:$F$270,3,FALSE)),"－",VLOOKUP($Y1411,技リスト!$A$1:$F$270,3,FALSE))</f>
        <v>52</v>
      </c>
      <c r="AB1411" s="3" t="str">
        <f>IF($E1411=IF(ISERROR(VLOOKUP($Y1411,技リスト!$A$1:$F$270,4,FALSE)),"－",VLOOKUP($Y1411,技リスト!$A$1:$F$270,4,FALSE)),"一致","")</f>
        <v/>
      </c>
      <c r="AC1411" s="15" t="s">
        <v>918</v>
      </c>
      <c r="AD1411" s="3" t="str">
        <f>IF(ISERROR(VLOOKUP($AC1411,技リスト!$A$1:$F$270,6,FALSE)),"－",VLOOKUP($AC1411,技リスト!$A$1:$F$270,6,FALSE))</f>
        <v>BL</v>
      </c>
      <c r="AE1411" s="3">
        <f>IF(ISERROR(VLOOKUP($AC1411,技リスト!$A$1:$F$270,3,FALSE)),"－",VLOOKUP($AC1411,技リスト!$A$1:$F$270,3,FALSE))</f>
        <v>73</v>
      </c>
      <c r="AF1411" s="3" t="str">
        <f>IF($E1411=IF(ISERROR(VLOOKUP($AC1411,技リスト!$A$1:$F$245,4,FALSE)),"－",VLOOKUP($AC1411,技リスト!$A$1:$F$245,4,FALSE)),"一致","")</f>
        <v/>
      </c>
      <c r="AG1411" s="16" t="str">
        <f t="shared" si="176"/>
        <v>おんりょうマジックざんぞうプロファイルゾーン</v>
      </c>
      <c r="AH1411" s="16" t="str">
        <f t="shared" si="177"/>
        <v>おんりょうマジックざんぞうプロファイルゾーン</v>
      </c>
      <c r="AI1411" s="16" t="str">
        <f t="shared" si="178"/>
        <v>おんりょうマジックざんぞうプロファイルゾーン</v>
      </c>
      <c r="AJ1411" s="16" t="str">
        <f t="shared" si="179"/>
        <v>おんりょうマジックざんぞうプロファイルゾーン</v>
      </c>
      <c r="AK1411" s="15" t="str">
        <f t="shared" si="180"/>
        <v>BLDRDRBL</v>
      </c>
      <c r="AL1411" s="16" t="str">
        <f t="shared" si="181"/>
        <v>BLDRDRBL</v>
      </c>
      <c r="AM1411" s="15" t="str">
        <f t="shared" si="182"/>
        <v>BLDRDRBL</v>
      </c>
      <c r="AN1411" s="15" t="str">
        <f t="shared" si="183"/>
        <v>BLDRDRBL</v>
      </c>
    </row>
    <row r="1412" spans="1:40" ht="11.25" customHeight="1" x14ac:dyDescent="0.15">
      <c r="A1412" s="15">
        <v>1411</v>
      </c>
      <c r="B1412" s="15" t="s">
        <v>3134</v>
      </c>
      <c r="C1412" s="15" t="s">
        <v>3135</v>
      </c>
      <c r="D1412" s="3" t="s">
        <v>18</v>
      </c>
      <c r="E1412" s="15" t="s">
        <v>121</v>
      </c>
      <c r="F1412" s="15" t="s">
        <v>20</v>
      </c>
      <c r="G1412" s="15">
        <v>136</v>
      </c>
      <c r="H1412" s="15">
        <v>164</v>
      </c>
      <c r="I1412" s="15">
        <v>78</v>
      </c>
      <c r="J1412" s="15">
        <v>67</v>
      </c>
      <c r="K1412" s="15">
        <v>60</v>
      </c>
      <c r="L1412" s="15">
        <v>74</v>
      </c>
      <c r="M1412" s="15">
        <v>53</v>
      </c>
      <c r="N1412" s="15">
        <v>69</v>
      </c>
      <c r="O1412" s="15">
        <v>64</v>
      </c>
      <c r="P1412" s="15">
        <v>23</v>
      </c>
      <c r="Q1412" s="15" t="s">
        <v>219</v>
      </c>
      <c r="R1412" s="3" t="str">
        <f>IF(ISERROR(VLOOKUP($Q1412,技リスト!$A$1:$F$270,6,FALSE)),"－",VLOOKUP($Q1412,技リスト!$A$1:$F$270,6,FALSE))</f>
        <v>BL</v>
      </c>
      <c r="S1412" s="3">
        <f>IF(ISERROR(VLOOKUP($Q1412,技リスト!$A$1:$F$270,3,FALSE)),"－",VLOOKUP($Q1412,技リスト!$A$1:$F$270,3,FALSE))</f>
        <v>64</v>
      </c>
      <c r="T1412" s="3" t="str">
        <f>IF($E1412=IF(ISERROR(VLOOKUP($Q1412,技リスト!$A$1:$F$270,4,FALSE)),"－",VLOOKUP($Q1412,技リスト!$A$1:$F$270,4,FALSE)),"一致","")</f>
        <v/>
      </c>
      <c r="U1412" s="15" t="s">
        <v>218</v>
      </c>
      <c r="V1412" s="3" t="str">
        <f>IF(ISERROR(VLOOKUP($U1412,技リスト!$A$1:$F$270,6,FALSE)),"－",VLOOKUP($U1412,技リスト!$A$1:$F$270,6,FALSE))</f>
        <v>DR</v>
      </c>
      <c r="W1412" s="3">
        <f>IF(ISERROR(VLOOKUP($U1412,技リスト!$A$1:$F$270,3,FALSE)),"－",VLOOKUP($U1412,技リスト!$A$1:$F$270,3,FALSE))</f>
        <v>63</v>
      </c>
      <c r="X1412" s="3" t="str">
        <f>IF($E1412=IF(ISERROR(VLOOKUP($U1412,技リスト!$A$1:$F$270,4,FALSE)),"－",VLOOKUP($U1412,技リスト!$A$1:$F$270,4,FALSE)),"一致","")</f>
        <v/>
      </c>
      <c r="Y1412" s="15" t="s">
        <v>271</v>
      </c>
      <c r="Z1412" s="3" t="str">
        <f>IF(ISERROR(VLOOKUP($Y1412,技リスト!$A$1:$F$270,6,FALSE)),"－",VLOOKUP($Y1412,技リスト!$A$1:$F$270,6,FALSE))</f>
        <v>CA</v>
      </c>
      <c r="AA1412" s="3">
        <f>IF(ISERROR(VLOOKUP($Y1412,技リスト!$A$1:$F$270,3,FALSE)),"－",VLOOKUP($Y1412,技リスト!$A$1:$F$270,3,FALSE))</f>
        <v>76</v>
      </c>
      <c r="AB1412" s="3" t="str">
        <f>IF($E1412=IF(ISERROR(VLOOKUP($Y1412,技リスト!$A$1:$F$270,4,FALSE)),"－",VLOOKUP($Y1412,技リスト!$A$1:$F$270,4,FALSE)),"一致","")</f>
        <v/>
      </c>
      <c r="AC1412" s="15" t="s">
        <v>1327</v>
      </c>
      <c r="AD1412" s="3" t="str">
        <f>IF(ISERROR(VLOOKUP($AC1412,技リスト!$A$1:$F$270,6,FALSE)),"－",VLOOKUP($AC1412,技リスト!$A$1:$F$270,6,FALSE))</f>
        <v>CA</v>
      </c>
      <c r="AE1412" s="3">
        <f>IF(ISERROR(VLOOKUP($AC1412,技リスト!$A$1:$F$270,3,FALSE)),"－",VLOOKUP($AC1412,技リスト!$A$1:$F$270,3,FALSE))</f>
        <v>97</v>
      </c>
      <c r="AF1412" s="3" t="str">
        <f>IF($E1412=IF(ISERROR(VLOOKUP($AC1412,技リスト!$A$1:$F$245,4,FALSE)),"－",VLOOKUP($AC1412,技リスト!$A$1:$F$245,4,FALSE)),"一致","")</f>
        <v>一致</v>
      </c>
      <c r="AG1412" s="16" t="str">
        <f t="shared" si="176"/>
        <v>サイクロンジャッジスルーかえんほうしゃトリプルディフェンス</v>
      </c>
      <c r="AH1412" s="16" t="str">
        <f t="shared" si="177"/>
        <v>サイクロンジャッジスルーかえんほうしゃトリプルディフェンス</v>
      </c>
      <c r="AI1412" s="16" t="str">
        <f t="shared" si="178"/>
        <v>サイクロンジャッジスルーかえんほうしゃトリプルディフェンス</v>
      </c>
      <c r="AJ1412" s="16" t="str">
        <f t="shared" si="179"/>
        <v>サイクロンジャッジスルーかえんほうしゃトリプルディフェンス</v>
      </c>
      <c r="AK1412" s="15" t="str">
        <f t="shared" si="180"/>
        <v>BLDRCACA</v>
      </c>
      <c r="AL1412" s="16" t="str">
        <f t="shared" si="181"/>
        <v>BLDRCACA</v>
      </c>
      <c r="AM1412" s="15" t="str">
        <f t="shared" si="182"/>
        <v>BLDRCACA</v>
      </c>
      <c r="AN1412" s="15" t="str">
        <f t="shared" si="183"/>
        <v>BLDRCACA</v>
      </c>
    </row>
    <row r="1413" spans="1:40" ht="11.25" customHeight="1" x14ac:dyDescent="0.15">
      <c r="A1413" s="15">
        <v>1412</v>
      </c>
      <c r="B1413" s="15" t="s">
        <v>3136</v>
      </c>
      <c r="C1413" s="15" t="s">
        <v>3137</v>
      </c>
      <c r="D1413" s="3" t="s">
        <v>18</v>
      </c>
      <c r="E1413" s="15" t="s">
        <v>88</v>
      </c>
      <c r="F1413" s="15" t="s">
        <v>17</v>
      </c>
      <c r="G1413" s="15">
        <v>90</v>
      </c>
      <c r="H1413" s="15">
        <v>140</v>
      </c>
      <c r="I1413" s="15">
        <v>61</v>
      </c>
      <c r="J1413" s="15">
        <v>61</v>
      </c>
      <c r="K1413" s="15">
        <v>58</v>
      </c>
      <c r="L1413" s="15">
        <v>62</v>
      </c>
      <c r="M1413" s="15">
        <v>52</v>
      </c>
      <c r="N1413" s="15">
        <v>64</v>
      </c>
      <c r="O1413" s="15">
        <v>58</v>
      </c>
      <c r="P1413" s="15">
        <v>16</v>
      </c>
      <c r="Q1413" s="15" t="s">
        <v>223</v>
      </c>
      <c r="R1413" s="3" t="str">
        <f>IF(ISERROR(VLOOKUP($Q1413,技リスト!$A$1:$F$270,6,FALSE)),"－",VLOOKUP($Q1413,技リスト!$A$1:$F$270,6,FALSE))</f>
        <v>BL</v>
      </c>
      <c r="S1413" s="3">
        <f>IF(ISERROR(VLOOKUP($Q1413,技リスト!$A$1:$F$270,3,FALSE)),"－",VLOOKUP($Q1413,技リスト!$A$1:$F$270,3,FALSE))</f>
        <v>8</v>
      </c>
      <c r="T1413" s="3" t="str">
        <f>IF($E1413=IF(ISERROR(VLOOKUP($Q1413,技リスト!$A$1:$F$270,4,FALSE)),"－",VLOOKUP($Q1413,技リスト!$A$1:$F$270,4,FALSE)),"一致","")</f>
        <v/>
      </c>
      <c r="U1413" s="15" t="s">
        <v>158</v>
      </c>
      <c r="V1413" s="3" t="str">
        <f>IF(ISERROR(VLOOKUP($U1413,技リスト!$A$1:$F$270,6,FALSE)),"－",VLOOKUP($U1413,技リスト!$A$1:$F$270,6,FALSE))</f>
        <v>DR</v>
      </c>
      <c r="W1413" s="3">
        <f>IF(ISERROR(VLOOKUP($U1413,技リスト!$A$1:$F$270,3,FALSE)),"－",VLOOKUP($U1413,技リスト!$A$1:$F$270,3,FALSE))</f>
        <v>17</v>
      </c>
      <c r="X1413" s="3" t="str">
        <f>IF($E1413=IF(ISERROR(VLOOKUP($U1413,技リスト!$A$1:$F$270,4,FALSE)),"－",VLOOKUP($U1413,技リスト!$A$1:$F$270,4,FALSE)),"一致","")</f>
        <v>一致</v>
      </c>
      <c r="Y1413" s="15" t="s">
        <v>176</v>
      </c>
      <c r="Z1413" s="3" t="str">
        <f>IF(ISERROR(VLOOKUP($Y1413,技リスト!$A$1:$F$270,6,FALSE)),"－",VLOOKUP($Y1413,技リスト!$A$1:$F$270,6,FALSE))</f>
        <v>DR</v>
      </c>
      <c r="AA1413" s="3">
        <f>IF(ISERROR(VLOOKUP($Y1413,技リスト!$A$1:$F$270,3,FALSE)),"－",VLOOKUP($Y1413,技リスト!$A$1:$F$270,3,FALSE))</f>
        <v>47</v>
      </c>
      <c r="AB1413" s="3" t="str">
        <f>IF($E1413=IF(ISERROR(VLOOKUP($Y1413,技リスト!$A$1:$F$270,4,FALSE)),"－",VLOOKUP($Y1413,技リスト!$A$1:$F$270,4,FALSE)),"一致","")</f>
        <v/>
      </c>
      <c r="AC1413" s="15" t="s">
        <v>141</v>
      </c>
      <c r="AD1413" s="3" t="str">
        <f>IF(ISERROR(VLOOKUP($AC1413,技リスト!$A$1:$F$270,6,FALSE)),"－",VLOOKUP($AC1413,技リスト!$A$1:$F$270,6,FALSE))</f>
        <v>BL</v>
      </c>
      <c r="AE1413" s="3">
        <f>IF(ISERROR(VLOOKUP($AC1413,技リスト!$A$1:$F$270,3,FALSE)),"－",VLOOKUP($AC1413,技リスト!$A$1:$F$270,3,FALSE))</f>
        <v>64</v>
      </c>
      <c r="AF1413" s="3" t="str">
        <f>IF($E1413=IF(ISERROR(VLOOKUP($AC1413,技リスト!$A$1:$F$245,4,FALSE)),"－",VLOOKUP($AC1413,技リスト!$A$1:$F$245,4,FALSE)),"一致","")</f>
        <v/>
      </c>
      <c r="AG1413" s="16" t="str">
        <f t="shared" si="176"/>
        <v>キラースライドたつまきせんぷうヒートタックルかげぬい</v>
      </c>
      <c r="AH1413" s="16" t="str">
        <f t="shared" si="177"/>
        <v>キラースライドたつまきせんぷうヒートタックルかげぬい</v>
      </c>
      <c r="AI1413" s="16" t="str">
        <f t="shared" si="178"/>
        <v>キラースライドたつまきせんぷうヒートタックルかげぬい</v>
      </c>
      <c r="AJ1413" s="16" t="str">
        <f t="shared" si="179"/>
        <v>キラースライドたつまきせんぷうヒートタックルかげぬい</v>
      </c>
      <c r="AK1413" s="15" t="str">
        <f t="shared" si="180"/>
        <v>BLDRDRBL</v>
      </c>
      <c r="AL1413" s="16" t="str">
        <f t="shared" si="181"/>
        <v>BLDRDRBL</v>
      </c>
      <c r="AM1413" s="15" t="str">
        <f t="shared" si="182"/>
        <v>BLDRDRBL</v>
      </c>
      <c r="AN1413" s="15" t="str">
        <f t="shared" si="183"/>
        <v>BLDRDRBL</v>
      </c>
    </row>
    <row r="1414" spans="1:40" ht="11.25" customHeight="1" x14ac:dyDescent="0.15">
      <c r="A1414" s="15">
        <v>1413</v>
      </c>
      <c r="B1414" s="15" t="s">
        <v>3138</v>
      </c>
      <c r="C1414" s="15" t="s">
        <v>3139</v>
      </c>
      <c r="D1414" s="3" t="s">
        <v>18</v>
      </c>
      <c r="E1414" s="15" t="s">
        <v>19</v>
      </c>
      <c r="F1414" s="15" t="s">
        <v>53</v>
      </c>
      <c r="G1414" s="15">
        <v>123</v>
      </c>
      <c r="H1414" s="15">
        <v>176</v>
      </c>
      <c r="I1414" s="15">
        <v>60</v>
      </c>
      <c r="J1414" s="15">
        <v>68</v>
      </c>
      <c r="K1414" s="15">
        <v>63</v>
      </c>
      <c r="L1414" s="15">
        <v>68</v>
      </c>
      <c r="M1414" s="15">
        <v>59</v>
      </c>
      <c r="N1414" s="15">
        <v>52</v>
      </c>
      <c r="O1414" s="15">
        <v>56</v>
      </c>
      <c r="P1414" s="15">
        <v>27</v>
      </c>
      <c r="Q1414" s="15" t="s">
        <v>187</v>
      </c>
      <c r="R1414" s="3" t="str">
        <f>IF(ISERROR(VLOOKUP($Q1414,技リスト!$A$1:$F$270,6,FALSE)),"－",VLOOKUP($Q1414,技リスト!$A$1:$F$270,6,FALSE))</f>
        <v>DR</v>
      </c>
      <c r="S1414" s="3">
        <f>IF(ISERROR(VLOOKUP($Q1414,技リスト!$A$1:$F$270,3,FALSE)),"－",VLOOKUP($Q1414,技リスト!$A$1:$F$270,3,FALSE))</f>
        <v>15</v>
      </c>
      <c r="T1414" s="3" t="str">
        <f>IF($E1414=IF(ISERROR(VLOOKUP($Q1414,技リスト!$A$1:$F$270,4,FALSE)),"－",VLOOKUP($Q1414,技リスト!$A$1:$F$270,4,FALSE)),"一致","")</f>
        <v>一致</v>
      </c>
      <c r="U1414" s="15" t="s">
        <v>180</v>
      </c>
      <c r="V1414" s="3" t="str">
        <f>IF(ISERROR(VLOOKUP($U1414,技リスト!$A$1:$F$270,6,FALSE)),"－",VLOOKUP($U1414,技リスト!$A$1:$F$270,6,FALSE))</f>
        <v>NS</v>
      </c>
      <c r="W1414" s="3">
        <f>IF(ISERROR(VLOOKUP($U1414,技リスト!$A$1:$F$270,3,FALSE)),"－",VLOOKUP($U1414,技リスト!$A$1:$F$270,3,FALSE))</f>
        <v>65</v>
      </c>
      <c r="X1414" s="3" t="str">
        <f>IF($E1414=IF(ISERROR(VLOOKUP($U1414,技リスト!$A$1:$F$270,4,FALSE)),"－",VLOOKUP($U1414,技リスト!$A$1:$F$270,4,FALSE)),"一致","")</f>
        <v>一致</v>
      </c>
      <c r="Y1414" s="15" t="s">
        <v>424</v>
      </c>
      <c r="Z1414" s="3" t="str">
        <f>IF(ISERROR(VLOOKUP($Y1414,技リスト!$A$1:$F$270,6,FALSE)),"－",VLOOKUP($Y1414,技リスト!$A$1:$F$270,6,FALSE))</f>
        <v>NS</v>
      </c>
      <c r="AA1414" s="3">
        <f>IF(ISERROR(VLOOKUP($Y1414,技リスト!$A$1:$F$270,3,FALSE)),"－",VLOOKUP($Y1414,技リスト!$A$1:$F$270,3,FALSE))</f>
        <v>78</v>
      </c>
      <c r="AB1414" s="3" t="str">
        <f>IF($E1414=IF(ISERROR(VLOOKUP($Y1414,技リスト!$A$1:$F$270,4,FALSE)),"－",VLOOKUP($Y1414,技リスト!$A$1:$F$270,4,FALSE)),"一致","")</f>
        <v/>
      </c>
      <c r="AC1414" s="15" t="s">
        <v>152</v>
      </c>
      <c r="AD1414" s="3" t="str">
        <f>IF(ISERROR(VLOOKUP($AC1414,技リスト!$A$1:$F$270,6,FALSE)),"－",VLOOKUP($AC1414,技リスト!$A$1:$F$270,6,FALSE))</f>
        <v>DR</v>
      </c>
      <c r="AE1414" s="3">
        <f>IF(ISERROR(VLOOKUP($AC1414,技リスト!$A$1:$F$270,3,FALSE)),"－",VLOOKUP($AC1414,技リスト!$A$1:$F$270,3,FALSE))</f>
        <v>47</v>
      </c>
      <c r="AF1414" s="3" t="str">
        <f>IF($E1414=IF(ISERROR(VLOOKUP($AC1414,技リスト!$A$1:$F$245,4,FALSE)),"－",VLOOKUP($AC1414,技リスト!$A$1:$F$245,4,FALSE)),"一致","")</f>
        <v/>
      </c>
      <c r="AG1414" s="16" t="str">
        <f t="shared" si="176"/>
        <v>のろいドラゴンクラッシュシャインドライブジグザグスパーク</v>
      </c>
      <c r="AH1414" s="16" t="str">
        <f t="shared" si="177"/>
        <v>のろいドラゴンクラッシュシャインドライブジグザグスパーク</v>
      </c>
      <c r="AI1414" s="16" t="str">
        <f t="shared" si="178"/>
        <v>のろいドラゴンクラッシュシャインドライブジグザグスパーク</v>
      </c>
      <c r="AJ1414" s="16" t="str">
        <f t="shared" si="179"/>
        <v>のろいドラゴンクラッシュシャインドライブジグザグスパーク</v>
      </c>
      <c r="AK1414" s="15" t="str">
        <f t="shared" si="180"/>
        <v>DRNSNSDR</v>
      </c>
      <c r="AL1414" s="16" t="str">
        <f t="shared" si="181"/>
        <v>DRNSNSDR</v>
      </c>
      <c r="AM1414" s="15" t="str">
        <f t="shared" si="182"/>
        <v>DRNSNSDR</v>
      </c>
      <c r="AN1414" s="15" t="str">
        <f t="shared" si="183"/>
        <v>DRNSNSDR</v>
      </c>
    </row>
    <row r="1415" spans="1:40" ht="11.25" customHeight="1" x14ac:dyDescent="0.15">
      <c r="A1415" s="15">
        <v>1414</v>
      </c>
      <c r="B1415" s="15" t="s">
        <v>3140</v>
      </c>
      <c r="C1415" s="15" t="s">
        <v>3141</v>
      </c>
      <c r="D1415" s="3" t="s">
        <v>18</v>
      </c>
      <c r="E1415" s="15" t="s">
        <v>145</v>
      </c>
      <c r="F1415" s="15" t="s">
        <v>52</v>
      </c>
      <c r="G1415" s="15">
        <v>169</v>
      </c>
      <c r="H1415" s="15">
        <v>152</v>
      </c>
      <c r="I1415" s="15">
        <v>56</v>
      </c>
      <c r="J1415" s="15">
        <v>61</v>
      </c>
      <c r="K1415" s="15">
        <v>74</v>
      </c>
      <c r="L1415" s="15">
        <v>62</v>
      </c>
      <c r="M1415" s="15">
        <v>60</v>
      </c>
      <c r="N1415" s="15">
        <v>62</v>
      </c>
      <c r="O1415" s="15">
        <v>68</v>
      </c>
      <c r="P1415" s="15">
        <v>20</v>
      </c>
      <c r="Q1415" s="15" t="s">
        <v>235</v>
      </c>
      <c r="R1415" s="3" t="str">
        <f>IF(ISERROR(VLOOKUP($Q1415,技リスト!$A$1:$F$270,6,FALSE)),"－",VLOOKUP($Q1415,技リスト!$A$1:$F$270,6,FALSE))</f>
        <v>NS</v>
      </c>
      <c r="S1415" s="3">
        <f>IF(ISERROR(VLOOKUP($Q1415,技リスト!$A$1:$F$270,3,FALSE)),"－",VLOOKUP($Q1415,技リスト!$A$1:$F$270,3,FALSE))</f>
        <v>58</v>
      </c>
      <c r="T1415" s="3" t="str">
        <f>IF($E1415=IF(ISERROR(VLOOKUP($Q1415,技リスト!$A$1:$F$270,4,FALSE)),"－",VLOOKUP($Q1415,技リスト!$A$1:$F$270,4,FALSE)),"一致","")</f>
        <v/>
      </c>
      <c r="U1415" s="15" t="s">
        <v>766</v>
      </c>
      <c r="V1415" s="3" t="str">
        <f>IF(ISERROR(VLOOKUP($U1415,技リスト!$A$1:$F$270,6,FALSE)),"－",VLOOKUP($U1415,技リスト!$A$1:$F$270,6,FALSE))</f>
        <v>NS</v>
      </c>
      <c r="W1415" s="3">
        <f>IF(ISERROR(VLOOKUP($U1415,技リスト!$A$1:$F$270,3,FALSE)),"－",VLOOKUP($U1415,技リスト!$A$1:$F$270,3,FALSE))</f>
        <v>80</v>
      </c>
      <c r="X1415" s="3" t="str">
        <f>IF($E1415=IF(ISERROR(VLOOKUP($U1415,技リスト!$A$1:$F$270,4,FALSE)),"－",VLOOKUP($U1415,技リスト!$A$1:$F$270,4,FALSE)),"一致","")</f>
        <v/>
      </c>
      <c r="Y1415" s="15" t="s">
        <v>816</v>
      </c>
      <c r="Z1415" s="3" t="str">
        <f>IF(ISERROR(VLOOKUP($Y1415,技リスト!$A$1:$F$270,6,FALSE)),"－",VLOOKUP($Y1415,技リスト!$A$1:$F$270,6,FALSE))</f>
        <v>DR</v>
      </c>
      <c r="AA1415" s="3">
        <f>IF(ISERROR(VLOOKUP($Y1415,技リスト!$A$1:$F$270,3,FALSE)),"－",VLOOKUP($Y1415,技リスト!$A$1:$F$270,3,FALSE))</f>
        <v>83</v>
      </c>
      <c r="AB1415" s="3" t="str">
        <f>IF($E1415=IF(ISERROR(VLOOKUP($Y1415,技リスト!$A$1:$F$270,4,FALSE)),"－",VLOOKUP($Y1415,技リスト!$A$1:$F$270,4,FALSE)),"一致","")</f>
        <v/>
      </c>
      <c r="AC1415" s="15" t="s">
        <v>735</v>
      </c>
      <c r="AD1415" s="3" t="str">
        <f>IF(ISERROR(VLOOKUP($AC1415,技リスト!$A$1:$F$270,6,FALSE)),"－",VLOOKUP($AC1415,技リスト!$A$1:$F$270,6,FALSE))</f>
        <v>BS</v>
      </c>
      <c r="AE1415" s="3">
        <f>IF(ISERROR(VLOOKUP($AC1415,技リスト!$A$1:$F$270,3,FALSE)),"－",VLOOKUP($AC1415,技リスト!$A$1:$F$270,3,FALSE))</f>
        <v>89</v>
      </c>
      <c r="AF1415" s="3" t="str">
        <f>IF($E1415=IF(ISERROR(VLOOKUP($AC1415,技リスト!$A$1:$F$245,4,FALSE)),"－",VLOOKUP($AC1415,技リスト!$A$1:$F$245,4,FALSE)),"一致","")</f>
        <v>一致</v>
      </c>
      <c r="AG1415" s="16" t="str">
        <f t="shared" si="176"/>
        <v>ひゃくれつショットトカチェフボンバーモグラシャッフルドラゴンキャノン</v>
      </c>
      <c r="AH1415" s="16" t="str">
        <f t="shared" si="177"/>
        <v>ひゃくれつショットトカチェフボンバーモグラシャッフルドラゴンキャノン</v>
      </c>
      <c r="AI1415" s="16" t="str">
        <f t="shared" si="178"/>
        <v>ひゃくれつショットトカチェフボンバーモグラシャッフルドラゴンキャノン</v>
      </c>
      <c r="AJ1415" s="16" t="str">
        <f t="shared" si="179"/>
        <v>ひゃくれつショットトカチェフボンバーモグラシャッフルドラゴンキャノン</v>
      </c>
      <c r="AK1415" s="15" t="str">
        <f t="shared" si="180"/>
        <v>NSNSDRBS</v>
      </c>
      <c r="AL1415" s="16" t="str">
        <f t="shared" si="181"/>
        <v>NSNSDRBS</v>
      </c>
      <c r="AM1415" s="15" t="str">
        <f t="shared" si="182"/>
        <v>NSNSDRBS</v>
      </c>
      <c r="AN1415" s="15" t="str">
        <f t="shared" si="183"/>
        <v>NSNSDRBS</v>
      </c>
    </row>
    <row r="1416" spans="1:40" ht="11.25" customHeight="1" x14ac:dyDescent="0.15">
      <c r="A1416" s="15">
        <v>1415</v>
      </c>
      <c r="B1416" s="15" t="s">
        <v>3142</v>
      </c>
      <c r="C1416" s="15" t="s">
        <v>3143</v>
      </c>
      <c r="D1416" s="3" t="s">
        <v>18</v>
      </c>
      <c r="E1416" s="15" t="s">
        <v>19</v>
      </c>
      <c r="F1416" s="15" t="s">
        <v>53</v>
      </c>
      <c r="G1416" s="15">
        <v>116</v>
      </c>
      <c r="H1416" s="15">
        <v>149</v>
      </c>
      <c r="I1416" s="15">
        <v>57</v>
      </c>
      <c r="J1416" s="15">
        <v>67</v>
      </c>
      <c r="K1416" s="15">
        <v>62</v>
      </c>
      <c r="L1416" s="15">
        <v>66</v>
      </c>
      <c r="M1416" s="15">
        <v>70</v>
      </c>
      <c r="N1416" s="15">
        <v>78</v>
      </c>
      <c r="O1416" s="15">
        <v>65</v>
      </c>
      <c r="P1416" s="15">
        <v>34</v>
      </c>
      <c r="Q1416" s="15" t="s">
        <v>230</v>
      </c>
      <c r="R1416" s="3" t="str">
        <f>IF(ISERROR(VLOOKUP($Q1416,技リスト!$A$1:$F$270,6,FALSE)),"－",VLOOKUP($Q1416,技リスト!$A$1:$F$270,6,FALSE))</f>
        <v>NS</v>
      </c>
      <c r="S1416" s="3">
        <f>IF(ISERROR(VLOOKUP($Q1416,技リスト!$A$1:$F$270,3,FALSE)),"－",VLOOKUP($Q1416,技リスト!$A$1:$F$270,3,FALSE))</f>
        <v>67</v>
      </c>
      <c r="T1416" s="3" t="str">
        <f>IF($E1416=IF(ISERROR(VLOOKUP($Q1416,技リスト!$A$1:$F$270,4,FALSE)),"－",VLOOKUP($Q1416,技リスト!$A$1:$F$270,4,FALSE)),"一致","")</f>
        <v>一致</v>
      </c>
      <c r="U1416" s="15" t="s">
        <v>241</v>
      </c>
      <c r="V1416" s="3" t="str">
        <f>IF(ISERROR(VLOOKUP($U1416,技リスト!$A$1:$F$270,6,FALSE)),"－",VLOOKUP($U1416,技リスト!$A$1:$F$270,6,FALSE))</f>
        <v>DR</v>
      </c>
      <c r="W1416" s="3">
        <f>IF(ISERROR(VLOOKUP($U1416,技リスト!$A$1:$F$270,3,FALSE)),"－",VLOOKUP($U1416,技リスト!$A$1:$F$270,3,FALSE))</f>
        <v>61</v>
      </c>
      <c r="X1416" s="3" t="str">
        <f>IF($E1416=IF(ISERROR(VLOOKUP($U1416,技リスト!$A$1:$F$270,4,FALSE)),"－",VLOOKUP($U1416,技リスト!$A$1:$F$270,4,FALSE)),"一致","")</f>
        <v/>
      </c>
      <c r="Y1416" s="15" t="s">
        <v>757</v>
      </c>
      <c r="Z1416" s="3" t="str">
        <f>IF(ISERROR(VLOOKUP($Y1416,技リスト!$A$1:$F$270,6,FALSE)),"－",VLOOKUP($Y1416,技リスト!$A$1:$F$270,6,FALSE))</f>
        <v>DR</v>
      </c>
      <c r="AA1416" s="3">
        <f>IF(ISERROR(VLOOKUP($Y1416,技リスト!$A$1:$F$270,3,FALSE)),"－",VLOOKUP($Y1416,技リスト!$A$1:$F$270,3,FALSE))</f>
        <v>65</v>
      </c>
      <c r="AB1416" s="3" t="str">
        <f>IF($E1416=IF(ISERROR(VLOOKUP($Y1416,技リスト!$A$1:$F$270,4,FALSE)),"－",VLOOKUP($Y1416,技リスト!$A$1:$F$270,4,FALSE)),"一致","")</f>
        <v>一致</v>
      </c>
      <c r="AC1416" s="15" t="s">
        <v>154</v>
      </c>
      <c r="AD1416" s="3" t="str">
        <f>IF(ISERROR(VLOOKUP($AC1416,技リスト!$A$1:$F$270,6,FALSE)),"－",VLOOKUP($AC1416,技リスト!$A$1:$F$270,6,FALSE))</f>
        <v>BB</v>
      </c>
      <c r="AE1416" s="3">
        <f>IF(ISERROR(VLOOKUP($AC1416,技リスト!$A$1:$F$270,3,FALSE)),"－",VLOOKUP($AC1416,技リスト!$A$1:$F$270,3,FALSE))</f>
        <v>84</v>
      </c>
      <c r="AF1416" s="3" t="str">
        <f>IF($E1416=IF(ISERROR(VLOOKUP($AC1416,技リスト!$A$1:$F$245,4,FALSE)),"－",VLOOKUP($AC1416,技リスト!$A$1:$F$245,4,FALSE)),"一致","")</f>
        <v/>
      </c>
      <c r="AG1416" s="16" t="str">
        <f t="shared" si="176"/>
        <v>フリーズショットカマイタチまぼろしドリブルシューティングスター</v>
      </c>
      <c r="AH1416" s="16" t="str">
        <f t="shared" si="177"/>
        <v>フリーズショットカマイタチまぼろしドリブルシューティングスター</v>
      </c>
      <c r="AI1416" s="16" t="str">
        <f t="shared" si="178"/>
        <v>フリーズショットカマイタチまぼろしドリブルシューティングスター</v>
      </c>
      <c r="AJ1416" s="16" t="str">
        <f t="shared" si="179"/>
        <v>フリーズショットカマイタチまぼろしドリブルシューティングスター</v>
      </c>
      <c r="AK1416" s="15" t="str">
        <f t="shared" si="180"/>
        <v>NSDRDRBB</v>
      </c>
      <c r="AL1416" s="16" t="str">
        <f t="shared" si="181"/>
        <v>NSDRDRBB</v>
      </c>
      <c r="AM1416" s="15" t="str">
        <f t="shared" si="182"/>
        <v>NSDRDRBB</v>
      </c>
      <c r="AN1416" s="15" t="str">
        <f t="shared" si="183"/>
        <v>NSDRDRBB</v>
      </c>
    </row>
    <row r="1417" spans="1:40" ht="11.25" customHeight="1" x14ac:dyDescent="0.15">
      <c r="A1417" s="15">
        <v>1416</v>
      </c>
      <c r="B1417" s="15" t="s">
        <v>3144</v>
      </c>
      <c r="C1417" s="15" t="s">
        <v>3145</v>
      </c>
      <c r="D1417" s="3" t="s">
        <v>192</v>
      </c>
      <c r="E1417" s="15" t="s">
        <v>145</v>
      </c>
      <c r="F1417" s="15" t="s">
        <v>52</v>
      </c>
      <c r="G1417" s="15">
        <v>169</v>
      </c>
      <c r="H1417" s="15">
        <v>177</v>
      </c>
      <c r="I1417" s="15">
        <v>64</v>
      </c>
      <c r="J1417" s="15">
        <v>72</v>
      </c>
      <c r="K1417" s="15">
        <v>61</v>
      </c>
      <c r="L1417" s="15">
        <v>69</v>
      </c>
      <c r="M1417" s="15">
        <v>67</v>
      </c>
      <c r="N1417" s="15">
        <v>60</v>
      </c>
      <c r="O1417" s="15">
        <v>68</v>
      </c>
      <c r="P1417" s="15">
        <v>24</v>
      </c>
      <c r="Q1417" s="15" t="s">
        <v>330</v>
      </c>
      <c r="R1417" s="3" t="str">
        <f>IF(ISERROR(VLOOKUP($Q1417,技リスト!$A$1:$F$270,6,FALSE)),"－",VLOOKUP($Q1417,技リスト!$A$1:$F$270,6,FALSE))</f>
        <v>NS</v>
      </c>
      <c r="S1417" s="3">
        <f>IF(ISERROR(VLOOKUP($Q1417,技リスト!$A$1:$F$270,3,FALSE)),"－",VLOOKUP($Q1417,技リスト!$A$1:$F$270,3,FALSE))</f>
        <v>65</v>
      </c>
      <c r="T1417" s="3" t="str">
        <f>IF($E1417=IF(ISERROR(VLOOKUP($Q1417,技リスト!$A$1:$F$270,4,FALSE)),"－",VLOOKUP($Q1417,技リスト!$A$1:$F$270,4,FALSE)),"一致","")</f>
        <v/>
      </c>
      <c r="U1417" s="15" t="s">
        <v>424</v>
      </c>
      <c r="V1417" s="3" t="str">
        <f>IF(ISERROR(VLOOKUP($U1417,技リスト!$A$1:$F$270,6,FALSE)),"－",VLOOKUP($U1417,技リスト!$A$1:$F$270,6,FALSE))</f>
        <v>NS</v>
      </c>
      <c r="W1417" s="3">
        <f>IF(ISERROR(VLOOKUP($U1417,技リスト!$A$1:$F$270,3,FALSE)),"－",VLOOKUP($U1417,技リスト!$A$1:$F$270,3,FALSE))</f>
        <v>78</v>
      </c>
      <c r="X1417" s="3" t="str">
        <f>IF($E1417=IF(ISERROR(VLOOKUP($U1417,技リスト!$A$1:$F$270,4,FALSE)),"－",VLOOKUP($U1417,技リスト!$A$1:$F$270,4,FALSE)),"一致","")</f>
        <v>一致</v>
      </c>
      <c r="Y1417" s="15" t="s">
        <v>699</v>
      </c>
      <c r="Z1417" s="3" t="str">
        <f>IF(ISERROR(VLOOKUP($Y1417,技リスト!$A$1:$F$270,6,FALSE)),"－",VLOOKUP($Y1417,技リスト!$A$1:$F$270,6,FALSE))</f>
        <v>BL</v>
      </c>
      <c r="AA1417" s="3">
        <f>IF(ISERROR(VLOOKUP($Y1417,技リスト!$A$1:$F$270,3,FALSE)),"－",VLOOKUP($Y1417,技リスト!$A$1:$F$270,3,FALSE))</f>
        <v>80</v>
      </c>
      <c r="AB1417" s="3" t="str">
        <f>IF($E1417=IF(ISERROR(VLOOKUP($Y1417,技リスト!$A$1:$F$270,4,FALSE)),"－",VLOOKUP($Y1417,技リスト!$A$1:$F$270,4,FALSE)),"一致","")</f>
        <v/>
      </c>
      <c r="AC1417" s="15" t="s">
        <v>181</v>
      </c>
      <c r="AD1417" s="3" t="str">
        <f>IF(ISERROR(VLOOKUP($AC1417,技リスト!$A$1:$F$270,6,FALSE)),"－",VLOOKUP($AC1417,技リスト!$A$1:$F$270,6,FALSE))</f>
        <v>NS</v>
      </c>
      <c r="AE1417" s="3">
        <f>IF(ISERROR(VLOOKUP($AC1417,技リスト!$A$1:$F$270,3,FALSE)),"－",VLOOKUP($AC1417,技リスト!$A$1:$F$270,3,FALSE))</f>
        <v>87</v>
      </c>
      <c r="AF1417" s="3" t="str">
        <f>IF($E1417=IF(ISERROR(VLOOKUP($AC1417,技リスト!$A$1:$F$245,4,FALSE)),"－",VLOOKUP($AC1417,技リスト!$A$1:$F$245,4,FALSE)),"一致","")</f>
        <v>一致</v>
      </c>
      <c r="AG1417" s="16" t="str">
        <f t="shared" si="176"/>
        <v>ラン・ボール・ランシャインドライブグッドスメルドラゴントルネード</v>
      </c>
      <c r="AH1417" s="16" t="str">
        <f t="shared" si="177"/>
        <v>ラン・ボール・ランシャインドライブグッドスメルドラゴントルネード</v>
      </c>
      <c r="AI1417" s="16" t="str">
        <f t="shared" si="178"/>
        <v>ラン・ボール・ランシャインドライブグッドスメルドラゴントルネード</v>
      </c>
      <c r="AJ1417" s="16" t="str">
        <f t="shared" si="179"/>
        <v>ラン・ボール・ランシャインドライブグッドスメルドラゴントルネード</v>
      </c>
      <c r="AK1417" s="15" t="str">
        <f t="shared" si="180"/>
        <v>NSNSBLNS</v>
      </c>
      <c r="AL1417" s="16" t="str">
        <f t="shared" si="181"/>
        <v>NSNSBLNS</v>
      </c>
      <c r="AM1417" s="15" t="str">
        <f t="shared" si="182"/>
        <v>NSNSBLNS</v>
      </c>
      <c r="AN1417" s="15" t="str">
        <f t="shared" si="183"/>
        <v>NSNSBLNS</v>
      </c>
    </row>
    <row r="1418" spans="1:40" ht="11.25" customHeight="1" x14ac:dyDescent="0.15">
      <c r="A1418" s="15">
        <v>1417</v>
      </c>
      <c r="B1418" s="15" t="s">
        <v>3146</v>
      </c>
      <c r="C1418" s="15" t="s">
        <v>3147</v>
      </c>
      <c r="D1418" s="3" t="s">
        <v>18</v>
      </c>
      <c r="E1418" s="15" t="s">
        <v>88</v>
      </c>
      <c r="F1418" s="15" t="s">
        <v>52</v>
      </c>
      <c r="G1418" s="15">
        <v>132</v>
      </c>
      <c r="H1418" s="15">
        <v>136</v>
      </c>
      <c r="I1418" s="15">
        <v>68</v>
      </c>
      <c r="J1418" s="15">
        <v>58</v>
      </c>
      <c r="K1418" s="15">
        <v>53</v>
      </c>
      <c r="L1418" s="15">
        <v>61</v>
      </c>
      <c r="M1418" s="15">
        <v>40</v>
      </c>
      <c r="N1418" s="15">
        <v>67</v>
      </c>
      <c r="O1418" s="15">
        <v>60</v>
      </c>
      <c r="P1418" s="15">
        <v>15</v>
      </c>
      <c r="Q1418" s="15" t="s">
        <v>397</v>
      </c>
      <c r="R1418" s="3" t="str">
        <f>IF(ISERROR(VLOOKUP($Q1418,技リスト!$A$1:$F$270,6,FALSE)),"－",VLOOKUP($Q1418,技リスト!$A$1:$F$270,6,FALSE))</f>
        <v>NS</v>
      </c>
      <c r="S1418" s="3">
        <f>IF(ISERROR(VLOOKUP($Q1418,技リスト!$A$1:$F$270,3,FALSE)),"－",VLOOKUP($Q1418,技リスト!$A$1:$F$270,3,FALSE))</f>
        <v>58</v>
      </c>
      <c r="T1418" s="3" t="str">
        <f>IF($E1418=IF(ISERROR(VLOOKUP($Q1418,技リスト!$A$1:$F$270,4,FALSE)),"－",VLOOKUP($Q1418,技リスト!$A$1:$F$270,4,FALSE)),"一致","")</f>
        <v/>
      </c>
      <c r="U1418" s="15" t="s">
        <v>171</v>
      </c>
      <c r="V1418" s="3" t="str">
        <f>IF(ISERROR(VLOOKUP($U1418,技リスト!$A$1:$F$270,6,FALSE)),"－",VLOOKUP($U1418,技リスト!$A$1:$F$270,6,FALSE))</f>
        <v>DR</v>
      </c>
      <c r="W1418" s="3">
        <f>IF(ISERROR(VLOOKUP($U1418,技リスト!$A$1:$F$270,3,FALSE)),"－",VLOOKUP($U1418,技リスト!$A$1:$F$270,3,FALSE))</f>
        <v>47</v>
      </c>
      <c r="X1418" s="3" t="str">
        <f>IF($E1418=IF(ISERROR(VLOOKUP($U1418,技リスト!$A$1:$F$270,4,FALSE)),"－",VLOOKUP($U1418,技リスト!$A$1:$F$270,4,FALSE)),"一致","")</f>
        <v/>
      </c>
      <c r="Y1418" s="15" t="s">
        <v>224</v>
      </c>
      <c r="Z1418" s="3" t="str">
        <f>IF(ISERROR(VLOOKUP($Y1418,技リスト!$A$1:$F$270,6,FALSE)),"－",VLOOKUP($Y1418,技リスト!$A$1:$F$270,6,FALSE))</f>
        <v>NS</v>
      </c>
      <c r="AA1418" s="3">
        <f>IF(ISERROR(VLOOKUP($Y1418,技リスト!$A$1:$F$270,3,FALSE)),"－",VLOOKUP($Y1418,技リスト!$A$1:$F$270,3,FALSE))</f>
        <v>70</v>
      </c>
      <c r="AB1418" s="3" t="str">
        <f>IF($E1418=IF(ISERROR(VLOOKUP($Y1418,技リスト!$A$1:$F$270,4,FALSE)),"－",VLOOKUP($Y1418,技リスト!$A$1:$F$270,4,FALSE)),"一致","")</f>
        <v/>
      </c>
      <c r="AC1418" s="15" t="s">
        <v>253</v>
      </c>
      <c r="AD1418" s="3" t="str">
        <f>IF(ISERROR(VLOOKUP($AC1418,技リスト!$A$1:$F$270,6,FALSE)),"－",VLOOKUP($AC1418,技リスト!$A$1:$F$270,6,FALSE))</f>
        <v>NS</v>
      </c>
      <c r="AE1418" s="3">
        <f>IF(ISERROR(VLOOKUP($AC1418,技リスト!$A$1:$F$270,3,FALSE)),"－",VLOOKUP($AC1418,技リスト!$A$1:$F$270,3,FALSE))</f>
        <v>84</v>
      </c>
      <c r="AF1418" s="3" t="str">
        <f>IF($E1418=IF(ISERROR(VLOOKUP($AC1418,技リスト!$A$1:$F$245,4,FALSE)),"－",VLOOKUP($AC1418,技リスト!$A$1:$F$245,4,FALSE)),"一致","")</f>
        <v/>
      </c>
      <c r="AG1418" s="16" t="str">
        <f t="shared" si="176"/>
        <v>メテオアタックイリュージョンボールダイナマイトシュートツインブースト</v>
      </c>
      <c r="AH1418" s="16" t="str">
        <f t="shared" si="177"/>
        <v>メテオアタックイリュージョンボールダイナマイトシュートツインブースト</v>
      </c>
      <c r="AI1418" s="16" t="str">
        <f t="shared" si="178"/>
        <v>メテオアタックイリュージョンボールダイナマイトシュートツインブースト</v>
      </c>
      <c r="AJ1418" s="16" t="str">
        <f t="shared" si="179"/>
        <v>メテオアタックイリュージョンボールダイナマイトシュートツインブースト</v>
      </c>
      <c r="AK1418" s="15" t="str">
        <f t="shared" si="180"/>
        <v>NSDRNSNS</v>
      </c>
      <c r="AL1418" s="16" t="str">
        <f t="shared" si="181"/>
        <v>NSDRNSNS</v>
      </c>
      <c r="AM1418" s="15" t="str">
        <f t="shared" si="182"/>
        <v>NSDRNSNS</v>
      </c>
      <c r="AN1418" s="15" t="str">
        <f t="shared" si="183"/>
        <v>NSDRNSNS</v>
      </c>
    </row>
    <row r="1419" spans="1:40" ht="11.25" customHeight="1" x14ac:dyDescent="0.15">
      <c r="A1419" s="15">
        <v>1418</v>
      </c>
      <c r="B1419" s="15" t="s">
        <v>3148</v>
      </c>
      <c r="C1419" s="15" t="s">
        <v>3149</v>
      </c>
      <c r="D1419" s="3" t="s">
        <v>18</v>
      </c>
      <c r="E1419" s="15" t="s">
        <v>121</v>
      </c>
      <c r="F1419" s="15" t="s">
        <v>20</v>
      </c>
      <c r="G1419" s="15">
        <v>171</v>
      </c>
      <c r="H1419" s="15">
        <v>145</v>
      </c>
      <c r="I1419" s="15">
        <v>52</v>
      </c>
      <c r="J1419" s="15">
        <v>54</v>
      </c>
      <c r="K1419" s="15">
        <v>63</v>
      </c>
      <c r="L1419" s="15">
        <v>54</v>
      </c>
      <c r="M1419" s="15">
        <v>62</v>
      </c>
      <c r="N1419" s="15">
        <v>54</v>
      </c>
      <c r="O1419" s="15">
        <v>60</v>
      </c>
      <c r="P1419" s="15">
        <v>21</v>
      </c>
      <c r="Q1419" s="15" t="s">
        <v>366</v>
      </c>
      <c r="R1419" s="3" t="str">
        <f>IF(ISERROR(VLOOKUP($Q1419,技リスト!$A$1:$F$270,6,FALSE)),"－",VLOOKUP($Q1419,技リスト!$A$1:$F$270,6,FALSE))</f>
        <v>CA</v>
      </c>
      <c r="S1419" s="3">
        <f>IF(ISERROR(VLOOKUP($Q1419,技リスト!$A$1:$F$270,3,FALSE)),"－",VLOOKUP($Q1419,技リスト!$A$1:$F$270,3,FALSE))</f>
        <v>10</v>
      </c>
      <c r="T1419" s="3" t="str">
        <f>IF($E1419=IF(ISERROR(VLOOKUP($Q1419,技リスト!$A$1:$F$270,4,FALSE)),"－",VLOOKUP($Q1419,技リスト!$A$1:$F$270,4,FALSE)),"一致","")</f>
        <v>一致</v>
      </c>
      <c r="U1419" s="15" t="s">
        <v>134</v>
      </c>
      <c r="V1419" s="3" t="str">
        <f>IF(ISERROR(VLOOKUP($U1419,技リスト!$A$1:$F$270,6,FALSE)),"－",VLOOKUP($U1419,技リスト!$A$1:$F$270,6,FALSE))</f>
        <v>DR</v>
      </c>
      <c r="W1419" s="3">
        <f>IF(ISERROR(VLOOKUP($U1419,技リスト!$A$1:$F$270,3,FALSE)),"－",VLOOKUP($U1419,技リスト!$A$1:$F$270,3,FALSE))</f>
        <v>38</v>
      </c>
      <c r="X1419" s="3" t="str">
        <f>IF($E1419=IF(ISERROR(VLOOKUP($U1419,技リスト!$A$1:$F$270,4,FALSE)),"－",VLOOKUP($U1419,技リスト!$A$1:$F$270,4,FALSE)),"一致","")</f>
        <v>一致</v>
      </c>
      <c r="Y1419" s="15" t="s">
        <v>738</v>
      </c>
      <c r="Z1419" s="3" t="str">
        <f>IF(ISERROR(VLOOKUP($Y1419,技リスト!$A$1:$F$270,6,FALSE)),"－",VLOOKUP($Y1419,技リスト!$A$1:$F$270,6,FALSE))</f>
        <v>BB</v>
      </c>
      <c r="AA1419" s="3">
        <f>IF(ISERROR(VLOOKUP($Y1419,技リスト!$A$1:$F$270,3,FALSE)),"－",VLOOKUP($Y1419,技リスト!$A$1:$F$270,3,FALSE))</f>
        <v>44</v>
      </c>
      <c r="AB1419" s="3" t="str">
        <f>IF($E1419=IF(ISERROR(VLOOKUP($Y1419,技リスト!$A$1:$F$270,4,FALSE)),"－",VLOOKUP($Y1419,技リスト!$A$1:$F$270,4,FALSE)),"一致","")</f>
        <v/>
      </c>
      <c r="AC1419" s="15" t="s">
        <v>369</v>
      </c>
      <c r="AD1419" s="3" t="str">
        <f>IF(ISERROR(VLOOKUP($AC1419,技リスト!$A$1:$F$270,6,FALSE)),"－",VLOOKUP($AC1419,技リスト!$A$1:$F$270,6,FALSE))</f>
        <v>CA</v>
      </c>
      <c r="AE1419" s="3">
        <f>IF(ISERROR(VLOOKUP($AC1419,技リスト!$A$1:$F$270,3,FALSE)),"－",VLOOKUP($AC1419,技リスト!$A$1:$F$270,3,FALSE))</f>
        <v>44</v>
      </c>
      <c r="AF1419" s="3" t="str">
        <f>IF($E1419=IF(ISERROR(VLOOKUP($AC1419,技リスト!$A$1:$F$245,4,FALSE)),"－",VLOOKUP($AC1419,技リスト!$A$1:$F$245,4,FALSE)),"一致","")</f>
        <v/>
      </c>
      <c r="AG1419" s="16" t="str">
        <f t="shared" si="176"/>
        <v>タフネスブロックスーパーアルマジロスーパーしこふみシュートポケット</v>
      </c>
      <c r="AH1419" s="16" t="str">
        <f t="shared" si="177"/>
        <v>タフネスブロックスーパーアルマジロスーパーしこふみシュートポケット</v>
      </c>
      <c r="AI1419" s="16" t="str">
        <f t="shared" si="178"/>
        <v>タフネスブロックスーパーアルマジロスーパーしこふみシュートポケット</v>
      </c>
      <c r="AJ1419" s="16" t="str">
        <f t="shared" si="179"/>
        <v>タフネスブロックスーパーアルマジロスーパーしこふみシュートポケット</v>
      </c>
      <c r="AK1419" s="15" t="str">
        <f t="shared" si="180"/>
        <v>CADRBBCA</v>
      </c>
      <c r="AL1419" s="16" t="str">
        <f t="shared" si="181"/>
        <v>CADRBBCA</v>
      </c>
      <c r="AM1419" s="15" t="str">
        <f t="shared" si="182"/>
        <v>CADRBBCA</v>
      </c>
      <c r="AN1419" s="15" t="str">
        <f t="shared" si="183"/>
        <v>CADRBBCA</v>
      </c>
    </row>
    <row r="1420" spans="1:40" ht="11.25" customHeight="1" x14ac:dyDescent="0.15">
      <c r="A1420" s="15">
        <v>1419</v>
      </c>
      <c r="B1420" s="15" t="s">
        <v>3150</v>
      </c>
      <c r="C1420" s="15" t="s">
        <v>3151</v>
      </c>
      <c r="D1420" s="3" t="s">
        <v>18</v>
      </c>
      <c r="E1420" s="15" t="s">
        <v>88</v>
      </c>
      <c r="F1420" s="15" t="s">
        <v>17</v>
      </c>
      <c r="G1420" s="15">
        <v>167</v>
      </c>
      <c r="H1420" s="15">
        <v>152</v>
      </c>
      <c r="I1420" s="15">
        <v>55</v>
      </c>
      <c r="J1420" s="15">
        <v>60</v>
      </c>
      <c r="K1420" s="15">
        <v>52</v>
      </c>
      <c r="L1420" s="15">
        <v>61</v>
      </c>
      <c r="M1420" s="15">
        <v>60</v>
      </c>
      <c r="N1420" s="15">
        <v>52</v>
      </c>
      <c r="O1420" s="15">
        <v>56</v>
      </c>
      <c r="P1420" s="15">
        <v>38</v>
      </c>
      <c r="Q1420" s="15" t="s">
        <v>304</v>
      </c>
      <c r="R1420" s="3" t="str">
        <f>IF(ISERROR(VLOOKUP($Q1420,技リスト!$A$1:$F$270,6,FALSE)),"－",VLOOKUP($Q1420,技リスト!$A$1:$F$270,6,FALSE))</f>
        <v>BL</v>
      </c>
      <c r="S1420" s="3">
        <f>IF(ISERROR(VLOOKUP($Q1420,技リスト!$A$1:$F$270,3,FALSE)),"－",VLOOKUP($Q1420,技リスト!$A$1:$F$270,3,FALSE))</f>
        <v>12</v>
      </c>
      <c r="T1420" s="3" t="str">
        <f>IF($E1420=IF(ISERROR(VLOOKUP($Q1420,技リスト!$A$1:$F$270,4,FALSE)),"－",VLOOKUP($Q1420,技リスト!$A$1:$F$270,4,FALSE)),"一致","")</f>
        <v/>
      </c>
      <c r="U1420" s="15" t="s">
        <v>133</v>
      </c>
      <c r="V1420" s="3" t="str">
        <f>IF(ISERROR(VLOOKUP($U1420,技リスト!$A$1:$F$270,6,FALSE)),"－",VLOOKUP($U1420,技リスト!$A$1:$F$270,6,FALSE))</f>
        <v>BB</v>
      </c>
      <c r="W1420" s="3">
        <f>IF(ISERROR(VLOOKUP($U1420,技リスト!$A$1:$F$270,3,FALSE)),"－",VLOOKUP($U1420,技リスト!$A$1:$F$270,3,FALSE))</f>
        <v>48</v>
      </c>
      <c r="X1420" s="3" t="str">
        <f>IF($E1420=IF(ISERROR(VLOOKUP($U1420,技リスト!$A$1:$F$270,4,FALSE)),"－",VLOOKUP($U1420,技リスト!$A$1:$F$270,4,FALSE)),"一致","")</f>
        <v/>
      </c>
      <c r="Y1420" s="15" t="s">
        <v>134</v>
      </c>
      <c r="Z1420" s="3" t="str">
        <f>IF(ISERROR(VLOOKUP($Y1420,技リスト!$A$1:$F$270,6,FALSE)),"－",VLOOKUP($Y1420,技リスト!$A$1:$F$270,6,FALSE))</f>
        <v>DR</v>
      </c>
      <c r="AA1420" s="3">
        <f>IF(ISERROR(VLOOKUP($Y1420,技リスト!$A$1:$F$270,3,FALSE)),"－",VLOOKUP($Y1420,技リスト!$A$1:$F$270,3,FALSE))</f>
        <v>38</v>
      </c>
      <c r="AB1420" s="3" t="str">
        <f>IF($E1420=IF(ISERROR(VLOOKUP($Y1420,技リスト!$A$1:$F$270,4,FALSE)),"－",VLOOKUP($Y1420,技リスト!$A$1:$F$270,4,FALSE)),"一致","")</f>
        <v/>
      </c>
      <c r="AC1420" s="15" t="s">
        <v>732</v>
      </c>
      <c r="AD1420" s="3" t="str">
        <f>IF(ISERROR(VLOOKUP($AC1420,技リスト!$A$1:$F$270,6,FALSE)),"－",VLOOKUP($AC1420,技リスト!$A$1:$F$270,6,FALSE))</f>
        <v>BL</v>
      </c>
      <c r="AE1420" s="3">
        <f>IF(ISERROR(VLOOKUP($AC1420,技リスト!$A$1:$F$270,3,FALSE)),"－",VLOOKUP($AC1420,技リスト!$A$1:$F$270,3,FALSE))</f>
        <v>56</v>
      </c>
      <c r="AF1420" s="3" t="str">
        <f>IF($E1420=IF(ISERROR(VLOOKUP($AC1420,技リスト!$A$1:$F$245,4,FALSE)),"－",VLOOKUP($AC1420,技リスト!$A$1:$F$245,4,FALSE)),"一致","")</f>
        <v/>
      </c>
      <c r="AG1420" s="16" t="str">
        <f t="shared" si="176"/>
        <v>しこふみザ・ウォールスーパーアルマジロフェイクボンバー</v>
      </c>
      <c r="AH1420" s="16" t="str">
        <f t="shared" si="177"/>
        <v>しこふみザ・ウォールスーパーアルマジロフェイクボンバー</v>
      </c>
      <c r="AI1420" s="16" t="str">
        <f t="shared" si="178"/>
        <v>しこふみザ・ウォールスーパーアルマジロフェイクボンバー</v>
      </c>
      <c r="AJ1420" s="16" t="str">
        <f t="shared" si="179"/>
        <v>しこふみザ・ウォールスーパーアルマジロフェイクボンバー</v>
      </c>
      <c r="AK1420" s="15" t="str">
        <f t="shared" si="180"/>
        <v>BLBBDRBL</v>
      </c>
      <c r="AL1420" s="16" t="str">
        <f t="shared" si="181"/>
        <v>BLBBDRBL</v>
      </c>
      <c r="AM1420" s="15" t="str">
        <f t="shared" si="182"/>
        <v>BLBBDRBL</v>
      </c>
      <c r="AN1420" s="15" t="str">
        <f t="shared" si="183"/>
        <v>BLBBDRBL</v>
      </c>
    </row>
    <row r="1421" spans="1:40" ht="11.25" customHeight="1" x14ac:dyDescent="0.15">
      <c r="A1421" s="15">
        <v>1420</v>
      </c>
      <c r="B1421" s="15" t="s">
        <v>3152</v>
      </c>
      <c r="C1421" s="15" t="s">
        <v>3153</v>
      </c>
      <c r="D1421" s="3" t="s">
        <v>18</v>
      </c>
      <c r="E1421" s="15" t="s">
        <v>88</v>
      </c>
      <c r="F1421" s="15" t="s">
        <v>17</v>
      </c>
      <c r="G1421" s="15">
        <v>134</v>
      </c>
      <c r="H1421" s="15">
        <v>137</v>
      </c>
      <c r="I1421" s="15">
        <v>53</v>
      </c>
      <c r="J1421" s="15">
        <v>68</v>
      </c>
      <c r="K1421" s="15">
        <v>53</v>
      </c>
      <c r="L1421" s="15">
        <v>61</v>
      </c>
      <c r="M1421" s="15">
        <v>57</v>
      </c>
      <c r="N1421" s="15">
        <v>69</v>
      </c>
      <c r="O1421" s="15">
        <v>59</v>
      </c>
      <c r="P1421" s="15">
        <v>19</v>
      </c>
      <c r="Q1421" s="15" t="s">
        <v>139</v>
      </c>
      <c r="R1421" s="3" t="str">
        <f>IF(ISERROR(VLOOKUP($Q1421,技リスト!$A$1:$F$270,6,FALSE)),"－",VLOOKUP($Q1421,技リスト!$A$1:$F$270,6,FALSE))</f>
        <v>BL</v>
      </c>
      <c r="S1421" s="3">
        <f>IF(ISERROR(VLOOKUP($Q1421,技リスト!$A$1:$F$270,3,FALSE)),"－",VLOOKUP($Q1421,技リスト!$A$1:$F$270,3,FALSE))</f>
        <v>8</v>
      </c>
      <c r="T1421" s="3" t="str">
        <f>IF($E1421=IF(ISERROR(VLOOKUP($Q1421,技リスト!$A$1:$F$270,4,FALSE)),"－",VLOOKUP($Q1421,技リスト!$A$1:$F$270,4,FALSE)),"一致","")</f>
        <v>一致</v>
      </c>
      <c r="U1421" s="15" t="s">
        <v>298</v>
      </c>
      <c r="V1421" s="3" t="str">
        <f>IF(ISERROR(VLOOKUP($U1421,技リスト!$A$1:$F$270,6,FALSE)),"－",VLOOKUP($U1421,技リスト!$A$1:$F$270,6,FALSE))</f>
        <v>DR</v>
      </c>
      <c r="W1421" s="3">
        <f>IF(ISERROR(VLOOKUP($U1421,技リスト!$A$1:$F$270,3,FALSE)),"－",VLOOKUP($U1421,技リスト!$A$1:$F$270,3,FALSE))</f>
        <v>38</v>
      </c>
      <c r="X1421" s="3" t="str">
        <f>IF($E1421=IF(ISERROR(VLOOKUP($U1421,技リスト!$A$1:$F$270,4,FALSE)),"－",VLOOKUP($U1421,技リスト!$A$1:$F$270,4,FALSE)),"一致","")</f>
        <v>一致</v>
      </c>
      <c r="Y1421" s="15" t="s">
        <v>219</v>
      </c>
      <c r="Z1421" s="3" t="str">
        <f>IF(ISERROR(VLOOKUP($Y1421,技リスト!$A$1:$F$270,6,FALSE)),"－",VLOOKUP($Y1421,技リスト!$A$1:$F$270,6,FALSE))</f>
        <v>BL</v>
      </c>
      <c r="AA1421" s="3">
        <f>IF(ISERROR(VLOOKUP($Y1421,技リスト!$A$1:$F$270,3,FALSE)),"－",VLOOKUP($Y1421,技リスト!$A$1:$F$270,3,FALSE))</f>
        <v>64</v>
      </c>
      <c r="AB1421" s="3" t="str">
        <f>IF($E1421=IF(ISERROR(VLOOKUP($Y1421,技リスト!$A$1:$F$270,4,FALSE)),"－",VLOOKUP($Y1421,技リスト!$A$1:$F$270,4,FALSE)),"一致","")</f>
        <v>一致</v>
      </c>
      <c r="AC1421" s="15" t="s">
        <v>321</v>
      </c>
      <c r="AD1421" s="3" t="str">
        <f>IF(ISERROR(VLOOKUP($AC1421,技リスト!$A$1:$F$270,6,FALSE)),"－",VLOOKUP($AC1421,技リスト!$A$1:$F$270,6,FALSE))</f>
        <v>P1</v>
      </c>
      <c r="AE1421" s="3">
        <f>IF(ISERROR(VLOOKUP($AC1421,技リスト!$A$1:$F$270,3,FALSE)),"－",VLOOKUP($AC1421,技リスト!$A$1:$F$270,3,FALSE))</f>
        <v>76</v>
      </c>
      <c r="AF1421" s="3" t="str">
        <f>IF($E1421=IF(ISERROR(VLOOKUP($AC1421,技リスト!$A$1:$F$245,4,FALSE)),"－",VLOOKUP($AC1421,技リスト!$A$1:$F$245,4,FALSE)),"一致","")</f>
        <v/>
      </c>
      <c r="AG1421" s="16" t="str">
        <f t="shared" si="176"/>
        <v>コイルターンムーンサルトサイクロンちゃぶだいがえし</v>
      </c>
      <c r="AH1421" s="16" t="str">
        <f t="shared" si="177"/>
        <v>コイルターンムーンサルトサイクロンちゃぶだいがえし</v>
      </c>
      <c r="AI1421" s="16" t="str">
        <f t="shared" si="178"/>
        <v>コイルターンムーンサルトサイクロンちゃぶだいがえし</v>
      </c>
      <c r="AJ1421" s="16" t="str">
        <f t="shared" si="179"/>
        <v>コイルターンムーンサルトサイクロンちゃぶだいがえし</v>
      </c>
      <c r="AK1421" s="15" t="str">
        <f t="shared" si="180"/>
        <v>BLDRBLP1</v>
      </c>
      <c r="AL1421" s="16" t="str">
        <f t="shared" si="181"/>
        <v>BLDRBLP1</v>
      </c>
      <c r="AM1421" s="15" t="str">
        <f t="shared" si="182"/>
        <v>BLDRBLP1</v>
      </c>
      <c r="AN1421" s="15" t="str">
        <f t="shared" si="183"/>
        <v>BLDRBLP1</v>
      </c>
    </row>
    <row r="1422" spans="1:40" ht="11.25" customHeight="1" x14ac:dyDescent="0.15">
      <c r="A1422" s="15">
        <v>1421</v>
      </c>
      <c r="B1422" s="15" t="s">
        <v>3154</v>
      </c>
      <c r="C1422" s="15" t="s">
        <v>3155</v>
      </c>
      <c r="D1422" s="3" t="s">
        <v>18</v>
      </c>
      <c r="E1422" s="15" t="s">
        <v>19</v>
      </c>
      <c r="F1422" s="15" t="s">
        <v>53</v>
      </c>
      <c r="G1422" s="15">
        <v>77</v>
      </c>
      <c r="H1422" s="15">
        <v>118</v>
      </c>
      <c r="I1422" s="15">
        <v>35</v>
      </c>
      <c r="J1422" s="15">
        <v>32</v>
      </c>
      <c r="K1422" s="15">
        <v>29</v>
      </c>
      <c r="L1422" s="15">
        <v>44</v>
      </c>
      <c r="M1422" s="15">
        <v>56</v>
      </c>
      <c r="N1422" s="15">
        <v>40</v>
      </c>
      <c r="O1422" s="15">
        <v>72</v>
      </c>
      <c r="P1422" s="15">
        <v>41</v>
      </c>
      <c r="Q1422" s="15" t="s">
        <v>169</v>
      </c>
      <c r="R1422" s="3" t="str">
        <f>IF(ISERROR(VLOOKUP($Q1422,技リスト!$A$1:$F$270,6,FALSE)),"－",VLOOKUP($Q1422,技リスト!$A$1:$F$270,6,FALSE))</f>
        <v>BL</v>
      </c>
      <c r="S1422" s="3">
        <f>IF(ISERROR(VLOOKUP($Q1422,技リスト!$A$1:$F$270,3,FALSE)),"－",VLOOKUP($Q1422,技リスト!$A$1:$F$270,3,FALSE))</f>
        <v>8</v>
      </c>
      <c r="T1422" s="3" t="str">
        <f>IF($E1422=IF(ISERROR(VLOOKUP($Q1422,技リスト!$A$1:$F$270,4,FALSE)),"－",VLOOKUP($Q1422,技リスト!$A$1:$F$270,4,FALSE)),"一致","")</f>
        <v>一致</v>
      </c>
      <c r="U1422" s="15" t="s">
        <v>329</v>
      </c>
      <c r="V1422" s="3" t="str">
        <f>IF(ISERROR(VLOOKUP($U1422,技リスト!$A$1:$F$270,6,FALSE)),"－",VLOOKUP($U1422,技リスト!$A$1:$F$270,6,FALSE))</f>
        <v>DR</v>
      </c>
      <c r="W1422" s="3">
        <f>IF(ISERROR(VLOOKUP($U1422,技リスト!$A$1:$F$270,3,FALSE)),"－",VLOOKUP($U1422,技リスト!$A$1:$F$270,3,FALSE))</f>
        <v>8</v>
      </c>
      <c r="X1422" s="3" t="str">
        <f>IF($E1422=IF(ISERROR(VLOOKUP($U1422,技リスト!$A$1:$F$270,4,FALSE)),"－",VLOOKUP($U1422,技リスト!$A$1:$F$270,4,FALSE)),"一致","")</f>
        <v/>
      </c>
      <c r="Y1422" s="15" t="s">
        <v>684</v>
      </c>
      <c r="Z1422" s="3" t="str">
        <f>IF(ISERROR(VLOOKUP($Y1422,技リスト!$A$1:$F$270,6,FALSE)),"－",VLOOKUP($Y1422,技リスト!$A$1:$F$270,6,FALSE))</f>
        <v>NS</v>
      </c>
      <c r="AA1422" s="3">
        <f>IF(ISERROR(VLOOKUP($Y1422,技リスト!$A$1:$F$270,3,FALSE)),"－",VLOOKUP($Y1422,技リスト!$A$1:$F$270,3,FALSE))</f>
        <v>45</v>
      </c>
      <c r="AB1422" s="3" t="str">
        <f>IF($E1422=IF(ISERROR(VLOOKUP($Y1422,技リスト!$A$1:$F$270,4,FALSE)),"－",VLOOKUP($Y1422,技リスト!$A$1:$F$270,4,FALSE)),"一致","")</f>
        <v/>
      </c>
      <c r="AC1422" s="15" t="s">
        <v>159</v>
      </c>
      <c r="AD1422" s="3" t="str">
        <f>IF(ISERROR(VLOOKUP($AC1422,技リスト!$A$1:$F$270,6,FALSE)),"－",VLOOKUP($AC1422,技リスト!$A$1:$F$270,6,FALSE))</f>
        <v>NS</v>
      </c>
      <c r="AE1422" s="3">
        <f>IF(ISERROR(VLOOKUP($AC1422,技リスト!$A$1:$F$270,3,FALSE)),"－",VLOOKUP($AC1422,技リスト!$A$1:$F$270,3,FALSE))</f>
        <v>67</v>
      </c>
      <c r="AF1422" s="3" t="str">
        <f>IF($E1422=IF(ISERROR(VLOOKUP($AC1422,技リスト!$A$1:$F$245,4,FALSE)),"－",VLOOKUP($AC1422,技リスト!$A$1:$F$245,4,FALSE)),"一致","")</f>
        <v/>
      </c>
      <c r="AG1422" s="16" t="str">
        <f t="shared" si="176"/>
        <v>クイックドロウたまのりピエロあびせげりクルクルヘッド</v>
      </c>
      <c r="AH1422" s="16" t="str">
        <f t="shared" si="177"/>
        <v>クイックドロウたまのりピエロあびせげりクルクルヘッド</v>
      </c>
      <c r="AI1422" s="16" t="str">
        <f t="shared" si="178"/>
        <v>クイックドロウたまのりピエロあびせげりクルクルヘッド</v>
      </c>
      <c r="AJ1422" s="16" t="str">
        <f t="shared" si="179"/>
        <v>クイックドロウたまのりピエロあびせげりクルクルヘッド</v>
      </c>
      <c r="AK1422" s="15" t="str">
        <f t="shared" si="180"/>
        <v>BLDRNSNS</v>
      </c>
      <c r="AL1422" s="16" t="str">
        <f t="shared" si="181"/>
        <v>BLDRNSNS</v>
      </c>
      <c r="AM1422" s="15" t="str">
        <f t="shared" si="182"/>
        <v>BLDRNSNS</v>
      </c>
      <c r="AN1422" s="15" t="str">
        <f t="shared" si="183"/>
        <v>BLDRNSNS</v>
      </c>
    </row>
    <row r="1423" spans="1:40" ht="11.25" customHeight="1" x14ac:dyDescent="0.15">
      <c r="A1423" s="15">
        <v>1422</v>
      </c>
      <c r="B1423" s="15" t="s">
        <v>3156</v>
      </c>
      <c r="C1423" s="15" t="s">
        <v>3157</v>
      </c>
      <c r="D1423" s="3" t="s">
        <v>192</v>
      </c>
      <c r="E1423" s="15" t="s">
        <v>145</v>
      </c>
      <c r="F1423" s="15" t="s">
        <v>52</v>
      </c>
      <c r="G1423" s="15">
        <v>149</v>
      </c>
      <c r="H1423" s="15">
        <v>161</v>
      </c>
      <c r="I1423" s="15">
        <v>72</v>
      </c>
      <c r="J1423" s="15">
        <v>60</v>
      </c>
      <c r="K1423" s="15">
        <v>70</v>
      </c>
      <c r="L1423" s="15">
        <v>72</v>
      </c>
      <c r="M1423" s="15">
        <v>52</v>
      </c>
      <c r="N1423" s="15">
        <v>72</v>
      </c>
      <c r="O1423" s="15">
        <v>65</v>
      </c>
      <c r="P1423" s="15">
        <v>26</v>
      </c>
      <c r="Q1423" s="15" t="s">
        <v>875</v>
      </c>
      <c r="R1423" s="3" t="str">
        <f>IF(ISERROR(VLOOKUP($Q1423,技リスト!$A$1:$F$270,6,FALSE)),"－",VLOOKUP($Q1423,技リスト!$A$1:$F$270,6,FALSE))</f>
        <v>BS</v>
      </c>
      <c r="S1423" s="3">
        <f>IF(ISERROR(VLOOKUP($Q1423,技リスト!$A$1:$F$270,3,FALSE)),"－",VLOOKUP($Q1423,技リスト!$A$1:$F$270,3,FALSE))</f>
        <v>78</v>
      </c>
      <c r="T1423" s="3" t="str">
        <f>IF($E1423=IF(ISERROR(VLOOKUP($Q1423,技リスト!$A$1:$F$270,4,FALSE)),"－",VLOOKUP($Q1423,技リスト!$A$1:$F$270,4,FALSE)),"一致","")</f>
        <v/>
      </c>
      <c r="U1423" s="15" t="s">
        <v>176</v>
      </c>
      <c r="V1423" s="3" t="str">
        <f>IF(ISERROR(VLOOKUP($U1423,技リスト!$A$1:$F$270,6,FALSE)),"－",VLOOKUP($U1423,技リスト!$A$1:$F$270,6,FALSE))</f>
        <v>DR</v>
      </c>
      <c r="W1423" s="3">
        <f>IF(ISERROR(VLOOKUP($U1423,技リスト!$A$1:$F$270,3,FALSE)),"－",VLOOKUP($U1423,技リスト!$A$1:$F$270,3,FALSE))</f>
        <v>47</v>
      </c>
      <c r="X1423" s="3" t="str">
        <f>IF($E1423=IF(ISERROR(VLOOKUP($U1423,技リスト!$A$1:$F$270,4,FALSE)),"－",VLOOKUP($U1423,技リスト!$A$1:$F$270,4,FALSE)),"一致","")</f>
        <v>一致</v>
      </c>
      <c r="Y1423" s="15" t="s">
        <v>354</v>
      </c>
      <c r="Z1423" s="3" t="str">
        <f>IF(ISERROR(VLOOKUP($Y1423,技リスト!$A$1:$F$270,6,FALSE)),"－",VLOOKUP($Y1423,技リスト!$A$1:$F$270,6,FALSE))</f>
        <v>NS</v>
      </c>
      <c r="AA1423" s="3">
        <f>IF(ISERROR(VLOOKUP($Y1423,技リスト!$A$1:$F$270,3,FALSE)),"－",VLOOKUP($Y1423,技リスト!$A$1:$F$270,3,FALSE))</f>
        <v>89</v>
      </c>
      <c r="AB1423" s="3" t="str">
        <f>IF($E1423=IF(ISERROR(VLOOKUP($Y1423,技リスト!$A$1:$F$270,4,FALSE)),"－",VLOOKUP($Y1423,技リスト!$A$1:$F$270,4,FALSE)),"一致","")</f>
        <v/>
      </c>
      <c r="AC1423" s="15" t="s">
        <v>757</v>
      </c>
      <c r="AD1423" s="3" t="str">
        <f>IF(ISERROR(VLOOKUP($AC1423,技リスト!$A$1:$F$270,6,FALSE)),"－",VLOOKUP($AC1423,技リスト!$A$1:$F$270,6,FALSE))</f>
        <v>DR</v>
      </c>
      <c r="AE1423" s="3">
        <f>IF(ISERROR(VLOOKUP($AC1423,技リスト!$A$1:$F$270,3,FALSE)),"－",VLOOKUP($AC1423,技リスト!$A$1:$F$270,3,FALSE))</f>
        <v>65</v>
      </c>
      <c r="AF1423" s="3" t="str">
        <f>IF($E1423=IF(ISERROR(VLOOKUP($AC1423,技リスト!$A$1:$F$245,4,FALSE)),"－",VLOOKUP($AC1423,技リスト!$A$1:$F$245,4,FALSE)),"一致","")</f>
        <v/>
      </c>
      <c r="AG1423" s="16" t="str">
        <f t="shared" si="176"/>
        <v>ダークトルネードヒートタックルぶんしんシュートまぼろしドリブル</v>
      </c>
      <c r="AH1423" s="16" t="str">
        <f t="shared" si="177"/>
        <v>ダークトルネードヒートタックルぶんしんシュートまぼろしドリブル</v>
      </c>
      <c r="AI1423" s="16" t="str">
        <f t="shared" si="178"/>
        <v>ダークトルネードヒートタックルぶんしんシュートまぼろしドリブル</v>
      </c>
      <c r="AJ1423" s="16" t="str">
        <f t="shared" si="179"/>
        <v>ダークトルネードヒートタックルぶんしんシュートまぼろしドリブル</v>
      </c>
      <c r="AK1423" s="15" t="str">
        <f t="shared" si="180"/>
        <v>BSDRNSDR</v>
      </c>
      <c r="AL1423" s="16" t="str">
        <f t="shared" si="181"/>
        <v>BSDRNSDR</v>
      </c>
      <c r="AM1423" s="15" t="str">
        <f t="shared" si="182"/>
        <v>BSDRNSDR</v>
      </c>
      <c r="AN1423" s="15" t="str">
        <f t="shared" si="183"/>
        <v>BSDRNSDR</v>
      </c>
    </row>
    <row r="1424" spans="1:40" ht="11.25" customHeight="1" x14ac:dyDescent="0.15">
      <c r="A1424" s="15">
        <v>1423</v>
      </c>
      <c r="B1424" s="15" t="s">
        <v>3158</v>
      </c>
      <c r="C1424" s="15" t="s">
        <v>3159</v>
      </c>
      <c r="D1424" s="3" t="s">
        <v>192</v>
      </c>
      <c r="E1424" s="15" t="s">
        <v>88</v>
      </c>
      <c r="F1424" s="15" t="s">
        <v>53</v>
      </c>
      <c r="G1424" s="15">
        <v>145</v>
      </c>
      <c r="H1424" s="15">
        <v>161</v>
      </c>
      <c r="I1424" s="15">
        <v>62</v>
      </c>
      <c r="J1424" s="15">
        <v>55</v>
      </c>
      <c r="K1424" s="15">
        <v>44</v>
      </c>
      <c r="L1424" s="15">
        <v>62</v>
      </c>
      <c r="M1424" s="15">
        <v>72</v>
      </c>
      <c r="N1424" s="15">
        <v>66</v>
      </c>
      <c r="O1424" s="15">
        <v>69</v>
      </c>
      <c r="P1424" s="15">
        <v>20</v>
      </c>
      <c r="Q1424" s="15" t="s">
        <v>3160</v>
      </c>
      <c r="R1424" s="3" t="str">
        <f>IF(ISERROR(VLOOKUP($Q1424,技リスト!$A$1:$F$270,6,FALSE)),"－",VLOOKUP($Q1424,技リスト!$A$1:$F$270,6,FALSE))</f>
        <v>－</v>
      </c>
      <c r="S1424" s="3" t="str">
        <f>IF(ISERROR(VLOOKUP($Q1424,技リスト!$A$1:$F$270,3,FALSE)),"－",VLOOKUP($Q1424,技リスト!$A$1:$F$270,3,FALSE))</f>
        <v>－</v>
      </c>
      <c r="T1424" s="3" t="str">
        <f>IF($E1424=IF(ISERROR(VLOOKUP($Q1424,技リスト!$A$1:$F$270,4,FALSE)),"－",VLOOKUP($Q1424,技リスト!$A$1:$F$270,4,FALSE)),"一致","")</f>
        <v/>
      </c>
      <c r="U1424" s="15" t="s">
        <v>290</v>
      </c>
      <c r="V1424" s="3" t="str">
        <f>IF(ISERROR(VLOOKUP($U1424,技リスト!$A$1:$F$270,6,FALSE)),"－",VLOOKUP($U1424,技リスト!$A$1:$F$270,6,FALSE))</f>
        <v>BL</v>
      </c>
      <c r="W1424" s="3">
        <f>IF(ISERROR(VLOOKUP($U1424,技リスト!$A$1:$F$270,3,FALSE)),"－",VLOOKUP($U1424,技リスト!$A$1:$F$270,3,FALSE))</f>
        <v>56</v>
      </c>
      <c r="X1424" s="3" t="str">
        <f>IF($E1424=IF(ISERROR(VLOOKUP($U1424,技リスト!$A$1:$F$270,4,FALSE)),"－",VLOOKUP($U1424,技リスト!$A$1:$F$270,4,FALSE)),"一致","")</f>
        <v/>
      </c>
      <c r="Y1424" s="15" t="s">
        <v>699</v>
      </c>
      <c r="Z1424" s="3" t="str">
        <f>IF(ISERROR(VLOOKUP($Y1424,技リスト!$A$1:$F$270,6,FALSE)),"－",VLOOKUP($Y1424,技リスト!$A$1:$F$270,6,FALSE))</f>
        <v>BL</v>
      </c>
      <c r="AA1424" s="3">
        <f>IF(ISERROR(VLOOKUP($Y1424,技リスト!$A$1:$F$270,3,FALSE)),"－",VLOOKUP($Y1424,技リスト!$A$1:$F$270,3,FALSE))</f>
        <v>80</v>
      </c>
      <c r="AB1424" s="3" t="str">
        <f>IF($E1424=IF(ISERROR(VLOOKUP($Y1424,技リスト!$A$1:$F$270,4,FALSE)),"－",VLOOKUP($Y1424,技リスト!$A$1:$F$270,4,FALSE)),"一致","")</f>
        <v/>
      </c>
      <c r="AC1424" s="15" t="s">
        <v>741</v>
      </c>
      <c r="AD1424" s="3" t="str">
        <f>IF(ISERROR(VLOOKUP($AC1424,技リスト!$A$1:$F$270,6,FALSE)),"－",VLOOKUP($AC1424,技リスト!$A$1:$F$270,6,FALSE))</f>
        <v>DR</v>
      </c>
      <c r="AE1424" s="3">
        <f>IF(ISERROR(VLOOKUP($AC1424,技リスト!$A$1:$F$270,3,FALSE)),"－",VLOOKUP($AC1424,技リスト!$A$1:$F$270,3,FALSE))</f>
        <v>67</v>
      </c>
      <c r="AF1424" s="3" t="str">
        <f>IF($E1424=IF(ISERROR(VLOOKUP($AC1424,技リスト!$A$1:$F$245,4,FALSE)),"－",VLOOKUP($AC1424,技リスト!$A$1:$F$245,4,FALSE)),"一致","")</f>
        <v>一致</v>
      </c>
      <c r="AG1424" s="16" t="str">
        <f t="shared" si="176"/>
        <v>オフェンスプラスくものいとグッドスメルオーロラドリブル</v>
      </c>
      <c r="AH1424" s="16" t="str">
        <f t="shared" si="177"/>
        <v>オフェンスプラスくものいとグッドスメルオーロラドリブル</v>
      </c>
      <c r="AI1424" s="16" t="str">
        <f t="shared" si="178"/>
        <v>オフェンスプラスくものいとグッドスメルオーロラドリブル</v>
      </c>
      <c r="AJ1424" s="16" t="str">
        <f t="shared" si="179"/>
        <v>オフェンスプラスくものいとグッドスメルオーロラドリブル</v>
      </c>
      <c r="AK1424" s="15" t="str">
        <f t="shared" si="180"/>
        <v>－BLBLDR</v>
      </c>
      <c r="AL1424" s="16" t="str">
        <f t="shared" si="181"/>
        <v>－BLBLDR</v>
      </c>
      <c r="AM1424" s="15" t="str">
        <f t="shared" si="182"/>
        <v>－BLBLDR</v>
      </c>
      <c r="AN1424" s="15" t="str">
        <f t="shared" si="183"/>
        <v>－BLBLDR</v>
      </c>
    </row>
    <row r="1425" spans="1:40" ht="11.25" customHeight="1" x14ac:dyDescent="0.15">
      <c r="A1425" s="15">
        <v>1424</v>
      </c>
      <c r="B1425" s="15" t="s">
        <v>3161</v>
      </c>
      <c r="C1425" s="15" t="s">
        <v>3162</v>
      </c>
      <c r="D1425" s="3" t="s">
        <v>18</v>
      </c>
      <c r="E1425" s="15" t="s">
        <v>121</v>
      </c>
      <c r="F1425" s="15" t="s">
        <v>17</v>
      </c>
      <c r="G1425" s="15">
        <v>167</v>
      </c>
      <c r="H1425" s="15">
        <v>172</v>
      </c>
      <c r="I1425" s="15">
        <v>66</v>
      </c>
      <c r="J1425" s="15">
        <v>76</v>
      </c>
      <c r="K1425" s="15">
        <v>62</v>
      </c>
      <c r="L1425" s="15">
        <v>76</v>
      </c>
      <c r="M1425" s="15">
        <v>67</v>
      </c>
      <c r="N1425" s="15">
        <v>64</v>
      </c>
      <c r="O1425" s="15">
        <v>70</v>
      </c>
      <c r="P1425" s="15">
        <v>26</v>
      </c>
      <c r="Q1425" s="15" t="s">
        <v>213</v>
      </c>
      <c r="R1425" s="3" t="str">
        <f>IF(ISERROR(VLOOKUP($Q1425,技リスト!$A$1:$F$270,6,FALSE)),"－",VLOOKUP($Q1425,技リスト!$A$1:$F$270,6,FALSE))</f>
        <v>BL</v>
      </c>
      <c r="S1425" s="3">
        <f>IF(ISERROR(VLOOKUP($Q1425,技リスト!$A$1:$F$270,3,FALSE)),"－",VLOOKUP($Q1425,技リスト!$A$1:$F$270,3,FALSE))</f>
        <v>56</v>
      </c>
      <c r="T1425" s="3" t="str">
        <f>IF($E1425=IF(ISERROR(VLOOKUP($Q1425,技リスト!$A$1:$F$270,4,FALSE)),"－",VLOOKUP($Q1425,技リスト!$A$1:$F$270,4,FALSE)),"一致","")</f>
        <v>一致</v>
      </c>
      <c r="U1425" s="15" t="s">
        <v>219</v>
      </c>
      <c r="V1425" s="3" t="str">
        <f>IF(ISERROR(VLOOKUP($U1425,技リスト!$A$1:$F$270,6,FALSE)),"－",VLOOKUP($U1425,技リスト!$A$1:$F$270,6,FALSE))</f>
        <v>BL</v>
      </c>
      <c r="W1425" s="3">
        <f>IF(ISERROR(VLOOKUP($U1425,技リスト!$A$1:$F$270,3,FALSE)),"－",VLOOKUP($U1425,技リスト!$A$1:$F$270,3,FALSE))</f>
        <v>64</v>
      </c>
      <c r="X1425" s="3" t="str">
        <f>IF($E1425=IF(ISERROR(VLOOKUP($U1425,技リスト!$A$1:$F$270,4,FALSE)),"－",VLOOKUP($U1425,技リスト!$A$1:$F$270,4,FALSE)),"一致","")</f>
        <v/>
      </c>
      <c r="Y1425" s="15" t="s">
        <v>241</v>
      </c>
      <c r="Z1425" s="3" t="str">
        <f>IF(ISERROR(VLOOKUP($Y1425,技リスト!$A$1:$F$270,6,FALSE)),"－",VLOOKUP($Y1425,技リスト!$A$1:$F$270,6,FALSE))</f>
        <v>DR</v>
      </c>
      <c r="AA1425" s="3">
        <f>IF(ISERROR(VLOOKUP($Y1425,技リスト!$A$1:$F$270,3,FALSE)),"－",VLOOKUP($Y1425,技リスト!$A$1:$F$270,3,FALSE))</f>
        <v>61</v>
      </c>
      <c r="AB1425" s="3" t="str">
        <f>IF($E1425=IF(ISERROR(VLOOKUP($Y1425,技リスト!$A$1:$F$270,4,FALSE)),"－",VLOOKUP($Y1425,技リスト!$A$1:$F$270,4,FALSE)),"一致","")</f>
        <v/>
      </c>
      <c r="AC1425" s="15" t="s">
        <v>220</v>
      </c>
      <c r="AD1425" s="3" t="str">
        <f>IF(ISERROR(VLOOKUP($AC1425,技リスト!$A$1:$F$270,6,FALSE)),"－",VLOOKUP($AC1425,技リスト!$A$1:$F$270,6,FALSE))</f>
        <v>BL</v>
      </c>
      <c r="AE1425" s="3">
        <f>IF(ISERROR(VLOOKUP($AC1425,技リスト!$A$1:$F$270,3,FALSE)),"－",VLOOKUP($AC1425,技リスト!$A$1:$F$270,3,FALSE))</f>
        <v>84</v>
      </c>
      <c r="AF1425" s="3" t="str">
        <f>IF($E1425=IF(ISERROR(VLOOKUP($AC1425,技リスト!$A$1:$F$245,4,FALSE)),"－",VLOOKUP($AC1425,技リスト!$A$1:$F$245,4,FALSE)),"一致","")</f>
        <v/>
      </c>
      <c r="AG1425" s="16" t="str">
        <f t="shared" si="176"/>
        <v>アースクェイクサイクロンカマイタチダブルサイクロン</v>
      </c>
      <c r="AH1425" s="16" t="str">
        <f t="shared" si="177"/>
        <v>アースクェイクサイクロンカマイタチダブルサイクロン</v>
      </c>
      <c r="AI1425" s="16" t="str">
        <f t="shared" si="178"/>
        <v>アースクェイクサイクロンカマイタチダブルサイクロン</v>
      </c>
      <c r="AJ1425" s="16" t="str">
        <f t="shared" si="179"/>
        <v>アースクェイクサイクロンカマイタチダブルサイクロン</v>
      </c>
      <c r="AK1425" s="15" t="str">
        <f t="shared" si="180"/>
        <v>BLBLDRBL</v>
      </c>
      <c r="AL1425" s="16" t="str">
        <f t="shared" si="181"/>
        <v>BLBLDRBL</v>
      </c>
      <c r="AM1425" s="15" t="str">
        <f t="shared" si="182"/>
        <v>BLBLDRBL</v>
      </c>
      <c r="AN1425" s="15" t="str">
        <f t="shared" si="183"/>
        <v>BLBLDRBL</v>
      </c>
    </row>
    <row r="1426" spans="1:40" ht="11.25" customHeight="1" x14ac:dyDescent="0.15">
      <c r="A1426" s="15">
        <v>1425</v>
      </c>
      <c r="B1426" s="15" t="s">
        <v>3163</v>
      </c>
      <c r="C1426" s="15" t="s">
        <v>3164</v>
      </c>
      <c r="D1426" s="3" t="s">
        <v>18</v>
      </c>
      <c r="E1426" s="15" t="s">
        <v>121</v>
      </c>
      <c r="F1426" s="15" t="s">
        <v>20</v>
      </c>
      <c r="G1426" s="15">
        <v>149</v>
      </c>
      <c r="H1426" s="15">
        <v>132</v>
      </c>
      <c r="I1426" s="15">
        <v>49</v>
      </c>
      <c r="J1426" s="15">
        <v>53</v>
      </c>
      <c r="K1426" s="15">
        <v>60</v>
      </c>
      <c r="L1426" s="15">
        <v>79</v>
      </c>
      <c r="M1426" s="15">
        <v>53</v>
      </c>
      <c r="N1426" s="15">
        <v>54</v>
      </c>
      <c r="O1426" s="15">
        <v>59</v>
      </c>
      <c r="P1426" s="15">
        <v>19</v>
      </c>
      <c r="Q1426" s="15" t="s">
        <v>436</v>
      </c>
      <c r="R1426" s="3" t="str">
        <f>IF(ISERROR(VLOOKUP($Q1426,技リスト!$A$1:$F$270,6,FALSE)),"－",VLOOKUP($Q1426,技リスト!$A$1:$F$270,6,FALSE))</f>
        <v>CA</v>
      </c>
      <c r="S1426" s="3">
        <f>IF(ISERROR(VLOOKUP($Q1426,技リスト!$A$1:$F$270,3,FALSE)),"－",VLOOKUP($Q1426,技リスト!$A$1:$F$270,3,FALSE))</f>
        <v>10</v>
      </c>
      <c r="T1426" s="3" t="str">
        <f>IF($E1426=IF(ISERROR(VLOOKUP($Q1426,技リスト!$A$1:$F$270,4,FALSE)),"－",VLOOKUP($Q1426,技リスト!$A$1:$F$270,4,FALSE)),"一致","")</f>
        <v/>
      </c>
      <c r="U1426" s="15" t="s">
        <v>305</v>
      </c>
      <c r="V1426" s="3" t="str">
        <f>IF(ISERROR(VLOOKUP($U1426,技リスト!$A$1:$F$270,6,FALSE)),"－",VLOOKUP($U1426,技リスト!$A$1:$F$270,6,FALSE))</f>
        <v>BB</v>
      </c>
      <c r="W1426" s="3">
        <f>IF(ISERROR(VLOOKUP($U1426,技リスト!$A$1:$F$270,3,FALSE)),"－",VLOOKUP($U1426,技リスト!$A$1:$F$270,3,FALSE))</f>
        <v>16</v>
      </c>
      <c r="X1426" s="3" t="str">
        <f>IF($E1426=IF(ISERROR(VLOOKUP($U1426,技リスト!$A$1:$F$270,4,FALSE)),"－",VLOOKUP($U1426,技リスト!$A$1:$F$270,4,FALSE)),"一致","")</f>
        <v>一致</v>
      </c>
      <c r="Y1426" s="15" t="s">
        <v>280</v>
      </c>
      <c r="Z1426" s="3" t="str">
        <f>IF(ISERROR(VLOOKUP($Y1426,技リスト!$A$1:$F$270,6,FALSE)),"－",VLOOKUP($Y1426,技リスト!$A$1:$F$270,6,FALSE))</f>
        <v>P1</v>
      </c>
      <c r="AA1426" s="3">
        <f>IF(ISERROR(VLOOKUP($Y1426,技リスト!$A$1:$F$270,3,FALSE)),"－",VLOOKUP($Y1426,技リスト!$A$1:$F$270,3,FALSE))</f>
        <v>41</v>
      </c>
      <c r="AB1426" s="3" t="str">
        <f>IF($E1426=IF(ISERROR(VLOOKUP($Y1426,技リスト!$A$1:$F$270,4,FALSE)),"－",VLOOKUP($Y1426,技リスト!$A$1:$F$270,4,FALSE)),"一致","")</f>
        <v/>
      </c>
      <c r="AC1426" s="15" t="s">
        <v>406</v>
      </c>
      <c r="AD1426" s="3" t="str">
        <f>IF(ISERROR(VLOOKUP($AC1426,技リスト!$A$1:$F$270,6,FALSE)),"－",VLOOKUP($AC1426,技リスト!$A$1:$F$270,6,FALSE))</f>
        <v>CA</v>
      </c>
      <c r="AE1426" s="3">
        <f>IF(ISERROR(VLOOKUP($AC1426,技リスト!$A$1:$F$270,3,FALSE)),"－",VLOOKUP($AC1426,技リスト!$A$1:$F$270,3,FALSE))</f>
        <v>63</v>
      </c>
      <c r="AF1426" s="3" t="str">
        <f>IF($E1426=IF(ISERROR(VLOOKUP($AC1426,技リスト!$A$1:$F$245,4,FALSE)),"－",VLOOKUP($AC1426,技リスト!$A$1:$F$245,4,FALSE)),"一致","")</f>
        <v>一致</v>
      </c>
      <c r="AG1426" s="16" t="str">
        <f t="shared" si="176"/>
        <v>スワンダイブホーントレインロケットこぶしゴールずらし</v>
      </c>
      <c r="AH1426" s="16" t="str">
        <f t="shared" si="177"/>
        <v>スワンダイブホーントレインロケットこぶしゴールずらし</v>
      </c>
      <c r="AI1426" s="16" t="str">
        <f t="shared" si="178"/>
        <v>スワンダイブホーントレインロケットこぶしゴールずらし</v>
      </c>
      <c r="AJ1426" s="16" t="str">
        <f t="shared" si="179"/>
        <v>スワンダイブホーントレインロケットこぶしゴールずらし</v>
      </c>
      <c r="AK1426" s="15" t="str">
        <f t="shared" si="180"/>
        <v>CABBP1CA</v>
      </c>
      <c r="AL1426" s="16" t="str">
        <f t="shared" si="181"/>
        <v>CABBP1CA</v>
      </c>
      <c r="AM1426" s="15" t="str">
        <f t="shared" si="182"/>
        <v>CABBP1CA</v>
      </c>
      <c r="AN1426" s="15" t="str">
        <f t="shared" si="183"/>
        <v>CABBP1CA</v>
      </c>
    </row>
    <row r="1427" spans="1:40" ht="11.25" customHeight="1" x14ac:dyDescent="0.15">
      <c r="A1427" s="15">
        <v>1426</v>
      </c>
      <c r="B1427" s="15" t="s">
        <v>3165</v>
      </c>
      <c r="C1427" s="15" t="s">
        <v>3166</v>
      </c>
      <c r="D1427" s="3" t="s">
        <v>18</v>
      </c>
      <c r="E1427" s="15" t="s">
        <v>88</v>
      </c>
      <c r="F1427" s="15" t="s">
        <v>52</v>
      </c>
      <c r="G1427" s="15">
        <v>125</v>
      </c>
      <c r="H1427" s="15">
        <v>156</v>
      </c>
      <c r="I1427" s="15">
        <v>40</v>
      </c>
      <c r="J1427" s="15">
        <v>38</v>
      </c>
      <c r="K1427" s="15">
        <v>36</v>
      </c>
      <c r="L1427" s="15">
        <v>60</v>
      </c>
      <c r="M1427" s="15">
        <v>60</v>
      </c>
      <c r="N1427" s="15">
        <v>61</v>
      </c>
      <c r="O1427" s="15">
        <v>76</v>
      </c>
      <c r="P1427" s="15">
        <v>20</v>
      </c>
      <c r="Q1427" s="15" t="s">
        <v>256</v>
      </c>
      <c r="R1427" s="3" t="str">
        <f>IF(ISERROR(VLOOKUP($Q1427,技リスト!$A$1:$F$270,6,FALSE)),"－",VLOOKUP($Q1427,技リスト!$A$1:$F$270,6,FALSE))</f>
        <v>NS</v>
      </c>
      <c r="S1427" s="3">
        <f>IF(ISERROR(VLOOKUP($Q1427,技リスト!$A$1:$F$270,3,FALSE)),"－",VLOOKUP($Q1427,技リスト!$A$1:$F$270,3,FALSE))</f>
        <v>31</v>
      </c>
      <c r="T1427" s="3" t="str">
        <f>IF($E1427=IF(ISERROR(VLOOKUP($Q1427,技リスト!$A$1:$F$270,4,FALSE)),"－",VLOOKUP($Q1427,技リスト!$A$1:$F$270,4,FALSE)),"一致","")</f>
        <v>一致</v>
      </c>
      <c r="U1427" s="15" t="s">
        <v>152</v>
      </c>
      <c r="V1427" s="3" t="str">
        <f>IF(ISERROR(VLOOKUP($U1427,技リスト!$A$1:$F$270,6,FALSE)),"－",VLOOKUP($U1427,技リスト!$A$1:$F$270,6,FALSE))</f>
        <v>DR</v>
      </c>
      <c r="W1427" s="3">
        <f>IF(ISERROR(VLOOKUP($U1427,技リスト!$A$1:$F$270,3,FALSE)),"－",VLOOKUP($U1427,技リスト!$A$1:$F$270,3,FALSE))</f>
        <v>47</v>
      </c>
      <c r="X1427" s="3" t="str">
        <f>IF($E1427=IF(ISERROR(VLOOKUP($U1427,技リスト!$A$1:$F$270,4,FALSE)),"－",VLOOKUP($U1427,技リスト!$A$1:$F$270,4,FALSE)),"一致","")</f>
        <v>一致</v>
      </c>
      <c r="Y1427" s="15" t="s">
        <v>219</v>
      </c>
      <c r="Z1427" s="3" t="str">
        <f>IF(ISERROR(VLOOKUP($Y1427,技リスト!$A$1:$F$270,6,FALSE)),"－",VLOOKUP($Y1427,技リスト!$A$1:$F$270,6,FALSE))</f>
        <v>BL</v>
      </c>
      <c r="AA1427" s="3">
        <f>IF(ISERROR(VLOOKUP($Y1427,技リスト!$A$1:$F$270,3,FALSE)),"－",VLOOKUP($Y1427,技リスト!$A$1:$F$270,3,FALSE))</f>
        <v>64</v>
      </c>
      <c r="AB1427" s="3" t="str">
        <f>IF($E1427=IF(ISERROR(VLOOKUP($Y1427,技リスト!$A$1:$F$270,4,FALSE)),"－",VLOOKUP($Y1427,技リスト!$A$1:$F$270,4,FALSE)),"一致","")</f>
        <v>一致</v>
      </c>
      <c r="AC1427" s="15" t="s">
        <v>160</v>
      </c>
      <c r="AD1427" s="3" t="str">
        <f>IF(ISERROR(VLOOKUP($AC1427,技リスト!$A$1:$F$270,6,FALSE)),"－",VLOOKUP($AC1427,技リスト!$A$1:$F$270,6,FALSE))</f>
        <v>BS</v>
      </c>
      <c r="AE1427" s="3">
        <f>IF(ISERROR(VLOOKUP($AC1427,技リスト!$A$1:$F$270,3,FALSE)),"－",VLOOKUP($AC1427,技リスト!$A$1:$F$270,3,FALSE))</f>
        <v>78</v>
      </c>
      <c r="AF1427" s="3" t="str">
        <f>IF($E1427=IF(ISERROR(VLOOKUP($AC1427,技リスト!$A$1:$F$245,4,FALSE)),"－",VLOOKUP($AC1427,技リスト!$A$1:$F$245,4,FALSE)),"一致","")</f>
        <v/>
      </c>
      <c r="AG1427" s="16" t="str">
        <f t="shared" si="176"/>
        <v>スパイラルショットジグザグスパークサイクロンクンフーアタック</v>
      </c>
      <c r="AH1427" s="16" t="str">
        <f t="shared" si="177"/>
        <v>スパイラルショットジグザグスパークサイクロンクンフーアタック</v>
      </c>
      <c r="AI1427" s="16" t="str">
        <f t="shared" si="178"/>
        <v>スパイラルショットジグザグスパークサイクロンクンフーアタック</v>
      </c>
      <c r="AJ1427" s="16" t="str">
        <f t="shared" si="179"/>
        <v>スパイラルショットジグザグスパークサイクロンクンフーアタック</v>
      </c>
      <c r="AK1427" s="15" t="str">
        <f t="shared" si="180"/>
        <v>NSDRBLBS</v>
      </c>
      <c r="AL1427" s="16" t="str">
        <f t="shared" si="181"/>
        <v>NSDRBLBS</v>
      </c>
      <c r="AM1427" s="15" t="str">
        <f t="shared" si="182"/>
        <v>NSDRBLBS</v>
      </c>
      <c r="AN1427" s="15" t="str">
        <f t="shared" si="183"/>
        <v>NSDRBLBS</v>
      </c>
    </row>
    <row r="1428" spans="1:40" ht="11.25" customHeight="1" x14ac:dyDescent="0.15">
      <c r="A1428" s="15">
        <v>1427</v>
      </c>
      <c r="B1428" s="15" t="s">
        <v>3167</v>
      </c>
      <c r="C1428" s="15" t="s">
        <v>3168</v>
      </c>
      <c r="D1428" s="3" t="s">
        <v>192</v>
      </c>
      <c r="E1428" s="15" t="s">
        <v>145</v>
      </c>
      <c r="F1428" s="15" t="s">
        <v>52</v>
      </c>
      <c r="G1428" s="15">
        <v>143</v>
      </c>
      <c r="H1428" s="15">
        <v>198</v>
      </c>
      <c r="I1428" s="15">
        <v>54</v>
      </c>
      <c r="J1428" s="15">
        <v>62</v>
      </c>
      <c r="K1428" s="15">
        <v>52</v>
      </c>
      <c r="L1428" s="15">
        <v>59</v>
      </c>
      <c r="M1428" s="15">
        <v>63</v>
      </c>
      <c r="N1428" s="15">
        <v>52</v>
      </c>
      <c r="O1428" s="15">
        <v>60</v>
      </c>
      <c r="P1428" s="15">
        <v>32</v>
      </c>
      <c r="Q1428" s="15" t="s">
        <v>2415</v>
      </c>
      <c r="R1428" s="3" t="str">
        <f>IF(ISERROR(VLOOKUP($Q1428,技リスト!$A$1:$F$270,6,FALSE)),"－",VLOOKUP($Q1428,技リスト!$A$1:$F$270,6,FALSE))</f>
        <v>－</v>
      </c>
      <c r="S1428" s="3" t="str">
        <f>IF(ISERROR(VLOOKUP($Q1428,技リスト!$A$1:$F$270,3,FALSE)),"－",VLOOKUP($Q1428,技リスト!$A$1:$F$270,3,FALSE))</f>
        <v>－</v>
      </c>
      <c r="T1428" s="3" t="str">
        <f>IF($E1428=IF(ISERROR(VLOOKUP($Q1428,技リスト!$A$1:$F$270,4,FALSE)),"－",VLOOKUP($Q1428,技リスト!$A$1:$F$270,4,FALSE)),"一致","")</f>
        <v/>
      </c>
      <c r="U1428" s="15" t="s">
        <v>522</v>
      </c>
      <c r="V1428" s="3" t="str">
        <f>IF(ISERROR(VLOOKUP($U1428,技リスト!$A$1:$F$270,6,FALSE)),"－",VLOOKUP($U1428,技リスト!$A$1:$F$270,6,FALSE))</f>
        <v>NS</v>
      </c>
      <c r="W1428" s="3">
        <f>IF(ISERROR(VLOOKUP($U1428,技リスト!$A$1:$F$270,3,FALSE)),"－",VLOOKUP($U1428,技リスト!$A$1:$F$270,3,FALSE))</f>
        <v>70</v>
      </c>
      <c r="X1428" s="3" t="str">
        <f>IF($E1428=IF(ISERROR(VLOOKUP($U1428,技リスト!$A$1:$F$270,4,FALSE)),"－",VLOOKUP($U1428,技リスト!$A$1:$F$270,4,FALSE)),"一致","")</f>
        <v>一致</v>
      </c>
      <c r="Y1428" s="15" t="s">
        <v>691</v>
      </c>
      <c r="Z1428" s="3" t="str">
        <f>IF(ISERROR(VLOOKUP($Y1428,技リスト!$A$1:$F$270,6,FALSE)),"－",VLOOKUP($Y1428,技リスト!$A$1:$F$270,6,FALSE))</f>
        <v>LS</v>
      </c>
      <c r="AA1428" s="3">
        <f>IF(ISERROR(VLOOKUP($Y1428,技リスト!$A$1:$F$270,3,FALSE)),"－",VLOOKUP($Y1428,技リスト!$A$1:$F$270,3,FALSE))</f>
        <v>87</v>
      </c>
      <c r="AB1428" s="3" t="str">
        <f>IF($E1428=IF(ISERROR(VLOOKUP($Y1428,技リスト!$A$1:$F$270,4,FALSE)),"－",VLOOKUP($Y1428,技リスト!$A$1:$F$270,4,FALSE)),"一致","")</f>
        <v/>
      </c>
      <c r="AC1428" s="15" t="s">
        <v>87</v>
      </c>
      <c r="AD1428" s="3" t="str">
        <f>IF(ISERROR(VLOOKUP($AC1428,技リスト!$A$1:$F$270,6,FALSE)),"－",VLOOKUP($AC1428,技リスト!$A$1:$F$270,6,FALSE))</f>
        <v>DR</v>
      </c>
      <c r="AE1428" s="3">
        <f>IF(ISERROR(VLOOKUP($AC1428,技リスト!$A$1:$F$270,3,FALSE)),"－",VLOOKUP($AC1428,技リスト!$A$1:$F$270,3,FALSE))</f>
        <v>78</v>
      </c>
      <c r="AF1428" s="3" t="str">
        <f>IF($E1428=IF(ISERROR(VLOOKUP($AC1428,技リスト!$A$1:$F$245,4,FALSE)),"－",VLOOKUP($AC1428,技リスト!$A$1:$F$245,4,FALSE)),"一致","")</f>
        <v/>
      </c>
      <c r="AG1428" s="16" t="str">
        <f t="shared" si="176"/>
        <v>ぞくせいきょうかダブルグレネードドこんじょうクラブオオウチワ</v>
      </c>
      <c r="AH1428" s="16" t="str">
        <f t="shared" si="177"/>
        <v>ぞくせいきょうかダブルグレネードドこんじょうクラブオオウチワ</v>
      </c>
      <c r="AI1428" s="16" t="str">
        <f t="shared" si="178"/>
        <v>ぞくせいきょうかダブルグレネードドこんじょうクラブオオウチワ</v>
      </c>
      <c r="AJ1428" s="16" t="str">
        <f t="shared" si="179"/>
        <v>ぞくせいきょうかダブルグレネードドこんじょうクラブオオウチワ</v>
      </c>
      <c r="AK1428" s="15" t="str">
        <f t="shared" si="180"/>
        <v>－NSLSDR</v>
      </c>
      <c r="AL1428" s="16" t="str">
        <f t="shared" si="181"/>
        <v>－NSLSDR</v>
      </c>
      <c r="AM1428" s="15" t="str">
        <f t="shared" si="182"/>
        <v>－NSLSDR</v>
      </c>
      <c r="AN1428" s="15" t="str">
        <f t="shared" si="183"/>
        <v>－NSLSDR</v>
      </c>
    </row>
    <row r="1429" spans="1:40" ht="11.25" customHeight="1" x14ac:dyDescent="0.15">
      <c r="A1429" s="15">
        <v>1428</v>
      </c>
      <c r="B1429" s="15" t="s">
        <v>3169</v>
      </c>
      <c r="C1429" s="15" t="s">
        <v>3170</v>
      </c>
      <c r="D1429" s="3" t="s">
        <v>192</v>
      </c>
      <c r="E1429" s="15" t="s">
        <v>121</v>
      </c>
      <c r="F1429" s="15" t="s">
        <v>52</v>
      </c>
      <c r="G1429" s="15">
        <v>195</v>
      </c>
      <c r="H1429" s="15">
        <v>165</v>
      </c>
      <c r="I1429" s="15">
        <v>61</v>
      </c>
      <c r="J1429" s="15">
        <v>69</v>
      </c>
      <c r="K1429" s="15">
        <v>70</v>
      </c>
      <c r="L1429" s="15">
        <v>69</v>
      </c>
      <c r="M1429" s="15">
        <v>68</v>
      </c>
      <c r="N1429" s="15">
        <v>65</v>
      </c>
      <c r="O1429" s="15">
        <v>71</v>
      </c>
      <c r="P1429" s="15">
        <v>14</v>
      </c>
      <c r="Q1429" s="15" t="s">
        <v>373</v>
      </c>
      <c r="R1429" s="3" t="str">
        <f>IF(ISERROR(VLOOKUP($Q1429,技リスト!$A$1:$F$270,6,FALSE)),"－",VLOOKUP($Q1429,技リスト!$A$1:$F$270,6,FALSE))</f>
        <v>LS</v>
      </c>
      <c r="S1429" s="3">
        <f>IF(ISERROR(VLOOKUP($Q1429,技リスト!$A$1:$F$270,3,FALSE)),"－",VLOOKUP($Q1429,技リスト!$A$1:$F$270,3,FALSE))</f>
        <v>69</v>
      </c>
      <c r="T1429" s="3" t="str">
        <f>IF($E1429=IF(ISERROR(VLOOKUP($Q1429,技リスト!$A$1:$F$270,4,FALSE)),"－",VLOOKUP($Q1429,技リスト!$A$1:$F$270,4,FALSE)),"一致","")</f>
        <v/>
      </c>
      <c r="U1429" s="15" t="s">
        <v>218</v>
      </c>
      <c r="V1429" s="3" t="str">
        <f>IF(ISERROR(VLOOKUP($U1429,技リスト!$A$1:$F$270,6,FALSE)),"－",VLOOKUP($U1429,技リスト!$A$1:$F$270,6,FALSE))</f>
        <v>DR</v>
      </c>
      <c r="W1429" s="3">
        <f>IF(ISERROR(VLOOKUP($U1429,技リスト!$A$1:$F$270,3,FALSE)),"－",VLOOKUP($U1429,技リスト!$A$1:$F$270,3,FALSE))</f>
        <v>63</v>
      </c>
      <c r="X1429" s="3" t="str">
        <f>IF($E1429=IF(ISERROR(VLOOKUP($U1429,技リスト!$A$1:$F$270,4,FALSE)),"－",VLOOKUP($U1429,技リスト!$A$1:$F$270,4,FALSE)),"一致","")</f>
        <v/>
      </c>
      <c r="Y1429" s="15" t="s">
        <v>316</v>
      </c>
      <c r="Z1429" s="3" t="str">
        <f>IF(ISERROR(VLOOKUP($Y1429,技リスト!$A$1:$F$270,6,FALSE)),"－",VLOOKUP($Y1429,技リスト!$A$1:$F$270,6,FALSE))</f>
        <v>DR</v>
      </c>
      <c r="AA1429" s="3">
        <f>IF(ISERROR(VLOOKUP($Y1429,技リスト!$A$1:$F$270,3,FALSE)),"－",VLOOKUP($Y1429,技リスト!$A$1:$F$270,3,FALSE))</f>
        <v>85</v>
      </c>
      <c r="AB1429" s="3" t="str">
        <f>IF($E1429=IF(ISERROR(VLOOKUP($Y1429,技リスト!$A$1:$F$270,4,FALSE)),"－",VLOOKUP($Y1429,技リスト!$A$1:$F$270,4,FALSE)),"一致","")</f>
        <v>一致</v>
      </c>
      <c r="AC1429" s="15" t="s">
        <v>876</v>
      </c>
      <c r="AD1429" s="3" t="str">
        <f>IF(ISERROR(VLOOKUP($AC1429,技リスト!$A$1:$F$270,6,FALSE)),"－",VLOOKUP($AC1429,技リスト!$A$1:$F$270,6,FALSE))</f>
        <v>NS</v>
      </c>
      <c r="AE1429" s="3">
        <f>IF(ISERROR(VLOOKUP($AC1429,技リスト!$A$1:$F$270,3,FALSE)),"－",VLOOKUP($AC1429,技リスト!$A$1:$F$270,3,FALSE))</f>
        <v>94</v>
      </c>
      <c r="AF1429" s="3" t="str">
        <f>IF($E1429=IF(ISERROR(VLOOKUP($AC1429,技リスト!$A$1:$F$245,4,FALSE)),"－",VLOOKUP($AC1429,技リスト!$A$1:$F$245,4,FALSE)),"一致","")</f>
        <v/>
      </c>
      <c r="AG1429" s="16" t="str">
        <f t="shared" si="176"/>
        <v>パトリオットシュートジャッジスルーじごくぐるまデュアルストライク</v>
      </c>
      <c r="AH1429" s="16" t="str">
        <f t="shared" si="177"/>
        <v>パトリオットシュートジャッジスルーじごくぐるまデュアルストライク</v>
      </c>
      <c r="AI1429" s="16" t="str">
        <f t="shared" si="178"/>
        <v>パトリオットシュートジャッジスルーじごくぐるまデュアルストライク</v>
      </c>
      <c r="AJ1429" s="16" t="str">
        <f t="shared" si="179"/>
        <v>パトリオットシュートジャッジスルーじごくぐるまデュアルストライク</v>
      </c>
      <c r="AK1429" s="15" t="str">
        <f t="shared" si="180"/>
        <v>LSDRDRNS</v>
      </c>
      <c r="AL1429" s="16" t="str">
        <f t="shared" si="181"/>
        <v>LSDRDRNS</v>
      </c>
      <c r="AM1429" s="15" t="str">
        <f t="shared" si="182"/>
        <v>LSDRDRNS</v>
      </c>
      <c r="AN1429" s="15" t="str">
        <f t="shared" si="183"/>
        <v>LSDRDRNS</v>
      </c>
    </row>
    <row r="1430" spans="1:40" ht="11.25" customHeight="1" x14ac:dyDescent="0.15">
      <c r="A1430" s="15">
        <v>1429</v>
      </c>
      <c r="B1430" s="15" t="s">
        <v>3171</v>
      </c>
      <c r="C1430" s="15" t="s">
        <v>3172</v>
      </c>
      <c r="D1430" s="3" t="s">
        <v>192</v>
      </c>
      <c r="E1430" s="15" t="s">
        <v>121</v>
      </c>
      <c r="F1430" s="15" t="s">
        <v>17</v>
      </c>
      <c r="G1430" s="15">
        <v>99</v>
      </c>
      <c r="H1430" s="15">
        <v>136</v>
      </c>
      <c r="I1430" s="15">
        <v>44</v>
      </c>
      <c r="J1430" s="15">
        <v>57</v>
      </c>
      <c r="K1430" s="15">
        <v>59</v>
      </c>
      <c r="L1430" s="15">
        <v>53</v>
      </c>
      <c r="M1430" s="15">
        <v>71</v>
      </c>
      <c r="N1430" s="15">
        <v>52</v>
      </c>
      <c r="O1430" s="15">
        <v>63</v>
      </c>
      <c r="P1430" s="15">
        <v>15</v>
      </c>
      <c r="Q1430" s="15" t="s">
        <v>276</v>
      </c>
      <c r="R1430" s="3" t="str">
        <f>IF(ISERROR(VLOOKUP($Q1430,技リスト!$A$1:$F$270,6,FALSE)),"－",VLOOKUP($Q1430,技リスト!$A$1:$F$270,6,FALSE))</f>
        <v>BL</v>
      </c>
      <c r="S1430" s="3">
        <f>IF(ISERROR(VLOOKUP($Q1430,技リスト!$A$1:$F$270,3,FALSE)),"－",VLOOKUP($Q1430,技リスト!$A$1:$F$270,3,FALSE))</f>
        <v>16</v>
      </c>
      <c r="T1430" s="3" t="str">
        <f>IF($E1430=IF(ISERROR(VLOOKUP($Q1430,技リスト!$A$1:$F$270,4,FALSE)),"－",VLOOKUP($Q1430,技リスト!$A$1:$F$270,4,FALSE)),"一致","")</f>
        <v/>
      </c>
      <c r="U1430" s="15" t="s">
        <v>280</v>
      </c>
      <c r="V1430" s="3" t="str">
        <f>IF(ISERROR(VLOOKUP($U1430,技リスト!$A$1:$F$270,6,FALSE)),"－",VLOOKUP($U1430,技リスト!$A$1:$F$270,6,FALSE))</f>
        <v>P1</v>
      </c>
      <c r="W1430" s="3">
        <f>IF(ISERROR(VLOOKUP($U1430,技リスト!$A$1:$F$270,3,FALSE)),"－",VLOOKUP($U1430,技リスト!$A$1:$F$270,3,FALSE))</f>
        <v>41</v>
      </c>
      <c r="X1430" s="3" t="str">
        <f>IF($E1430=IF(ISERROR(VLOOKUP($U1430,技リスト!$A$1:$F$270,4,FALSE)),"－",VLOOKUP($U1430,技リスト!$A$1:$F$270,4,FALSE)),"一致","")</f>
        <v/>
      </c>
      <c r="Y1430" s="15" t="s">
        <v>141</v>
      </c>
      <c r="Z1430" s="3" t="str">
        <f>IF(ISERROR(VLOOKUP($Y1430,技リスト!$A$1:$F$270,6,FALSE)),"－",VLOOKUP($Y1430,技リスト!$A$1:$F$270,6,FALSE))</f>
        <v>BL</v>
      </c>
      <c r="AA1430" s="3">
        <f>IF(ISERROR(VLOOKUP($Y1430,技リスト!$A$1:$F$270,3,FALSE)),"－",VLOOKUP($Y1430,技リスト!$A$1:$F$270,3,FALSE))</f>
        <v>64</v>
      </c>
      <c r="AB1430" s="3" t="str">
        <f>IF($E1430=IF(ISERROR(VLOOKUP($Y1430,技リスト!$A$1:$F$270,4,FALSE)),"－",VLOOKUP($Y1430,技リスト!$A$1:$F$270,4,FALSE)),"一致","")</f>
        <v/>
      </c>
      <c r="AC1430" s="15" t="s">
        <v>281</v>
      </c>
      <c r="AD1430" s="3" t="str">
        <f>IF(ISERROR(VLOOKUP($AC1430,技リスト!$A$1:$F$270,6,FALSE)),"－",VLOOKUP($AC1430,技リスト!$A$1:$F$270,6,FALSE))</f>
        <v>P1</v>
      </c>
      <c r="AE1430" s="3">
        <f>IF(ISERROR(VLOOKUP($AC1430,技リスト!$A$1:$F$270,3,FALSE)),"－",VLOOKUP($AC1430,技リスト!$A$1:$F$270,3,FALSE))</f>
        <v>67</v>
      </c>
      <c r="AF1430" s="3" t="str">
        <f>IF($E1430=IF(ISERROR(VLOOKUP($AC1430,技リスト!$A$1:$F$245,4,FALSE)),"－",VLOOKUP($AC1430,技リスト!$A$1:$F$245,4,FALSE)),"一致","")</f>
        <v/>
      </c>
      <c r="AG1430" s="16" t="str">
        <f t="shared" si="176"/>
        <v>ドッペルゲンガーロケットこぶしかげぬいばくれつパンチ</v>
      </c>
      <c r="AH1430" s="16" t="str">
        <f t="shared" si="177"/>
        <v>ドッペルゲンガーロケットこぶしかげぬいばくれつパンチ</v>
      </c>
      <c r="AI1430" s="16" t="str">
        <f t="shared" si="178"/>
        <v>ドッペルゲンガーロケットこぶしかげぬいばくれつパンチ</v>
      </c>
      <c r="AJ1430" s="16" t="str">
        <f t="shared" si="179"/>
        <v>ドッペルゲンガーロケットこぶしかげぬいばくれつパンチ</v>
      </c>
      <c r="AK1430" s="15" t="str">
        <f t="shared" si="180"/>
        <v>BLP1BLP1</v>
      </c>
      <c r="AL1430" s="16" t="str">
        <f t="shared" si="181"/>
        <v>BLP1BLP1</v>
      </c>
      <c r="AM1430" s="15" t="str">
        <f t="shared" si="182"/>
        <v>BLP1BLP1</v>
      </c>
      <c r="AN1430" s="15" t="str">
        <f t="shared" si="183"/>
        <v>BLP1BLP1</v>
      </c>
    </row>
    <row r="1431" spans="1:40" ht="11.25" customHeight="1" x14ac:dyDescent="0.15">
      <c r="A1431" s="15">
        <v>1430</v>
      </c>
      <c r="B1431" s="15" t="s">
        <v>3173</v>
      </c>
      <c r="C1431" s="15" t="s">
        <v>3174</v>
      </c>
      <c r="D1431" s="3" t="s">
        <v>192</v>
      </c>
      <c r="E1431" s="15" t="s">
        <v>121</v>
      </c>
      <c r="F1431" s="15" t="s">
        <v>20</v>
      </c>
      <c r="G1431" s="15">
        <v>138</v>
      </c>
      <c r="H1431" s="15">
        <v>172</v>
      </c>
      <c r="I1431" s="15">
        <v>68</v>
      </c>
      <c r="J1431" s="15">
        <v>66</v>
      </c>
      <c r="K1431" s="15">
        <v>71</v>
      </c>
      <c r="L1431" s="15">
        <v>74</v>
      </c>
      <c r="M1431" s="15">
        <v>49</v>
      </c>
      <c r="N1431" s="15">
        <v>75</v>
      </c>
      <c r="O1431" s="15">
        <v>60</v>
      </c>
      <c r="P1431" s="15">
        <v>28</v>
      </c>
      <c r="Q1431" s="15" t="s">
        <v>444</v>
      </c>
      <c r="R1431" s="3" t="str">
        <f>IF(ISERROR(VLOOKUP($Q1431,技リスト!$A$1:$F$270,6,FALSE)),"－",VLOOKUP($Q1431,技リスト!$A$1:$F$270,6,FALSE))</f>
        <v>－</v>
      </c>
      <c r="S1431" s="3" t="str">
        <f>IF(ISERROR(VLOOKUP($Q1431,技リスト!$A$1:$F$270,3,FALSE)),"－",VLOOKUP($Q1431,技リスト!$A$1:$F$270,3,FALSE))</f>
        <v>－</v>
      </c>
      <c r="T1431" s="3" t="str">
        <f>IF($E1431=IF(ISERROR(VLOOKUP($Q1431,技リスト!$A$1:$F$270,4,FALSE)),"－",VLOOKUP($Q1431,技リスト!$A$1:$F$270,4,FALSE)),"一致","")</f>
        <v/>
      </c>
      <c r="U1431" s="15" t="s">
        <v>484</v>
      </c>
      <c r="V1431" s="3" t="str">
        <f>IF(ISERROR(VLOOKUP($U1431,技リスト!$A$1:$F$270,6,FALSE)),"－",VLOOKUP($U1431,技リスト!$A$1:$F$270,6,FALSE))</f>
        <v>P1</v>
      </c>
      <c r="W1431" s="3">
        <f>IF(ISERROR(VLOOKUP($U1431,技リスト!$A$1:$F$270,3,FALSE)),"－",VLOOKUP($U1431,技リスト!$A$1:$F$270,3,FALSE))</f>
        <v>15</v>
      </c>
      <c r="X1431" s="3" t="str">
        <f>IF($E1431=IF(ISERROR(VLOOKUP($U1431,技リスト!$A$1:$F$270,4,FALSE)),"－",VLOOKUP($U1431,技リスト!$A$1:$F$270,4,FALSE)),"一致","")</f>
        <v>一致</v>
      </c>
      <c r="Y1431" s="15" t="s">
        <v>250</v>
      </c>
      <c r="Z1431" s="3" t="str">
        <f>IF(ISERROR(VLOOKUP($Y1431,技リスト!$A$1:$F$270,6,FALSE)),"－",VLOOKUP($Y1431,技リスト!$A$1:$F$270,6,FALSE))</f>
        <v>P1</v>
      </c>
      <c r="AA1431" s="3">
        <f>IF(ISERROR(VLOOKUP($Y1431,技リスト!$A$1:$F$270,3,FALSE)),"－",VLOOKUP($Y1431,技リスト!$A$1:$F$270,3,FALSE))</f>
        <v>46</v>
      </c>
      <c r="AB1431" s="3" t="str">
        <f>IF($E1431=IF(ISERROR(VLOOKUP($Y1431,技リスト!$A$1:$F$270,4,FALSE)),"－",VLOOKUP($Y1431,技リスト!$A$1:$F$270,4,FALSE)),"一致","")</f>
        <v/>
      </c>
      <c r="AC1431" s="15" t="s">
        <v>321</v>
      </c>
      <c r="AD1431" s="3" t="str">
        <f>IF(ISERROR(VLOOKUP($AC1431,技リスト!$A$1:$F$270,6,FALSE)),"－",VLOOKUP($AC1431,技リスト!$A$1:$F$270,6,FALSE))</f>
        <v>P1</v>
      </c>
      <c r="AE1431" s="3">
        <f>IF(ISERROR(VLOOKUP($AC1431,技リスト!$A$1:$F$270,3,FALSE)),"－",VLOOKUP($AC1431,技リスト!$A$1:$F$270,3,FALSE))</f>
        <v>76</v>
      </c>
      <c r="AF1431" s="3" t="str">
        <f>IF($E1431=IF(ISERROR(VLOOKUP($AC1431,技リスト!$A$1:$F$245,4,FALSE)),"－",VLOOKUP($AC1431,技リスト!$A$1:$F$245,4,FALSE)),"一致","")</f>
        <v>一致</v>
      </c>
      <c r="AG1431" s="16" t="str">
        <f t="shared" si="176"/>
        <v>ちょうわざ!まきわりチョップねっけつヘッドちゃぶだいがえし</v>
      </c>
      <c r="AH1431" s="16" t="str">
        <f t="shared" si="177"/>
        <v>ちょうわざ!まきわりチョップねっけつヘッドちゃぶだいがえし</v>
      </c>
      <c r="AI1431" s="16" t="str">
        <f t="shared" si="178"/>
        <v>ちょうわざ!まきわりチョップねっけつヘッドちゃぶだいがえし</v>
      </c>
      <c r="AJ1431" s="16" t="str">
        <f t="shared" si="179"/>
        <v>ちょうわざ!まきわりチョップねっけつヘッドちゃぶだいがえし</v>
      </c>
      <c r="AK1431" s="15" t="str">
        <f t="shared" si="180"/>
        <v>－P1P1P1</v>
      </c>
      <c r="AL1431" s="16" t="str">
        <f t="shared" si="181"/>
        <v>－P1P1P1</v>
      </c>
      <c r="AM1431" s="15" t="str">
        <f t="shared" si="182"/>
        <v>－P1P1P1</v>
      </c>
      <c r="AN1431" s="15" t="str">
        <f t="shared" si="183"/>
        <v>－P1P1P1</v>
      </c>
    </row>
    <row r="1432" spans="1:40" ht="11.25" customHeight="1" x14ac:dyDescent="0.15">
      <c r="A1432" s="15">
        <v>1431</v>
      </c>
      <c r="B1432" s="15" t="s">
        <v>3175</v>
      </c>
      <c r="C1432" s="15" t="s">
        <v>3176</v>
      </c>
      <c r="D1432" s="3" t="s">
        <v>192</v>
      </c>
      <c r="E1432" s="15" t="s">
        <v>19</v>
      </c>
      <c r="F1432" s="15" t="s">
        <v>17</v>
      </c>
      <c r="G1432" s="15">
        <v>116</v>
      </c>
      <c r="H1432" s="15">
        <v>100</v>
      </c>
      <c r="I1432" s="15">
        <v>56</v>
      </c>
      <c r="J1432" s="15">
        <v>60</v>
      </c>
      <c r="K1432" s="15">
        <v>51</v>
      </c>
      <c r="L1432" s="15">
        <v>41</v>
      </c>
      <c r="M1432" s="15">
        <v>49</v>
      </c>
      <c r="N1432" s="15">
        <v>54</v>
      </c>
      <c r="O1432" s="15">
        <v>63</v>
      </c>
      <c r="P1432" s="15">
        <v>40</v>
      </c>
      <c r="Q1432" s="15" t="s">
        <v>139</v>
      </c>
      <c r="R1432" s="3" t="str">
        <f>IF(ISERROR(VLOOKUP($Q1432,技リスト!$A$1:$F$270,6,FALSE)),"－",VLOOKUP($Q1432,技リスト!$A$1:$F$270,6,FALSE))</f>
        <v>BL</v>
      </c>
      <c r="S1432" s="3">
        <f>IF(ISERROR(VLOOKUP($Q1432,技リスト!$A$1:$F$270,3,FALSE)),"－",VLOOKUP($Q1432,技リスト!$A$1:$F$270,3,FALSE))</f>
        <v>8</v>
      </c>
      <c r="T1432" s="3" t="str">
        <f>IF($E1432=IF(ISERROR(VLOOKUP($Q1432,技リスト!$A$1:$F$270,4,FALSE)),"－",VLOOKUP($Q1432,技リスト!$A$1:$F$270,4,FALSE)),"一致","")</f>
        <v/>
      </c>
      <c r="U1432" s="15" t="s">
        <v>289</v>
      </c>
      <c r="V1432" s="3" t="str">
        <f>IF(ISERROR(VLOOKUP($U1432,技リスト!$A$1:$F$270,6,FALSE)),"－",VLOOKUP($U1432,技リスト!$A$1:$F$270,6,FALSE))</f>
        <v>DR</v>
      </c>
      <c r="W1432" s="3">
        <f>IF(ISERROR(VLOOKUP($U1432,技リスト!$A$1:$F$270,3,FALSE)),"－",VLOOKUP($U1432,技リスト!$A$1:$F$270,3,FALSE))</f>
        <v>24</v>
      </c>
      <c r="X1432" s="3" t="str">
        <f>IF($E1432=IF(ISERROR(VLOOKUP($U1432,技リスト!$A$1:$F$270,4,FALSE)),"－",VLOOKUP($U1432,技リスト!$A$1:$F$270,4,FALSE)),"一致","")</f>
        <v/>
      </c>
      <c r="Y1432" s="15" t="s">
        <v>165</v>
      </c>
      <c r="Z1432" s="3" t="str">
        <f>IF(ISERROR(VLOOKUP($Y1432,技リスト!$A$1:$F$270,6,FALSE)),"－",VLOOKUP($Y1432,技リスト!$A$1:$F$270,6,FALSE))</f>
        <v>BL</v>
      </c>
      <c r="AA1432" s="3">
        <f>IF(ISERROR(VLOOKUP($Y1432,技リスト!$A$1:$F$270,3,FALSE)),"－",VLOOKUP($Y1432,技リスト!$A$1:$F$270,3,FALSE))</f>
        <v>46</v>
      </c>
      <c r="AB1432" s="3" t="str">
        <f>IF($E1432=IF(ISERROR(VLOOKUP($Y1432,技リスト!$A$1:$F$270,4,FALSE)),"－",VLOOKUP($Y1432,技リスト!$A$1:$F$270,4,FALSE)),"一致","")</f>
        <v>一致</v>
      </c>
      <c r="AC1432" s="15" t="s">
        <v>732</v>
      </c>
      <c r="AD1432" s="3" t="str">
        <f>IF(ISERROR(VLOOKUP($AC1432,技リスト!$A$1:$F$270,6,FALSE)),"－",VLOOKUP($AC1432,技リスト!$A$1:$F$270,6,FALSE))</f>
        <v>BL</v>
      </c>
      <c r="AE1432" s="3">
        <f>IF(ISERROR(VLOOKUP($AC1432,技リスト!$A$1:$F$270,3,FALSE)),"－",VLOOKUP($AC1432,技リスト!$A$1:$F$270,3,FALSE))</f>
        <v>56</v>
      </c>
      <c r="AF1432" s="3" t="str">
        <f>IF($E1432=IF(ISERROR(VLOOKUP($AC1432,技リスト!$A$1:$F$245,4,FALSE)),"－",VLOOKUP($AC1432,技リスト!$A$1:$F$245,4,FALSE)),"一致","")</f>
        <v/>
      </c>
      <c r="AG1432" s="16" t="str">
        <f t="shared" si="176"/>
        <v>コイルターンどくぎりのじゅつフェイクボールフェイクボンバー</v>
      </c>
      <c r="AH1432" s="16" t="str">
        <f t="shared" si="177"/>
        <v>コイルターンどくぎりのじゅつフェイクボールフェイクボンバー</v>
      </c>
      <c r="AI1432" s="16" t="str">
        <f t="shared" si="178"/>
        <v>コイルターンどくぎりのじゅつフェイクボールフェイクボンバー</v>
      </c>
      <c r="AJ1432" s="16" t="str">
        <f t="shared" si="179"/>
        <v>コイルターンどくぎりのじゅつフェイクボールフェイクボンバー</v>
      </c>
      <c r="AK1432" s="15" t="str">
        <f t="shared" si="180"/>
        <v>BLDRBLBL</v>
      </c>
      <c r="AL1432" s="16" t="str">
        <f t="shared" si="181"/>
        <v>BLDRBLBL</v>
      </c>
      <c r="AM1432" s="15" t="str">
        <f t="shared" si="182"/>
        <v>BLDRBLBL</v>
      </c>
      <c r="AN1432" s="15" t="str">
        <f t="shared" si="183"/>
        <v>BLDRBLBL</v>
      </c>
    </row>
    <row r="1433" spans="1:40" ht="11.25" customHeight="1" x14ac:dyDescent="0.15">
      <c r="A1433" s="15">
        <v>1432</v>
      </c>
      <c r="B1433" s="15" t="s">
        <v>3177</v>
      </c>
      <c r="C1433" s="15" t="s">
        <v>3178</v>
      </c>
      <c r="D1433" s="3" t="s">
        <v>18</v>
      </c>
      <c r="E1433" s="15" t="s">
        <v>145</v>
      </c>
      <c r="F1433" s="15" t="s">
        <v>20</v>
      </c>
      <c r="G1433" s="15">
        <v>209</v>
      </c>
      <c r="H1433" s="15">
        <v>152</v>
      </c>
      <c r="I1433" s="15">
        <v>76</v>
      </c>
      <c r="J1433" s="15">
        <v>68</v>
      </c>
      <c r="K1433" s="15">
        <v>60</v>
      </c>
      <c r="L1433" s="15">
        <v>71</v>
      </c>
      <c r="M1433" s="15">
        <v>44</v>
      </c>
      <c r="N1433" s="15">
        <v>78</v>
      </c>
      <c r="O1433" s="15">
        <v>65</v>
      </c>
      <c r="P1433" s="15">
        <v>23</v>
      </c>
      <c r="Q1433" s="15" t="s">
        <v>270</v>
      </c>
      <c r="R1433" s="3" t="str">
        <f>IF(ISERROR(VLOOKUP($Q1433,技リスト!$A$1:$F$270,6,FALSE)),"－",VLOOKUP($Q1433,技リスト!$A$1:$F$270,6,FALSE))</f>
        <v>CA</v>
      </c>
      <c r="S1433" s="3">
        <f>IF(ISERROR(VLOOKUP($Q1433,技リスト!$A$1:$F$270,3,FALSE)),"－",VLOOKUP($Q1433,技リスト!$A$1:$F$270,3,FALSE))</f>
        <v>15</v>
      </c>
      <c r="T1433" s="3" t="str">
        <f>IF($E1433=IF(ISERROR(VLOOKUP($Q1433,技リスト!$A$1:$F$270,4,FALSE)),"－",VLOOKUP($Q1433,技リスト!$A$1:$F$270,4,FALSE)),"一致","")</f>
        <v/>
      </c>
      <c r="U1433" s="15" t="s">
        <v>122</v>
      </c>
      <c r="V1433" s="3" t="str">
        <f>IF(ISERROR(VLOOKUP($U1433,技リスト!$A$1:$F$270,6,FALSE)),"－",VLOOKUP($U1433,技リスト!$A$1:$F$270,6,FALSE))</f>
        <v>CA</v>
      </c>
      <c r="W1433" s="3">
        <f>IF(ISERROR(VLOOKUP($U1433,技リスト!$A$1:$F$270,3,FALSE)),"－",VLOOKUP($U1433,技リスト!$A$1:$F$270,3,FALSE))</f>
        <v>48</v>
      </c>
      <c r="X1433" s="3" t="str">
        <f>IF($E1433=IF(ISERROR(VLOOKUP($U1433,技リスト!$A$1:$F$270,4,FALSE)),"－",VLOOKUP($U1433,技リスト!$A$1:$F$270,4,FALSE)),"一致","")</f>
        <v/>
      </c>
      <c r="Y1433" s="15" t="s">
        <v>281</v>
      </c>
      <c r="Z1433" s="3" t="str">
        <f>IF(ISERROR(VLOOKUP($Y1433,技リスト!$A$1:$F$270,6,FALSE)),"－",VLOOKUP($Y1433,技リスト!$A$1:$F$270,6,FALSE))</f>
        <v>P1</v>
      </c>
      <c r="AA1433" s="3">
        <f>IF(ISERROR(VLOOKUP($Y1433,技リスト!$A$1:$F$270,3,FALSE)),"－",VLOOKUP($Y1433,技リスト!$A$1:$F$270,3,FALSE))</f>
        <v>67</v>
      </c>
      <c r="AB1433" s="3" t="str">
        <f>IF($E1433=IF(ISERROR(VLOOKUP($Y1433,技リスト!$A$1:$F$270,4,FALSE)),"－",VLOOKUP($Y1433,技リスト!$A$1:$F$270,4,FALSE)),"一致","")</f>
        <v>一致</v>
      </c>
      <c r="AC1433" s="15" t="s">
        <v>271</v>
      </c>
      <c r="AD1433" s="3" t="str">
        <f>IF(ISERROR(VLOOKUP($AC1433,技リスト!$A$1:$F$270,6,FALSE)),"－",VLOOKUP($AC1433,技リスト!$A$1:$F$270,6,FALSE))</f>
        <v>CA</v>
      </c>
      <c r="AE1433" s="3">
        <f>IF(ISERROR(VLOOKUP($AC1433,技リスト!$A$1:$F$270,3,FALSE)),"－",VLOOKUP($AC1433,技リスト!$A$1:$F$270,3,FALSE))</f>
        <v>76</v>
      </c>
      <c r="AF1433" s="3" t="str">
        <f>IF($E1433=IF(ISERROR(VLOOKUP($AC1433,技リスト!$A$1:$F$245,4,FALSE)),"－",VLOOKUP($AC1433,技リスト!$A$1:$F$245,4,FALSE)),"一致","")</f>
        <v>一致</v>
      </c>
      <c r="AG1433" s="16" t="str">
        <f t="shared" si="176"/>
        <v>ゆがむくうかんゴッドハンド（山）ばくれつパンチかえんほうしゃ</v>
      </c>
      <c r="AH1433" s="16" t="str">
        <f t="shared" si="177"/>
        <v>ゆがむくうかんゴッドハンド（山）ばくれつパンチかえんほうしゃ</v>
      </c>
      <c r="AI1433" s="16" t="str">
        <f t="shared" si="178"/>
        <v>ゆがむくうかんゴッドハンド（山）ばくれつパンチかえんほうしゃ</v>
      </c>
      <c r="AJ1433" s="16" t="str">
        <f t="shared" si="179"/>
        <v>ゆがむくうかんゴッドハンド（山）ばくれつパンチかえんほうしゃ</v>
      </c>
      <c r="AK1433" s="15" t="str">
        <f t="shared" si="180"/>
        <v>CACAP1CA</v>
      </c>
      <c r="AL1433" s="16" t="str">
        <f t="shared" si="181"/>
        <v>CACAP1CA</v>
      </c>
      <c r="AM1433" s="15" t="str">
        <f t="shared" si="182"/>
        <v>CACAP1CA</v>
      </c>
      <c r="AN1433" s="15" t="str">
        <f t="shared" si="183"/>
        <v>CACAP1CA</v>
      </c>
    </row>
    <row r="1434" spans="1:40" ht="11.25" customHeight="1" x14ac:dyDescent="0.15">
      <c r="A1434" s="15">
        <v>1433</v>
      </c>
      <c r="B1434" s="15" t="s">
        <v>3179</v>
      </c>
      <c r="C1434" s="15" t="s">
        <v>3180</v>
      </c>
      <c r="D1434" s="3" t="s">
        <v>18</v>
      </c>
      <c r="E1434" s="15" t="s">
        <v>145</v>
      </c>
      <c r="F1434" s="15" t="s">
        <v>52</v>
      </c>
      <c r="G1434" s="15">
        <v>154</v>
      </c>
      <c r="H1434" s="15">
        <v>144</v>
      </c>
      <c r="I1434" s="15">
        <v>53</v>
      </c>
      <c r="J1434" s="15">
        <v>63</v>
      </c>
      <c r="K1434" s="15">
        <v>61</v>
      </c>
      <c r="L1434" s="15">
        <v>52</v>
      </c>
      <c r="M1434" s="15">
        <v>57</v>
      </c>
      <c r="N1434" s="15">
        <v>52</v>
      </c>
      <c r="O1434" s="15">
        <v>53</v>
      </c>
      <c r="P1434" s="15">
        <v>27</v>
      </c>
      <c r="Q1434" s="15" t="s">
        <v>155</v>
      </c>
      <c r="R1434" s="3" t="str">
        <f>IF(ISERROR(VLOOKUP($Q1434,技リスト!$A$1:$F$270,6,FALSE)),"－",VLOOKUP($Q1434,技リスト!$A$1:$F$270,6,FALSE))</f>
        <v>－</v>
      </c>
      <c r="S1434" s="3" t="str">
        <f>IF(ISERROR(VLOOKUP($Q1434,技リスト!$A$1:$F$270,3,FALSE)),"－",VLOOKUP($Q1434,技リスト!$A$1:$F$270,3,FALSE))</f>
        <v>－</v>
      </c>
      <c r="T1434" s="3" t="str">
        <f>IF($E1434=IF(ISERROR(VLOOKUP($Q1434,技リスト!$A$1:$F$270,4,FALSE)),"－",VLOOKUP($Q1434,技リスト!$A$1:$F$270,4,FALSE)),"一致","")</f>
        <v/>
      </c>
      <c r="U1434" s="15" t="s">
        <v>194</v>
      </c>
      <c r="V1434" s="3" t="str">
        <f>IF(ISERROR(VLOOKUP($U1434,技リスト!$A$1:$F$270,6,FALSE)),"－",VLOOKUP($U1434,技リスト!$A$1:$F$270,6,FALSE))</f>
        <v>NS</v>
      </c>
      <c r="W1434" s="3">
        <f>IF(ISERROR(VLOOKUP($U1434,技リスト!$A$1:$F$270,3,FALSE)),"－",VLOOKUP($U1434,技リスト!$A$1:$F$270,3,FALSE))</f>
        <v>43</v>
      </c>
      <c r="X1434" s="3" t="str">
        <f>IF($E1434=IF(ISERROR(VLOOKUP($U1434,技リスト!$A$1:$F$270,4,FALSE)),"－",VLOOKUP($U1434,技リスト!$A$1:$F$270,4,FALSE)),"一致","")</f>
        <v/>
      </c>
      <c r="Y1434" s="15" t="s">
        <v>875</v>
      </c>
      <c r="Z1434" s="3" t="str">
        <f>IF(ISERROR(VLOOKUP($Y1434,技リスト!$A$1:$F$270,6,FALSE)),"－",VLOOKUP($Y1434,技リスト!$A$1:$F$270,6,FALSE))</f>
        <v>BS</v>
      </c>
      <c r="AA1434" s="3">
        <f>IF(ISERROR(VLOOKUP($Y1434,技リスト!$A$1:$F$270,3,FALSE)),"－",VLOOKUP($Y1434,技リスト!$A$1:$F$270,3,FALSE))</f>
        <v>78</v>
      </c>
      <c r="AB1434" s="3" t="str">
        <f>IF($E1434=IF(ISERROR(VLOOKUP($Y1434,技リスト!$A$1:$F$270,4,FALSE)),"－",VLOOKUP($Y1434,技リスト!$A$1:$F$270,4,FALSE)),"一致","")</f>
        <v/>
      </c>
      <c r="AC1434" s="15" t="s">
        <v>241</v>
      </c>
      <c r="AD1434" s="3" t="str">
        <f>IF(ISERROR(VLOOKUP($AC1434,技リスト!$A$1:$F$270,6,FALSE)),"－",VLOOKUP($AC1434,技リスト!$A$1:$F$270,6,FALSE))</f>
        <v>DR</v>
      </c>
      <c r="AE1434" s="3">
        <f>IF(ISERROR(VLOOKUP($AC1434,技リスト!$A$1:$F$270,3,FALSE)),"－",VLOOKUP($AC1434,技リスト!$A$1:$F$270,3,FALSE))</f>
        <v>61</v>
      </c>
      <c r="AF1434" s="3" t="str">
        <f>IF($E1434=IF(ISERROR(VLOOKUP($AC1434,技リスト!$A$1:$F$245,4,FALSE)),"－",VLOOKUP($AC1434,技リスト!$A$1:$F$245,4,FALSE)),"一致","")</f>
        <v/>
      </c>
      <c r="AG1434" s="16" t="str">
        <f t="shared" si="176"/>
        <v>シュートフォースファントムシュートダークトルネードカマイタチ</v>
      </c>
      <c r="AH1434" s="16" t="str">
        <f t="shared" si="177"/>
        <v>シュートフォースファントムシュートダークトルネードカマイタチ</v>
      </c>
      <c r="AI1434" s="16" t="str">
        <f t="shared" si="178"/>
        <v>シュートフォースファントムシュートダークトルネードカマイタチ</v>
      </c>
      <c r="AJ1434" s="16" t="str">
        <f t="shared" si="179"/>
        <v>シュートフォースファントムシュートダークトルネードカマイタチ</v>
      </c>
      <c r="AK1434" s="15" t="str">
        <f t="shared" si="180"/>
        <v>－NSBSDR</v>
      </c>
      <c r="AL1434" s="16" t="str">
        <f t="shared" si="181"/>
        <v>－NSBSDR</v>
      </c>
      <c r="AM1434" s="15" t="str">
        <f t="shared" si="182"/>
        <v>－NSBSDR</v>
      </c>
      <c r="AN1434" s="15" t="str">
        <f t="shared" si="183"/>
        <v>－NSBSDR</v>
      </c>
    </row>
    <row r="1435" spans="1:40" ht="11.25" customHeight="1" x14ac:dyDescent="0.15">
      <c r="A1435" s="15">
        <v>1434</v>
      </c>
      <c r="B1435" s="15" t="s">
        <v>3181</v>
      </c>
      <c r="C1435" s="15" t="s">
        <v>3182</v>
      </c>
      <c r="D1435" s="3" t="s">
        <v>192</v>
      </c>
      <c r="E1435" s="15" t="s">
        <v>121</v>
      </c>
      <c r="F1435" s="15" t="s">
        <v>52</v>
      </c>
      <c r="G1435" s="15">
        <v>129</v>
      </c>
      <c r="H1435" s="15">
        <v>153</v>
      </c>
      <c r="I1435" s="15">
        <v>78</v>
      </c>
      <c r="J1435" s="15">
        <v>70</v>
      </c>
      <c r="K1435" s="15">
        <v>67</v>
      </c>
      <c r="L1435" s="15">
        <v>71</v>
      </c>
      <c r="M1435" s="15">
        <v>53</v>
      </c>
      <c r="N1435" s="15">
        <v>69</v>
      </c>
      <c r="O1435" s="15">
        <v>70</v>
      </c>
      <c r="P1435" s="15">
        <v>26</v>
      </c>
      <c r="Q1435" s="15" t="s">
        <v>324</v>
      </c>
      <c r="R1435" s="3" t="str">
        <f>IF(ISERROR(VLOOKUP($Q1435,技リスト!$A$1:$F$270,6,FALSE)),"－",VLOOKUP($Q1435,技リスト!$A$1:$F$270,6,FALSE))</f>
        <v>DR</v>
      </c>
      <c r="S1435" s="3">
        <f>IF(ISERROR(VLOOKUP($Q1435,技リスト!$A$1:$F$270,3,FALSE)),"－",VLOOKUP($Q1435,技リスト!$A$1:$F$270,3,FALSE))</f>
        <v>8</v>
      </c>
      <c r="T1435" s="3" t="str">
        <f>IF($E1435=IF(ISERROR(VLOOKUP($Q1435,技リスト!$A$1:$F$270,4,FALSE)),"－",VLOOKUP($Q1435,技リスト!$A$1:$F$270,4,FALSE)),"一致","")</f>
        <v>一致</v>
      </c>
      <c r="U1435" s="15" t="s">
        <v>330</v>
      </c>
      <c r="V1435" s="3" t="str">
        <f>IF(ISERROR(VLOOKUP($U1435,技リスト!$A$1:$F$270,6,FALSE)),"－",VLOOKUP($U1435,技リスト!$A$1:$F$270,6,FALSE))</f>
        <v>NS</v>
      </c>
      <c r="W1435" s="3">
        <f>IF(ISERROR(VLOOKUP($U1435,技リスト!$A$1:$F$270,3,FALSE)),"－",VLOOKUP($U1435,技リスト!$A$1:$F$270,3,FALSE))</f>
        <v>65</v>
      </c>
      <c r="X1435" s="3" t="str">
        <f>IF($E1435=IF(ISERROR(VLOOKUP($U1435,技リスト!$A$1:$F$270,4,FALSE)),"－",VLOOKUP($U1435,技リスト!$A$1:$F$270,4,FALSE)),"一致","")</f>
        <v/>
      </c>
      <c r="Y1435" s="15" t="s">
        <v>148</v>
      </c>
      <c r="Z1435" s="3" t="str">
        <f>IF(ISERROR(VLOOKUP($Y1435,技リスト!$A$1:$F$270,6,FALSE)),"－",VLOOKUP($Y1435,技リスト!$A$1:$F$270,6,FALSE))</f>
        <v>BS</v>
      </c>
      <c r="AA1435" s="3">
        <f>IF(ISERROR(VLOOKUP($Y1435,技リスト!$A$1:$F$270,3,FALSE)),"－",VLOOKUP($Y1435,技リスト!$A$1:$F$270,3,FALSE))</f>
        <v>80</v>
      </c>
      <c r="AB1435" s="3" t="str">
        <f>IF($E1435=IF(ISERROR(VLOOKUP($Y1435,技リスト!$A$1:$F$270,4,FALSE)),"－",VLOOKUP($Y1435,技リスト!$A$1:$F$270,4,FALSE)),"一致","")</f>
        <v/>
      </c>
      <c r="AC1435" s="15" t="s">
        <v>548</v>
      </c>
      <c r="AD1435" s="3" t="str">
        <f>IF(ISERROR(VLOOKUP($AC1435,技リスト!$A$1:$F$270,6,FALSE)),"－",VLOOKUP($AC1435,技リスト!$A$1:$F$270,6,FALSE))</f>
        <v>DR</v>
      </c>
      <c r="AE1435" s="3">
        <f>IF(ISERROR(VLOOKUP($AC1435,技リスト!$A$1:$F$270,3,FALSE)),"－",VLOOKUP($AC1435,技リスト!$A$1:$F$270,3,FALSE))</f>
        <v>74</v>
      </c>
      <c r="AF1435" s="3" t="str">
        <f>IF($E1435=IF(ISERROR(VLOOKUP($AC1435,技リスト!$A$1:$F$245,4,FALSE)),"－",VLOOKUP($AC1435,技リスト!$A$1:$F$245,4,FALSE)),"一致","")</f>
        <v/>
      </c>
      <c r="AG1435" s="16" t="str">
        <f t="shared" si="176"/>
        <v>ダッシュアクセルラン・ボール・ランドこんじょうバットれっぷうダッシュ</v>
      </c>
      <c r="AH1435" s="16" t="str">
        <f t="shared" si="177"/>
        <v>ダッシュアクセルラン・ボール・ランドこんじょうバットれっぷうダッシュ</v>
      </c>
      <c r="AI1435" s="16" t="str">
        <f t="shared" si="178"/>
        <v>ダッシュアクセルラン・ボール・ランドこんじょうバットれっぷうダッシュ</v>
      </c>
      <c r="AJ1435" s="16" t="str">
        <f t="shared" si="179"/>
        <v>ダッシュアクセルラン・ボール・ランドこんじょうバットれっぷうダッシュ</v>
      </c>
      <c r="AK1435" s="15" t="str">
        <f t="shared" si="180"/>
        <v>DRNSBSDR</v>
      </c>
      <c r="AL1435" s="16" t="str">
        <f t="shared" si="181"/>
        <v>DRNSBSDR</v>
      </c>
      <c r="AM1435" s="15" t="str">
        <f t="shared" si="182"/>
        <v>DRNSBSDR</v>
      </c>
      <c r="AN1435" s="15" t="str">
        <f t="shared" si="183"/>
        <v>DRNSBSDR</v>
      </c>
    </row>
    <row r="1436" spans="1:40" ht="11.25" customHeight="1" x14ac:dyDescent="0.15">
      <c r="A1436" s="15">
        <v>1435</v>
      </c>
      <c r="B1436" s="15" t="s">
        <v>3183</v>
      </c>
      <c r="C1436" s="15" t="s">
        <v>3184</v>
      </c>
      <c r="D1436" s="3" t="s">
        <v>18</v>
      </c>
      <c r="E1436" s="15" t="s">
        <v>88</v>
      </c>
      <c r="F1436" s="15" t="s">
        <v>53</v>
      </c>
      <c r="G1436" s="15">
        <v>147</v>
      </c>
      <c r="H1436" s="15">
        <v>130</v>
      </c>
      <c r="I1436" s="15">
        <v>56</v>
      </c>
      <c r="J1436" s="15">
        <v>52</v>
      </c>
      <c r="K1436" s="15">
        <v>59</v>
      </c>
      <c r="L1436" s="15">
        <v>70</v>
      </c>
      <c r="M1436" s="15">
        <v>53</v>
      </c>
      <c r="N1436" s="15">
        <v>62</v>
      </c>
      <c r="O1436" s="15">
        <v>59</v>
      </c>
      <c r="P1436" s="15">
        <v>16</v>
      </c>
      <c r="Q1436" s="15" t="s">
        <v>158</v>
      </c>
      <c r="R1436" s="3" t="str">
        <f>IF(ISERROR(VLOOKUP($Q1436,技リスト!$A$1:$F$270,6,FALSE)),"－",VLOOKUP($Q1436,技リスト!$A$1:$F$270,6,FALSE))</f>
        <v>DR</v>
      </c>
      <c r="S1436" s="3">
        <f>IF(ISERROR(VLOOKUP($Q1436,技リスト!$A$1:$F$270,3,FALSE)),"－",VLOOKUP($Q1436,技リスト!$A$1:$F$270,3,FALSE))</f>
        <v>17</v>
      </c>
      <c r="T1436" s="3" t="str">
        <f>IF($E1436=IF(ISERROR(VLOOKUP($Q1436,技リスト!$A$1:$F$270,4,FALSE)),"－",VLOOKUP($Q1436,技リスト!$A$1:$F$270,4,FALSE)),"一致","")</f>
        <v>一致</v>
      </c>
      <c r="U1436" s="15" t="s">
        <v>176</v>
      </c>
      <c r="V1436" s="3" t="str">
        <f>IF(ISERROR(VLOOKUP($U1436,技リスト!$A$1:$F$270,6,FALSE)),"－",VLOOKUP($U1436,技リスト!$A$1:$F$270,6,FALSE))</f>
        <v>DR</v>
      </c>
      <c r="W1436" s="3">
        <f>IF(ISERROR(VLOOKUP($U1436,技リスト!$A$1:$F$270,3,FALSE)),"－",VLOOKUP($U1436,技リスト!$A$1:$F$270,3,FALSE))</f>
        <v>47</v>
      </c>
      <c r="X1436" s="3" t="str">
        <f>IF($E1436=IF(ISERROR(VLOOKUP($U1436,技リスト!$A$1:$F$270,4,FALSE)),"－",VLOOKUP($U1436,技リスト!$A$1:$F$270,4,FALSE)),"一致","")</f>
        <v/>
      </c>
      <c r="Y1436" s="15" t="s">
        <v>427</v>
      </c>
      <c r="Z1436" s="3" t="str">
        <f>IF(ISERROR(VLOOKUP($Y1436,技リスト!$A$1:$F$270,6,FALSE)),"－",VLOOKUP($Y1436,技リスト!$A$1:$F$270,6,FALSE))</f>
        <v>BL</v>
      </c>
      <c r="AA1436" s="3">
        <f>IF(ISERROR(VLOOKUP($Y1436,技リスト!$A$1:$F$270,3,FALSE)),"－",VLOOKUP($Y1436,技リスト!$A$1:$F$270,3,FALSE))</f>
        <v>39</v>
      </c>
      <c r="AB1436" s="3" t="str">
        <f>IF($E1436=IF(ISERROR(VLOOKUP($Y1436,技リスト!$A$1:$F$270,4,FALSE)),"－",VLOOKUP($Y1436,技リスト!$A$1:$F$270,4,FALSE)),"一致","")</f>
        <v>一致</v>
      </c>
      <c r="AC1436" s="15" t="s">
        <v>241</v>
      </c>
      <c r="AD1436" s="3" t="str">
        <f>IF(ISERROR(VLOOKUP($AC1436,技リスト!$A$1:$F$270,6,FALSE)),"－",VLOOKUP($AC1436,技リスト!$A$1:$F$270,6,FALSE))</f>
        <v>DR</v>
      </c>
      <c r="AE1436" s="3">
        <f>IF(ISERROR(VLOOKUP($AC1436,技リスト!$A$1:$F$270,3,FALSE)),"－",VLOOKUP($AC1436,技リスト!$A$1:$F$270,3,FALSE))</f>
        <v>61</v>
      </c>
      <c r="AF1436" s="3" t="str">
        <f>IF($E1436=IF(ISERROR(VLOOKUP($AC1436,技リスト!$A$1:$F$245,4,FALSE)),"－",VLOOKUP($AC1436,技リスト!$A$1:$F$245,4,FALSE)),"一致","")</f>
        <v>一致</v>
      </c>
      <c r="AG1436" s="16" t="str">
        <f t="shared" si="176"/>
        <v>たつまきせんぷうヒートタックルブレードアタックカマイタチ</v>
      </c>
      <c r="AH1436" s="16" t="str">
        <f t="shared" si="177"/>
        <v>たつまきせんぷうヒートタックルブレードアタックカマイタチ</v>
      </c>
      <c r="AI1436" s="16" t="str">
        <f t="shared" si="178"/>
        <v>たつまきせんぷうヒートタックルブレードアタックカマイタチ</v>
      </c>
      <c r="AJ1436" s="16" t="str">
        <f t="shared" si="179"/>
        <v>たつまきせんぷうヒートタックルブレードアタックカマイタチ</v>
      </c>
      <c r="AK1436" s="15" t="str">
        <f t="shared" si="180"/>
        <v>DRDRBLDR</v>
      </c>
      <c r="AL1436" s="16" t="str">
        <f t="shared" si="181"/>
        <v>DRDRBLDR</v>
      </c>
      <c r="AM1436" s="15" t="str">
        <f t="shared" si="182"/>
        <v>DRDRBLDR</v>
      </c>
      <c r="AN1436" s="15" t="str">
        <f t="shared" si="183"/>
        <v>DRDRBLDR</v>
      </c>
    </row>
    <row r="1437" spans="1:40" ht="11.25" customHeight="1" x14ac:dyDescent="0.15">
      <c r="A1437" s="15">
        <v>1436</v>
      </c>
      <c r="B1437" s="15" t="s">
        <v>3185</v>
      </c>
      <c r="C1437" s="15" t="s">
        <v>3186</v>
      </c>
      <c r="D1437" s="3" t="s">
        <v>18</v>
      </c>
      <c r="E1437" s="15" t="s">
        <v>145</v>
      </c>
      <c r="F1437" s="15" t="s">
        <v>53</v>
      </c>
      <c r="G1437" s="15">
        <v>171</v>
      </c>
      <c r="H1437" s="15">
        <v>161</v>
      </c>
      <c r="I1437" s="15">
        <v>70</v>
      </c>
      <c r="J1437" s="15">
        <v>61</v>
      </c>
      <c r="K1437" s="15">
        <v>62</v>
      </c>
      <c r="L1437" s="15">
        <v>66</v>
      </c>
      <c r="M1437" s="15">
        <v>70</v>
      </c>
      <c r="N1437" s="15">
        <v>62</v>
      </c>
      <c r="O1437" s="15">
        <v>60</v>
      </c>
      <c r="P1437" s="15">
        <v>16</v>
      </c>
      <c r="Q1437" s="15" t="s">
        <v>234</v>
      </c>
      <c r="R1437" s="3" t="str">
        <f>IF(ISERROR(VLOOKUP($Q1437,技リスト!$A$1:$F$270,6,FALSE)),"－",VLOOKUP($Q1437,技リスト!$A$1:$F$270,6,FALSE))</f>
        <v>－</v>
      </c>
      <c r="S1437" s="3" t="str">
        <f>IF(ISERROR(VLOOKUP($Q1437,技リスト!$A$1:$F$270,3,FALSE)),"－",VLOOKUP($Q1437,技リスト!$A$1:$F$270,3,FALSE))</f>
        <v>－</v>
      </c>
      <c r="T1437" s="3" t="str">
        <f>IF($E1437=IF(ISERROR(VLOOKUP($Q1437,技リスト!$A$1:$F$270,4,FALSE)),"－",VLOOKUP($Q1437,技リスト!$A$1:$F$270,4,FALSE)),"一致","")</f>
        <v/>
      </c>
      <c r="U1437" s="15" t="s">
        <v>610</v>
      </c>
      <c r="V1437" s="3" t="str">
        <f>IF(ISERROR(VLOOKUP($U1437,技リスト!$A$1:$F$270,6,FALSE)),"－",VLOOKUP($U1437,技リスト!$A$1:$F$270,6,FALSE))</f>
        <v>DR</v>
      </c>
      <c r="W1437" s="3">
        <f>IF(ISERROR(VLOOKUP($U1437,技リスト!$A$1:$F$270,3,FALSE)),"－",VLOOKUP($U1437,技リスト!$A$1:$F$270,3,FALSE))</f>
        <v>38</v>
      </c>
      <c r="X1437" s="3" t="str">
        <f>IF($E1437=IF(ISERROR(VLOOKUP($U1437,技リスト!$A$1:$F$270,4,FALSE)),"－",VLOOKUP($U1437,技リスト!$A$1:$F$270,4,FALSE)),"一致","")</f>
        <v>一致</v>
      </c>
      <c r="Y1437" s="15" t="s">
        <v>732</v>
      </c>
      <c r="Z1437" s="3" t="str">
        <f>IF(ISERROR(VLOOKUP($Y1437,技リスト!$A$1:$F$270,6,FALSE)),"－",VLOOKUP($Y1437,技リスト!$A$1:$F$270,6,FALSE))</f>
        <v>BL</v>
      </c>
      <c r="AA1437" s="3">
        <f>IF(ISERROR(VLOOKUP($Y1437,技リスト!$A$1:$F$270,3,FALSE)),"－",VLOOKUP($Y1437,技リスト!$A$1:$F$270,3,FALSE))</f>
        <v>56</v>
      </c>
      <c r="AB1437" s="3" t="str">
        <f>IF($E1437=IF(ISERROR(VLOOKUP($Y1437,技リスト!$A$1:$F$270,4,FALSE)),"－",VLOOKUP($Y1437,技リスト!$A$1:$F$270,4,FALSE)),"一致","")</f>
        <v>一致</v>
      </c>
      <c r="AC1437" s="15" t="s">
        <v>719</v>
      </c>
      <c r="AD1437" s="3" t="str">
        <f>IF(ISERROR(VLOOKUP($AC1437,技リスト!$A$1:$F$270,6,FALSE)),"－",VLOOKUP($AC1437,技リスト!$A$1:$F$270,6,FALSE))</f>
        <v>BL</v>
      </c>
      <c r="AE1437" s="3">
        <f>IF(ISERROR(VLOOKUP($AC1437,技リスト!$A$1:$F$270,3,FALSE)),"－",VLOOKUP($AC1437,技リスト!$A$1:$F$270,3,FALSE))</f>
        <v>84</v>
      </c>
      <c r="AF1437" s="3" t="str">
        <f>IF($E1437=IF(ISERROR(VLOOKUP($AC1437,技リスト!$A$1:$F$245,4,FALSE)),"－",VLOOKUP($AC1437,技リスト!$A$1:$F$245,4,FALSE)),"一致","")</f>
        <v/>
      </c>
      <c r="AG1437" s="16" t="str">
        <f t="shared" si="176"/>
        <v>イカサマ!フーセンガムフェイクボンバーブロックサーカス</v>
      </c>
      <c r="AH1437" s="16" t="str">
        <f t="shared" si="177"/>
        <v>イカサマ!フーセンガムフェイクボンバーブロックサーカス</v>
      </c>
      <c r="AI1437" s="16" t="str">
        <f t="shared" si="178"/>
        <v>イカサマ!フーセンガムフェイクボンバーブロックサーカス</v>
      </c>
      <c r="AJ1437" s="16" t="str">
        <f t="shared" si="179"/>
        <v>イカサマ!フーセンガムフェイクボンバーブロックサーカス</v>
      </c>
      <c r="AK1437" s="15" t="str">
        <f t="shared" si="180"/>
        <v>－DRBLBL</v>
      </c>
      <c r="AL1437" s="16" t="str">
        <f t="shared" si="181"/>
        <v>－DRBLBL</v>
      </c>
      <c r="AM1437" s="15" t="str">
        <f t="shared" si="182"/>
        <v>－DRBLBL</v>
      </c>
      <c r="AN1437" s="15" t="str">
        <f t="shared" si="183"/>
        <v>－DRBLBL</v>
      </c>
    </row>
    <row r="1438" spans="1:40" ht="11.25" customHeight="1" x14ac:dyDescent="0.15">
      <c r="A1438" s="15">
        <v>1437</v>
      </c>
      <c r="B1438" s="15" t="s">
        <v>3187</v>
      </c>
      <c r="C1438" s="15" t="s">
        <v>3188</v>
      </c>
      <c r="D1438" s="3" t="s">
        <v>18</v>
      </c>
      <c r="E1438" s="15" t="s">
        <v>19</v>
      </c>
      <c r="F1438" s="15" t="s">
        <v>17</v>
      </c>
      <c r="G1438" s="15">
        <v>176</v>
      </c>
      <c r="H1438" s="15">
        <v>157</v>
      </c>
      <c r="I1438" s="15">
        <v>58</v>
      </c>
      <c r="J1438" s="15">
        <v>68</v>
      </c>
      <c r="K1438" s="15">
        <v>70</v>
      </c>
      <c r="L1438" s="15">
        <v>52</v>
      </c>
      <c r="M1438" s="15">
        <v>70</v>
      </c>
      <c r="N1438" s="15">
        <v>65</v>
      </c>
      <c r="O1438" s="15">
        <v>64</v>
      </c>
      <c r="P1438" s="15">
        <v>26</v>
      </c>
      <c r="Q1438" s="15" t="s">
        <v>337</v>
      </c>
      <c r="R1438" s="3" t="str">
        <f>IF(ISERROR(VLOOKUP($Q1438,技リスト!$A$1:$F$270,6,FALSE)),"－",VLOOKUP($Q1438,技リスト!$A$1:$F$270,6,FALSE))</f>
        <v>－</v>
      </c>
      <c r="S1438" s="3" t="str">
        <f>IF(ISERROR(VLOOKUP($Q1438,技リスト!$A$1:$F$270,3,FALSE)),"－",VLOOKUP($Q1438,技リスト!$A$1:$F$270,3,FALSE))</f>
        <v>－</v>
      </c>
      <c r="T1438" s="3" t="str">
        <f>IF($E1438=IF(ISERROR(VLOOKUP($Q1438,技リスト!$A$1:$F$270,4,FALSE)),"－",VLOOKUP($Q1438,技リスト!$A$1:$F$270,4,FALSE)),"一致","")</f>
        <v/>
      </c>
      <c r="U1438" s="15" t="s">
        <v>227</v>
      </c>
      <c r="V1438" s="3" t="str">
        <f>IF(ISERROR(VLOOKUP($U1438,技リスト!$A$1:$F$270,6,FALSE)),"－",VLOOKUP($U1438,技リスト!$A$1:$F$270,6,FALSE))</f>
        <v>BL</v>
      </c>
      <c r="W1438" s="3">
        <f>IF(ISERROR(VLOOKUP($U1438,技リスト!$A$1:$F$270,3,FALSE)),"－",VLOOKUP($U1438,技リスト!$A$1:$F$270,3,FALSE))</f>
        <v>39</v>
      </c>
      <c r="X1438" s="3" t="str">
        <f>IF($E1438=IF(ISERROR(VLOOKUP($U1438,技リスト!$A$1:$F$270,4,FALSE)),"－",VLOOKUP($U1438,技リスト!$A$1:$F$270,4,FALSE)),"一致","")</f>
        <v>一致</v>
      </c>
      <c r="Y1438" s="15" t="s">
        <v>298</v>
      </c>
      <c r="Z1438" s="3" t="str">
        <f>IF(ISERROR(VLOOKUP($Y1438,技リスト!$A$1:$F$270,6,FALSE)),"－",VLOOKUP($Y1438,技リスト!$A$1:$F$270,6,FALSE))</f>
        <v>DR</v>
      </c>
      <c r="AA1438" s="3">
        <f>IF(ISERROR(VLOOKUP($Y1438,技リスト!$A$1:$F$270,3,FALSE)),"－",VLOOKUP($Y1438,技リスト!$A$1:$F$270,3,FALSE))</f>
        <v>38</v>
      </c>
      <c r="AB1438" s="3" t="str">
        <f>IF($E1438=IF(ISERROR(VLOOKUP($Y1438,技リスト!$A$1:$F$270,4,FALSE)),"－",VLOOKUP($Y1438,技リスト!$A$1:$F$270,4,FALSE)),"一致","")</f>
        <v/>
      </c>
      <c r="AC1438" s="15" t="s">
        <v>220</v>
      </c>
      <c r="AD1438" s="3" t="str">
        <f>IF(ISERROR(VLOOKUP($AC1438,技リスト!$A$1:$F$270,6,FALSE)),"－",VLOOKUP($AC1438,技リスト!$A$1:$F$270,6,FALSE))</f>
        <v>BL</v>
      </c>
      <c r="AE1438" s="3">
        <f>IF(ISERROR(VLOOKUP($AC1438,技リスト!$A$1:$F$270,3,FALSE)),"－",VLOOKUP($AC1438,技リスト!$A$1:$F$270,3,FALSE))</f>
        <v>84</v>
      </c>
      <c r="AF1438" s="3" t="str">
        <f>IF($E1438=IF(ISERROR(VLOOKUP($AC1438,技リスト!$A$1:$F$245,4,FALSE)),"－",VLOOKUP($AC1438,技リスト!$A$1:$F$245,4,FALSE)),"一致","")</f>
        <v/>
      </c>
      <c r="AG1438" s="16" t="str">
        <f t="shared" si="176"/>
        <v>イケメンUP!スーパースキャン（Ｂ）ムーンサルトダブルサイクロン</v>
      </c>
      <c r="AH1438" s="16" t="str">
        <f t="shared" si="177"/>
        <v>イケメンUP!スーパースキャン（Ｂ）ムーンサルトダブルサイクロン</v>
      </c>
      <c r="AI1438" s="16" t="str">
        <f t="shared" si="178"/>
        <v>イケメンUP!スーパースキャン（Ｂ）ムーンサルトダブルサイクロン</v>
      </c>
      <c r="AJ1438" s="16" t="str">
        <f t="shared" si="179"/>
        <v>イケメンUP!スーパースキャン（Ｂ）ムーンサルトダブルサイクロン</v>
      </c>
      <c r="AK1438" s="15" t="str">
        <f t="shared" si="180"/>
        <v>－BLDRBL</v>
      </c>
      <c r="AL1438" s="16" t="str">
        <f t="shared" si="181"/>
        <v>－BLDRBL</v>
      </c>
      <c r="AM1438" s="15" t="str">
        <f t="shared" si="182"/>
        <v>－BLDRBL</v>
      </c>
      <c r="AN1438" s="15" t="str">
        <f t="shared" si="183"/>
        <v>－BLDRBL</v>
      </c>
    </row>
    <row r="1439" spans="1:40" ht="11.25" customHeight="1" x14ac:dyDescent="0.15">
      <c r="A1439" s="15">
        <v>1438</v>
      </c>
      <c r="B1439" s="15" t="s">
        <v>3189</v>
      </c>
      <c r="C1439" s="15" t="s">
        <v>3190</v>
      </c>
      <c r="D1439" s="3" t="s">
        <v>192</v>
      </c>
      <c r="E1439" s="15" t="s">
        <v>145</v>
      </c>
      <c r="F1439" s="15" t="s">
        <v>17</v>
      </c>
      <c r="G1439" s="15">
        <v>162</v>
      </c>
      <c r="H1439" s="15">
        <v>80</v>
      </c>
      <c r="I1439" s="15">
        <v>63</v>
      </c>
      <c r="J1439" s="15">
        <v>76</v>
      </c>
      <c r="K1439" s="15">
        <v>64</v>
      </c>
      <c r="L1439" s="15">
        <v>79</v>
      </c>
      <c r="M1439" s="15">
        <v>68</v>
      </c>
      <c r="N1439" s="15">
        <v>69</v>
      </c>
      <c r="O1439" s="15">
        <v>66</v>
      </c>
      <c r="P1439" s="15">
        <v>28</v>
      </c>
      <c r="Q1439" s="15" t="s">
        <v>198</v>
      </c>
      <c r="R1439" s="3" t="str">
        <f>IF(ISERROR(VLOOKUP($Q1439,技リスト!$A$1:$F$270,6,FALSE)),"－",VLOOKUP($Q1439,技リスト!$A$1:$F$270,6,FALSE))</f>
        <v>－</v>
      </c>
      <c r="S1439" s="3" t="str">
        <f>IF(ISERROR(VLOOKUP($Q1439,技リスト!$A$1:$F$270,3,FALSE)),"－",VLOOKUP($Q1439,技リスト!$A$1:$F$270,3,FALSE))</f>
        <v>－</v>
      </c>
      <c r="T1439" s="3" t="str">
        <f>IF($E1439=IF(ISERROR(VLOOKUP($Q1439,技リスト!$A$1:$F$270,4,FALSE)),"－",VLOOKUP($Q1439,技リスト!$A$1:$F$270,4,FALSE)),"一致","")</f>
        <v/>
      </c>
      <c r="U1439" s="15" t="s">
        <v>2346</v>
      </c>
      <c r="V1439" s="3" t="str">
        <f>IF(ISERROR(VLOOKUP($U1439,技リスト!$A$1:$F$270,6,FALSE)),"－",VLOOKUP($U1439,技リスト!$A$1:$F$270,6,FALSE))</f>
        <v>BL</v>
      </c>
      <c r="W1439" s="3">
        <f>IF(ISERROR(VLOOKUP($U1439,技リスト!$A$1:$F$270,3,FALSE)),"－",VLOOKUP($U1439,技リスト!$A$1:$F$270,3,FALSE))</f>
        <v>39</v>
      </c>
      <c r="X1439" s="3" t="str">
        <f>IF($E1439=IF(ISERROR(VLOOKUP($U1439,技リスト!$A$1:$F$270,4,FALSE)),"－",VLOOKUP($U1439,技リスト!$A$1:$F$270,4,FALSE)),"一致","")</f>
        <v>一致</v>
      </c>
      <c r="Y1439" s="15" t="s">
        <v>2352</v>
      </c>
      <c r="Z1439" s="3" t="str">
        <f>IF(ISERROR(VLOOKUP($Y1439,技リスト!$A$1:$F$270,6,FALSE)),"－",VLOOKUP($Y1439,技リスト!$A$1:$F$270,6,FALSE))</f>
        <v>BB</v>
      </c>
      <c r="AA1439" s="3">
        <f>IF(ISERROR(VLOOKUP($Y1439,技リスト!$A$1:$F$270,3,FALSE)),"－",VLOOKUP($Y1439,技リスト!$A$1:$F$270,3,FALSE))</f>
        <v>73</v>
      </c>
      <c r="AB1439" s="3" t="str">
        <f>IF($E1439=IF(ISERROR(VLOOKUP($Y1439,技リスト!$A$1:$F$270,4,FALSE)),"－",VLOOKUP($Y1439,技リスト!$A$1:$F$270,4,FALSE)),"一致","")</f>
        <v/>
      </c>
      <c r="AC1439" s="15" t="s">
        <v>2387</v>
      </c>
      <c r="AD1439" s="3" t="str">
        <f>IF(ISERROR(VLOOKUP($AC1439,技リスト!$A$1:$F$270,6,FALSE)),"－",VLOOKUP($AC1439,技リスト!$A$1:$F$270,6,FALSE))</f>
        <v>BL</v>
      </c>
      <c r="AE1439" s="3">
        <f>IF(ISERROR(VLOOKUP($AC1439,技リスト!$A$1:$F$270,3,FALSE)),"－",VLOOKUP($AC1439,技リスト!$A$1:$F$270,3,FALSE))</f>
        <v>104</v>
      </c>
      <c r="AF1439" s="3" t="str">
        <f>IF($E1439=IF(ISERROR(VLOOKUP($AC1439,技リスト!$A$1:$F$245,4,FALSE)),"－",VLOOKUP($AC1439,技リスト!$A$1:$F$245,4,FALSE)),"一致","")</f>
        <v/>
      </c>
      <c r="AG1439" s="16" t="str">
        <f t="shared" si="176"/>
        <v>ラッキー!フォトンフラッシュヘビーベイビーシグマゾーン</v>
      </c>
      <c r="AH1439" s="16" t="str">
        <f t="shared" si="177"/>
        <v>ラッキー!フォトンフラッシュヘビーベイビーシグマゾーン</v>
      </c>
      <c r="AI1439" s="16" t="str">
        <f t="shared" si="178"/>
        <v>ラッキー!フォトンフラッシュヘビーベイビーシグマゾーン</v>
      </c>
      <c r="AJ1439" s="16" t="str">
        <f t="shared" si="179"/>
        <v>ラッキー!フォトンフラッシュヘビーベイビーシグマゾーン</v>
      </c>
      <c r="AK1439" s="15" t="str">
        <f t="shared" si="180"/>
        <v>－BLBBBL</v>
      </c>
      <c r="AL1439" s="16" t="str">
        <f t="shared" si="181"/>
        <v>－BLBBBL</v>
      </c>
      <c r="AM1439" s="15" t="str">
        <f t="shared" si="182"/>
        <v>－BLBBBL</v>
      </c>
      <c r="AN1439" s="15" t="str">
        <f t="shared" si="183"/>
        <v>－BLBBBL</v>
      </c>
    </row>
    <row r="1440" spans="1:40" ht="11.25" customHeight="1" x14ac:dyDescent="0.15">
      <c r="A1440" s="15">
        <v>1439</v>
      </c>
      <c r="B1440" s="15" t="s">
        <v>3191</v>
      </c>
      <c r="C1440" s="15" t="s">
        <v>3192</v>
      </c>
      <c r="D1440" s="3" t="s">
        <v>18</v>
      </c>
      <c r="E1440" s="15" t="s">
        <v>145</v>
      </c>
      <c r="F1440" s="15" t="s">
        <v>52</v>
      </c>
      <c r="G1440" s="15">
        <v>127</v>
      </c>
      <c r="H1440" s="15">
        <v>169</v>
      </c>
      <c r="I1440" s="15">
        <v>60</v>
      </c>
      <c r="J1440" s="15">
        <v>72</v>
      </c>
      <c r="K1440" s="15">
        <v>57</v>
      </c>
      <c r="L1440" s="15">
        <v>75</v>
      </c>
      <c r="M1440" s="15">
        <v>69</v>
      </c>
      <c r="N1440" s="15">
        <v>71</v>
      </c>
      <c r="O1440" s="15">
        <v>62</v>
      </c>
      <c r="P1440" s="15">
        <v>25</v>
      </c>
      <c r="Q1440" s="15" t="s">
        <v>304</v>
      </c>
      <c r="R1440" s="3" t="str">
        <f>IF(ISERROR(VLOOKUP($Q1440,技リスト!$A$1:$F$270,6,FALSE)),"－",VLOOKUP($Q1440,技リスト!$A$1:$F$270,6,FALSE))</f>
        <v>BL</v>
      </c>
      <c r="S1440" s="3">
        <f>IF(ISERROR(VLOOKUP($Q1440,技リスト!$A$1:$F$270,3,FALSE)),"－",VLOOKUP($Q1440,技リスト!$A$1:$F$270,3,FALSE))</f>
        <v>12</v>
      </c>
      <c r="T1440" s="3" t="str">
        <f>IF($E1440=IF(ISERROR(VLOOKUP($Q1440,技リスト!$A$1:$F$270,4,FALSE)),"－",VLOOKUP($Q1440,技リスト!$A$1:$F$270,4,FALSE)),"一致","")</f>
        <v/>
      </c>
      <c r="U1440" s="15" t="s">
        <v>373</v>
      </c>
      <c r="V1440" s="3" t="str">
        <f>IF(ISERROR(VLOOKUP($U1440,技リスト!$A$1:$F$270,6,FALSE)),"－",VLOOKUP($U1440,技リスト!$A$1:$F$270,6,FALSE))</f>
        <v>LS</v>
      </c>
      <c r="W1440" s="3">
        <f>IF(ISERROR(VLOOKUP($U1440,技リスト!$A$1:$F$270,3,FALSE)),"－",VLOOKUP($U1440,技リスト!$A$1:$F$270,3,FALSE))</f>
        <v>69</v>
      </c>
      <c r="X1440" s="3" t="str">
        <f>IF($E1440=IF(ISERROR(VLOOKUP($U1440,技リスト!$A$1:$F$270,4,FALSE)),"－",VLOOKUP($U1440,技リスト!$A$1:$F$270,4,FALSE)),"一致","")</f>
        <v>一致</v>
      </c>
      <c r="Y1440" s="15" t="s">
        <v>732</v>
      </c>
      <c r="Z1440" s="3" t="str">
        <f>IF(ISERROR(VLOOKUP($Y1440,技リスト!$A$1:$F$270,6,FALSE)),"－",VLOOKUP($Y1440,技リスト!$A$1:$F$270,6,FALSE))</f>
        <v>BL</v>
      </c>
      <c r="AA1440" s="3">
        <f>IF(ISERROR(VLOOKUP($Y1440,技リスト!$A$1:$F$270,3,FALSE)),"－",VLOOKUP($Y1440,技リスト!$A$1:$F$270,3,FALSE))</f>
        <v>56</v>
      </c>
      <c r="AB1440" s="3" t="str">
        <f>IF($E1440=IF(ISERROR(VLOOKUP($Y1440,技リスト!$A$1:$F$270,4,FALSE)),"－",VLOOKUP($Y1440,技リスト!$A$1:$F$270,4,FALSE)),"一致","")</f>
        <v>一致</v>
      </c>
      <c r="AC1440" s="15" t="s">
        <v>691</v>
      </c>
      <c r="AD1440" s="3" t="str">
        <f>IF(ISERROR(VLOOKUP($AC1440,技リスト!$A$1:$F$270,6,FALSE)),"－",VLOOKUP($AC1440,技リスト!$A$1:$F$270,6,FALSE))</f>
        <v>LS</v>
      </c>
      <c r="AE1440" s="3">
        <f>IF(ISERROR(VLOOKUP($AC1440,技リスト!$A$1:$F$270,3,FALSE)),"－",VLOOKUP($AC1440,技リスト!$A$1:$F$270,3,FALSE))</f>
        <v>87</v>
      </c>
      <c r="AF1440" s="3" t="str">
        <f>IF($E1440=IF(ISERROR(VLOOKUP($AC1440,技リスト!$A$1:$F$245,4,FALSE)),"－",VLOOKUP($AC1440,技リスト!$A$1:$F$245,4,FALSE)),"一致","")</f>
        <v/>
      </c>
      <c r="AG1440" s="16" t="str">
        <f t="shared" si="176"/>
        <v>しこふみパトリオットシュートフェイクボンバードこんじょうクラブ</v>
      </c>
      <c r="AH1440" s="16" t="str">
        <f t="shared" si="177"/>
        <v>しこふみパトリオットシュートフェイクボンバードこんじょうクラブ</v>
      </c>
      <c r="AI1440" s="16" t="str">
        <f t="shared" si="178"/>
        <v>しこふみパトリオットシュートフェイクボンバードこんじょうクラブ</v>
      </c>
      <c r="AJ1440" s="16" t="str">
        <f t="shared" si="179"/>
        <v>しこふみパトリオットシュートフェイクボンバードこんじょうクラブ</v>
      </c>
      <c r="AK1440" s="15" t="str">
        <f t="shared" si="180"/>
        <v>BLLSBLLS</v>
      </c>
      <c r="AL1440" s="16" t="str">
        <f t="shared" si="181"/>
        <v>BLLSBLLS</v>
      </c>
      <c r="AM1440" s="15" t="str">
        <f t="shared" si="182"/>
        <v>BLLSBLLS</v>
      </c>
      <c r="AN1440" s="15" t="str">
        <f t="shared" si="183"/>
        <v>BLLSBLLS</v>
      </c>
    </row>
    <row r="1441" spans="1:40" ht="11.25" customHeight="1" x14ac:dyDescent="0.15">
      <c r="A1441" s="15">
        <v>1440</v>
      </c>
      <c r="B1441" s="15" t="s">
        <v>3193</v>
      </c>
      <c r="C1441" s="15" t="s">
        <v>3194</v>
      </c>
      <c r="D1441" s="3" t="s">
        <v>192</v>
      </c>
      <c r="E1441" s="15" t="s">
        <v>121</v>
      </c>
      <c r="F1441" s="15" t="s">
        <v>52</v>
      </c>
      <c r="G1441" s="15">
        <v>132</v>
      </c>
      <c r="H1441" s="15">
        <v>194</v>
      </c>
      <c r="I1441" s="15">
        <v>28</v>
      </c>
      <c r="J1441" s="15">
        <v>48</v>
      </c>
      <c r="K1441" s="15">
        <v>52</v>
      </c>
      <c r="L1441" s="15">
        <v>37</v>
      </c>
      <c r="M1441" s="15">
        <v>40</v>
      </c>
      <c r="N1441" s="15">
        <v>40</v>
      </c>
      <c r="O1441" s="15">
        <v>48</v>
      </c>
      <c r="P1441" s="15">
        <v>21</v>
      </c>
      <c r="Q1441" s="15" t="s">
        <v>349</v>
      </c>
      <c r="R1441" s="3" t="str">
        <f>IF(ISERROR(VLOOKUP($Q1441,技リスト!$A$1:$F$270,6,FALSE)),"－",VLOOKUP($Q1441,技リスト!$A$1:$F$270,6,FALSE))</f>
        <v>NS</v>
      </c>
      <c r="S1441" s="3">
        <f>IF(ISERROR(VLOOKUP($Q1441,技リスト!$A$1:$F$270,3,FALSE)),"－",VLOOKUP($Q1441,技リスト!$A$1:$F$270,3,FALSE))</f>
        <v>22</v>
      </c>
      <c r="T1441" s="3" t="str">
        <f>IF($E1441=IF(ISERROR(VLOOKUP($Q1441,技リスト!$A$1:$F$270,4,FALSE)),"－",VLOOKUP($Q1441,技リスト!$A$1:$F$270,4,FALSE)),"一致","")</f>
        <v>一致</v>
      </c>
      <c r="U1441" s="15" t="s">
        <v>147</v>
      </c>
      <c r="V1441" s="3" t="str">
        <f>IF(ISERROR(VLOOKUP($U1441,技リスト!$A$1:$F$270,6,FALSE)),"－",VLOOKUP($U1441,技リスト!$A$1:$F$270,6,FALSE))</f>
        <v>LS</v>
      </c>
      <c r="W1441" s="3">
        <f>IF(ISERROR(VLOOKUP($U1441,技リスト!$A$1:$F$270,3,FALSE)),"－",VLOOKUP($U1441,技リスト!$A$1:$F$270,3,FALSE))</f>
        <v>45</v>
      </c>
      <c r="X1441" s="3" t="str">
        <f>IF($E1441=IF(ISERROR(VLOOKUP($U1441,技リスト!$A$1:$F$270,4,FALSE)),"－",VLOOKUP($U1441,技リスト!$A$1:$F$270,4,FALSE)),"一致","")</f>
        <v/>
      </c>
      <c r="Y1441" s="15" t="s">
        <v>158</v>
      </c>
      <c r="Z1441" s="3" t="str">
        <f>IF(ISERROR(VLOOKUP($Y1441,技リスト!$A$1:$F$270,6,FALSE)),"－",VLOOKUP($Y1441,技リスト!$A$1:$F$270,6,FALSE))</f>
        <v>DR</v>
      </c>
      <c r="AA1441" s="3">
        <f>IF(ISERROR(VLOOKUP($Y1441,技リスト!$A$1:$F$270,3,FALSE)),"－",VLOOKUP($Y1441,技リスト!$A$1:$F$270,3,FALSE))</f>
        <v>17</v>
      </c>
      <c r="AB1441" s="3" t="str">
        <f>IF($E1441=IF(ISERROR(VLOOKUP($Y1441,技リスト!$A$1:$F$270,4,FALSE)),"－",VLOOKUP($Y1441,技リスト!$A$1:$F$270,4,FALSE)),"一致","")</f>
        <v/>
      </c>
      <c r="AC1441" s="15" t="s">
        <v>159</v>
      </c>
      <c r="AD1441" s="3" t="str">
        <f>IF(ISERROR(VLOOKUP($AC1441,技リスト!$A$1:$F$270,6,FALSE)),"－",VLOOKUP($AC1441,技リスト!$A$1:$F$270,6,FALSE))</f>
        <v>NS</v>
      </c>
      <c r="AE1441" s="3">
        <f>IF(ISERROR(VLOOKUP($AC1441,技リスト!$A$1:$F$270,3,FALSE)),"－",VLOOKUP($AC1441,技リスト!$A$1:$F$270,3,FALSE))</f>
        <v>67</v>
      </c>
      <c r="AF1441" s="3" t="str">
        <f>IF($E1441=IF(ISERROR(VLOOKUP($AC1441,技リスト!$A$1:$F$245,4,FALSE)),"－",VLOOKUP($AC1441,技リスト!$A$1:$F$245,4,FALSE)),"一致","")</f>
        <v>一致</v>
      </c>
      <c r="AG1441" s="16" t="str">
        <f t="shared" si="176"/>
        <v>スネークショットすいせいシュートたつまきせんぷうクルクルヘッド</v>
      </c>
      <c r="AH1441" s="16" t="str">
        <f t="shared" si="177"/>
        <v>スネークショットすいせいシュートたつまきせんぷうクルクルヘッド</v>
      </c>
      <c r="AI1441" s="16" t="str">
        <f t="shared" si="178"/>
        <v>スネークショットすいせいシュートたつまきせんぷうクルクルヘッド</v>
      </c>
      <c r="AJ1441" s="16" t="str">
        <f t="shared" si="179"/>
        <v>スネークショットすいせいシュートたつまきせんぷうクルクルヘッド</v>
      </c>
      <c r="AK1441" s="15" t="str">
        <f t="shared" si="180"/>
        <v>NSLSDRNS</v>
      </c>
      <c r="AL1441" s="16" t="str">
        <f t="shared" si="181"/>
        <v>NSLSDRNS</v>
      </c>
      <c r="AM1441" s="15" t="str">
        <f t="shared" si="182"/>
        <v>NSLSDRNS</v>
      </c>
      <c r="AN1441" s="15" t="str">
        <f t="shared" si="183"/>
        <v>NSLSDRNS</v>
      </c>
    </row>
    <row r="1442" spans="1:40" ht="11.25" customHeight="1" x14ac:dyDescent="0.15">
      <c r="A1442" s="15">
        <v>1441</v>
      </c>
      <c r="B1442" s="15" t="s">
        <v>3195</v>
      </c>
      <c r="C1442" s="15" t="s">
        <v>3196</v>
      </c>
      <c r="D1442" s="3" t="s">
        <v>18</v>
      </c>
      <c r="E1442" s="15" t="s">
        <v>88</v>
      </c>
      <c r="F1442" s="15" t="s">
        <v>52</v>
      </c>
      <c r="G1442" s="15">
        <v>171</v>
      </c>
      <c r="H1442" s="15">
        <v>197</v>
      </c>
      <c r="I1442" s="15">
        <v>66</v>
      </c>
      <c r="J1442" s="15">
        <v>64</v>
      </c>
      <c r="K1442" s="15">
        <v>79</v>
      </c>
      <c r="L1442" s="15">
        <v>57</v>
      </c>
      <c r="M1442" s="15">
        <v>56</v>
      </c>
      <c r="N1442" s="15">
        <v>61</v>
      </c>
      <c r="O1442" s="15">
        <v>64</v>
      </c>
      <c r="P1442" s="15">
        <v>20</v>
      </c>
      <c r="Q1442" s="15" t="s">
        <v>230</v>
      </c>
      <c r="R1442" s="3" t="str">
        <f>IF(ISERROR(VLOOKUP($Q1442,技リスト!$A$1:$F$270,6,FALSE)),"－",VLOOKUP($Q1442,技リスト!$A$1:$F$270,6,FALSE))</f>
        <v>NS</v>
      </c>
      <c r="S1442" s="3">
        <f>IF(ISERROR(VLOOKUP($Q1442,技リスト!$A$1:$F$270,3,FALSE)),"－",VLOOKUP($Q1442,技リスト!$A$1:$F$270,3,FALSE))</f>
        <v>67</v>
      </c>
      <c r="T1442" s="3" t="str">
        <f>IF($E1442=IF(ISERROR(VLOOKUP($Q1442,技リスト!$A$1:$F$270,4,FALSE)),"－",VLOOKUP($Q1442,技リスト!$A$1:$F$270,4,FALSE)),"一致","")</f>
        <v/>
      </c>
      <c r="U1442" s="15" t="s">
        <v>298</v>
      </c>
      <c r="V1442" s="3" t="str">
        <f>IF(ISERROR(VLOOKUP($U1442,技リスト!$A$1:$F$270,6,FALSE)),"－",VLOOKUP($U1442,技リスト!$A$1:$F$270,6,FALSE))</f>
        <v>DR</v>
      </c>
      <c r="W1442" s="3">
        <f>IF(ISERROR(VLOOKUP($U1442,技リスト!$A$1:$F$270,3,FALSE)),"－",VLOOKUP($U1442,技リスト!$A$1:$F$270,3,FALSE))</f>
        <v>38</v>
      </c>
      <c r="X1442" s="3" t="str">
        <f>IF($E1442=IF(ISERROR(VLOOKUP($U1442,技リスト!$A$1:$F$270,4,FALSE)),"－",VLOOKUP($U1442,技リスト!$A$1:$F$270,4,FALSE)),"一致","")</f>
        <v>一致</v>
      </c>
      <c r="Y1442" s="15" t="s">
        <v>446</v>
      </c>
      <c r="Z1442" s="3" t="str">
        <f>IF(ISERROR(VLOOKUP($Y1442,技リスト!$A$1:$F$270,6,FALSE)),"－",VLOOKUP($Y1442,技リスト!$A$1:$F$270,6,FALSE))</f>
        <v>CA</v>
      </c>
      <c r="AA1442" s="3">
        <f>IF(ISERROR(VLOOKUP($Y1442,技リスト!$A$1:$F$270,3,FALSE)),"－",VLOOKUP($Y1442,技リスト!$A$1:$F$270,3,FALSE))</f>
        <v>90</v>
      </c>
      <c r="AB1442" s="3" t="str">
        <f>IF($E1442=IF(ISERROR(VLOOKUP($Y1442,技リスト!$A$1:$F$270,4,FALSE)),"－",VLOOKUP($Y1442,技リスト!$A$1:$F$270,4,FALSE)),"一致","")</f>
        <v/>
      </c>
      <c r="AC1442" s="15" t="s">
        <v>295</v>
      </c>
      <c r="AD1442" s="3" t="str">
        <f>IF(ISERROR(VLOOKUP($AC1442,技リスト!$A$1:$F$270,6,FALSE)),"－",VLOOKUP($AC1442,技リスト!$A$1:$F$270,6,FALSE))</f>
        <v>NS</v>
      </c>
      <c r="AE1442" s="3">
        <f>IF(ISERROR(VLOOKUP($AC1442,技リスト!$A$1:$F$270,3,FALSE)),"－",VLOOKUP($AC1442,技リスト!$A$1:$F$270,3,FALSE))</f>
        <v>103</v>
      </c>
      <c r="AF1442" s="3" t="str">
        <f>IF($E1442=IF(ISERROR(VLOOKUP($AC1442,技リスト!$A$1:$F$245,4,FALSE)),"－",VLOOKUP($AC1442,技リスト!$A$1:$F$245,4,FALSE)),"一致","")</f>
        <v>一致</v>
      </c>
      <c r="AG1442" s="16" t="str">
        <f t="shared" si="176"/>
        <v>フリーズショットムーンサルトぶんしんブロックディバインアロー</v>
      </c>
      <c r="AH1442" s="16" t="str">
        <f t="shared" si="177"/>
        <v>フリーズショットムーンサルトぶんしんブロックディバインアロー</v>
      </c>
      <c r="AI1442" s="16" t="str">
        <f t="shared" si="178"/>
        <v>フリーズショットムーンサルトぶんしんブロックディバインアロー</v>
      </c>
      <c r="AJ1442" s="16" t="str">
        <f t="shared" si="179"/>
        <v>フリーズショットムーンサルトぶんしんブロックディバインアロー</v>
      </c>
      <c r="AK1442" s="15" t="str">
        <f t="shared" si="180"/>
        <v>NSDRCANS</v>
      </c>
      <c r="AL1442" s="16" t="str">
        <f t="shared" si="181"/>
        <v>NSDRCANS</v>
      </c>
      <c r="AM1442" s="15" t="str">
        <f t="shared" si="182"/>
        <v>NSDRCANS</v>
      </c>
      <c r="AN1442" s="15" t="str">
        <f t="shared" si="183"/>
        <v>NSDRCANS</v>
      </c>
    </row>
    <row r="1443" spans="1:40" ht="11.25" customHeight="1" x14ac:dyDescent="0.15">
      <c r="A1443" s="15">
        <v>1442</v>
      </c>
      <c r="B1443" s="15" t="s">
        <v>3197</v>
      </c>
      <c r="C1443" s="15" t="s">
        <v>3198</v>
      </c>
      <c r="D1443" s="3" t="s">
        <v>18</v>
      </c>
      <c r="E1443" s="15" t="s">
        <v>121</v>
      </c>
      <c r="F1443" s="15" t="s">
        <v>17</v>
      </c>
      <c r="G1443" s="15">
        <v>217</v>
      </c>
      <c r="H1443" s="15">
        <v>142</v>
      </c>
      <c r="I1443" s="15">
        <v>48</v>
      </c>
      <c r="J1443" s="15">
        <v>33</v>
      </c>
      <c r="K1443" s="15">
        <v>38</v>
      </c>
      <c r="L1443" s="15">
        <v>53</v>
      </c>
      <c r="M1443" s="15">
        <v>79</v>
      </c>
      <c r="N1443" s="15">
        <v>38</v>
      </c>
      <c r="O1443" s="15">
        <v>54</v>
      </c>
      <c r="P1443" s="15">
        <v>19</v>
      </c>
      <c r="Q1443" s="15" t="s">
        <v>223</v>
      </c>
      <c r="R1443" s="3" t="str">
        <f>IF(ISERROR(VLOOKUP($Q1443,技リスト!$A$1:$F$270,6,FALSE)),"－",VLOOKUP($Q1443,技リスト!$A$1:$F$270,6,FALSE))</f>
        <v>BL</v>
      </c>
      <c r="S1443" s="3">
        <f>IF(ISERROR(VLOOKUP($Q1443,技リスト!$A$1:$F$270,3,FALSE)),"－",VLOOKUP($Q1443,技リスト!$A$1:$F$270,3,FALSE))</f>
        <v>8</v>
      </c>
      <c r="T1443" s="3" t="str">
        <f>IF($E1443=IF(ISERROR(VLOOKUP($Q1443,技リスト!$A$1:$F$270,4,FALSE)),"－",VLOOKUP($Q1443,技リスト!$A$1:$F$270,4,FALSE)),"一致","")</f>
        <v/>
      </c>
      <c r="U1443" s="15" t="s">
        <v>277</v>
      </c>
      <c r="V1443" s="3" t="str">
        <f>IF(ISERROR(VLOOKUP($U1443,技リスト!$A$1:$F$270,6,FALSE)),"－",VLOOKUP($U1443,技リスト!$A$1:$F$270,6,FALSE))</f>
        <v>DR</v>
      </c>
      <c r="W1443" s="3">
        <f>IF(ISERROR(VLOOKUP($U1443,技リスト!$A$1:$F$270,3,FALSE)),"－",VLOOKUP($U1443,技リスト!$A$1:$F$270,3,FALSE))</f>
        <v>22</v>
      </c>
      <c r="X1443" s="3" t="str">
        <f>IF($E1443=IF(ISERROR(VLOOKUP($U1443,技リスト!$A$1:$F$270,4,FALSE)),"－",VLOOKUP($U1443,技リスト!$A$1:$F$270,4,FALSE)),"一致","")</f>
        <v/>
      </c>
      <c r="Y1443" s="15" t="s">
        <v>227</v>
      </c>
      <c r="Z1443" s="3" t="str">
        <f>IF(ISERROR(VLOOKUP($Y1443,技リスト!$A$1:$F$270,6,FALSE)),"－",VLOOKUP($Y1443,技リスト!$A$1:$F$270,6,FALSE))</f>
        <v>BL</v>
      </c>
      <c r="AA1443" s="3">
        <f>IF(ISERROR(VLOOKUP($Y1443,技リスト!$A$1:$F$270,3,FALSE)),"－",VLOOKUP($Y1443,技リスト!$A$1:$F$270,3,FALSE))</f>
        <v>39</v>
      </c>
      <c r="AB1443" s="3" t="str">
        <f>IF($E1443=IF(ISERROR(VLOOKUP($Y1443,技リスト!$A$1:$F$270,4,FALSE)),"－",VLOOKUP($Y1443,技リスト!$A$1:$F$270,4,FALSE)),"一致","")</f>
        <v/>
      </c>
      <c r="AC1443" s="15" t="s">
        <v>290</v>
      </c>
      <c r="AD1443" s="3" t="str">
        <f>IF(ISERROR(VLOOKUP($AC1443,技リスト!$A$1:$F$270,6,FALSE)),"－",VLOOKUP($AC1443,技リスト!$A$1:$F$270,6,FALSE))</f>
        <v>BL</v>
      </c>
      <c r="AE1443" s="3">
        <f>IF(ISERROR(VLOOKUP($AC1443,技リスト!$A$1:$F$270,3,FALSE)),"－",VLOOKUP($AC1443,技リスト!$A$1:$F$270,3,FALSE))</f>
        <v>56</v>
      </c>
      <c r="AF1443" s="3" t="str">
        <f>IF($E1443=IF(ISERROR(VLOOKUP($AC1443,技リスト!$A$1:$F$245,4,FALSE)),"－",VLOOKUP($AC1443,技リスト!$A$1:$F$245,4,FALSE)),"一致","")</f>
        <v/>
      </c>
      <c r="AG1443" s="16" t="str">
        <f t="shared" si="176"/>
        <v>キラースライドマジックスーパースキャン（Ｂ）くものいと</v>
      </c>
      <c r="AH1443" s="16" t="str">
        <f t="shared" si="177"/>
        <v>キラースライドマジックスーパースキャン（Ｂ）くものいと</v>
      </c>
      <c r="AI1443" s="16" t="str">
        <f t="shared" si="178"/>
        <v>キラースライドマジックスーパースキャン（Ｂ）くものいと</v>
      </c>
      <c r="AJ1443" s="16" t="str">
        <f t="shared" si="179"/>
        <v>キラースライドマジックスーパースキャン（Ｂ）くものいと</v>
      </c>
      <c r="AK1443" s="15" t="str">
        <f t="shared" si="180"/>
        <v>BLDRBLBL</v>
      </c>
      <c r="AL1443" s="16" t="str">
        <f t="shared" si="181"/>
        <v>BLDRBLBL</v>
      </c>
      <c r="AM1443" s="15" t="str">
        <f t="shared" si="182"/>
        <v>BLDRBLBL</v>
      </c>
      <c r="AN1443" s="15" t="str">
        <f t="shared" si="183"/>
        <v>BLDRBLBL</v>
      </c>
    </row>
    <row r="1444" spans="1:40" ht="11.25" customHeight="1" x14ac:dyDescent="0.15">
      <c r="A1444" s="15">
        <v>1443</v>
      </c>
      <c r="B1444" s="15" t="s">
        <v>3199</v>
      </c>
      <c r="C1444" s="15" t="s">
        <v>3200</v>
      </c>
      <c r="D1444" s="3" t="s">
        <v>192</v>
      </c>
      <c r="E1444" s="15" t="s">
        <v>121</v>
      </c>
      <c r="F1444" s="15" t="s">
        <v>53</v>
      </c>
      <c r="G1444" s="15">
        <v>151</v>
      </c>
      <c r="H1444" s="15">
        <v>133</v>
      </c>
      <c r="I1444" s="15">
        <v>63</v>
      </c>
      <c r="J1444" s="15">
        <v>60</v>
      </c>
      <c r="K1444" s="15">
        <v>59</v>
      </c>
      <c r="L1444" s="15">
        <v>59</v>
      </c>
      <c r="M1444" s="15">
        <v>59</v>
      </c>
      <c r="N1444" s="15">
        <v>63</v>
      </c>
      <c r="O1444" s="15">
        <v>54</v>
      </c>
      <c r="P1444" s="15">
        <v>15</v>
      </c>
      <c r="Q1444" s="15" t="s">
        <v>264</v>
      </c>
      <c r="R1444" s="3" t="str">
        <f>IF(ISERROR(VLOOKUP($Q1444,技リスト!$A$1:$F$270,6,FALSE)),"－",VLOOKUP($Q1444,技リスト!$A$1:$F$270,6,FALSE))</f>
        <v>BL</v>
      </c>
      <c r="S1444" s="3">
        <f>IF(ISERROR(VLOOKUP($Q1444,技リスト!$A$1:$F$270,3,FALSE)),"－",VLOOKUP($Q1444,技リスト!$A$1:$F$270,3,FALSE))</f>
        <v>16</v>
      </c>
      <c r="T1444" s="3" t="str">
        <f>IF($E1444=IF(ISERROR(VLOOKUP($Q1444,技リスト!$A$1:$F$270,4,FALSE)),"－",VLOOKUP($Q1444,技リスト!$A$1:$F$270,4,FALSE)),"一致","")</f>
        <v/>
      </c>
      <c r="U1444" s="15" t="s">
        <v>263</v>
      </c>
      <c r="V1444" s="3" t="str">
        <f>IF(ISERROR(VLOOKUP($U1444,技リスト!$A$1:$F$270,6,FALSE)),"－",VLOOKUP($U1444,技リスト!$A$1:$F$270,6,FALSE))</f>
        <v>NS</v>
      </c>
      <c r="W1444" s="3">
        <f>IF(ISERROR(VLOOKUP($U1444,技リスト!$A$1:$F$270,3,FALSE)),"－",VLOOKUP($U1444,技リスト!$A$1:$F$270,3,FALSE))</f>
        <v>43</v>
      </c>
      <c r="X1444" s="3" t="str">
        <f>IF($E1444=IF(ISERROR(VLOOKUP($U1444,技リスト!$A$1:$F$270,4,FALSE)),"－",VLOOKUP($U1444,技リスト!$A$1:$F$270,4,FALSE)),"一致","")</f>
        <v>一致</v>
      </c>
      <c r="Y1444" s="15" t="s">
        <v>140</v>
      </c>
      <c r="Z1444" s="3" t="str">
        <f>IF(ISERROR(VLOOKUP($Y1444,技リスト!$A$1:$F$270,6,FALSE)),"－",VLOOKUP($Y1444,技リスト!$A$1:$F$270,6,FALSE))</f>
        <v>BL</v>
      </c>
      <c r="AA1444" s="3">
        <f>IF(ISERROR(VLOOKUP($Y1444,技リスト!$A$1:$F$270,3,FALSE)),"－",VLOOKUP($Y1444,技リスト!$A$1:$F$270,3,FALSE))</f>
        <v>41</v>
      </c>
      <c r="AB1444" s="3" t="str">
        <f>IF($E1444=IF(ISERROR(VLOOKUP($Y1444,技リスト!$A$1:$F$270,4,FALSE)),"－",VLOOKUP($Y1444,技リスト!$A$1:$F$270,4,FALSE)),"一致","")</f>
        <v>一致</v>
      </c>
      <c r="AC1444" s="15" t="s">
        <v>2638</v>
      </c>
      <c r="AD1444" s="3" t="str">
        <f>IF(ISERROR(VLOOKUP($AC1444,技リスト!$A$1:$F$270,6,FALSE)),"－",VLOOKUP($AC1444,技リスト!$A$1:$F$270,6,FALSE))</f>
        <v>DR</v>
      </c>
      <c r="AE1444" s="3">
        <f>IF(ISERROR(VLOOKUP($AC1444,技リスト!$A$1:$F$270,3,FALSE)),"－",VLOOKUP($AC1444,技リスト!$A$1:$F$270,3,FALSE))</f>
        <v>52</v>
      </c>
      <c r="AF1444" s="3" t="str">
        <f>IF($E1444=IF(ISERROR(VLOOKUP($AC1444,技リスト!$A$1:$F$245,4,FALSE)),"－",VLOOKUP($AC1444,技リスト!$A$1:$F$245,4,FALSE)),"一致","")</f>
        <v/>
      </c>
      <c r="AG1444" s="16" t="str">
        <f t="shared" si="176"/>
        <v>おんりょうかみかくしうしろのしょうめんリボンシャワー</v>
      </c>
      <c r="AH1444" s="16" t="str">
        <f t="shared" si="177"/>
        <v>おんりょうかみかくしうしろのしょうめんリボンシャワー</v>
      </c>
      <c r="AI1444" s="16" t="str">
        <f t="shared" si="178"/>
        <v>おんりょうかみかくしうしろのしょうめんリボンシャワー</v>
      </c>
      <c r="AJ1444" s="16" t="str">
        <f t="shared" si="179"/>
        <v>おんりょうかみかくしうしろのしょうめんリボンシャワー</v>
      </c>
      <c r="AK1444" s="15" t="str">
        <f t="shared" si="180"/>
        <v>BLNSBLDR</v>
      </c>
      <c r="AL1444" s="16" t="str">
        <f t="shared" si="181"/>
        <v>BLNSBLDR</v>
      </c>
      <c r="AM1444" s="15" t="str">
        <f t="shared" si="182"/>
        <v>BLNSBLDR</v>
      </c>
      <c r="AN1444" s="15" t="str">
        <f t="shared" si="183"/>
        <v>BLNSBLDR</v>
      </c>
    </row>
    <row r="1445" spans="1:40" ht="11.25" customHeight="1" x14ac:dyDescent="0.15">
      <c r="A1445" s="15">
        <v>1444</v>
      </c>
      <c r="B1445" s="15" t="s">
        <v>3201</v>
      </c>
      <c r="C1445" s="15" t="s">
        <v>3202</v>
      </c>
      <c r="D1445" s="3" t="s">
        <v>18</v>
      </c>
      <c r="E1445" s="15" t="s">
        <v>145</v>
      </c>
      <c r="F1445" s="15" t="s">
        <v>52</v>
      </c>
      <c r="G1445" s="15">
        <v>149</v>
      </c>
      <c r="H1445" s="15">
        <v>136</v>
      </c>
      <c r="I1445" s="15">
        <v>61</v>
      </c>
      <c r="J1445" s="15">
        <v>63</v>
      </c>
      <c r="K1445" s="15">
        <v>57</v>
      </c>
      <c r="L1445" s="15">
        <v>63</v>
      </c>
      <c r="M1445" s="15">
        <v>57</v>
      </c>
      <c r="N1445" s="15">
        <v>58</v>
      </c>
      <c r="O1445" s="15">
        <v>79</v>
      </c>
      <c r="P1445" s="15">
        <v>20</v>
      </c>
      <c r="Q1445" s="15" t="s">
        <v>344</v>
      </c>
      <c r="R1445" s="3" t="str">
        <f>IF(ISERROR(VLOOKUP($Q1445,技リスト!$A$1:$F$270,6,FALSE)),"－",VLOOKUP($Q1445,技リスト!$A$1:$F$270,6,FALSE))</f>
        <v>NS</v>
      </c>
      <c r="S1445" s="3">
        <f>IF(ISERROR(VLOOKUP($Q1445,技リスト!$A$1:$F$270,3,FALSE)),"－",VLOOKUP($Q1445,技リスト!$A$1:$F$270,3,FALSE))</f>
        <v>31</v>
      </c>
      <c r="T1445" s="3" t="str">
        <f>IF($E1445=IF(ISERROR(VLOOKUP($Q1445,技リスト!$A$1:$F$270,4,FALSE)),"－",VLOOKUP($Q1445,技リスト!$A$1:$F$270,4,FALSE)),"一致","")</f>
        <v/>
      </c>
      <c r="U1445" s="15" t="s">
        <v>176</v>
      </c>
      <c r="V1445" s="3" t="str">
        <f>IF(ISERROR(VLOOKUP($U1445,技リスト!$A$1:$F$270,6,FALSE)),"－",VLOOKUP($U1445,技リスト!$A$1:$F$270,6,FALSE))</f>
        <v>DR</v>
      </c>
      <c r="W1445" s="3">
        <f>IF(ISERROR(VLOOKUP($U1445,技リスト!$A$1:$F$270,3,FALSE)),"－",VLOOKUP($U1445,技リスト!$A$1:$F$270,3,FALSE))</f>
        <v>47</v>
      </c>
      <c r="X1445" s="3" t="str">
        <f>IF($E1445=IF(ISERROR(VLOOKUP($U1445,技リスト!$A$1:$F$270,4,FALSE)),"－",VLOOKUP($U1445,技リスト!$A$1:$F$270,4,FALSE)),"一致","")</f>
        <v>一致</v>
      </c>
      <c r="Y1445" s="15" t="s">
        <v>260</v>
      </c>
      <c r="Z1445" s="3" t="str">
        <f>IF(ISERROR(VLOOKUP($Y1445,技リスト!$A$1:$F$270,6,FALSE)),"－",VLOOKUP($Y1445,技リスト!$A$1:$F$270,6,FALSE))</f>
        <v>NS</v>
      </c>
      <c r="AA1445" s="3">
        <f>IF(ISERROR(VLOOKUP($Y1445,技リスト!$A$1:$F$270,3,FALSE)),"－",VLOOKUP($Y1445,技リスト!$A$1:$F$270,3,FALSE))</f>
        <v>70</v>
      </c>
      <c r="AB1445" s="3" t="str">
        <f>IF($E1445=IF(ISERROR(VLOOKUP($Y1445,技リスト!$A$1:$F$270,4,FALSE)),"－",VLOOKUP($Y1445,技リスト!$A$1:$F$270,4,FALSE)),"一致","")</f>
        <v/>
      </c>
      <c r="AC1445" s="15" t="s">
        <v>160</v>
      </c>
      <c r="AD1445" s="3" t="str">
        <f>IF(ISERROR(VLOOKUP($AC1445,技リスト!$A$1:$F$270,6,FALSE)),"－",VLOOKUP($AC1445,技リスト!$A$1:$F$270,6,FALSE))</f>
        <v>BS</v>
      </c>
      <c r="AE1445" s="3">
        <f>IF(ISERROR(VLOOKUP($AC1445,技リスト!$A$1:$F$270,3,FALSE)),"－",VLOOKUP($AC1445,技リスト!$A$1:$F$270,3,FALSE))</f>
        <v>78</v>
      </c>
      <c r="AF1445" s="3" t="str">
        <f>IF($E1445=IF(ISERROR(VLOOKUP($AC1445,技リスト!$A$1:$F$245,4,FALSE)),"－",VLOOKUP($AC1445,技リスト!$A$1:$F$245,4,FALSE)),"一致","")</f>
        <v/>
      </c>
      <c r="AG1445" s="16" t="str">
        <f t="shared" si="176"/>
        <v>ターザンキックヒートタックルクンフーヘッドクンフーアタック</v>
      </c>
      <c r="AH1445" s="16" t="str">
        <f t="shared" si="177"/>
        <v>ターザンキックヒートタックルクンフーヘッドクンフーアタック</v>
      </c>
      <c r="AI1445" s="16" t="str">
        <f t="shared" si="178"/>
        <v>ターザンキックヒートタックルクンフーヘッドクンフーアタック</v>
      </c>
      <c r="AJ1445" s="16" t="str">
        <f t="shared" si="179"/>
        <v>ターザンキックヒートタックルクンフーヘッドクンフーアタック</v>
      </c>
      <c r="AK1445" s="15" t="str">
        <f t="shared" si="180"/>
        <v>NSDRNSBS</v>
      </c>
      <c r="AL1445" s="16" t="str">
        <f t="shared" si="181"/>
        <v>NSDRNSBS</v>
      </c>
      <c r="AM1445" s="15" t="str">
        <f t="shared" si="182"/>
        <v>NSDRNSBS</v>
      </c>
      <c r="AN1445" s="15" t="str">
        <f t="shared" si="183"/>
        <v>NSDRNSBS</v>
      </c>
    </row>
    <row r="1446" spans="1:40" ht="11.25" customHeight="1" x14ac:dyDescent="0.15">
      <c r="A1446" s="15">
        <v>1445</v>
      </c>
      <c r="B1446" s="15" t="s">
        <v>3203</v>
      </c>
      <c r="C1446" s="15" t="s">
        <v>3204</v>
      </c>
      <c r="D1446" s="3" t="s">
        <v>18</v>
      </c>
      <c r="E1446" s="15" t="s">
        <v>121</v>
      </c>
      <c r="F1446" s="15" t="s">
        <v>17</v>
      </c>
      <c r="G1446" s="15">
        <v>134</v>
      </c>
      <c r="H1446" s="15">
        <v>160</v>
      </c>
      <c r="I1446" s="15">
        <v>62</v>
      </c>
      <c r="J1446" s="15">
        <v>72</v>
      </c>
      <c r="K1446" s="15">
        <v>58</v>
      </c>
      <c r="L1446" s="15">
        <v>70</v>
      </c>
      <c r="M1446" s="15">
        <v>66</v>
      </c>
      <c r="N1446" s="15">
        <v>76</v>
      </c>
      <c r="O1446" s="15">
        <v>65</v>
      </c>
      <c r="P1446" s="15">
        <v>27</v>
      </c>
      <c r="Q1446" s="15" t="s">
        <v>264</v>
      </c>
      <c r="R1446" s="3" t="str">
        <f>IF(ISERROR(VLOOKUP($Q1446,技リスト!$A$1:$F$270,6,FALSE)),"－",VLOOKUP($Q1446,技リスト!$A$1:$F$270,6,FALSE))</f>
        <v>BL</v>
      </c>
      <c r="S1446" s="3">
        <f>IF(ISERROR(VLOOKUP($Q1446,技リスト!$A$1:$F$270,3,FALSE)),"－",VLOOKUP($Q1446,技リスト!$A$1:$F$270,3,FALSE))</f>
        <v>16</v>
      </c>
      <c r="T1446" s="3" t="str">
        <f>IF($E1446=IF(ISERROR(VLOOKUP($Q1446,技リスト!$A$1:$F$270,4,FALSE)),"－",VLOOKUP($Q1446,技リスト!$A$1:$F$270,4,FALSE)),"一致","")</f>
        <v/>
      </c>
      <c r="U1446" s="15" t="s">
        <v>427</v>
      </c>
      <c r="V1446" s="3" t="str">
        <f>IF(ISERROR(VLOOKUP($U1446,技リスト!$A$1:$F$270,6,FALSE)),"－",VLOOKUP($U1446,技リスト!$A$1:$F$270,6,FALSE))</f>
        <v>BL</v>
      </c>
      <c r="W1446" s="3">
        <f>IF(ISERROR(VLOOKUP($U1446,技リスト!$A$1:$F$270,3,FALSE)),"－",VLOOKUP($U1446,技リスト!$A$1:$F$270,3,FALSE))</f>
        <v>39</v>
      </c>
      <c r="X1446" s="3" t="str">
        <f>IF($E1446=IF(ISERROR(VLOOKUP($U1446,技リスト!$A$1:$F$270,4,FALSE)),"－",VLOOKUP($U1446,技リスト!$A$1:$F$270,4,FALSE)),"一致","")</f>
        <v/>
      </c>
      <c r="Y1446" s="15" t="s">
        <v>219</v>
      </c>
      <c r="Z1446" s="3" t="str">
        <f>IF(ISERROR(VLOOKUP($Y1446,技リスト!$A$1:$F$270,6,FALSE)),"－",VLOOKUP($Y1446,技リスト!$A$1:$F$270,6,FALSE))</f>
        <v>BL</v>
      </c>
      <c r="AA1446" s="3">
        <f>IF(ISERROR(VLOOKUP($Y1446,技リスト!$A$1:$F$270,3,FALSE)),"－",VLOOKUP($Y1446,技リスト!$A$1:$F$270,3,FALSE))</f>
        <v>64</v>
      </c>
      <c r="AB1446" s="3" t="str">
        <f>IF($E1446=IF(ISERROR(VLOOKUP($Y1446,技リスト!$A$1:$F$270,4,FALSE)),"－",VLOOKUP($Y1446,技リスト!$A$1:$F$270,4,FALSE)),"一致","")</f>
        <v/>
      </c>
      <c r="AC1446" s="15" t="s">
        <v>562</v>
      </c>
      <c r="AD1446" s="3" t="str">
        <f>IF(ISERROR(VLOOKUP($AC1446,技リスト!$A$1:$F$270,6,FALSE)),"－",VLOOKUP($AC1446,技リスト!$A$1:$F$270,6,FALSE))</f>
        <v>BB</v>
      </c>
      <c r="AE1446" s="3">
        <f>IF(ISERROR(VLOOKUP($AC1446,技リスト!$A$1:$F$270,3,FALSE)),"－",VLOOKUP($AC1446,技リスト!$A$1:$F$270,3,FALSE))</f>
        <v>80</v>
      </c>
      <c r="AF1446" s="3" t="str">
        <f>IF($E1446=IF(ISERROR(VLOOKUP($AC1446,技リスト!$A$1:$F$245,4,FALSE)),"－",VLOOKUP($AC1446,技リスト!$A$1:$F$245,4,FALSE)),"一致","")</f>
        <v/>
      </c>
      <c r="AG1446" s="16" t="str">
        <f t="shared" si="176"/>
        <v>おんりょうブレードアタックサイクロンさばきのてっつい</v>
      </c>
      <c r="AH1446" s="16" t="str">
        <f t="shared" si="177"/>
        <v>おんりょうブレードアタックサイクロンさばきのてっつい</v>
      </c>
      <c r="AI1446" s="16" t="str">
        <f t="shared" si="178"/>
        <v>おんりょうブレードアタックサイクロンさばきのてっつい</v>
      </c>
      <c r="AJ1446" s="16" t="str">
        <f t="shared" si="179"/>
        <v>おんりょうブレードアタックサイクロンさばきのてっつい</v>
      </c>
      <c r="AK1446" s="15" t="str">
        <f t="shared" si="180"/>
        <v>BLBLBLBB</v>
      </c>
      <c r="AL1446" s="16" t="str">
        <f t="shared" si="181"/>
        <v>BLBLBLBB</v>
      </c>
      <c r="AM1446" s="15" t="str">
        <f t="shared" si="182"/>
        <v>BLBLBLBB</v>
      </c>
      <c r="AN1446" s="15" t="str">
        <f t="shared" si="183"/>
        <v>BLBLBLBB</v>
      </c>
    </row>
    <row r="1447" spans="1:40" ht="11.25" customHeight="1" x14ac:dyDescent="0.15">
      <c r="A1447" s="15">
        <v>1446</v>
      </c>
      <c r="B1447" s="15" t="s">
        <v>3205</v>
      </c>
      <c r="C1447" s="15" t="s">
        <v>3206</v>
      </c>
      <c r="D1447" s="3" t="s">
        <v>18</v>
      </c>
      <c r="E1447" s="15" t="s">
        <v>121</v>
      </c>
      <c r="F1447" s="15" t="s">
        <v>53</v>
      </c>
      <c r="G1447" s="15">
        <v>143</v>
      </c>
      <c r="H1447" s="15">
        <v>133</v>
      </c>
      <c r="I1447" s="15">
        <v>57</v>
      </c>
      <c r="J1447" s="15">
        <v>54</v>
      </c>
      <c r="K1447" s="15">
        <v>56</v>
      </c>
      <c r="L1447" s="15">
        <v>52</v>
      </c>
      <c r="M1447" s="15">
        <v>59</v>
      </c>
      <c r="N1447" s="15">
        <v>52</v>
      </c>
      <c r="O1447" s="15">
        <v>60</v>
      </c>
      <c r="P1447" s="15">
        <v>30</v>
      </c>
      <c r="Q1447" s="15" t="s">
        <v>325</v>
      </c>
      <c r="R1447" s="3" t="str">
        <f>IF(ISERROR(VLOOKUP($Q1447,技リスト!$A$1:$F$270,6,FALSE)),"－",VLOOKUP($Q1447,技リスト!$A$1:$F$270,6,FALSE))</f>
        <v>NS</v>
      </c>
      <c r="S1447" s="3">
        <f>IF(ISERROR(VLOOKUP($Q1447,技リスト!$A$1:$F$270,3,FALSE)),"－",VLOOKUP($Q1447,技リスト!$A$1:$F$270,3,FALSE))</f>
        <v>58</v>
      </c>
      <c r="T1447" s="3" t="str">
        <f>IF($E1447=IF(ISERROR(VLOOKUP($Q1447,技リスト!$A$1:$F$270,4,FALSE)),"－",VLOOKUP($Q1447,技リスト!$A$1:$F$270,4,FALSE)),"一致","")</f>
        <v/>
      </c>
      <c r="U1447" s="15" t="s">
        <v>214</v>
      </c>
      <c r="V1447" s="3" t="str">
        <f>IF(ISERROR(VLOOKUP($U1447,技リスト!$A$1:$F$270,6,FALSE)),"－",VLOOKUP($U1447,技リスト!$A$1:$F$270,6,FALSE))</f>
        <v>NS</v>
      </c>
      <c r="W1447" s="3">
        <f>IF(ISERROR(VLOOKUP($U1447,技リスト!$A$1:$F$270,3,FALSE)),"－",VLOOKUP($U1447,技リスト!$A$1:$F$270,3,FALSE))</f>
        <v>94</v>
      </c>
      <c r="X1447" s="3" t="str">
        <f>IF($E1447=IF(ISERROR(VLOOKUP($U1447,技リスト!$A$1:$F$270,4,FALSE)),"－",VLOOKUP($U1447,技リスト!$A$1:$F$270,4,FALSE)),"一致","")</f>
        <v>一致</v>
      </c>
      <c r="Y1447" s="15" t="s">
        <v>172</v>
      </c>
      <c r="Z1447" s="3" t="str">
        <f>IF(ISERROR(VLOOKUP($Y1447,技リスト!$A$1:$F$270,6,FALSE)),"－",VLOOKUP($Y1447,技リスト!$A$1:$F$270,6,FALSE))</f>
        <v>DR</v>
      </c>
      <c r="AA1447" s="3">
        <f>IF(ISERROR(VLOOKUP($Y1447,技リスト!$A$1:$F$270,3,FALSE)),"－",VLOOKUP($Y1447,技リスト!$A$1:$F$270,3,FALSE))</f>
        <v>83</v>
      </c>
      <c r="AB1447" s="3" t="str">
        <f>IF($E1447=IF(ISERROR(VLOOKUP($Y1447,技リスト!$A$1:$F$270,4,FALSE)),"－",VLOOKUP($Y1447,技リスト!$A$1:$F$270,4,FALSE)),"一致","")</f>
        <v/>
      </c>
      <c r="AC1447" s="15" t="s">
        <v>281</v>
      </c>
      <c r="AD1447" s="3" t="str">
        <f>IF(ISERROR(VLOOKUP($AC1447,技リスト!$A$1:$F$270,6,FALSE)),"－",VLOOKUP($AC1447,技リスト!$A$1:$F$270,6,FALSE))</f>
        <v>P1</v>
      </c>
      <c r="AE1447" s="3">
        <f>IF(ISERROR(VLOOKUP($AC1447,技リスト!$A$1:$F$270,3,FALSE)),"－",VLOOKUP($AC1447,技リスト!$A$1:$F$270,3,FALSE))</f>
        <v>67</v>
      </c>
      <c r="AF1447" s="3" t="str">
        <f>IF($E1447=IF(ISERROR(VLOOKUP($AC1447,技リスト!$A$1:$F$245,4,FALSE)),"－",VLOOKUP($AC1447,技リスト!$A$1:$F$245,4,FALSE)),"一致","")</f>
        <v/>
      </c>
      <c r="AG1447" s="16" t="str">
        <f t="shared" si="176"/>
        <v>コンドルダイブリフレクトバスターダッシュストームばくれつパンチ</v>
      </c>
      <c r="AH1447" s="16" t="str">
        <f t="shared" si="177"/>
        <v>コンドルダイブリフレクトバスターダッシュストームばくれつパンチ</v>
      </c>
      <c r="AI1447" s="16" t="str">
        <f t="shared" si="178"/>
        <v>コンドルダイブリフレクトバスターダッシュストームばくれつパンチ</v>
      </c>
      <c r="AJ1447" s="16" t="str">
        <f t="shared" si="179"/>
        <v>コンドルダイブリフレクトバスターダッシュストームばくれつパンチ</v>
      </c>
      <c r="AK1447" s="15" t="str">
        <f t="shared" si="180"/>
        <v>NSNSDRP1</v>
      </c>
      <c r="AL1447" s="16" t="str">
        <f t="shared" si="181"/>
        <v>NSNSDRP1</v>
      </c>
      <c r="AM1447" s="15" t="str">
        <f t="shared" si="182"/>
        <v>NSNSDRP1</v>
      </c>
      <c r="AN1447" s="15" t="str">
        <f t="shared" si="183"/>
        <v>NSNSDRP1</v>
      </c>
    </row>
    <row r="1448" spans="1:40" ht="11.25" customHeight="1" x14ac:dyDescent="0.15">
      <c r="A1448" s="15">
        <v>1447</v>
      </c>
      <c r="B1448" s="15" t="s">
        <v>3207</v>
      </c>
      <c r="C1448" s="15" t="s">
        <v>3208</v>
      </c>
      <c r="D1448" s="3" t="s">
        <v>18</v>
      </c>
      <c r="E1448" s="15" t="s">
        <v>121</v>
      </c>
      <c r="F1448" s="15" t="s">
        <v>17</v>
      </c>
      <c r="G1448" s="15">
        <v>151</v>
      </c>
      <c r="H1448" s="15">
        <v>189</v>
      </c>
      <c r="I1448" s="15">
        <v>69</v>
      </c>
      <c r="J1448" s="15">
        <v>70</v>
      </c>
      <c r="K1448" s="15">
        <v>73</v>
      </c>
      <c r="L1448" s="15">
        <v>63</v>
      </c>
      <c r="M1448" s="15">
        <v>49</v>
      </c>
      <c r="N1448" s="15">
        <v>69</v>
      </c>
      <c r="O1448" s="15">
        <v>60</v>
      </c>
      <c r="P1448" s="15">
        <v>24</v>
      </c>
      <c r="Q1448" s="15" t="s">
        <v>665</v>
      </c>
      <c r="R1448" s="3" t="str">
        <f>IF(ISERROR(VLOOKUP($Q1448,技リスト!$A$1:$F$270,6,FALSE)),"－",VLOOKUP($Q1448,技リスト!$A$1:$F$270,6,FALSE))</f>
        <v>－</v>
      </c>
      <c r="S1448" s="3" t="str">
        <f>IF(ISERROR(VLOOKUP($Q1448,技リスト!$A$1:$F$270,3,FALSE)),"－",VLOOKUP($Q1448,技リスト!$A$1:$F$270,3,FALSE))</f>
        <v>－</v>
      </c>
      <c r="T1448" s="3" t="str">
        <f>IF($E1448=IF(ISERROR(VLOOKUP($Q1448,技リスト!$A$1:$F$270,4,FALSE)),"－",VLOOKUP($Q1448,技リスト!$A$1:$F$270,4,FALSE)),"一致","")</f>
        <v/>
      </c>
      <c r="U1448" s="15" t="s">
        <v>290</v>
      </c>
      <c r="V1448" s="3" t="str">
        <f>IF(ISERROR(VLOOKUP($U1448,技リスト!$A$1:$F$270,6,FALSE)),"－",VLOOKUP($U1448,技リスト!$A$1:$F$270,6,FALSE))</f>
        <v>BL</v>
      </c>
      <c r="W1448" s="3">
        <f>IF(ISERROR(VLOOKUP($U1448,技リスト!$A$1:$F$270,3,FALSE)),"－",VLOOKUP($U1448,技リスト!$A$1:$F$270,3,FALSE))</f>
        <v>56</v>
      </c>
      <c r="X1448" s="3" t="str">
        <f>IF($E1448=IF(ISERROR(VLOOKUP($U1448,技リスト!$A$1:$F$270,4,FALSE)),"－",VLOOKUP($U1448,技リスト!$A$1:$F$270,4,FALSE)),"一致","")</f>
        <v/>
      </c>
      <c r="Y1448" s="15" t="s">
        <v>757</v>
      </c>
      <c r="Z1448" s="3" t="str">
        <f>IF(ISERROR(VLOOKUP($Y1448,技リスト!$A$1:$F$270,6,FALSE)),"－",VLOOKUP($Y1448,技リスト!$A$1:$F$270,6,FALSE))</f>
        <v>DR</v>
      </c>
      <c r="AA1448" s="3">
        <f>IF(ISERROR(VLOOKUP($Y1448,技リスト!$A$1:$F$270,3,FALSE)),"－",VLOOKUP($Y1448,技リスト!$A$1:$F$270,3,FALSE))</f>
        <v>65</v>
      </c>
      <c r="AB1448" s="3" t="str">
        <f>IF($E1448=IF(ISERROR(VLOOKUP($Y1448,技リスト!$A$1:$F$270,4,FALSE)),"－",VLOOKUP($Y1448,技リスト!$A$1:$F$270,4,FALSE)),"一致","")</f>
        <v/>
      </c>
      <c r="AC1448" s="15" t="s">
        <v>149</v>
      </c>
      <c r="AD1448" s="3" t="str">
        <f>IF(ISERROR(VLOOKUP($AC1448,技リスト!$A$1:$F$270,6,FALSE)),"－",VLOOKUP($AC1448,技リスト!$A$1:$F$270,6,FALSE))</f>
        <v>DR</v>
      </c>
      <c r="AE1448" s="3">
        <f>IF(ISERROR(VLOOKUP($AC1448,技リスト!$A$1:$F$270,3,FALSE)),"－",VLOOKUP($AC1448,技リスト!$A$1:$F$270,3,FALSE))</f>
        <v>83</v>
      </c>
      <c r="AF1448" s="3" t="str">
        <f>IF($E1448=IF(ISERROR(VLOOKUP($AC1448,技リスト!$A$1:$F$245,4,FALSE)),"－",VLOOKUP($AC1448,技リスト!$A$1:$F$245,4,FALSE)),"一致","")</f>
        <v/>
      </c>
      <c r="AG1448" s="16" t="str">
        <f t="shared" si="176"/>
        <v>なまけるくものいとまぼろしドリブルアルマジロサーカス</v>
      </c>
      <c r="AH1448" s="16" t="str">
        <f t="shared" si="177"/>
        <v>なまけるくものいとまぼろしドリブルアルマジロサーカス</v>
      </c>
      <c r="AI1448" s="16" t="str">
        <f t="shared" si="178"/>
        <v>なまけるくものいとまぼろしドリブルアルマジロサーカス</v>
      </c>
      <c r="AJ1448" s="16" t="str">
        <f t="shared" si="179"/>
        <v>なまけるくものいとまぼろしドリブルアルマジロサーカス</v>
      </c>
      <c r="AK1448" s="15" t="str">
        <f t="shared" si="180"/>
        <v>－BLDRDR</v>
      </c>
      <c r="AL1448" s="16" t="str">
        <f t="shared" si="181"/>
        <v>－BLDRDR</v>
      </c>
      <c r="AM1448" s="15" t="str">
        <f t="shared" si="182"/>
        <v>－BLDRDR</v>
      </c>
      <c r="AN1448" s="15" t="str">
        <f t="shared" si="183"/>
        <v>－BLDRDR</v>
      </c>
    </row>
    <row r="1449" spans="1:40" ht="11.25" customHeight="1" x14ac:dyDescent="0.15">
      <c r="A1449" s="15">
        <v>1448</v>
      </c>
      <c r="B1449" s="15" t="s">
        <v>3209</v>
      </c>
      <c r="C1449" s="15" t="s">
        <v>3210</v>
      </c>
      <c r="D1449" s="3" t="s">
        <v>18</v>
      </c>
      <c r="E1449" s="15" t="s">
        <v>145</v>
      </c>
      <c r="F1449" s="15" t="s">
        <v>17</v>
      </c>
      <c r="G1449" s="15">
        <v>162</v>
      </c>
      <c r="H1449" s="15">
        <v>172</v>
      </c>
      <c r="I1449" s="15">
        <v>61</v>
      </c>
      <c r="J1449" s="15">
        <v>52</v>
      </c>
      <c r="K1449" s="15">
        <v>52</v>
      </c>
      <c r="L1449" s="15">
        <v>54</v>
      </c>
      <c r="M1449" s="15">
        <v>58</v>
      </c>
      <c r="N1449" s="15">
        <v>59</v>
      </c>
      <c r="O1449" s="15">
        <v>76</v>
      </c>
      <c r="P1449" s="15">
        <v>23</v>
      </c>
      <c r="Q1449" s="15" t="s">
        <v>276</v>
      </c>
      <c r="R1449" s="3" t="str">
        <f>IF(ISERROR(VLOOKUP($Q1449,技リスト!$A$1:$F$270,6,FALSE)),"－",VLOOKUP($Q1449,技リスト!$A$1:$F$270,6,FALSE))</f>
        <v>BL</v>
      </c>
      <c r="S1449" s="3">
        <f>IF(ISERROR(VLOOKUP($Q1449,技リスト!$A$1:$F$270,3,FALSE)),"－",VLOOKUP($Q1449,技リスト!$A$1:$F$270,3,FALSE))</f>
        <v>16</v>
      </c>
      <c r="T1449" s="3" t="str">
        <f>IF($E1449=IF(ISERROR(VLOOKUP($Q1449,技リスト!$A$1:$F$270,4,FALSE)),"－",VLOOKUP($Q1449,技リスト!$A$1:$F$270,4,FALSE)),"一致","")</f>
        <v/>
      </c>
      <c r="U1449" s="15" t="s">
        <v>152</v>
      </c>
      <c r="V1449" s="3" t="str">
        <f>IF(ISERROR(VLOOKUP($U1449,技リスト!$A$1:$F$270,6,FALSE)),"－",VLOOKUP($U1449,技リスト!$A$1:$F$270,6,FALSE))</f>
        <v>DR</v>
      </c>
      <c r="W1449" s="3">
        <f>IF(ISERROR(VLOOKUP($U1449,技リスト!$A$1:$F$270,3,FALSE)),"－",VLOOKUP($U1449,技リスト!$A$1:$F$270,3,FALSE))</f>
        <v>47</v>
      </c>
      <c r="X1449" s="3" t="str">
        <f>IF($E1449=IF(ISERROR(VLOOKUP($U1449,技リスト!$A$1:$F$270,4,FALSE)),"－",VLOOKUP($U1449,技リスト!$A$1:$F$270,4,FALSE)),"一致","")</f>
        <v/>
      </c>
      <c r="Y1449" s="15" t="s">
        <v>219</v>
      </c>
      <c r="Z1449" s="3" t="str">
        <f>IF(ISERROR(VLOOKUP($Y1449,技リスト!$A$1:$F$270,6,FALSE)),"－",VLOOKUP($Y1449,技リスト!$A$1:$F$270,6,FALSE))</f>
        <v>BL</v>
      </c>
      <c r="AA1449" s="3">
        <f>IF(ISERROR(VLOOKUP($Y1449,技リスト!$A$1:$F$270,3,FALSE)),"－",VLOOKUP($Y1449,技リスト!$A$1:$F$270,3,FALSE))</f>
        <v>64</v>
      </c>
      <c r="AB1449" s="3" t="str">
        <f>IF($E1449=IF(ISERROR(VLOOKUP($Y1449,技リスト!$A$1:$F$270,4,FALSE)),"－",VLOOKUP($Y1449,技リスト!$A$1:$F$270,4,FALSE)),"一致","")</f>
        <v/>
      </c>
      <c r="AC1449" s="15" t="s">
        <v>87</v>
      </c>
      <c r="AD1449" s="3" t="str">
        <f>IF(ISERROR(VLOOKUP($AC1449,技リスト!$A$1:$F$270,6,FALSE)),"－",VLOOKUP($AC1449,技リスト!$A$1:$F$270,6,FALSE))</f>
        <v>DR</v>
      </c>
      <c r="AE1449" s="3">
        <f>IF(ISERROR(VLOOKUP($AC1449,技リスト!$A$1:$F$270,3,FALSE)),"－",VLOOKUP($AC1449,技リスト!$A$1:$F$270,3,FALSE))</f>
        <v>78</v>
      </c>
      <c r="AF1449" s="3" t="str">
        <f>IF($E1449=IF(ISERROR(VLOOKUP($AC1449,技リスト!$A$1:$F$245,4,FALSE)),"－",VLOOKUP($AC1449,技リスト!$A$1:$F$245,4,FALSE)),"一致","")</f>
        <v/>
      </c>
      <c r="AG1449" s="16" t="str">
        <f t="shared" si="176"/>
        <v>ドッペルゲンガージグザグスパークサイクロンオオウチワ</v>
      </c>
      <c r="AH1449" s="16" t="str">
        <f t="shared" si="177"/>
        <v>ドッペルゲンガージグザグスパークサイクロンオオウチワ</v>
      </c>
      <c r="AI1449" s="16" t="str">
        <f t="shared" si="178"/>
        <v>ドッペルゲンガージグザグスパークサイクロンオオウチワ</v>
      </c>
      <c r="AJ1449" s="16" t="str">
        <f t="shared" si="179"/>
        <v>ドッペルゲンガージグザグスパークサイクロンオオウチワ</v>
      </c>
      <c r="AK1449" s="15" t="str">
        <f t="shared" si="180"/>
        <v>BLDRBLDR</v>
      </c>
      <c r="AL1449" s="16" t="str">
        <f t="shared" si="181"/>
        <v>BLDRBLDR</v>
      </c>
      <c r="AM1449" s="15" t="str">
        <f t="shared" si="182"/>
        <v>BLDRBLDR</v>
      </c>
      <c r="AN1449" s="15" t="str">
        <f t="shared" si="183"/>
        <v>BLDRBLDR</v>
      </c>
    </row>
    <row r="1450" spans="1:40" ht="11.25" customHeight="1" x14ac:dyDescent="0.15">
      <c r="A1450" s="15">
        <v>1449</v>
      </c>
      <c r="B1450" s="15" t="s">
        <v>3211</v>
      </c>
      <c r="C1450" s="15" t="s">
        <v>3212</v>
      </c>
      <c r="D1450" s="3" t="s">
        <v>192</v>
      </c>
      <c r="E1450" s="15" t="s">
        <v>19</v>
      </c>
      <c r="F1450" s="15" t="s">
        <v>53</v>
      </c>
      <c r="G1450" s="15">
        <v>110</v>
      </c>
      <c r="H1450" s="15">
        <v>132</v>
      </c>
      <c r="I1450" s="15">
        <v>53</v>
      </c>
      <c r="J1450" s="15">
        <v>56</v>
      </c>
      <c r="K1450" s="15">
        <v>54</v>
      </c>
      <c r="L1450" s="15">
        <v>60</v>
      </c>
      <c r="M1450" s="15">
        <v>62</v>
      </c>
      <c r="N1450" s="15">
        <v>68</v>
      </c>
      <c r="O1450" s="15">
        <v>55</v>
      </c>
      <c r="P1450" s="15">
        <v>26</v>
      </c>
      <c r="Q1450" s="15" t="s">
        <v>344</v>
      </c>
      <c r="R1450" s="3" t="str">
        <f>IF(ISERROR(VLOOKUP($Q1450,技リスト!$A$1:$F$270,6,FALSE)),"－",VLOOKUP($Q1450,技リスト!$A$1:$F$270,6,FALSE))</f>
        <v>NS</v>
      </c>
      <c r="S1450" s="3">
        <f>IF(ISERROR(VLOOKUP($Q1450,技リスト!$A$1:$F$270,3,FALSE)),"－",VLOOKUP($Q1450,技リスト!$A$1:$F$270,3,FALSE))</f>
        <v>31</v>
      </c>
      <c r="T1450" s="3" t="str">
        <f>IF($E1450=IF(ISERROR(VLOOKUP($Q1450,技リスト!$A$1:$F$270,4,FALSE)),"－",VLOOKUP($Q1450,技リスト!$A$1:$F$270,4,FALSE)),"一致","")</f>
        <v/>
      </c>
      <c r="U1450" s="15" t="s">
        <v>610</v>
      </c>
      <c r="V1450" s="3" t="str">
        <f>IF(ISERROR(VLOOKUP($U1450,技リスト!$A$1:$F$270,6,FALSE)),"－",VLOOKUP($U1450,技リスト!$A$1:$F$270,6,FALSE))</f>
        <v>DR</v>
      </c>
      <c r="W1450" s="3">
        <f>IF(ISERROR(VLOOKUP($U1450,技リスト!$A$1:$F$270,3,FALSE)),"－",VLOOKUP($U1450,技リスト!$A$1:$F$270,3,FALSE))</f>
        <v>38</v>
      </c>
      <c r="X1450" s="3" t="str">
        <f>IF($E1450=IF(ISERROR(VLOOKUP($U1450,技リスト!$A$1:$F$270,4,FALSE)),"－",VLOOKUP($U1450,技リスト!$A$1:$F$270,4,FALSE)),"一致","")</f>
        <v/>
      </c>
      <c r="Y1450" s="15" t="s">
        <v>128</v>
      </c>
      <c r="Z1450" s="3" t="str">
        <f>IF(ISERROR(VLOOKUP($Y1450,技リスト!$A$1:$F$270,6,FALSE)),"－",VLOOKUP($Y1450,技リスト!$A$1:$F$270,6,FALSE))</f>
        <v>DR</v>
      </c>
      <c r="AA1450" s="3">
        <f>IF(ISERROR(VLOOKUP($Y1450,技リスト!$A$1:$F$270,3,FALSE)),"－",VLOOKUP($Y1450,技リスト!$A$1:$F$270,3,FALSE))</f>
        <v>76</v>
      </c>
      <c r="AB1450" s="3" t="str">
        <f>IF($E1450=IF(ISERROR(VLOOKUP($Y1450,技リスト!$A$1:$F$270,4,FALSE)),"－",VLOOKUP($Y1450,技リスト!$A$1:$F$270,4,FALSE)),"一致","")</f>
        <v>一致</v>
      </c>
      <c r="AC1450" s="15" t="s">
        <v>140</v>
      </c>
      <c r="AD1450" s="3" t="str">
        <f>IF(ISERROR(VLOOKUP($AC1450,技リスト!$A$1:$F$270,6,FALSE)),"－",VLOOKUP($AC1450,技リスト!$A$1:$F$270,6,FALSE))</f>
        <v>BL</v>
      </c>
      <c r="AE1450" s="3">
        <f>IF(ISERROR(VLOOKUP($AC1450,技リスト!$A$1:$F$270,3,FALSE)),"－",VLOOKUP($AC1450,技リスト!$A$1:$F$270,3,FALSE))</f>
        <v>41</v>
      </c>
      <c r="AF1450" s="3" t="str">
        <f>IF($E1450=IF(ISERROR(VLOOKUP($AC1450,技リスト!$A$1:$F$245,4,FALSE)),"－",VLOOKUP($AC1450,技リスト!$A$1:$F$245,4,FALSE)),"一致","")</f>
        <v/>
      </c>
      <c r="AG1450" s="16" t="str">
        <f t="shared" si="176"/>
        <v>ターザンキックフーセンガムぶんしんフェイントうしろのしょうめん</v>
      </c>
      <c r="AH1450" s="16" t="str">
        <f t="shared" si="177"/>
        <v>ターザンキックフーセンガムぶんしんフェイントうしろのしょうめん</v>
      </c>
      <c r="AI1450" s="16" t="str">
        <f t="shared" si="178"/>
        <v>ターザンキックフーセンガムぶんしんフェイントうしろのしょうめん</v>
      </c>
      <c r="AJ1450" s="16" t="str">
        <f t="shared" si="179"/>
        <v>ターザンキックフーセンガムぶんしんフェイントうしろのしょうめん</v>
      </c>
      <c r="AK1450" s="15" t="str">
        <f t="shared" si="180"/>
        <v>NSDRDRBL</v>
      </c>
      <c r="AL1450" s="16" t="str">
        <f t="shared" si="181"/>
        <v>NSDRDRBL</v>
      </c>
      <c r="AM1450" s="15" t="str">
        <f t="shared" si="182"/>
        <v>NSDRDRBL</v>
      </c>
      <c r="AN1450" s="15" t="str">
        <f t="shared" si="183"/>
        <v>NSDRDRBL</v>
      </c>
    </row>
    <row r="1451" spans="1:40" ht="11.25" customHeight="1" x14ac:dyDescent="0.15">
      <c r="A1451" s="15">
        <v>1450</v>
      </c>
      <c r="B1451" s="15" t="s">
        <v>3213</v>
      </c>
      <c r="C1451" s="15" t="s">
        <v>3214</v>
      </c>
      <c r="D1451" s="3" t="s">
        <v>18</v>
      </c>
      <c r="E1451" s="15" t="s">
        <v>88</v>
      </c>
      <c r="F1451" s="15" t="s">
        <v>17</v>
      </c>
      <c r="G1451" s="15">
        <v>140</v>
      </c>
      <c r="H1451" s="15">
        <v>173</v>
      </c>
      <c r="I1451" s="15">
        <v>69</v>
      </c>
      <c r="J1451" s="15">
        <v>76</v>
      </c>
      <c r="K1451" s="15">
        <v>52</v>
      </c>
      <c r="L1451" s="15">
        <v>70</v>
      </c>
      <c r="M1451" s="15">
        <v>65</v>
      </c>
      <c r="N1451" s="15">
        <v>74</v>
      </c>
      <c r="O1451" s="15">
        <v>63</v>
      </c>
      <c r="P1451" s="15">
        <v>21</v>
      </c>
      <c r="Q1451" s="15" t="s">
        <v>147</v>
      </c>
      <c r="R1451" s="3" t="str">
        <f>IF(ISERROR(VLOOKUP($Q1451,技リスト!$A$1:$F$270,6,FALSE)),"－",VLOOKUP($Q1451,技リスト!$A$1:$F$270,6,FALSE))</f>
        <v>LS</v>
      </c>
      <c r="S1451" s="3">
        <f>IF(ISERROR(VLOOKUP($Q1451,技リスト!$A$1:$F$270,3,FALSE)),"－",VLOOKUP($Q1451,技リスト!$A$1:$F$270,3,FALSE))</f>
        <v>45</v>
      </c>
      <c r="T1451" s="3" t="str">
        <f>IF($E1451=IF(ISERROR(VLOOKUP($Q1451,技リスト!$A$1:$F$270,4,FALSE)),"－",VLOOKUP($Q1451,技リスト!$A$1:$F$270,4,FALSE)),"一致","")</f>
        <v>一致</v>
      </c>
      <c r="U1451" s="15" t="s">
        <v>176</v>
      </c>
      <c r="V1451" s="3" t="str">
        <f>IF(ISERROR(VLOOKUP($U1451,技リスト!$A$1:$F$270,6,FALSE)),"－",VLOOKUP($U1451,技リスト!$A$1:$F$270,6,FALSE))</f>
        <v>DR</v>
      </c>
      <c r="W1451" s="3">
        <f>IF(ISERROR(VLOOKUP($U1451,技リスト!$A$1:$F$270,3,FALSE)),"－",VLOOKUP($U1451,技リスト!$A$1:$F$270,3,FALSE))</f>
        <v>47</v>
      </c>
      <c r="X1451" s="3" t="str">
        <f>IF($E1451=IF(ISERROR(VLOOKUP($U1451,技リスト!$A$1:$F$270,4,FALSE)),"－",VLOOKUP($U1451,技リスト!$A$1:$F$270,4,FALSE)),"一致","")</f>
        <v/>
      </c>
      <c r="Y1451" s="15" t="s">
        <v>732</v>
      </c>
      <c r="Z1451" s="3" t="str">
        <f>IF(ISERROR(VLOOKUP($Y1451,技リスト!$A$1:$F$270,6,FALSE)),"－",VLOOKUP($Y1451,技リスト!$A$1:$F$270,6,FALSE))</f>
        <v>BL</v>
      </c>
      <c r="AA1451" s="3">
        <f>IF(ISERROR(VLOOKUP($Y1451,技リスト!$A$1:$F$270,3,FALSE)),"－",VLOOKUP($Y1451,技リスト!$A$1:$F$270,3,FALSE))</f>
        <v>56</v>
      </c>
      <c r="AB1451" s="3" t="str">
        <f>IF($E1451=IF(ISERROR(VLOOKUP($Y1451,技リスト!$A$1:$F$270,4,FALSE)),"－",VLOOKUP($Y1451,技リスト!$A$1:$F$270,4,FALSE)),"一致","")</f>
        <v/>
      </c>
      <c r="AC1451" s="15" t="s">
        <v>719</v>
      </c>
      <c r="AD1451" s="3" t="str">
        <f>IF(ISERROR(VLOOKUP($AC1451,技リスト!$A$1:$F$270,6,FALSE)),"－",VLOOKUP($AC1451,技リスト!$A$1:$F$270,6,FALSE))</f>
        <v>BL</v>
      </c>
      <c r="AE1451" s="3">
        <f>IF(ISERROR(VLOOKUP($AC1451,技リスト!$A$1:$F$270,3,FALSE)),"－",VLOOKUP($AC1451,技リスト!$A$1:$F$270,3,FALSE))</f>
        <v>84</v>
      </c>
      <c r="AF1451" s="3" t="str">
        <f>IF($E1451=IF(ISERROR(VLOOKUP($AC1451,技リスト!$A$1:$F$245,4,FALSE)),"－",VLOOKUP($AC1451,技リスト!$A$1:$F$245,4,FALSE)),"一致","")</f>
        <v/>
      </c>
      <c r="AG1451" s="16" t="str">
        <f t="shared" si="176"/>
        <v>すいせいシュートヒートタックルフェイクボンバーブロックサーカス</v>
      </c>
      <c r="AH1451" s="16" t="str">
        <f t="shared" si="177"/>
        <v>すいせいシュートヒートタックルフェイクボンバーブロックサーカス</v>
      </c>
      <c r="AI1451" s="16" t="str">
        <f t="shared" si="178"/>
        <v>すいせいシュートヒートタックルフェイクボンバーブロックサーカス</v>
      </c>
      <c r="AJ1451" s="16" t="str">
        <f t="shared" si="179"/>
        <v>すいせいシュートヒートタックルフェイクボンバーブロックサーカス</v>
      </c>
      <c r="AK1451" s="15" t="str">
        <f t="shared" si="180"/>
        <v>LSDRBLBL</v>
      </c>
      <c r="AL1451" s="16" t="str">
        <f t="shared" si="181"/>
        <v>LSDRBLBL</v>
      </c>
      <c r="AM1451" s="15" t="str">
        <f t="shared" si="182"/>
        <v>LSDRBLBL</v>
      </c>
      <c r="AN1451" s="15" t="str">
        <f t="shared" si="183"/>
        <v>LSDRBLBL</v>
      </c>
    </row>
    <row r="1452" spans="1:40" ht="11.25" customHeight="1" x14ac:dyDescent="0.15">
      <c r="A1452" s="15">
        <v>1451</v>
      </c>
      <c r="B1452" s="15" t="s">
        <v>3215</v>
      </c>
      <c r="C1452" s="15" t="s">
        <v>3216</v>
      </c>
      <c r="D1452" s="3" t="s">
        <v>18</v>
      </c>
      <c r="E1452" s="15" t="s">
        <v>121</v>
      </c>
      <c r="F1452" s="15" t="s">
        <v>52</v>
      </c>
      <c r="G1452" s="15">
        <v>162</v>
      </c>
      <c r="H1452" s="15">
        <v>184</v>
      </c>
      <c r="I1452" s="15">
        <v>60</v>
      </c>
      <c r="J1452" s="15">
        <v>77</v>
      </c>
      <c r="K1452" s="15">
        <v>70</v>
      </c>
      <c r="L1452" s="15">
        <v>68</v>
      </c>
      <c r="M1452" s="15">
        <v>67</v>
      </c>
      <c r="N1452" s="15">
        <v>68</v>
      </c>
      <c r="O1452" s="15">
        <v>68</v>
      </c>
      <c r="P1452" s="15">
        <v>22</v>
      </c>
      <c r="Q1452" s="15" t="s">
        <v>235</v>
      </c>
      <c r="R1452" s="3" t="str">
        <f>IF(ISERROR(VLOOKUP($Q1452,技リスト!$A$1:$F$270,6,FALSE)),"－",VLOOKUP($Q1452,技リスト!$A$1:$F$270,6,FALSE))</f>
        <v>NS</v>
      </c>
      <c r="S1452" s="3">
        <f>IF(ISERROR(VLOOKUP($Q1452,技リスト!$A$1:$F$270,3,FALSE)),"－",VLOOKUP($Q1452,技リスト!$A$1:$F$270,3,FALSE))</f>
        <v>58</v>
      </c>
      <c r="T1452" s="3" t="str">
        <f>IF($E1452=IF(ISERROR(VLOOKUP($Q1452,技リスト!$A$1:$F$270,4,FALSE)),"－",VLOOKUP($Q1452,技リスト!$A$1:$F$270,4,FALSE)),"一致","")</f>
        <v/>
      </c>
      <c r="U1452" s="15" t="s">
        <v>218</v>
      </c>
      <c r="V1452" s="3" t="str">
        <f>IF(ISERROR(VLOOKUP($U1452,技リスト!$A$1:$F$270,6,FALSE)),"－",VLOOKUP($U1452,技リスト!$A$1:$F$270,6,FALSE))</f>
        <v>DR</v>
      </c>
      <c r="W1452" s="3">
        <f>IF(ISERROR(VLOOKUP($U1452,技リスト!$A$1:$F$270,3,FALSE)),"－",VLOOKUP($U1452,技リスト!$A$1:$F$270,3,FALSE))</f>
        <v>63</v>
      </c>
      <c r="X1452" s="3" t="str">
        <f>IF($E1452=IF(ISERROR(VLOOKUP($U1452,技リスト!$A$1:$F$270,4,FALSE)),"－",VLOOKUP($U1452,技リスト!$A$1:$F$270,4,FALSE)),"一致","")</f>
        <v/>
      </c>
      <c r="Y1452" s="15" t="s">
        <v>148</v>
      </c>
      <c r="Z1452" s="3" t="str">
        <f>IF(ISERROR(VLOOKUP($Y1452,技リスト!$A$1:$F$270,6,FALSE)),"－",VLOOKUP($Y1452,技リスト!$A$1:$F$270,6,FALSE))</f>
        <v>BS</v>
      </c>
      <c r="AA1452" s="3">
        <f>IF(ISERROR(VLOOKUP($Y1452,技リスト!$A$1:$F$270,3,FALSE)),"－",VLOOKUP($Y1452,技リスト!$A$1:$F$270,3,FALSE))</f>
        <v>80</v>
      </c>
      <c r="AB1452" s="3" t="str">
        <f>IF($E1452=IF(ISERROR(VLOOKUP($Y1452,技リスト!$A$1:$F$270,4,FALSE)),"－",VLOOKUP($Y1452,技リスト!$A$1:$F$270,4,FALSE)),"一致","")</f>
        <v/>
      </c>
      <c r="AC1452" s="15" t="s">
        <v>236</v>
      </c>
      <c r="AD1452" s="3" t="str">
        <f>IF(ISERROR(VLOOKUP($AC1452,技リスト!$A$1:$F$270,6,FALSE)),"－",VLOOKUP($AC1452,技リスト!$A$1:$F$270,6,FALSE))</f>
        <v>DR</v>
      </c>
      <c r="AE1452" s="3">
        <f>IF(ISERROR(VLOOKUP($AC1452,技リスト!$A$1:$F$270,3,FALSE)),"－",VLOOKUP($AC1452,技リスト!$A$1:$F$270,3,FALSE))</f>
        <v>96</v>
      </c>
      <c r="AF1452" s="3" t="str">
        <f>IF($E1452=IF(ISERROR(VLOOKUP($AC1452,技リスト!$A$1:$F$245,4,FALSE)),"－",VLOOKUP($AC1452,技リスト!$A$1:$F$245,4,FALSE)),"一致","")</f>
        <v/>
      </c>
      <c r="AG1452" s="16" t="str">
        <f t="shared" si="176"/>
        <v>ひゃくれつショットジャッジスルードこんじょうバットジャッジスルー２</v>
      </c>
      <c r="AH1452" s="16" t="str">
        <f t="shared" si="177"/>
        <v>ひゃくれつショットジャッジスルードこんじょうバットジャッジスルー２</v>
      </c>
      <c r="AI1452" s="16" t="str">
        <f t="shared" si="178"/>
        <v>ひゃくれつショットジャッジスルードこんじょうバットジャッジスルー２</v>
      </c>
      <c r="AJ1452" s="16" t="str">
        <f t="shared" si="179"/>
        <v>ひゃくれつショットジャッジスルードこんじょうバットジャッジスルー２</v>
      </c>
      <c r="AK1452" s="15" t="str">
        <f t="shared" si="180"/>
        <v>NSDRBSDR</v>
      </c>
      <c r="AL1452" s="16" t="str">
        <f t="shared" si="181"/>
        <v>NSDRBSDR</v>
      </c>
      <c r="AM1452" s="15" t="str">
        <f t="shared" si="182"/>
        <v>NSDRBSDR</v>
      </c>
      <c r="AN1452" s="15" t="str">
        <f t="shared" si="183"/>
        <v>NSDRBSDR</v>
      </c>
    </row>
    <row r="1453" spans="1:40" ht="11.25" customHeight="1" x14ac:dyDescent="0.15">
      <c r="A1453" s="15">
        <v>1452</v>
      </c>
      <c r="B1453" s="15" t="s">
        <v>3217</v>
      </c>
      <c r="C1453" s="15" t="s">
        <v>3218</v>
      </c>
      <c r="D1453" s="3" t="s">
        <v>18</v>
      </c>
      <c r="E1453" s="15" t="s">
        <v>88</v>
      </c>
      <c r="F1453" s="15" t="s">
        <v>52</v>
      </c>
      <c r="G1453" s="15">
        <v>169</v>
      </c>
      <c r="H1453" s="15">
        <v>158</v>
      </c>
      <c r="I1453" s="15">
        <v>55</v>
      </c>
      <c r="J1453" s="15">
        <v>63</v>
      </c>
      <c r="K1453" s="15">
        <v>54</v>
      </c>
      <c r="L1453" s="15">
        <v>60</v>
      </c>
      <c r="M1453" s="15">
        <v>56</v>
      </c>
      <c r="N1453" s="15">
        <v>61</v>
      </c>
      <c r="O1453" s="15">
        <v>78</v>
      </c>
      <c r="P1453" s="15">
        <v>13</v>
      </c>
      <c r="Q1453" s="15" t="s">
        <v>533</v>
      </c>
      <c r="R1453" s="3" t="str">
        <f>IF(ISERROR(VLOOKUP($Q1453,技リスト!$A$1:$F$270,6,FALSE)),"－",VLOOKUP($Q1453,技リスト!$A$1:$F$270,6,FALSE))</f>
        <v>NS</v>
      </c>
      <c r="S1453" s="3">
        <f>IF(ISERROR(VLOOKUP($Q1453,技リスト!$A$1:$F$270,3,FALSE)),"－",VLOOKUP($Q1453,技リスト!$A$1:$F$270,3,FALSE))</f>
        <v>24</v>
      </c>
      <c r="T1453" s="3" t="str">
        <f>IF($E1453=IF(ISERROR(VLOOKUP($Q1453,技リスト!$A$1:$F$270,4,FALSE)),"－",VLOOKUP($Q1453,技リスト!$A$1:$F$270,4,FALSE)),"一致","")</f>
        <v>一致</v>
      </c>
      <c r="U1453" s="15" t="s">
        <v>224</v>
      </c>
      <c r="V1453" s="3" t="str">
        <f>IF(ISERROR(VLOOKUP($U1453,技リスト!$A$1:$F$270,6,FALSE)),"－",VLOOKUP($U1453,技リスト!$A$1:$F$270,6,FALSE))</f>
        <v>NS</v>
      </c>
      <c r="W1453" s="3">
        <f>IF(ISERROR(VLOOKUP($U1453,技リスト!$A$1:$F$270,3,FALSE)),"－",VLOOKUP($U1453,技リスト!$A$1:$F$270,3,FALSE))</f>
        <v>70</v>
      </c>
      <c r="X1453" s="3" t="str">
        <f>IF($E1453=IF(ISERROR(VLOOKUP($U1453,技リスト!$A$1:$F$270,4,FALSE)),"－",VLOOKUP($U1453,技リスト!$A$1:$F$270,4,FALSE)),"一致","")</f>
        <v/>
      </c>
      <c r="Y1453" s="15" t="s">
        <v>176</v>
      </c>
      <c r="Z1453" s="3" t="str">
        <f>IF(ISERROR(VLOOKUP($Y1453,技リスト!$A$1:$F$270,6,FALSE)),"－",VLOOKUP($Y1453,技リスト!$A$1:$F$270,6,FALSE))</f>
        <v>DR</v>
      </c>
      <c r="AA1453" s="3">
        <f>IF(ISERROR(VLOOKUP($Y1453,技リスト!$A$1:$F$270,3,FALSE)),"－",VLOOKUP($Y1453,技リスト!$A$1:$F$270,3,FALSE))</f>
        <v>47</v>
      </c>
      <c r="AB1453" s="3" t="str">
        <f>IF($E1453=IF(ISERROR(VLOOKUP($Y1453,技リスト!$A$1:$F$270,4,FALSE)),"－",VLOOKUP($Y1453,技リスト!$A$1:$F$270,4,FALSE)),"一致","")</f>
        <v/>
      </c>
      <c r="AC1453" s="15" t="s">
        <v>87</v>
      </c>
      <c r="AD1453" s="3" t="str">
        <f>IF(ISERROR(VLOOKUP($AC1453,技リスト!$A$1:$F$270,6,FALSE)),"－",VLOOKUP($AC1453,技リスト!$A$1:$F$270,6,FALSE))</f>
        <v>DR</v>
      </c>
      <c r="AE1453" s="3">
        <f>IF(ISERROR(VLOOKUP($AC1453,技リスト!$A$1:$F$270,3,FALSE)),"－",VLOOKUP($AC1453,技リスト!$A$1:$F$270,3,FALSE))</f>
        <v>78</v>
      </c>
      <c r="AF1453" s="3" t="str">
        <f>IF($E1453=IF(ISERROR(VLOOKUP($AC1453,技リスト!$A$1:$F$245,4,FALSE)),"－",VLOOKUP($AC1453,技リスト!$A$1:$F$245,4,FALSE)),"一致","")</f>
        <v>一致</v>
      </c>
      <c r="AG1453" s="16" t="str">
        <f t="shared" si="176"/>
        <v>スピニングシュートダイナマイトシュートヒートタックルオオウチワ</v>
      </c>
      <c r="AH1453" s="16" t="str">
        <f t="shared" si="177"/>
        <v>スピニングシュートダイナマイトシュートヒートタックルオオウチワ</v>
      </c>
      <c r="AI1453" s="16" t="str">
        <f t="shared" si="178"/>
        <v>スピニングシュートダイナマイトシュートヒートタックルオオウチワ</v>
      </c>
      <c r="AJ1453" s="16" t="str">
        <f t="shared" si="179"/>
        <v>スピニングシュートダイナマイトシュートヒートタックルオオウチワ</v>
      </c>
      <c r="AK1453" s="15" t="str">
        <f t="shared" si="180"/>
        <v>NSNSDRDR</v>
      </c>
      <c r="AL1453" s="16" t="str">
        <f t="shared" si="181"/>
        <v>NSNSDRDR</v>
      </c>
      <c r="AM1453" s="15" t="str">
        <f t="shared" si="182"/>
        <v>NSNSDRDR</v>
      </c>
      <c r="AN1453" s="15" t="str">
        <f t="shared" si="183"/>
        <v>NSNSDRDR</v>
      </c>
    </row>
    <row r="1454" spans="1:40" ht="11.25" customHeight="1" x14ac:dyDescent="0.15">
      <c r="A1454" s="15">
        <v>1453</v>
      </c>
      <c r="B1454" s="15" t="s">
        <v>3219</v>
      </c>
      <c r="C1454" s="15" t="s">
        <v>3220</v>
      </c>
      <c r="D1454" s="3" t="s">
        <v>18</v>
      </c>
      <c r="E1454" s="15" t="s">
        <v>121</v>
      </c>
      <c r="F1454" s="15" t="s">
        <v>53</v>
      </c>
      <c r="G1454" s="15">
        <v>118</v>
      </c>
      <c r="H1454" s="15">
        <v>100</v>
      </c>
      <c r="I1454" s="15">
        <v>43</v>
      </c>
      <c r="J1454" s="15">
        <v>44</v>
      </c>
      <c r="K1454" s="15">
        <v>66</v>
      </c>
      <c r="L1454" s="15">
        <v>44</v>
      </c>
      <c r="M1454" s="15">
        <v>65</v>
      </c>
      <c r="N1454" s="15">
        <v>51</v>
      </c>
      <c r="O1454" s="15">
        <v>53</v>
      </c>
      <c r="P1454" s="15">
        <v>26</v>
      </c>
      <c r="Q1454" s="15" t="s">
        <v>276</v>
      </c>
      <c r="R1454" s="3" t="str">
        <f>IF(ISERROR(VLOOKUP($Q1454,技リスト!$A$1:$F$270,6,FALSE)),"－",VLOOKUP($Q1454,技リスト!$A$1:$F$270,6,FALSE))</f>
        <v>BL</v>
      </c>
      <c r="S1454" s="3">
        <f>IF(ISERROR(VLOOKUP($Q1454,技リスト!$A$1:$F$270,3,FALSE)),"－",VLOOKUP($Q1454,技リスト!$A$1:$F$270,3,FALSE))</f>
        <v>16</v>
      </c>
      <c r="T1454" s="3" t="str">
        <f>IF($E1454=IF(ISERROR(VLOOKUP($Q1454,技リスト!$A$1:$F$270,4,FALSE)),"－",VLOOKUP($Q1454,技リスト!$A$1:$F$270,4,FALSE)),"一致","")</f>
        <v/>
      </c>
      <c r="U1454" s="15" t="s">
        <v>164</v>
      </c>
      <c r="V1454" s="3" t="str">
        <f>IF(ISERROR(VLOOKUP($U1454,技リスト!$A$1:$F$270,6,FALSE)),"－",VLOOKUP($U1454,技リスト!$A$1:$F$270,6,FALSE))</f>
        <v>DR</v>
      </c>
      <c r="W1454" s="3">
        <f>IF(ISERROR(VLOOKUP($U1454,技リスト!$A$1:$F$270,3,FALSE)),"－",VLOOKUP($U1454,技リスト!$A$1:$F$270,3,FALSE))</f>
        <v>49</v>
      </c>
      <c r="X1454" s="3" t="str">
        <f>IF($E1454=IF(ISERROR(VLOOKUP($U1454,技リスト!$A$1:$F$270,4,FALSE)),"－",VLOOKUP($U1454,技リスト!$A$1:$F$270,4,FALSE)),"一致","")</f>
        <v>一致</v>
      </c>
      <c r="Y1454" s="15" t="s">
        <v>280</v>
      </c>
      <c r="Z1454" s="3" t="str">
        <f>IF(ISERROR(VLOOKUP($Y1454,技リスト!$A$1:$F$270,6,FALSE)),"－",VLOOKUP($Y1454,技リスト!$A$1:$F$270,6,FALSE))</f>
        <v>P1</v>
      </c>
      <c r="AA1454" s="3">
        <f>IF(ISERROR(VLOOKUP($Y1454,技リスト!$A$1:$F$270,3,FALSE)),"－",VLOOKUP($Y1454,技リスト!$A$1:$F$270,3,FALSE))</f>
        <v>41</v>
      </c>
      <c r="AB1454" s="3" t="str">
        <f>IF($E1454=IF(ISERROR(VLOOKUP($Y1454,技リスト!$A$1:$F$270,4,FALSE)),"－",VLOOKUP($Y1454,技リスト!$A$1:$F$270,4,FALSE)),"一致","")</f>
        <v/>
      </c>
      <c r="AC1454" s="15" t="s">
        <v>250</v>
      </c>
      <c r="AD1454" s="3" t="str">
        <f>IF(ISERROR(VLOOKUP($AC1454,技リスト!$A$1:$F$270,6,FALSE)),"－",VLOOKUP($AC1454,技リスト!$A$1:$F$270,6,FALSE))</f>
        <v>P1</v>
      </c>
      <c r="AE1454" s="3">
        <f>IF(ISERROR(VLOOKUP($AC1454,技リスト!$A$1:$F$270,3,FALSE)),"－",VLOOKUP($AC1454,技リスト!$A$1:$F$270,3,FALSE))</f>
        <v>46</v>
      </c>
      <c r="AF1454" s="3" t="str">
        <f>IF($E1454=IF(ISERROR(VLOOKUP($AC1454,技リスト!$A$1:$F$245,4,FALSE)),"－",VLOOKUP($AC1454,技リスト!$A$1:$F$245,4,FALSE)),"一致","")</f>
        <v/>
      </c>
      <c r="AG1454" s="16" t="str">
        <f t="shared" si="176"/>
        <v>ドッペルゲンガーごりむちゅうロケットこぶしねっけつヘッド</v>
      </c>
      <c r="AH1454" s="16" t="str">
        <f t="shared" si="177"/>
        <v>ドッペルゲンガーごりむちゅうロケットこぶしねっけつヘッド</v>
      </c>
      <c r="AI1454" s="16" t="str">
        <f t="shared" si="178"/>
        <v>ドッペルゲンガーごりむちゅうロケットこぶしねっけつヘッド</v>
      </c>
      <c r="AJ1454" s="16" t="str">
        <f t="shared" si="179"/>
        <v>ドッペルゲンガーごりむちゅうロケットこぶしねっけつヘッド</v>
      </c>
      <c r="AK1454" s="15" t="str">
        <f t="shared" si="180"/>
        <v>BLDRP1P1</v>
      </c>
      <c r="AL1454" s="16" t="str">
        <f t="shared" si="181"/>
        <v>BLDRP1P1</v>
      </c>
      <c r="AM1454" s="15" t="str">
        <f t="shared" si="182"/>
        <v>BLDRP1P1</v>
      </c>
      <c r="AN1454" s="15" t="str">
        <f t="shared" si="183"/>
        <v>BLDRP1P1</v>
      </c>
    </row>
    <row r="1455" spans="1:40" ht="11.25" customHeight="1" x14ac:dyDescent="0.15">
      <c r="A1455" s="15">
        <v>1454</v>
      </c>
      <c r="B1455" s="15" t="s">
        <v>3221</v>
      </c>
      <c r="C1455" s="15" t="s">
        <v>3222</v>
      </c>
      <c r="D1455" s="3" t="s">
        <v>18</v>
      </c>
      <c r="E1455" s="15" t="s">
        <v>121</v>
      </c>
      <c r="F1455" s="15" t="s">
        <v>17</v>
      </c>
      <c r="G1455" s="15">
        <v>215</v>
      </c>
      <c r="H1455" s="15">
        <v>173</v>
      </c>
      <c r="I1455" s="15">
        <v>44</v>
      </c>
      <c r="J1455" s="15">
        <v>68</v>
      </c>
      <c r="K1455" s="15">
        <v>76</v>
      </c>
      <c r="L1455" s="15">
        <v>79</v>
      </c>
      <c r="M1455" s="15">
        <v>77</v>
      </c>
      <c r="N1455" s="15">
        <v>68</v>
      </c>
      <c r="O1455" s="15">
        <v>72</v>
      </c>
      <c r="P1455" s="15">
        <v>41</v>
      </c>
      <c r="Q1455" s="15" t="s">
        <v>2967</v>
      </c>
      <c r="R1455" s="3" t="str">
        <f>IF(ISERROR(VLOOKUP($Q1455,技リスト!$A$1:$F$270,6,FALSE)),"－",VLOOKUP($Q1455,技リスト!$A$1:$F$270,6,FALSE))</f>
        <v>－</v>
      </c>
      <c r="S1455" s="3" t="str">
        <f>IF(ISERROR(VLOOKUP($Q1455,技リスト!$A$1:$F$270,3,FALSE)),"－",VLOOKUP($Q1455,技リスト!$A$1:$F$270,3,FALSE))</f>
        <v>－</v>
      </c>
      <c r="T1455" s="3" t="str">
        <f>IF($E1455=IF(ISERROR(VLOOKUP($Q1455,技リスト!$A$1:$F$270,4,FALSE)),"－",VLOOKUP($Q1455,技リスト!$A$1:$F$270,4,FALSE)),"一致","")</f>
        <v/>
      </c>
      <c r="U1455" s="15" t="s">
        <v>199</v>
      </c>
      <c r="V1455" s="3" t="str">
        <f>IF(ISERROR(VLOOKUP($U1455,技リスト!$A$1:$F$270,6,FALSE)),"－",VLOOKUP($U1455,技リスト!$A$1:$F$270,6,FALSE))</f>
        <v>BB</v>
      </c>
      <c r="W1455" s="3">
        <f>IF(ISERROR(VLOOKUP($U1455,技リスト!$A$1:$F$270,3,FALSE)),"－",VLOOKUP($U1455,技リスト!$A$1:$F$270,3,FALSE))</f>
        <v>58</v>
      </c>
      <c r="X1455" s="3" t="str">
        <f>IF($E1455=IF(ISERROR(VLOOKUP($U1455,技リスト!$A$1:$F$270,4,FALSE)),"－",VLOOKUP($U1455,技リスト!$A$1:$F$270,4,FALSE)),"一致","")</f>
        <v/>
      </c>
      <c r="Y1455" s="15" t="s">
        <v>130</v>
      </c>
      <c r="Z1455" s="3" t="str">
        <f>IF(ISERROR(VLOOKUP($Y1455,技リスト!$A$1:$F$270,6,FALSE)),"－",VLOOKUP($Y1455,技リスト!$A$1:$F$270,6,FALSE))</f>
        <v>LS</v>
      </c>
      <c r="AA1455" s="3">
        <f>IF(ISERROR(VLOOKUP($Y1455,技リスト!$A$1:$F$270,3,FALSE)),"－",VLOOKUP($Y1455,技リスト!$A$1:$F$270,3,FALSE))</f>
        <v>101</v>
      </c>
      <c r="AB1455" s="3" t="str">
        <f>IF($E1455=IF(ISERROR(VLOOKUP($Y1455,技リスト!$A$1:$F$270,4,FALSE)),"－",VLOOKUP($Y1455,技リスト!$A$1:$F$270,4,FALSE)),"一致","")</f>
        <v/>
      </c>
      <c r="AC1455" s="15" t="s">
        <v>488</v>
      </c>
      <c r="AD1455" s="3" t="str">
        <f>IF(ISERROR(VLOOKUP($AC1455,技リスト!$A$1:$F$270,6,FALSE)),"－",VLOOKUP($AC1455,技リスト!$A$1:$F$270,6,FALSE))</f>
        <v>BL</v>
      </c>
      <c r="AE1455" s="3">
        <f>IF(ISERROR(VLOOKUP($AC1455,技リスト!$A$1:$F$270,3,FALSE)),"－",VLOOKUP($AC1455,技リスト!$A$1:$F$270,3,FALSE))</f>
        <v>97</v>
      </c>
      <c r="AF1455" s="3" t="str">
        <f>IF($E1455=IF(ISERROR(VLOOKUP($AC1455,技リスト!$A$1:$F$245,4,FALSE)),"－",VLOOKUP($AC1455,技リスト!$A$1:$F$245,4,FALSE)),"一致","")</f>
        <v>一致</v>
      </c>
      <c r="AG1455" s="16" t="str">
        <f t="shared" si="176"/>
        <v>ディフェンスプラススピニングカットほのおのかざみどりノーエスケイプ</v>
      </c>
      <c r="AH1455" s="16" t="str">
        <f t="shared" si="177"/>
        <v>ディフェンスプラススピニングカットほのおのかざみどりノーエスケイプ</v>
      </c>
      <c r="AI1455" s="16" t="str">
        <f t="shared" si="178"/>
        <v>ディフェンスプラススピニングカットほのおのかざみどりノーエスケイプ</v>
      </c>
      <c r="AJ1455" s="16" t="str">
        <f t="shared" si="179"/>
        <v>ディフェンスプラススピニングカットほのおのかざみどりノーエスケイプ</v>
      </c>
      <c r="AK1455" s="15" t="str">
        <f t="shared" si="180"/>
        <v>－BBLSBL</v>
      </c>
      <c r="AL1455" s="16" t="str">
        <f t="shared" si="181"/>
        <v>－BBLSBL</v>
      </c>
      <c r="AM1455" s="15" t="str">
        <f t="shared" si="182"/>
        <v>－BBLSBL</v>
      </c>
      <c r="AN1455" s="15" t="str">
        <f t="shared" si="183"/>
        <v>－BBLSBL</v>
      </c>
    </row>
    <row r="1456" spans="1:40" ht="11.25" customHeight="1" x14ac:dyDescent="0.15">
      <c r="A1456" s="15">
        <v>1455</v>
      </c>
      <c r="B1456" s="15" t="s">
        <v>3223</v>
      </c>
      <c r="C1456" s="15" t="s">
        <v>3224</v>
      </c>
      <c r="D1456" s="3" t="s">
        <v>192</v>
      </c>
      <c r="E1456" s="15" t="s">
        <v>88</v>
      </c>
      <c r="F1456" s="15" t="s">
        <v>53</v>
      </c>
      <c r="G1456" s="15">
        <v>173</v>
      </c>
      <c r="H1456" s="15">
        <v>133</v>
      </c>
      <c r="I1456" s="15">
        <v>63</v>
      </c>
      <c r="J1456" s="15">
        <v>60</v>
      </c>
      <c r="K1456" s="15">
        <v>62</v>
      </c>
      <c r="L1456" s="15">
        <v>55</v>
      </c>
      <c r="M1456" s="15">
        <v>63</v>
      </c>
      <c r="N1456" s="15">
        <v>59</v>
      </c>
      <c r="O1456" s="15">
        <v>59</v>
      </c>
      <c r="P1456" s="15">
        <v>31</v>
      </c>
      <c r="Q1456" s="15" t="s">
        <v>245</v>
      </c>
      <c r="R1456" s="3" t="str">
        <f>IF(ISERROR(VLOOKUP($Q1456,技リスト!$A$1:$F$270,6,FALSE)),"－",VLOOKUP($Q1456,技リスト!$A$1:$F$270,6,FALSE))</f>
        <v>－</v>
      </c>
      <c r="S1456" s="3" t="str">
        <f>IF(ISERROR(VLOOKUP($Q1456,技リスト!$A$1:$F$270,3,FALSE)),"－",VLOOKUP($Q1456,技リスト!$A$1:$F$270,3,FALSE))</f>
        <v>－</v>
      </c>
      <c r="T1456" s="3" t="str">
        <f>IF($E1456=IF(ISERROR(VLOOKUP($Q1456,技リスト!$A$1:$F$270,4,FALSE)),"－",VLOOKUP($Q1456,技リスト!$A$1:$F$270,4,FALSE)),"一致","")</f>
        <v/>
      </c>
      <c r="U1456" s="15" t="s">
        <v>277</v>
      </c>
      <c r="V1456" s="3" t="str">
        <f>IF(ISERROR(VLOOKUP($U1456,技リスト!$A$1:$F$270,6,FALSE)),"－",VLOOKUP($U1456,技リスト!$A$1:$F$270,6,FALSE))</f>
        <v>DR</v>
      </c>
      <c r="W1456" s="3">
        <f>IF(ISERROR(VLOOKUP($U1456,技リスト!$A$1:$F$270,3,FALSE)),"－",VLOOKUP($U1456,技リスト!$A$1:$F$270,3,FALSE))</f>
        <v>22</v>
      </c>
      <c r="X1456" s="3" t="str">
        <f>IF($E1456=IF(ISERROR(VLOOKUP($U1456,技リスト!$A$1:$F$270,4,FALSE)),"－",VLOOKUP($U1456,技リスト!$A$1:$F$270,4,FALSE)),"一致","")</f>
        <v/>
      </c>
      <c r="Y1456" s="15" t="s">
        <v>757</v>
      </c>
      <c r="Z1456" s="3" t="str">
        <f>IF(ISERROR(VLOOKUP($Y1456,技リスト!$A$1:$F$270,6,FALSE)),"－",VLOOKUP($Y1456,技リスト!$A$1:$F$270,6,FALSE))</f>
        <v>DR</v>
      </c>
      <c r="AA1456" s="3">
        <f>IF(ISERROR(VLOOKUP($Y1456,技リスト!$A$1:$F$270,3,FALSE)),"－",VLOOKUP($Y1456,技リスト!$A$1:$F$270,3,FALSE))</f>
        <v>65</v>
      </c>
      <c r="AB1456" s="3" t="str">
        <f>IF($E1456=IF(ISERROR(VLOOKUP($Y1456,技リスト!$A$1:$F$270,4,FALSE)),"－",VLOOKUP($Y1456,技リスト!$A$1:$F$270,4,FALSE)),"一致","")</f>
        <v/>
      </c>
      <c r="AC1456" s="15" t="s">
        <v>154</v>
      </c>
      <c r="AD1456" s="3" t="str">
        <f>IF(ISERROR(VLOOKUP($AC1456,技リスト!$A$1:$F$270,6,FALSE)),"－",VLOOKUP($AC1456,技リスト!$A$1:$F$270,6,FALSE))</f>
        <v>BB</v>
      </c>
      <c r="AE1456" s="3">
        <f>IF(ISERROR(VLOOKUP($AC1456,技リスト!$A$1:$F$270,3,FALSE)),"－",VLOOKUP($AC1456,技リスト!$A$1:$F$270,3,FALSE))</f>
        <v>84</v>
      </c>
      <c r="AF1456" s="3" t="str">
        <f>IF($E1456=IF(ISERROR(VLOOKUP($AC1456,技リスト!$A$1:$F$245,4,FALSE)),"－",VLOOKUP($AC1456,技リスト!$A$1:$F$245,4,FALSE)),"一致","")</f>
        <v/>
      </c>
      <c r="AG1456" s="16" t="str">
        <f t="shared" si="176"/>
        <v>オフェンスフォースマジックまぼろしドリブルシューティングスター</v>
      </c>
      <c r="AH1456" s="16" t="str">
        <f t="shared" si="177"/>
        <v>オフェンスフォースマジックまぼろしドリブルシューティングスター</v>
      </c>
      <c r="AI1456" s="16" t="str">
        <f t="shared" si="178"/>
        <v>オフェンスフォースマジックまぼろしドリブルシューティングスター</v>
      </c>
      <c r="AJ1456" s="16" t="str">
        <f t="shared" si="179"/>
        <v>オフェンスフォースマジックまぼろしドリブルシューティングスター</v>
      </c>
      <c r="AK1456" s="15" t="str">
        <f t="shared" si="180"/>
        <v>－DRDRBB</v>
      </c>
      <c r="AL1456" s="16" t="str">
        <f t="shared" si="181"/>
        <v>－DRDRBB</v>
      </c>
      <c r="AM1456" s="15" t="str">
        <f t="shared" si="182"/>
        <v>－DRDRBB</v>
      </c>
      <c r="AN1456" s="15" t="str">
        <f t="shared" si="183"/>
        <v>－DRDRBB</v>
      </c>
    </row>
    <row r="1457" spans="1:40" ht="11.25" customHeight="1" x14ac:dyDescent="0.15">
      <c r="A1457" s="15">
        <v>1456</v>
      </c>
      <c r="B1457" s="15" t="s">
        <v>3225</v>
      </c>
      <c r="C1457" s="15" t="s">
        <v>3226</v>
      </c>
      <c r="D1457" s="3" t="s">
        <v>18</v>
      </c>
      <c r="E1457" s="15" t="s">
        <v>19</v>
      </c>
      <c r="F1457" s="15" t="s">
        <v>17</v>
      </c>
      <c r="G1457" s="15">
        <v>171</v>
      </c>
      <c r="H1457" s="15">
        <v>130</v>
      </c>
      <c r="I1457" s="15">
        <v>61</v>
      </c>
      <c r="J1457" s="15">
        <v>52</v>
      </c>
      <c r="K1457" s="15">
        <v>55</v>
      </c>
      <c r="L1457" s="15">
        <v>60</v>
      </c>
      <c r="M1457" s="15">
        <v>60</v>
      </c>
      <c r="N1457" s="15">
        <v>58</v>
      </c>
      <c r="O1457" s="15">
        <v>52</v>
      </c>
      <c r="P1457" s="15">
        <v>13</v>
      </c>
      <c r="Q1457" s="15" t="s">
        <v>223</v>
      </c>
      <c r="R1457" s="3" t="str">
        <f>IF(ISERROR(VLOOKUP($Q1457,技リスト!$A$1:$F$270,6,FALSE)),"－",VLOOKUP($Q1457,技リスト!$A$1:$F$270,6,FALSE))</f>
        <v>BL</v>
      </c>
      <c r="S1457" s="3">
        <f>IF(ISERROR(VLOOKUP($Q1457,技リスト!$A$1:$F$270,3,FALSE)),"－",VLOOKUP($Q1457,技リスト!$A$1:$F$270,3,FALSE))</f>
        <v>8</v>
      </c>
      <c r="T1457" s="3" t="str">
        <f>IF($E1457=IF(ISERROR(VLOOKUP($Q1457,技リスト!$A$1:$F$270,4,FALSE)),"－",VLOOKUP($Q1457,技リスト!$A$1:$F$270,4,FALSE)),"一致","")</f>
        <v>一致</v>
      </c>
      <c r="U1457" s="15" t="s">
        <v>235</v>
      </c>
      <c r="V1457" s="3" t="str">
        <f>IF(ISERROR(VLOOKUP($U1457,技リスト!$A$1:$F$270,6,FALSE)),"－",VLOOKUP($U1457,技リスト!$A$1:$F$270,6,FALSE))</f>
        <v>NS</v>
      </c>
      <c r="W1457" s="3">
        <f>IF(ISERROR(VLOOKUP($U1457,技リスト!$A$1:$F$270,3,FALSE)),"－",VLOOKUP($U1457,技リスト!$A$1:$F$270,3,FALSE))</f>
        <v>58</v>
      </c>
      <c r="X1457" s="3" t="str">
        <f>IF($E1457=IF(ISERROR(VLOOKUP($U1457,技リスト!$A$1:$F$270,4,FALSE)),"－",VLOOKUP($U1457,技リスト!$A$1:$F$270,4,FALSE)),"一致","")</f>
        <v>一致</v>
      </c>
      <c r="Y1457" s="15" t="s">
        <v>260</v>
      </c>
      <c r="Z1457" s="3" t="str">
        <f>IF(ISERROR(VLOOKUP($Y1457,技リスト!$A$1:$F$270,6,FALSE)),"－",VLOOKUP($Y1457,技リスト!$A$1:$F$270,6,FALSE))</f>
        <v>NS</v>
      </c>
      <c r="AA1457" s="3">
        <f>IF(ISERROR(VLOOKUP($Y1457,技リスト!$A$1:$F$270,3,FALSE)),"－",VLOOKUP($Y1457,技リスト!$A$1:$F$270,3,FALSE))</f>
        <v>70</v>
      </c>
      <c r="AB1457" s="3" t="str">
        <f>IF($E1457=IF(ISERROR(VLOOKUP($Y1457,技リスト!$A$1:$F$270,4,FALSE)),"－",VLOOKUP($Y1457,技リスト!$A$1:$F$270,4,FALSE)),"一致","")</f>
        <v>一致</v>
      </c>
      <c r="AC1457" s="15" t="s">
        <v>199</v>
      </c>
      <c r="AD1457" s="3" t="str">
        <f>IF(ISERROR(VLOOKUP($AC1457,技リスト!$A$1:$F$270,6,FALSE)),"－",VLOOKUP($AC1457,技リスト!$A$1:$F$270,6,FALSE))</f>
        <v>BB</v>
      </c>
      <c r="AE1457" s="3">
        <f>IF(ISERROR(VLOOKUP($AC1457,技リスト!$A$1:$F$270,3,FALSE)),"－",VLOOKUP($AC1457,技リスト!$A$1:$F$270,3,FALSE))</f>
        <v>58</v>
      </c>
      <c r="AF1457" s="3" t="str">
        <f>IF($E1457=IF(ISERROR(VLOOKUP($AC1457,技リスト!$A$1:$F$245,4,FALSE)),"－",VLOOKUP($AC1457,技リスト!$A$1:$F$245,4,FALSE)),"一致","")</f>
        <v/>
      </c>
      <c r="AG1457" s="16" t="str">
        <f t="shared" si="176"/>
        <v>キラースライドひゃくれつショットクンフーヘッドスピニングカット</v>
      </c>
      <c r="AH1457" s="16" t="str">
        <f t="shared" si="177"/>
        <v>キラースライドひゃくれつショットクンフーヘッドスピニングカット</v>
      </c>
      <c r="AI1457" s="16" t="str">
        <f t="shared" si="178"/>
        <v>キラースライドひゃくれつショットクンフーヘッドスピニングカット</v>
      </c>
      <c r="AJ1457" s="16" t="str">
        <f t="shared" si="179"/>
        <v>キラースライドひゃくれつショットクンフーヘッドスピニングカット</v>
      </c>
      <c r="AK1457" s="15" t="str">
        <f t="shared" si="180"/>
        <v>BLNSNSBB</v>
      </c>
      <c r="AL1457" s="16" t="str">
        <f t="shared" si="181"/>
        <v>BLNSNSBB</v>
      </c>
      <c r="AM1457" s="15" t="str">
        <f t="shared" si="182"/>
        <v>BLNSNSBB</v>
      </c>
      <c r="AN1457" s="15" t="str">
        <f t="shared" si="183"/>
        <v>BLNSNSBB</v>
      </c>
    </row>
    <row r="1458" spans="1:40" ht="11.25" customHeight="1" x14ac:dyDescent="0.15">
      <c r="A1458" s="15">
        <v>1457</v>
      </c>
      <c r="B1458" s="15" t="s">
        <v>3227</v>
      </c>
      <c r="C1458" s="15" t="s">
        <v>3228</v>
      </c>
      <c r="D1458" s="3" t="s">
        <v>18</v>
      </c>
      <c r="E1458" s="15" t="s">
        <v>19</v>
      </c>
      <c r="F1458" s="15" t="s">
        <v>52</v>
      </c>
      <c r="G1458" s="15">
        <v>145</v>
      </c>
      <c r="H1458" s="15">
        <v>142</v>
      </c>
      <c r="I1458" s="15">
        <v>79</v>
      </c>
      <c r="J1458" s="15">
        <v>52</v>
      </c>
      <c r="K1458" s="15">
        <v>61</v>
      </c>
      <c r="L1458" s="15">
        <v>52</v>
      </c>
      <c r="M1458" s="15">
        <v>54</v>
      </c>
      <c r="N1458" s="15">
        <v>63</v>
      </c>
      <c r="O1458" s="15">
        <v>58</v>
      </c>
      <c r="P1458" s="15">
        <v>27</v>
      </c>
      <c r="Q1458" s="15" t="s">
        <v>194</v>
      </c>
      <c r="R1458" s="3" t="str">
        <f>IF(ISERROR(VLOOKUP($Q1458,技リスト!$A$1:$F$270,6,FALSE)),"－",VLOOKUP($Q1458,技リスト!$A$1:$F$270,6,FALSE))</f>
        <v>NS</v>
      </c>
      <c r="S1458" s="3">
        <f>IF(ISERROR(VLOOKUP($Q1458,技リスト!$A$1:$F$270,3,FALSE)),"－",VLOOKUP($Q1458,技リスト!$A$1:$F$270,3,FALSE))</f>
        <v>43</v>
      </c>
      <c r="T1458" s="3" t="str">
        <f>IF($E1458=IF(ISERROR(VLOOKUP($Q1458,技リスト!$A$1:$F$270,4,FALSE)),"－",VLOOKUP($Q1458,技リスト!$A$1:$F$270,4,FALSE)),"一致","")</f>
        <v>一致</v>
      </c>
      <c r="U1458" s="15" t="s">
        <v>230</v>
      </c>
      <c r="V1458" s="3" t="str">
        <f>IF(ISERROR(VLOOKUP($U1458,技リスト!$A$1:$F$270,6,FALSE)),"－",VLOOKUP($U1458,技リスト!$A$1:$F$270,6,FALSE))</f>
        <v>NS</v>
      </c>
      <c r="W1458" s="3">
        <f>IF(ISERROR(VLOOKUP($U1458,技リスト!$A$1:$F$270,3,FALSE)),"－",VLOOKUP($U1458,技リスト!$A$1:$F$270,3,FALSE))</f>
        <v>67</v>
      </c>
      <c r="X1458" s="3" t="str">
        <f>IF($E1458=IF(ISERROR(VLOOKUP($U1458,技リスト!$A$1:$F$270,4,FALSE)),"－",VLOOKUP($U1458,技リスト!$A$1:$F$270,4,FALSE)),"一致","")</f>
        <v>一致</v>
      </c>
      <c r="Y1458" s="15" t="s">
        <v>330</v>
      </c>
      <c r="Z1458" s="3" t="str">
        <f>IF(ISERROR(VLOOKUP($Y1458,技リスト!$A$1:$F$270,6,FALSE)),"－",VLOOKUP($Y1458,技リスト!$A$1:$F$270,6,FALSE))</f>
        <v>NS</v>
      </c>
      <c r="AA1458" s="3">
        <f>IF(ISERROR(VLOOKUP($Y1458,技リスト!$A$1:$F$270,3,FALSE)),"－",VLOOKUP($Y1458,技リスト!$A$1:$F$270,3,FALSE))</f>
        <v>65</v>
      </c>
      <c r="AB1458" s="3" t="str">
        <f>IF($E1458=IF(ISERROR(VLOOKUP($Y1458,技リスト!$A$1:$F$270,4,FALSE)),"－",VLOOKUP($Y1458,技リスト!$A$1:$F$270,4,FALSE)),"一致","")</f>
        <v>一致</v>
      </c>
      <c r="AC1458" s="15" t="s">
        <v>253</v>
      </c>
      <c r="AD1458" s="3" t="str">
        <f>IF(ISERROR(VLOOKUP($AC1458,技リスト!$A$1:$F$270,6,FALSE)),"－",VLOOKUP($AC1458,技リスト!$A$1:$F$270,6,FALSE))</f>
        <v>NS</v>
      </c>
      <c r="AE1458" s="3">
        <f>IF(ISERROR(VLOOKUP($AC1458,技リスト!$A$1:$F$270,3,FALSE)),"－",VLOOKUP($AC1458,技リスト!$A$1:$F$270,3,FALSE))</f>
        <v>84</v>
      </c>
      <c r="AF1458" s="3" t="str">
        <f>IF($E1458=IF(ISERROR(VLOOKUP($AC1458,技リスト!$A$1:$F$245,4,FALSE)),"－",VLOOKUP($AC1458,技リスト!$A$1:$F$245,4,FALSE)),"一致","")</f>
        <v/>
      </c>
      <c r="AG1458" s="16" t="str">
        <f t="shared" si="176"/>
        <v>ファントムシュートフリーズショットラン・ボール・ランツインブースト</v>
      </c>
      <c r="AH1458" s="16" t="str">
        <f t="shared" si="177"/>
        <v>ファントムシュートフリーズショットラン・ボール・ランツインブースト</v>
      </c>
      <c r="AI1458" s="16" t="str">
        <f t="shared" si="178"/>
        <v>ファントムシュートフリーズショットラン・ボール・ランツインブースト</v>
      </c>
      <c r="AJ1458" s="16" t="str">
        <f t="shared" si="179"/>
        <v>ファントムシュートフリーズショットラン・ボール・ランツインブースト</v>
      </c>
      <c r="AK1458" s="15" t="str">
        <f t="shared" si="180"/>
        <v>NSNSNSNS</v>
      </c>
      <c r="AL1458" s="16" t="str">
        <f t="shared" si="181"/>
        <v>NSNSNSNS</v>
      </c>
      <c r="AM1458" s="15" t="str">
        <f t="shared" si="182"/>
        <v>NSNSNSNS</v>
      </c>
      <c r="AN1458" s="15" t="str">
        <f t="shared" si="183"/>
        <v>NSNSNSNS</v>
      </c>
    </row>
    <row r="1459" spans="1:40" ht="11.25" customHeight="1" x14ac:dyDescent="0.15">
      <c r="A1459" s="15">
        <v>1458</v>
      </c>
      <c r="B1459" s="15" t="s">
        <v>3229</v>
      </c>
      <c r="C1459" s="15" t="s">
        <v>3230</v>
      </c>
      <c r="D1459" s="3" t="s">
        <v>18</v>
      </c>
      <c r="E1459" s="15" t="s">
        <v>145</v>
      </c>
      <c r="F1459" s="15" t="s">
        <v>17</v>
      </c>
      <c r="G1459" s="15">
        <v>151</v>
      </c>
      <c r="H1459" s="15">
        <v>136</v>
      </c>
      <c r="I1459" s="15">
        <v>44</v>
      </c>
      <c r="J1459" s="15">
        <v>60</v>
      </c>
      <c r="K1459" s="15">
        <v>70</v>
      </c>
      <c r="L1459" s="15">
        <v>46</v>
      </c>
      <c r="M1459" s="15">
        <v>58</v>
      </c>
      <c r="N1459" s="15">
        <v>55</v>
      </c>
      <c r="O1459" s="15">
        <v>52</v>
      </c>
      <c r="P1459" s="15">
        <v>15</v>
      </c>
      <c r="Q1459" s="15" t="s">
        <v>146</v>
      </c>
      <c r="R1459" s="3" t="str">
        <f>IF(ISERROR(VLOOKUP($Q1459,技リスト!$A$1:$F$270,6,FALSE)),"－",VLOOKUP($Q1459,技リスト!$A$1:$F$270,6,FALSE))</f>
        <v>DR</v>
      </c>
      <c r="S1459" s="3">
        <f>IF(ISERROR(VLOOKUP($Q1459,技リスト!$A$1:$F$270,3,FALSE)),"－",VLOOKUP($Q1459,技リスト!$A$1:$F$270,3,FALSE))</f>
        <v>15</v>
      </c>
      <c r="T1459" s="3" t="str">
        <f>IF($E1459=IF(ISERROR(VLOOKUP($Q1459,技リスト!$A$1:$F$270,4,FALSE)),"－",VLOOKUP($Q1459,技リスト!$A$1:$F$270,4,FALSE)),"一致","")</f>
        <v/>
      </c>
      <c r="U1459" s="15" t="s">
        <v>304</v>
      </c>
      <c r="V1459" s="3" t="str">
        <f>IF(ISERROR(VLOOKUP($U1459,技リスト!$A$1:$F$270,6,FALSE)),"－",VLOOKUP($U1459,技リスト!$A$1:$F$270,6,FALSE))</f>
        <v>BL</v>
      </c>
      <c r="W1459" s="3">
        <f>IF(ISERROR(VLOOKUP($U1459,技リスト!$A$1:$F$270,3,FALSE)),"－",VLOOKUP($U1459,技リスト!$A$1:$F$270,3,FALSE))</f>
        <v>12</v>
      </c>
      <c r="X1459" s="3" t="str">
        <f>IF($E1459=IF(ISERROR(VLOOKUP($U1459,技リスト!$A$1:$F$270,4,FALSE)),"－",VLOOKUP($U1459,技リスト!$A$1:$F$270,4,FALSE)),"一致","")</f>
        <v/>
      </c>
      <c r="Y1459" s="15" t="s">
        <v>213</v>
      </c>
      <c r="Z1459" s="3" t="str">
        <f>IF(ISERROR(VLOOKUP($Y1459,技リスト!$A$1:$F$270,6,FALSE)),"－",VLOOKUP($Y1459,技リスト!$A$1:$F$270,6,FALSE))</f>
        <v>BL</v>
      </c>
      <c r="AA1459" s="3">
        <f>IF(ISERROR(VLOOKUP($Y1459,技リスト!$A$1:$F$270,3,FALSE)),"－",VLOOKUP($Y1459,技リスト!$A$1:$F$270,3,FALSE))</f>
        <v>56</v>
      </c>
      <c r="AB1459" s="3" t="str">
        <f>IF($E1459=IF(ISERROR(VLOOKUP($Y1459,技リスト!$A$1:$F$270,4,FALSE)),"－",VLOOKUP($Y1459,技リスト!$A$1:$F$270,4,FALSE)),"一致","")</f>
        <v/>
      </c>
      <c r="AC1459" s="15" t="s">
        <v>135</v>
      </c>
      <c r="AD1459" s="3" t="str">
        <f>IF(ISERROR(VLOOKUP($AC1459,技リスト!$A$1:$F$270,6,FALSE)),"－",VLOOKUP($AC1459,技リスト!$A$1:$F$270,6,FALSE))</f>
        <v>DR</v>
      </c>
      <c r="AE1459" s="3">
        <f>IF(ISERROR(VLOOKUP($AC1459,技リスト!$A$1:$F$270,3,FALSE)),"－",VLOOKUP($AC1459,技リスト!$A$1:$F$270,3,FALSE))</f>
        <v>61</v>
      </c>
      <c r="AF1459" s="3" t="str">
        <f>IF($E1459=IF(ISERROR(VLOOKUP($AC1459,技リスト!$A$1:$F$245,4,FALSE)),"－",VLOOKUP($AC1459,技リスト!$A$1:$F$245,4,FALSE)),"一致","")</f>
        <v/>
      </c>
      <c r="AG1459" s="16" t="str">
        <f t="shared" si="176"/>
        <v>モンキーターンしこふみアースクェイクモグラフェイント</v>
      </c>
      <c r="AH1459" s="16" t="str">
        <f t="shared" si="177"/>
        <v>モンキーターンしこふみアースクェイクモグラフェイント</v>
      </c>
      <c r="AI1459" s="16" t="str">
        <f t="shared" si="178"/>
        <v>モンキーターンしこふみアースクェイクモグラフェイント</v>
      </c>
      <c r="AJ1459" s="16" t="str">
        <f t="shared" si="179"/>
        <v>モンキーターンしこふみアースクェイクモグラフェイント</v>
      </c>
      <c r="AK1459" s="15" t="str">
        <f t="shared" si="180"/>
        <v>DRBLBLDR</v>
      </c>
      <c r="AL1459" s="16" t="str">
        <f t="shared" si="181"/>
        <v>DRBLBLDR</v>
      </c>
      <c r="AM1459" s="15" t="str">
        <f t="shared" si="182"/>
        <v>DRBLBLDR</v>
      </c>
      <c r="AN1459" s="15" t="str">
        <f t="shared" si="183"/>
        <v>DRBLBLDR</v>
      </c>
    </row>
    <row r="1460" spans="1:40" ht="11.25" customHeight="1" x14ac:dyDescent="0.15">
      <c r="A1460" s="15">
        <v>1459</v>
      </c>
      <c r="B1460" s="15" t="s">
        <v>3231</v>
      </c>
      <c r="C1460" s="15" t="s">
        <v>3232</v>
      </c>
      <c r="D1460" s="3" t="s">
        <v>18</v>
      </c>
      <c r="E1460" s="15" t="s">
        <v>88</v>
      </c>
      <c r="F1460" s="15" t="s">
        <v>52</v>
      </c>
      <c r="G1460" s="15">
        <v>173</v>
      </c>
      <c r="H1460" s="15">
        <v>137</v>
      </c>
      <c r="I1460" s="15">
        <v>56</v>
      </c>
      <c r="J1460" s="15">
        <v>52</v>
      </c>
      <c r="K1460" s="15">
        <v>57</v>
      </c>
      <c r="L1460" s="15">
        <v>52</v>
      </c>
      <c r="M1460" s="15">
        <v>61</v>
      </c>
      <c r="N1460" s="15">
        <v>56</v>
      </c>
      <c r="O1460" s="15">
        <v>56</v>
      </c>
      <c r="P1460" s="15">
        <v>20</v>
      </c>
      <c r="Q1460" s="15" t="s">
        <v>349</v>
      </c>
      <c r="R1460" s="3" t="str">
        <f>IF(ISERROR(VLOOKUP($Q1460,技リスト!$A$1:$F$270,6,FALSE)),"－",VLOOKUP($Q1460,技リスト!$A$1:$F$270,6,FALSE))</f>
        <v>NS</v>
      </c>
      <c r="S1460" s="3">
        <f>IF(ISERROR(VLOOKUP($Q1460,技リスト!$A$1:$F$270,3,FALSE)),"－",VLOOKUP($Q1460,技リスト!$A$1:$F$270,3,FALSE))</f>
        <v>22</v>
      </c>
      <c r="T1460" s="3" t="str">
        <f>IF($E1460=IF(ISERROR(VLOOKUP($Q1460,技リスト!$A$1:$F$270,4,FALSE)),"－",VLOOKUP($Q1460,技リスト!$A$1:$F$270,4,FALSE)),"一致","")</f>
        <v/>
      </c>
      <c r="U1460" s="15" t="s">
        <v>180</v>
      </c>
      <c r="V1460" s="3" t="str">
        <f>IF(ISERROR(VLOOKUP($U1460,技リスト!$A$1:$F$270,6,FALSE)),"－",VLOOKUP($U1460,技リスト!$A$1:$F$270,6,FALSE))</f>
        <v>NS</v>
      </c>
      <c r="W1460" s="3">
        <f>IF(ISERROR(VLOOKUP($U1460,技リスト!$A$1:$F$270,3,FALSE)),"－",VLOOKUP($U1460,技リスト!$A$1:$F$270,3,FALSE))</f>
        <v>65</v>
      </c>
      <c r="X1460" s="3" t="str">
        <f>IF($E1460=IF(ISERROR(VLOOKUP($U1460,技リスト!$A$1:$F$270,4,FALSE)),"－",VLOOKUP($U1460,技リスト!$A$1:$F$270,4,FALSE)),"一致","")</f>
        <v/>
      </c>
      <c r="Y1460" s="15" t="s">
        <v>134</v>
      </c>
      <c r="Z1460" s="3" t="str">
        <f>IF(ISERROR(VLOOKUP($Y1460,技リスト!$A$1:$F$270,6,FALSE)),"－",VLOOKUP($Y1460,技リスト!$A$1:$F$270,6,FALSE))</f>
        <v>DR</v>
      </c>
      <c r="AA1460" s="3">
        <f>IF(ISERROR(VLOOKUP($Y1460,技リスト!$A$1:$F$270,3,FALSE)),"－",VLOOKUP($Y1460,技リスト!$A$1:$F$270,3,FALSE))</f>
        <v>38</v>
      </c>
      <c r="AB1460" s="3" t="str">
        <f>IF($E1460=IF(ISERROR(VLOOKUP($Y1460,技リスト!$A$1:$F$270,4,FALSE)),"－",VLOOKUP($Y1460,技リスト!$A$1:$F$270,4,FALSE)),"一致","")</f>
        <v/>
      </c>
      <c r="AC1460" s="15" t="s">
        <v>148</v>
      </c>
      <c r="AD1460" s="3" t="str">
        <f>IF(ISERROR(VLOOKUP($AC1460,技リスト!$A$1:$F$270,6,FALSE)),"－",VLOOKUP($AC1460,技リスト!$A$1:$F$270,6,FALSE))</f>
        <v>BS</v>
      </c>
      <c r="AE1460" s="3">
        <f>IF(ISERROR(VLOOKUP($AC1460,技リスト!$A$1:$F$270,3,FALSE)),"－",VLOOKUP($AC1460,技リスト!$A$1:$F$270,3,FALSE))</f>
        <v>80</v>
      </c>
      <c r="AF1460" s="3" t="str">
        <f>IF($E1460=IF(ISERROR(VLOOKUP($AC1460,技リスト!$A$1:$F$245,4,FALSE)),"－",VLOOKUP($AC1460,技リスト!$A$1:$F$245,4,FALSE)),"一致","")</f>
        <v/>
      </c>
      <c r="AG1460" s="16" t="str">
        <f t="shared" si="176"/>
        <v>スネークショットドラゴンクラッシュスーパーアルマジロドこんじょうバット</v>
      </c>
      <c r="AH1460" s="16" t="str">
        <f t="shared" si="177"/>
        <v>スネークショットドラゴンクラッシュスーパーアルマジロドこんじょうバット</v>
      </c>
      <c r="AI1460" s="16" t="str">
        <f t="shared" si="178"/>
        <v>スネークショットドラゴンクラッシュスーパーアルマジロドこんじょうバット</v>
      </c>
      <c r="AJ1460" s="16" t="str">
        <f t="shared" si="179"/>
        <v>スネークショットドラゴンクラッシュスーパーアルマジロドこんじょうバット</v>
      </c>
      <c r="AK1460" s="15" t="str">
        <f t="shared" si="180"/>
        <v>NSNSDRBS</v>
      </c>
      <c r="AL1460" s="16" t="str">
        <f t="shared" si="181"/>
        <v>NSNSDRBS</v>
      </c>
      <c r="AM1460" s="15" t="str">
        <f t="shared" si="182"/>
        <v>NSNSDRBS</v>
      </c>
      <c r="AN1460" s="15" t="str">
        <f t="shared" si="183"/>
        <v>NSNSDRBS</v>
      </c>
    </row>
    <row r="1461" spans="1:40" ht="11.25" customHeight="1" x14ac:dyDescent="0.15">
      <c r="A1461" s="15">
        <v>1460</v>
      </c>
      <c r="B1461" s="15" t="s">
        <v>3233</v>
      </c>
      <c r="C1461" s="15" t="s">
        <v>3234</v>
      </c>
      <c r="D1461" s="3" t="s">
        <v>192</v>
      </c>
      <c r="E1461" s="15" t="s">
        <v>145</v>
      </c>
      <c r="F1461" s="15" t="s">
        <v>52</v>
      </c>
      <c r="G1461" s="15">
        <v>151</v>
      </c>
      <c r="H1461" s="15">
        <v>172</v>
      </c>
      <c r="I1461" s="15">
        <v>61</v>
      </c>
      <c r="J1461" s="15">
        <v>68</v>
      </c>
      <c r="K1461" s="15">
        <v>61</v>
      </c>
      <c r="L1461" s="15">
        <v>78</v>
      </c>
      <c r="M1461" s="15">
        <v>71</v>
      </c>
      <c r="N1461" s="15">
        <v>64</v>
      </c>
      <c r="O1461" s="15">
        <v>68</v>
      </c>
      <c r="P1461" s="15">
        <v>27</v>
      </c>
      <c r="Q1461" s="15" t="s">
        <v>397</v>
      </c>
      <c r="R1461" s="3" t="str">
        <f>IF(ISERROR(VLOOKUP($Q1461,技リスト!$A$1:$F$270,6,FALSE)),"－",VLOOKUP($Q1461,技リスト!$A$1:$F$270,6,FALSE))</f>
        <v>NS</v>
      </c>
      <c r="S1461" s="3">
        <f>IF(ISERROR(VLOOKUP($Q1461,技リスト!$A$1:$F$270,3,FALSE)),"－",VLOOKUP($Q1461,技リスト!$A$1:$F$270,3,FALSE))</f>
        <v>58</v>
      </c>
      <c r="T1461" s="3" t="str">
        <f>IF($E1461=IF(ISERROR(VLOOKUP($Q1461,技リスト!$A$1:$F$270,4,FALSE)),"－",VLOOKUP($Q1461,技リスト!$A$1:$F$270,4,FALSE)),"一致","")</f>
        <v>一致</v>
      </c>
      <c r="U1461" s="15" t="s">
        <v>160</v>
      </c>
      <c r="V1461" s="3" t="str">
        <f>IF(ISERROR(VLOOKUP($U1461,技リスト!$A$1:$F$270,6,FALSE)),"－",VLOOKUP($U1461,技リスト!$A$1:$F$270,6,FALSE))</f>
        <v>BS</v>
      </c>
      <c r="W1461" s="3">
        <f>IF(ISERROR(VLOOKUP($U1461,技リスト!$A$1:$F$270,3,FALSE)),"－",VLOOKUP($U1461,技リスト!$A$1:$F$270,3,FALSE))</f>
        <v>78</v>
      </c>
      <c r="X1461" s="3" t="str">
        <f>IF($E1461=IF(ISERROR(VLOOKUP($U1461,技リスト!$A$1:$F$270,4,FALSE)),"－",VLOOKUP($U1461,技リスト!$A$1:$F$270,4,FALSE)),"一致","")</f>
        <v/>
      </c>
      <c r="Y1461" s="15" t="s">
        <v>921</v>
      </c>
      <c r="Z1461" s="3" t="str">
        <f>IF(ISERROR(VLOOKUP($Y1461,技リスト!$A$1:$F$270,6,FALSE)),"－",VLOOKUP($Y1461,技リスト!$A$1:$F$270,6,FALSE))</f>
        <v>DR</v>
      </c>
      <c r="AA1461" s="3">
        <f>IF(ISERROR(VLOOKUP($Y1461,技リスト!$A$1:$F$270,3,FALSE)),"－",VLOOKUP($Y1461,技リスト!$A$1:$F$270,3,FALSE))</f>
        <v>17</v>
      </c>
      <c r="AB1461" s="3" t="str">
        <f>IF($E1461=IF(ISERROR(VLOOKUP($Y1461,技リスト!$A$1:$F$270,4,FALSE)),"－",VLOOKUP($Y1461,技リスト!$A$1:$F$270,4,FALSE)),"一致","")</f>
        <v>一致</v>
      </c>
      <c r="AC1461" s="15" t="s">
        <v>148</v>
      </c>
      <c r="AD1461" s="3" t="str">
        <f>IF(ISERROR(VLOOKUP($AC1461,技リスト!$A$1:$F$270,6,FALSE)),"－",VLOOKUP($AC1461,技リスト!$A$1:$F$270,6,FALSE))</f>
        <v>BS</v>
      </c>
      <c r="AE1461" s="3">
        <f>IF(ISERROR(VLOOKUP($AC1461,技リスト!$A$1:$F$270,3,FALSE)),"－",VLOOKUP($AC1461,技リスト!$A$1:$F$270,3,FALSE))</f>
        <v>80</v>
      </c>
      <c r="AF1461" s="3" t="str">
        <f>IF($E1461=IF(ISERROR(VLOOKUP($AC1461,技リスト!$A$1:$F$245,4,FALSE)),"－",VLOOKUP($AC1461,技リスト!$A$1:$F$245,4,FALSE)),"一致","")</f>
        <v>一致</v>
      </c>
      <c r="AG1461" s="16" t="str">
        <f t="shared" si="176"/>
        <v>メテオアタッククンフーアタックひとりワンツードこんじょうバット</v>
      </c>
      <c r="AH1461" s="16" t="str">
        <f t="shared" si="177"/>
        <v>メテオアタッククンフーアタックひとりワンツードこんじょうバット</v>
      </c>
      <c r="AI1461" s="16" t="str">
        <f t="shared" si="178"/>
        <v>メテオアタッククンフーアタックひとりワンツードこんじょうバット</v>
      </c>
      <c r="AJ1461" s="16" t="str">
        <f t="shared" si="179"/>
        <v>メテオアタッククンフーアタックひとりワンツードこんじょうバット</v>
      </c>
      <c r="AK1461" s="15" t="str">
        <f t="shared" si="180"/>
        <v>NSBSDRBS</v>
      </c>
      <c r="AL1461" s="16" t="str">
        <f t="shared" si="181"/>
        <v>NSBSDRBS</v>
      </c>
      <c r="AM1461" s="15" t="str">
        <f t="shared" si="182"/>
        <v>NSBSDRBS</v>
      </c>
      <c r="AN1461" s="15" t="str">
        <f t="shared" si="183"/>
        <v>NSBSDRBS</v>
      </c>
    </row>
    <row r="1462" spans="1:40" ht="11.25" customHeight="1" x14ac:dyDescent="0.15">
      <c r="A1462" s="15">
        <v>1461</v>
      </c>
      <c r="B1462" s="15" t="s">
        <v>3235</v>
      </c>
      <c r="C1462" s="15" t="s">
        <v>3236</v>
      </c>
      <c r="D1462" s="3" t="s">
        <v>192</v>
      </c>
      <c r="E1462" s="15" t="s">
        <v>88</v>
      </c>
      <c r="F1462" s="15" t="s">
        <v>53</v>
      </c>
      <c r="G1462" s="15">
        <v>134</v>
      </c>
      <c r="H1462" s="15">
        <v>172</v>
      </c>
      <c r="I1462" s="15">
        <v>62</v>
      </c>
      <c r="J1462" s="15">
        <v>68</v>
      </c>
      <c r="K1462" s="15">
        <v>71</v>
      </c>
      <c r="L1462" s="15">
        <v>60</v>
      </c>
      <c r="M1462" s="15">
        <v>70</v>
      </c>
      <c r="N1462" s="15">
        <v>60</v>
      </c>
      <c r="O1462" s="15">
        <v>62</v>
      </c>
      <c r="P1462" s="15">
        <v>26</v>
      </c>
      <c r="Q1462" s="15" t="s">
        <v>921</v>
      </c>
      <c r="R1462" s="3" t="str">
        <f>IF(ISERROR(VLOOKUP($Q1462,技リスト!$A$1:$F$270,6,FALSE)),"－",VLOOKUP($Q1462,技リスト!$A$1:$F$270,6,FALSE))</f>
        <v>DR</v>
      </c>
      <c r="S1462" s="3">
        <f>IF(ISERROR(VLOOKUP($Q1462,技リスト!$A$1:$F$270,3,FALSE)),"－",VLOOKUP($Q1462,技リスト!$A$1:$F$270,3,FALSE))</f>
        <v>17</v>
      </c>
      <c r="T1462" s="3" t="str">
        <f>IF($E1462=IF(ISERROR(VLOOKUP($Q1462,技リスト!$A$1:$F$270,4,FALSE)),"－",VLOOKUP($Q1462,技リスト!$A$1:$F$270,4,FALSE)),"一致","")</f>
        <v/>
      </c>
      <c r="U1462" s="15" t="s">
        <v>152</v>
      </c>
      <c r="V1462" s="3" t="str">
        <f>IF(ISERROR(VLOOKUP($U1462,技リスト!$A$1:$F$270,6,FALSE)),"－",VLOOKUP($U1462,技リスト!$A$1:$F$270,6,FALSE))</f>
        <v>DR</v>
      </c>
      <c r="W1462" s="3">
        <f>IF(ISERROR(VLOOKUP($U1462,技リスト!$A$1:$F$270,3,FALSE)),"－",VLOOKUP($U1462,技リスト!$A$1:$F$270,3,FALSE))</f>
        <v>47</v>
      </c>
      <c r="X1462" s="3" t="str">
        <f>IF($E1462=IF(ISERROR(VLOOKUP($U1462,技リスト!$A$1:$F$270,4,FALSE)),"－",VLOOKUP($U1462,技リスト!$A$1:$F$270,4,FALSE)),"一致","")</f>
        <v>一致</v>
      </c>
      <c r="Y1462" s="15" t="s">
        <v>699</v>
      </c>
      <c r="Z1462" s="3" t="str">
        <f>IF(ISERROR(VLOOKUP($Y1462,技リスト!$A$1:$F$270,6,FALSE)),"－",VLOOKUP($Y1462,技リスト!$A$1:$F$270,6,FALSE))</f>
        <v>BL</v>
      </c>
      <c r="AA1462" s="3">
        <f>IF(ISERROR(VLOOKUP($Y1462,技リスト!$A$1:$F$270,3,FALSE)),"－",VLOOKUP($Y1462,技リスト!$A$1:$F$270,3,FALSE))</f>
        <v>80</v>
      </c>
      <c r="AB1462" s="3" t="str">
        <f>IF($E1462=IF(ISERROR(VLOOKUP($Y1462,技リスト!$A$1:$F$270,4,FALSE)),"－",VLOOKUP($Y1462,技リスト!$A$1:$F$270,4,FALSE)),"一致","")</f>
        <v/>
      </c>
      <c r="AC1462" s="15" t="s">
        <v>172</v>
      </c>
      <c r="AD1462" s="3" t="str">
        <f>IF(ISERROR(VLOOKUP($AC1462,技リスト!$A$1:$F$270,6,FALSE)),"－",VLOOKUP($AC1462,技リスト!$A$1:$F$270,6,FALSE))</f>
        <v>DR</v>
      </c>
      <c r="AE1462" s="3">
        <f>IF(ISERROR(VLOOKUP($AC1462,技リスト!$A$1:$F$270,3,FALSE)),"－",VLOOKUP($AC1462,技リスト!$A$1:$F$270,3,FALSE))</f>
        <v>83</v>
      </c>
      <c r="AF1462" s="3" t="str">
        <f>IF($E1462=IF(ISERROR(VLOOKUP($AC1462,技リスト!$A$1:$F$245,4,FALSE)),"－",VLOOKUP($AC1462,技リスト!$A$1:$F$245,4,FALSE)),"一致","")</f>
        <v>一致</v>
      </c>
      <c r="AG1462" s="16" t="str">
        <f t="shared" si="176"/>
        <v>ひとりワンツージグザグスパークグッドスメルダッシュストーム</v>
      </c>
      <c r="AH1462" s="16" t="str">
        <f t="shared" si="177"/>
        <v>ひとりワンツージグザグスパークグッドスメルダッシュストーム</v>
      </c>
      <c r="AI1462" s="16" t="str">
        <f t="shared" si="178"/>
        <v>ひとりワンツージグザグスパークグッドスメルダッシュストーム</v>
      </c>
      <c r="AJ1462" s="16" t="str">
        <f t="shared" si="179"/>
        <v>ひとりワンツージグザグスパークグッドスメルダッシュストーム</v>
      </c>
      <c r="AK1462" s="15" t="str">
        <f t="shared" si="180"/>
        <v>DRDRBLDR</v>
      </c>
      <c r="AL1462" s="16" t="str">
        <f t="shared" si="181"/>
        <v>DRDRBLDR</v>
      </c>
      <c r="AM1462" s="15" t="str">
        <f t="shared" si="182"/>
        <v>DRDRBLDR</v>
      </c>
      <c r="AN1462" s="15" t="str">
        <f t="shared" si="183"/>
        <v>DRDRBLDR</v>
      </c>
    </row>
    <row r="1463" spans="1:40" ht="11.25" customHeight="1" x14ac:dyDescent="0.15">
      <c r="A1463" s="15">
        <v>1462</v>
      </c>
      <c r="B1463" s="15" t="s">
        <v>3237</v>
      </c>
      <c r="C1463" s="15" t="s">
        <v>3238</v>
      </c>
      <c r="D1463" s="3" t="s">
        <v>18</v>
      </c>
      <c r="E1463" s="15" t="s">
        <v>145</v>
      </c>
      <c r="F1463" s="15" t="s">
        <v>17</v>
      </c>
      <c r="G1463" s="15">
        <v>156</v>
      </c>
      <c r="H1463" s="15">
        <v>177</v>
      </c>
      <c r="I1463" s="15">
        <v>64</v>
      </c>
      <c r="J1463" s="15">
        <v>75</v>
      </c>
      <c r="K1463" s="15">
        <v>60</v>
      </c>
      <c r="L1463" s="15">
        <v>72</v>
      </c>
      <c r="M1463" s="15">
        <v>66</v>
      </c>
      <c r="N1463" s="15">
        <v>62</v>
      </c>
      <c r="O1463" s="15">
        <v>67</v>
      </c>
      <c r="P1463" s="15">
        <v>20</v>
      </c>
      <c r="Q1463" s="15" t="s">
        <v>264</v>
      </c>
      <c r="R1463" s="3" t="str">
        <f>IF(ISERROR(VLOOKUP($Q1463,技リスト!$A$1:$F$270,6,FALSE)),"－",VLOOKUP($Q1463,技リスト!$A$1:$F$270,6,FALSE))</f>
        <v>BL</v>
      </c>
      <c r="S1463" s="3">
        <f>IF(ISERROR(VLOOKUP($Q1463,技リスト!$A$1:$F$270,3,FALSE)),"－",VLOOKUP($Q1463,技リスト!$A$1:$F$270,3,FALSE))</f>
        <v>16</v>
      </c>
      <c r="T1463" s="3" t="str">
        <f>IF($E1463=IF(ISERROR(VLOOKUP($Q1463,技リスト!$A$1:$F$270,4,FALSE)),"－",VLOOKUP($Q1463,技リスト!$A$1:$F$270,4,FALSE)),"一致","")</f>
        <v/>
      </c>
      <c r="U1463" s="15" t="s">
        <v>427</v>
      </c>
      <c r="V1463" s="3" t="str">
        <f>IF(ISERROR(VLOOKUP($U1463,技リスト!$A$1:$F$270,6,FALSE)),"－",VLOOKUP($U1463,技リスト!$A$1:$F$270,6,FALSE))</f>
        <v>BL</v>
      </c>
      <c r="W1463" s="3">
        <f>IF(ISERROR(VLOOKUP($U1463,技リスト!$A$1:$F$270,3,FALSE)),"－",VLOOKUP($U1463,技リスト!$A$1:$F$270,3,FALSE))</f>
        <v>39</v>
      </c>
      <c r="X1463" s="3" t="str">
        <f>IF($E1463=IF(ISERROR(VLOOKUP($U1463,技リスト!$A$1:$F$270,4,FALSE)),"－",VLOOKUP($U1463,技リスト!$A$1:$F$270,4,FALSE)),"一致","")</f>
        <v/>
      </c>
      <c r="Y1463" s="15" t="s">
        <v>220</v>
      </c>
      <c r="Z1463" s="3" t="str">
        <f>IF(ISERROR(VLOOKUP($Y1463,技リスト!$A$1:$F$270,6,FALSE)),"－",VLOOKUP($Y1463,技リスト!$A$1:$F$270,6,FALSE))</f>
        <v>BL</v>
      </c>
      <c r="AA1463" s="3">
        <f>IF(ISERROR(VLOOKUP($Y1463,技リスト!$A$1:$F$270,3,FALSE)),"－",VLOOKUP($Y1463,技リスト!$A$1:$F$270,3,FALSE))</f>
        <v>84</v>
      </c>
      <c r="AB1463" s="3" t="str">
        <f>IF($E1463=IF(ISERROR(VLOOKUP($Y1463,技リスト!$A$1:$F$270,4,FALSE)),"－",VLOOKUP($Y1463,技リスト!$A$1:$F$270,4,FALSE)),"一致","")</f>
        <v/>
      </c>
      <c r="AC1463" s="15" t="s">
        <v>816</v>
      </c>
      <c r="AD1463" s="3" t="str">
        <f>IF(ISERROR(VLOOKUP($AC1463,技リスト!$A$1:$F$270,6,FALSE)),"－",VLOOKUP($AC1463,技リスト!$A$1:$F$270,6,FALSE))</f>
        <v>DR</v>
      </c>
      <c r="AE1463" s="3">
        <f>IF(ISERROR(VLOOKUP($AC1463,技リスト!$A$1:$F$270,3,FALSE)),"－",VLOOKUP($AC1463,技リスト!$A$1:$F$270,3,FALSE))</f>
        <v>83</v>
      </c>
      <c r="AF1463" s="3" t="str">
        <f>IF($E1463=IF(ISERROR(VLOOKUP($AC1463,技リスト!$A$1:$F$245,4,FALSE)),"－",VLOOKUP($AC1463,技リスト!$A$1:$F$245,4,FALSE)),"一致","")</f>
        <v/>
      </c>
      <c r="AG1463" s="16" t="str">
        <f t="shared" si="176"/>
        <v>おんりょうブレードアタックダブルサイクロンモグラシャッフル</v>
      </c>
      <c r="AH1463" s="16" t="str">
        <f t="shared" si="177"/>
        <v>おんりょうブレードアタックダブルサイクロンモグラシャッフル</v>
      </c>
      <c r="AI1463" s="16" t="str">
        <f t="shared" si="178"/>
        <v>おんりょうブレードアタックダブルサイクロンモグラシャッフル</v>
      </c>
      <c r="AJ1463" s="16" t="str">
        <f t="shared" si="179"/>
        <v>おんりょうブレードアタックダブルサイクロンモグラシャッフル</v>
      </c>
      <c r="AK1463" s="15" t="str">
        <f t="shared" si="180"/>
        <v>BLBLBLDR</v>
      </c>
      <c r="AL1463" s="16" t="str">
        <f t="shared" si="181"/>
        <v>BLBLBLDR</v>
      </c>
      <c r="AM1463" s="15" t="str">
        <f t="shared" si="182"/>
        <v>BLBLBLDR</v>
      </c>
      <c r="AN1463" s="15" t="str">
        <f t="shared" si="183"/>
        <v>BLBLBLDR</v>
      </c>
    </row>
    <row r="1464" spans="1:40" ht="11.25" customHeight="1" x14ac:dyDescent="0.15">
      <c r="A1464" s="15">
        <v>1463</v>
      </c>
      <c r="B1464" s="15" t="s">
        <v>3239</v>
      </c>
      <c r="C1464" s="15" t="s">
        <v>3240</v>
      </c>
      <c r="D1464" s="3" t="s">
        <v>18</v>
      </c>
      <c r="E1464" s="15" t="s">
        <v>145</v>
      </c>
      <c r="F1464" s="15" t="s">
        <v>52</v>
      </c>
      <c r="G1464" s="15">
        <v>217</v>
      </c>
      <c r="H1464" s="15">
        <v>140</v>
      </c>
      <c r="I1464" s="15">
        <v>49</v>
      </c>
      <c r="J1464" s="15">
        <v>53</v>
      </c>
      <c r="K1464" s="15">
        <v>60</v>
      </c>
      <c r="L1464" s="15">
        <v>60</v>
      </c>
      <c r="M1464" s="15">
        <v>60</v>
      </c>
      <c r="N1464" s="15">
        <v>78</v>
      </c>
      <c r="O1464" s="15">
        <v>56</v>
      </c>
      <c r="P1464" s="15">
        <v>14</v>
      </c>
      <c r="Q1464" s="15" t="s">
        <v>344</v>
      </c>
      <c r="R1464" s="3" t="str">
        <f>IF(ISERROR(VLOOKUP($Q1464,技リスト!$A$1:$F$270,6,FALSE)),"－",VLOOKUP($Q1464,技リスト!$A$1:$F$270,6,FALSE))</f>
        <v>NS</v>
      </c>
      <c r="S1464" s="3">
        <f>IF(ISERROR(VLOOKUP($Q1464,技リスト!$A$1:$F$270,3,FALSE)),"－",VLOOKUP($Q1464,技リスト!$A$1:$F$270,3,FALSE))</f>
        <v>31</v>
      </c>
      <c r="T1464" s="3" t="str">
        <f>IF($E1464=IF(ISERROR(VLOOKUP($Q1464,技リスト!$A$1:$F$270,4,FALSE)),"－",VLOOKUP($Q1464,技リスト!$A$1:$F$270,4,FALSE)),"一致","")</f>
        <v/>
      </c>
      <c r="U1464" s="15" t="s">
        <v>449</v>
      </c>
      <c r="V1464" s="3" t="str">
        <f>IF(ISERROR(VLOOKUP($U1464,技リスト!$A$1:$F$270,6,FALSE)),"－",VLOOKUP($U1464,技リスト!$A$1:$F$270,6,FALSE))</f>
        <v>NS</v>
      </c>
      <c r="W1464" s="3">
        <f>IF(ISERROR(VLOOKUP($U1464,技リスト!$A$1:$F$270,3,FALSE)),"－",VLOOKUP($U1464,技リスト!$A$1:$F$270,3,FALSE))</f>
        <v>58</v>
      </c>
      <c r="X1464" s="3" t="str">
        <f>IF($E1464=IF(ISERROR(VLOOKUP($U1464,技リスト!$A$1:$F$270,4,FALSE)),"－",VLOOKUP($U1464,技リスト!$A$1:$F$270,4,FALSE)),"一致","")</f>
        <v/>
      </c>
      <c r="Y1464" s="15" t="s">
        <v>176</v>
      </c>
      <c r="Z1464" s="3" t="str">
        <f>IF(ISERROR(VLOOKUP($Y1464,技リスト!$A$1:$F$270,6,FALSE)),"－",VLOOKUP($Y1464,技リスト!$A$1:$F$270,6,FALSE))</f>
        <v>DR</v>
      </c>
      <c r="AA1464" s="3">
        <f>IF(ISERROR(VLOOKUP($Y1464,技リスト!$A$1:$F$270,3,FALSE)),"－",VLOOKUP($Y1464,技リスト!$A$1:$F$270,3,FALSE))</f>
        <v>47</v>
      </c>
      <c r="AB1464" s="3" t="str">
        <f>IF($E1464=IF(ISERROR(VLOOKUP($Y1464,技リスト!$A$1:$F$270,4,FALSE)),"－",VLOOKUP($Y1464,技リスト!$A$1:$F$270,4,FALSE)),"一致","")</f>
        <v>一致</v>
      </c>
      <c r="AC1464" s="15" t="s">
        <v>522</v>
      </c>
      <c r="AD1464" s="3" t="str">
        <f>IF(ISERROR(VLOOKUP($AC1464,技リスト!$A$1:$F$270,6,FALSE)),"－",VLOOKUP($AC1464,技リスト!$A$1:$F$270,6,FALSE))</f>
        <v>NS</v>
      </c>
      <c r="AE1464" s="3">
        <f>IF(ISERROR(VLOOKUP($AC1464,技リスト!$A$1:$F$270,3,FALSE)),"－",VLOOKUP($AC1464,技リスト!$A$1:$F$270,3,FALSE))</f>
        <v>70</v>
      </c>
      <c r="AF1464" s="3" t="str">
        <f>IF($E1464=IF(ISERROR(VLOOKUP($AC1464,技リスト!$A$1:$F$245,4,FALSE)),"－",VLOOKUP($AC1464,技リスト!$A$1:$F$245,4,FALSE)),"一致","")</f>
        <v>一致</v>
      </c>
      <c r="AG1464" s="16" t="str">
        <f t="shared" si="176"/>
        <v>ターザンキックつちだるまヒートタックルダブルグレネード</v>
      </c>
      <c r="AH1464" s="16" t="str">
        <f t="shared" si="177"/>
        <v>ターザンキックつちだるまヒートタックルダブルグレネード</v>
      </c>
      <c r="AI1464" s="16" t="str">
        <f t="shared" si="178"/>
        <v>ターザンキックつちだるまヒートタックルダブルグレネード</v>
      </c>
      <c r="AJ1464" s="16" t="str">
        <f t="shared" si="179"/>
        <v>ターザンキックつちだるまヒートタックルダブルグレネード</v>
      </c>
      <c r="AK1464" s="15" t="str">
        <f t="shared" si="180"/>
        <v>NSNSDRNS</v>
      </c>
      <c r="AL1464" s="16" t="str">
        <f t="shared" si="181"/>
        <v>NSNSDRNS</v>
      </c>
      <c r="AM1464" s="15" t="str">
        <f t="shared" si="182"/>
        <v>NSNSDRNS</v>
      </c>
      <c r="AN1464" s="15" t="str">
        <f t="shared" si="183"/>
        <v>NSNSDRNS</v>
      </c>
    </row>
    <row r="1465" spans="1:40" ht="11.25" customHeight="1" x14ac:dyDescent="0.15">
      <c r="A1465" s="15">
        <v>1464</v>
      </c>
      <c r="B1465" s="15" t="s">
        <v>3241</v>
      </c>
      <c r="C1465" s="15" t="s">
        <v>3242</v>
      </c>
      <c r="D1465" s="3" t="s">
        <v>18</v>
      </c>
      <c r="E1465" s="15" t="s">
        <v>19</v>
      </c>
      <c r="F1465" s="15" t="s">
        <v>53</v>
      </c>
      <c r="G1465" s="15">
        <v>118</v>
      </c>
      <c r="H1465" s="15">
        <v>149</v>
      </c>
      <c r="I1465" s="15">
        <v>55</v>
      </c>
      <c r="J1465" s="15">
        <v>70</v>
      </c>
      <c r="K1465" s="15">
        <v>61</v>
      </c>
      <c r="L1465" s="15">
        <v>67</v>
      </c>
      <c r="M1465" s="15">
        <v>72</v>
      </c>
      <c r="N1465" s="15">
        <v>72</v>
      </c>
      <c r="O1465" s="15">
        <v>60</v>
      </c>
      <c r="P1465" s="15">
        <v>26</v>
      </c>
      <c r="Q1465" s="15" t="s">
        <v>289</v>
      </c>
      <c r="R1465" s="3" t="str">
        <f>IF(ISERROR(VLOOKUP($Q1465,技リスト!$A$1:$F$270,6,FALSE)),"－",VLOOKUP($Q1465,技リスト!$A$1:$F$270,6,FALSE))</f>
        <v>DR</v>
      </c>
      <c r="S1465" s="3">
        <f>IF(ISERROR(VLOOKUP($Q1465,技リスト!$A$1:$F$270,3,FALSE)),"－",VLOOKUP($Q1465,技リスト!$A$1:$F$270,3,FALSE))</f>
        <v>24</v>
      </c>
      <c r="T1465" s="3" t="str">
        <f>IF($E1465=IF(ISERROR(VLOOKUP($Q1465,技リスト!$A$1:$F$270,4,FALSE)),"－",VLOOKUP($Q1465,技リスト!$A$1:$F$270,4,FALSE)),"一致","")</f>
        <v/>
      </c>
      <c r="U1465" s="15" t="s">
        <v>325</v>
      </c>
      <c r="V1465" s="3" t="str">
        <f>IF(ISERROR(VLOOKUP($U1465,技リスト!$A$1:$F$270,6,FALSE)),"－",VLOOKUP($U1465,技リスト!$A$1:$F$270,6,FALSE))</f>
        <v>NS</v>
      </c>
      <c r="W1465" s="3">
        <f>IF(ISERROR(VLOOKUP($U1465,技リスト!$A$1:$F$270,3,FALSE)),"－",VLOOKUP($U1465,技リスト!$A$1:$F$270,3,FALSE))</f>
        <v>58</v>
      </c>
      <c r="X1465" s="3" t="str">
        <f>IF($E1465=IF(ISERROR(VLOOKUP($U1465,技リスト!$A$1:$F$270,4,FALSE)),"－",VLOOKUP($U1465,技リスト!$A$1:$F$270,4,FALSE)),"一致","")</f>
        <v/>
      </c>
      <c r="Y1465" s="15" t="s">
        <v>716</v>
      </c>
      <c r="Z1465" s="3" t="str">
        <f>IF(ISERROR(VLOOKUP($Y1465,技リスト!$A$1:$F$270,6,FALSE)),"－",VLOOKUP($Y1465,技リスト!$A$1:$F$270,6,FALSE))</f>
        <v>BL</v>
      </c>
      <c r="AA1465" s="3">
        <f>IF(ISERROR(VLOOKUP($Y1465,技リスト!$A$1:$F$270,3,FALSE)),"－",VLOOKUP($Y1465,技リスト!$A$1:$F$270,3,FALSE))</f>
        <v>84</v>
      </c>
      <c r="AB1465" s="3" t="str">
        <f>IF($E1465=IF(ISERROR(VLOOKUP($Y1465,技リスト!$A$1:$F$270,4,FALSE)),"－",VLOOKUP($Y1465,技リスト!$A$1:$F$270,4,FALSE)),"一致","")</f>
        <v>一致</v>
      </c>
      <c r="AC1465" s="15" t="s">
        <v>829</v>
      </c>
      <c r="AD1465" s="3" t="str">
        <f>IF(ISERROR(VLOOKUP($AC1465,技リスト!$A$1:$F$270,6,FALSE)),"－",VLOOKUP($AC1465,技リスト!$A$1:$F$270,6,FALSE))</f>
        <v>CA</v>
      </c>
      <c r="AE1465" s="3">
        <f>IF(ISERROR(VLOOKUP($AC1465,技リスト!$A$1:$F$270,3,FALSE)),"－",VLOOKUP($AC1465,技リスト!$A$1:$F$270,3,FALSE))</f>
        <v>90</v>
      </c>
      <c r="AF1465" s="3" t="str">
        <f>IF($E1465=IF(ISERROR(VLOOKUP($AC1465,技リスト!$A$1:$F$245,4,FALSE)),"－",VLOOKUP($AC1465,技リスト!$A$1:$F$245,4,FALSE)),"一致","")</f>
        <v>一致</v>
      </c>
      <c r="AG1465" s="16" t="str">
        <f t="shared" si="176"/>
        <v>どくぎりのじゅつコンドルダイブデュアルストームデュアルスマッシュ</v>
      </c>
      <c r="AH1465" s="16" t="str">
        <f t="shared" si="177"/>
        <v>どくぎりのじゅつコンドルダイブデュアルストームデュアルスマッシュ</v>
      </c>
      <c r="AI1465" s="16" t="str">
        <f t="shared" si="178"/>
        <v>どくぎりのじゅつコンドルダイブデュアルストームデュアルスマッシュ</v>
      </c>
      <c r="AJ1465" s="16" t="str">
        <f t="shared" si="179"/>
        <v>どくぎりのじゅつコンドルダイブデュアルストームデュアルスマッシュ</v>
      </c>
      <c r="AK1465" s="15" t="str">
        <f t="shared" si="180"/>
        <v>DRNSBLCA</v>
      </c>
      <c r="AL1465" s="16" t="str">
        <f t="shared" si="181"/>
        <v>DRNSBLCA</v>
      </c>
      <c r="AM1465" s="15" t="str">
        <f t="shared" si="182"/>
        <v>DRNSBLCA</v>
      </c>
      <c r="AN1465" s="15" t="str">
        <f t="shared" si="183"/>
        <v>DRNSBLCA</v>
      </c>
    </row>
    <row r="1466" spans="1:40" ht="11.25" customHeight="1" x14ac:dyDescent="0.15">
      <c r="A1466" s="15">
        <v>1465</v>
      </c>
      <c r="B1466" s="15" t="s">
        <v>3243</v>
      </c>
      <c r="C1466" s="15" t="s">
        <v>3244</v>
      </c>
      <c r="D1466" s="3" t="s">
        <v>192</v>
      </c>
      <c r="E1466" s="15" t="s">
        <v>88</v>
      </c>
      <c r="F1466" s="15" t="s">
        <v>17</v>
      </c>
      <c r="G1466" s="15">
        <v>134</v>
      </c>
      <c r="H1466" s="15">
        <v>108</v>
      </c>
      <c r="I1466" s="15">
        <v>55</v>
      </c>
      <c r="J1466" s="15">
        <v>57</v>
      </c>
      <c r="K1466" s="15">
        <v>51</v>
      </c>
      <c r="L1466" s="15">
        <v>44</v>
      </c>
      <c r="M1466" s="15">
        <v>51</v>
      </c>
      <c r="N1466" s="15">
        <v>59</v>
      </c>
      <c r="O1466" s="15">
        <v>54</v>
      </c>
      <c r="P1466" s="15">
        <v>22</v>
      </c>
      <c r="Q1466" s="15" t="s">
        <v>264</v>
      </c>
      <c r="R1466" s="3" t="str">
        <f>IF(ISERROR(VLOOKUP($Q1466,技リスト!$A$1:$F$270,6,FALSE)),"－",VLOOKUP($Q1466,技リスト!$A$1:$F$270,6,FALSE))</f>
        <v>BL</v>
      </c>
      <c r="S1466" s="3">
        <f>IF(ISERROR(VLOOKUP($Q1466,技リスト!$A$1:$F$270,3,FALSE)),"－",VLOOKUP($Q1466,技リスト!$A$1:$F$270,3,FALSE))</f>
        <v>16</v>
      </c>
      <c r="T1466" s="3" t="str">
        <f>IF($E1466=IF(ISERROR(VLOOKUP($Q1466,技リスト!$A$1:$F$270,4,FALSE)),"－",VLOOKUP($Q1466,技リスト!$A$1:$F$270,4,FALSE)),"一致","")</f>
        <v/>
      </c>
      <c r="U1466" s="15" t="s">
        <v>140</v>
      </c>
      <c r="V1466" s="3" t="str">
        <f>IF(ISERROR(VLOOKUP($U1466,技リスト!$A$1:$F$270,6,FALSE)),"－",VLOOKUP($U1466,技リスト!$A$1:$F$270,6,FALSE))</f>
        <v>BL</v>
      </c>
      <c r="W1466" s="3">
        <f>IF(ISERROR(VLOOKUP($U1466,技リスト!$A$1:$F$270,3,FALSE)),"－",VLOOKUP($U1466,技リスト!$A$1:$F$270,3,FALSE))</f>
        <v>41</v>
      </c>
      <c r="X1466" s="3" t="str">
        <f>IF($E1466=IF(ISERROR(VLOOKUP($U1466,技リスト!$A$1:$F$270,4,FALSE)),"－",VLOOKUP($U1466,技リスト!$A$1:$F$270,4,FALSE)),"一致","")</f>
        <v/>
      </c>
      <c r="Y1466" s="15" t="s">
        <v>2638</v>
      </c>
      <c r="Z1466" s="3" t="str">
        <f>IF(ISERROR(VLOOKUP($Y1466,技リスト!$A$1:$F$270,6,FALSE)),"－",VLOOKUP($Y1466,技リスト!$A$1:$F$270,6,FALSE))</f>
        <v>DR</v>
      </c>
      <c r="AA1466" s="3">
        <f>IF(ISERROR(VLOOKUP($Y1466,技リスト!$A$1:$F$270,3,FALSE)),"－",VLOOKUP($Y1466,技リスト!$A$1:$F$270,3,FALSE))</f>
        <v>52</v>
      </c>
      <c r="AB1466" s="3" t="str">
        <f>IF($E1466=IF(ISERROR(VLOOKUP($Y1466,技リスト!$A$1:$F$270,4,FALSE)),"－",VLOOKUP($Y1466,技リスト!$A$1:$F$270,4,FALSE)),"一致","")</f>
        <v>一致</v>
      </c>
      <c r="AC1466" s="15" t="s">
        <v>698</v>
      </c>
      <c r="AD1466" s="3" t="str">
        <f>IF(ISERROR(VLOOKUP($AC1466,技リスト!$A$1:$F$270,6,FALSE)),"－",VLOOKUP($AC1466,技リスト!$A$1:$F$270,6,FALSE))</f>
        <v>BL</v>
      </c>
      <c r="AE1466" s="3">
        <f>IF(ISERROR(VLOOKUP($AC1466,技リスト!$A$1:$F$270,3,FALSE)),"－",VLOOKUP($AC1466,技リスト!$A$1:$F$270,3,FALSE))</f>
        <v>44</v>
      </c>
      <c r="AF1466" s="3" t="str">
        <f>IF($E1466=IF(ISERROR(VLOOKUP($AC1466,技リスト!$A$1:$F$245,4,FALSE)),"－",VLOOKUP($AC1466,技リスト!$A$1:$F$245,4,FALSE)),"一致","")</f>
        <v>一致</v>
      </c>
      <c r="AG1466" s="16" t="str">
        <f t="shared" si="176"/>
        <v>おんりょううしろのしょうめんリボンシャワーアイスグランド</v>
      </c>
      <c r="AH1466" s="16" t="str">
        <f t="shared" si="177"/>
        <v>おんりょううしろのしょうめんリボンシャワーアイスグランド</v>
      </c>
      <c r="AI1466" s="16" t="str">
        <f t="shared" si="178"/>
        <v>おんりょううしろのしょうめんリボンシャワーアイスグランド</v>
      </c>
      <c r="AJ1466" s="16" t="str">
        <f t="shared" si="179"/>
        <v>おんりょううしろのしょうめんリボンシャワーアイスグランド</v>
      </c>
      <c r="AK1466" s="15" t="str">
        <f t="shared" si="180"/>
        <v>BLBLDRBL</v>
      </c>
      <c r="AL1466" s="16" t="str">
        <f t="shared" si="181"/>
        <v>BLBLDRBL</v>
      </c>
      <c r="AM1466" s="15" t="str">
        <f t="shared" si="182"/>
        <v>BLBLDRBL</v>
      </c>
      <c r="AN1466" s="15" t="str">
        <f t="shared" si="183"/>
        <v>BLBLDRBL</v>
      </c>
    </row>
    <row r="1467" spans="1:40" ht="11.25" customHeight="1" x14ac:dyDescent="0.15">
      <c r="A1467" s="15">
        <v>1466</v>
      </c>
      <c r="B1467" s="15" t="s">
        <v>3245</v>
      </c>
      <c r="C1467" s="15" t="s">
        <v>3246</v>
      </c>
      <c r="D1467" s="3" t="s">
        <v>18</v>
      </c>
      <c r="E1467" s="15" t="s">
        <v>145</v>
      </c>
      <c r="F1467" s="15" t="s">
        <v>52</v>
      </c>
      <c r="G1467" s="15">
        <v>154</v>
      </c>
      <c r="H1467" s="15">
        <v>140</v>
      </c>
      <c r="I1467" s="15">
        <v>40</v>
      </c>
      <c r="J1467" s="15">
        <v>63</v>
      </c>
      <c r="K1467" s="15">
        <v>72</v>
      </c>
      <c r="L1467" s="15">
        <v>45</v>
      </c>
      <c r="M1467" s="15">
        <v>55</v>
      </c>
      <c r="N1467" s="15">
        <v>56</v>
      </c>
      <c r="O1467" s="15">
        <v>52</v>
      </c>
      <c r="P1467" s="15">
        <v>15</v>
      </c>
      <c r="Q1467" s="15" t="s">
        <v>324</v>
      </c>
      <c r="R1467" s="3" t="str">
        <f>IF(ISERROR(VLOOKUP($Q1467,技リスト!$A$1:$F$270,6,FALSE)),"－",VLOOKUP($Q1467,技リスト!$A$1:$F$270,6,FALSE))</f>
        <v>DR</v>
      </c>
      <c r="S1467" s="3">
        <f>IF(ISERROR(VLOOKUP($Q1467,技リスト!$A$1:$F$270,3,FALSE)),"－",VLOOKUP($Q1467,技リスト!$A$1:$F$270,3,FALSE))</f>
        <v>8</v>
      </c>
      <c r="T1467" s="3" t="str">
        <f>IF($E1467=IF(ISERROR(VLOOKUP($Q1467,技リスト!$A$1:$F$270,4,FALSE)),"－",VLOOKUP($Q1467,技リスト!$A$1:$F$270,4,FALSE)),"一致","")</f>
        <v/>
      </c>
      <c r="U1467" s="15" t="s">
        <v>159</v>
      </c>
      <c r="V1467" s="3" t="str">
        <f>IF(ISERROR(VLOOKUP($U1467,技リスト!$A$1:$F$270,6,FALSE)),"－",VLOOKUP($U1467,技リスト!$A$1:$F$270,6,FALSE))</f>
        <v>NS</v>
      </c>
      <c r="W1467" s="3">
        <f>IF(ISERROR(VLOOKUP($U1467,技リスト!$A$1:$F$270,3,FALSE)),"－",VLOOKUP($U1467,技リスト!$A$1:$F$270,3,FALSE))</f>
        <v>67</v>
      </c>
      <c r="X1467" s="3" t="str">
        <f>IF($E1467=IF(ISERROR(VLOOKUP($U1467,技リスト!$A$1:$F$270,4,FALSE)),"－",VLOOKUP($U1467,技リスト!$A$1:$F$270,4,FALSE)),"一致","")</f>
        <v/>
      </c>
      <c r="Y1467" s="15" t="s">
        <v>224</v>
      </c>
      <c r="Z1467" s="3" t="str">
        <f>IF(ISERROR(VLOOKUP($Y1467,技リスト!$A$1:$F$270,6,FALSE)),"－",VLOOKUP($Y1467,技リスト!$A$1:$F$270,6,FALSE))</f>
        <v>NS</v>
      </c>
      <c r="AA1467" s="3">
        <f>IF(ISERROR(VLOOKUP($Y1467,技リスト!$A$1:$F$270,3,FALSE)),"－",VLOOKUP($Y1467,技リスト!$A$1:$F$270,3,FALSE))</f>
        <v>70</v>
      </c>
      <c r="AB1467" s="3" t="str">
        <f>IF($E1467=IF(ISERROR(VLOOKUP($Y1467,技リスト!$A$1:$F$270,4,FALSE)),"－",VLOOKUP($Y1467,技リスト!$A$1:$F$270,4,FALSE)),"一致","")</f>
        <v>一致</v>
      </c>
      <c r="AC1467" s="15" t="s">
        <v>424</v>
      </c>
      <c r="AD1467" s="3" t="str">
        <f>IF(ISERROR(VLOOKUP($AC1467,技リスト!$A$1:$F$270,6,FALSE)),"－",VLOOKUP($AC1467,技リスト!$A$1:$F$270,6,FALSE))</f>
        <v>NS</v>
      </c>
      <c r="AE1467" s="3">
        <f>IF(ISERROR(VLOOKUP($AC1467,技リスト!$A$1:$F$270,3,FALSE)),"－",VLOOKUP($AC1467,技リスト!$A$1:$F$270,3,FALSE))</f>
        <v>78</v>
      </c>
      <c r="AF1467" s="3" t="str">
        <f>IF($E1467=IF(ISERROR(VLOOKUP($AC1467,技リスト!$A$1:$F$245,4,FALSE)),"－",VLOOKUP($AC1467,技リスト!$A$1:$F$245,4,FALSE)),"一致","")</f>
        <v>一致</v>
      </c>
      <c r="AG1467" s="16" t="str">
        <f t="shared" si="176"/>
        <v>ダッシュアクセルクルクルヘッドダイナマイトシュートシャインドライブ</v>
      </c>
      <c r="AH1467" s="16" t="str">
        <f t="shared" si="177"/>
        <v>ダッシュアクセルクルクルヘッドダイナマイトシュートシャインドライブ</v>
      </c>
      <c r="AI1467" s="16" t="str">
        <f t="shared" si="178"/>
        <v>ダッシュアクセルクルクルヘッドダイナマイトシュートシャインドライブ</v>
      </c>
      <c r="AJ1467" s="16" t="str">
        <f t="shared" si="179"/>
        <v>ダッシュアクセルクルクルヘッドダイナマイトシュートシャインドライブ</v>
      </c>
      <c r="AK1467" s="15" t="str">
        <f t="shared" si="180"/>
        <v>DRNSNSNS</v>
      </c>
      <c r="AL1467" s="16" t="str">
        <f t="shared" si="181"/>
        <v>DRNSNSNS</v>
      </c>
      <c r="AM1467" s="15" t="str">
        <f t="shared" si="182"/>
        <v>DRNSNSNS</v>
      </c>
      <c r="AN1467" s="15" t="str">
        <f t="shared" si="183"/>
        <v>DRNSNSNS</v>
      </c>
    </row>
    <row r="1468" spans="1:40" ht="11.25" customHeight="1" x14ac:dyDescent="0.15">
      <c r="A1468" s="15">
        <v>1467</v>
      </c>
      <c r="B1468" s="15" t="s">
        <v>3247</v>
      </c>
      <c r="C1468" s="15" t="s">
        <v>3248</v>
      </c>
      <c r="D1468" s="3" t="s">
        <v>18</v>
      </c>
      <c r="E1468" s="15" t="s">
        <v>88</v>
      </c>
      <c r="F1468" s="15" t="s">
        <v>52</v>
      </c>
      <c r="G1468" s="15">
        <v>169</v>
      </c>
      <c r="H1468" s="15">
        <v>153</v>
      </c>
      <c r="I1468" s="15">
        <v>76</v>
      </c>
      <c r="J1468" s="15">
        <v>66</v>
      </c>
      <c r="K1468" s="15">
        <v>63</v>
      </c>
      <c r="L1468" s="15">
        <v>60</v>
      </c>
      <c r="M1468" s="15">
        <v>71</v>
      </c>
      <c r="N1468" s="15">
        <v>60</v>
      </c>
      <c r="O1468" s="15">
        <v>71</v>
      </c>
      <c r="P1468" s="15">
        <v>26</v>
      </c>
      <c r="Q1468" s="15" t="s">
        <v>363</v>
      </c>
      <c r="R1468" s="3" t="str">
        <f>IF(ISERROR(VLOOKUP($Q1468,技リスト!$A$1:$F$270,6,FALSE)),"－",VLOOKUP($Q1468,技リスト!$A$1:$F$270,6,FALSE))</f>
        <v>DR</v>
      </c>
      <c r="S1468" s="3">
        <f>IF(ISERROR(VLOOKUP($Q1468,技リスト!$A$1:$F$270,3,FALSE)),"－",VLOOKUP($Q1468,技リスト!$A$1:$F$270,3,FALSE))</f>
        <v>52</v>
      </c>
      <c r="T1468" s="3" t="str">
        <f>IF($E1468=IF(ISERROR(VLOOKUP($Q1468,技リスト!$A$1:$F$270,4,FALSE)),"－",VLOOKUP($Q1468,技リスト!$A$1:$F$270,4,FALSE)),"一致","")</f>
        <v/>
      </c>
      <c r="U1468" s="15" t="s">
        <v>180</v>
      </c>
      <c r="V1468" s="3" t="str">
        <f>IF(ISERROR(VLOOKUP($U1468,技リスト!$A$1:$F$270,6,FALSE)),"－",VLOOKUP($U1468,技リスト!$A$1:$F$270,6,FALSE))</f>
        <v>NS</v>
      </c>
      <c r="W1468" s="3">
        <f>IF(ISERROR(VLOOKUP($U1468,技リスト!$A$1:$F$270,3,FALSE)),"－",VLOOKUP($U1468,技リスト!$A$1:$F$270,3,FALSE))</f>
        <v>65</v>
      </c>
      <c r="X1468" s="3" t="str">
        <f>IF($E1468=IF(ISERROR(VLOOKUP($U1468,技リスト!$A$1:$F$270,4,FALSE)),"－",VLOOKUP($U1468,技リスト!$A$1:$F$270,4,FALSE)),"一致","")</f>
        <v/>
      </c>
      <c r="Y1468" s="15" t="s">
        <v>265</v>
      </c>
      <c r="Z1468" s="3" t="str">
        <f>IF(ISERROR(VLOOKUP($Y1468,技リスト!$A$1:$F$270,6,FALSE)),"－",VLOOKUP($Y1468,技リスト!$A$1:$F$270,6,FALSE))</f>
        <v>BS</v>
      </c>
      <c r="AA1468" s="3">
        <f>IF(ISERROR(VLOOKUP($Y1468,技リスト!$A$1:$F$270,3,FALSE)),"－",VLOOKUP($Y1468,技リスト!$A$1:$F$270,3,FALSE))</f>
        <v>78</v>
      </c>
      <c r="AB1468" s="3" t="str">
        <f>IF($E1468=IF(ISERROR(VLOOKUP($Y1468,技リスト!$A$1:$F$270,4,FALSE)),"－",VLOOKUP($Y1468,技リスト!$A$1:$F$270,4,FALSE)),"一致","")</f>
        <v>一致</v>
      </c>
      <c r="AC1468" s="15" t="s">
        <v>354</v>
      </c>
      <c r="AD1468" s="3" t="str">
        <f>IF(ISERROR(VLOOKUP($AC1468,技リスト!$A$1:$F$270,6,FALSE)),"－",VLOOKUP($AC1468,技リスト!$A$1:$F$270,6,FALSE))</f>
        <v>NS</v>
      </c>
      <c r="AE1468" s="3">
        <f>IF(ISERROR(VLOOKUP($AC1468,技リスト!$A$1:$F$270,3,FALSE)),"－",VLOOKUP($AC1468,技リスト!$A$1:$F$270,3,FALSE))</f>
        <v>89</v>
      </c>
      <c r="AF1468" s="3" t="str">
        <f>IF($E1468=IF(ISERROR(VLOOKUP($AC1468,技リスト!$A$1:$F$245,4,FALSE)),"－",VLOOKUP($AC1468,技リスト!$A$1:$F$245,4,FALSE)),"一致","")</f>
        <v/>
      </c>
      <c r="AG1468" s="16" t="str">
        <f t="shared" si="176"/>
        <v>ざんぞうドラゴンクラッシュホークショットぶんしんシュート</v>
      </c>
      <c r="AH1468" s="16" t="str">
        <f t="shared" si="177"/>
        <v>ざんぞうドラゴンクラッシュホークショットぶんしんシュート</v>
      </c>
      <c r="AI1468" s="16" t="str">
        <f t="shared" si="178"/>
        <v>ざんぞうドラゴンクラッシュホークショットぶんしんシュート</v>
      </c>
      <c r="AJ1468" s="16" t="str">
        <f t="shared" si="179"/>
        <v>ざんぞうドラゴンクラッシュホークショットぶんしんシュート</v>
      </c>
      <c r="AK1468" s="15" t="str">
        <f t="shared" si="180"/>
        <v>DRNSBSNS</v>
      </c>
      <c r="AL1468" s="16" t="str">
        <f t="shared" si="181"/>
        <v>DRNSBSNS</v>
      </c>
      <c r="AM1468" s="15" t="str">
        <f t="shared" si="182"/>
        <v>DRNSBSNS</v>
      </c>
      <c r="AN1468" s="15" t="str">
        <f t="shared" si="183"/>
        <v>DRNSBSNS</v>
      </c>
    </row>
    <row r="1469" spans="1:40" ht="11.25" customHeight="1" x14ac:dyDescent="0.15">
      <c r="A1469" s="15">
        <v>1468</v>
      </c>
      <c r="B1469" s="15" t="s">
        <v>3249</v>
      </c>
      <c r="C1469" s="15" t="s">
        <v>3250</v>
      </c>
      <c r="D1469" s="3" t="s">
        <v>18</v>
      </c>
      <c r="E1469" s="15" t="s">
        <v>145</v>
      </c>
      <c r="F1469" s="15" t="s">
        <v>20</v>
      </c>
      <c r="G1469" s="15">
        <v>121</v>
      </c>
      <c r="H1469" s="15">
        <v>160</v>
      </c>
      <c r="I1469" s="15">
        <v>76</v>
      </c>
      <c r="J1469" s="15">
        <v>71</v>
      </c>
      <c r="K1469" s="15">
        <v>58</v>
      </c>
      <c r="L1469" s="15">
        <v>56</v>
      </c>
      <c r="M1469" s="15">
        <v>60</v>
      </c>
      <c r="N1469" s="15">
        <v>63</v>
      </c>
      <c r="O1469" s="15">
        <v>60</v>
      </c>
      <c r="P1469" s="15">
        <v>22</v>
      </c>
      <c r="Q1469" s="15" t="s">
        <v>250</v>
      </c>
      <c r="R1469" s="3" t="str">
        <f>IF(ISERROR(VLOOKUP($Q1469,技リスト!$A$1:$F$270,6,FALSE)),"－",VLOOKUP($Q1469,技リスト!$A$1:$F$270,6,FALSE))</f>
        <v>P1</v>
      </c>
      <c r="S1469" s="3">
        <f>IF(ISERROR(VLOOKUP($Q1469,技リスト!$A$1:$F$270,3,FALSE)),"－",VLOOKUP($Q1469,技リスト!$A$1:$F$270,3,FALSE))</f>
        <v>46</v>
      </c>
      <c r="T1469" s="3" t="str">
        <f>IF($E1469=IF(ISERROR(VLOOKUP($Q1469,技リスト!$A$1:$F$270,4,FALSE)),"－",VLOOKUP($Q1469,技リスト!$A$1:$F$270,4,FALSE)),"一致","")</f>
        <v>一致</v>
      </c>
      <c r="U1469" s="15" t="s">
        <v>208</v>
      </c>
      <c r="V1469" s="3" t="str">
        <f>IF(ISERROR(VLOOKUP($U1469,技リスト!$A$1:$F$270,6,FALSE)),"－",VLOOKUP($U1469,技リスト!$A$1:$F$270,6,FALSE))</f>
        <v>P1</v>
      </c>
      <c r="W1469" s="3">
        <f>IF(ISERROR(VLOOKUP($U1469,技リスト!$A$1:$F$270,3,FALSE)),"－",VLOOKUP($U1469,技リスト!$A$1:$F$270,3,FALSE))</f>
        <v>61</v>
      </c>
      <c r="X1469" s="3" t="str">
        <f>IF($E1469=IF(ISERROR(VLOOKUP($U1469,技リスト!$A$1:$F$270,4,FALSE)),"－",VLOOKUP($U1469,技リスト!$A$1:$F$270,4,FALSE)),"一致","")</f>
        <v>一致</v>
      </c>
      <c r="Y1469" s="15" t="s">
        <v>165</v>
      </c>
      <c r="Z1469" s="3" t="str">
        <f>IF(ISERROR(VLOOKUP($Y1469,技リスト!$A$1:$F$270,6,FALSE)),"－",VLOOKUP($Y1469,技リスト!$A$1:$F$270,6,FALSE))</f>
        <v>BL</v>
      </c>
      <c r="AA1469" s="3">
        <f>IF(ISERROR(VLOOKUP($Y1469,技リスト!$A$1:$F$270,3,FALSE)),"－",VLOOKUP($Y1469,技リスト!$A$1:$F$270,3,FALSE))</f>
        <v>46</v>
      </c>
      <c r="AB1469" s="3" t="str">
        <f>IF($E1469=IF(ISERROR(VLOOKUP($Y1469,技リスト!$A$1:$F$270,4,FALSE)),"－",VLOOKUP($Y1469,技リスト!$A$1:$F$270,4,FALSE)),"一致","")</f>
        <v/>
      </c>
      <c r="AC1469" s="15" t="s">
        <v>321</v>
      </c>
      <c r="AD1469" s="3" t="str">
        <f>IF(ISERROR(VLOOKUP($AC1469,技リスト!$A$1:$F$270,6,FALSE)),"－",VLOOKUP($AC1469,技リスト!$A$1:$F$270,6,FALSE))</f>
        <v>P1</v>
      </c>
      <c r="AE1469" s="3">
        <f>IF(ISERROR(VLOOKUP($AC1469,技リスト!$A$1:$F$270,3,FALSE)),"－",VLOOKUP($AC1469,技リスト!$A$1:$F$270,3,FALSE))</f>
        <v>76</v>
      </c>
      <c r="AF1469" s="3" t="str">
        <f>IF($E1469=IF(ISERROR(VLOOKUP($AC1469,技リスト!$A$1:$F$245,4,FALSE)),"－",VLOOKUP($AC1469,技リスト!$A$1:$F$245,4,FALSE)),"一致","")</f>
        <v/>
      </c>
      <c r="AG1469" s="16" t="str">
        <f t="shared" si="176"/>
        <v>ねっけつヘッドフルパワーシールドフェイクボールちゃぶだいがえし</v>
      </c>
      <c r="AH1469" s="16" t="str">
        <f t="shared" si="177"/>
        <v>ねっけつヘッドフルパワーシールドフェイクボールちゃぶだいがえし</v>
      </c>
      <c r="AI1469" s="16" t="str">
        <f t="shared" si="178"/>
        <v>ねっけつヘッドフルパワーシールドフェイクボールちゃぶだいがえし</v>
      </c>
      <c r="AJ1469" s="16" t="str">
        <f t="shared" si="179"/>
        <v>ねっけつヘッドフルパワーシールドフェイクボールちゃぶだいがえし</v>
      </c>
      <c r="AK1469" s="15" t="str">
        <f t="shared" si="180"/>
        <v>P1P1BLP1</v>
      </c>
      <c r="AL1469" s="16" t="str">
        <f t="shared" si="181"/>
        <v>P1P1BLP1</v>
      </c>
      <c r="AM1469" s="15" t="str">
        <f t="shared" si="182"/>
        <v>P1P1BLP1</v>
      </c>
      <c r="AN1469" s="15" t="str">
        <f t="shared" si="183"/>
        <v>P1P1BLP1</v>
      </c>
    </row>
    <row r="1470" spans="1:40" ht="11.25" customHeight="1" x14ac:dyDescent="0.15">
      <c r="A1470" s="15">
        <v>1469</v>
      </c>
      <c r="B1470" s="15" t="s">
        <v>3251</v>
      </c>
      <c r="C1470" s="15" t="s">
        <v>3252</v>
      </c>
      <c r="D1470" s="3" t="s">
        <v>18</v>
      </c>
      <c r="E1470" s="15" t="s">
        <v>121</v>
      </c>
      <c r="F1470" s="15" t="s">
        <v>17</v>
      </c>
      <c r="G1470" s="15">
        <v>121</v>
      </c>
      <c r="H1470" s="15">
        <v>110</v>
      </c>
      <c r="I1470" s="15">
        <v>46</v>
      </c>
      <c r="J1470" s="15">
        <v>64</v>
      </c>
      <c r="K1470" s="15">
        <v>51</v>
      </c>
      <c r="L1470" s="15">
        <v>48</v>
      </c>
      <c r="M1470" s="15">
        <v>44</v>
      </c>
      <c r="N1470" s="15">
        <v>51</v>
      </c>
      <c r="O1470" s="15">
        <v>43</v>
      </c>
      <c r="P1470" s="15">
        <v>41</v>
      </c>
      <c r="Q1470" s="15" t="s">
        <v>223</v>
      </c>
      <c r="R1470" s="3" t="str">
        <f>IF(ISERROR(VLOOKUP($Q1470,技リスト!$A$1:$F$270,6,FALSE)),"－",VLOOKUP($Q1470,技リスト!$A$1:$F$270,6,FALSE))</f>
        <v>BL</v>
      </c>
      <c r="S1470" s="3">
        <f>IF(ISERROR(VLOOKUP($Q1470,技リスト!$A$1:$F$270,3,FALSE)),"－",VLOOKUP($Q1470,技リスト!$A$1:$F$270,3,FALSE))</f>
        <v>8</v>
      </c>
      <c r="T1470" s="3" t="str">
        <f>IF($E1470=IF(ISERROR(VLOOKUP($Q1470,技リスト!$A$1:$F$270,4,FALSE)),"－",VLOOKUP($Q1470,技リスト!$A$1:$F$270,4,FALSE)),"一致","")</f>
        <v/>
      </c>
      <c r="U1470" s="15" t="s">
        <v>610</v>
      </c>
      <c r="V1470" s="3" t="str">
        <f>IF(ISERROR(VLOOKUP($U1470,技リスト!$A$1:$F$270,6,FALSE)),"－",VLOOKUP($U1470,技リスト!$A$1:$F$270,6,FALSE))</f>
        <v>DR</v>
      </c>
      <c r="W1470" s="3">
        <f>IF(ISERROR(VLOOKUP($U1470,技リスト!$A$1:$F$270,3,FALSE)),"－",VLOOKUP($U1470,技リスト!$A$1:$F$270,3,FALSE))</f>
        <v>38</v>
      </c>
      <c r="X1470" s="3" t="str">
        <f>IF($E1470=IF(ISERROR(VLOOKUP($U1470,技リスト!$A$1:$F$270,4,FALSE)),"－",VLOOKUP($U1470,技リスト!$A$1:$F$270,4,FALSE)),"一致","")</f>
        <v/>
      </c>
      <c r="Y1470" s="15" t="s">
        <v>164</v>
      </c>
      <c r="Z1470" s="3" t="str">
        <f>IF(ISERROR(VLOOKUP($Y1470,技リスト!$A$1:$F$270,6,FALSE)),"－",VLOOKUP($Y1470,技リスト!$A$1:$F$270,6,FALSE))</f>
        <v>DR</v>
      </c>
      <c r="AA1470" s="3">
        <f>IF(ISERROR(VLOOKUP($Y1470,技リスト!$A$1:$F$270,3,FALSE)),"－",VLOOKUP($Y1470,技リスト!$A$1:$F$270,3,FALSE))</f>
        <v>49</v>
      </c>
      <c r="AB1470" s="3" t="str">
        <f>IF($E1470=IF(ISERROR(VLOOKUP($Y1470,技リスト!$A$1:$F$270,4,FALSE)),"－",VLOOKUP($Y1470,技リスト!$A$1:$F$270,4,FALSE)),"一致","")</f>
        <v>一致</v>
      </c>
      <c r="AC1470" s="15" t="s">
        <v>732</v>
      </c>
      <c r="AD1470" s="3" t="str">
        <f>IF(ISERROR(VLOOKUP($AC1470,技リスト!$A$1:$F$270,6,FALSE)),"－",VLOOKUP($AC1470,技リスト!$A$1:$F$270,6,FALSE))</f>
        <v>BL</v>
      </c>
      <c r="AE1470" s="3">
        <f>IF(ISERROR(VLOOKUP($AC1470,技リスト!$A$1:$F$270,3,FALSE)),"－",VLOOKUP($AC1470,技リスト!$A$1:$F$270,3,FALSE))</f>
        <v>56</v>
      </c>
      <c r="AF1470" s="3" t="str">
        <f>IF($E1470=IF(ISERROR(VLOOKUP($AC1470,技リスト!$A$1:$F$245,4,FALSE)),"－",VLOOKUP($AC1470,技リスト!$A$1:$F$245,4,FALSE)),"一致","")</f>
        <v/>
      </c>
      <c r="AG1470" s="16" t="str">
        <f t="shared" si="176"/>
        <v>キラースライドフーセンガムごりむちゅうフェイクボンバー</v>
      </c>
      <c r="AH1470" s="16" t="str">
        <f t="shared" si="177"/>
        <v>キラースライドフーセンガムごりむちゅうフェイクボンバー</v>
      </c>
      <c r="AI1470" s="16" t="str">
        <f t="shared" si="178"/>
        <v>キラースライドフーセンガムごりむちゅうフェイクボンバー</v>
      </c>
      <c r="AJ1470" s="16" t="str">
        <f t="shared" si="179"/>
        <v>キラースライドフーセンガムごりむちゅうフェイクボンバー</v>
      </c>
      <c r="AK1470" s="15" t="str">
        <f t="shared" si="180"/>
        <v>BLDRDRBL</v>
      </c>
      <c r="AL1470" s="16" t="str">
        <f t="shared" si="181"/>
        <v>BLDRDRBL</v>
      </c>
      <c r="AM1470" s="15" t="str">
        <f t="shared" si="182"/>
        <v>BLDRDRBL</v>
      </c>
      <c r="AN1470" s="15" t="str">
        <f t="shared" si="183"/>
        <v>BLDRDRBL</v>
      </c>
    </row>
    <row r="1471" spans="1:40" ht="11.25" customHeight="1" x14ac:dyDescent="0.15">
      <c r="A1471" s="15">
        <v>1470</v>
      </c>
      <c r="B1471" s="15" t="s">
        <v>3253</v>
      </c>
      <c r="C1471" s="15" t="s">
        <v>3254</v>
      </c>
      <c r="D1471" s="3" t="s">
        <v>192</v>
      </c>
      <c r="E1471" s="15" t="s">
        <v>145</v>
      </c>
      <c r="F1471" s="15" t="s">
        <v>17</v>
      </c>
      <c r="G1471" s="15">
        <v>112</v>
      </c>
      <c r="H1471" s="15">
        <v>148</v>
      </c>
      <c r="I1471" s="15">
        <v>67</v>
      </c>
      <c r="J1471" s="15">
        <v>54</v>
      </c>
      <c r="K1471" s="15">
        <v>52</v>
      </c>
      <c r="L1471" s="15">
        <v>52</v>
      </c>
      <c r="M1471" s="15">
        <v>54</v>
      </c>
      <c r="N1471" s="15">
        <v>64</v>
      </c>
      <c r="O1471" s="15">
        <v>52</v>
      </c>
      <c r="P1471" s="15">
        <v>16</v>
      </c>
      <c r="Q1471" s="15" t="s">
        <v>234</v>
      </c>
      <c r="R1471" s="3" t="str">
        <f>IF(ISERROR(VLOOKUP($Q1471,技リスト!$A$1:$F$270,6,FALSE)),"－",VLOOKUP($Q1471,技リスト!$A$1:$F$270,6,FALSE))</f>
        <v>－</v>
      </c>
      <c r="S1471" s="3" t="str">
        <f>IF(ISERROR(VLOOKUP($Q1471,技リスト!$A$1:$F$270,3,FALSE)),"－",VLOOKUP($Q1471,技リスト!$A$1:$F$270,3,FALSE))</f>
        <v>－</v>
      </c>
      <c r="T1471" s="3" t="str">
        <f>IF($E1471=IF(ISERROR(VLOOKUP($Q1471,技リスト!$A$1:$F$270,4,FALSE)),"－",VLOOKUP($Q1471,技リスト!$A$1:$F$270,4,FALSE)),"一致","")</f>
        <v/>
      </c>
      <c r="U1471" s="15" t="s">
        <v>264</v>
      </c>
      <c r="V1471" s="3" t="str">
        <f>IF(ISERROR(VLOOKUP($U1471,技リスト!$A$1:$F$270,6,FALSE)),"－",VLOOKUP($U1471,技リスト!$A$1:$F$270,6,FALSE))</f>
        <v>BL</v>
      </c>
      <c r="W1471" s="3">
        <f>IF(ISERROR(VLOOKUP($U1471,技リスト!$A$1:$F$270,3,FALSE)),"－",VLOOKUP($U1471,技リスト!$A$1:$F$270,3,FALSE))</f>
        <v>16</v>
      </c>
      <c r="X1471" s="3" t="str">
        <f>IF($E1471=IF(ISERROR(VLOOKUP($U1471,技リスト!$A$1:$F$270,4,FALSE)),"－",VLOOKUP($U1471,技リスト!$A$1:$F$270,4,FALSE)),"一致","")</f>
        <v/>
      </c>
      <c r="Y1471" s="15" t="s">
        <v>276</v>
      </c>
      <c r="Z1471" s="3" t="str">
        <f>IF(ISERROR(VLOOKUP($Y1471,技リスト!$A$1:$F$270,6,FALSE)),"－",VLOOKUP($Y1471,技リスト!$A$1:$F$270,6,FALSE))</f>
        <v>BL</v>
      </c>
      <c r="AA1471" s="3">
        <f>IF(ISERROR(VLOOKUP($Y1471,技リスト!$A$1:$F$270,3,FALSE)),"－",VLOOKUP($Y1471,技リスト!$A$1:$F$270,3,FALSE))</f>
        <v>16</v>
      </c>
      <c r="AB1471" s="3" t="str">
        <f>IF($E1471=IF(ISERROR(VLOOKUP($Y1471,技リスト!$A$1:$F$270,4,FALSE)),"－",VLOOKUP($Y1471,技リスト!$A$1:$F$270,4,FALSE)),"一致","")</f>
        <v/>
      </c>
      <c r="AC1471" s="15" t="s">
        <v>219</v>
      </c>
      <c r="AD1471" s="3" t="str">
        <f>IF(ISERROR(VLOOKUP($AC1471,技リスト!$A$1:$F$270,6,FALSE)),"－",VLOOKUP($AC1471,技リスト!$A$1:$F$270,6,FALSE))</f>
        <v>BL</v>
      </c>
      <c r="AE1471" s="3">
        <f>IF(ISERROR(VLOOKUP($AC1471,技リスト!$A$1:$F$270,3,FALSE)),"－",VLOOKUP($AC1471,技リスト!$A$1:$F$270,3,FALSE))</f>
        <v>64</v>
      </c>
      <c r="AF1471" s="3" t="str">
        <f>IF($E1471=IF(ISERROR(VLOOKUP($AC1471,技リスト!$A$1:$F$245,4,FALSE)),"－",VLOOKUP($AC1471,技リスト!$A$1:$F$245,4,FALSE)),"一致","")</f>
        <v/>
      </c>
      <c r="AG1471" s="16" t="str">
        <f t="shared" si="176"/>
        <v>イカサマ!おんりょうドッペルゲンガーサイクロン</v>
      </c>
      <c r="AH1471" s="16" t="str">
        <f t="shared" si="177"/>
        <v>イカサマ!おんりょうドッペルゲンガーサイクロン</v>
      </c>
      <c r="AI1471" s="16" t="str">
        <f t="shared" si="178"/>
        <v>イカサマ!おんりょうドッペルゲンガーサイクロン</v>
      </c>
      <c r="AJ1471" s="16" t="str">
        <f t="shared" si="179"/>
        <v>イカサマ!おんりょうドッペルゲンガーサイクロン</v>
      </c>
      <c r="AK1471" s="15" t="str">
        <f t="shared" si="180"/>
        <v>－BLBLBL</v>
      </c>
      <c r="AL1471" s="16" t="str">
        <f t="shared" si="181"/>
        <v>－BLBLBL</v>
      </c>
      <c r="AM1471" s="15" t="str">
        <f t="shared" si="182"/>
        <v>－BLBLBL</v>
      </c>
      <c r="AN1471" s="15" t="str">
        <f t="shared" si="183"/>
        <v>－BLBLBL</v>
      </c>
    </row>
    <row r="1472" spans="1:40" ht="11.25" customHeight="1" x14ac:dyDescent="0.15">
      <c r="A1472" s="15">
        <v>1471</v>
      </c>
      <c r="B1472" s="15" t="s">
        <v>3255</v>
      </c>
      <c r="C1472" s="15" t="s">
        <v>3256</v>
      </c>
      <c r="D1472" s="3" t="s">
        <v>18</v>
      </c>
      <c r="E1472" s="15" t="s">
        <v>121</v>
      </c>
      <c r="F1472" s="15" t="s">
        <v>53</v>
      </c>
      <c r="G1472" s="15">
        <v>118</v>
      </c>
      <c r="H1472" s="15">
        <v>158</v>
      </c>
      <c r="I1472" s="15">
        <v>58</v>
      </c>
      <c r="J1472" s="15">
        <v>75</v>
      </c>
      <c r="K1472" s="15">
        <v>69</v>
      </c>
      <c r="L1472" s="15">
        <v>71</v>
      </c>
      <c r="M1472" s="15">
        <v>78</v>
      </c>
      <c r="N1472" s="15">
        <v>55</v>
      </c>
      <c r="O1472" s="15">
        <v>52</v>
      </c>
      <c r="P1472" s="15">
        <v>33</v>
      </c>
      <c r="Q1472" s="15" t="s">
        <v>176</v>
      </c>
      <c r="R1472" s="3" t="str">
        <f>IF(ISERROR(VLOOKUP($Q1472,技リスト!$A$1:$F$270,6,FALSE)),"－",VLOOKUP($Q1472,技リスト!$A$1:$F$270,6,FALSE))</f>
        <v>DR</v>
      </c>
      <c r="S1472" s="3">
        <f>IF(ISERROR(VLOOKUP($Q1472,技リスト!$A$1:$F$270,3,FALSE)),"－",VLOOKUP($Q1472,技リスト!$A$1:$F$270,3,FALSE))</f>
        <v>47</v>
      </c>
      <c r="T1472" s="3" t="str">
        <f>IF($E1472=IF(ISERROR(VLOOKUP($Q1472,技リスト!$A$1:$F$270,4,FALSE)),"－",VLOOKUP($Q1472,技リスト!$A$1:$F$270,4,FALSE)),"一致","")</f>
        <v/>
      </c>
      <c r="U1472" s="15" t="s">
        <v>350</v>
      </c>
      <c r="V1472" s="3" t="str">
        <f>IF(ISERROR(VLOOKUP($U1472,技リスト!$A$1:$F$270,6,FALSE)),"－",VLOOKUP($U1472,技リスト!$A$1:$F$270,6,FALSE))</f>
        <v>NS</v>
      </c>
      <c r="W1472" s="3">
        <f>IF(ISERROR(VLOOKUP($U1472,技リスト!$A$1:$F$270,3,FALSE)),"－",VLOOKUP($U1472,技リスト!$A$1:$F$270,3,FALSE))</f>
        <v>67</v>
      </c>
      <c r="X1472" s="3" t="str">
        <f>IF($E1472=IF(ISERROR(VLOOKUP($U1472,技リスト!$A$1:$F$270,4,FALSE)),"－",VLOOKUP($U1472,技リスト!$A$1:$F$270,4,FALSE)),"一致","")</f>
        <v/>
      </c>
      <c r="Y1472" s="15" t="s">
        <v>750</v>
      </c>
      <c r="Z1472" s="3" t="str">
        <f>IF(ISERROR(VLOOKUP($Y1472,技リスト!$A$1:$F$270,6,FALSE)),"－",VLOOKUP($Y1472,技リスト!$A$1:$F$270,6,FALSE))</f>
        <v>BL</v>
      </c>
      <c r="AA1472" s="3">
        <f>IF(ISERROR(VLOOKUP($Y1472,技リスト!$A$1:$F$270,3,FALSE)),"－",VLOOKUP($Y1472,技リスト!$A$1:$F$270,3,FALSE))</f>
        <v>62</v>
      </c>
      <c r="AB1472" s="3" t="str">
        <f>IF($E1472=IF(ISERROR(VLOOKUP($Y1472,技リスト!$A$1:$F$270,4,FALSE)),"－",VLOOKUP($Y1472,技リスト!$A$1:$F$270,4,FALSE)),"一致","")</f>
        <v/>
      </c>
      <c r="AC1472" s="15" t="s">
        <v>530</v>
      </c>
      <c r="AD1472" s="3" t="str">
        <f>IF(ISERROR(VLOOKUP($AC1472,技リスト!$A$1:$F$270,6,FALSE)),"－",VLOOKUP($AC1472,技リスト!$A$1:$F$270,6,FALSE))</f>
        <v>BS</v>
      </c>
      <c r="AE1472" s="3">
        <f>IF(ISERROR(VLOOKUP($AC1472,技リスト!$A$1:$F$270,3,FALSE)),"－",VLOOKUP($AC1472,技リスト!$A$1:$F$270,3,FALSE))</f>
        <v>70</v>
      </c>
      <c r="AF1472" s="3" t="str">
        <f>IF($E1472=IF(ISERROR(VLOOKUP($AC1472,技リスト!$A$1:$F$245,4,FALSE)),"－",VLOOKUP($AC1472,技リスト!$A$1:$F$245,4,FALSE)),"一致","")</f>
        <v/>
      </c>
      <c r="AG1472" s="16" t="str">
        <f t="shared" si="176"/>
        <v>ヒートタックルクロスドライブフレイムダンスバックトルネード</v>
      </c>
      <c r="AH1472" s="16" t="str">
        <f t="shared" si="177"/>
        <v>ヒートタックルクロスドライブフレイムダンスバックトルネード</v>
      </c>
      <c r="AI1472" s="16" t="str">
        <f t="shared" si="178"/>
        <v>ヒートタックルクロスドライブフレイムダンスバックトルネード</v>
      </c>
      <c r="AJ1472" s="16" t="str">
        <f t="shared" si="179"/>
        <v>ヒートタックルクロスドライブフレイムダンスバックトルネード</v>
      </c>
      <c r="AK1472" s="15" t="str">
        <f t="shared" si="180"/>
        <v>DRNSBLBS</v>
      </c>
      <c r="AL1472" s="16" t="str">
        <f t="shared" si="181"/>
        <v>DRNSBLBS</v>
      </c>
      <c r="AM1472" s="15" t="str">
        <f t="shared" si="182"/>
        <v>DRNSBLBS</v>
      </c>
      <c r="AN1472" s="15" t="str">
        <f t="shared" si="183"/>
        <v>DRNSBLBS</v>
      </c>
    </row>
    <row r="1473" spans="1:40" ht="11.25" customHeight="1" x14ac:dyDescent="0.15">
      <c r="A1473" s="15">
        <v>1472</v>
      </c>
      <c r="B1473" s="15" t="s">
        <v>3257</v>
      </c>
      <c r="C1473" s="15" t="s">
        <v>3258</v>
      </c>
      <c r="D1473" s="3" t="s">
        <v>192</v>
      </c>
      <c r="E1473" s="15" t="s">
        <v>145</v>
      </c>
      <c r="F1473" s="15" t="s">
        <v>52</v>
      </c>
      <c r="G1473" s="15">
        <v>140</v>
      </c>
      <c r="H1473" s="15">
        <v>140</v>
      </c>
      <c r="I1473" s="15">
        <v>66</v>
      </c>
      <c r="J1473" s="15">
        <v>60</v>
      </c>
      <c r="K1473" s="15">
        <v>60</v>
      </c>
      <c r="L1473" s="15">
        <v>64</v>
      </c>
      <c r="M1473" s="15">
        <v>46</v>
      </c>
      <c r="N1473" s="15">
        <v>62</v>
      </c>
      <c r="O1473" s="15">
        <v>55</v>
      </c>
      <c r="P1473" s="15">
        <v>18</v>
      </c>
      <c r="Q1473" s="15" t="s">
        <v>684</v>
      </c>
      <c r="R1473" s="3" t="str">
        <f>IF(ISERROR(VLOOKUP($Q1473,技リスト!$A$1:$F$270,6,FALSE)),"－",VLOOKUP($Q1473,技リスト!$A$1:$F$270,6,FALSE))</f>
        <v>NS</v>
      </c>
      <c r="S1473" s="3">
        <f>IF(ISERROR(VLOOKUP($Q1473,技リスト!$A$1:$F$270,3,FALSE)),"－",VLOOKUP($Q1473,技リスト!$A$1:$F$270,3,FALSE))</f>
        <v>45</v>
      </c>
      <c r="T1473" s="3" t="str">
        <f>IF($E1473=IF(ISERROR(VLOOKUP($Q1473,技リスト!$A$1:$F$270,4,FALSE)),"－",VLOOKUP($Q1473,技リスト!$A$1:$F$270,4,FALSE)),"一致","")</f>
        <v>一致</v>
      </c>
      <c r="U1473" s="15" t="s">
        <v>325</v>
      </c>
      <c r="V1473" s="3" t="str">
        <f>IF(ISERROR(VLOOKUP($U1473,技リスト!$A$1:$F$270,6,FALSE)),"－",VLOOKUP($U1473,技リスト!$A$1:$F$270,6,FALSE))</f>
        <v>NS</v>
      </c>
      <c r="W1473" s="3">
        <f>IF(ISERROR(VLOOKUP($U1473,技リスト!$A$1:$F$270,3,FALSE)),"－",VLOOKUP($U1473,技リスト!$A$1:$F$270,3,FALSE))</f>
        <v>58</v>
      </c>
      <c r="X1473" s="3" t="str">
        <f>IF($E1473=IF(ISERROR(VLOOKUP($U1473,技リスト!$A$1:$F$270,4,FALSE)),"－",VLOOKUP($U1473,技リスト!$A$1:$F$270,4,FALSE)),"一致","")</f>
        <v/>
      </c>
      <c r="Y1473" s="15" t="s">
        <v>698</v>
      </c>
      <c r="Z1473" s="3" t="str">
        <f>IF(ISERROR(VLOOKUP($Y1473,技リスト!$A$1:$F$270,6,FALSE)),"－",VLOOKUP($Y1473,技リスト!$A$1:$F$270,6,FALSE))</f>
        <v>BL</v>
      </c>
      <c r="AA1473" s="3">
        <f>IF(ISERROR(VLOOKUP($Y1473,技リスト!$A$1:$F$270,3,FALSE)),"－",VLOOKUP($Y1473,技リスト!$A$1:$F$270,3,FALSE))</f>
        <v>44</v>
      </c>
      <c r="AB1473" s="3" t="str">
        <f>IF($E1473=IF(ISERROR(VLOOKUP($Y1473,技リスト!$A$1:$F$270,4,FALSE)),"－",VLOOKUP($Y1473,技リスト!$A$1:$F$270,4,FALSE)),"一致","")</f>
        <v/>
      </c>
      <c r="AC1473" s="15" t="s">
        <v>766</v>
      </c>
      <c r="AD1473" s="3" t="str">
        <f>IF(ISERROR(VLOOKUP($AC1473,技リスト!$A$1:$F$270,6,FALSE)),"－",VLOOKUP($AC1473,技リスト!$A$1:$F$270,6,FALSE))</f>
        <v>NS</v>
      </c>
      <c r="AE1473" s="3">
        <f>IF(ISERROR(VLOOKUP($AC1473,技リスト!$A$1:$F$270,3,FALSE)),"－",VLOOKUP($AC1473,技リスト!$A$1:$F$270,3,FALSE))</f>
        <v>80</v>
      </c>
      <c r="AF1473" s="3" t="str">
        <f>IF($E1473=IF(ISERROR(VLOOKUP($AC1473,技リスト!$A$1:$F$245,4,FALSE)),"－",VLOOKUP($AC1473,技リスト!$A$1:$F$245,4,FALSE)),"一致","")</f>
        <v/>
      </c>
      <c r="AG1473" s="16" t="str">
        <f t="shared" si="176"/>
        <v>あびせげりコンドルダイブアイスグランドトカチェフボンバー</v>
      </c>
      <c r="AH1473" s="16" t="str">
        <f t="shared" si="177"/>
        <v>あびせげりコンドルダイブアイスグランドトカチェフボンバー</v>
      </c>
      <c r="AI1473" s="16" t="str">
        <f t="shared" si="178"/>
        <v>あびせげりコンドルダイブアイスグランドトカチェフボンバー</v>
      </c>
      <c r="AJ1473" s="16" t="str">
        <f t="shared" si="179"/>
        <v>あびせげりコンドルダイブアイスグランドトカチェフボンバー</v>
      </c>
      <c r="AK1473" s="15" t="str">
        <f t="shared" si="180"/>
        <v>NSNSBLNS</v>
      </c>
      <c r="AL1473" s="16" t="str">
        <f t="shared" si="181"/>
        <v>NSNSBLNS</v>
      </c>
      <c r="AM1473" s="15" t="str">
        <f t="shared" si="182"/>
        <v>NSNSBLNS</v>
      </c>
      <c r="AN1473" s="15" t="str">
        <f t="shared" si="183"/>
        <v>NSNSBLNS</v>
      </c>
    </row>
    <row r="1474" spans="1:40" ht="11.25" customHeight="1" x14ac:dyDescent="0.15">
      <c r="A1474" s="15">
        <v>1473</v>
      </c>
      <c r="B1474" s="15" t="s">
        <v>3259</v>
      </c>
      <c r="C1474" s="15" t="s">
        <v>3260</v>
      </c>
      <c r="D1474" s="3" t="s">
        <v>18</v>
      </c>
      <c r="E1474" s="15" t="s">
        <v>121</v>
      </c>
      <c r="F1474" s="15" t="s">
        <v>53</v>
      </c>
      <c r="G1474" s="15">
        <v>169</v>
      </c>
      <c r="H1474" s="15">
        <v>145</v>
      </c>
      <c r="I1474" s="15">
        <v>63</v>
      </c>
      <c r="J1474" s="15">
        <v>52</v>
      </c>
      <c r="K1474" s="15">
        <v>63</v>
      </c>
      <c r="L1474" s="15">
        <v>55</v>
      </c>
      <c r="M1474" s="15">
        <v>55</v>
      </c>
      <c r="N1474" s="15">
        <v>55</v>
      </c>
      <c r="O1474" s="15">
        <v>58</v>
      </c>
      <c r="P1474" s="15">
        <v>9</v>
      </c>
      <c r="Q1474" s="15" t="s">
        <v>324</v>
      </c>
      <c r="R1474" s="3" t="str">
        <f>IF(ISERROR(VLOOKUP($Q1474,技リスト!$A$1:$F$270,6,FALSE)),"－",VLOOKUP($Q1474,技リスト!$A$1:$F$270,6,FALSE))</f>
        <v>DR</v>
      </c>
      <c r="S1474" s="3">
        <f>IF(ISERROR(VLOOKUP($Q1474,技リスト!$A$1:$F$270,3,FALSE)),"－",VLOOKUP($Q1474,技リスト!$A$1:$F$270,3,FALSE))</f>
        <v>8</v>
      </c>
      <c r="T1474" s="3" t="str">
        <f>IF($E1474=IF(ISERROR(VLOOKUP($Q1474,技リスト!$A$1:$F$270,4,FALSE)),"－",VLOOKUP($Q1474,技リスト!$A$1:$F$270,4,FALSE)),"一致","")</f>
        <v>一致</v>
      </c>
      <c r="U1474" s="15" t="s">
        <v>227</v>
      </c>
      <c r="V1474" s="3" t="str">
        <f>IF(ISERROR(VLOOKUP($U1474,技リスト!$A$1:$F$270,6,FALSE)),"－",VLOOKUP($U1474,技リスト!$A$1:$F$270,6,FALSE))</f>
        <v>BL</v>
      </c>
      <c r="W1474" s="3">
        <f>IF(ISERROR(VLOOKUP($U1474,技リスト!$A$1:$F$270,3,FALSE)),"－",VLOOKUP($U1474,技リスト!$A$1:$F$270,3,FALSE))</f>
        <v>39</v>
      </c>
      <c r="X1474" s="3" t="str">
        <f>IF($E1474=IF(ISERROR(VLOOKUP($U1474,技リスト!$A$1:$F$270,4,FALSE)),"－",VLOOKUP($U1474,技リスト!$A$1:$F$270,4,FALSE)),"一致","")</f>
        <v/>
      </c>
      <c r="Y1474" s="15" t="s">
        <v>230</v>
      </c>
      <c r="Z1474" s="3" t="str">
        <f>IF(ISERROR(VLOOKUP($Y1474,技リスト!$A$1:$F$270,6,FALSE)),"－",VLOOKUP($Y1474,技リスト!$A$1:$F$270,6,FALSE))</f>
        <v>NS</v>
      </c>
      <c r="AA1474" s="3">
        <f>IF(ISERROR(VLOOKUP($Y1474,技リスト!$A$1:$F$270,3,FALSE)),"－",VLOOKUP($Y1474,技リスト!$A$1:$F$270,3,FALSE))</f>
        <v>67</v>
      </c>
      <c r="AB1474" s="3" t="str">
        <f>IF($E1474=IF(ISERROR(VLOOKUP($Y1474,技リスト!$A$1:$F$270,4,FALSE)),"－",VLOOKUP($Y1474,技リスト!$A$1:$F$270,4,FALSE)),"一致","")</f>
        <v/>
      </c>
      <c r="AC1474" s="15" t="s">
        <v>715</v>
      </c>
      <c r="AD1474" s="3" t="str">
        <f>IF(ISERROR(VLOOKUP($AC1474,技リスト!$A$1:$F$270,6,FALSE)),"－",VLOOKUP($AC1474,技リスト!$A$1:$F$270,6,FALSE))</f>
        <v>DR</v>
      </c>
      <c r="AE1474" s="3">
        <f>IF(ISERROR(VLOOKUP($AC1474,技リスト!$A$1:$F$270,3,FALSE)),"－",VLOOKUP($AC1474,技リスト!$A$1:$F$270,3,FALSE))</f>
        <v>61</v>
      </c>
      <c r="AF1474" s="3" t="str">
        <f>IF($E1474=IF(ISERROR(VLOOKUP($AC1474,技リスト!$A$1:$F$245,4,FALSE)),"－",VLOOKUP($AC1474,技リスト!$A$1:$F$245,4,FALSE)),"一致","")</f>
        <v/>
      </c>
      <c r="AG1474" s="16" t="str">
        <f t="shared" ref="AG1474:AG1537" si="184">Q1474&amp;U1474&amp;Y1474&amp;AC1474</f>
        <v>ダッシュアクセルスーパースキャン（Ｂ）フリーズショットたつまきどくぎり</v>
      </c>
      <c r="AH1474" s="16" t="str">
        <f t="shared" ref="AH1474:AH1537" si="185">Q1474&amp;U1474&amp;Y1474&amp;AC1474</f>
        <v>ダッシュアクセルスーパースキャン（Ｂ）フリーズショットたつまきどくぎり</v>
      </c>
      <c r="AI1474" s="16" t="str">
        <f t="shared" ref="AI1474:AI1537" si="186">Q1474&amp;U1474&amp;Y1474&amp;AC1474</f>
        <v>ダッシュアクセルスーパースキャン（Ｂ）フリーズショットたつまきどくぎり</v>
      </c>
      <c r="AJ1474" s="16" t="str">
        <f t="shared" ref="AJ1474:AJ1537" si="187">Q1474&amp;U1474&amp;Y1474&amp;AC1474</f>
        <v>ダッシュアクセルスーパースキャン（Ｂ）フリーズショットたつまきどくぎり</v>
      </c>
      <c r="AK1474" s="15" t="str">
        <f t="shared" ref="AK1474:AK1537" si="188">R1474&amp;V1474&amp;Z1474&amp;AD1474</f>
        <v>DRBLNSDR</v>
      </c>
      <c r="AL1474" s="16" t="str">
        <f t="shared" ref="AL1474:AL1537" si="189">R1474&amp;V1474&amp;Z1474&amp;AD1474</f>
        <v>DRBLNSDR</v>
      </c>
      <c r="AM1474" s="15" t="str">
        <f t="shared" ref="AM1474:AM1537" si="190">R1474&amp;V1474&amp;Z1474&amp;AD1474</f>
        <v>DRBLNSDR</v>
      </c>
      <c r="AN1474" s="15" t="str">
        <f t="shared" ref="AN1474:AN1537" si="191">R1474&amp;V1474&amp;Z1474&amp;AD1474</f>
        <v>DRBLNSDR</v>
      </c>
    </row>
    <row r="1475" spans="1:40" ht="11.25" customHeight="1" x14ac:dyDescent="0.15">
      <c r="A1475" s="15">
        <v>1474</v>
      </c>
      <c r="B1475" s="15" t="s">
        <v>3261</v>
      </c>
      <c r="C1475" s="15" t="s">
        <v>3262</v>
      </c>
      <c r="D1475" s="3" t="s">
        <v>18</v>
      </c>
      <c r="E1475" s="15" t="s">
        <v>145</v>
      </c>
      <c r="F1475" s="15" t="s">
        <v>52</v>
      </c>
      <c r="G1475" s="15">
        <v>81</v>
      </c>
      <c r="H1475" s="15">
        <v>152</v>
      </c>
      <c r="I1475" s="15">
        <v>64</v>
      </c>
      <c r="J1475" s="15">
        <v>56</v>
      </c>
      <c r="K1475" s="15">
        <v>60</v>
      </c>
      <c r="L1475" s="15">
        <v>70</v>
      </c>
      <c r="M1475" s="15">
        <v>34</v>
      </c>
      <c r="N1475" s="15">
        <v>61</v>
      </c>
      <c r="O1475" s="15">
        <v>60</v>
      </c>
      <c r="P1475" s="15">
        <v>20</v>
      </c>
      <c r="Q1475" s="15" t="s">
        <v>159</v>
      </c>
      <c r="R1475" s="3" t="str">
        <f>IF(ISERROR(VLOOKUP($Q1475,技リスト!$A$1:$F$270,6,FALSE)),"－",VLOOKUP($Q1475,技リスト!$A$1:$F$270,6,FALSE))</f>
        <v>NS</v>
      </c>
      <c r="S1475" s="3">
        <f>IF(ISERROR(VLOOKUP($Q1475,技リスト!$A$1:$F$270,3,FALSE)),"－",VLOOKUP($Q1475,技リスト!$A$1:$F$270,3,FALSE))</f>
        <v>67</v>
      </c>
      <c r="T1475" s="3" t="str">
        <f>IF($E1475=IF(ISERROR(VLOOKUP($Q1475,技リスト!$A$1:$F$270,4,FALSE)),"－",VLOOKUP($Q1475,技リスト!$A$1:$F$270,4,FALSE)),"一致","")</f>
        <v/>
      </c>
      <c r="U1475" s="15" t="s">
        <v>230</v>
      </c>
      <c r="V1475" s="3" t="str">
        <f>IF(ISERROR(VLOOKUP($U1475,技リスト!$A$1:$F$270,6,FALSE)),"－",VLOOKUP($U1475,技リスト!$A$1:$F$270,6,FALSE))</f>
        <v>NS</v>
      </c>
      <c r="W1475" s="3">
        <f>IF(ISERROR(VLOOKUP($U1475,技リスト!$A$1:$F$270,3,FALSE)),"－",VLOOKUP($U1475,技リスト!$A$1:$F$270,3,FALSE))</f>
        <v>67</v>
      </c>
      <c r="X1475" s="3" t="str">
        <f>IF($E1475=IF(ISERROR(VLOOKUP($U1475,技リスト!$A$1:$F$270,4,FALSE)),"－",VLOOKUP($U1475,技リスト!$A$1:$F$270,4,FALSE)),"一致","")</f>
        <v/>
      </c>
      <c r="Y1475" s="15" t="s">
        <v>152</v>
      </c>
      <c r="Z1475" s="3" t="str">
        <f>IF(ISERROR(VLOOKUP($Y1475,技リスト!$A$1:$F$270,6,FALSE)),"－",VLOOKUP($Y1475,技リスト!$A$1:$F$270,6,FALSE))</f>
        <v>DR</v>
      </c>
      <c r="AA1475" s="3">
        <f>IF(ISERROR(VLOOKUP($Y1475,技リスト!$A$1:$F$270,3,FALSE)),"－",VLOOKUP($Y1475,技リスト!$A$1:$F$270,3,FALSE))</f>
        <v>47</v>
      </c>
      <c r="AB1475" s="3" t="str">
        <f>IF($E1475=IF(ISERROR(VLOOKUP($Y1475,技リスト!$A$1:$F$270,4,FALSE)),"－",VLOOKUP($Y1475,技リスト!$A$1:$F$270,4,FALSE)),"一致","")</f>
        <v/>
      </c>
      <c r="AC1475" s="15" t="s">
        <v>219</v>
      </c>
      <c r="AD1475" s="3" t="str">
        <f>IF(ISERROR(VLOOKUP($AC1475,技リスト!$A$1:$F$270,6,FALSE)),"－",VLOOKUP($AC1475,技リスト!$A$1:$F$270,6,FALSE))</f>
        <v>BL</v>
      </c>
      <c r="AE1475" s="3">
        <f>IF(ISERROR(VLOOKUP($AC1475,技リスト!$A$1:$F$270,3,FALSE)),"－",VLOOKUP($AC1475,技リスト!$A$1:$F$270,3,FALSE))</f>
        <v>64</v>
      </c>
      <c r="AF1475" s="3" t="str">
        <f>IF($E1475=IF(ISERROR(VLOOKUP($AC1475,技リスト!$A$1:$F$245,4,FALSE)),"－",VLOOKUP($AC1475,技リスト!$A$1:$F$245,4,FALSE)),"一致","")</f>
        <v/>
      </c>
      <c r="AG1475" s="16" t="str">
        <f t="shared" si="184"/>
        <v>クルクルヘッドフリーズショットジグザグスパークサイクロン</v>
      </c>
      <c r="AH1475" s="16" t="str">
        <f t="shared" si="185"/>
        <v>クルクルヘッドフリーズショットジグザグスパークサイクロン</v>
      </c>
      <c r="AI1475" s="16" t="str">
        <f t="shared" si="186"/>
        <v>クルクルヘッドフリーズショットジグザグスパークサイクロン</v>
      </c>
      <c r="AJ1475" s="16" t="str">
        <f t="shared" si="187"/>
        <v>クルクルヘッドフリーズショットジグザグスパークサイクロン</v>
      </c>
      <c r="AK1475" s="15" t="str">
        <f t="shared" si="188"/>
        <v>NSNSDRBL</v>
      </c>
      <c r="AL1475" s="16" t="str">
        <f t="shared" si="189"/>
        <v>NSNSDRBL</v>
      </c>
      <c r="AM1475" s="15" t="str">
        <f t="shared" si="190"/>
        <v>NSNSDRBL</v>
      </c>
      <c r="AN1475" s="15" t="str">
        <f t="shared" si="191"/>
        <v>NSNSDRBL</v>
      </c>
    </row>
    <row r="1476" spans="1:40" ht="11.25" customHeight="1" x14ac:dyDescent="0.15">
      <c r="A1476" s="15">
        <v>1475</v>
      </c>
      <c r="B1476" s="15" t="s">
        <v>3263</v>
      </c>
      <c r="C1476" s="15" t="s">
        <v>3264</v>
      </c>
      <c r="D1476" s="3" t="s">
        <v>192</v>
      </c>
      <c r="E1476" s="15" t="s">
        <v>121</v>
      </c>
      <c r="F1476" s="15" t="s">
        <v>20</v>
      </c>
      <c r="G1476" s="15">
        <v>121</v>
      </c>
      <c r="H1476" s="15">
        <v>129</v>
      </c>
      <c r="I1476" s="15">
        <v>62</v>
      </c>
      <c r="J1476" s="15">
        <v>52</v>
      </c>
      <c r="K1476" s="15">
        <v>62</v>
      </c>
      <c r="L1476" s="15">
        <v>71</v>
      </c>
      <c r="M1476" s="15">
        <v>42</v>
      </c>
      <c r="N1476" s="15">
        <v>66</v>
      </c>
      <c r="O1476" s="15">
        <v>61</v>
      </c>
      <c r="P1476" s="15">
        <v>15</v>
      </c>
      <c r="Q1476" s="15" t="s">
        <v>269</v>
      </c>
      <c r="R1476" s="3" t="str">
        <f>IF(ISERROR(VLOOKUP($Q1476,技リスト!$A$1:$F$270,6,FALSE)),"－",VLOOKUP($Q1476,技リスト!$A$1:$F$270,6,FALSE))</f>
        <v>CA</v>
      </c>
      <c r="S1476" s="3">
        <f>IF(ISERROR(VLOOKUP($Q1476,技リスト!$A$1:$F$270,3,FALSE)),"－",VLOOKUP($Q1476,技リスト!$A$1:$F$270,3,FALSE))</f>
        <v>12</v>
      </c>
      <c r="T1476" s="3" t="str">
        <f>IF($E1476=IF(ISERROR(VLOOKUP($Q1476,技リスト!$A$1:$F$270,4,FALSE)),"－",VLOOKUP($Q1476,技リスト!$A$1:$F$270,4,FALSE)),"一致","")</f>
        <v/>
      </c>
      <c r="U1476" s="15" t="s">
        <v>227</v>
      </c>
      <c r="V1476" s="3" t="str">
        <f>IF(ISERROR(VLOOKUP($U1476,技リスト!$A$1:$F$270,6,FALSE)),"－",VLOOKUP($U1476,技リスト!$A$1:$F$270,6,FALSE))</f>
        <v>BL</v>
      </c>
      <c r="W1476" s="3">
        <f>IF(ISERROR(VLOOKUP($U1476,技リスト!$A$1:$F$270,3,FALSE)),"－",VLOOKUP($U1476,技リスト!$A$1:$F$270,3,FALSE))</f>
        <v>39</v>
      </c>
      <c r="X1476" s="3" t="str">
        <f>IF($E1476=IF(ISERROR(VLOOKUP($U1476,技リスト!$A$1:$F$270,4,FALSE)),"－",VLOOKUP($U1476,技リスト!$A$1:$F$270,4,FALSE)),"一致","")</f>
        <v/>
      </c>
      <c r="Y1476" s="15" t="s">
        <v>2631</v>
      </c>
      <c r="Z1476" s="3" t="str">
        <f>IF(ISERROR(VLOOKUP($Y1476,技リスト!$A$1:$F$270,6,FALSE)),"－",VLOOKUP($Y1476,技リスト!$A$1:$F$270,6,FALSE))</f>
        <v>CA</v>
      </c>
      <c r="AA1476" s="3">
        <f>IF(ISERROR(VLOOKUP($Y1476,技リスト!$A$1:$F$270,3,FALSE)),"－",VLOOKUP($Y1476,技リスト!$A$1:$F$270,3,FALSE))</f>
        <v>48</v>
      </c>
      <c r="AB1476" s="3" t="str">
        <f>IF($E1476=IF(ISERROR(VLOOKUP($Y1476,技リスト!$A$1:$F$270,4,FALSE)),"－",VLOOKUP($Y1476,技リスト!$A$1:$F$270,4,FALSE)),"一致","")</f>
        <v/>
      </c>
      <c r="AC1476" s="15" t="s">
        <v>779</v>
      </c>
      <c r="AD1476" s="3" t="str">
        <f>IF(ISERROR(VLOOKUP($AC1476,技リスト!$A$1:$F$270,6,FALSE)),"－",VLOOKUP($AC1476,技リスト!$A$1:$F$270,6,FALSE))</f>
        <v>CA</v>
      </c>
      <c r="AE1476" s="3">
        <f>IF(ISERROR(VLOOKUP($AC1476,技リスト!$A$1:$F$270,3,FALSE)),"－",VLOOKUP($AC1476,技リスト!$A$1:$F$270,3,FALSE))</f>
        <v>65</v>
      </c>
      <c r="AF1476" s="3" t="str">
        <f>IF($E1476=IF(ISERROR(VLOOKUP($AC1476,技リスト!$A$1:$F$245,4,FALSE)),"－",VLOOKUP($AC1476,技リスト!$A$1:$F$245,4,FALSE)),"一致","")</f>
        <v/>
      </c>
      <c r="AG1476" s="16" t="str">
        <f t="shared" si="184"/>
        <v>キラーブレードスーパースキャン（Ｂ）はなふぶきオーロラカーテン</v>
      </c>
      <c r="AH1476" s="16" t="str">
        <f t="shared" si="185"/>
        <v>キラーブレードスーパースキャン（Ｂ）はなふぶきオーロラカーテン</v>
      </c>
      <c r="AI1476" s="16" t="str">
        <f t="shared" si="186"/>
        <v>キラーブレードスーパースキャン（Ｂ）はなふぶきオーロラカーテン</v>
      </c>
      <c r="AJ1476" s="16" t="str">
        <f t="shared" si="187"/>
        <v>キラーブレードスーパースキャン（Ｂ）はなふぶきオーロラカーテン</v>
      </c>
      <c r="AK1476" s="15" t="str">
        <f t="shared" si="188"/>
        <v>CABLCACA</v>
      </c>
      <c r="AL1476" s="16" t="str">
        <f t="shared" si="189"/>
        <v>CABLCACA</v>
      </c>
      <c r="AM1476" s="15" t="str">
        <f t="shared" si="190"/>
        <v>CABLCACA</v>
      </c>
      <c r="AN1476" s="15" t="str">
        <f t="shared" si="191"/>
        <v>CABLCACA</v>
      </c>
    </row>
    <row r="1477" spans="1:40" ht="11.25" customHeight="1" x14ac:dyDescent="0.15">
      <c r="A1477" s="15">
        <v>1476</v>
      </c>
      <c r="B1477" s="15" t="s">
        <v>3265</v>
      </c>
      <c r="C1477" s="15" t="s">
        <v>3266</v>
      </c>
      <c r="D1477" s="3" t="s">
        <v>18</v>
      </c>
      <c r="E1477" s="15" t="s">
        <v>121</v>
      </c>
      <c r="F1477" s="15" t="s">
        <v>20</v>
      </c>
      <c r="G1477" s="15">
        <v>149</v>
      </c>
      <c r="H1477" s="15">
        <v>172</v>
      </c>
      <c r="I1477" s="15">
        <v>68</v>
      </c>
      <c r="J1477" s="15">
        <v>63</v>
      </c>
      <c r="K1477" s="15">
        <v>64</v>
      </c>
      <c r="L1477" s="15">
        <v>71</v>
      </c>
      <c r="M1477" s="15">
        <v>45</v>
      </c>
      <c r="N1477" s="15">
        <v>68</v>
      </c>
      <c r="O1477" s="15">
        <v>61</v>
      </c>
      <c r="P1477" s="15">
        <v>26</v>
      </c>
      <c r="Q1477" s="15" t="s">
        <v>203</v>
      </c>
      <c r="R1477" s="3" t="str">
        <f>IF(ISERROR(VLOOKUP($Q1477,技リスト!$A$1:$F$270,6,FALSE)),"－",VLOOKUP($Q1477,技リスト!$A$1:$F$270,6,FALSE))</f>
        <v>P1</v>
      </c>
      <c r="S1477" s="3">
        <f>IF(ISERROR(VLOOKUP($Q1477,技リスト!$A$1:$F$270,3,FALSE)),"－",VLOOKUP($Q1477,技リスト!$A$1:$F$270,3,FALSE))</f>
        <v>8</v>
      </c>
      <c r="T1477" s="3" t="str">
        <f>IF($E1477=IF(ISERROR(VLOOKUP($Q1477,技リスト!$A$1:$F$270,4,FALSE)),"－",VLOOKUP($Q1477,技リスト!$A$1:$F$270,4,FALSE)),"一致","")</f>
        <v/>
      </c>
      <c r="U1477" s="15" t="s">
        <v>250</v>
      </c>
      <c r="V1477" s="3" t="str">
        <f>IF(ISERROR(VLOOKUP($U1477,技リスト!$A$1:$F$270,6,FALSE)),"－",VLOOKUP($U1477,技リスト!$A$1:$F$270,6,FALSE))</f>
        <v>P1</v>
      </c>
      <c r="W1477" s="3">
        <f>IF(ISERROR(VLOOKUP($U1477,技リスト!$A$1:$F$270,3,FALSE)),"－",VLOOKUP($U1477,技リスト!$A$1:$F$270,3,FALSE))</f>
        <v>46</v>
      </c>
      <c r="X1477" s="3" t="str">
        <f>IF($E1477=IF(ISERROR(VLOOKUP($U1477,技リスト!$A$1:$F$270,4,FALSE)),"－",VLOOKUP($U1477,技リスト!$A$1:$F$270,4,FALSE)),"一致","")</f>
        <v/>
      </c>
      <c r="Y1477" s="15" t="s">
        <v>160</v>
      </c>
      <c r="Z1477" s="3" t="str">
        <f>IF(ISERROR(VLOOKUP($Y1477,技リスト!$A$1:$F$270,6,FALSE)),"－",VLOOKUP($Y1477,技リスト!$A$1:$F$270,6,FALSE))</f>
        <v>BS</v>
      </c>
      <c r="AA1477" s="3">
        <f>IF(ISERROR(VLOOKUP($Y1477,技リスト!$A$1:$F$270,3,FALSE)),"－",VLOOKUP($Y1477,技リスト!$A$1:$F$270,3,FALSE))</f>
        <v>78</v>
      </c>
      <c r="AB1477" s="3" t="str">
        <f>IF($E1477=IF(ISERROR(VLOOKUP($Y1477,技リスト!$A$1:$F$270,4,FALSE)),"－",VLOOKUP($Y1477,技リスト!$A$1:$F$270,4,FALSE)),"一致","")</f>
        <v>一致</v>
      </c>
      <c r="AC1477" s="15" t="s">
        <v>282</v>
      </c>
      <c r="AD1477" s="3" t="str">
        <f>IF(ISERROR(VLOOKUP($AC1477,技リスト!$A$1:$F$270,6,FALSE)),"－",VLOOKUP($AC1477,技リスト!$A$1:$F$270,6,FALSE))</f>
        <v>P2</v>
      </c>
      <c r="AE1477" s="3">
        <f>IF(ISERROR(VLOOKUP($AC1477,技リスト!$A$1:$F$270,3,FALSE)),"－",VLOOKUP($AC1477,技リスト!$A$1:$F$270,3,FALSE))</f>
        <v>83</v>
      </c>
      <c r="AF1477" s="3" t="str">
        <f>IF($E1477=IF(ISERROR(VLOOKUP($AC1477,技リスト!$A$1:$F$245,4,FALSE)),"－",VLOOKUP($AC1477,技リスト!$A$1:$F$245,4,FALSE)),"一致","")</f>
        <v/>
      </c>
      <c r="AG1477" s="16" t="str">
        <f t="shared" si="184"/>
        <v>ねっけつパンチねっけつヘッドクンフーアタックカウンターストライク</v>
      </c>
      <c r="AH1477" s="16" t="str">
        <f t="shared" si="185"/>
        <v>ねっけつパンチねっけつヘッドクンフーアタックカウンターストライク</v>
      </c>
      <c r="AI1477" s="16" t="str">
        <f t="shared" si="186"/>
        <v>ねっけつパンチねっけつヘッドクンフーアタックカウンターストライク</v>
      </c>
      <c r="AJ1477" s="16" t="str">
        <f t="shared" si="187"/>
        <v>ねっけつパンチねっけつヘッドクンフーアタックカウンターストライク</v>
      </c>
      <c r="AK1477" s="15" t="str">
        <f t="shared" si="188"/>
        <v>P1P1BSP2</v>
      </c>
      <c r="AL1477" s="16" t="str">
        <f t="shared" si="189"/>
        <v>P1P1BSP2</v>
      </c>
      <c r="AM1477" s="15" t="str">
        <f t="shared" si="190"/>
        <v>P1P1BSP2</v>
      </c>
      <c r="AN1477" s="15" t="str">
        <f t="shared" si="191"/>
        <v>P1P1BSP2</v>
      </c>
    </row>
    <row r="1478" spans="1:40" ht="11.25" customHeight="1" x14ac:dyDescent="0.15">
      <c r="A1478" s="15">
        <v>1477</v>
      </c>
      <c r="B1478" s="15" t="s">
        <v>3267</v>
      </c>
      <c r="C1478" s="15" t="s">
        <v>3268</v>
      </c>
      <c r="D1478" s="3" t="s">
        <v>192</v>
      </c>
      <c r="E1478" s="15" t="s">
        <v>145</v>
      </c>
      <c r="F1478" s="15" t="s">
        <v>17</v>
      </c>
      <c r="G1478" s="15">
        <v>129</v>
      </c>
      <c r="H1478" s="15">
        <v>132</v>
      </c>
      <c r="I1478" s="15">
        <v>55</v>
      </c>
      <c r="J1478" s="15">
        <v>64</v>
      </c>
      <c r="K1478" s="15">
        <v>51</v>
      </c>
      <c r="L1478" s="15">
        <v>68</v>
      </c>
      <c r="M1478" s="15">
        <v>59</v>
      </c>
      <c r="N1478" s="15">
        <v>65</v>
      </c>
      <c r="O1478" s="15">
        <v>59</v>
      </c>
      <c r="P1478" s="15">
        <v>15</v>
      </c>
      <c r="Q1478" s="15" t="s">
        <v>329</v>
      </c>
      <c r="R1478" s="3" t="str">
        <f>IF(ISERROR(VLOOKUP($Q1478,技リスト!$A$1:$F$270,6,FALSE)),"－",VLOOKUP($Q1478,技リスト!$A$1:$F$270,6,FALSE))</f>
        <v>DR</v>
      </c>
      <c r="S1478" s="3">
        <f>IF(ISERROR(VLOOKUP($Q1478,技リスト!$A$1:$F$270,3,FALSE)),"－",VLOOKUP($Q1478,技リスト!$A$1:$F$270,3,FALSE))</f>
        <v>8</v>
      </c>
      <c r="T1478" s="3" t="str">
        <f>IF($E1478=IF(ISERROR(VLOOKUP($Q1478,技リスト!$A$1:$F$270,4,FALSE)),"－",VLOOKUP($Q1478,技リスト!$A$1:$F$270,4,FALSE)),"一致","")</f>
        <v/>
      </c>
      <c r="U1478" s="15" t="s">
        <v>227</v>
      </c>
      <c r="V1478" s="3" t="str">
        <f>IF(ISERROR(VLOOKUP($U1478,技リスト!$A$1:$F$270,6,FALSE)),"－",VLOOKUP($U1478,技リスト!$A$1:$F$270,6,FALSE))</f>
        <v>BL</v>
      </c>
      <c r="W1478" s="3">
        <f>IF(ISERROR(VLOOKUP($U1478,技リスト!$A$1:$F$270,3,FALSE)),"－",VLOOKUP($U1478,技リスト!$A$1:$F$270,3,FALSE))</f>
        <v>39</v>
      </c>
      <c r="X1478" s="3" t="str">
        <f>IF($E1478=IF(ISERROR(VLOOKUP($U1478,技リスト!$A$1:$F$270,4,FALSE)),"－",VLOOKUP($U1478,技リスト!$A$1:$F$270,4,FALSE)),"一致","")</f>
        <v/>
      </c>
      <c r="Y1478" s="15" t="s">
        <v>610</v>
      </c>
      <c r="Z1478" s="3" t="str">
        <f>IF(ISERROR(VLOOKUP($Y1478,技リスト!$A$1:$F$270,6,FALSE)),"－",VLOOKUP($Y1478,技リスト!$A$1:$F$270,6,FALSE))</f>
        <v>DR</v>
      </c>
      <c r="AA1478" s="3">
        <f>IF(ISERROR(VLOOKUP($Y1478,技リスト!$A$1:$F$270,3,FALSE)),"－",VLOOKUP($Y1478,技リスト!$A$1:$F$270,3,FALSE))</f>
        <v>38</v>
      </c>
      <c r="AB1478" s="3" t="str">
        <f>IF($E1478=IF(ISERROR(VLOOKUP($Y1478,技リスト!$A$1:$F$270,4,FALSE)),"－",VLOOKUP($Y1478,技リスト!$A$1:$F$270,4,FALSE)),"一致","")</f>
        <v>一致</v>
      </c>
      <c r="AC1478" s="15" t="s">
        <v>219</v>
      </c>
      <c r="AD1478" s="3" t="str">
        <f>IF(ISERROR(VLOOKUP($AC1478,技リスト!$A$1:$F$270,6,FALSE)),"－",VLOOKUP($AC1478,技リスト!$A$1:$F$270,6,FALSE))</f>
        <v>BL</v>
      </c>
      <c r="AE1478" s="3">
        <f>IF(ISERROR(VLOOKUP($AC1478,技リスト!$A$1:$F$270,3,FALSE)),"－",VLOOKUP($AC1478,技リスト!$A$1:$F$270,3,FALSE))</f>
        <v>64</v>
      </c>
      <c r="AF1478" s="3" t="str">
        <f>IF($E1478=IF(ISERROR(VLOOKUP($AC1478,技リスト!$A$1:$F$245,4,FALSE)),"－",VLOOKUP($AC1478,技リスト!$A$1:$F$245,4,FALSE)),"一致","")</f>
        <v/>
      </c>
      <c r="AG1478" s="16" t="str">
        <f t="shared" si="184"/>
        <v>たまのりピエロスーパースキャン（Ｂ）フーセンガムサイクロン</v>
      </c>
      <c r="AH1478" s="16" t="str">
        <f t="shared" si="185"/>
        <v>たまのりピエロスーパースキャン（Ｂ）フーセンガムサイクロン</v>
      </c>
      <c r="AI1478" s="16" t="str">
        <f t="shared" si="186"/>
        <v>たまのりピエロスーパースキャン（Ｂ）フーセンガムサイクロン</v>
      </c>
      <c r="AJ1478" s="16" t="str">
        <f t="shared" si="187"/>
        <v>たまのりピエロスーパースキャン（Ｂ）フーセンガムサイクロン</v>
      </c>
      <c r="AK1478" s="15" t="str">
        <f t="shared" si="188"/>
        <v>DRBLDRBL</v>
      </c>
      <c r="AL1478" s="16" t="str">
        <f t="shared" si="189"/>
        <v>DRBLDRBL</v>
      </c>
      <c r="AM1478" s="15" t="str">
        <f t="shared" si="190"/>
        <v>DRBLDRBL</v>
      </c>
      <c r="AN1478" s="15" t="str">
        <f t="shared" si="191"/>
        <v>DRBLDRBL</v>
      </c>
    </row>
    <row r="1479" spans="1:40" ht="11.25" customHeight="1" x14ac:dyDescent="0.15">
      <c r="A1479" s="15">
        <v>1478</v>
      </c>
      <c r="B1479" s="15" t="s">
        <v>3269</v>
      </c>
      <c r="C1479" s="15" t="s">
        <v>3270</v>
      </c>
      <c r="D1479" s="3" t="s">
        <v>18</v>
      </c>
      <c r="E1479" s="15" t="s">
        <v>19</v>
      </c>
      <c r="F1479" s="15" t="s">
        <v>53</v>
      </c>
      <c r="G1479" s="15">
        <v>182</v>
      </c>
      <c r="H1479" s="15">
        <v>158</v>
      </c>
      <c r="I1479" s="15">
        <v>60</v>
      </c>
      <c r="J1479" s="15">
        <v>55</v>
      </c>
      <c r="K1479" s="15">
        <v>54</v>
      </c>
      <c r="L1479" s="15">
        <v>62</v>
      </c>
      <c r="M1479" s="15">
        <v>58</v>
      </c>
      <c r="N1479" s="15">
        <v>71</v>
      </c>
      <c r="O1479" s="15">
        <v>61</v>
      </c>
      <c r="P1479" s="15">
        <v>14</v>
      </c>
      <c r="Q1479" s="15" t="s">
        <v>235</v>
      </c>
      <c r="R1479" s="3" t="str">
        <f>IF(ISERROR(VLOOKUP($Q1479,技リスト!$A$1:$F$270,6,FALSE)),"－",VLOOKUP($Q1479,技リスト!$A$1:$F$270,6,FALSE))</f>
        <v>NS</v>
      </c>
      <c r="S1479" s="3">
        <f>IF(ISERROR(VLOOKUP($Q1479,技リスト!$A$1:$F$270,3,FALSE)),"－",VLOOKUP($Q1479,技リスト!$A$1:$F$270,3,FALSE))</f>
        <v>58</v>
      </c>
      <c r="T1479" s="3" t="str">
        <f>IF($E1479=IF(ISERROR(VLOOKUP($Q1479,技リスト!$A$1:$F$270,4,FALSE)),"－",VLOOKUP($Q1479,技リスト!$A$1:$F$270,4,FALSE)),"一致","")</f>
        <v>一致</v>
      </c>
      <c r="U1479" s="15" t="s">
        <v>373</v>
      </c>
      <c r="V1479" s="3" t="str">
        <f>IF(ISERROR(VLOOKUP($U1479,技リスト!$A$1:$F$270,6,FALSE)),"－",VLOOKUP($U1479,技リスト!$A$1:$F$270,6,FALSE))</f>
        <v>LS</v>
      </c>
      <c r="W1479" s="3">
        <f>IF(ISERROR(VLOOKUP($U1479,技リスト!$A$1:$F$270,3,FALSE)),"－",VLOOKUP($U1479,技リスト!$A$1:$F$270,3,FALSE))</f>
        <v>69</v>
      </c>
      <c r="X1479" s="3" t="str">
        <f>IF($E1479=IF(ISERROR(VLOOKUP($U1479,技リスト!$A$1:$F$270,4,FALSE)),"－",VLOOKUP($U1479,技リスト!$A$1:$F$270,4,FALSE)),"一致","")</f>
        <v/>
      </c>
      <c r="Y1479" s="15" t="s">
        <v>171</v>
      </c>
      <c r="Z1479" s="3" t="str">
        <f>IF(ISERROR(VLOOKUP($Y1479,技リスト!$A$1:$F$270,6,FALSE)),"－",VLOOKUP($Y1479,技リスト!$A$1:$F$270,6,FALSE))</f>
        <v>DR</v>
      </c>
      <c r="AA1479" s="3">
        <f>IF(ISERROR(VLOOKUP($Y1479,技リスト!$A$1:$F$270,3,FALSE)),"－",VLOOKUP($Y1479,技リスト!$A$1:$F$270,3,FALSE))</f>
        <v>47</v>
      </c>
      <c r="AB1479" s="3" t="str">
        <f>IF($E1479=IF(ISERROR(VLOOKUP($Y1479,技リスト!$A$1:$F$270,4,FALSE)),"－",VLOOKUP($Y1479,技リスト!$A$1:$F$270,4,FALSE)),"一致","")</f>
        <v>一致</v>
      </c>
      <c r="AC1479" s="15" t="s">
        <v>750</v>
      </c>
      <c r="AD1479" s="3" t="str">
        <f>IF(ISERROR(VLOOKUP($AC1479,技リスト!$A$1:$F$270,6,FALSE)),"－",VLOOKUP($AC1479,技リスト!$A$1:$F$270,6,FALSE))</f>
        <v>BL</v>
      </c>
      <c r="AE1479" s="3">
        <f>IF(ISERROR(VLOOKUP($AC1479,技リスト!$A$1:$F$270,3,FALSE)),"－",VLOOKUP($AC1479,技リスト!$A$1:$F$270,3,FALSE))</f>
        <v>62</v>
      </c>
      <c r="AF1479" s="3" t="str">
        <f>IF($E1479=IF(ISERROR(VLOOKUP($AC1479,技リスト!$A$1:$F$245,4,FALSE)),"－",VLOOKUP($AC1479,技リスト!$A$1:$F$245,4,FALSE)),"一致","")</f>
        <v/>
      </c>
      <c r="AG1479" s="16" t="str">
        <f t="shared" si="184"/>
        <v>ひゃくれつショットパトリオットシュートイリュージョンボールフレイムダンス</v>
      </c>
      <c r="AH1479" s="16" t="str">
        <f t="shared" si="185"/>
        <v>ひゃくれつショットパトリオットシュートイリュージョンボールフレイムダンス</v>
      </c>
      <c r="AI1479" s="16" t="str">
        <f t="shared" si="186"/>
        <v>ひゃくれつショットパトリオットシュートイリュージョンボールフレイムダンス</v>
      </c>
      <c r="AJ1479" s="16" t="str">
        <f t="shared" si="187"/>
        <v>ひゃくれつショットパトリオットシュートイリュージョンボールフレイムダンス</v>
      </c>
      <c r="AK1479" s="15" t="str">
        <f t="shared" si="188"/>
        <v>NSLSDRBL</v>
      </c>
      <c r="AL1479" s="16" t="str">
        <f t="shared" si="189"/>
        <v>NSLSDRBL</v>
      </c>
      <c r="AM1479" s="15" t="str">
        <f t="shared" si="190"/>
        <v>NSLSDRBL</v>
      </c>
      <c r="AN1479" s="15" t="str">
        <f t="shared" si="191"/>
        <v>NSLSDRBL</v>
      </c>
    </row>
    <row r="1480" spans="1:40" ht="11.25" customHeight="1" x14ac:dyDescent="0.15">
      <c r="A1480" s="15">
        <v>1479</v>
      </c>
      <c r="B1480" s="15" t="s">
        <v>3271</v>
      </c>
      <c r="C1480" s="15" t="s">
        <v>3272</v>
      </c>
      <c r="D1480" s="3" t="s">
        <v>18</v>
      </c>
      <c r="E1480" s="15" t="s">
        <v>121</v>
      </c>
      <c r="F1480" s="15" t="s">
        <v>20</v>
      </c>
      <c r="G1480" s="15">
        <v>156</v>
      </c>
      <c r="H1480" s="15">
        <v>198</v>
      </c>
      <c r="I1480" s="15">
        <v>56</v>
      </c>
      <c r="J1480" s="15">
        <v>52</v>
      </c>
      <c r="K1480" s="15">
        <v>62</v>
      </c>
      <c r="L1480" s="15">
        <v>57</v>
      </c>
      <c r="M1480" s="15">
        <v>60</v>
      </c>
      <c r="N1480" s="15">
        <v>56</v>
      </c>
      <c r="O1480" s="15">
        <v>53</v>
      </c>
      <c r="P1480" s="15">
        <v>24</v>
      </c>
      <c r="Q1480" s="15" t="s">
        <v>270</v>
      </c>
      <c r="R1480" s="3" t="str">
        <f>IF(ISERROR(VLOOKUP($Q1480,技リスト!$A$1:$F$270,6,FALSE)),"－",VLOOKUP($Q1480,技リスト!$A$1:$F$270,6,FALSE))</f>
        <v>CA</v>
      </c>
      <c r="S1480" s="3">
        <f>IF(ISERROR(VLOOKUP($Q1480,技リスト!$A$1:$F$270,3,FALSE)),"－",VLOOKUP($Q1480,技リスト!$A$1:$F$270,3,FALSE))</f>
        <v>15</v>
      </c>
      <c r="T1480" s="3" t="str">
        <f>IF($E1480=IF(ISERROR(VLOOKUP($Q1480,技リスト!$A$1:$F$270,4,FALSE)),"－",VLOOKUP($Q1480,技リスト!$A$1:$F$270,4,FALSE)),"一致","")</f>
        <v/>
      </c>
      <c r="U1480" s="15" t="s">
        <v>481</v>
      </c>
      <c r="V1480" s="3" t="str">
        <f>IF(ISERROR(VLOOKUP($U1480,技リスト!$A$1:$F$270,6,FALSE)),"－",VLOOKUP($U1480,技リスト!$A$1:$F$270,6,FALSE))</f>
        <v>CA</v>
      </c>
      <c r="W1480" s="3">
        <f>IF(ISERROR(VLOOKUP($U1480,技リスト!$A$1:$F$270,3,FALSE)),"－",VLOOKUP($U1480,技リスト!$A$1:$F$270,3,FALSE))</f>
        <v>41</v>
      </c>
      <c r="X1480" s="3" t="str">
        <f>IF($E1480=IF(ISERROR(VLOOKUP($U1480,技リスト!$A$1:$F$270,4,FALSE)),"－",VLOOKUP($U1480,技リスト!$A$1:$F$270,4,FALSE)),"一致","")</f>
        <v/>
      </c>
      <c r="Y1480" s="15" t="s">
        <v>276</v>
      </c>
      <c r="Z1480" s="3" t="str">
        <f>IF(ISERROR(VLOOKUP($Y1480,技リスト!$A$1:$F$270,6,FALSE)),"－",VLOOKUP($Y1480,技リスト!$A$1:$F$270,6,FALSE))</f>
        <v>BL</v>
      </c>
      <c r="AA1480" s="3">
        <f>IF(ISERROR(VLOOKUP($Y1480,技リスト!$A$1:$F$270,3,FALSE)),"－",VLOOKUP($Y1480,技リスト!$A$1:$F$270,3,FALSE))</f>
        <v>16</v>
      </c>
      <c r="AB1480" s="3" t="str">
        <f>IF($E1480=IF(ISERROR(VLOOKUP($Y1480,技リスト!$A$1:$F$270,4,FALSE)),"－",VLOOKUP($Y1480,技リスト!$A$1:$F$270,4,FALSE)),"一致","")</f>
        <v/>
      </c>
      <c r="AC1480" s="15" t="s">
        <v>281</v>
      </c>
      <c r="AD1480" s="3" t="str">
        <f>IF(ISERROR(VLOOKUP($AC1480,技リスト!$A$1:$F$270,6,FALSE)),"－",VLOOKUP($AC1480,技リスト!$A$1:$F$270,6,FALSE))</f>
        <v>P1</v>
      </c>
      <c r="AE1480" s="3">
        <f>IF(ISERROR(VLOOKUP($AC1480,技リスト!$A$1:$F$270,3,FALSE)),"－",VLOOKUP($AC1480,技リスト!$A$1:$F$270,3,FALSE))</f>
        <v>67</v>
      </c>
      <c r="AF1480" s="3" t="str">
        <f>IF($E1480=IF(ISERROR(VLOOKUP($AC1480,技リスト!$A$1:$F$245,4,FALSE)),"－",VLOOKUP($AC1480,技リスト!$A$1:$F$245,4,FALSE)),"一致","")</f>
        <v/>
      </c>
      <c r="AG1480" s="16" t="str">
        <f t="shared" si="184"/>
        <v>ゆがむくうかんこがらしドッペルゲンガーばくれつパンチ</v>
      </c>
      <c r="AH1480" s="16" t="str">
        <f t="shared" si="185"/>
        <v>ゆがむくうかんこがらしドッペルゲンガーばくれつパンチ</v>
      </c>
      <c r="AI1480" s="16" t="str">
        <f t="shared" si="186"/>
        <v>ゆがむくうかんこがらしドッペルゲンガーばくれつパンチ</v>
      </c>
      <c r="AJ1480" s="16" t="str">
        <f t="shared" si="187"/>
        <v>ゆがむくうかんこがらしドッペルゲンガーばくれつパンチ</v>
      </c>
      <c r="AK1480" s="15" t="str">
        <f t="shared" si="188"/>
        <v>CACABLP1</v>
      </c>
      <c r="AL1480" s="16" t="str">
        <f t="shared" si="189"/>
        <v>CACABLP1</v>
      </c>
      <c r="AM1480" s="15" t="str">
        <f t="shared" si="190"/>
        <v>CACABLP1</v>
      </c>
      <c r="AN1480" s="15" t="str">
        <f t="shared" si="191"/>
        <v>CACABLP1</v>
      </c>
    </row>
    <row r="1481" spans="1:40" ht="11.25" customHeight="1" x14ac:dyDescent="0.15">
      <c r="A1481" s="15">
        <v>1480</v>
      </c>
      <c r="B1481" s="15" t="s">
        <v>3273</v>
      </c>
      <c r="C1481" s="15" t="s">
        <v>3274</v>
      </c>
      <c r="D1481" s="3" t="s">
        <v>18</v>
      </c>
      <c r="E1481" s="15" t="s">
        <v>121</v>
      </c>
      <c r="F1481" s="15" t="s">
        <v>17</v>
      </c>
      <c r="G1481" s="15">
        <v>143</v>
      </c>
      <c r="H1481" s="15">
        <v>152</v>
      </c>
      <c r="I1481" s="15">
        <v>60</v>
      </c>
      <c r="J1481" s="15">
        <v>63</v>
      </c>
      <c r="K1481" s="15">
        <v>57</v>
      </c>
      <c r="L1481" s="15">
        <v>60</v>
      </c>
      <c r="M1481" s="15">
        <v>52</v>
      </c>
      <c r="N1481" s="15">
        <v>60</v>
      </c>
      <c r="O1481" s="15">
        <v>57</v>
      </c>
      <c r="P1481" s="15">
        <v>22</v>
      </c>
      <c r="Q1481" s="15" t="s">
        <v>305</v>
      </c>
      <c r="R1481" s="3" t="str">
        <f>IF(ISERROR(VLOOKUP($Q1481,技リスト!$A$1:$F$270,6,FALSE)),"－",VLOOKUP($Q1481,技リスト!$A$1:$F$270,6,FALSE))</f>
        <v>BB</v>
      </c>
      <c r="S1481" s="3">
        <f>IF(ISERROR(VLOOKUP($Q1481,技リスト!$A$1:$F$270,3,FALSE)),"－",VLOOKUP($Q1481,技リスト!$A$1:$F$270,3,FALSE))</f>
        <v>16</v>
      </c>
      <c r="T1481" s="3" t="str">
        <f>IF($E1481=IF(ISERROR(VLOOKUP($Q1481,技リスト!$A$1:$F$270,4,FALSE)),"－",VLOOKUP($Q1481,技リスト!$A$1:$F$270,4,FALSE)),"一致","")</f>
        <v>一致</v>
      </c>
      <c r="U1481" s="15" t="s">
        <v>610</v>
      </c>
      <c r="V1481" s="3" t="str">
        <f>IF(ISERROR(VLOOKUP($U1481,技リスト!$A$1:$F$270,6,FALSE)),"－",VLOOKUP($U1481,技リスト!$A$1:$F$270,6,FALSE))</f>
        <v>DR</v>
      </c>
      <c r="W1481" s="3">
        <f>IF(ISERROR(VLOOKUP($U1481,技リスト!$A$1:$F$270,3,FALSE)),"－",VLOOKUP($U1481,技リスト!$A$1:$F$270,3,FALSE))</f>
        <v>38</v>
      </c>
      <c r="X1481" s="3" t="str">
        <f>IF($E1481=IF(ISERROR(VLOOKUP($U1481,技リスト!$A$1:$F$270,4,FALSE)),"－",VLOOKUP($U1481,技リスト!$A$1:$F$270,4,FALSE)),"一致","")</f>
        <v/>
      </c>
      <c r="Y1481" s="15" t="s">
        <v>732</v>
      </c>
      <c r="Z1481" s="3" t="str">
        <f>IF(ISERROR(VLOOKUP($Y1481,技リスト!$A$1:$F$270,6,FALSE)),"－",VLOOKUP($Y1481,技リスト!$A$1:$F$270,6,FALSE))</f>
        <v>BL</v>
      </c>
      <c r="AA1481" s="3">
        <f>IF(ISERROR(VLOOKUP($Y1481,技リスト!$A$1:$F$270,3,FALSE)),"－",VLOOKUP($Y1481,技リスト!$A$1:$F$270,3,FALSE))</f>
        <v>56</v>
      </c>
      <c r="AB1481" s="3" t="str">
        <f>IF($E1481=IF(ISERROR(VLOOKUP($Y1481,技リスト!$A$1:$F$270,4,FALSE)),"－",VLOOKUP($Y1481,技リスト!$A$1:$F$270,4,FALSE)),"一致","")</f>
        <v/>
      </c>
      <c r="AC1481" s="15" t="s">
        <v>141</v>
      </c>
      <c r="AD1481" s="3" t="str">
        <f>IF(ISERROR(VLOOKUP($AC1481,技リスト!$A$1:$F$270,6,FALSE)),"－",VLOOKUP($AC1481,技リスト!$A$1:$F$270,6,FALSE))</f>
        <v>BL</v>
      </c>
      <c r="AE1481" s="3">
        <f>IF(ISERROR(VLOOKUP($AC1481,技リスト!$A$1:$F$270,3,FALSE)),"－",VLOOKUP($AC1481,技リスト!$A$1:$F$270,3,FALSE))</f>
        <v>64</v>
      </c>
      <c r="AF1481" s="3" t="str">
        <f>IF($E1481=IF(ISERROR(VLOOKUP($AC1481,技リスト!$A$1:$F$245,4,FALSE)),"－",VLOOKUP($AC1481,技リスト!$A$1:$F$245,4,FALSE)),"一致","")</f>
        <v/>
      </c>
      <c r="AG1481" s="16" t="str">
        <f t="shared" si="184"/>
        <v>ホーントレインフーセンガムフェイクボンバーかげぬい</v>
      </c>
      <c r="AH1481" s="16" t="str">
        <f t="shared" si="185"/>
        <v>ホーントレインフーセンガムフェイクボンバーかげぬい</v>
      </c>
      <c r="AI1481" s="16" t="str">
        <f t="shared" si="186"/>
        <v>ホーントレインフーセンガムフェイクボンバーかげぬい</v>
      </c>
      <c r="AJ1481" s="16" t="str">
        <f t="shared" si="187"/>
        <v>ホーントレインフーセンガムフェイクボンバーかげぬい</v>
      </c>
      <c r="AK1481" s="15" t="str">
        <f t="shared" si="188"/>
        <v>BBDRBLBL</v>
      </c>
      <c r="AL1481" s="16" t="str">
        <f t="shared" si="189"/>
        <v>BBDRBLBL</v>
      </c>
      <c r="AM1481" s="15" t="str">
        <f t="shared" si="190"/>
        <v>BBDRBLBL</v>
      </c>
      <c r="AN1481" s="15" t="str">
        <f t="shared" si="191"/>
        <v>BBDRBLBL</v>
      </c>
    </row>
    <row r="1482" spans="1:40" ht="11.25" customHeight="1" x14ac:dyDescent="0.15">
      <c r="A1482" s="15">
        <v>1481</v>
      </c>
      <c r="B1482" s="15" t="s">
        <v>3275</v>
      </c>
      <c r="C1482" s="15" t="s">
        <v>3276</v>
      </c>
      <c r="D1482" s="3" t="s">
        <v>18</v>
      </c>
      <c r="E1482" s="15" t="s">
        <v>19</v>
      </c>
      <c r="F1482" s="15" t="s">
        <v>52</v>
      </c>
      <c r="G1482" s="15">
        <v>169</v>
      </c>
      <c r="H1482" s="15">
        <v>133</v>
      </c>
      <c r="I1482" s="15">
        <v>68</v>
      </c>
      <c r="J1482" s="15">
        <v>64</v>
      </c>
      <c r="K1482" s="15">
        <v>58</v>
      </c>
      <c r="L1482" s="15">
        <v>52</v>
      </c>
      <c r="M1482" s="15">
        <v>63</v>
      </c>
      <c r="N1482" s="15">
        <v>60</v>
      </c>
      <c r="O1482" s="15">
        <v>67</v>
      </c>
      <c r="P1482" s="15">
        <v>24</v>
      </c>
      <c r="Q1482" s="15" t="s">
        <v>263</v>
      </c>
      <c r="R1482" s="3" t="str">
        <f>IF(ISERROR(VLOOKUP($Q1482,技リスト!$A$1:$F$270,6,FALSE)),"－",VLOOKUP($Q1482,技リスト!$A$1:$F$270,6,FALSE))</f>
        <v>NS</v>
      </c>
      <c r="S1482" s="3">
        <f>IF(ISERROR(VLOOKUP($Q1482,技リスト!$A$1:$F$270,3,FALSE)),"－",VLOOKUP($Q1482,技リスト!$A$1:$F$270,3,FALSE))</f>
        <v>43</v>
      </c>
      <c r="T1482" s="3" t="str">
        <f>IF($E1482=IF(ISERROR(VLOOKUP($Q1482,技リスト!$A$1:$F$270,4,FALSE)),"－",VLOOKUP($Q1482,技リスト!$A$1:$F$270,4,FALSE)),"一致","")</f>
        <v/>
      </c>
      <c r="U1482" s="15" t="s">
        <v>363</v>
      </c>
      <c r="V1482" s="3" t="str">
        <f>IF(ISERROR(VLOOKUP($U1482,技リスト!$A$1:$F$270,6,FALSE)),"－",VLOOKUP($U1482,技リスト!$A$1:$F$270,6,FALSE))</f>
        <v>DR</v>
      </c>
      <c r="W1482" s="3">
        <f>IF(ISERROR(VLOOKUP($U1482,技リスト!$A$1:$F$270,3,FALSE)),"－",VLOOKUP($U1482,技リスト!$A$1:$F$270,3,FALSE))</f>
        <v>52</v>
      </c>
      <c r="X1482" s="3" t="str">
        <f>IF($E1482=IF(ISERROR(VLOOKUP($U1482,技リスト!$A$1:$F$270,4,FALSE)),"－",VLOOKUP($U1482,技リスト!$A$1:$F$270,4,FALSE)),"一致","")</f>
        <v>一致</v>
      </c>
      <c r="Y1482" s="15" t="s">
        <v>350</v>
      </c>
      <c r="Z1482" s="3" t="str">
        <f>IF(ISERROR(VLOOKUP($Y1482,技リスト!$A$1:$F$270,6,FALSE)),"－",VLOOKUP($Y1482,技リスト!$A$1:$F$270,6,FALSE))</f>
        <v>NS</v>
      </c>
      <c r="AA1482" s="3">
        <f>IF(ISERROR(VLOOKUP($Y1482,技リスト!$A$1:$F$270,3,FALSE)),"－",VLOOKUP($Y1482,技リスト!$A$1:$F$270,3,FALSE))</f>
        <v>67</v>
      </c>
      <c r="AB1482" s="3" t="str">
        <f>IF($E1482=IF(ISERROR(VLOOKUP($Y1482,技リスト!$A$1:$F$270,4,FALSE)),"－",VLOOKUP($Y1482,技リスト!$A$1:$F$270,4,FALSE)),"一致","")</f>
        <v/>
      </c>
      <c r="AC1482" s="15" t="s">
        <v>354</v>
      </c>
      <c r="AD1482" s="3" t="str">
        <f>IF(ISERROR(VLOOKUP($AC1482,技リスト!$A$1:$F$270,6,FALSE)),"－",VLOOKUP($AC1482,技リスト!$A$1:$F$270,6,FALSE))</f>
        <v>NS</v>
      </c>
      <c r="AE1482" s="3">
        <f>IF(ISERROR(VLOOKUP($AC1482,技リスト!$A$1:$F$270,3,FALSE)),"－",VLOOKUP($AC1482,技リスト!$A$1:$F$270,3,FALSE))</f>
        <v>89</v>
      </c>
      <c r="AF1482" s="3" t="str">
        <f>IF($E1482=IF(ISERROR(VLOOKUP($AC1482,技リスト!$A$1:$F$245,4,FALSE)),"－",VLOOKUP($AC1482,技リスト!$A$1:$F$245,4,FALSE)),"一致","")</f>
        <v>一致</v>
      </c>
      <c r="AG1482" s="16" t="str">
        <f t="shared" si="184"/>
        <v>かみかくしざんぞうクロスドライブぶんしんシュート</v>
      </c>
      <c r="AH1482" s="16" t="str">
        <f t="shared" si="185"/>
        <v>かみかくしざんぞうクロスドライブぶんしんシュート</v>
      </c>
      <c r="AI1482" s="16" t="str">
        <f t="shared" si="186"/>
        <v>かみかくしざんぞうクロスドライブぶんしんシュート</v>
      </c>
      <c r="AJ1482" s="16" t="str">
        <f t="shared" si="187"/>
        <v>かみかくしざんぞうクロスドライブぶんしんシュート</v>
      </c>
      <c r="AK1482" s="15" t="str">
        <f t="shared" si="188"/>
        <v>NSDRNSNS</v>
      </c>
      <c r="AL1482" s="16" t="str">
        <f t="shared" si="189"/>
        <v>NSDRNSNS</v>
      </c>
      <c r="AM1482" s="15" t="str">
        <f t="shared" si="190"/>
        <v>NSDRNSNS</v>
      </c>
      <c r="AN1482" s="15" t="str">
        <f t="shared" si="191"/>
        <v>NSDRNSNS</v>
      </c>
    </row>
    <row r="1483" spans="1:40" ht="11.25" customHeight="1" x14ac:dyDescent="0.15">
      <c r="A1483" s="15">
        <v>1482</v>
      </c>
      <c r="B1483" s="15" t="s">
        <v>3277</v>
      </c>
      <c r="C1483" s="15" t="s">
        <v>3278</v>
      </c>
      <c r="D1483" s="3" t="s">
        <v>18</v>
      </c>
      <c r="E1483" s="15" t="s">
        <v>121</v>
      </c>
      <c r="F1483" s="15" t="s">
        <v>52</v>
      </c>
      <c r="G1483" s="15">
        <v>217</v>
      </c>
      <c r="H1483" s="15">
        <v>177</v>
      </c>
      <c r="I1483" s="15">
        <v>79</v>
      </c>
      <c r="J1483" s="15">
        <v>76</v>
      </c>
      <c r="K1483" s="15">
        <v>44</v>
      </c>
      <c r="L1483" s="15">
        <v>79</v>
      </c>
      <c r="M1483" s="15">
        <v>71</v>
      </c>
      <c r="N1483" s="15">
        <v>40</v>
      </c>
      <c r="O1483" s="15">
        <v>68</v>
      </c>
      <c r="P1483" s="15">
        <v>10</v>
      </c>
      <c r="Q1483" s="15" t="s">
        <v>578</v>
      </c>
      <c r="R1483" s="3" t="str">
        <f>IF(ISERROR(VLOOKUP($Q1483,技リスト!$A$1:$F$270,6,FALSE)),"－",VLOOKUP($Q1483,技リスト!$A$1:$F$270,6,FALSE))</f>
        <v>－</v>
      </c>
      <c r="S1483" s="3" t="str">
        <f>IF(ISERROR(VLOOKUP($Q1483,技リスト!$A$1:$F$270,3,FALSE)),"－",VLOOKUP($Q1483,技リスト!$A$1:$F$270,3,FALSE))</f>
        <v>－</v>
      </c>
      <c r="T1483" s="3" t="str">
        <f>IF($E1483=IF(ISERROR(VLOOKUP($Q1483,技リスト!$A$1:$F$270,4,FALSE)),"－",VLOOKUP($Q1483,技リスト!$A$1:$F$270,4,FALSE)),"一致","")</f>
        <v/>
      </c>
      <c r="U1483" s="15" t="s">
        <v>344</v>
      </c>
      <c r="V1483" s="3" t="str">
        <f>IF(ISERROR(VLOOKUP($U1483,技リスト!$A$1:$F$270,6,FALSE)),"－",VLOOKUP($U1483,技リスト!$A$1:$F$270,6,FALSE))</f>
        <v>NS</v>
      </c>
      <c r="W1483" s="3">
        <f>IF(ISERROR(VLOOKUP($U1483,技リスト!$A$1:$F$270,3,FALSE)),"－",VLOOKUP($U1483,技リスト!$A$1:$F$270,3,FALSE))</f>
        <v>31</v>
      </c>
      <c r="X1483" s="3" t="str">
        <f>IF($E1483=IF(ISERROR(VLOOKUP($U1483,技リスト!$A$1:$F$270,4,FALSE)),"－",VLOOKUP($U1483,技リスト!$A$1:$F$270,4,FALSE)),"一致","")</f>
        <v>一致</v>
      </c>
      <c r="Y1483" s="15" t="s">
        <v>160</v>
      </c>
      <c r="Z1483" s="3" t="str">
        <f>IF(ISERROR(VLOOKUP($Y1483,技リスト!$A$1:$F$270,6,FALSE)),"－",VLOOKUP($Y1483,技リスト!$A$1:$F$270,6,FALSE))</f>
        <v>BS</v>
      </c>
      <c r="AA1483" s="3">
        <f>IF(ISERROR(VLOOKUP($Y1483,技リスト!$A$1:$F$270,3,FALSE)),"－",VLOOKUP($Y1483,技リスト!$A$1:$F$270,3,FALSE))</f>
        <v>78</v>
      </c>
      <c r="AB1483" s="3" t="str">
        <f>IF($E1483=IF(ISERROR(VLOOKUP($Y1483,技リスト!$A$1:$F$270,4,FALSE)),"－",VLOOKUP($Y1483,技リスト!$A$1:$F$270,4,FALSE)),"一致","")</f>
        <v>一致</v>
      </c>
      <c r="AC1483" s="15" t="s">
        <v>351</v>
      </c>
      <c r="AD1483" s="3" t="str">
        <f>IF(ISERROR(VLOOKUP($AC1483,技リスト!$A$1:$F$270,6,FALSE)),"－",VLOOKUP($AC1483,技リスト!$A$1:$F$270,6,FALSE))</f>
        <v>NS</v>
      </c>
      <c r="AE1483" s="3">
        <f>IF(ISERROR(VLOOKUP($AC1483,技リスト!$A$1:$F$270,3,FALSE)),"－",VLOOKUP($AC1483,技リスト!$A$1:$F$270,3,FALSE))</f>
        <v>103</v>
      </c>
      <c r="AF1483" s="3" t="str">
        <f>IF($E1483=IF(ISERROR(VLOOKUP($AC1483,技リスト!$A$1:$F$245,4,FALSE)),"－",VLOOKUP($AC1483,技リスト!$A$1:$F$245,4,FALSE)),"一致","")</f>
        <v>一致</v>
      </c>
      <c r="AG1483" s="16" t="str">
        <f t="shared" si="184"/>
        <v>シュートプラスターザンキッククンフーアタックドラゴングランド</v>
      </c>
      <c r="AH1483" s="16" t="str">
        <f t="shared" si="185"/>
        <v>シュートプラスターザンキッククンフーアタックドラゴングランド</v>
      </c>
      <c r="AI1483" s="16" t="str">
        <f t="shared" si="186"/>
        <v>シュートプラスターザンキッククンフーアタックドラゴングランド</v>
      </c>
      <c r="AJ1483" s="16" t="str">
        <f t="shared" si="187"/>
        <v>シュートプラスターザンキッククンフーアタックドラゴングランド</v>
      </c>
      <c r="AK1483" s="15" t="str">
        <f t="shared" si="188"/>
        <v>－NSBSNS</v>
      </c>
      <c r="AL1483" s="16" t="str">
        <f t="shared" si="189"/>
        <v>－NSBSNS</v>
      </c>
      <c r="AM1483" s="15" t="str">
        <f t="shared" si="190"/>
        <v>－NSBSNS</v>
      </c>
      <c r="AN1483" s="15" t="str">
        <f t="shared" si="191"/>
        <v>－NSBSNS</v>
      </c>
    </row>
    <row r="1484" spans="1:40" ht="11.25" customHeight="1" x14ac:dyDescent="0.15">
      <c r="A1484" s="15">
        <v>1483</v>
      </c>
      <c r="B1484" s="15" t="s">
        <v>3279</v>
      </c>
      <c r="C1484" s="15" t="s">
        <v>3280</v>
      </c>
      <c r="D1484" s="3" t="s">
        <v>192</v>
      </c>
      <c r="E1484" s="15" t="s">
        <v>145</v>
      </c>
      <c r="F1484" s="15" t="s">
        <v>53</v>
      </c>
      <c r="G1484" s="15">
        <v>189</v>
      </c>
      <c r="H1484" s="15">
        <v>172</v>
      </c>
      <c r="I1484" s="15">
        <v>48</v>
      </c>
      <c r="J1484" s="15">
        <v>77</v>
      </c>
      <c r="K1484" s="15">
        <v>71</v>
      </c>
      <c r="L1484" s="15">
        <v>76</v>
      </c>
      <c r="M1484" s="15">
        <v>72</v>
      </c>
      <c r="N1484" s="15">
        <v>76</v>
      </c>
      <c r="O1484" s="15">
        <v>72</v>
      </c>
      <c r="P1484" s="15">
        <v>9</v>
      </c>
      <c r="Q1484" s="15" t="s">
        <v>3160</v>
      </c>
      <c r="R1484" s="3" t="str">
        <f>IF(ISERROR(VLOOKUP($Q1484,技リスト!$A$1:$F$270,6,FALSE)),"－",VLOOKUP($Q1484,技リスト!$A$1:$F$270,6,FALSE))</f>
        <v>－</v>
      </c>
      <c r="S1484" s="3" t="str">
        <f>IF(ISERROR(VLOOKUP($Q1484,技リスト!$A$1:$F$270,3,FALSE)),"－",VLOOKUP($Q1484,技リスト!$A$1:$F$270,3,FALSE))</f>
        <v>－</v>
      </c>
      <c r="T1484" s="3" t="str">
        <f>IF($E1484=IF(ISERROR(VLOOKUP($Q1484,技リスト!$A$1:$F$270,4,FALSE)),"－",VLOOKUP($Q1484,技リスト!$A$1:$F$270,4,FALSE)),"一致","")</f>
        <v/>
      </c>
      <c r="U1484" s="15" t="s">
        <v>158</v>
      </c>
      <c r="V1484" s="3" t="str">
        <f>IF(ISERROR(VLOOKUP($U1484,技リスト!$A$1:$F$270,6,FALSE)),"－",VLOOKUP($U1484,技リスト!$A$1:$F$270,6,FALSE))</f>
        <v>DR</v>
      </c>
      <c r="W1484" s="3">
        <f>IF(ISERROR(VLOOKUP($U1484,技リスト!$A$1:$F$270,3,FALSE)),"－",VLOOKUP($U1484,技リスト!$A$1:$F$270,3,FALSE))</f>
        <v>17</v>
      </c>
      <c r="X1484" s="3" t="str">
        <f>IF($E1484=IF(ISERROR(VLOOKUP($U1484,技リスト!$A$1:$F$270,4,FALSE)),"－",VLOOKUP($U1484,技リスト!$A$1:$F$270,4,FALSE)),"一致","")</f>
        <v/>
      </c>
      <c r="Y1484" s="15" t="s">
        <v>175</v>
      </c>
      <c r="Z1484" s="3" t="str">
        <f>IF(ISERROR(VLOOKUP($Y1484,技リスト!$A$1:$F$270,6,FALSE)),"－",VLOOKUP($Y1484,技リスト!$A$1:$F$270,6,FALSE))</f>
        <v>NS</v>
      </c>
      <c r="AA1484" s="3">
        <f>IF(ISERROR(VLOOKUP($Y1484,技リスト!$A$1:$F$270,3,FALSE)),"－",VLOOKUP($Y1484,技リスト!$A$1:$F$270,3,FALSE))</f>
        <v>65</v>
      </c>
      <c r="AB1484" s="3" t="str">
        <f>IF($E1484=IF(ISERROR(VLOOKUP($Y1484,技リスト!$A$1:$F$270,4,FALSE)),"－",VLOOKUP($Y1484,技リスト!$A$1:$F$270,4,FALSE)),"一致","")</f>
        <v>一致</v>
      </c>
      <c r="AC1484" s="15" t="s">
        <v>681</v>
      </c>
      <c r="AD1484" s="3" t="str">
        <f>IF(ISERROR(VLOOKUP($AC1484,技リスト!$A$1:$F$270,6,FALSE)),"－",VLOOKUP($AC1484,技リスト!$A$1:$F$270,6,FALSE))</f>
        <v>BS</v>
      </c>
      <c r="AE1484" s="3">
        <f>IF(ISERROR(VLOOKUP($AC1484,技リスト!$A$1:$F$270,3,FALSE)),"－",VLOOKUP($AC1484,技リスト!$A$1:$F$270,3,FALSE))</f>
        <v>103</v>
      </c>
      <c r="AF1484" s="3" t="str">
        <f>IF($E1484=IF(ISERROR(VLOOKUP($AC1484,技リスト!$A$1:$F$245,4,FALSE)),"－",VLOOKUP($AC1484,技リスト!$A$1:$F$245,4,FALSE)),"一致","")</f>
        <v/>
      </c>
      <c r="AG1484" s="16" t="str">
        <f t="shared" si="184"/>
        <v>オフェンスプラスたつまきせんぷうファイアトルネードバタフライドリーム</v>
      </c>
      <c r="AH1484" s="16" t="str">
        <f t="shared" si="185"/>
        <v>オフェンスプラスたつまきせんぷうファイアトルネードバタフライドリーム</v>
      </c>
      <c r="AI1484" s="16" t="str">
        <f t="shared" si="186"/>
        <v>オフェンスプラスたつまきせんぷうファイアトルネードバタフライドリーム</v>
      </c>
      <c r="AJ1484" s="16" t="str">
        <f t="shared" si="187"/>
        <v>オフェンスプラスたつまきせんぷうファイアトルネードバタフライドリーム</v>
      </c>
      <c r="AK1484" s="15" t="str">
        <f t="shared" si="188"/>
        <v>－DRNSBS</v>
      </c>
      <c r="AL1484" s="16" t="str">
        <f t="shared" si="189"/>
        <v>－DRNSBS</v>
      </c>
      <c r="AM1484" s="15" t="str">
        <f t="shared" si="190"/>
        <v>－DRNSBS</v>
      </c>
      <c r="AN1484" s="15" t="str">
        <f t="shared" si="191"/>
        <v>－DRNSBS</v>
      </c>
    </row>
    <row r="1485" spans="1:40" ht="11.25" customHeight="1" x14ac:dyDescent="0.15">
      <c r="A1485" s="15">
        <v>1484</v>
      </c>
      <c r="B1485" s="15" t="s">
        <v>3281</v>
      </c>
      <c r="C1485" s="15" t="s">
        <v>3282</v>
      </c>
      <c r="D1485" s="3" t="s">
        <v>18</v>
      </c>
      <c r="E1485" s="15" t="s">
        <v>88</v>
      </c>
      <c r="F1485" s="15" t="s">
        <v>17</v>
      </c>
      <c r="G1485" s="15">
        <v>217</v>
      </c>
      <c r="H1485" s="15">
        <v>190</v>
      </c>
      <c r="I1485" s="15">
        <v>71</v>
      </c>
      <c r="J1485" s="15">
        <v>37</v>
      </c>
      <c r="K1485" s="15">
        <v>79</v>
      </c>
      <c r="L1485" s="15">
        <v>72</v>
      </c>
      <c r="M1485" s="15">
        <v>74</v>
      </c>
      <c r="N1485" s="15">
        <v>71</v>
      </c>
      <c r="O1485" s="15">
        <v>70</v>
      </c>
      <c r="P1485" s="15">
        <v>14</v>
      </c>
      <c r="Q1485" s="15" t="s">
        <v>2967</v>
      </c>
      <c r="R1485" s="3" t="str">
        <f>IF(ISERROR(VLOOKUP($Q1485,技リスト!$A$1:$F$270,6,FALSE)),"－",VLOOKUP($Q1485,技リスト!$A$1:$F$270,6,FALSE))</f>
        <v>－</v>
      </c>
      <c r="S1485" s="3" t="str">
        <f>IF(ISERROR(VLOOKUP($Q1485,技リスト!$A$1:$F$270,3,FALSE)),"－",VLOOKUP($Q1485,技リスト!$A$1:$F$270,3,FALSE))</f>
        <v>－</v>
      </c>
      <c r="T1485" s="3" t="str">
        <f>IF($E1485=IF(ISERROR(VLOOKUP($Q1485,技リスト!$A$1:$F$270,4,FALSE)),"－",VLOOKUP($Q1485,技リスト!$A$1:$F$270,4,FALSE)),"一致","")</f>
        <v/>
      </c>
      <c r="U1485" s="15" t="s">
        <v>276</v>
      </c>
      <c r="V1485" s="3" t="str">
        <f>IF(ISERROR(VLOOKUP($U1485,技リスト!$A$1:$F$270,6,FALSE)),"－",VLOOKUP($U1485,技リスト!$A$1:$F$270,6,FALSE))</f>
        <v>BL</v>
      </c>
      <c r="W1485" s="3">
        <f>IF(ISERROR(VLOOKUP($U1485,技リスト!$A$1:$F$270,3,FALSE)),"－",VLOOKUP($U1485,技リスト!$A$1:$F$270,3,FALSE))</f>
        <v>16</v>
      </c>
      <c r="X1485" s="3" t="str">
        <f>IF($E1485=IF(ISERROR(VLOOKUP($U1485,技リスト!$A$1:$F$270,4,FALSE)),"－",VLOOKUP($U1485,技リスト!$A$1:$F$270,4,FALSE)),"一致","")</f>
        <v/>
      </c>
      <c r="Y1485" s="15" t="s">
        <v>180</v>
      </c>
      <c r="Z1485" s="3" t="str">
        <f>IF(ISERROR(VLOOKUP($Y1485,技リスト!$A$1:$F$270,6,FALSE)),"－",VLOOKUP($Y1485,技リスト!$A$1:$F$270,6,FALSE))</f>
        <v>NS</v>
      </c>
      <c r="AA1485" s="3">
        <f>IF(ISERROR(VLOOKUP($Y1485,技リスト!$A$1:$F$270,3,FALSE)),"－",VLOOKUP($Y1485,技リスト!$A$1:$F$270,3,FALSE))</f>
        <v>65</v>
      </c>
      <c r="AB1485" s="3" t="str">
        <f>IF($E1485=IF(ISERROR(VLOOKUP($Y1485,技リスト!$A$1:$F$270,4,FALSE)),"－",VLOOKUP($Y1485,技リスト!$A$1:$F$270,4,FALSE)),"一致","")</f>
        <v/>
      </c>
      <c r="AC1485" s="15" t="s">
        <v>2527</v>
      </c>
      <c r="AD1485" s="3" t="str">
        <f>IF(ISERROR(VLOOKUP($AC1485,技リスト!$A$1:$F$270,6,FALSE)),"－",VLOOKUP($AC1485,技リスト!$A$1:$F$270,6,FALSE))</f>
        <v>BB</v>
      </c>
      <c r="AE1485" s="3">
        <f>IF(ISERROR(VLOOKUP($AC1485,技リスト!$A$1:$F$270,3,FALSE)),"－",VLOOKUP($AC1485,技リスト!$A$1:$F$270,3,FALSE))</f>
        <v>90</v>
      </c>
      <c r="AF1485" s="3" t="str">
        <f>IF($E1485=IF(ISERROR(VLOOKUP($AC1485,技リスト!$A$1:$F$245,4,FALSE)),"－",VLOOKUP($AC1485,技リスト!$A$1:$F$245,4,FALSE)),"一致","")</f>
        <v>一致</v>
      </c>
      <c r="AG1485" s="16" t="str">
        <f t="shared" si="184"/>
        <v>ディフェンスプラスドッペルゲンガードラゴンクラッシュせんぷうじん</v>
      </c>
      <c r="AH1485" s="16" t="str">
        <f t="shared" si="185"/>
        <v>ディフェンスプラスドッペルゲンガードラゴンクラッシュせんぷうじん</v>
      </c>
      <c r="AI1485" s="16" t="str">
        <f t="shared" si="186"/>
        <v>ディフェンスプラスドッペルゲンガードラゴンクラッシュせんぷうじん</v>
      </c>
      <c r="AJ1485" s="16" t="str">
        <f t="shared" si="187"/>
        <v>ディフェンスプラスドッペルゲンガードラゴンクラッシュせんぷうじん</v>
      </c>
      <c r="AK1485" s="15" t="str">
        <f t="shared" si="188"/>
        <v>－BLNSBB</v>
      </c>
      <c r="AL1485" s="16" t="str">
        <f t="shared" si="189"/>
        <v>－BLNSBB</v>
      </c>
      <c r="AM1485" s="15" t="str">
        <f t="shared" si="190"/>
        <v>－BLNSBB</v>
      </c>
      <c r="AN1485" s="15" t="str">
        <f t="shared" si="191"/>
        <v>－BLNSBB</v>
      </c>
    </row>
    <row r="1486" spans="1:40" ht="11.25" customHeight="1" x14ac:dyDescent="0.15">
      <c r="A1486" s="15">
        <v>1485</v>
      </c>
      <c r="B1486" s="15" t="s">
        <v>3283</v>
      </c>
      <c r="C1486" s="15" t="s">
        <v>3284</v>
      </c>
      <c r="D1486" s="3" t="s">
        <v>18</v>
      </c>
      <c r="E1486" s="15" t="s">
        <v>19</v>
      </c>
      <c r="F1486" s="15" t="s">
        <v>20</v>
      </c>
      <c r="G1486" s="15">
        <v>118</v>
      </c>
      <c r="H1486" s="15">
        <v>169</v>
      </c>
      <c r="I1486" s="15">
        <v>42</v>
      </c>
      <c r="J1486" s="15">
        <v>76</v>
      </c>
      <c r="K1486" s="15">
        <v>72</v>
      </c>
      <c r="L1486" s="15">
        <v>70</v>
      </c>
      <c r="M1486" s="15">
        <v>79</v>
      </c>
      <c r="N1486" s="15">
        <v>68</v>
      </c>
      <c r="O1486" s="15">
        <v>78</v>
      </c>
      <c r="P1486" s="15">
        <v>9</v>
      </c>
      <c r="Q1486" s="15" t="s">
        <v>30</v>
      </c>
      <c r="R1486" s="3" t="str">
        <f>IF(ISERROR(VLOOKUP($Q1486,技リスト!$A$1:$F$270,6,FALSE)),"－",VLOOKUP($Q1486,技リスト!$A$1:$F$270,6,FALSE))</f>
        <v>－</v>
      </c>
      <c r="S1486" s="3" t="str">
        <f>IF(ISERROR(VLOOKUP($Q1486,技リスト!$A$1:$F$270,3,FALSE)),"－",VLOOKUP($Q1486,技リスト!$A$1:$F$270,3,FALSE))</f>
        <v>－</v>
      </c>
      <c r="T1486" s="3" t="str">
        <f>IF($E1486=IF(ISERROR(VLOOKUP($Q1486,技リスト!$A$1:$F$270,4,FALSE)),"－",VLOOKUP($Q1486,技リスト!$A$1:$F$270,4,FALSE)),"一致","")</f>
        <v/>
      </c>
      <c r="U1486" s="15" t="s">
        <v>270</v>
      </c>
      <c r="V1486" s="3" t="str">
        <f>IF(ISERROR(VLOOKUP($U1486,技リスト!$A$1:$F$270,6,FALSE)),"－",VLOOKUP($U1486,技リスト!$A$1:$F$270,6,FALSE))</f>
        <v>CA</v>
      </c>
      <c r="W1486" s="3">
        <f>IF(ISERROR(VLOOKUP($U1486,技リスト!$A$1:$F$270,3,FALSE)),"－",VLOOKUP($U1486,技リスト!$A$1:$F$270,3,FALSE))</f>
        <v>15</v>
      </c>
      <c r="X1486" s="3" t="str">
        <f>IF($E1486=IF(ISERROR(VLOOKUP($U1486,技リスト!$A$1:$F$270,4,FALSE)),"－",VLOOKUP($U1486,技リスト!$A$1:$F$270,4,FALSE)),"一致","")</f>
        <v>一致</v>
      </c>
      <c r="Y1486" s="15" t="s">
        <v>3896</v>
      </c>
      <c r="Z1486" s="3" t="str">
        <f>IF(ISERROR(VLOOKUP($Y1486,技リスト!$A$1:$F$270,6,FALSE)),"－",VLOOKUP($Y1486,技リスト!$A$1:$F$270,6,FALSE))</f>
        <v>CA</v>
      </c>
      <c r="AA1486" s="3">
        <f>IF(ISERROR(VLOOKUP($Y1486,技リスト!$A$1:$F$270,3,FALSE)),"－",VLOOKUP($Y1486,技リスト!$A$1:$F$270,3,FALSE))</f>
        <v>81</v>
      </c>
      <c r="AB1486" s="3" t="str">
        <f>IF($E1486=IF(ISERROR(VLOOKUP($Y1486,技リスト!$A$1:$F$270,4,FALSE)),"－",VLOOKUP($Y1486,技リスト!$A$1:$F$270,4,FALSE)),"一致","")</f>
        <v/>
      </c>
      <c r="AC1486" s="15" t="s">
        <v>519</v>
      </c>
      <c r="AD1486" s="3" t="str">
        <f>IF(ISERROR(VLOOKUP($AC1486,技リスト!$A$1:$F$270,6,FALSE)),"－",VLOOKUP($AC1486,技リスト!$A$1:$F$270,6,FALSE))</f>
        <v>CA</v>
      </c>
      <c r="AE1486" s="3">
        <f>IF(ISERROR(VLOOKUP($AC1486,技リスト!$A$1:$F$270,3,FALSE)),"－",VLOOKUP($AC1486,技リスト!$A$1:$F$270,3,FALSE))</f>
        <v>101</v>
      </c>
      <c r="AF1486" s="3" t="str">
        <f>IF($E1486=IF(ISERROR(VLOOKUP($AC1486,技リスト!$A$1:$F$245,4,FALSE)),"－",VLOOKUP($AC1486,技リスト!$A$1:$F$245,4,FALSE)),"一致","")</f>
        <v/>
      </c>
      <c r="AG1486" s="16" t="str">
        <f t="shared" si="184"/>
        <v>キーパープラスゆがむくうかんマジン・ザ・ハンド（山）ギガントウォール</v>
      </c>
      <c r="AH1486" s="16" t="str">
        <f t="shared" si="185"/>
        <v>キーパープラスゆがむくうかんマジン・ザ・ハンド（山）ギガントウォール</v>
      </c>
      <c r="AI1486" s="16" t="str">
        <f t="shared" si="186"/>
        <v>キーパープラスゆがむくうかんマジン・ザ・ハンド（山）ギガントウォール</v>
      </c>
      <c r="AJ1486" s="16" t="str">
        <f t="shared" si="187"/>
        <v>キーパープラスゆがむくうかんマジン・ザ・ハンド（山）ギガントウォール</v>
      </c>
      <c r="AK1486" s="15" t="str">
        <f t="shared" si="188"/>
        <v>－CACACA</v>
      </c>
      <c r="AL1486" s="16" t="str">
        <f t="shared" si="189"/>
        <v>－CACACA</v>
      </c>
      <c r="AM1486" s="15" t="str">
        <f t="shared" si="190"/>
        <v>－CACACA</v>
      </c>
      <c r="AN1486" s="15" t="str">
        <f t="shared" si="191"/>
        <v>－CACACA</v>
      </c>
    </row>
    <row r="1487" spans="1:40" ht="11.25" customHeight="1" x14ac:dyDescent="0.15">
      <c r="A1487" s="15">
        <v>1486</v>
      </c>
      <c r="B1487" s="15" t="s">
        <v>3285</v>
      </c>
      <c r="C1487" s="15" t="s">
        <v>3286</v>
      </c>
      <c r="D1487" s="3" t="s">
        <v>18</v>
      </c>
      <c r="E1487" s="15" t="s">
        <v>145</v>
      </c>
      <c r="F1487" s="15" t="s">
        <v>20</v>
      </c>
      <c r="G1487" s="15">
        <v>145</v>
      </c>
      <c r="H1487" s="15">
        <v>152</v>
      </c>
      <c r="I1487" s="15">
        <v>71</v>
      </c>
      <c r="J1487" s="15">
        <v>70</v>
      </c>
      <c r="K1487" s="15">
        <v>69</v>
      </c>
      <c r="L1487" s="15">
        <v>76</v>
      </c>
      <c r="M1487" s="15">
        <v>52</v>
      </c>
      <c r="N1487" s="15">
        <v>77</v>
      </c>
      <c r="O1487" s="15">
        <v>70</v>
      </c>
      <c r="P1487" s="15">
        <v>20</v>
      </c>
      <c r="Q1487" s="15" t="s">
        <v>2882</v>
      </c>
      <c r="R1487" s="3" t="str">
        <f>IF(ISERROR(VLOOKUP($Q1487,技リスト!$A$1:$F$270,6,FALSE)),"－",VLOOKUP($Q1487,技リスト!$A$1:$F$270,6,FALSE))</f>
        <v>－</v>
      </c>
      <c r="S1487" s="3" t="str">
        <f>IF(ISERROR(VLOOKUP($Q1487,技リスト!$A$1:$F$270,3,FALSE)),"－",VLOOKUP($Q1487,技リスト!$A$1:$F$270,3,FALSE))</f>
        <v>－</v>
      </c>
      <c r="T1487" s="3" t="str">
        <f>IF($E1487=IF(ISERROR(VLOOKUP($Q1487,技リスト!$A$1:$F$270,4,FALSE)),"－",VLOOKUP($Q1487,技リスト!$A$1:$F$270,4,FALSE)),"一致","")</f>
        <v/>
      </c>
      <c r="U1487" s="15" t="s">
        <v>481</v>
      </c>
      <c r="V1487" s="3" t="str">
        <f>IF(ISERROR(VLOOKUP($U1487,技リスト!$A$1:$F$270,6,FALSE)),"－",VLOOKUP($U1487,技リスト!$A$1:$F$270,6,FALSE))</f>
        <v>CA</v>
      </c>
      <c r="W1487" s="3">
        <f>IF(ISERROR(VLOOKUP($U1487,技リスト!$A$1:$F$270,3,FALSE)),"－",VLOOKUP($U1487,技リスト!$A$1:$F$270,3,FALSE))</f>
        <v>41</v>
      </c>
      <c r="X1487" s="3" t="str">
        <f>IF($E1487=IF(ISERROR(VLOOKUP($U1487,技リスト!$A$1:$F$270,4,FALSE)),"－",VLOOKUP($U1487,技リスト!$A$1:$F$270,4,FALSE)),"一致","")</f>
        <v/>
      </c>
      <c r="Y1487" s="15" t="s">
        <v>321</v>
      </c>
      <c r="Z1487" s="3" t="str">
        <f>IF(ISERROR(VLOOKUP($Y1487,技リスト!$A$1:$F$270,6,FALSE)),"－",VLOOKUP($Y1487,技リスト!$A$1:$F$270,6,FALSE))</f>
        <v>P1</v>
      </c>
      <c r="AA1487" s="3">
        <f>IF(ISERROR(VLOOKUP($Y1487,技リスト!$A$1:$F$270,3,FALSE)),"－",VLOOKUP($Y1487,技リスト!$A$1:$F$270,3,FALSE))</f>
        <v>76</v>
      </c>
      <c r="AB1487" s="3" t="str">
        <f>IF($E1487=IF(ISERROR(VLOOKUP($Y1487,技リスト!$A$1:$F$270,4,FALSE)),"－",VLOOKUP($Y1487,技リスト!$A$1:$F$270,4,FALSE)),"一致","")</f>
        <v/>
      </c>
      <c r="AC1487" s="15" t="s">
        <v>123</v>
      </c>
      <c r="AD1487" s="3" t="str">
        <f>IF(ISERROR(VLOOKUP($AC1487,技リスト!$A$1:$F$270,6,FALSE)),"－",VLOOKUP($AC1487,技リスト!$A$1:$F$270,6,FALSE))</f>
        <v>P2</v>
      </c>
      <c r="AE1487" s="3">
        <f>IF(ISERROR(VLOOKUP($AC1487,技リスト!$A$1:$F$270,3,FALSE)),"－",VLOOKUP($AC1487,技リスト!$A$1:$F$270,3,FALSE))</f>
        <v>125</v>
      </c>
      <c r="AF1487" s="3" t="str">
        <f>IF($E1487=IF(ISERROR(VLOOKUP($AC1487,技リスト!$A$1:$F$245,4,FALSE)),"－",VLOOKUP($AC1487,技リスト!$A$1:$F$245,4,FALSE)),"一致","")</f>
        <v/>
      </c>
      <c r="AG1487" s="16" t="str">
        <f t="shared" si="184"/>
        <v>ディフェンスフォースこがらしちゃぶだいがえしせいぎのてっけん</v>
      </c>
      <c r="AH1487" s="16" t="str">
        <f t="shared" si="185"/>
        <v>ディフェンスフォースこがらしちゃぶだいがえしせいぎのてっけん</v>
      </c>
      <c r="AI1487" s="16" t="str">
        <f t="shared" si="186"/>
        <v>ディフェンスフォースこがらしちゃぶだいがえしせいぎのてっけん</v>
      </c>
      <c r="AJ1487" s="16" t="str">
        <f t="shared" si="187"/>
        <v>ディフェンスフォースこがらしちゃぶだいがえしせいぎのてっけん</v>
      </c>
      <c r="AK1487" s="15" t="str">
        <f t="shared" si="188"/>
        <v>－CAP1P2</v>
      </c>
      <c r="AL1487" s="16" t="str">
        <f t="shared" si="189"/>
        <v>－CAP1P2</v>
      </c>
      <c r="AM1487" s="15" t="str">
        <f t="shared" si="190"/>
        <v>－CAP1P2</v>
      </c>
      <c r="AN1487" s="15" t="str">
        <f t="shared" si="191"/>
        <v>－CAP1P2</v>
      </c>
    </row>
    <row r="1488" spans="1:40" ht="11.25" customHeight="1" x14ac:dyDescent="0.15">
      <c r="A1488" s="15">
        <v>1487</v>
      </c>
      <c r="B1488" s="15" t="s">
        <v>3287</v>
      </c>
      <c r="C1488" s="15" t="s">
        <v>3288</v>
      </c>
      <c r="D1488" s="3" t="s">
        <v>18</v>
      </c>
      <c r="E1488" s="15" t="s">
        <v>88</v>
      </c>
      <c r="F1488" s="15" t="s">
        <v>17</v>
      </c>
      <c r="G1488" s="15">
        <v>147</v>
      </c>
      <c r="H1488" s="15">
        <v>133</v>
      </c>
      <c r="I1488" s="15">
        <v>44</v>
      </c>
      <c r="J1488" s="15">
        <v>50</v>
      </c>
      <c r="K1488" s="15">
        <v>50</v>
      </c>
      <c r="L1488" s="15">
        <v>52</v>
      </c>
      <c r="M1488" s="15">
        <v>63</v>
      </c>
      <c r="N1488" s="15">
        <v>63</v>
      </c>
      <c r="O1488" s="15">
        <v>54</v>
      </c>
      <c r="P1488" s="15">
        <v>20</v>
      </c>
      <c r="Q1488" s="15" t="s">
        <v>276</v>
      </c>
      <c r="R1488" s="3" t="str">
        <f>IF(ISERROR(VLOOKUP($Q1488,技リスト!$A$1:$F$270,6,FALSE)),"－",VLOOKUP($Q1488,技リスト!$A$1:$F$270,6,FALSE))</f>
        <v>BL</v>
      </c>
      <c r="S1488" s="3">
        <f>IF(ISERROR(VLOOKUP($Q1488,技リスト!$A$1:$F$270,3,FALSE)),"－",VLOOKUP($Q1488,技リスト!$A$1:$F$270,3,FALSE))</f>
        <v>16</v>
      </c>
      <c r="T1488" s="3" t="str">
        <f>IF($E1488=IF(ISERROR(VLOOKUP($Q1488,技リスト!$A$1:$F$270,4,FALSE)),"－",VLOOKUP($Q1488,技リスト!$A$1:$F$270,4,FALSE)),"一致","")</f>
        <v/>
      </c>
      <c r="U1488" s="15" t="s">
        <v>610</v>
      </c>
      <c r="V1488" s="3" t="str">
        <f>IF(ISERROR(VLOOKUP($U1488,技リスト!$A$1:$F$270,6,FALSE)),"－",VLOOKUP($U1488,技リスト!$A$1:$F$270,6,FALSE))</f>
        <v>DR</v>
      </c>
      <c r="W1488" s="3">
        <f>IF(ISERROR(VLOOKUP($U1488,技リスト!$A$1:$F$270,3,FALSE)),"－",VLOOKUP($U1488,技リスト!$A$1:$F$270,3,FALSE))</f>
        <v>38</v>
      </c>
      <c r="X1488" s="3" t="str">
        <f>IF($E1488=IF(ISERROR(VLOOKUP($U1488,技リスト!$A$1:$F$270,4,FALSE)),"－",VLOOKUP($U1488,技リスト!$A$1:$F$270,4,FALSE)),"一致","")</f>
        <v/>
      </c>
      <c r="Y1488" s="15" t="s">
        <v>176</v>
      </c>
      <c r="Z1488" s="3" t="str">
        <f>IF(ISERROR(VLOOKUP($Y1488,技リスト!$A$1:$F$270,6,FALSE)),"－",VLOOKUP($Y1488,技リスト!$A$1:$F$270,6,FALSE))</f>
        <v>DR</v>
      </c>
      <c r="AA1488" s="3">
        <f>IF(ISERROR(VLOOKUP($Y1488,技リスト!$A$1:$F$270,3,FALSE)),"－",VLOOKUP($Y1488,技リスト!$A$1:$F$270,3,FALSE))</f>
        <v>47</v>
      </c>
      <c r="AB1488" s="3" t="str">
        <f>IF($E1488=IF(ISERROR(VLOOKUP($Y1488,技リスト!$A$1:$F$270,4,FALSE)),"－",VLOOKUP($Y1488,技リスト!$A$1:$F$270,4,FALSE)),"一致","")</f>
        <v/>
      </c>
      <c r="AC1488" s="15" t="s">
        <v>732</v>
      </c>
      <c r="AD1488" s="3" t="str">
        <f>IF(ISERROR(VLOOKUP($AC1488,技リスト!$A$1:$F$270,6,FALSE)),"－",VLOOKUP($AC1488,技リスト!$A$1:$F$270,6,FALSE))</f>
        <v>BL</v>
      </c>
      <c r="AE1488" s="3">
        <f>IF(ISERROR(VLOOKUP($AC1488,技リスト!$A$1:$F$270,3,FALSE)),"－",VLOOKUP($AC1488,技リスト!$A$1:$F$270,3,FALSE))</f>
        <v>56</v>
      </c>
      <c r="AF1488" s="3" t="str">
        <f>IF($E1488=IF(ISERROR(VLOOKUP($AC1488,技リスト!$A$1:$F$245,4,FALSE)),"－",VLOOKUP($AC1488,技リスト!$A$1:$F$245,4,FALSE)),"一致","")</f>
        <v/>
      </c>
      <c r="AG1488" s="16" t="str">
        <f t="shared" si="184"/>
        <v>ドッペルゲンガーフーセンガムヒートタックルフェイクボンバー</v>
      </c>
      <c r="AH1488" s="16" t="str">
        <f t="shared" si="185"/>
        <v>ドッペルゲンガーフーセンガムヒートタックルフェイクボンバー</v>
      </c>
      <c r="AI1488" s="16" t="str">
        <f t="shared" si="186"/>
        <v>ドッペルゲンガーフーセンガムヒートタックルフェイクボンバー</v>
      </c>
      <c r="AJ1488" s="16" t="str">
        <f t="shared" si="187"/>
        <v>ドッペルゲンガーフーセンガムヒートタックルフェイクボンバー</v>
      </c>
      <c r="AK1488" s="15" t="str">
        <f t="shared" si="188"/>
        <v>BLDRDRBL</v>
      </c>
      <c r="AL1488" s="16" t="str">
        <f t="shared" si="189"/>
        <v>BLDRDRBL</v>
      </c>
      <c r="AM1488" s="15" t="str">
        <f t="shared" si="190"/>
        <v>BLDRDRBL</v>
      </c>
      <c r="AN1488" s="15" t="str">
        <f t="shared" si="191"/>
        <v>BLDRDRBL</v>
      </c>
    </row>
    <row r="1489" spans="1:40" ht="11.25" customHeight="1" x14ac:dyDescent="0.15">
      <c r="A1489" s="15">
        <v>1488</v>
      </c>
      <c r="B1489" s="15" t="s">
        <v>3289</v>
      </c>
      <c r="C1489" s="15" t="s">
        <v>3290</v>
      </c>
      <c r="D1489" s="3" t="s">
        <v>18</v>
      </c>
      <c r="E1489" s="15" t="s">
        <v>145</v>
      </c>
      <c r="F1489" s="15" t="s">
        <v>52</v>
      </c>
      <c r="G1489" s="15">
        <v>154</v>
      </c>
      <c r="H1489" s="15">
        <v>157</v>
      </c>
      <c r="I1489" s="15">
        <v>54</v>
      </c>
      <c r="J1489" s="15">
        <v>53</v>
      </c>
      <c r="K1489" s="15">
        <v>47</v>
      </c>
      <c r="L1489" s="15">
        <v>71</v>
      </c>
      <c r="M1489" s="15">
        <v>72</v>
      </c>
      <c r="N1489" s="15">
        <v>64</v>
      </c>
      <c r="O1489" s="15">
        <v>65</v>
      </c>
      <c r="P1489" s="15">
        <v>22</v>
      </c>
      <c r="Q1489" s="15" t="s">
        <v>234</v>
      </c>
      <c r="R1489" s="3" t="str">
        <f>IF(ISERROR(VLOOKUP($Q1489,技リスト!$A$1:$F$270,6,FALSE)),"－",VLOOKUP($Q1489,技リスト!$A$1:$F$270,6,FALSE))</f>
        <v>－</v>
      </c>
      <c r="S1489" s="3" t="str">
        <f>IF(ISERROR(VLOOKUP($Q1489,技リスト!$A$1:$F$270,3,FALSE)),"－",VLOOKUP($Q1489,技リスト!$A$1:$F$270,3,FALSE))</f>
        <v>－</v>
      </c>
      <c r="T1489" s="3" t="str">
        <f>IF($E1489=IF(ISERROR(VLOOKUP($Q1489,技リスト!$A$1:$F$270,4,FALSE)),"－",VLOOKUP($Q1489,技リスト!$A$1:$F$270,4,FALSE)),"一致","")</f>
        <v/>
      </c>
      <c r="U1489" s="15" t="s">
        <v>235</v>
      </c>
      <c r="V1489" s="3" t="str">
        <f>IF(ISERROR(VLOOKUP($U1489,技リスト!$A$1:$F$270,6,FALSE)),"－",VLOOKUP($U1489,技リスト!$A$1:$F$270,6,FALSE))</f>
        <v>NS</v>
      </c>
      <c r="W1489" s="3">
        <f>IF(ISERROR(VLOOKUP($U1489,技リスト!$A$1:$F$270,3,FALSE)),"－",VLOOKUP($U1489,技リスト!$A$1:$F$270,3,FALSE))</f>
        <v>58</v>
      </c>
      <c r="X1489" s="3" t="str">
        <f>IF($E1489=IF(ISERROR(VLOOKUP($U1489,技リスト!$A$1:$F$270,4,FALSE)),"－",VLOOKUP($U1489,技リスト!$A$1:$F$270,4,FALSE)),"一致","")</f>
        <v/>
      </c>
      <c r="Y1489" s="15" t="s">
        <v>265</v>
      </c>
      <c r="Z1489" s="3" t="str">
        <f>IF(ISERROR(VLOOKUP($Y1489,技リスト!$A$1:$F$270,6,FALSE)),"－",VLOOKUP($Y1489,技リスト!$A$1:$F$270,6,FALSE))</f>
        <v>BS</v>
      </c>
      <c r="AA1489" s="3">
        <f>IF(ISERROR(VLOOKUP($Y1489,技リスト!$A$1:$F$270,3,FALSE)),"－",VLOOKUP($Y1489,技リスト!$A$1:$F$270,3,FALSE))</f>
        <v>78</v>
      </c>
      <c r="AB1489" s="3" t="str">
        <f>IF($E1489=IF(ISERROR(VLOOKUP($Y1489,技リスト!$A$1:$F$270,4,FALSE)),"－",VLOOKUP($Y1489,技リスト!$A$1:$F$270,4,FALSE)),"一致","")</f>
        <v/>
      </c>
      <c r="AC1489" s="15" t="s">
        <v>351</v>
      </c>
      <c r="AD1489" s="3" t="str">
        <f>IF(ISERROR(VLOOKUP($AC1489,技リスト!$A$1:$F$270,6,FALSE)),"－",VLOOKUP($AC1489,技リスト!$A$1:$F$270,6,FALSE))</f>
        <v>NS</v>
      </c>
      <c r="AE1489" s="3">
        <f>IF(ISERROR(VLOOKUP($AC1489,技リスト!$A$1:$F$270,3,FALSE)),"－",VLOOKUP($AC1489,技リスト!$A$1:$F$270,3,FALSE))</f>
        <v>103</v>
      </c>
      <c r="AF1489" s="3" t="str">
        <f>IF($E1489=IF(ISERROR(VLOOKUP($AC1489,技リスト!$A$1:$F$245,4,FALSE)),"－",VLOOKUP($AC1489,技リスト!$A$1:$F$245,4,FALSE)),"一致","")</f>
        <v/>
      </c>
      <c r="AG1489" s="16" t="str">
        <f t="shared" si="184"/>
        <v>イカサマ!ひゃくれつショットホークショットドラゴングランド</v>
      </c>
      <c r="AH1489" s="16" t="str">
        <f t="shared" si="185"/>
        <v>イカサマ!ひゃくれつショットホークショットドラゴングランド</v>
      </c>
      <c r="AI1489" s="16" t="str">
        <f t="shared" si="186"/>
        <v>イカサマ!ひゃくれつショットホークショットドラゴングランド</v>
      </c>
      <c r="AJ1489" s="16" t="str">
        <f t="shared" si="187"/>
        <v>イカサマ!ひゃくれつショットホークショットドラゴングランド</v>
      </c>
      <c r="AK1489" s="15" t="str">
        <f t="shared" si="188"/>
        <v>－NSBSNS</v>
      </c>
      <c r="AL1489" s="16" t="str">
        <f t="shared" si="189"/>
        <v>－NSBSNS</v>
      </c>
      <c r="AM1489" s="15" t="str">
        <f t="shared" si="190"/>
        <v>－NSBSNS</v>
      </c>
      <c r="AN1489" s="15" t="str">
        <f t="shared" si="191"/>
        <v>－NSBSNS</v>
      </c>
    </row>
    <row r="1490" spans="1:40" ht="11.25" customHeight="1" x14ac:dyDescent="0.15">
      <c r="A1490" s="15">
        <v>1489</v>
      </c>
      <c r="B1490" s="15" t="s">
        <v>3291</v>
      </c>
      <c r="C1490" s="15" t="s">
        <v>3292</v>
      </c>
      <c r="D1490" s="3" t="s">
        <v>192</v>
      </c>
      <c r="E1490" s="15" t="s">
        <v>88</v>
      </c>
      <c r="F1490" s="15" t="s">
        <v>17</v>
      </c>
      <c r="G1490" s="15">
        <v>110</v>
      </c>
      <c r="H1490" s="15">
        <v>104</v>
      </c>
      <c r="I1490" s="15">
        <v>44</v>
      </c>
      <c r="J1490" s="15">
        <v>48</v>
      </c>
      <c r="K1490" s="15">
        <v>44</v>
      </c>
      <c r="L1490" s="15">
        <v>52</v>
      </c>
      <c r="M1490" s="15">
        <v>60</v>
      </c>
      <c r="N1490" s="15">
        <v>52</v>
      </c>
      <c r="O1490" s="15">
        <v>55</v>
      </c>
      <c r="P1490" s="15">
        <v>13</v>
      </c>
      <c r="Q1490" s="15" t="s">
        <v>139</v>
      </c>
      <c r="R1490" s="3" t="str">
        <f>IF(ISERROR(VLOOKUP($Q1490,技リスト!$A$1:$F$270,6,FALSE)),"－",VLOOKUP($Q1490,技リスト!$A$1:$F$270,6,FALSE))</f>
        <v>BL</v>
      </c>
      <c r="S1490" s="3">
        <f>IF(ISERROR(VLOOKUP($Q1490,技リスト!$A$1:$F$270,3,FALSE)),"－",VLOOKUP($Q1490,技リスト!$A$1:$F$270,3,FALSE))</f>
        <v>8</v>
      </c>
      <c r="T1490" s="3" t="str">
        <f>IF($E1490=IF(ISERROR(VLOOKUP($Q1490,技リスト!$A$1:$F$270,4,FALSE)),"－",VLOOKUP($Q1490,技リスト!$A$1:$F$270,4,FALSE)),"一致","")</f>
        <v>一致</v>
      </c>
      <c r="U1490" s="15" t="s">
        <v>264</v>
      </c>
      <c r="V1490" s="3" t="str">
        <f>IF(ISERROR(VLOOKUP($U1490,技リスト!$A$1:$F$270,6,FALSE)),"－",VLOOKUP($U1490,技リスト!$A$1:$F$270,6,FALSE))</f>
        <v>BL</v>
      </c>
      <c r="W1490" s="3">
        <f>IF(ISERROR(VLOOKUP($U1490,技リスト!$A$1:$F$270,3,FALSE)),"－",VLOOKUP($U1490,技リスト!$A$1:$F$270,3,FALSE))</f>
        <v>16</v>
      </c>
      <c r="X1490" s="3" t="str">
        <f>IF($E1490=IF(ISERROR(VLOOKUP($U1490,技リスト!$A$1:$F$270,4,FALSE)),"－",VLOOKUP($U1490,技リスト!$A$1:$F$270,4,FALSE)),"一致","")</f>
        <v/>
      </c>
      <c r="Y1490" s="15" t="s">
        <v>363</v>
      </c>
      <c r="Z1490" s="3" t="str">
        <f>IF(ISERROR(VLOOKUP($Y1490,技リスト!$A$1:$F$270,6,FALSE)),"－",VLOOKUP($Y1490,技リスト!$A$1:$F$270,6,FALSE))</f>
        <v>DR</v>
      </c>
      <c r="AA1490" s="3">
        <f>IF(ISERROR(VLOOKUP($Y1490,技リスト!$A$1:$F$270,3,FALSE)),"－",VLOOKUP($Y1490,技リスト!$A$1:$F$270,3,FALSE))</f>
        <v>52</v>
      </c>
      <c r="AB1490" s="3" t="str">
        <f>IF($E1490=IF(ISERROR(VLOOKUP($Y1490,技リスト!$A$1:$F$270,4,FALSE)),"－",VLOOKUP($Y1490,技リスト!$A$1:$F$270,4,FALSE)),"一致","")</f>
        <v/>
      </c>
      <c r="AC1490" s="15" t="s">
        <v>141</v>
      </c>
      <c r="AD1490" s="3" t="str">
        <f>IF(ISERROR(VLOOKUP($AC1490,技リスト!$A$1:$F$270,6,FALSE)),"－",VLOOKUP($AC1490,技リスト!$A$1:$F$270,6,FALSE))</f>
        <v>BL</v>
      </c>
      <c r="AE1490" s="3">
        <f>IF(ISERROR(VLOOKUP($AC1490,技リスト!$A$1:$F$270,3,FALSE)),"－",VLOOKUP($AC1490,技リスト!$A$1:$F$270,3,FALSE))</f>
        <v>64</v>
      </c>
      <c r="AF1490" s="3" t="str">
        <f>IF($E1490=IF(ISERROR(VLOOKUP($AC1490,技リスト!$A$1:$F$245,4,FALSE)),"－",VLOOKUP($AC1490,技リスト!$A$1:$F$245,4,FALSE)),"一致","")</f>
        <v/>
      </c>
      <c r="AG1490" s="16" t="str">
        <f t="shared" si="184"/>
        <v>コイルターンおんりょうざんぞうかげぬい</v>
      </c>
      <c r="AH1490" s="16" t="str">
        <f t="shared" si="185"/>
        <v>コイルターンおんりょうざんぞうかげぬい</v>
      </c>
      <c r="AI1490" s="16" t="str">
        <f t="shared" si="186"/>
        <v>コイルターンおんりょうざんぞうかげぬい</v>
      </c>
      <c r="AJ1490" s="16" t="str">
        <f t="shared" si="187"/>
        <v>コイルターンおんりょうざんぞうかげぬい</v>
      </c>
      <c r="AK1490" s="15" t="str">
        <f t="shared" si="188"/>
        <v>BLBLDRBL</v>
      </c>
      <c r="AL1490" s="16" t="str">
        <f t="shared" si="189"/>
        <v>BLBLDRBL</v>
      </c>
      <c r="AM1490" s="15" t="str">
        <f t="shared" si="190"/>
        <v>BLBLDRBL</v>
      </c>
      <c r="AN1490" s="15" t="str">
        <f t="shared" si="191"/>
        <v>BLBLDRBL</v>
      </c>
    </row>
    <row r="1491" spans="1:40" ht="11.25" customHeight="1" x14ac:dyDescent="0.15">
      <c r="A1491" s="15">
        <v>1490</v>
      </c>
      <c r="B1491" s="15" t="s">
        <v>3293</v>
      </c>
      <c r="C1491" s="15" t="s">
        <v>3294</v>
      </c>
      <c r="D1491" s="3" t="s">
        <v>18</v>
      </c>
      <c r="E1491" s="15" t="s">
        <v>19</v>
      </c>
      <c r="F1491" s="15" t="s">
        <v>53</v>
      </c>
      <c r="G1491" s="15">
        <v>88</v>
      </c>
      <c r="H1491" s="15">
        <v>140</v>
      </c>
      <c r="I1491" s="15">
        <v>60</v>
      </c>
      <c r="J1491" s="15">
        <v>67</v>
      </c>
      <c r="K1491" s="15">
        <v>48</v>
      </c>
      <c r="L1491" s="15">
        <v>69</v>
      </c>
      <c r="M1491" s="15">
        <v>55</v>
      </c>
      <c r="N1491" s="15">
        <v>60</v>
      </c>
      <c r="O1491" s="15">
        <v>52</v>
      </c>
      <c r="P1491" s="15">
        <v>20</v>
      </c>
      <c r="Q1491" s="15" t="s">
        <v>227</v>
      </c>
      <c r="R1491" s="3" t="str">
        <f>IF(ISERROR(VLOOKUP($Q1491,技リスト!$A$1:$F$270,6,FALSE)),"－",VLOOKUP($Q1491,技リスト!$A$1:$F$270,6,FALSE))</f>
        <v>BL</v>
      </c>
      <c r="S1491" s="3">
        <f>IF(ISERROR(VLOOKUP($Q1491,技リスト!$A$1:$F$270,3,FALSE)),"－",VLOOKUP($Q1491,技リスト!$A$1:$F$270,3,FALSE))</f>
        <v>39</v>
      </c>
      <c r="T1491" s="3" t="str">
        <f>IF($E1491=IF(ISERROR(VLOOKUP($Q1491,技リスト!$A$1:$F$270,4,FALSE)),"－",VLOOKUP($Q1491,技リスト!$A$1:$F$270,4,FALSE)),"一致","")</f>
        <v>一致</v>
      </c>
      <c r="U1491" s="15" t="s">
        <v>188</v>
      </c>
      <c r="V1491" s="3" t="str">
        <f>IF(ISERROR(VLOOKUP($U1491,技リスト!$A$1:$F$270,6,FALSE)),"－",VLOOKUP($U1491,技リスト!$A$1:$F$270,6,FALSE))</f>
        <v>DR</v>
      </c>
      <c r="W1491" s="3">
        <f>IF(ISERROR(VLOOKUP($U1491,技リスト!$A$1:$F$270,3,FALSE)),"－",VLOOKUP($U1491,技リスト!$A$1:$F$270,3,FALSE))</f>
        <v>38</v>
      </c>
      <c r="X1491" s="3" t="str">
        <f>IF($E1491=IF(ISERROR(VLOOKUP($U1491,技リスト!$A$1:$F$270,4,FALSE)),"－",VLOOKUP($U1491,技リスト!$A$1:$F$270,4,FALSE)),"一致","")</f>
        <v>一致</v>
      </c>
      <c r="Y1491" s="15" t="s">
        <v>199</v>
      </c>
      <c r="Z1491" s="3" t="str">
        <f>IF(ISERROR(VLOOKUP($Y1491,技リスト!$A$1:$F$270,6,FALSE)),"－",VLOOKUP($Y1491,技リスト!$A$1:$F$270,6,FALSE))</f>
        <v>BB</v>
      </c>
      <c r="AA1491" s="3">
        <f>IF(ISERROR(VLOOKUP($Y1491,技リスト!$A$1:$F$270,3,FALSE)),"－",VLOOKUP($Y1491,技リスト!$A$1:$F$270,3,FALSE))</f>
        <v>58</v>
      </c>
      <c r="AB1491" s="3" t="str">
        <f>IF($E1491=IF(ISERROR(VLOOKUP($Y1491,技リスト!$A$1:$F$270,4,FALSE)),"－",VLOOKUP($Y1491,技リスト!$A$1:$F$270,4,FALSE)),"一致","")</f>
        <v/>
      </c>
      <c r="AC1491" s="15" t="s">
        <v>1255</v>
      </c>
      <c r="AD1491" s="3" t="str">
        <f>IF(ISERROR(VLOOKUP($AC1491,技リスト!$A$1:$F$270,6,FALSE)),"－",VLOOKUP($AC1491,技リスト!$A$1:$F$270,6,FALSE))</f>
        <v>NS</v>
      </c>
      <c r="AE1491" s="3">
        <f>IF(ISERROR(VLOOKUP($AC1491,技リスト!$A$1:$F$270,3,FALSE)),"－",VLOOKUP($AC1491,技リスト!$A$1:$F$270,3,FALSE))</f>
        <v>82</v>
      </c>
      <c r="AF1491" s="3" t="str">
        <f>IF($E1491=IF(ISERROR(VLOOKUP($AC1491,技リスト!$A$1:$F$245,4,FALSE)),"－",VLOOKUP($AC1491,技リスト!$A$1:$F$245,4,FALSE)),"一致","")</f>
        <v>一致</v>
      </c>
      <c r="AG1491" s="16" t="str">
        <f t="shared" si="184"/>
        <v>スーパースキャン（Ｂ）スーパースキャン（Ｄ）スピニングカットセキュリティショット</v>
      </c>
      <c r="AH1491" s="16" t="str">
        <f t="shared" si="185"/>
        <v>スーパースキャン（Ｂ）スーパースキャン（Ｄ）スピニングカットセキュリティショット</v>
      </c>
      <c r="AI1491" s="16" t="str">
        <f t="shared" si="186"/>
        <v>スーパースキャン（Ｂ）スーパースキャン（Ｄ）スピニングカットセキュリティショット</v>
      </c>
      <c r="AJ1491" s="16" t="str">
        <f t="shared" si="187"/>
        <v>スーパースキャン（Ｂ）スーパースキャン（Ｄ）スピニングカットセキュリティショット</v>
      </c>
      <c r="AK1491" s="15" t="str">
        <f t="shared" si="188"/>
        <v>BLDRBBNS</v>
      </c>
      <c r="AL1491" s="16" t="str">
        <f t="shared" si="189"/>
        <v>BLDRBBNS</v>
      </c>
      <c r="AM1491" s="15" t="str">
        <f t="shared" si="190"/>
        <v>BLDRBBNS</v>
      </c>
      <c r="AN1491" s="15" t="str">
        <f t="shared" si="191"/>
        <v>BLDRBBNS</v>
      </c>
    </row>
    <row r="1492" spans="1:40" ht="11.25" customHeight="1" x14ac:dyDescent="0.15">
      <c r="A1492" s="15">
        <v>1491</v>
      </c>
      <c r="B1492" s="15" t="s">
        <v>3295</v>
      </c>
      <c r="C1492" s="15" t="s">
        <v>3296</v>
      </c>
      <c r="D1492" s="3" t="s">
        <v>18</v>
      </c>
      <c r="E1492" s="15" t="s">
        <v>145</v>
      </c>
      <c r="F1492" s="15" t="s">
        <v>53</v>
      </c>
      <c r="G1492" s="15">
        <v>121</v>
      </c>
      <c r="H1492" s="15">
        <v>112</v>
      </c>
      <c r="I1492" s="15">
        <v>45</v>
      </c>
      <c r="J1492" s="15">
        <v>47</v>
      </c>
      <c r="K1492" s="15">
        <v>41</v>
      </c>
      <c r="L1492" s="15">
        <v>47</v>
      </c>
      <c r="M1492" s="15">
        <v>50</v>
      </c>
      <c r="N1492" s="15">
        <v>51</v>
      </c>
      <c r="O1492" s="15">
        <v>50</v>
      </c>
      <c r="P1492" s="15">
        <v>35</v>
      </c>
      <c r="Q1492" s="15" t="s">
        <v>324</v>
      </c>
      <c r="R1492" s="3" t="str">
        <f>IF(ISERROR(VLOOKUP($Q1492,技リスト!$A$1:$F$270,6,FALSE)),"－",VLOOKUP($Q1492,技リスト!$A$1:$F$270,6,FALSE))</f>
        <v>DR</v>
      </c>
      <c r="S1492" s="3">
        <f>IF(ISERROR(VLOOKUP($Q1492,技リスト!$A$1:$F$270,3,FALSE)),"－",VLOOKUP($Q1492,技リスト!$A$1:$F$270,3,FALSE))</f>
        <v>8</v>
      </c>
      <c r="T1492" s="3" t="str">
        <f>IF($E1492=IF(ISERROR(VLOOKUP($Q1492,技リスト!$A$1:$F$270,4,FALSE)),"－",VLOOKUP($Q1492,技リスト!$A$1:$F$270,4,FALSE)),"一致","")</f>
        <v/>
      </c>
      <c r="U1492" s="15" t="s">
        <v>344</v>
      </c>
      <c r="V1492" s="3" t="str">
        <f>IF(ISERROR(VLOOKUP($U1492,技リスト!$A$1:$F$270,6,FALSE)),"－",VLOOKUP($U1492,技リスト!$A$1:$F$270,6,FALSE))</f>
        <v>NS</v>
      </c>
      <c r="W1492" s="3">
        <f>IF(ISERROR(VLOOKUP($U1492,技リスト!$A$1:$F$270,3,FALSE)),"－",VLOOKUP($U1492,技リスト!$A$1:$F$270,3,FALSE))</f>
        <v>31</v>
      </c>
      <c r="X1492" s="3" t="str">
        <f>IF($E1492=IF(ISERROR(VLOOKUP($U1492,技リスト!$A$1:$F$270,4,FALSE)),"－",VLOOKUP($U1492,技リスト!$A$1:$F$270,4,FALSE)),"一致","")</f>
        <v/>
      </c>
      <c r="Y1492" s="15" t="s">
        <v>171</v>
      </c>
      <c r="Z1492" s="3" t="str">
        <f>IF(ISERROR(VLOOKUP($Y1492,技リスト!$A$1:$F$270,6,FALSE)),"－",VLOOKUP($Y1492,技リスト!$A$1:$F$270,6,FALSE))</f>
        <v>DR</v>
      </c>
      <c r="AA1492" s="3">
        <f>IF(ISERROR(VLOOKUP($Y1492,技リスト!$A$1:$F$270,3,FALSE)),"－",VLOOKUP($Y1492,技リスト!$A$1:$F$270,3,FALSE))</f>
        <v>47</v>
      </c>
      <c r="AB1492" s="3" t="str">
        <f>IF($E1492=IF(ISERROR(VLOOKUP($Y1492,技リスト!$A$1:$F$270,4,FALSE)),"－",VLOOKUP($Y1492,技リスト!$A$1:$F$270,4,FALSE)),"一致","")</f>
        <v/>
      </c>
      <c r="AC1492" s="15" t="s">
        <v>241</v>
      </c>
      <c r="AD1492" s="3" t="str">
        <f>IF(ISERROR(VLOOKUP($AC1492,技リスト!$A$1:$F$270,6,FALSE)),"－",VLOOKUP($AC1492,技リスト!$A$1:$F$270,6,FALSE))</f>
        <v>DR</v>
      </c>
      <c r="AE1492" s="3">
        <f>IF(ISERROR(VLOOKUP($AC1492,技リスト!$A$1:$F$270,3,FALSE)),"－",VLOOKUP($AC1492,技リスト!$A$1:$F$270,3,FALSE))</f>
        <v>61</v>
      </c>
      <c r="AF1492" s="3" t="str">
        <f>IF($E1492=IF(ISERROR(VLOOKUP($AC1492,技リスト!$A$1:$F$245,4,FALSE)),"－",VLOOKUP($AC1492,技リスト!$A$1:$F$245,4,FALSE)),"一致","")</f>
        <v/>
      </c>
      <c r="AG1492" s="16" t="str">
        <f t="shared" si="184"/>
        <v>ダッシュアクセルターザンキックイリュージョンボールカマイタチ</v>
      </c>
      <c r="AH1492" s="16" t="str">
        <f t="shared" si="185"/>
        <v>ダッシュアクセルターザンキックイリュージョンボールカマイタチ</v>
      </c>
      <c r="AI1492" s="16" t="str">
        <f t="shared" si="186"/>
        <v>ダッシュアクセルターザンキックイリュージョンボールカマイタチ</v>
      </c>
      <c r="AJ1492" s="16" t="str">
        <f t="shared" si="187"/>
        <v>ダッシュアクセルターザンキックイリュージョンボールカマイタチ</v>
      </c>
      <c r="AK1492" s="15" t="str">
        <f t="shared" si="188"/>
        <v>DRNSDRDR</v>
      </c>
      <c r="AL1492" s="16" t="str">
        <f t="shared" si="189"/>
        <v>DRNSDRDR</v>
      </c>
      <c r="AM1492" s="15" t="str">
        <f t="shared" si="190"/>
        <v>DRNSDRDR</v>
      </c>
      <c r="AN1492" s="15" t="str">
        <f t="shared" si="191"/>
        <v>DRNSDRDR</v>
      </c>
    </row>
    <row r="1493" spans="1:40" ht="11.25" customHeight="1" x14ac:dyDescent="0.15">
      <c r="A1493" s="15">
        <v>1492</v>
      </c>
      <c r="B1493" s="15" t="s">
        <v>3297</v>
      </c>
      <c r="C1493" s="15" t="s">
        <v>3298</v>
      </c>
      <c r="D1493" s="3" t="s">
        <v>18</v>
      </c>
      <c r="E1493" s="15" t="s">
        <v>121</v>
      </c>
      <c r="F1493" s="15" t="s">
        <v>17</v>
      </c>
      <c r="G1493" s="15">
        <v>81</v>
      </c>
      <c r="H1493" s="15">
        <v>130</v>
      </c>
      <c r="I1493" s="15">
        <v>40</v>
      </c>
      <c r="J1493" s="15">
        <v>53</v>
      </c>
      <c r="K1493" s="15">
        <v>59</v>
      </c>
      <c r="L1493" s="15">
        <v>55</v>
      </c>
      <c r="M1493" s="15">
        <v>69</v>
      </c>
      <c r="N1493" s="15">
        <v>61</v>
      </c>
      <c r="O1493" s="15">
        <v>54</v>
      </c>
      <c r="P1493" s="15">
        <v>33</v>
      </c>
      <c r="Q1493" s="15" t="s">
        <v>139</v>
      </c>
      <c r="R1493" s="3" t="str">
        <f>IF(ISERROR(VLOOKUP($Q1493,技リスト!$A$1:$F$270,6,FALSE)),"－",VLOOKUP($Q1493,技リスト!$A$1:$F$270,6,FALSE))</f>
        <v>BL</v>
      </c>
      <c r="S1493" s="3">
        <f>IF(ISERROR(VLOOKUP($Q1493,技リスト!$A$1:$F$270,3,FALSE)),"－",VLOOKUP($Q1493,技リスト!$A$1:$F$270,3,FALSE))</f>
        <v>8</v>
      </c>
      <c r="T1493" s="3" t="str">
        <f>IF($E1493=IF(ISERROR(VLOOKUP($Q1493,技リスト!$A$1:$F$270,4,FALSE)),"－",VLOOKUP($Q1493,技リスト!$A$1:$F$270,4,FALSE)),"一致","")</f>
        <v/>
      </c>
      <c r="U1493" s="15" t="s">
        <v>427</v>
      </c>
      <c r="V1493" s="3" t="str">
        <f>IF(ISERROR(VLOOKUP($U1493,技リスト!$A$1:$F$270,6,FALSE)),"－",VLOOKUP($U1493,技リスト!$A$1:$F$270,6,FALSE))</f>
        <v>BL</v>
      </c>
      <c r="W1493" s="3">
        <f>IF(ISERROR(VLOOKUP($U1493,技リスト!$A$1:$F$270,3,FALSE)),"－",VLOOKUP($U1493,技リスト!$A$1:$F$270,3,FALSE))</f>
        <v>39</v>
      </c>
      <c r="X1493" s="3" t="str">
        <f>IF($E1493=IF(ISERROR(VLOOKUP($U1493,技リスト!$A$1:$F$270,4,FALSE)),"－",VLOOKUP($U1493,技リスト!$A$1:$F$270,4,FALSE)),"一致","")</f>
        <v/>
      </c>
      <c r="Y1493" s="15" t="s">
        <v>164</v>
      </c>
      <c r="Z1493" s="3" t="str">
        <f>IF(ISERROR(VLOOKUP($Y1493,技リスト!$A$1:$F$270,6,FALSE)),"－",VLOOKUP($Y1493,技リスト!$A$1:$F$270,6,FALSE))</f>
        <v>DR</v>
      </c>
      <c r="AA1493" s="3">
        <f>IF(ISERROR(VLOOKUP($Y1493,技リスト!$A$1:$F$270,3,FALSE)),"－",VLOOKUP($Y1493,技リスト!$A$1:$F$270,3,FALSE))</f>
        <v>49</v>
      </c>
      <c r="AB1493" s="3" t="str">
        <f>IF($E1493=IF(ISERROR(VLOOKUP($Y1493,技リスト!$A$1:$F$270,4,FALSE)),"－",VLOOKUP($Y1493,技リスト!$A$1:$F$270,4,FALSE)),"一致","")</f>
        <v>一致</v>
      </c>
      <c r="AC1493" s="15" t="s">
        <v>218</v>
      </c>
      <c r="AD1493" s="3" t="str">
        <f>IF(ISERROR(VLOOKUP($AC1493,技リスト!$A$1:$F$270,6,FALSE)),"－",VLOOKUP($AC1493,技リスト!$A$1:$F$270,6,FALSE))</f>
        <v>DR</v>
      </c>
      <c r="AE1493" s="3">
        <f>IF(ISERROR(VLOOKUP($AC1493,技リスト!$A$1:$F$270,3,FALSE)),"－",VLOOKUP($AC1493,技リスト!$A$1:$F$270,3,FALSE))</f>
        <v>63</v>
      </c>
      <c r="AF1493" s="3" t="str">
        <f>IF($E1493=IF(ISERROR(VLOOKUP($AC1493,技リスト!$A$1:$F$245,4,FALSE)),"－",VLOOKUP($AC1493,技リスト!$A$1:$F$245,4,FALSE)),"一致","")</f>
        <v/>
      </c>
      <c r="AG1493" s="16" t="str">
        <f t="shared" si="184"/>
        <v>コイルターンブレードアタックごりむちゅうジャッジスルー</v>
      </c>
      <c r="AH1493" s="16" t="str">
        <f t="shared" si="185"/>
        <v>コイルターンブレードアタックごりむちゅうジャッジスルー</v>
      </c>
      <c r="AI1493" s="16" t="str">
        <f t="shared" si="186"/>
        <v>コイルターンブレードアタックごりむちゅうジャッジスルー</v>
      </c>
      <c r="AJ1493" s="16" t="str">
        <f t="shared" si="187"/>
        <v>コイルターンブレードアタックごりむちゅうジャッジスルー</v>
      </c>
      <c r="AK1493" s="15" t="str">
        <f t="shared" si="188"/>
        <v>BLBLDRDR</v>
      </c>
      <c r="AL1493" s="16" t="str">
        <f t="shared" si="189"/>
        <v>BLBLDRDR</v>
      </c>
      <c r="AM1493" s="15" t="str">
        <f t="shared" si="190"/>
        <v>BLBLDRDR</v>
      </c>
      <c r="AN1493" s="15" t="str">
        <f t="shared" si="191"/>
        <v>BLBLDRDR</v>
      </c>
    </row>
    <row r="1494" spans="1:40" ht="11.25" customHeight="1" x14ac:dyDescent="0.15">
      <c r="A1494" s="15">
        <v>1493</v>
      </c>
      <c r="B1494" s="15" t="s">
        <v>3299</v>
      </c>
      <c r="C1494" s="15" t="s">
        <v>3300</v>
      </c>
      <c r="D1494" s="3" t="s">
        <v>18</v>
      </c>
      <c r="E1494" s="15" t="s">
        <v>19</v>
      </c>
      <c r="F1494" s="15" t="s">
        <v>20</v>
      </c>
      <c r="G1494" s="15">
        <v>169</v>
      </c>
      <c r="H1494" s="15">
        <v>136</v>
      </c>
      <c r="I1494" s="15">
        <v>52</v>
      </c>
      <c r="J1494" s="15">
        <v>57</v>
      </c>
      <c r="K1494" s="15">
        <v>59</v>
      </c>
      <c r="L1494" s="15">
        <v>60</v>
      </c>
      <c r="M1494" s="15">
        <v>55</v>
      </c>
      <c r="N1494" s="15">
        <v>56</v>
      </c>
      <c r="O1494" s="15">
        <v>62</v>
      </c>
      <c r="P1494" s="15">
        <v>35</v>
      </c>
      <c r="Q1494" s="15" t="s">
        <v>269</v>
      </c>
      <c r="R1494" s="3" t="str">
        <f>IF(ISERROR(VLOOKUP($Q1494,技リスト!$A$1:$F$270,6,FALSE)),"－",VLOOKUP($Q1494,技リスト!$A$1:$F$270,6,FALSE))</f>
        <v>CA</v>
      </c>
      <c r="S1494" s="3">
        <f>IF(ISERROR(VLOOKUP($Q1494,技リスト!$A$1:$F$270,3,FALSE)),"－",VLOOKUP($Q1494,技リスト!$A$1:$F$270,3,FALSE))</f>
        <v>12</v>
      </c>
      <c r="T1494" s="3" t="str">
        <f>IF($E1494=IF(ISERROR(VLOOKUP($Q1494,技リスト!$A$1:$F$270,4,FALSE)),"－",VLOOKUP($Q1494,技リスト!$A$1:$F$270,4,FALSE)),"一致","")</f>
        <v>一致</v>
      </c>
      <c r="U1494" s="15" t="s">
        <v>369</v>
      </c>
      <c r="V1494" s="3" t="str">
        <f>IF(ISERROR(VLOOKUP($U1494,技リスト!$A$1:$F$270,6,FALSE)),"－",VLOOKUP($U1494,技リスト!$A$1:$F$270,6,FALSE))</f>
        <v>CA</v>
      </c>
      <c r="W1494" s="3">
        <f>IF(ISERROR(VLOOKUP($U1494,技リスト!$A$1:$F$270,3,FALSE)),"－",VLOOKUP($U1494,技リスト!$A$1:$F$270,3,FALSE))</f>
        <v>44</v>
      </c>
      <c r="X1494" s="3" t="str">
        <f>IF($E1494=IF(ISERROR(VLOOKUP($U1494,技リスト!$A$1:$F$270,4,FALSE)),"－",VLOOKUP($U1494,技リスト!$A$1:$F$270,4,FALSE)),"一致","")</f>
        <v>一致</v>
      </c>
      <c r="Y1494" s="15" t="s">
        <v>218</v>
      </c>
      <c r="Z1494" s="3" t="str">
        <f>IF(ISERROR(VLOOKUP($Y1494,技リスト!$A$1:$F$270,6,FALSE)),"－",VLOOKUP($Y1494,技リスト!$A$1:$F$270,6,FALSE))</f>
        <v>DR</v>
      </c>
      <c r="AA1494" s="3">
        <f>IF(ISERROR(VLOOKUP($Y1494,技リスト!$A$1:$F$270,3,FALSE)),"－",VLOOKUP($Y1494,技リスト!$A$1:$F$270,3,FALSE))</f>
        <v>63</v>
      </c>
      <c r="AB1494" s="3" t="str">
        <f>IF($E1494=IF(ISERROR(VLOOKUP($Y1494,技リスト!$A$1:$F$270,4,FALSE)),"－",VLOOKUP($Y1494,技リスト!$A$1:$F$270,4,FALSE)),"一致","")</f>
        <v/>
      </c>
      <c r="AC1494" s="15" t="s">
        <v>208</v>
      </c>
      <c r="AD1494" s="3" t="str">
        <f>IF(ISERROR(VLOOKUP($AC1494,技リスト!$A$1:$F$270,6,FALSE)),"－",VLOOKUP($AC1494,技リスト!$A$1:$F$270,6,FALSE))</f>
        <v>P1</v>
      </c>
      <c r="AE1494" s="3">
        <f>IF(ISERROR(VLOOKUP($AC1494,技リスト!$A$1:$F$270,3,FALSE)),"－",VLOOKUP($AC1494,技リスト!$A$1:$F$270,3,FALSE))</f>
        <v>61</v>
      </c>
      <c r="AF1494" s="3" t="str">
        <f>IF($E1494=IF(ISERROR(VLOOKUP($AC1494,技リスト!$A$1:$F$245,4,FALSE)),"－",VLOOKUP($AC1494,技リスト!$A$1:$F$245,4,FALSE)),"一致","")</f>
        <v/>
      </c>
      <c r="AG1494" s="16" t="str">
        <f t="shared" si="184"/>
        <v>キラーブレードシュートポケットジャッジスルーフルパワーシールド</v>
      </c>
      <c r="AH1494" s="16" t="str">
        <f t="shared" si="185"/>
        <v>キラーブレードシュートポケットジャッジスルーフルパワーシールド</v>
      </c>
      <c r="AI1494" s="16" t="str">
        <f t="shared" si="186"/>
        <v>キラーブレードシュートポケットジャッジスルーフルパワーシールド</v>
      </c>
      <c r="AJ1494" s="16" t="str">
        <f t="shared" si="187"/>
        <v>キラーブレードシュートポケットジャッジスルーフルパワーシールド</v>
      </c>
      <c r="AK1494" s="15" t="str">
        <f t="shared" si="188"/>
        <v>CACADRP1</v>
      </c>
      <c r="AL1494" s="16" t="str">
        <f t="shared" si="189"/>
        <v>CACADRP1</v>
      </c>
      <c r="AM1494" s="15" t="str">
        <f t="shared" si="190"/>
        <v>CACADRP1</v>
      </c>
      <c r="AN1494" s="15" t="str">
        <f t="shared" si="191"/>
        <v>CACADRP1</v>
      </c>
    </row>
    <row r="1495" spans="1:40" ht="11.25" customHeight="1" x14ac:dyDescent="0.15">
      <c r="A1495" s="15">
        <v>1494</v>
      </c>
      <c r="B1495" s="15" t="s">
        <v>3301</v>
      </c>
      <c r="C1495" s="15" t="s">
        <v>3302</v>
      </c>
      <c r="D1495" s="3" t="s">
        <v>18</v>
      </c>
      <c r="E1495" s="15" t="s">
        <v>88</v>
      </c>
      <c r="F1495" s="15" t="s">
        <v>17</v>
      </c>
      <c r="G1495" s="15">
        <v>77</v>
      </c>
      <c r="H1495" s="15">
        <v>142</v>
      </c>
      <c r="I1495" s="15">
        <v>45</v>
      </c>
      <c r="J1495" s="15">
        <v>53</v>
      </c>
      <c r="K1495" s="15">
        <v>56</v>
      </c>
      <c r="L1495" s="15">
        <v>54</v>
      </c>
      <c r="M1495" s="15">
        <v>67</v>
      </c>
      <c r="N1495" s="15">
        <v>60</v>
      </c>
      <c r="O1495" s="15">
        <v>56</v>
      </c>
      <c r="P1495" s="15">
        <v>20</v>
      </c>
      <c r="Q1495" s="15" t="s">
        <v>139</v>
      </c>
      <c r="R1495" s="3" t="str">
        <f>IF(ISERROR(VLOOKUP($Q1495,技リスト!$A$1:$F$270,6,FALSE)),"－",VLOOKUP($Q1495,技リスト!$A$1:$F$270,6,FALSE))</f>
        <v>BL</v>
      </c>
      <c r="S1495" s="3">
        <f>IF(ISERROR(VLOOKUP($Q1495,技リスト!$A$1:$F$270,3,FALSE)),"－",VLOOKUP($Q1495,技リスト!$A$1:$F$270,3,FALSE))</f>
        <v>8</v>
      </c>
      <c r="T1495" s="3" t="str">
        <f>IF($E1495=IF(ISERROR(VLOOKUP($Q1495,技リスト!$A$1:$F$270,4,FALSE)),"－",VLOOKUP($Q1495,技リスト!$A$1:$F$270,4,FALSE)),"一致","")</f>
        <v>一致</v>
      </c>
      <c r="U1495" s="15" t="s">
        <v>171</v>
      </c>
      <c r="V1495" s="3" t="str">
        <f>IF(ISERROR(VLOOKUP($U1495,技リスト!$A$1:$F$270,6,FALSE)),"－",VLOOKUP($U1495,技リスト!$A$1:$F$270,6,FALSE))</f>
        <v>DR</v>
      </c>
      <c r="W1495" s="3">
        <f>IF(ISERROR(VLOOKUP($U1495,技リスト!$A$1:$F$270,3,FALSE)),"－",VLOOKUP($U1495,技リスト!$A$1:$F$270,3,FALSE))</f>
        <v>47</v>
      </c>
      <c r="X1495" s="3" t="str">
        <f>IF($E1495=IF(ISERROR(VLOOKUP($U1495,技リスト!$A$1:$F$270,4,FALSE)),"－",VLOOKUP($U1495,技リスト!$A$1:$F$270,4,FALSE)),"一致","")</f>
        <v/>
      </c>
      <c r="Y1495" s="15" t="s">
        <v>241</v>
      </c>
      <c r="Z1495" s="3" t="str">
        <f>IF(ISERROR(VLOOKUP($Y1495,技リスト!$A$1:$F$270,6,FALSE)),"－",VLOOKUP($Y1495,技リスト!$A$1:$F$270,6,FALSE))</f>
        <v>DR</v>
      </c>
      <c r="AA1495" s="3">
        <f>IF(ISERROR(VLOOKUP($Y1495,技リスト!$A$1:$F$270,3,FALSE)),"－",VLOOKUP($Y1495,技リスト!$A$1:$F$270,3,FALSE))</f>
        <v>61</v>
      </c>
      <c r="AB1495" s="3" t="str">
        <f>IF($E1495=IF(ISERROR(VLOOKUP($Y1495,技リスト!$A$1:$F$270,4,FALSE)),"－",VLOOKUP($Y1495,技リスト!$A$1:$F$270,4,FALSE)),"一致","")</f>
        <v>一致</v>
      </c>
      <c r="AC1495" s="15" t="s">
        <v>729</v>
      </c>
      <c r="AD1495" s="3" t="str">
        <f>IF(ISERROR(VLOOKUP($AC1495,技リスト!$A$1:$F$270,6,FALSE)),"－",VLOOKUP($AC1495,技リスト!$A$1:$F$270,6,FALSE))</f>
        <v>BB</v>
      </c>
      <c r="AE1495" s="3">
        <f>IF(ISERROR(VLOOKUP($AC1495,技リスト!$A$1:$F$270,3,FALSE)),"－",VLOOKUP($AC1495,技リスト!$A$1:$F$270,3,FALSE))</f>
        <v>73</v>
      </c>
      <c r="AF1495" s="3" t="str">
        <f>IF($E1495=IF(ISERROR(VLOOKUP($AC1495,技リスト!$A$1:$F$245,4,FALSE)),"－",VLOOKUP($AC1495,技リスト!$A$1:$F$245,4,FALSE)),"一致","")</f>
        <v/>
      </c>
      <c r="AG1495" s="16" t="str">
        <f t="shared" si="184"/>
        <v>コイルターンイリュージョンボールカマイタチボルケイノカット</v>
      </c>
      <c r="AH1495" s="16" t="str">
        <f t="shared" si="185"/>
        <v>コイルターンイリュージョンボールカマイタチボルケイノカット</v>
      </c>
      <c r="AI1495" s="16" t="str">
        <f t="shared" si="186"/>
        <v>コイルターンイリュージョンボールカマイタチボルケイノカット</v>
      </c>
      <c r="AJ1495" s="16" t="str">
        <f t="shared" si="187"/>
        <v>コイルターンイリュージョンボールカマイタチボルケイノカット</v>
      </c>
      <c r="AK1495" s="15" t="str">
        <f t="shared" si="188"/>
        <v>BLDRDRBB</v>
      </c>
      <c r="AL1495" s="16" t="str">
        <f t="shared" si="189"/>
        <v>BLDRDRBB</v>
      </c>
      <c r="AM1495" s="15" t="str">
        <f t="shared" si="190"/>
        <v>BLDRDRBB</v>
      </c>
      <c r="AN1495" s="15" t="str">
        <f t="shared" si="191"/>
        <v>BLDRDRBB</v>
      </c>
    </row>
    <row r="1496" spans="1:40" ht="11.25" customHeight="1" x14ac:dyDescent="0.15">
      <c r="A1496" s="15">
        <v>1495</v>
      </c>
      <c r="B1496" s="15" t="s">
        <v>3303</v>
      </c>
      <c r="C1496" s="15" t="s">
        <v>3304</v>
      </c>
      <c r="D1496" s="3" t="s">
        <v>18</v>
      </c>
      <c r="E1496" s="15" t="s">
        <v>19</v>
      </c>
      <c r="F1496" s="15" t="s">
        <v>52</v>
      </c>
      <c r="G1496" s="15">
        <v>167</v>
      </c>
      <c r="H1496" s="15">
        <v>144</v>
      </c>
      <c r="I1496" s="15">
        <v>68</v>
      </c>
      <c r="J1496" s="15">
        <v>67</v>
      </c>
      <c r="K1496" s="15">
        <v>60</v>
      </c>
      <c r="L1496" s="15">
        <v>58</v>
      </c>
      <c r="M1496" s="15">
        <v>60</v>
      </c>
      <c r="N1496" s="15">
        <v>61</v>
      </c>
      <c r="O1496" s="15">
        <v>64</v>
      </c>
      <c r="P1496" s="15">
        <v>22</v>
      </c>
      <c r="Q1496" s="15" t="s">
        <v>224</v>
      </c>
      <c r="R1496" s="3" t="str">
        <f>IF(ISERROR(VLOOKUP($Q1496,技リスト!$A$1:$F$270,6,FALSE)),"－",VLOOKUP($Q1496,技リスト!$A$1:$F$270,6,FALSE))</f>
        <v>NS</v>
      </c>
      <c r="S1496" s="3">
        <f>IF(ISERROR(VLOOKUP($Q1496,技リスト!$A$1:$F$270,3,FALSE)),"－",VLOOKUP($Q1496,技リスト!$A$1:$F$270,3,FALSE))</f>
        <v>70</v>
      </c>
      <c r="T1496" s="3" t="str">
        <f>IF($E1496=IF(ISERROR(VLOOKUP($Q1496,技リスト!$A$1:$F$270,4,FALSE)),"－",VLOOKUP($Q1496,技リスト!$A$1:$F$270,4,FALSE)),"一致","")</f>
        <v/>
      </c>
      <c r="U1496" s="15" t="s">
        <v>424</v>
      </c>
      <c r="V1496" s="3" t="str">
        <f>IF(ISERROR(VLOOKUP($U1496,技リスト!$A$1:$F$270,6,FALSE)),"－",VLOOKUP($U1496,技リスト!$A$1:$F$270,6,FALSE))</f>
        <v>NS</v>
      </c>
      <c r="W1496" s="3">
        <f>IF(ISERROR(VLOOKUP($U1496,技リスト!$A$1:$F$270,3,FALSE)),"－",VLOOKUP($U1496,技リスト!$A$1:$F$270,3,FALSE))</f>
        <v>78</v>
      </c>
      <c r="X1496" s="3" t="str">
        <f>IF($E1496=IF(ISERROR(VLOOKUP($U1496,技リスト!$A$1:$F$270,4,FALSE)),"－",VLOOKUP($U1496,技リスト!$A$1:$F$270,4,FALSE)),"一致","")</f>
        <v/>
      </c>
      <c r="Y1496" s="15" t="s">
        <v>316</v>
      </c>
      <c r="Z1496" s="3" t="str">
        <f>IF(ISERROR(VLOOKUP($Y1496,技リスト!$A$1:$F$270,6,FALSE)),"－",VLOOKUP($Y1496,技リスト!$A$1:$F$270,6,FALSE))</f>
        <v>DR</v>
      </c>
      <c r="AA1496" s="3">
        <f>IF(ISERROR(VLOOKUP($Y1496,技リスト!$A$1:$F$270,3,FALSE)),"－",VLOOKUP($Y1496,技リスト!$A$1:$F$270,3,FALSE))</f>
        <v>85</v>
      </c>
      <c r="AB1496" s="3" t="str">
        <f>IF($E1496=IF(ISERROR(VLOOKUP($Y1496,技リスト!$A$1:$F$270,4,FALSE)),"－",VLOOKUP($Y1496,技リスト!$A$1:$F$270,4,FALSE)),"一致","")</f>
        <v/>
      </c>
      <c r="AC1496" s="15" t="s">
        <v>876</v>
      </c>
      <c r="AD1496" s="3" t="str">
        <f>IF(ISERROR(VLOOKUP($AC1496,技リスト!$A$1:$F$270,6,FALSE)),"－",VLOOKUP($AC1496,技リスト!$A$1:$F$270,6,FALSE))</f>
        <v>NS</v>
      </c>
      <c r="AE1496" s="3">
        <f>IF(ISERROR(VLOOKUP($AC1496,技リスト!$A$1:$F$270,3,FALSE)),"－",VLOOKUP($AC1496,技リスト!$A$1:$F$270,3,FALSE))</f>
        <v>94</v>
      </c>
      <c r="AF1496" s="3" t="str">
        <f>IF($E1496=IF(ISERROR(VLOOKUP($AC1496,技リスト!$A$1:$F$245,4,FALSE)),"－",VLOOKUP($AC1496,技リスト!$A$1:$F$245,4,FALSE)),"一致","")</f>
        <v>一致</v>
      </c>
      <c r="AG1496" s="16" t="str">
        <f t="shared" si="184"/>
        <v>ダイナマイトシュートシャインドライブじごくぐるまデュアルストライク</v>
      </c>
      <c r="AH1496" s="16" t="str">
        <f t="shared" si="185"/>
        <v>ダイナマイトシュートシャインドライブじごくぐるまデュアルストライク</v>
      </c>
      <c r="AI1496" s="16" t="str">
        <f t="shared" si="186"/>
        <v>ダイナマイトシュートシャインドライブじごくぐるまデュアルストライク</v>
      </c>
      <c r="AJ1496" s="16" t="str">
        <f t="shared" si="187"/>
        <v>ダイナマイトシュートシャインドライブじごくぐるまデュアルストライク</v>
      </c>
      <c r="AK1496" s="15" t="str">
        <f t="shared" si="188"/>
        <v>NSNSDRNS</v>
      </c>
      <c r="AL1496" s="16" t="str">
        <f t="shared" si="189"/>
        <v>NSNSDRNS</v>
      </c>
      <c r="AM1496" s="15" t="str">
        <f t="shared" si="190"/>
        <v>NSNSDRNS</v>
      </c>
      <c r="AN1496" s="15" t="str">
        <f t="shared" si="191"/>
        <v>NSNSDRNS</v>
      </c>
    </row>
    <row r="1497" spans="1:40" ht="11.25" customHeight="1" x14ac:dyDescent="0.15">
      <c r="A1497" s="15">
        <v>1496</v>
      </c>
      <c r="B1497" s="15" t="s">
        <v>3305</v>
      </c>
      <c r="C1497" s="15" t="s">
        <v>3306</v>
      </c>
      <c r="D1497" s="3" t="s">
        <v>18</v>
      </c>
      <c r="E1497" s="15" t="s">
        <v>121</v>
      </c>
      <c r="F1497" s="15" t="s">
        <v>53</v>
      </c>
      <c r="G1497" s="15">
        <v>112</v>
      </c>
      <c r="H1497" s="15">
        <v>132</v>
      </c>
      <c r="I1497" s="15">
        <v>64</v>
      </c>
      <c r="J1497" s="15">
        <v>52</v>
      </c>
      <c r="K1497" s="15">
        <v>63</v>
      </c>
      <c r="L1497" s="15">
        <v>57</v>
      </c>
      <c r="M1497" s="15">
        <v>56</v>
      </c>
      <c r="N1497" s="15">
        <v>64</v>
      </c>
      <c r="O1497" s="15">
        <v>62</v>
      </c>
      <c r="P1497" s="15">
        <v>16</v>
      </c>
      <c r="Q1497" s="15" t="s">
        <v>484</v>
      </c>
      <c r="R1497" s="3" t="str">
        <f>IF(ISERROR(VLOOKUP($Q1497,技リスト!$A$1:$F$270,6,FALSE)),"－",VLOOKUP($Q1497,技リスト!$A$1:$F$270,6,FALSE))</f>
        <v>P1</v>
      </c>
      <c r="S1497" s="3">
        <f>IF(ISERROR(VLOOKUP($Q1497,技リスト!$A$1:$F$270,3,FALSE)),"－",VLOOKUP($Q1497,技リスト!$A$1:$F$270,3,FALSE))</f>
        <v>15</v>
      </c>
      <c r="T1497" s="3" t="str">
        <f>IF($E1497=IF(ISERROR(VLOOKUP($Q1497,技リスト!$A$1:$F$270,4,FALSE)),"－",VLOOKUP($Q1497,技リスト!$A$1:$F$270,4,FALSE)),"一致","")</f>
        <v>一致</v>
      </c>
      <c r="U1497" s="15" t="s">
        <v>235</v>
      </c>
      <c r="V1497" s="3" t="str">
        <f>IF(ISERROR(VLOOKUP($U1497,技リスト!$A$1:$F$270,6,FALSE)),"－",VLOOKUP($U1497,技リスト!$A$1:$F$270,6,FALSE))</f>
        <v>NS</v>
      </c>
      <c r="W1497" s="3">
        <f>IF(ISERROR(VLOOKUP($U1497,技リスト!$A$1:$F$270,3,FALSE)),"－",VLOOKUP($U1497,技リスト!$A$1:$F$270,3,FALSE))</f>
        <v>58</v>
      </c>
      <c r="X1497" s="3" t="str">
        <f>IF($E1497=IF(ISERROR(VLOOKUP($U1497,技リスト!$A$1:$F$270,4,FALSE)),"－",VLOOKUP($U1497,技リスト!$A$1:$F$270,4,FALSE)),"一致","")</f>
        <v/>
      </c>
      <c r="Y1497" s="15" t="s">
        <v>522</v>
      </c>
      <c r="Z1497" s="3" t="str">
        <f>IF(ISERROR(VLOOKUP($Y1497,技リスト!$A$1:$F$270,6,FALSE)),"－",VLOOKUP($Y1497,技リスト!$A$1:$F$270,6,FALSE))</f>
        <v>NS</v>
      </c>
      <c r="AA1497" s="3">
        <f>IF(ISERROR(VLOOKUP($Y1497,技リスト!$A$1:$F$270,3,FALSE)),"－",VLOOKUP($Y1497,技リスト!$A$1:$F$270,3,FALSE))</f>
        <v>70</v>
      </c>
      <c r="AB1497" s="3" t="str">
        <f>IF($E1497=IF(ISERROR(VLOOKUP($Y1497,技リスト!$A$1:$F$270,4,FALSE)),"－",VLOOKUP($Y1497,技リスト!$A$1:$F$270,4,FALSE)),"一致","")</f>
        <v/>
      </c>
      <c r="AC1497" s="15" t="s">
        <v>363</v>
      </c>
      <c r="AD1497" s="3" t="str">
        <f>IF(ISERROR(VLOOKUP($AC1497,技リスト!$A$1:$F$270,6,FALSE)),"－",VLOOKUP($AC1497,技リスト!$A$1:$F$270,6,FALSE))</f>
        <v>DR</v>
      </c>
      <c r="AE1497" s="3">
        <f>IF(ISERROR(VLOOKUP($AC1497,技リスト!$A$1:$F$270,3,FALSE)),"－",VLOOKUP($AC1497,技リスト!$A$1:$F$270,3,FALSE))</f>
        <v>52</v>
      </c>
      <c r="AF1497" s="3" t="str">
        <f>IF($E1497=IF(ISERROR(VLOOKUP($AC1497,技リスト!$A$1:$F$245,4,FALSE)),"－",VLOOKUP($AC1497,技リスト!$A$1:$F$245,4,FALSE)),"一致","")</f>
        <v/>
      </c>
      <c r="AG1497" s="16" t="str">
        <f t="shared" si="184"/>
        <v>まきわりチョップひゃくれつショットダブルグレネードざんぞう</v>
      </c>
      <c r="AH1497" s="16" t="str">
        <f t="shared" si="185"/>
        <v>まきわりチョップひゃくれつショットダブルグレネードざんぞう</v>
      </c>
      <c r="AI1497" s="16" t="str">
        <f t="shared" si="186"/>
        <v>まきわりチョップひゃくれつショットダブルグレネードざんぞう</v>
      </c>
      <c r="AJ1497" s="16" t="str">
        <f t="shared" si="187"/>
        <v>まきわりチョップひゃくれつショットダブルグレネードざんぞう</v>
      </c>
      <c r="AK1497" s="15" t="str">
        <f t="shared" si="188"/>
        <v>P1NSNSDR</v>
      </c>
      <c r="AL1497" s="16" t="str">
        <f t="shared" si="189"/>
        <v>P1NSNSDR</v>
      </c>
      <c r="AM1497" s="15" t="str">
        <f t="shared" si="190"/>
        <v>P1NSNSDR</v>
      </c>
      <c r="AN1497" s="15" t="str">
        <f t="shared" si="191"/>
        <v>P1NSNSDR</v>
      </c>
    </row>
    <row r="1498" spans="1:40" ht="11.25" customHeight="1" x14ac:dyDescent="0.15">
      <c r="A1498" s="15">
        <v>1497</v>
      </c>
      <c r="B1498" s="15" t="s">
        <v>3307</v>
      </c>
      <c r="C1498" s="15" t="s">
        <v>3308</v>
      </c>
      <c r="D1498" s="3" t="s">
        <v>18</v>
      </c>
      <c r="E1498" s="15" t="s">
        <v>19</v>
      </c>
      <c r="F1498" s="15" t="s">
        <v>17</v>
      </c>
      <c r="G1498" s="15">
        <v>165</v>
      </c>
      <c r="H1498" s="15">
        <v>129</v>
      </c>
      <c r="I1498" s="15">
        <v>58</v>
      </c>
      <c r="J1498" s="15">
        <v>61</v>
      </c>
      <c r="K1498" s="15">
        <v>54</v>
      </c>
      <c r="L1498" s="15">
        <v>56</v>
      </c>
      <c r="M1498" s="15">
        <v>62</v>
      </c>
      <c r="N1498" s="15">
        <v>59</v>
      </c>
      <c r="O1498" s="15">
        <v>54</v>
      </c>
      <c r="P1498" s="15">
        <v>15</v>
      </c>
      <c r="Q1498" s="15" t="s">
        <v>187</v>
      </c>
      <c r="R1498" s="3" t="str">
        <f>IF(ISERROR(VLOOKUP($Q1498,技リスト!$A$1:$F$270,6,FALSE)),"－",VLOOKUP($Q1498,技リスト!$A$1:$F$270,6,FALSE))</f>
        <v>DR</v>
      </c>
      <c r="S1498" s="3">
        <f>IF(ISERROR(VLOOKUP($Q1498,技リスト!$A$1:$F$270,3,FALSE)),"－",VLOOKUP($Q1498,技リスト!$A$1:$F$270,3,FALSE))</f>
        <v>15</v>
      </c>
      <c r="T1498" s="3" t="str">
        <f>IF($E1498=IF(ISERROR(VLOOKUP($Q1498,技リスト!$A$1:$F$270,4,FALSE)),"－",VLOOKUP($Q1498,技リスト!$A$1:$F$270,4,FALSE)),"一致","")</f>
        <v>一致</v>
      </c>
      <c r="U1498" s="15" t="s">
        <v>164</v>
      </c>
      <c r="V1498" s="3" t="str">
        <f>IF(ISERROR(VLOOKUP($U1498,技リスト!$A$1:$F$270,6,FALSE)),"－",VLOOKUP($U1498,技リスト!$A$1:$F$270,6,FALSE))</f>
        <v>DR</v>
      </c>
      <c r="W1498" s="3">
        <f>IF(ISERROR(VLOOKUP($U1498,技リスト!$A$1:$F$270,3,FALSE)),"－",VLOOKUP($U1498,技リスト!$A$1:$F$270,3,FALSE))</f>
        <v>49</v>
      </c>
      <c r="X1498" s="3" t="str">
        <f>IF($E1498=IF(ISERROR(VLOOKUP($U1498,技リスト!$A$1:$F$270,4,FALSE)),"－",VLOOKUP($U1498,技リスト!$A$1:$F$270,4,FALSE)),"一致","")</f>
        <v/>
      </c>
      <c r="Y1498" s="15" t="s">
        <v>223</v>
      </c>
      <c r="Z1498" s="3" t="str">
        <f>IF(ISERROR(VLOOKUP($Y1498,技リスト!$A$1:$F$270,6,FALSE)),"－",VLOOKUP($Y1498,技リスト!$A$1:$F$270,6,FALSE))</f>
        <v>BL</v>
      </c>
      <c r="AA1498" s="3">
        <f>IF(ISERROR(VLOOKUP($Y1498,技リスト!$A$1:$F$270,3,FALSE)),"－",VLOOKUP($Y1498,技リスト!$A$1:$F$270,3,FALSE))</f>
        <v>8</v>
      </c>
      <c r="AB1498" s="3" t="str">
        <f>IF($E1498=IF(ISERROR(VLOOKUP($Y1498,技リスト!$A$1:$F$270,4,FALSE)),"－",VLOOKUP($Y1498,技リスト!$A$1:$F$270,4,FALSE)),"一致","")</f>
        <v>一致</v>
      </c>
      <c r="AC1498" s="15" t="s">
        <v>290</v>
      </c>
      <c r="AD1498" s="3" t="str">
        <f>IF(ISERROR(VLOOKUP($AC1498,技リスト!$A$1:$F$270,6,FALSE)),"－",VLOOKUP($AC1498,技リスト!$A$1:$F$270,6,FALSE))</f>
        <v>BL</v>
      </c>
      <c r="AE1498" s="3">
        <f>IF(ISERROR(VLOOKUP($AC1498,技リスト!$A$1:$F$270,3,FALSE)),"－",VLOOKUP($AC1498,技リスト!$A$1:$F$270,3,FALSE))</f>
        <v>56</v>
      </c>
      <c r="AF1498" s="3" t="str">
        <f>IF($E1498=IF(ISERROR(VLOOKUP($AC1498,技リスト!$A$1:$F$245,4,FALSE)),"－",VLOOKUP($AC1498,技リスト!$A$1:$F$245,4,FALSE)),"一致","")</f>
        <v>一致</v>
      </c>
      <c r="AG1498" s="16" t="str">
        <f t="shared" si="184"/>
        <v>のろいごりむちゅうキラースライドくものいと</v>
      </c>
      <c r="AH1498" s="16" t="str">
        <f t="shared" si="185"/>
        <v>のろいごりむちゅうキラースライドくものいと</v>
      </c>
      <c r="AI1498" s="16" t="str">
        <f t="shared" si="186"/>
        <v>のろいごりむちゅうキラースライドくものいと</v>
      </c>
      <c r="AJ1498" s="16" t="str">
        <f t="shared" si="187"/>
        <v>のろいごりむちゅうキラースライドくものいと</v>
      </c>
      <c r="AK1498" s="15" t="str">
        <f t="shared" si="188"/>
        <v>DRDRBLBL</v>
      </c>
      <c r="AL1498" s="16" t="str">
        <f t="shared" si="189"/>
        <v>DRDRBLBL</v>
      </c>
      <c r="AM1498" s="15" t="str">
        <f t="shared" si="190"/>
        <v>DRDRBLBL</v>
      </c>
      <c r="AN1498" s="15" t="str">
        <f t="shared" si="191"/>
        <v>DRDRBLBL</v>
      </c>
    </row>
    <row r="1499" spans="1:40" ht="11.25" customHeight="1" x14ac:dyDescent="0.15">
      <c r="A1499" s="15">
        <v>1498</v>
      </c>
      <c r="B1499" s="15" t="s">
        <v>3309</v>
      </c>
      <c r="C1499" s="15" t="s">
        <v>3310</v>
      </c>
      <c r="D1499" s="3" t="s">
        <v>18</v>
      </c>
      <c r="E1499" s="15" t="s">
        <v>19</v>
      </c>
      <c r="F1499" s="15" t="s">
        <v>53</v>
      </c>
      <c r="G1499" s="15">
        <v>171</v>
      </c>
      <c r="H1499" s="15">
        <v>129</v>
      </c>
      <c r="I1499" s="15">
        <v>55</v>
      </c>
      <c r="J1499" s="15">
        <v>55</v>
      </c>
      <c r="K1499" s="15">
        <v>57</v>
      </c>
      <c r="L1499" s="15">
        <v>53</v>
      </c>
      <c r="M1499" s="15">
        <v>60</v>
      </c>
      <c r="N1499" s="15">
        <v>57</v>
      </c>
      <c r="O1499" s="15">
        <v>60</v>
      </c>
      <c r="P1499" s="15">
        <v>9</v>
      </c>
      <c r="Q1499" s="15" t="s">
        <v>344</v>
      </c>
      <c r="R1499" s="3" t="str">
        <f>IF(ISERROR(VLOOKUP($Q1499,技リスト!$A$1:$F$270,6,FALSE)),"－",VLOOKUP($Q1499,技リスト!$A$1:$F$270,6,FALSE))</f>
        <v>NS</v>
      </c>
      <c r="S1499" s="3">
        <f>IF(ISERROR(VLOOKUP($Q1499,技リスト!$A$1:$F$270,3,FALSE)),"－",VLOOKUP($Q1499,技リスト!$A$1:$F$270,3,FALSE))</f>
        <v>31</v>
      </c>
      <c r="T1499" s="3" t="str">
        <f>IF($E1499=IF(ISERROR(VLOOKUP($Q1499,技リスト!$A$1:$F$270,4,FALSE)),"－",VLOOKUP($Q1499,技リスト!$A$1:$F$270,4,FALSE)),"一致","")</f>
        <v/>
      </c>
      <c r="U1499" s="15" t="s">
        <v>350</v>
      </c>
      <c r="V1499" s="3" t="str">
        <f>IF(ISERROR(VLOOKUP($U1499,技リスト!$A$1:$F$270,6,FALSE)),"－",VLOOKUP($U1499,技リスト!$A$1:$F$270,6,FALSE))</f>
        <v>NS</v>
      </c>
      <c r="W1499" s="3">
        <f>IF(ISERROR(VLOOKUP($U1499,技リスト!$A$1:$F$270,3,FALSE)),"－",VLOOKUP($U1499,技リスト!$A$1:$F$270,3,FALSE))</f>
        <v>67</v>
      </c>
      <c r="X1499" s="3" t="str">
        <f>IF($E1499=IF(ISERROR(VLOOKUP($U1499,技リスト!$A$1:$F$270,4,FALSE)),"－",VLOOKUP($U1499,技リスト!$A$1:$F$270,4,FALSE)),"一致","")</f>
        <v/>
      </c>
      <c r="Y1499" s="15" t="s">
        <v>289</v>
      </c>
      <c r="Z1499" s="3" t="str">
        <f>IF(ISERROR(VLOOKUP($Y1499,技リスト!$A$1:$F$270,6,FALSE)),"－",VLOOKUP($Y1499,技リスト!$A$1:$F$270,6,FALSE))</f>
        <v>DR</v>
      </c>
      <c r="AA1499" s="3">
        <f>IF(ISERROR(VLOOKUP($Y1499,技リスト!$A$1:$F$270,3,FALSE)),"－",VLOOKUP($Y1499,技リスト!$A$1:$F$270,3,FALSE))</f>
        <v>24</v>
      </c>
      <c r="AB1499" s="3" t="str">
        <f>IF($E1499=IF(ISERROR(VLOOKUP($Y1499,技リスト!$A$1:$F$270,4,FALSE)),"－",VLOOKUP($Y1499,技リスト!$A$1:$F$270,4,FALSE)),"一致","")</f>
        <v/>
      </c>
      <c r="AC1499" s="15" t="s">
        <v>757</v>
      </c>
      <c r="AD1499" s="3" t="str">
        <f>IF(ISERROR(VLOOKUP($AC1499,技リスト!$A$1:$F$270,6,FALSE)),"－",VLOOKUP($AC1499,技リスト!$A$1:$F$270,6,FALSE))</f>
        <v>DR</v>
      </c>
      <c r="AE1499" s="3">
        <f>IF(ISERROR(VLOOKUP($AC1499,技リスト!$A$1:$F$270,3,FALSE)),"－",VLOOKUP($AC1499,技リスト!$A$1:$F$270,3,FALSE))</f>
        <v>65</v>
      </c>
      <c r="AF1499" s="3" t="str">
        <f>IF($E1499=IF(ISERROR(VLOOKUP($AC1499,技リスト!$A$1:$F$245,4,FALSE)),"－",VLOOKUP($AC1499,技リスト!$A$1:$F$245,4,FALSE)),"一致","")</f>
        <v>一致</v>
      </c>
      <c r="AG1499" s="16" t="str">
        <f t="shared" si="184"/>
        <v>ターザンキッククロスドライブどくぎりのじゅつまぼろしドリブル</v>
      </c>
      <c r="AH1499" s="16" t="str">
        <f t="shared" si="185"/>
        <v>ターザンキッククロスドライブどくぎりのじゅつまぼろしドリブル</v>
      </c>
      <c r="AI1499" s="16" t="str">
        <f t="shared" si="186"/>
        <v>ターザンキッククロスドライブどくぎりのじゅつまぼろしドリブル</v>
      </c>
      <c r="AJ1499" s="16" t="str">
        <f t="shared" si="187"/>
        <v>ターザンキッククロスドライブどくぎりのじゅつまぼろしドリブル</v>
      </c>
      <c r="AK1499" s="15" t="str">
        <f t="shared" si="188"/>
        <v>NSNSDRDR</v>
      </c>
      <c r="AL1499" s="16" t="str">
        <f t="shared" si="189"/>
        <v>NSNSDRDR</v>
      </c>
      <c r="AM1499" s="15" t="str">
        <f t="shared" si="190"/>
        <v>NSNSDRDR</v>
      </c>
      <c r="AN1499" s="15" t="str">
        <f t="shared" si="191"/>
        <v>NSNSDRDR</v>
      </c>
    </row>
    <row r="1500" spans="1:40" ht="11.25" customHeight="1" x14ac:dyDescent="0.15">
      <c r="A1500" s="15">
        <v>1499</v>
      </c>
      <c r="B1500" s="15" t="s">
        <v>3311</v>
      </c>
      <c r="C1500" s="15" t="s">
        <v>3312</v>
      </c>
      <c r="D1500" s="3" t="s">
        <v>18</v>
      </c>
      <c r="E1500" s="15" t="s">
        <v>19</v>
      </c>
      <c r="F1500" s="15" t="s">
        <v>17</v>
      </c>
      <c r="G1500" s="15">
        <v>173</v>
      </c>
      <c r="H1500" s="15">
        <v>144</v>
      </c>
      <c r="I1500" s="15">
        <v>70</v>
      </c>
      <c r="J1500" s="15">
        <v>65</v>
      </c>
      <c r="K1500" s="15">
        <v>48</v>
      </c>
      <c r="L1500" s="15">
        <v>60</v>
      </c>
      <c r="M1500" s="15">
        <v>63</v>
      </c>
      <c r="N1500" s="15">
        <v>71</v>
      </c>
      <c r="O1500" s="15">
        <v>52</v>
      </c>
      <c r="P1500" s="15">
        <v>20</v>
      </c>
      <c r="Q1500" s="15" t="s">
        <v>234</v>
      </c>
      <c r="R1500" s="3" t="str">
        <f>IF(ISERROR(VLOOKUP($Q1500,技リスト!$A$1:$F$270,6,FALSE)),"－",VLOOKUP($Q1500,技リスト!$A$1:$F$270,6,FALSE))</f>
        <v>－</v>
      </c>
      <c r="S1500" s="3" t="str">
        <f>IF(ISERROR(VLOOKUP($Q1500,技リスト!$A$1:$F$270,3,FALSE)),"－",VLOOKUP($Q1500,技リスト!$A$1:$F$270,3,FALSE))</f>
        <v>－</v>
      </c>
      <c r="T1500" s="3" t="str">
        <f>IF($E1500=IF(ISERROR(VLOOKUP($Q1500,技リスト!$A$1:$F$270,4,FALSE)),"－",VLOOKUP($Q1500,技リスト!$A$1:$F$270,4,FALSE)),"一致","")</f>
        <v/>
      </c>
      <c r="U1500" s="15" t="s">
        <v>289</v>
      </c>
      <c r="V1500" s="3" t="str">
        <f>IF(ISERROR(VLOOKUP($U1500,技リスト!$A$1:$F$270,6,FALSE)),"－",VLOOKUP($U1500,技リスト!$A$1:$F$270,6,FALSE))</f>
        <v>DR</v>
      </c>
      <c r="W1500" s="3">
        <f>IF(ISERROR(VLOOKUP($U1500,技リスト!$A$1:$F$270,3,FALSE)),"－",VLOOKUP($U1500,技リスト!$A$1:$F$270,3,FALSE))</f>
        <v>24</v>
      </c>
      <c r="X1500" s="3" t="str">
        <f>IF($E1500=IF(ISERROR(VLOOKUP($U1500,技リスト!$A$1:$F$270,4,FALSE)),"－",VLOOKUP($U1500,技リスト!$A$1:$F$270,4,FALSE)),"一致","")</f>
        <v/>
      </c>
      <c r="Y1500" s="15" t="s">
        <v>522</v>
      </c>
      <c r="Z1500" s="3" t="str">
        <f>IF(ISERROR(VLOOKUP($Y1500,技リスト!$A$1:$F$270,6,FALSE)),"－",VLOOKUP($Y1500,技リスト!$A$1:$F$270,6,FALSE))</f>
        <v>NS</v>
      </c>
      <c r="AA1500" s="3">
        <f>IF(ISERROR(VLOOKUP($Y1500,技リスト!$A$1:$F$270,3,FALSE)),"－",VLOOKUP($Y1500,技リスト!$A$1:$F$270,3,FALSE))</f>
        <v>70</v>
      </c>
      <c r="AB1500" s="3" t="str">
        <f>IF($E1500=IF(ISERROR(VLOOKUP($Y1500,技リスト!$A$1:$F$270,4,FALSE)),"－",VLOOKUP($Y1500,技リスト!$A$1:$F$270,4,FALSE)),"一致","")</f>
        <v/>
      </c>
      <c r="AC1500" s="15" t="s">
        <v>732</v>
      </c>
      <c r="AD1500" s="3" t="str">
        <f>IF(ISERROR(VLOOKUP($AC1500,技リスト!$A$1:$F$270,6,FALSE)),"－",VLOOKUP($AC1500,技リスト!$A$1:$F$270,6,FALSE))</f>
        <v>BL</v>
      </c>
      <c r="AE1500" s="3">
        <f>IF(ISERROR(VLOOKUP($AC1500,技リスト!$A$1:$F$270,3,FALSE)),"－",VLOOKUP($AC1500,技リスト!$A$1:$F$270,3,FALSE))</f>
        <v>56</v>
      </c>
      <c r="AF1500" s="3" t="str">
        <f>IF($E1500=IF(ISERROR(VLOOKUP($AC1500,技リスト!$A$1:$F$245,4,FALSE)),"－",VLOOKUP($AC1500,技リスト!$A$1:$F$245,4,FALSE)),"一致","")</f>
        <v/>
      </c>
      <c r="AG1500" s="16" t="str">
        <f t="shared" si="184"/>
        <v>イカサマ!どくぎりのじゅつダブルグレネードフェイクボンバー</v>
      </c>
      <c r="AH1500" s="16" t="str">
        <f t="shared" si="185"/>
        <v>イカサマ!どくぎりのじゅつダブルグレネードフェイクボンバー</v>
      </c>
      <c r="AI1500" s="16" t="str">
        <f t="shared" si="186"/>
        <v>イカサマ!どくぎりのじゅつダブルグレネードフェイクボンバー</v>
      </c>
      <c r="AJ1500" s="16" t="str">
        <f t="shared" si="187"/>
        <v>イカサマ!どくぎりのじゅつダブルグレネードフェイクボンバー</v>
      </c>
      <c r="AK1500" s="15" t="str">
        <f t="shared" si="188"/>
        <v>－DRNSBL</v>
      </c>
      <c r="AL1500" s="16" t="str">
        <f t="shared" si="189"/>
        <v>－DRNSBL</v>
      </c>
      <c r="AM1500" s="15" t="str">
        <f t="shared" si="190"/>
        <v>－DRNSBL</v>
      </c>
      <c r="AN1500" s="15" t="str">
        <f t="shared" si="191"/>
        <v>－DRNSBL</v>
      </c>
    </row>
    <row r="1501" spans="1:40" ht="11.25" customHeight="1" x14ac:dyDescent="0.15">
      <c r="A1501" s="15">
        <v>1500</v>
      </c>
      <c r="B1501" s="15" t="s">
        <v>3313</v>
      </c>
      <c r="C1501" s="15" t="s">
        <v>3314</v>
      </c>
      <c r="D1501" s="3" t="s">
        <v>18</v>
      </c>
      <c r="E1501" s="15" t="s">
        <v>145</v>
      </c>
      <c r="F1501" s="15" t="s">
        <v>52</v>
      </c>
      <c r="G1501" s="15">
        <v>169</v>
      </c>
      <c r="H1501" s="15">
        <v>148</v>
      </c>
      <c r="I1501" s="15">
        <v>61</v>
      </c>
      <c r="J1501" s="15">
        <v>63</v>
      </c>
      <c r="K1501" s="15">
        <v>70</v>
      </c>
      <c r="L1501" s="15">
        <v>62</v>
      </c>
      <c r="M1501" s="15">
        <v>63</v>
      </c>
      <c r="N1501" s="15">
        <v>60</v>
      </c>
      <c r="O1501" s="15">
        <v>66</v>
      </c>
      <c r="P1501" s="15">
        <v>24</v>
      </c>
      <c r="Q1501" s="15" t="s">
        <v>684</v>
      </c>
      <c r="R1501" s="3" t="str">
        <f>IF(ISERROR(VLOOKUP($Q1501,技リスト!$A$1:$F$270,6,FALSE)),"－",VLOOKUP($Q1501,技リスト!$A$1:$F$270,6,FALSE))</f>
        <v>NS</v>
      </c>
      <c r="S1501" s="3">
        <f>IF(ISERROR(VLOOKUP($Q1501,技リスト!$A$1:$F$270,3,FALSE)),"－",VLOOKUP($Q1501,技リスト!$A$1:$F$270,3,FALSE))</f>
        <v>45</v>
      </c>
      <c r="T1501" s="3" t="str">
        <f>IF($E1501=IF(ISERROR(VLOOKUP($Q1501,技リスト!$A$1:$F$270,4,FALSE)),"－",VLOOKUP($Q1501,技リスト!$A$1:$F$270,4,FALSE)),"一致","")</f>
        <v>一致</v>
      </c>
      <c r="U1501" s="15" t="s">
        <v>875</v>
      </c>
      <c r="V1501" s="3" t="str">
        <f>IF(ISERROR(VLOOKUP($U1501,技リスト!$A$1:$F$270,6,FALSE)),"－",VLOOKUP($U1501,技リスト!$A$1:$F$270,6,FALSE))</f>
        <v>BS</v>
      </c>
      <c r="W1501" s="3">
        <f>IF(ISERROR(VLOOKUP($U1501,技リスト!$A$1:$F$270,3,FALSE)),"－",VLOOKUP($U1501,技リスト!$A$1:$F$270,3,FALSE))</f>
        <v>78</v>
      </c>
      <c r="X1501" s="3" t="str">
        <f>IF($E1501=IF(ISERROR(VLOOKUP($U1501,技リスト!$A$1:$F$270,4,FALSE)),"－",VLOOKUP($U1501,技リスト!$A$1:$F$270,4,FALSE)),"一致","")</f>
        <v/>
      </c>
      <c r="Y1501" s="15" t="s">
        <v>766</v>
      </c>
      <c r="Z1501" s="3" t="str">
        <f>IF(ISERROR(VLOOKUP($Y1501,技リスト!$A$1:$F$270,6,FALSE)),"－",VLOOKUP($Y1501,技リスト!$A$1:$F$270,6,FALSE))</f>
        <v>NS</v>
      </c>
      <c r="AA1501" s="3">
        <f>IF(ISERROR(VLOOKUP($Y1501,技リスト!$A$1:$F$270,3,FALSE)),"－",VLOOKUP($Y1501,技リスト!$A$1:$F$270,3,FALSE))</f>
        <v>80</v>
      </c>
      <c r="AB1501" s="3" t="str">
        <f>IF($E1501=IF(ISERROR(VLOOKUP($Y1501,技リスト!$A$1:$F$270,4,FALSE)),"－",VLOOKUP($Y1501,技リスト!$A$1:$F$270,4,FALSE)),"一致","")</f>
        <v/>
      </c>
      <c r="AC1501" s="15" t="s">
        <v>87</v>
      </c>
      <c r="AD1501" s="3" t="str">
        <f>IF(ISERROR(VLOOKUP($AC1501,技リスト!$A$1:$F$270,6,FALSE)),"－",VLOOKUP($AC1501,技リスト!$A$1:$F$270,6,FALSE))</f>
        <v>DR</v>
      </c>
      <c r="AE1501" s="3">
        <f>IF(ISERROR(VLOOKUP($AC1501,技リスト!$A$1:$F$270,3,FALSE)),"－",VLOOKUP($AC1501,技リスト!$A$1:$F$270,3,FALSE))</f>
        <v>78</v>
      </c>
      <c r="AF1501" s="3" t="str">
        <f>IF($E1501=IF(ISERROR(VLOOKUP($AC1501,技リスト!$A$1:$F$245,4,FALSE)),"－",VLOOKUP($AC1501,技リスト!$A$1:$F$245,4,FALSE)),"一致","")</f>
        <v/>
      </c>
      <c r="AG1501" s="16" t="str">
        <f t="shared" si="184"/>
        <v>あびせげりダークトルネードトカチェフボンバーオオウチワ</v>
      </c>
      <c r="AH1501" s="16" t="str">
        <f t="shared" si="185"/>
        <v>あびせげりダークトルネードトカチェフボンバーオオウチワ</v>
      </c>
      <c r="AI1501" s="16" t="str">
        <f t="shared" si="186"/>
        <v>あびせげりダークトルネードトカチェフボンバーオオウチワ</v>
      </c>
      <c r="AJ1501" s="16" t="str">
        <f t="shared" si="187"/>
        <v>あびせげりダークトルネードトカチェフボンバーオオウチワ</v>
      </c>
      <c r="AK1501" s="15" t="str">
        <f t="shared" si="188"/>
        <v>NSBSNSDR</v>
      </c>
      <c r="AL1501" s="16" t="str">
        <f t="shared" si="189"/>
        <v>NSBSNSDR</v>
      </c>
      <c r="AM1501" s="15" t="str">
        <f t="shared" si="190"/>
        <v>NSBSNSDR</v>
      </c>
      <c r="AN1501" s="15" t="str">
        <f t="shared" si="191"/>
        <v>NSBSNSDR</v>
      </c>
    </row>
    <row r="1502" spans="1:40" ht="11.25" customHeight="1" x14ac:dyDescent="0.15">
      <c r="A1502" s="15">
        <v>1501</v>
      </c>
      <c r="B1502" s="15" t="s">
        <v>3315</v>
      </c>
      <c r="C1502" s="15" t="s">
        <v>3316</v>
      </c>
      <c r="D1502" s="3" t="s">
        <v>18</v>
      </c>
      <c r="E1502" s="15" t="s">
        <v>19</v>
      </c>
      <c r="F1502" s="15" t="s">
        <v>17</v>
      </c>
      <c r="G1502" s="15">
        <v>123</v>
      </c>
      <c r="H1502" s="15">
        <v>109</v>
      </c>
      <c r="I1502" s="15">
        <v>51</v>
      </c>
      <c r="J1502" s="15">
        <v>47</v>
      </c>
      <c r="K1502" s="15">
        <v>49</v>
      </c>
      <c r="L1502" s="15">
        <v>40</v>
      </c>
      <c r="M1502" s="15">
        <v>49</v>
      </c>
      <c r="N1502" s="15">
        <v>44</v>
      </c>
      <c r="O1502" s="15">
        <v>45</v>
      </c>
      <c r="P1502" s="15">
        <v>35</v>
      </c>
      <c r="Q1502" s="15" t="s">
        <v>427</v>
      </c>
      <c r="R1502" s="3" t="str">
        <f>IF(ISERROR(VLOOKUP($Q1502,技リスト!$A$1:$F$270,6,FALSE)),"－",VLOOKUP($Q1502,技リスト!$A$1:$F$270,6,FALSE))</f>
        <v>BL</v>
      </c>
      <c r="S1502" s="3">
        <f>IF(ISERROR(VLOOKUP($Q1502,技リスト!$A$1:$F$270,3,FALSE)),"－",VLOOKUP($Q1502,技リスト!$A$1:$F$270,3,FALSE))</f>
        <v>39</v>
      </c>
      <c r="T1502" s="3" t="str">
        <f>IF($E1502=IF(ISERROR(VLOOKUP($Q1502,技リスト!$A$1:$F$270,4,FALSE)),"－",VLOOKUP($Q1502,技リスト!$A$1:$F$270,4,FALSE)),"一致","")</f>
        <v/>
      </c>
      <c r="U1502" s="15" t="s">
        <v>140</v>
      </c>
      <c r="V1502" s="3" t="str">
        <f>IF(ISERROR(VLOOKUP($U1502,技リスト!$A$1:$F$270,6,FALSE)),"－",VLOOKUP($U1502,技リスト!$A$1:$F$270,6,FALSE))</f>
        <v>BL</v>
      </c>
      <c r="W1502" s="3">
        <f>IF(ISERROR(VLOOKUP($U1502,技リスト!$A$1:$F$270,3,FALSE)),"－",VLOOKUP($U1502,技リスト!$A$1:$F$270,3,FALSE))</f>
        <v>41</v>
      </c>
      <c r="X1502" s="3" t="str">
        <f>IF($E1502=IF(ISERROR(VLOOKUP($U1502,技リスト!$A$1:$F$270,4,FALSE)),"－",VLOOKUP($U1502,技リスト!$A$1:$F$270,4,FALSE)),"一致","")</f>
        <v/>
      </c>
      <c r="Y1502" s="15" t="s">
        <v>750</v>
      </c>
      <c r="Z1502" s="3" t="str">
        <f>IF(ISERROR(VLOOKUP($Y1502,技リスト!$A$1:$F$270,6,FALSE)),"－",VLOOKUP($Y1502,技リスト!$A$1:$F$270,6,FALSE))</f>
        <v>BL</v>
      </c>
      <c r="AA1502" s="3">
        <f>IF(ISERROR(VLOOKUP($Y1502,技リスト!$A$1:$F$270,3,FALSE)),"－",VLOOKUP($Y1502,技リスト!$A$1:$F$270,3,FALSE))</f>
        <v>62</v>
      </c>
      <c r="AB1502" s="3" t="str">
        <f>IF($E1502=IF(ISERROR(VLOOKUP($Y1502,技リスト!$A$1:$F$270,4,FALSE)),"－",VLOOKUP($Y1502,技リスト!$A$1:$F$270,4,FALSE)),"一致","")</f>
        <v/>
      </c>
      <c r="AC1502" s="15" t="s">
        <v>219</v>
      </c>
      <c r="AD1502" s="3" t="str">
        <f>IF(ISERROR(VLOOKUP($AC1502,技リスト!$A$1:$F$270,6,FALSE)),"－",VLOOKUP($AC1502,技リスト!$A$1:$F$270,6,FALSE))</f>
        <v>BL</v>
      </c>
      <c r="AE1502" s="3">
        <f>IF(ISERROR(VLOOKUP($AC1502,技リスト!$A$1:$F$270,3,FALSE)),"－",VLOOKUP($AC1502,技リスト!$A$1:$F$270,3,FALSE))</f>
        <v>64</v>
      </c>
      <c r="AF1502" s="3" t="str">
        <f>IF($E1502=IF(ISERROR(VLOOKUP($AC1502,技リスト!$A$1:$F$245,4,FALSE)),"－",VLOOKUP($AC1502,技リスト!$A$1:$F$245,4,FALSE)),"一致","")</f>
        <v/>
      </c>
      <c r="AG1502" s="16" t="str">
        <f t="shared" si="184"/>
        <v>ブレードアタックうしろのしょうめんフレイムダンスサイクロン</v>
      </c>
      <c r="AH1502" s="16" t="str">
        <f t="shared" si="185"/>
        <v>ブレードアタックうしろのしょうめんフレイムダンスサイクロン</v>
      </c>
      <c r="AI1502" s="16" t="str">
        <f t="shared" si="186"/>
        <v>ブレードアタックうしろのしょうめんフレイムダンスサイクロン</v>
      </c>
      <c r="AJ1502" s="16" t="str">
        <f t="shared" si="187"/>
        <v>ブレードアタックうしろのしょうめんフレイムダンスサイクロン</v>
      </c>
      <c r="AK1502" s="15" t="str">
        <f t="shared" si="188"/>
        <v>BLBLBLBL</v>
      </c>
      <c r="AL1502" s="16" t="str">
        <f t="shared" si="189"/>
        <v>BLBLBLBL</v>
      </c>
      <c r="AM1502" s="15" t="str">
        <f t="shared" si="190"/>
        <v>BLBLBLBL</v>
      </c>
      <c r="AN1502" s="15" t="str">
        <f t="shared" si="191"/>
        <v>BLBLBLBL</v>
      </c>
    </row>
    <row r="1503" spans="1:40" ht="11.25" customHeight="1" x14ac:dyDescent="0.15">
      <c r="A1503" s="15">
        <v>1502</v>
      </c>
      <c r="B1503" s="15" t="s">
        <v>3317</v>
      </c>
      <c r="C1503" s="15" t="s">
        <v>3318</v>
      </c>
      <c r="D1503" s="3" t="s">
        <v>192</v>
      </c>
      <c r="E1503" s="15" t="s">
        <v>145</v>
      </c>
      <c r="F1503" s="15" t="s">
        <v>20</v>
      </c>
      <c r="G1503" s="15">
        <v>162</v>
      </c>
      <c r="H1503" s="15">
        <v>138</v>
      </c>
      <c r="I1503" s="15">
        <v>64</v>
      </c>
      <c r="J1503" s="15">
        <v>60</v>
      </c>
      <c r="K1503" s="15">
        <v>52</v>
      </c>
      <c r="L1503" s="15">
        <v>80</v>
      </c>
      <c r="M1503" s="15">
        <v>56</v>
      </c>
      <c r="N1503" s="15">
        <v>69</v>
      </c>
      <c r="O1503" s="15">
        <v>61</v>
      </c>
      <c r="P1503" s="15">
        <v>34</v>
      </c>
      <c r="Q1503" s="15" t="s">
        <v>2415</v>
      </c>
      <c r="R1503" s="3" t="str">
        <f>IF(ISERROR(VLOOKUP($Q1503,技リスト!$A$1:$F$270,6,FALSE)),"－",VLOOKUP($Q1503,技リスト!$A$1:$F$270,6,FALSE))</f>
        <v>－</v>
      </c>
      <c r="S1503" s="3" t="str">
        <f>IF(ISERROR(VLOOKUP($Q1503,技リスト!$A$1:$F$270,3,FALSE)),"－",VLOOKUP($Q1503,技リスト!$A$1:$F$270,3,FALSE))</f>
        <v>－</v>
      </c>
      <c r="T1503" s="3" t="str">
        <f>IF($E1503=IF(ISERROR(VLOOKUP($Q1503,技リスト!$A$1:$F$270,4,FALSE)),"－",VLOOKUP($Q1503,技リスト!$A$1:$F$270,4,FALSE)),"一致","")</f>
        <v/>
      </c>
      <c r="U1503" s="15" t="s">
        <v>630</v>
      </c>
      <c r="V1503" s="3" t="str">
        <f>IF(ISERROR(VLOOKUP($U1503,技リスト!$A$1:$F$270,6,FALSE)),"－",VLOOKUP($U1503,技リスト!$A$1:$F$270,6,FALSE))</f>
        <v>CA</v>
      </c>
      <c r="W1503" s="3">
        <f>IF(ISERROR(VLOOKUP($U1503,技リスト!$A$1:$F$270,3,FALSE)),"－",VLOOKUP($U1503,技リスト!$A$1:$F$270,3,FALSE))</f>
        <v>13</v>
      </c>
      <c r="X1503" s="3" t="str">
        <f>IF($E1503=IF(ISERROR(VLOOKUP($U1503,技リスト!$A$1:$F$270,4,FALSE)),"－",VLOOKUP($U1503,技リスト!$A$1:$F$270,4,FALSE)),"一致","")</f>
        <v/>
      </c>
      <c r="Y1503" s="15" t="s">
        <v>2632</v>
      </c>
      <c r="Z1503" s="3" t="str">
        <f>IF(ISERROR(VLOOKUP($Y1503,技リスト!$A$1:$F$270,6,FALSE)),"－",VLOOKUP($Y1503,技リスト!$A$1:$F$270,6,FALSE))</f>
        <v>CA</v>
      </c>
      <c r="AA1503" s="3">
        <f>IF(ISERROR(VLOOKUP($Y1503,技リスト!$A$1:$F$270,3,FALSE)),"－",VLOOKUP($Y1503,技リスト!$A$1:$F$270,3,FALSE))</f>
        <v>63</v>
      </c>
      <c r="AB1503" s="3" t="str">
        <f>IF($E1503=IF(ISERROR(VLOOKUP($Y1503,技リスト!$A$1:$F$270,4,FALSE)),"－",VLOOKUP($Y1503,技リスト!$A$1:$F$270,4,FALSE)),"一致","")</f>
        <v/>
      </c>
      <c r="AC1503" s="15" t="s">
        <v>829</v>
      </c>
      <c r="AD1503" s="3" t="str">
        <f>IF(ISERROR(VLOOKUP($AC1503,技リスト!$A$1:$F$270,6,FALSE)),"－",VLOOKUP($AC1503,技リスト!$A$1:$F$270,6,FALSE))</f>
        <v>CA</v>
      </c>
      <c r="AE1503" s="3">
        <f>IF(ISERROR(VLOOKUP($AC1503,技リスト!$A$1:$F$270,3,FALSE)),"－",VLOOKUP($AC1503,技リスト!$A$1:$F$270,3,FALSE))</f>
        <v>90</v>
      </c>
      <c r="AF1503" s="3" t="str">
        <f>IF($E1503=IF(ISERROR(VLOOKUP($AC1503,技リスト!$A$1:$F$245,4,FALSE)),"－",VLOOKUP($AC1503,技リスト!$A$1:$F$245,4,FALSE)),"一致","")</f>
        <v/>
      </c>
      <c r="AG1503" s="16" t="str">
        <f t="shared" si="184"/>
        <v>ぞくせいきょうかトルネードキャッチスラッシュネイルデュアルスマッシュ</v>
      </c>
      <c r="AH1503" s="16" t="str">
        <f t="shared" si="185"/>
        <v>ぞくせいきょうかトルネードキャッチスラッシュネイルデュアルスマッシュ</v>
      </c>
      <c r="AI1503" s="16" t="str">
        <f t="shared" si="186"/>
        <v>ぞくせいきょうかトルネードキャッチスラッシュネイルデュアルスマッシュ</v>
      </c>
      <c r="AJ1503" s="16" t="str">
        <f t="shared" si="187"/>
        <v>ぞくせいきょうかトルネードキャッチスラッシュネイルデュアルスマッシュ</v>
      </c>
      <c r="AK1503" s="15" t="str">
        <f t="shared" si="188"/>
        <v>－CACACA</v>
      </c>
      <c r="AL1503" s="16" t="str">
        <f t="shared" si="189"/>
        <v>－CACACA</v>
      </c>
      <c r="AM1503" s="15" t="str">
        <f t="shared" si="190"/>
        <v>－CACACA</v>
      </c>
      <c r="AN1503" s="15" t="str">
        <f t="shared" si="191"/>
        <v>－CACACA</v>
      </c>
    </row>
    <row r="1504" spans="1:40" ht="11.25" customHeight="1" x14ac:dyDescent="0.15">
      <c r="A1504" s="15">
        <v>1503</v>
      </c>
      <c r="B1504" s="15" t="s">
        <v>3319</v>
      </c>
      <c r="C1504" s="15" t="s">
        <v>3320</v>
      </c>
      <c r="D1504" s="3" t="s">
        <v>192</v>
      </c>
      <c r="E1504" s="15" t="s">
        <v>88</v>
      </c>
      <c r="F1504" s="15" t="s">
        <v>52</v>
      </c>
      <c r="G1504" s="15">
        <v>145</v>
      </c>
      <c r="H1504" s="15">
        <v>170</v>
      </c>
      <c r="I1504" s="15">
        <v>78</v>
      </c>
      <c r="J1504" s="15">
        <v>55</v>
      </c>
      <c r="K1504" s="15">
        <v>62</v>
      </c>
      <c r="L1504" s="15">
        <v>82</v>
      </c>
      <c r="M1504" s="15">
        <v>78</v>
      </c>
      <c r="N1504" s="15">
        <v>55</v>
      </c>
      <c r="O1504" s="15">
        <v>56</v>
      </c>
      <c r="P1504" s="15">
        <v>39</v>
      </c>
      <c r="Q1504" s="15" t="s">
        <v>325</v>
      </c>
      <c r="R1504" s="3" t="str">
        <f>IF(ISERROR(VLOOKUP($Q1504,技リスト!$A$1:$F$270,6,FALSE)),"－",VLOOKUP($Q1504,技リスト!$A$1:$F$270,6,FALSE))</f>
        <v>NS</v>
      </c>
      <c r="S1504" s="3">
        <f>IF(ISERROR(VLOOKUP($Q1504,技リスト!$A$1:$F$270,3,FALSE)),"－",VLOOKUP($Q1504,技リスト!$A$1:$F$270,3,FALSE))</f>
        <v>58</v>
      </c>
      <c r="T1504" s="3" t="str">
        <f>IF($E1504=IF(ISERROR(VLOOKUP($Q1504,技リスト!$A$1:$F$270,4,FALSE)),"－",VLOOKUP($Q1504,技リスト!$A$1:$F$270,4,FALSE)),"一致","")</f>
        <v>一致</v>
      </c>
      <c r="U1504" s="15" t="s">
        <v>427</v>
      </c>
      <c r="V1504" s="3" t="str">
        <f>IF(ISERROR(VLOOKUP($U1504,技リスト!$A$1:$F$270,6,FALSE)),"－",VLOOKUP($U1504,技リスト!$A$1:$F$270,6,FALSE))</f>
        <v>BL</v>
      </c>
      <c r="W1504" s="3">
        <f>IF(ISERROR(VLOOKUP($U1504,技リスト!$A$1:$F$270,3,FALSE)),"－",VLOOKUP($U1504,技リスト!$A$1:$F$270,3,FALSE))</f>
        <v>39</v>
      </c>
      <c r="X1504" s="3" t="str">
        <f>IF($E1504=IF(ISERROR(VLOOKUP($U1504,技リスト!$A$1:$F$270,4,FALSE)),"－",VLOOKUP($U1504,技リスト!$A$1:$F$270,4,FALSE)),"一致","")</f>
        <v>一致</v>
      </c>
      <c r="Y1504" s="15" t="s">
        <v>680</v>
      </c>
      <c r="Z1504" s="3" t="str">
        <f>IF(ISERROR(VLOOKUP($Y1504,技リスト!$A$1:$F$270,6,FALSE)),"－",VLOOKUP($Y1504,技リスト!$A$1:$F$270,6,FALSE))</f>
        <v>DR</v>
      </c>
      <c r="AA1504" s="3">
        <f>IF(ISERROR(VLOOKUP($Y1504,技リスト!$A$1:$F$270,3,FALSE)),"－",VLOOKUP($Y1504,技リスト!$A$1:$F$270,3,FALSE))</f>
        <v>69</v>
      </c>
      <c r="AB1504" s="3" t="str">
        <f>IF($E1504=IF(ISERROR(VLOOKUP($Y1504,技リスト!$A$1:$F$270,4,FALSE)),"－",VLOOKUP($Y1504,技リスト!$A$1:$F$270,4,FALSE)),"一致","")</f>
        <v/>
      </c>
      <c r="AC1504" s="15" t="s">
        <v>766</v>
      </c>
      <c r="AD1504" s="3" t="str">
        <f>IF(ISERROR(VLOOKUP($AC1504,技リスト!$A$1:$F$270,6,FALSE)),"－",VLOOKUP($AC1504,技リスト!$A$1:$F$270,6,FALSE))</f>
        <v>NS</v>
      </c>
      <c r="AE1504" s="3">
        <f>IF(ISERROR(VLOOKUP($AC1504,技リスト!$A$1:$F$270,3,FALSE)),"－",VLOOKUP($AC1504,技リスト!$A$1:$F$270,3,FALSE))</f>
        <v>80</v>
      </c>
      <c r="AF1504" s="3" t="str">
        <f>IF($E1504=IF(ISERROR(VLOOKUP($AC1504,技リスト!$A$1:$F$245,4,FALSE)),"－",VLOOKUP($AC1504,技リスト!$A$1:$F$245,4,FALSE)),"一致","")</f>
        <v/>
      </c>
      <c r="AG1504" s="16" t="str">
        <f t="shared" si="184"/>
        <v>コンドルダイブブレードアタックプリマドンナトカチェフボンバー</v>
      </c>
      <c r="AH1504" s="16" t="str">
        <f t="shared" si="185"/>
        <v>コンドルダイブブレードアタックプリマドンナトカチェフボンバー</v>
      </c>
      <c r="AI1504" s="16" t="str">
        <f t="shared" si="186"/>
        <v>コンドルダイブブレードアタックプリマドンナトカチェフボンバー</v>
      </c>
      <c r="AJ1504" s="16" t="str">
        <f t="shared" si="187"/>
        <v>コンドルダイブブレードアタックプリマドンナトカチェフボンバー</v>
      </c>
      <c r="AK1504" s="15" t="str">
        <f t="shared" si="188"/>
        <v>NSBLDRNS</v>
      </c>
      <c r="AL1504" s="16" t="str">
        <f t="shared" si="189"/>
        <v>NSBLDRNS</v>
      </c>
      <c r="AM1504" s="15" t="str">
        <f t="shared" si="190"/>
        <v>NSBLDRNS</v>
      </c>
      <c r="AN1504" s="15" t="str">
        <f t="shared" si="191"/>
        <v>NSBLDRNS</v>
      </c>
    </row>
    <row r="1505" spans="1:40" ht="11.25" customHeight="1" x14ac:dyDescent="0.15">
      <c r="A1505" s="15">
        <v>1504</v>
      </c>
      <c r="B1505" s="15" t="s">
        <v>3321</v>
      </c>
      <c r="C1505" s="15" t="s">
        <v>3322</v>
      </c>
      <c r="D1505" s="3" t="s">
        <v>192</v>
      </c>
      <c r="E1505" s="15" t="s">
        <v>145</v>
      </c>
      <c r="F1505" s="15" t="s">
        <v>52</v>
      </c>
      <c r="G1505" s="15">
        <v>173</v>
      </c>
      <c r="H1505" s="15">
        <v>133</v>
      </c>
      <c r="I1505" s="15">
        <v>69</v>
      </c>
      <c r="J1505" s="15">
        <v>60</v>
      </c>
      <c r="K1505" s="15">
        <v>60</v>
      </c>
      <c r="L1505" s="15">
        <v>56</v>
      </c>
      <c r="M1505" s="15">
        <v>59</v>
      </c>
      <c r="N1505" s="15">
        <v>60</v>
      </c>
      <c r="O1505" s="15">
        <v>61</v>
      </c>
      <c r="P1505" s="15">
        <v>28</v>
      </c>
      <c r="Q1505" s="15" t="s">
        <v>301</v>
      </c>
      <c r="R1505" s="3" t="str">
        <f>IF(ISERROR(VLOOKUP($Q1505,技リスト!$A$1:$F$270,6,FALSE)),"－",VLOOKUP($Q1505,技リスト!$A$1:$F$270,6,FALSE))</f>
        <v>－</v>
      </c>
      <c r="S1505" s="3" t="str">
        <f>IF(ISERROR(VLOOKUP($Q1505,技リスト!$A$1:$F$270,3,FALSE)),"－",VLOOKUP($Q1505,技リスト!$A$1:$F$270,3,FALSE))</f>
        <v>－</v>
      </c>
      <c r="T1505" s="3" t="str">
        <f>IF($E1505=IF(ISERROR(VLOOKUP($Q1505,技リスト!$A$1:$F$270,4,FALSE)),"－",VLOOKUP($Q1505,技リスト!$A$1:$F$270,4,FALSE)),"一致","")</f>
        <v/>
      </c>
      <c r="U1505" s="15" t="s">
        <v>325</v>
      </c>
      <c r="V1505" s="3" t="str">
        <f>IF(ISERROR(VLOOKUP($U1505,技リスト!$A$1:$F$270,6,FALSE)),"－",VLOOKUP($U1505,技リスト!$A$1:$F$270,6,FALSE))</f>
        <v>NS</v>
      </c>
      <c r="W1505" s="3">
        <f>IF(ISERROR(VLOOKUP($U1505,技リスト!$A$1:$F$270,3,FALSE)),"－",VLOOKUP($U1505,技リスト!$A$1:$F$270,3,FALSE))</f>
        <v>58</v>
      </c>
      <c r="X1505" s="3" t="str">
        <f>IF($E1505=IF(ISERROR(VLOOKUP($U1505,技リスト!$A$1:$F$270,4,FALSE)),"－",VLOOKUP($U1505,技リスト!$A$1:$F$270,4,FALSE)),"一致","")</f>
        <v/>
      </c>
      <c r="Y1505" s="15" t="s">
        <v>2638</v>
      </c>
      <c r="Z1505" s="3" t="str">
        <f>IF(ISERROR(VLOOKUP($Y1505,技リスト!$A$1:$F$270,6,FALSE)),"－",VLOOKUP($Y1505,技リスト!$A$1:$F$270,6,FALSE))</f>
        <v>DR</v>
      </c>
      <c r="AA1505" s="3">
        <f>IF(ISERROR(VLOOKUP($Y1505,技リスト!$A$1:$F$270,3,FALSE)),"－",VLOOKUP($Y1505,技リスト!$A$1:$F$270,3,FALSE))</f>
        <v>52</v>
      </c>
      <c r="AB1505" s="3" t="str">
        <f>IF($E1505=IF(ISERROR(VLOOKUP($Y1505,技リスト!$A$1:$F$270,4,FALSE)),"－",VLOOKUP($Y1505,技リスト!$A$1:$F$270,4,FALSE)),"一致","")</f>
        <v/>
      </c>
      <c r="AC1505" s="15" t="s">
        <v>265</v>
      </c>
      <c r="AD1505" s="3" t="str">
        <f>IF(ISERROR(VLOOKUP($AC1505,技リスト!$A$1:$F$270,6,FALSE)),"－",VLOOKUP($AC1505,技リスト!$A$1:$F$270,6,FALSE))</f>
        <v>BS</v>
      </c>
      <c r="AE1505" s="3">
        <f>IF(ISERROR(VLOOKUP($AC1505,技リスト!$A$1:$F$270,3,FALSE)),"－",VLOOKUP($AC1505,技リスト!$A$1:$F$270,3,FALSE))</f>
        <v>78</v>
      </c>
      <c r="AF1505" s="3" t="str">
        <f>IF($E1505=IF(ISERROR(VLOOKUP($AC1505,技リスト!$A$1:$F$245,4,FALSE)),"－",VLOOKUP($AC1505,技リスト!$A$1:$F$245,4,FALSE)),"一致","")</f>
        <v/>
      </c>
      <c r="AG1505" s="16" t="str">
        <f t="shared" si="184"/>
        <v>むぞくせいコンドルダイブリボンシャワーホークショット</v>
      </c>
      <c r="AH1505" s="16" t="str">
        <f t="shared" si="185"/>
        <v>むぞくせいコンドルダイブリボンシャワーホークショット</v>
      </c>
      <c r="AI1505" s="16" t="str">
        <f t="shared" si="186"/>
        <v>むぞくせいコンドルダイブリボンシャワーホークショット</v>
      </c>
      <c r="AJ1505" s="16" t="str">
        <f t="shared" si="187"/>
        <v>むぞくせいコンドルダイブリボンシャワーホークショット</v>
      </c>
      <c r="AK1505" s="15" t="str">
        <f t="shared" si="188"/>
        <v>－NSDRBS</v>
      </c>
      <c r="AL1505" s="16" t="str">
        <f t="shared" si="189"/>
        <v>－NSDRBS</v>
      </c>
      <c r="AM1505" s="15" t="str">
        <f t="shared" si="190"/>
        <v>－NSDRBS</v>
      </c>
      <c r="AN1505" s="15" t="str">
        <f t="shared" si="191"/>
        <v>－NSDRBS</v>
      </c>
    </row>
    <row r="1506" spans="1:40" ht="11.25" customHeight="1" x14ac:dyDescent="0.15">
      <c r="A1506" s="15">
        <v>1505</v>
      </c>
      <c r="B1506" s="15" t="s">
        <v>3323</v>
      </c>
      <c r="C1506" s="15" t="s">
        <v>3324</v>
      </c>
      <c r="D1506" s="3" t="s">
        <v>192</v>
      </c>
      <c r="E1506" s="15" t="s">
        <v>19</v>
      </c>
      <c r="F1506" s="15" t="s">
        <v>17</v>
      </c>
      <c r="G1506" s="15">
        <v>158</v>
      </c>
      <c r="H1506" s="15">
        <v>176</v>
      </c>
      <c r="I1506" s="15">
        <v>49</v>
      </c>
      <c r="J1506" s="15">
        <v>53</v>
      </c>
      <c r="K1506" s="15">
        <v>66</v>
      </c>
      <c r="L1506" s="15">
        <v>51</v>
      </c>
      <c r="M1506" s="15">
        <v>57</v>
      </c>
      <c r="N1506" s="15">
        <v>57</v>
      </c>
      <c r="O1506" s="15">
        <v>62</v>
      </c>
      <c r="P1506" s="15">
        <v>22</v>
      </c>
      <c r="Q1506" s="15" t="s">
        <v>684</v>
      </c>
      <c r="R1506" s="3" t="str">
        <f>IF(ISERROR(VLOOKUP($Q1506,技リスト!$A$1:$F$270,6,FALSE)),"－",VLOOKUP($Q1506,技リスト!$A$1:$F$270,6,FALSE))</f>
        <v>NS</v>
      </c>
      <c r="S1506" s="3">
        <f>IF(ISERROR(VLOOKUP($Q1506,技リスト!$A$1:$F$270,3,FALSE)),"－",VLOOKUP($Q1506,技リスト!$A$1:$F$270,3,FALSE))</f>
        <v>45</v>
      </c>
      <c r="T1506" s="3" t="str">
        <f>IF($E1506=IF(ISERROR(VLOOKUP($Q1506,技リスト!$A$1:$F$270,4,FALSE)),"－",VLOOKUP($Q1506,技リスト!$A$1:$F$270,4,FALSE)),"一致","")</f>
        <v/>
      </c>
      <c r="U1506" s="15" t="s">
        <v>160</v>
      </c>
      <c r="V1506" s="3" t="str">
        <f>IF(ISERROR(VLOOKUP($U1506,技リスト!$A$1:$F$270,6,FALSE)),"－",VLOOKUP($U1506,技リスト!$A$1:$F$270,6,FALSE))</f>
        <v>BS</v>
      </c>
      <c r="W1506" s="3">
        <f>IF(ISERROR(VLOOKUP($U1506,技リスト!$A$1:$F$270,3,FALSE)),"－",VLOOKUP($U1506,技リスト!$A$1:$F$270,3,FALSE))</f>
        <v>78</v>
      </c>
      <c r="X1506" s="3" t="str">
        <f>IF($E1506=IF(ISERROR(VLOOKUP($U1506,技リスト!$A$1:$F$270,4,FALSE)),"－",VLOOKUP($U1506,技リスト!$A$1:$F$270,4,FALSE)),"一致","")</f>
        <v/>
      </c>
      <c r="Y1506" s="15" t="s">
        <v>427</v>
      </c>
      <c r="Z1506" s="3" t="str">
        <f>IF(ISERROR(VLOOKUP($Y1506,技リスト!$A$1:$F$270,6,FALSE)),"－",VLOOKUP($Y1506,技リスト!$A$1:$F$270,6,FALSE))</f>
        <v>BL</v>
      </c>
      <c r="AA1506" s="3">
        <f>IF(ISERROR(VLOOKUP($Y1506,技リスト!$A$1:$F$270,3,FALSE)),"－",VLOOKUP($Y1506,技リスト!$A$1:$F$270,3,FALSE))</f>
        <v>39</v>
      </c>
      <c r="AB1506" s="3" t="str">
        <f>IF($E1506=IF(ISERROR(VLOOKUP($Y1506,技リスト!$A$1:$F$270,4,FALSE)),"－",VLOOKUP($Y1506,技リスト!$A$1:$F$270,4,FALSE)),"一致","")</f>
        <v/>
      </c>
      <c r="AC1506" s="15" t="s">
        <v>129</v>
      </c>
      <c r="AD1506" s="3" t="str">
        <f>IF(ISERROR(VLOOKUP($AC1506,技リスト!$A$1:$F$270,6,FALSE)),"－",VLOOKUP($AC1506,技リスト!$A$1:$F$270,6,FALSE))</f>
        <v>BL</v>
      </c>
      <c r="AE1506" s="3">
        <f>IF(ISERROR(VLOOKUP($AC1506,技リスト!$A$1:$F$270,3,FALSE)),"－",VLOOKUP($AC1506,技リスト!$A$1:$F$270,3,FALSE))</f>
        <v>73</v>
      </c>
      <c r="AF1506" s="3" t="str">
        <f>IF($E1506=IF(ISERROR(VLOOKUP($AC1506,技リスト!$A$1:$F$245,4,FALSE)),"－",VLOOKUP($AC1506,技リスト!$A$1:$F$245,4,FALSE)),"一致","")</f>
        <v>一致</v>
      </c>
      <c r="AG1506" s="16" t="str">
        <f t="shared" si="184"/>
        <v>あびせげりクンフーアタックブレードアタックぶんしんディフェンス</v>
      </c>
      <c r="AH1506" s="16" t="str">
        <f t="shared" si="185"/>
        <v>あびせげりクンフーアタックブレードアタックぶんしんディフェンス</v>
      </c>
      <c r="AI1506" s="16" t="str">
        <f t="shared" si="186"/>
        <v>あびせげりクンフーアタックブレードアタックぶんしんディフェンス</v>
      </c>
      <c r="AJ1506" s="16" t="str">
        <f t="shared" si="187"/>
        <v>あびせげりクンフーアタックブレードアタックぶんしんディフェンス</v>
      </c>
      <c r="AK1506" s="15" t="str">
        <f t="shared" si="188"/>
        <v>NSBSBLBL</v>
      </c>
      <c r="AL1506" s="16" t="str">
        <f t="shared" si="189"/>
        <v>NSBSBLBL</v>
      </c>
      <c r="AM1506" s="15" t="str">
        <f t="shared" si="190"/>
        <v>NSBSBLBL</v>
      </c>
      <c r="AN1506" s="15" t="str">
        <f t="shared" si="191"/>
        <v>NSBSBLBL</v>
      </c>
    </row>
    <row r="1507" spans="1:40" ht="11.25" customHeight="1" x14ac:dyDescent="0.15">
      <c r="A1507" s="15">
        <v>1506</v>
      </c>
      <c r="B1507" s="15" t="s">
        <v>3325</v>
      </c>
      <c r="C1507" s="15" t="s">
        <v>3326</v>
      </c>
      <c r="D1507" s="3" t="s">
        <v>18</v>
      </c>
      <c r="E1507" s="15" t="s">
        <v>145</v>
      </c>
      <c r="F1507" s="15" t="s">
        <v>52</v>
      </c>
      <c r="G1507" s="15">
        <v>180</v>
      </c>
      <c r="H1507" s="15">
        <v>136</v>
      </c>
      <c r="I1507" s="15">
        <v>67</v>
      </c>
      <c r="J1507" s="15">
        <v>53</v>
      </c>
      <c r="K1507" s="15">
        <v>63</v>
      </c>
      <c r="L1507" s="15">
        <v>52</v>
      </c>
      <c r="M1507" s="15">
        <v>52</v>
      </c>
      <c r="N1507" s="15">
        <v>61</v>
      </c>
      <c r="O1507" s="15">
        <v>60</v>
      </c>
      <c r="P1507" s="15">
        <v>19</v>
      </c>
      <c r="Q1507" s="15" t="s">
        <v>163</v>
      </c>
      <c r="R1507" s="3" t="str">
        <f>IF(ISERROR(VLOOKUP($Q1507,技リスト!$A$1:$F$270,6,FALSE)),"－",VLOOKUP($Q1507,技リスト!$A$1:$F$270,6,FALSE))</f>
        <v>NS</v>
      </c>
      <c r="S1507" s="3">
        <f>IF(ISERROR(VLOOKUP($Q1507,技リスト!$A$1:$F$270,3,FALSE)),"－",VLOOKUP($Q1507,技リスト!$A$1:$F$270,3,FALSE))</f>
        <v>24</v>
      </c>
      <c r="T1507" s="3" t="str">
        <f>IF($E1507=IF(ISERROR(VLOOKUP($Q1507,技リスト!$A$1:$F$270,4,FALSE)),"－",VLOOKUP($Q1507,技リスト!$A$1:$F$270,4,FALSE)),"一致","")</f>
        <v>一致</v>
      </c>
      <c r="U1507" s="15" t="s">
        <v>260</v>
      </c>
      <c r="V1507" s="3" t="str">
        <f>IF(ISERROR(VLOOKUP($U1507,技リスト!$A$1:$F$270,6,FALSE)),"－",VLOOKUP($U1507,技リスト!$A$1:$F$270,6,FALSE))</f>
        <v>NS</v>
      </c>
      <c r="W1507" s="3">
        <f>IF(ISERROR(VLOOKUP($U1507,技リスト!$A$1:$F$270,3,FALSE)),"－",VLOOKUP($U1507,技リスト!$A$1:$F$270,3,FALSE))</f>
        <v>70</v>
      </c>
      <c r="X1507" s="3" t="str">
        <f>IF($E1507=IF(ISERROR(VLOOKUP($U1507,技リスト!$A$1:$F$270,4,FALSE)),"－",VLOOKUP($U1507,技リスト!$A$1:$F$270,4,FALSE)),"一致","")</f>
        <v/>
      </c>
      <c r="Y1507" s="15" t="s">
        <v>148</v>
      </c>
      <c r="Z1507" s="3" t="str">
        <f>IF(ISERROR(VLOOKUP($Y1507,技リスト!$A$1:$F$270,6,FALSE)),"－",VLOOKUP($Y1507,技リスト!$A$1:$F$270,6,FALSE))</f>
        <v>BS</v>
      </c>
      <c r="AA1507" s="3">
        <f>IF(ISERROR(VLOOKUP($Y1507,技リスト!$A$1:$F$270,3,FALSE)),"－",VLOOKUP($Y1507,技リスト!$A$1:$F$270,3,FALSE))</f>
        <v>80</v>
      </c>
      <c r="AB1507" s="3" t="str">
        <f>IF($E1507=IF(ISERROR(VLOOKUP($Y1507,技リスト!$A$1:$F$270,4,FALSE)),"－",VLOOKUP($Y1507,技リスト!$A$1:$F$270,4,FALSE)),"一致","")</f>
        <v>一致</v>
      </c>
      <c r="AC1507" s="15" t="s">
        <v>176</v>
      </c>
      <c r="AD1507" s="3" t="str">
        <f>IF(ISERROR(VLOOKUP($AC1507,技リスト!$A$1:$F$270,6,FALSE)),"－",VLOOKUP($AC1507,技リスト!$A$1:$F$270,6,FALSE))</f>
        <v>DR</v>
      </c>
      <c r="AE1507" s="3">
        <f>IF(ISERROR(VLOOKUP($AC1507,技リスト!$A$1:$F$270,3,FALSE)),"－",VLOOKUP($AC1507,技リスト!$A$1:$F$270,3,FALSE))</f>
        <v>47</v>
      </c>
      <c r="AF1507" s="3" t="str">
        <f>IF($E1507=IF(ISERROR(VLOOKUP($AC1507,技リスト!$A$1:$F$245,4,FALSE)),"－",VLOOKUP($AC1507,技リスト!$A$1:$F$245,4,FALSE)),"一致","")</f>
        <v>一致</v>
      </c>
      <c r="AG1507" s="16" t="str">
        <f t="shared" si="184"/>
        <v>グレネードショットクンフーヘッドドこんじょうバットヒートタックル</v>
      </c>
      <c r="AH1507" s="16" t="str">
        <f t="shared" si="185"/>
        <v>グレネードショットクンフーヘッドドこんじょうバットヒートタックル</v>
      </c>
      <c r="AI1507" s="16" t="str">
        <f t="shared" si="186"/>
        <v>グレネードショットクンフーヘッドドこんじょうバットヒートタックル</v>
      </c>
      <c r="AJ1507" s="16" t="str">
        <f t="shared" si="187"/>
        <v>グレネードショットクンフーヘッドドこんじょうバットヒートタックル</v>
      </c>
      <c r="AK1507" s="15" t="str">
        <f t="shared" si="188"/>
        <v>NSNSBSDR</v>
      </c>
      <c r="AL1507" s="16" t="str">
        <f t="shared" si="189"/>
        <v>NSNSBSDR</v>
      </c>
      <c r="AM1507" s="15" t="str">
        <f t="shared" si="190"/>
        <v>NSNSBSDR</v>
      </c>
      <c r="AN1507" s="15" t="str">
        <f t="shared" si="191"/>
        <v>NSNSBSDR</v>
      </c>
    </row>
    <row r="1508" spans="1:40" ht="11.25" customHeight="1" x14ac:dyDescent="0.15">
      <c r="A1508" s="15">
        <v>1507</v>
      </c>
      <c r="B1508" s="15" t="s">
        <v>3327</v>
      </c>
      <c r="C1508" s="15" t="s">
        <v>3328</v>
      </c>
      <c r="D1508" s="3" t="s">
        <v>192</v>
      </c>
      <c r="E1508" s="15" t="s">
        <v>121</v>
      </c>
      <c r="F1508" s="15" t="s">
        <v>20</v>
      </c>
      <c r="G1508" s="15">
        <v>121</v>
      </c>
      <c r="H1508" s="15">
        <v>115</v>
      </c>
      <c r="I1508" s="15">
        <v>74</v>
      </c>
      <c r="J1508" s="15">
        <v>73</v>
      </c>
      <c r="K1508" s="15">
        <v>76</v>
      </c>
      <c r="L1508" s="15">
        <v>42</v>
      </c>
      <c r="M1508" s="15">
        <v>48</v>
      </c>
      <c r="N1508" s="15">
        <v>49</v>
      </c>
      <c r="O1508" s="15">
        <v>46</v>
      </c>
      <c r="P1508" s="15">
        <v>20</v>
      </c>
      <c r="Q1508" s="15" t="s">
        <v>203</v>
      </c>
      <c r="R1508" s="3" t="str">
        <f>IF(ISERROR(VLOOKUP($Q1508,技リスト!$A$1:$F$270,6,FALSE)),"－",VLOOKUP($Q1508,技リスト!$A$1:$F$270,6,FALSE))</f>
        <v>P1</v>
      </c>
      <c r="S1508" s="3">
        <f>IF(ISERROR(VLOOKUP($Q1508,技リスト!$A$1:$F$270,3,FALSE)),"－",VLOOKUP($Q1508,技リスト!$A$1:$F$270,3,FALSE))</f>
        <v>8</v>
      </c>
      <c r="T1508" s="3" t="str">
        <f>IF($E1508=IF(ISERROR(VLOOKUP($Q1508,技リスト!$A$1:$F$270,4,FALSE)),"－",VLOOKUP($Q1508,技リスト!$A$1:$F$270,4,FALSE)),"一致","")</f>
        <v/>
      </c>
      <c r="U1508" s="15" t="s">
        <v>219</v>
      </c>
      <c r="V1508" s="3" t="str">
        <f>IF(ISERROR(VLOOKUP($U1508,技リスト!$A$1:$F$270,6,FALSE)),"－",VLOOKUP($U1508,技リスト!$A$1:$F$270,6,FALSE))</f>
        <v>BL</v>
      </c>
      <c r="W1508" s="3">
        <f>IF(ISERROR(VLOOKUP($U1508,技リスト!$A$1:$F$270,3,FALSE)),"－",VLOOKUP($U1508,技リスト!$A$1:$F$270,3,FALSE))</f>
        <v>64</v>
      </c>
      <c r="X1508" s="3" t="str">
        <f>IF($E1508=IF(ISERROR(VLOOKUP($U1508,技リスト!$A$1:$F$270,4,FALSE)),"－",VLOOKUP($U1508,技リスト!$A$1:$F$270,4,FALSE)),"一致","")</f>
        <v/>
      </c>
      <c r="Y1508" s="15" t="s">
        <v>738</v>
      </c>
      <c r="Z1508" s="3" t="str">
        <f>IF(ISERROR(VLOOKUP($Y1508,技リスト!$A$1:$F$270,6,FALSE)),"－",VLOOKUP($Y1508,技リスト!$A$1:$F$270,6,FALSE))</f>
        <v>BB</v>
      </c>
      <c r="AA1508" s="3">
        <f>IF(ISERROR(VLOOKUP($Y1508,技リスト!$A$1:$F$270,3,FALSE)),"－",VLOOKUP($Y1508,技リスト!$A$1:$F$270,3,FALSE))</f>
        <v>44</v>
      </c>
      <c r="AB1508" s="3" t="str">
        <f>IF($E1508=IF(ISERROR(VLOOKUP($Y1508,技リスト!$A$1:$F$270,4,FALSE)),"－",VLOOKUP($Y1508,技リスト!$A$1:$F$270,4,FALSE)),"一致","")</f>
        <v/>
      </c>
      <c r="AC1508" s="15" t="s">
        <v>2632</v>
      </c>
      <c r="AD1508" s="3" t="str">
        <f>IF(ISERROR(VLOOKUP($AC1508,技リスト!$A$1:$F$270,6,FALSE)),"－",VLOOKUP($AC1508,技リスト!$A$1:$F$270,6,FALSE))</f>
        <v>CA</v>
      </c>
      <c r="AE1508" s="3">
        <f>IF(ISERROR(VLOOKUP($AC1508,技リスト!$A$1:$F$270,3,FALSE)),"－",VLOOKUP($AC1508,技リスト!$A$1:$F$270,3,FALSE))</f>
        <v>63</v>
      </c>
      <c r="AF1508" s="3" t="str">
        <f>IF($E1508=IF(ISERROR(VLOOKUP($AC1508,技リスト!$A$1:$F$245,4,FALSE)),"－",VLOOKUP($AC1508,技リスト!$A$1:$F$245,4,FALSE)),"一致","")</f>
        <v/>
      </c>
      <c r="AG1508" s="16" t="str">
        <f t="shared" si="184"/>
        <v>ねっけつパンチサイクロンスーパーしこふみスラッシュネイル</v>
      </c>
      <c r="AH1508" s="16" t="str">
        <f t="shared" si="185"/>
        <v>ねっけつパンチサイクロンスーパーしこふみスラッシュネイル</v>
      </c>
      <c r="AI1508" s="16" t="str">
        <f t="shared" si="186"/>
        <v>ねっけつパンチサイクロンスーパーしこふみスラッシュネイル</v>
      </c>
      <c r="AJ1508" s="16" t="str">
        <f t="shared" si="187"/>
        <v>ねっけつパンチサイクロンスーパーしこふみスラッシュネイル</v>
      </c>
      <c r="AK1508" s="15" t="str">
        <f t="shared" si="188"/>
        <v>P1BLBBCA</v>
      </c>
      <c r="AL1508" s="16" t="str">
        <f t="shared" si="189"/>
        <v>P1BLBBCA</v>
      </c>
      <c r="AM1508" s="15" t="str">
        <f t="shared" si="190"/>
        <v>P1BLBBCA</v>
      </c>
      <c r="AN1508" s="15" t="str">
        <f t="shared" si="191"/>
        <v>P1BLBBCA</v>
      </c>
    </row>
    <row r="1509" spans="1:40" ht="11.25" customHeight="1" x14ac:dyDescent="0.15">
      <c r="A1509" s="15">
        <v>1508</v>
      </c>
      <c r="B1509" s="15" t="s">
        <v>3329</v>
      </c>
      <c r="C1509" s="15" t="s">
        <v>3330</v>
      </c>
      <c r="D1509" s="3" t="s">
        <v>18</v>
      </c>
      <c r="E1509" s="15" t="s">
        <v>19</v>
      </c>
      <c r="F1509" s="15" t="s">
        <v>17</v>
      </c>
      <c r="G1509" s="15">
        <v>167</v>
      </c>
      <c r="H1509" s="15">
        <v>184</v>
      </c>
      <c r="I1509" s="15">
        <v>48</v>
      </c>
      <c r="J1509" s="15">
        <v>61</v>
      </c>
      <c r="K1509" s="15">
        <v>78</v>
      </c>
      <c r="L1509" s="15">
        <v>44</v>
      </c>
      <c r="M1509" s="15">
        <v>55</v>
      </c>
      <c r="N1509" s="15">
        <v>52</v>
      </c>
      <c r="O1509" s="15">
        <v>60</v>
      </c>
      <c r="P1509" s="15">
        <v>22</v>
      </c>
      <c r="Q1509" s="15" t="s">
        <v>304</v>
      </c>
      <c r="R1509" s="3" t="str">
        <f>IF(ISERROR(VLOOKUP($Q1509,技リスト!$A$1:$F$270,6,FALSE)),"－",VLOOKUP($Q1509,技リスト!$A$1:$F$270,6,FALSE))</f>
        <v>BL</v>
      </c>
      <c r="S1509" s="3">
        <f>IF(ISERROR(VLOOKUP($Q1509,技リスト!$A$1:$F$270,3,FALSE)),"－",VLOOKUP($Q1509,技リスト!$A$1:$F$270,3,FALSE))</f>
        <v>12</v>
      </c>
      <c r="T1509" s="3" t="str">
        <f>IF($E1509=IF(ISERROR(VLOOKUP($Q1509,技リスト!$A$1:$F$270,4,FALSE)),"－",VLOOKUP($Q1509,技リスト!$A$1:$F$270,4,FALSE)),"一致","")</f>
        <v/>
      </c>
      <c r="U1509" s="15" t="s">
        <v>344</v>
      </c>
      <c r="V1509" s="3" t="str">
        <f>IF(ISERROR(VLOOKUP($U1509,技リスト!$A$1:$F$270,6,FALSE)),"－",VLOOKUP($U1509,技リスト!$A$1:$F$270,6,FALSE))</f>
        <v>NS</v>
      </c>
      <c r="W1509" s="3">
        <f>IF(ISERROR(VLOOKUP($U1509,技リスト!$A$1:$F$270,3,FALSE)),"－",VLOOKUP($U1509,技リスト!$A$1:$F$270,3,FALSE))</f>
        <v>31</v>
      </c>
      <c r="X1509" s="3" t="str">
        <f>IF($E1509=IF(ISERROR(VLOOKUP($U1509,技リスト!$A$1:$F$270,4,FALSE)),"－",VLOOKUP($U1509,技リスト!$A$1:$F$270,4,FALSE)),"一致","")</f>
        <v/>
      </c>
      <c r="Y1509" s="15" t="s">
        <v>212</v>
      </c>
      <c r="Z1509" s="3" t="str">
        <f>IF(ISERROR(VLOOKUP($Y1509,技リスト!$A$1:$F$270,6,FALSE)),"－",VLOOKUP($Y1509,技リスト!$A$1:$F$270,6,FALSE))</f>
        <v>BB</v>
      </c>
      <c r="AA1509" s="3">
        <f>IF(ISERROR(VLOOKUP($Y1509,技リスト!$A$1:$F$270,3,FALSE)),"－",VLOOKUP($Y1509,技リスト!$A$1:$F$270,3,FALSE))</f>
        <v>14</v>
      </c>
      <c r="AB1509" s="3" t="str">
        <f>IF($E1509=IF(ISERROR(VLOOKUP($Y1509,技リスト!$A$1:$F$270,4,FALSE)),"－",VLOOKUP($Y1509,技リスト!$A$1:$F$270,4,FALSE)),"一致","")</f>
        <v/>
      </c>
      <c r="AC1509" s="15" t="s">
        <v>260</v>
      </c>
      <c r="AD1509" s="3" t="str">
        <f>IF(ISERROR(VLOOKUP($AC1509,技リスト!$A$1:$F$270,6,FALSE)),"－",VLOOKUP($AC1509,技リスト!$A$1:$F$270,6,FALSE))</f>
        <v>NS</v>
      </c>
      <c r="AE1509" s="3">
        <f>IF(ISERROR(VLOOKUP($AC1509,技リスト!$A$1:$F$270,3,FALSE)),"－",VLOOKUP($AC1509,技リスト!$A$1:$F$270,3,FALSE))</f>
        <v>70</v>
      </c>
      <c r="AF1509" s="3" t="str">
        <f>IF($E1509=IF(ISERROR(VLOOKUP($AC1509,技リスト!$A$1:$F$245,4,FALSE)),"－",VLOOKUP($AC1509,技リスト!$A$1:$F$245,4,FALSE)),"一致","")</f>
        <v>一致</v>
      </c>
      <c r="AG1509" s="16" t="str">
        <f t="shared" si="184"/>
        <v>しこふみターザンキックジャイアントスピンクンフーヘッド</v>
      </c>
      <c r="AH1509" s="16" t="str">
        <f t="shared" si="185"/>
        <v>しこふみターザンキックジャイアントスピンクンフーヘッド</v>
      </c>
      <c r="AI1509" s="16" t="str">
        <f t="shared" si="186"/>
        <v>しこふみターザンキックジャイアントスピンクンフーヘッド</v>
      </c>
      <c r="AJ1509" s="16" t="str">
        <f t="shared" si="187"/>
        <v>しこふみターザンキックジャイアントスピンクンフーヘッド</v>
      </c>
      <c r="AK1509" s="15" t="str">
        <f t="shared" si="188"/>
        <v>BLNSBBNS</v>
      </c>
      <c r="AL1509" s="16" t="str">
        <f t="shared" si="189"/>
        <v>BLNSBBNS</v>
      </c>
      <c r="AM1509" s="15" t="str">
        <f t="shared" si="190"/>
        <v>BLNSBBNS</v>
      </c>
      <c r="AN1509" s="15" t="str">
        <f t="shared" si="191"/>
        <v>BLNSBBNS</v>
      </c>
    </row>
    <row r="1510" spans="1:40" ht="11.25" customHeight="1" x14ac:dyDescent="0.15">
      <c r="A1510" s="15">
        <v>1509</v>
      </c>
      <c r="B1510" s="15" t="s">
        <v>3331</v>
      </c>
      <c r="C1510" s="15" t="s">
        <v>3332</v>
      </c>
      <c r="D1510" s="3" t="s">
        <v>192</v>
      </c>
      <c r="E1510" s="15" t="s">
        <v>88</v>
      </c>
      <c r="F1510" s="15" t="s">
        <v>52</v>
      </c>
      <c r="G1510" s="15">
        <v>138</v>
      </c>
      <c r="H1510" s="15">
        <v>137</v>
      </c>
      <c r="I1510" s="15">
        <v>44</v>
      </c>
      <c r="J1510" s="15">
        <v>53</v>
      </c>
      <c r="K1510" s="15">
        <v>63</v>
      </c>
      <c r="L1510" s="15">
        <v>52</v>
      </c>
      <c r="M1510" s="15">
        <v>71</v>
      </c>
      <c r="N1510" s="15">
        <v>52</v>
      </c>
      <c r="O1510" s="15">
        <v>56</v>
      </c>
      <c r="P1510" s="15">
        <v>18</v>
      </c>
      <c r="Q1510" s="15" t="s">
        <v>235</v>
      </c>
      <c r="R1510" s="3" t="str">
        <f>IF(ISERROR(VLOOKUP($Q1510,技リスト!$A$1:$F$270,6,FALSE)),"－",VLOOKUP($Q1510,技リスト!$A$1:$F$270,6,FALSE))</f>
        <v>NS</v>
      </c>
      <c r="S1510" s="3">
        <f>IF(ISERROR(VLOOKUP($Q1510,技リスト!$A$1:$F$270,3,FALSE)),"－",VLOOKUP($Q1510,技リスト!$A$1:$F$270,3,FALSE))</f>
        <v>58</v>
      </c>
      <c r="T1510" s="3" t="str">
        <f>IF($E1510=IF(ISERROR(VLOOKUP($Q1510,技リスト!$A$1:$F$270,4,FALSE)),"－",VLOOKUP($Q1510,技リスト!$A$1:$F$270,4,FALSE)),"一致","")</f>
        <v/>
      </c>
      <c r="U1510" s="15" t="s">
        <v>164</v>
      </c>
      <c r="V1510" s="3" t="str">
        <f>IF(ISERROR(VLOOKUP($U1510,技リスト!$A$1:$F$270,6,FALSE)),"－",VLOOKUP($U1510,技リスト!$A$1:$F$270,6,FALSE))</f>
        <v>DR</v>
      </c>
      <c r="W1510" s="3">
        <f>IF(ISERROR(VLOOKUP($U1510,技リスト!$A$1:$F$270,3,FALSE)),"－",VLOOKUP($U1510,技リスト!$A$1:$F$270,3,FALSE))</f>
        <v>49</v>
      </c>
      <c r="X1510" s="3" t="str">
        <f>IF($E1510=IF(ISERROR(VLOOKUP($U1510,技リスト!$A$1:$F$270,4,FALSE)),"－",VLOOKUP($U1510,技リスト!$A$1:$F$270,4,FALSE)),"一致","")</f>
        <v/>
      </c>
      <c r="Y1510" s="15" t="s">
        <v>260</v>
      </c>
      <c r="Z1510" s="3" t="str">
        <f>IF(ISERROR(VLOOKUP($Y1510,技リスト!$A$1:$F$270,6,FALSE)),"－",VLOOKUP($Y1510,技リスト!$A$1:$F$270,6,FALSE))</f>
        <v>NS</v>
      </c>
      <c r="AA1510" s="3">
        <f>IF(ISERROR(VLOOKUP($Y1510,技リスト!$A$1:$F$270,3,FALSE)),"－",VLOOKUP($Y1510,技リスト!$A$1:$F$270,3,FALSE))</f>
        <v>70</v>
      </c>
      <c r="AB1510" s="3" t="str">
        <f>IF($E1510=IF(ISERROR(VLOOKUP($Y1510,技リスト!$A$1:$F$270,4,FALSE)),"－",VLOOKUP($Y1510,技リスト!$A$1:$F$270,4,FALSE)),"一致","")</f>
        <v/>
      </c>
      <c r="AC1510" s="15" t="s">
        <v>160</v>
      </c>
      <c r="AD1510" s="3" t="str">
        <f>IF(ISERROR(VLOOKUP($AC1510,技リスト!$A$1:$F$270,6,FALSE)),"－",VLOOKUP($AC1510,技リスト!$A$1:$F$270,6,FALSE))</f>
        <v>BS</v>
      </c>
      <c r="AE1510" s="3">
        <f>IF(ISERROR(VLOOKUP($AC1510,技リスト!$A$1:$F$270,3,FALSE)),"－",VLOOKUP($AC1510,技リスト!$A$1:$F$270,3,FALSE))</f>
        <v>78</v>
      </c>
      <c r="AF1510" s="3" t="str">
        <f>IF($E1510=IF(ISERROR(VLOOKUP($AC1510,技リスト!$A$1:$F$245,4,FALSE)),"－",VLOOKUP($AC1510,技リスト!$A$1:$F$245,4,FALSE)),"一致","")</f>
        <v/>
      </c>
      <c r="AG1510" s="16" t="str">
        <f t="shared" si="184"/>
        <v>ひゃくれつショットごりむちゅうクンフーヘッドクンフーアタック</v>
      </c>
      <c r="AH1510" s="16" t="str">
        <f t="shared" si="185"/>
        <v>ひゃくれつショットごりむちゅうクンフーヘッドクンフーアタック</v>
      </c>
      <c r="AI1510" s="16" t="str">
        <f t="shared" si="186"/>
        <v>ひゃくれつショットごりむちゅうクンフーヘッドクンフーアタック</v>
      </c>
      <c r="AJ1510" s="16" t="str">
        <f t="shared" si="187"/>
        <v>ひゃくれつショットごりむちゅうクンフーヘッドクンフーアタック</v>
      </c>
      <c r="AK1510" s="15" t="str">
        <f t="shared" si="188"/>
        <v>NSDRNSBS</v>
      </c>
      <c r="AL1510" s="16" t="str">
        <f t="shared" si="189"/>
        <v>NSDRNSBS</v>
      </c>
      <c r="AM1510" s="15" t="str">
        <f t="shared" si="190"/>
        <v>NSDRNSBS</v>
      </c>
      <c r="AN1510" s="15" t="str">
        <f t="shared" si="191"/>
        <v>NSDRNSBS</v>
      </c>
    </row>
    <row r="1511" spans="1:40" ht="11.25" customHeight="1" x14ac:dyDescent="0.15">
      <c r="A1511" s="15">
        <v>1510</v>
      </c>
      <c r="B1511" s="15" t="s">
        <v>3333</v>
      </c>
      <c r="C1511" s="15" t="s">
        <v>3334</v>
      </c>
      <c r="D1511" s="3" t="s">
        <v>18</v>
      </c>
      <c r="E1511" s="15" t="s">
        <v>121</v>
      </c>
      <c r="F1511" s="15" t="s">
        <v>52</v>
      </c>
      <c r="G1511" s="15">
        <v>158</v>
      </c>
      <c r="H1511" s="15">
        <v>130</v>
      </c>
      <c r="I1511" s="15">
        <v>68</v>
      </c>
      <c r="J1511" s="15">
        <v>76</v>
      </c>
      <c r="K1511" s="15">
        <v>70</v>
      </c>
      <c r="L1511" s="15">
        <v>62</v>
      </c>
      <c r="M1511" s="15">
        <v>49</v>
      </c>
      <c r="N1511" s="15">
        <v>73</v>
      </c>
      <c r="O1511" s="15">
        <v>62</v>
      </c>
      <c r="P1511" s="15">
        <v>24</v>
      </c>
      <c r="Q1511" s="15" t="s">
        <v>146</v>
      </c>
      <c r="R1511" s="3" t="str">
        <f>IF(ISERROR(VLOOKUP($Q1511,技リスト!$A$1:$F$270,6,FALSE)),"－",VLOOKUP($Q1511,技リスト!$A$1:$F$270,6,FALSE))</f>
        <v>DR</v>
      </c>
      <c r="S1511" s="3">
        <f>IF(ISERROR(VLOOKUP($Q1511,技リスト!$A$1:$F$270,3,FALSE)),"－",VLOOKUP($Q1511,技リスト!$A$1:$F$270,3,FALSE))</f>
        <v>15</v>
      </c>
      <c r="T1511" s="3" t="str">
        <f>IF($E1511=IF(ISERROR(VLOOKUP($Q1511,技リスト!$A$1:$F$270,4,FALSE)),"－",VLOOKUP($Q1511,技リスト!$A$1:$F$270,4,FALSE)),"一致","")</f>
        <v>一致</v>
      </c>
      <c r="U1511" s="15" t="s">
        <v>159</v>
      </c>
      <c r="V1511" s="3" t="str">
        <f>IF(ISERROR(VLOOKUP($U1511,技リスト!$A$1:$F$270,6,FALSE)),"－",VLOOKUP($U1511,技リスト!$A$1:$F$270,6,FALSE))</f>
        <v>NS</v>
      </c>
      <c r="W1511" s="3">
        <f>IF(ISERROR(VLOOKUP($U1511,技リスト!$A$1:$F$270,3,FALSE)),"－",VLOOKUP($U1511,技リスト!$A$1:$F$270,3,FALSE))</f>
        <v>67</v>
      </c>
      <c r="X1511" s="3" t="str">
        <f>IF($E1511=IF(ISERROR(VLOOKUP($U1511,技リスト!$A$1:$F$270,4,FALSE)),"－",VLOOKUP($U1511,技リスト!$A$1:$F$270,4,FALSE)),"一致","")</f>
        <v>一致</v>
      </c>
      <c r="Y1511" s="15" t="s">
        <v>424</v>
      </c>
      <c r="Z1511" s="3" t="str">
        <f>IF(ISERROR(VLOOKUP($Y1511,技リスト!$A$1:$F$270,6,FALSE)),"－",VLOOKUP($Y1511,技リスト!$A$1:$F$270,6,FALSE))</f>
        <v>NS</v>
      </c>
      <c r="AA1511" s="3">
        <f>IF(ISERROR(VLOOKUP($Y1511,技リスト!$A$1:$F$270,3,FALSE)),"－",VLOOKUP($Y1511,技リスト!$A$1:$F$270,3,FALSE))</f>
        <v>78</v>
      </c>
      <c r="AB1511" s="3" t="str">
        <f>IF($E1511=IF(ISERROR(VLOOKUP($Y1511,技リスト!$A$1:$F$270,4,FALSE)),"－",VLOOKUP($Y1511,技リスト!$A$1:$F$270,4,FALSE)),"一致","")</f>
        <v/>
      </c>
      <c r="AC1511" s="15" t="s">
        <v>242</v>
      </c>
      <c r="AD1511" s="3" t="str">
        <f>IF(ISERROR(VLOOKUP($AC1511,技リスト!$A$1:$F$270,6,FALSE)),"－",VLOOKUP($AC1511,技リスト!$A$1:$F$270,6,FALSE))</f>
        <v>BS</v>
      </c>
      <c r="AE1511" s="3">
        <f>IF(ISERROR(VLOOKUP($AC1511,技リスト!$A$1:$F$270,3,FALSE)),"－",VLOOKUP($AC1511,技リスト!$A$1:$F$270,3,FALSE))</f>
        <v>87</v>
      </c>
      <c r="AF1511" s="3" t="str">
        <f>IF($E1511=IF(ISERROR(VLOOKUP($AC1511,技リスト!$A$1:$F$245,4,FALSE)),"－",VLOOKUP($AC1511,技リスト!$A$1:$F$245,4,FALSE)),"一致","")</f>
        <v/>
      </c>
      <c r="AG1511" s="16" t="str">
        <f t="shared" si="184"/>
        <v>モンキーターンクルクルヘッドシャインドライブにひゃくれつショット</v>
      </c>
      <c r="AH1511" s="16" t="str">
        <f t="shared" si="185"/>
        <v>モンキーターンクルクルヘッドシャインドライブにひゃくれつショット</v>
      </c>
      <c r="AI1511" s="16" t="str">
        <f t="shared" si="186"/>
        <v>モンキーターンクルクルヘッドシャインドライブにひゃくれつショット</v>
      </c>
      <c r="AJ1511" s="16" t="str">
        <f t="shared" si="187"/>
        <v>モンキーターンクルクルヘッドシャインドライブにひゃくれつショット</v>
      </c>
      <c r="AK1511" s="15" t="str">
        <f t="shared" si="188"/>
        <v>DRNSNSBS</v>
      </c>
      <c r="AL1511" s="16" t="str">
        <f t="shared" si="189"/>
        <v>DRNSNSBS</v>
      </c>
      <c r="AM1511" s="15" t="str">
        <f t="shared" si="190"/>
        <v>DRNSNSBS</v>
      </c>
      <c r="AN1511" s="15" t="str">
        <f t="shared" si="191"/>
        <v>DRNSNSBS</v>
      </c>
    </row>
    <row r="1512" spans="1:40" ht="11.25" customHeight="1" x14ac:dyDescent="0.15">
      <c r="A1512" s="15">
        <v>1511</v>
      </c>
      <c r="B1512" s="15" t="s">
        <v>3335</v>
      </c>
      <c r="C1512" s="15" t="s">
        <v>3336</v>
      </c>
      <c r="D1512" s="3" t="s">
        <v>18</v>
      </c>
      <c r="E1512" s="15" t="s">
        <v>145</v>
      </c>
      <c r="F1512" s="15" t="s">
        <v>52</v>
      </c>
      <c r="G1512" s="15">
        <v>147</v>
      </c>
      <c r="H1512" s="15">
        <v>132</v>
      </c>
      <c r="I1512" s="15">
        <v>68</v>
      </c>
      <c r="J1512" s="15">
        <v>67</v>
      </c>
      <c r="K1512" s="15">
        <v>56</v>
      </c>
      <c r="L1512" s="15">
        <v>54</v>
      </c>
      <c r="M1512" s="15">
        <v>62</v>
      </c>
      <c r="N1512" s="15">
        <v>69</v>
      </c>
      <c r="O1512" s="15">
        <v>64</v>
      </c>
      <c r="P1512" s="15">
        <v>20</v>
      </c>
      <c r="Q1512" s="15" t="s">
        <v>313</v>
      </c>
      <c r="R1512" s="3" t="str">
        <f>IF(ISERROR(VLOOKUP($Q1512,技リスト!$A$1:$F$270,6,FALSE)),"－",VLOOKUP($Q1512,技リスト!$A$1:$F$270,6,FALSE))</f>
        <v>NS</v>
      </c>
      <c r="S1512" s="3">
        <f>IF(ISERROR(VLOOKUP($Q1512,技リスト!$A$1:$F$270,3,FALSE)),"－",VLOOKUP($Q1512,技リスト!$A$1:$F$270,3,FALSE))</f>
        <v>31</v>
      </c>
      <c r="T1512" s="3" t="str">
        <f>IF($E1512=IF(ISERROR(VLOOKUP($Q1512,技リスト!$A$1:$F$270,4,FALSE)),"－",VLOOKUP($Q1512,技リスト!$A$1:$F$270,4,FALSE)),"一致","")</f>
        <v/>
      </c>
      <c r="U1512" s="15" t="s">
        <v>180</v>
      </c>
      <c r="V1512" s="3" t="str">
        <f>IF(ISERROR(VLOOKUP($U1512,技リスト!$A$1:$F$270,6,FALSE)),"－",VLOOKUP($U1512,技リスト!$A$1:$F$270,6,FALSE))</f>
        <v>NS</v>
      </c>
      <c r="W1512" s="3">
        <f>IF(ISERROR(VLOOKUP($U1512,技リスト!$A$1:$F$270,3,FALSE)),"－",VLOOKUP($U1512,技リスト!$A$1:$F$270,3,FALSE))</f>
        <v>65</v>
      </c>
      <c r="X1512" s="3" t="str">
        <f>IF($E1512=IF(ISERROR(VLOOKUP($U1512,技リスト!$A$1:$F$270,4,FALSE)),"－",VLOOKUP($U1512,技リスト!$A$1:$F$270,4,FALSE)),"一致","")</f>
        <v/>
      </c>
      <c r="Y1512" s="15" t="s">
        <v>735</v>
      </c>
      <c r="Z1512" s="3" t="str">
        <f>IF(ISERROR(VLOOKUP($Y1512,技リスト!$A$1:$F$270,6,FALSE)),"－",VLOOKUP($Y1512,技リスト!$A$1:$F$270,6,FALSE))</f>
        <v>BS</v>
      </c>
      <c r="AA1512" s="3">
        <f>IF(ISERROR(VLOOKUP($Y1512,技リスト!$A$1:$F$270,3,FALSE)),"－",VLOOKUP($Y1512,技リスト!$A$1:$F$270,3,FALSE))</f>
        <v>89</v>
      </c>
      <c r="AB1512" s="3" t="str">
        <f>IF($E1512=IF(ISERROR(VLOOKUP($Y1512,技リスト!$A$1:$F$270,4,FALSE)),"－",VLOOKUP($Y1512,技リスト!$A$1:$F$270,4,FALSE)),"一致","")</f>
        <v>一致</v>
      </c>
      <c r="AC1512" s="15" t="s">
        <v>548</v>
      </c>
      <c r="AD1512" s="3" t="str">
        <f>IF(ISERROR(VLOOKUP($AC1512,技リスト!$A$1:$F$270,6,FALSE)),"－",VLOOKUP($AC1512,技リスト!$A$1:$F$270,6,FALSE))</f>
        <v>DR</v>
      </c>
      <c r="AE1512" s="3">
        <f>IF(ISERROR(VLOOKUP($AC1512,技リスト!$A$1:$F$270,3,FALSE)),"－",VLOOKUP($AC1512,技リスト!$A$1:$F$270,3,FALSE))</f>
        <v>74</v>
      </c>
      <c r="AF1512" s="3" t="str">
        <f>IF($E1512=IF(ISERROR(VLOOKUP($AC1512,技リスト!$A$1:$F$245,4,FALSE)),"－",VLOOKUP($AC1512,技リスト!$A$1:$F$245,4,FALSE)),"一致","")</f>
        <v>一致</v>
      </c>
      <c r="AG1512" s="16" t="str">
        <f t="shared" si="184"/>
        <v>サイコショットドラゴンクラッシュドラゴンキャノンれっぷうダッシュ</v>
      </c>
      <c r="AH1512" s="16" t="str">
        <f t="shared" si="185"/>
        <v>サイコショットドラゴンクラッシュドラゴンキャノンれっぷうダッシュ</v>
      </c>
      <c r="AI1512" s="16" t="str">
        <f t="shared" si="186"/>
        <v>サイコショットドラゴンクラッシュドラゴンキャノンれっぷうダッシュ</v>
      </c>
      <c r="AJ1512" s="16" t="str">
        <f t="shared" si="187"/>
        <v>サイコショットドラゴンクラッシュドラゴンキャノンれっぷうダッシュ</v>
      </c>
      <c r="AK1512" s="15" t="str">
        <f t="shared" si="188"/>
        <v>NSNSBSDR</v>
      </c>
      <c r="AL1512" s="16" t="str">
        <f t="shared" si="189"/>
        <v>NSNSBSDR</v>
      </c>
      <c r="AM1512" s="15" t="str">
        <f t="shared" si="190"/>
        <v>NSNSBSDR</v>
      </c>
      <c r="AN1512" s="15" t="str">
        <f t="shared" si="191"/>
        <v>NSNSBSDR</v>
      </c>
    </row>
    <row r="1513" spans="1:40" ht="11.25" customHeight="1" x14ac:dyDescent="0.15">
      <c r="A1513" s="15">
        <v>1512</v>
      </c>
      <c r="B1513" s="15" t="s">
        <v>3337</v>
      </c>
      <c r="C1513" s="15" t="s">
        <v>3338</v>
      </c>
      <c r="D1513" s="3" t="s">
        <v>18</v>
      </c>
      <c r="E1513" s="15" t="s">
        <v>19</v>
      </c>
      <c r="F1513" s="15" t="s">
        <v>17</v>
      </c>
      <c r="G1513" s="15">
        <v>151</v>
      </c>
      <c r="H1513" s="15">
        <v>142</v>
      </c>
      <c r="I1513" s="15">
        <v>58</v>
      </c>
      <c r="J1513" s="15">
        <v>63</v>
      </c>
      <c r="K1513" s="15">
        <v>56</v>
      </c>
      <c r="L1513" s="15">
        <v>58</v>
      </c>
      <c r="M1513" s="15">
        <v>57</v>
      </c>
      <c r="N1513" s="15">
        <v>59</v>
      </c>
      <c r="O1513" s="15">
        <v>74</v>
      </c>
      <c r="P1513" s="15">
        <v>26</v>
      </c>
      <c r="Q1513" s="15" t="s">
        <v>264</v>
      </c>
      <c r="R1513" s="3" t="str">
        <f>IF(ISERROR(VLOOKUP($Q1513,技リスト!$A$1:$F$270,6,FALSE)),"－",VLOOKUP($Q1513,技リスト!$A$1:$F$270,6,FALSE))</f>
        <v>BL</v>
      </c>
      <c r="S1513" s="3">
        <f>IF(ISERROR(VLOOKUP($Q1513,技リスト!$A$1:$F$270,3,FALSE)),"－",VLOOKUP($Q1513,技リスト!$A$1:$F$270,3,FALSE))</f>
        <v>16</v>
      </c>
      <c r="T1513" s="3" t="str">
        <f>IF($E1513=IF(ISERROR(VLOOKUP($Q1513,技リスト!$A$1:$F$270,4,FALSE)),"－",VLOOKUP($Q1513,技リスト!$A$1:$F$270,4,FALSE)),"一致","")</f>
        <v>一致</v>
      </c>
      <c r="U1513" s="15" t="s">
        <v>165</v>
      </c>
      <c r="V1513" s="3" t="str">
        <f>IF(ISERROR(VLOOKUP($U1513,技リスト!$A$1:$F$270,6,FALSE)),"－",VLOOKUP($U1513,技リスト!$A$1:$F$270,6,FALSE))</f>
        <v>BL</v>
      </c>
      <c r="W1513" s="3">
        <f>IF(ISERROR(VLOOKUP($U1513,技リスト!$A$1:$F$270,3,FALSE)),"－",VLOOKUP($U1513,技リスト!$A$1:$F$270,3,FALSE))</f>
        <v>46</v>
      </c>
      <c r="X1513" s="3" t="str">
        <f>IF($E1513=IF(ISERROR(VLOOKUP($U1513,技リスト!$A$1:$F$270,4,FALSE)),"－",VLOOKUP($U1513,技リスト!$A$1:$F$270,4,FALSE)),"一致","")</f>
        <v>一致</v>
      </c>
      <c r="Y1513" s="15" t="s">
        <v>152</v>
      </c>
      <c r="Z1513" s="3" t="str">
        <f>IF(ISERROR(VLOOKUP($Y1513,技リスト!$A$1:$F$270,6,FALSE)),"－",VLOOKUP($Y1513,技リスト!$A$1:$F$270,6,FALSE))</f>
        <v>DR</v>
      </c>
      <c r="AA1513" s="3">
        <f>IF(ISERROR(VLOOKUP($Y1513,技リスト!$A$1:$F$270,3,FALSE)),"－",VLOOKUP($Y1513,技リスト!$A$1:$F$270,3,FALSE))</f>
        <v>47</v>
      </c>
      <c r="AB1513" s="3" t="str">
        <f>IF($E1513=IF(ISERROR(VLOOKUP($Y1513,技リスト!$A$1:$F$270,4,FALSE)),"－",VLOOKUP($Y1513,技リスト!$A$1:$F$270,4,FALSE)),"一致","")</f>
        <v/>
      </c>
      <c r="AC1513" s="15" t="s">
        <v>218</v>
      </c>
      <c r="AD1513" s="3" t="str">
        <f>IF(ISERROR(VLOOKUP($AC1513,技リスト!$A$1:$F$270,6,FALSE)),"－",VLOOKUP($AC1513,技リスト!$A$1:$F$270,6,FALSE))</f>
        <v>DR</v>
      </c>
      <c r="AE1513" s="3">
        <f>IF(ISERROR(VLOOKUP($AC1513,技リスト!$A$1:$F$270,3,FALSE)),"－",VLOOKUP($AC1513,技リスト!$A$1:$F$270,3,FALSE))</f>
        <v>63</v>
      </c>
      <c r="AF1513" s="3" t="str">
        <f>IF($E1513=IF(ISERROR(VLOOKUP($AC1513,技リスト!$A$1:$F$245,4,FALSE)),"－",VLOOKUP($AC1513,技リスト!$A$1:$F$245,4,FALSE)),"一致","")</f>
        <v/>
      </c>
      <c r="AG1513" s="16" t="str">
        <f t="shared" si="184"/>
        <v>おんりょうフェイクボールジグザグスパークジャッジスルー</v>
      </c>
      <c r="AH1513" s="16" t="str">
        <f t="shared" si="185"/>
        <v>おんりょうフェイクボールジグザグスパークジャッジスルー</v>
      </c>
      <c r="AI1513" s="16" t="str">
        <f t="shared" si="186"/>
        <v>おんりょうフェイクボールジグザグスパークジャッジスルー</v>
      </c>
      <c r="AJ1513" s="16" t="str">
        <f t="shared" si="187"/>
        <v>おんりょうフェイクボールジグザグスパークジャッジスルー</v>
      </c>
      <c r="AK1513" s="15" t="str">
        <f t="shared" si="188"/>
        <v>BLBLDRDR</v>
      </c>
      <c r="AL1513" s="16" t="str">
        <f t="shared" si="189"/>
        <v>BLBLDRDR</v>
      </c>
      <c r="AM1513" s="15" t="str">
        <f t="shared" si="190"/>
        <v>BLBLDRDR</v>
      </c>
      <c r="AN1513" s="15" t="str">
        <f t="shared" si="191"/>
        <v>BLBLDRDR</v>
      </c>
    </row>
    <row r="1514" spans="1:40" ht="11.25" customHeight="1" x14ac:dyDescent="0.15">
      <c r="A1514" s="15">
        <v>1513</v>
      </c>
      <c r="B1514" s="15" t="s">
        <v>3339</v>
      </c>
      <c r="C1514" s="15" t="s">
        <v>3340</v>
      </c>
      <c r="D1514" s="3" t="s">
        <v>18</v>
      </c>
      <c r="E1514" s="15" t="s">
        <v>19</v>
      </c>
      <c r="F1514" s="15" t="s">
        <v>20</v>
      </c>
      <c r="G1514" s="15">
        <v>134</v>
      </c>
      <c r="H1514" s="15">
        <v>124</v>
      </c>
      <c r="I1514" s="15">
        <v>50</v>
      </c>
      <c r="J1514" s="15">
        <v>48</v>
      </c>
      <c r="K1514" s="15">
        <v>61</v>
      </c>
      <c r="L1514" s="15">
        <v>43</v>
      </c>
      <c r="M1514" s="15">
        <v>44</v>
      </c>
      <c r="N1514" s="15">
        <v>44</v>
      </c>
      <c r="O1514" s="15">
        <v>52</v>
      </c>
      <c r="P1514" s="15">
        <v>12</v>
      </c>
      <c r="Q1514" s="15" t="s">
        <v>484</v>
      </c>
      <c r="R1514" s="3" t="str">
        <f>IF(ISERROR(VLOOKUP($Q1514,技リスト!$A$1:$F$270,6,FALSE)),"－",VLOOKUP($Q1514,技リスト!$A$1:$F$270,6,FALSE))</f>
        <v>P1</v>
      </c>
      <c r="S1514" s="3">
        <f>IF(ISERROR(VLOOKUP($Q1514,技リスト!$A$1:$F$270,3,FALSE)),"－",VLOOKUP($Q1514,技リスト!$A$1:$F$270,3,FALSE))</f>
        <v>15</v>
      </c>
      <c r="T1514" s="3" t="str">
        <f>IF($E1514=IF(ISERROR(VLOOKUP($Q1514,技リスト!$A$1:$F$270,4,FALSE)),"－",VLOOKUP($Q1514,技リスト!$A$1:$F$270,4,FALSE)),"一致","")</f>
        <v/>
      </c>
      <c r="U1514" s="15" t="s">
        <v>630</v>
      </c>
      <c r="V1514" s="3" t="str">
        <f>IF(ISERROR(VLOOKUP($U1514,技リスト!$A$1:$F$270,6,FALSE)),"－",VLOOKUP($U1514,技リスト!$A$1:$F$270,6,FALSE))</f>
        <v>CA</v>
      </c>
      <c r="W1514" s="3">
        <f>IF(ISERROR(VLOOKUP($U1514,技リスト!$A$1:$F$270,3,FALSE)),"－",VLOOKUP($U1514,技リスト!$A$1:$F$270,3,FALSE))</f>
        <v>13</v>
      </c>
      <c r="X1514" s="3" t="str">
        <f>IF($E1514=IF(ISERROR(VLOOKUP($U1514,技リスト!$A$1:$F$270,4,FALSE)),"－",VLOOKUP($U1514,技リスト!$A$1:$F$270,4,FALSE)),"一致","")</f>
        <v/>
      </c>
      <c r="Y1514" s="15" t="s">
        <v>320</v>
      </c>
      <c r="Z1514" s="3" t="str">
        <f>IF(ISERROR(VLOOKUP($Y1514,技リスト!$A$1:$F$270,6,FALSE)),"－",VLOOKUP($Y1514,技リスト!$A$1:$F$270,6,FALSE))</f>
        <v>CA</v>
      </c>
      <c r="AA1514" s="3">
        <f>IF(ISERROR(VLOOKUP($Y1514,技リスト!$A$1:$F$270,3,FALSE)),"－",VLOOKUP($Y1514,技リスト!$A$1:$F$270,3,FALSE))</f>
        <v>41</v>
      </c>
      <c r="AB1514" s="3" t="str">
        <f>IF($E1514=IF(ISERROR(VLOOKUP($Y1514,技リスト!$A$1:$F$270,4,FALSE)),"－",VLOOKUP($Y1514,技リスト!$A$1:$F$270,4,FALSE)),"一致","")</f>
        <v/>
      </c>
      <c r="AC1514" s="15" t="s">
        <v>481</v>
      </c>
      <c r="AD1514" s="3" t="str">
        <f>IF(ISERROR(VLOOKUP($AC1514,技リスト!$A$1:$F$270,6,FALSE)),"－",VLOOKUP($AC1514,技リスト!$A$1:$F$270,6,FALSE))</f>
        <v>CA</v>
      </c>
      <c r="AE1514" s="3">
        <f>IF(ISERROR(VLOOKUP($AC1514,技リスト!$A$1:$F$270,3,FALSE)),"－",VLOOKUP($AC1514,技リスト!$A$1:$F$270,3,FALSE))</f>
        <v>41</v>
      </c>
      <c r="AF1514" s="3" t="str">
        <f>IF($E1514=IF(ISERROR(VLOOKUP($AC1514,技リスト!$A$1:$F$245,4,FALSE)),"－",VLOOKUP($AC1514,技リスト!$A$1:$F$245,4,FALSE)),"一致","")</f>
        <v/>
      </c>
      <c r="AG1514" s="16" t="str">
        <f t="shared" si="184"/>
        <v>まきわりチョップトルネードキャッチワイルドクローこがらし</v>
      </c>
      <c r="AH1514" s="16" t="str">
        <f t="shared" si="185"/>
        <v>まきわりチョップトルネードキャッチワイルドクローこがらし</v>
      </c>
      <c r="AI1514" s="16" t="str">
        <f t="shared" si="186"/>
        <v>まきわりチョップトルネードキャッチワイルドクローこがらし</v>
      </c>
      <c r="AJ1514" s="16" t="str">
        <f t="shared" si="187"/>
        <v>まきわりチョップトルネードキャッチワイルドクローこがらし</v>
      </c>
      <c r="AK1514" s="15" t="str">
        <f t="shared" si="188"/>
        <v>P1CACACA</v>
      </c>
      <c r="AL1514" s="16" t="str">
        <f t="shared" si="189"/>
        <v>P1CACACA</v>
      </c>
      <c r="AM1514" s="15" t="str">
        <f t="shared" si="190"/>
        <v>P1CACACA</v>
      </c>
      <c r="AN1514" s="15" t="str">
        <f t="shared" si="191"/>
        <v>P1CACACA</v>
      </c>
    </row>
    <row r="1515" spans="1:40" ht="11.25" customHeight="1" x14ac:dyDescent="0.15">
      <c r="A1515" s="15">
        <v>1514</v>
      </c>
      <c r="B1515" s="15" t="s">
        <v>3341</v>
      </c>
      <c r="C1515" s="15" t="s">
        <v>3342</v>
      </c>
      <c r="D1515" s="3" t="s">
        <v>18</v>
      </c>
      <c r="E1515" s="15" t="s">
        <v>88</v>
      </c>
      <c r="F1515" s="15" t="s">
        <v>17</v>
      </c>
      <c r="G1515" s="15">
        <v>149</v>
      </c>
      <c r="H1515" s="15">
        <v>150</v>
      </c>
      <c r="I1515" s="15">
        <v>54</v>
      </c>
      <c r="J1515" s="15">
        <v>56</v>
      </c>
      <c r="K1515" s="15">
        <v>57</v>
      </c>
      <c r="L1515" s="15">
        <v>61</v>
      </c>
      <c r="M1515" s="15">
        <v>56</v>
      </c>
      <c r="N1515" s="15">
        <v>54</v>
      </c>
      <c r="O1515" s="15">
        <v>52</v>
      </c>
      <c r="P1515" s="15">
        <v>42</v>
      </c>
      <c r="Q1515" s="15" t="s">
        <v>223</v>
      </c>
      <c r="R1515" s="3" t="str">
        <f>IF(ISERROR(VLOOKUP($Q1515,技リスト!$A$1:$F$270,6,FALSE)),"－",VLOOKUP($Q1515,技リスト!$A$1:$F$270,6,FALSE))</f>
        <v>BL</v>
      </c>
      <c r="S1515" s="3">
        <f>IF(ISERROR(VLOOKUP($Q1515,技リスト!$A$1:$F$270,3,FALSE)),"－",VLOOKUP($Q1515,技リスト!$A$1:$F$270,3,FALSE))</f>
        <v>8</v>
      </c>
      <c r="T1515" s="3" t="str">
        <f>IF($E1515=IF(ISERROR(VLOOKUP($Q1515,技リスト!$A$1:$F$270,4,FALSE)),"－",VLOOKUP($Q1515,技リスト!$A$1:$F$270,4,FALSE)),"一致","")</f>
        <v/>
      </c>
      <c r="U1515" s="15" t="s">
        <v>199</v>
      </c>
      <c r="V1515" s="3" t="str">
        <f>IF(ISERROR(VLOOKUP($U1515,技リスト!$A$1:$F$270,6,FALSE)),"－",VLOOKUP($U1515,技リスト!$A$1:$F$270,6,FALSE))</f>
        <v>BB</v>
      </c>
      <c r="W1515" s="3">
        <f>IF(ISERROR(VLOOKUP($U1515,技リスト!$A$1:$F$270,3,FALSE)),"－",VLOOKUP($U1515,技リスト!$A$1:$F$270,3,FALSE))</f>
        <v>58</v>
      </c>
      <c r="X1515" s="3" t="str">
        <f>IF($E1515=IF(ISERROR(VLOOKUP($U1515,技リスト!$A$1:$F$270,4,FALSE)),"－",VLOOKUP($U1515,技リスト!$A$1:$F$270,4,FALSE)),"一致","")</f>
        <v>一致</v>
      </c>
      <c r="Y1515" s="15" t="s">
        <v>918</v>
      </c>
      <c r="Z1515" s="3" t="str">
        <f>IF(ISERROR(VLOOKUP($Y1515,技リスト!$A$1:$F$270,6,FALSE)),"－",VLOOKUP($Y1515,技リスト!$A$1:$F$270,6,FALSE))</f>
        <v>BL</v>
      </c>
      <c r="AA1515" s="3">
        <f>IF(ISERROR(VLOOKUP($Y1515,技リスト!$A$1:$F$270,3,FALSE)),"－",VLOOKUP($Y1515,技リスト!$A$1:$F$270,3,FALSE))</f>
        <v>73</v>
      </c>
      <c r="AB1515" s="3" t="str">
        <f>IF($E1515=IF(ISERROR(VLOOKUP($Y1515,技リスト!$A$1:$F$270,4,FALSE)),"－",VLOOKUP($Y1515,技リスト!$A$1:$F$270,4,FALSE)),"一致","")</f>
        <v>一致</v>
      </c>
      <c r="AC1515" s="15" t="s">
        <v>220</v>
      </c>
      <c r="AD1515" s="3" t="str">
        <f>IF(ISERROR(VLOOKUP($AC1515,技リスト!$A$1:$F$270,6,FALSE)),"－",VLOOKUP($AC1515,技リスト!$A$1:$F$270,6,FALSE))</f>
        <v>BL</v>
      </c>
      <c r="AE1515" s="3">
        <f>IF(ISERROR(VLOOKUP($AC1515,技リスト!$A$1:$F$270,3,FALSE)),"－",VLOOKUP($AC1515,技リスト!$A$1:$F$270,3,FALSE))</f>
        <v>84</v>
      </c>
      <c r="AF1515" s="3" t="str">
        <f>IF($E1515=IF(ISERROR(VLOOKUP($AC1515,技リスト!$A$1:$F$245,4,FALSE)),"－",VLOOKUP($AC1515,技リスト!$A$1:$F$245,4,FALSE)),"一致","")</f>
        <v>一致</v>
      </c>
      <c r="AG1515" s="16" t="str">
        <f t="shared" si="184"/>
        <v>キラースライドスピニングカットプロファイルゾーンダブルサイクロン</v>
      </c>
      <c r="AH1515" s="16" t="str">
        <f t="shared" si="185"/>
        <v>キラースライドスピニングカットプロファイルゾーンダブルサイクロン</v>
      </c>
      <c r="AI1515" s="16" t="str">
        <f t="shared" si="186"/>
        <v>キラースライドスピニングカットプロファイルゾーンダブルサイクロン</v>
      </c>
      <c r="AJ1515" s="16" t="str">
        <f t="shared" si="187"/>
        <v>キラースライドスピニングカットプロファイルゾーンダブルサイクロン</v>
      </c>
      <c r="AK1515" s="15" t="str">
        <f t="shared" si="188"/>
        <v>BLBBBLBL</v>
      </c>
      <c r="AL1515" s="16" t="str">
        <f t="shared" si="189"/>
        <v>BLBBBLBL</v>
      </c>
      <c r="AM1515" s="15" t="str">
        <f t="shared" si="190"/>
        <v>BLBBBLBL</v>
      </c>
      <c r="AN1515" s="15" t="str">
        <f t="shared" si="191"/>
        <v>BLBBBLBL</v>
      </c>
    </row>
    <row r="1516" spans="1:40" ht="11.25" customHeight="1" x14ac:dyDescent="0.15">
      <c r="A1516" s="15">
        <v>1515</v>
      </c>
      <c r="B1516" s="15" t="s">
        <v>3343</v>
      </c>
      <c r="C1516" s="15" t="s">
        <v>3344</v>
      </c>
      <c r="D1516" s="3" t="s">
        <v>18</v>
      </c>
      <c r="E1516" s="15" t="s">
        <v>88</v>
      </c>
      <c r="F1516" s="15" t="s">
        <v>53</v>
      </c>
      <c r="G1516" s="15">
        <v>165</v>
      </c>
      <c r="H1516" s="15">
        <v>198</v>
      </c>
      <c r="I1516" s="15">
        <v>48</v>
      </c>
      <c r="J1516" s="15">
        <v>56</v>
      </c>
      <c r="K1516" s="15">
        <v>64</v>
      </c>
      <c r="L1516" s="15">
        <v>49</v>
      </c>
      <c r="M1516" s="15">
        <v>63</v>
      </c>
      <c r="N1516" s="15">
        <v>60</v>
      </c>
      <c r="O1516" s="15">
        <v>56</v>
      </c>
      <c r="P1516" s="15">
        <v>21</v>
      </c>
      <c r="Q1516" s="15" t="s">
        <v>324</v>
      </c>
      <c r="R1516" s="3" t="str">
        <f>IF(ISERROR(VLOOKUP($Q1516,技リスト!$A$1:$F$270,6,FALSE)),"－",VLOOKUP($Q1516,技リスト!$A$1:$F$270,6,FALSE))</f>
        <v>DR</v>
      </c>
      <c r="S1516" s="3">
        <f>IF(ISERROR(VLOOKUP($Q1516,技リスト!$A$1:$F$270,3,FALSE)),"－",VLOOKUP($Q1516,技リスト!$A$1:$F$270,3,FALSE))</f>
        <v>8</v>
      </c>
      <c r="T1516" s="3" t="str">
        <f>IF($E1516=IF(ISERROR(VLOOKUP($Q1516,技リスト!$A$1:$F$270,4,FALSE)),"－",VLOOKUP($Q1516,技リスト!$A$1:$F$270,4,FALSE)),"一致","")</f>
        <v/>
      </c>
      <c r="U1516" s="15" t="s">
        <v>330</v>
      </c>
      <c r="V1516" s="3" t="str">
        <f>IF(ISERROR(VLOOKUP($U1516,技リスト!$A$1:$F$270,6,FALSE)),"－",VLOOKUP($U1516,技リスト!$A$1:$F$270,6,FALSE))</f>
        <v>NS</v>
      </c>
      <c r="W1516" s="3">
        <f>IF(ISERROR(VLOOKUP($U1516,技リスト!$A$1:$F$270,3,FALSE)),"－",VLOOKUP($U1516,技リスト!$A$1:$F$270,3,FALSE))</f>
        <v>65</v>
      </c>
      <c r="X1516" s="3" t="str">
        <f>IF($E1516=IF(ISERROR(VLOOKUP($U1516,技リスト!$A$1:$F$270,4,FALSE)),"－",VLOOKUP($U1516,技リスト!$A$1:$F$270,4,FALSE)),"一致","")</f>
        <v/>
      </c>
      <c r="Y1516" s="15" t="s">
        <v>164</v>
      </c>
      <c r="Z1516" s="3" t="str">
        <f>IF(ISERROR(VLOOKUP($Y1516,技リスト!$A$1:$F$270,6,FALSE)),"－",VLOOKUP($Y1516,技リスト!$A$1:$F$270,6,FALSE))</f>
        <v>DR</v>
      </c>
      <c r="AA1516" s="3">
        <f>IF(ISERROR(VLOOKUP($Y1516,技リスト!$A$1:$F$270,3,FALSE)),"－",VLOOKUP($Y1516,技リスト!$A$1:$F$270,3,FALSE))</f>
        <v>49</v>
      </c>
      <c r="AB1516" s="3" t="str">
        <f>IF($E1516=IF(ISERROR(VLOOKUP($Y1516,技リスト!$A$1:$F$270,4,FALSE)),"－",VLOOKUP($Y1516,技リスト!$A$1:$F$270,4,FALSE)),"一致","")</f>
        <v/>
      </c>
      <c r="AC1516" s="15" t="s">
        <v>548</v>
      </c>
      <c r="AD1516" s="3" t="str">
        <f>IF(ISERROR(VLOOKUP($AC1516,技リスト!$A$1:$F$270,6,FALSE)),"－",VLOOKUP($AC1516,技リスト!$A$1:$F$270,6,FALSE))</f>
        <v>DR</v>
      </c>
      <c r="AE1516" s="3">
        <f>IF(ISERROR(VLOOKUP($AC1516,技リスト!$A$1:$F$270,3,FALSE)),"－",VLOOKUP($AC1516,技リスト!$A$1:$F$270,3,FALSE))</f>
        <v>74</v>
      </c>
      <c r="AF1516" s="3" t="str">
        <f>IF($E1516=IF(ISERROR(VLOOKUP($AC1516,技リスト!$A$1:$F$245,4,FALSE)),"－",VLOOKUP($AC1516,技リスト!$A$1:$F$245,4,FALSE)),"一致","")</f>
        <v/>
      </c>
      <c r="AG1516" s="16" t="str">
        <f t="shared" si="184"/>
        <v>ダッシュアクセルラン・ボール・ランごりむちゅうれっぷうダッシュ</v>
      </c>
      <c r="AH1516" s="16" t="str">
        <f t="shared" si="185"/>
        <v>ダッシュアクセルラン・ボール・ランごりむちゅうれっぷうダッシュ</v>
      </c>
      <c r="AI1516" s="16" t="str">
        <f t="shared" si="186"/>
        <v>ダッシュアクセルラン・ボール・ランごりむちゅうれっぷうダッシュ</v>
      </c>
      <c r="AJ1516" s="16" t="str">
        <f t="shared" si="187"/>
        <v>ダッシュアクセルラン・ボール・ランごりむちゅうれっぷうダッシュ</v>
      </c>
      <c r="AK1516" s="15" t="str">
        <f t="shared" si="188"/>
        <v>DRNSDRDR</v>
      </c>
      <c r="AL1516" s="16" t="str">
        <f t="shared" si="189"/>
        <v>DRNSDRDR</v>
      </c>
      <c r="AM1516" s="15" t="str">
        <f t="shared" si="190"/>
        <v>DRNSDRDR</v>
      </c>
      <c r="AN1516" s="15" t="str">
        <f t="shared" si="191"/>
        <v>DRNSDRDR</v>
      </c>
    </row>
    <row r="1517" spans="1:40" ht="11.25" customHeight="1" x14ac:dyDescent="0.15">
      <c r="A1517" s="15">
        <v>1516</v>
      </c>
      <c r="B1517" s="15" t="s">
        <v>3345</v>
      </c>
      <c r="C1517" s="15" t="s">
        <v>3346</v>
      </c>
      <c r="D1517" s="3" t="s">
        <v>192</v>
      </c>
      <c r="E1517" s="15" t="s">
        <v>145</v>
      </c>
      <c r="F1517" s="15" t="s">
        <v>52</v>
      </c>
      <c r="G1517" s="15">
        <v>125</v>
      </c>
      <c r="H1517" s="15">
        <v>149</v>
      </c>
      <c r="I1517" s="15">
        <v>67</v>
      </c>
      <c r="J1517" s="15">
        <v>59</v>
      </c>
      <c r="K1517" s="15">
        <v>60</v>
      </c>
      <c r="L1517" s="15">
        <v>52</v>
      </c>
      <c r="M1517" s="15">
        <v>62</v>
      </c>
      <c r="N1517" s="15">
        <v>65</v>
      </c>
      <c r="O1517" s="15">
        <v>58</v>
      </c>
      <c r="P1517" s="15">
        <v>20</v>
      </c>
      <c r="Q1517" s="15" t="s">
        <v>256</v>
      </c>
      <c r="R1517" s="3" t="str">
        <f>IF(ISERROR(VLOOKUP($Q1517,技リスト!$A$1:$F$270,6,FALSE)),"－",VLOOKUP($Q1517,技リスト!$A$1:$F$270,6,FALSE))</f>
        <v>NS</v>
      </c>
      <c r="S1517" s="3">
        <f>IF(ISERROR(VLOOKUP($Q1517,技リスト!$A$1:$F$270,3,FALSE)),"－",VLOOKUP($Q1517,技リスト!$A$1:$F$270,3,FALSE))</f>
        <v>31</v>
      </c>
      <c r="T1517" s="3" t="str">
        <f>IF($E1517=IF(ISERROR(VLOOKUP($Q1517,技リスト!$A$1:$F$270,4,FALSE)),"－",VLOOKUP($Q1517,技リスト!$A$1:$F$270,4,FALSE)),"一致","")</f>
        <v/>
      </c>
      <c r="U1517" s="15" t="s">
        <v>862</v>
      </c>
      <c r="V1517" s="3" t="str">
        <f>IF(ISERROR(VLOOKUP($U1517,技リスト!$A$1:$F$270,6,FALSE)),"－",VLOOKUP($U1517,技リスト!$A$1:$F$270,6,FALSE))</f>
        <v>LS</v>
      </c>
      <c r="W1517" s="3">
        <f>IF(ISERROR(VLOOKUP($U1517,技リスト!$A$1:$F$270,3,FALSE)),"－",VLOOKUP($U1517,技リスト!$A$1:$F$270,3,FALSE))</f>
        <v>70</v>
      </c>
      <c r="X1517" s="3" t="str">
        <f>IF($E1517=IF(ISERROR(VLOOKUP($U1517,技リスト!$A$1:$F$270,4,FALSE)),"－",VLOOKUP($U1517,技リスト!$A$1:$F$270,4,FALSE)),"一致","")</f>
        <v/>
      </c>
      <c r="Y1517" s="15" t="s">
        <v>195</v>
      </c>
      <c r="Z1517" s="3" t="str">
        <f>IF(ISERROR(VLOOKUP($Y1517,技リスト!$A$1:$F$270,6,FALSE)),"－",VLOOKUP($Y1517,技リスト!$A$1:$F$270,6,FALSE))</f>
        <v>NS</v>
      </c>
      <c r="AA1517" s="3">
        <f>IF(ISERROR(VLOOKUP($Y1517,技リスト!$A$1:$F$270,3,FALSE)),"－",VLOOKUP($Y1517,技リスト!$A$1:$F$270,3,FALSE))</f>
        <v>68</v>
      </c>
      <c r="AB1517" s="3" t="str">
        <f>IF($E1517=IF(ISERROR(VLOOKUP($Y1517,技リスト!$A$1:$F$270,4,FALSE)),"－",VLOOKUP($Y1517,技リスト!$A$1:$F$270,4,FALSE)),"一致","")</f>
        <v/>
      </c>
      <c r="AC1517" s="15" t="s">
        <v>241</v>
      </c>
      <c r="AD1517" s="3" t="str">
        <f>IF(ISERROR(VLOOKUP($AC1517,技リスト!$A$1:$F$270,6,FALSE)),"－",VLOOKUP($AC1517,技リスト!$A$1:$F$270,6,FALSE))</f>
        <v>DR</v>
      </c>
      <c r="AE1517" s="3">
        <f>IF(ISERROR(VLOOKUP($AC1517,技リスト!$A$1:$F$270,3,FALSE)),"－",VLOOKUP($AC1517,技リスト!$A$1:$F$270,3,FALSE))</f>
        <v>61</v>
      </c>
      <c r="AF1517" s="3" t="str">
        <f>IF($E1517=IF(ISERROR(VLOOKUP($AC1517,技リスト!$A$1:$F$245,4,FALSE)),"－",VLOOKUP($AC1517,技リスト!$A$1:$F$245,4,FALSE)),"一致","")</f>
        <v/>
      </c>
      <c r="AG1517" s="16" t="str">
        <f t="shared" si="184"/>
        <v>スパイラルショットレインボーループローズスプラッシュカマイタチ</v>
      </c>
      <c r="AH1517" s="16" t="str">
        <f t="shared" si="185"/>
        <v>スパイラルショットレインボーループローズスプラッシュカマイタチ</v>
      </c>
      <c r="AI1517" s="16" t="str">
        <f t="shared" si="186"/>
        <v>スパイラルショットレインボーループローズスプラッシュカマイタチ</v>
      </c>
      <c r="AJ1517" s="16" t="str">
        <f t="shared" si="187"/>
        <v>スパイラルショットレインボーループローズスプラッシュカマイタチ</v>
      </c>
      <c r="AK1517" s="15" t="str">
        <f t="shared" si="188"/>
        <v>NSLSNSDR</v>
      </c>
      <c r="AL1517" s="16" t="str">
        <f t="shared" si="189"/>
        <v>NSLSNSDR</v>
      </c>
      <c r="AM1517" s="15" t="str">
        <f t="shared" si="190"/>
        <v>NSLSNSDR</v>
      </c>
      <c r="AN1517" s="15" t="str">
        <f t="shared" si="191"/>
        <v>NSLSNSDR</v>
      </c>
    </row>
    <row r="1518" spans="1:40" ht="11.25" customHeight="1" x14ac:dyDescent="0.15">
      <c r="A1518" s="15">
        <v>1517</v>
      </c>
      <c r="B1518" s="15" t="s">
        <v>3347</v>
      </c>
      <c r="C1518" s="15" t="s">
        <v>3348</v>
      </c>
      <c r="D1518" s="3" t="s">
        <v>192</v>
      </c>
      <c r="E1518" s="15" t="s">
        <v>19</v>
      </c>
      <c r="F1518" s="15" t="s">
        <v>17</v>
      </c>
      <c r="G1518" s="15">
        <v>125</v>
      </c>
      <c r="H1518" s="15">
        <v>101</v>
      </c>
      <c r="I1518" s="15">
        <v>44</v>
      </c>
      <c r="J1518" s="15">
        <v>50</v>
      </c>
      <c r="K1518" s="15">
        <v>52</v>
      </c>
      <c r="L1518" s="15">
        <v>53</v>
      </c>
      <c r="M1518" s="15">
        <v>48</v>
      </c>
      <c r="N1518" s="15">
        <v>53</v>
      </c>
      <c r="O1518" s="15">
        <v>52</v>
      </c>
      <c r="P1518" s="15">
        <v>23</v>
      </c>
      <c r="Q1518" s="15" t="s">
        <v>921</v>
      </c>
      <c r="R1518" s="3" t="str">
        <f>IF(ISERROR(VLOOKUP($Q1518,技リスト!$A$1:$F$270,6,FALSE)),"－",VLOOKUP($Q1518,技リスト!$A$1:$F$270,6,FALSE))</f>
        <v>DR</v>
      </c>
      <c r="S1518" s="3">
        <f>IF(ISERROR(VLOOKUP($Q1518,技リスト!$A$1:$F$270,3,FALSE)),"－",VLOOKUP($Q1518,技リスト!$A$1:$F$270,3,FALSE))</f>
        <v>17</v>
      </c>
      <c r="T1518" s="3" t="str">
        <f>IF($E1518=IF(ISERROR(VLOOKUP($Q1518,技リスト!$A$1:$F$270,4,FALSE)),"－",VLOOKUP($Q1518,技リスト!$A$1:$F$270,4,FALSE)),"一致","")</f>
        <v/>
      </c>
      <c r="U1518" s="15" t="s">
        <v>159</v>
      </c>
      <c r="V1518" s="3" t="str">
        <f>IF(ISERROR(VLOOKUP($U1518,技リスト!$A$1:$F$270,6,FALSE)),"－",VLOOKUP($U1518,技リスト!$A$1:$F$270,6,FALSE))</f>
        <v>NS</v>
      </c>
      <c r="W1518" s="3">
        <f>IF(ISERROR(VLOOKUP($U1518,技リスト!$A$1:$F$270,3,FALSE)),"－",VLOOKUP($U1518,技リスト!$A$1:$F$270,3,FALSE))</f>
        <v>67</v>
      </c>
      <c r="X1518" s="3" t="str">
        <f>IF($E1518=IF(ISERROR(VLOOKUP($U1518,技リスト!$A$1:$F$270,4,FALSE)),"－",VLOOKUP($U1518,技リスト!$A$1:$F$270,4,FALSE)),"一致","")</f>
        <v/>
      </c>
      <c r="Y1518" s="15" t="s">
        <v>140</v>
      </c>
      <c r="Z1518" s="3" t="str">
        <f>IF(ISERROR(VLOOKUP($Y1518,技リスト!$A$1:$F$270,6,FALSE)),"－",VLOOKUP($Y1518,技リスト!$A$1:$F$270,6,FALSE))</f>
        <v>BL</v>
      </c>
      <c r="AA1518" s="3">
        <f>IF(ISERROR(VLOOKUP($Y1518,技リスト!$A$1:$F$270,3,FALSE)),"－",VLOOKUP($Y1518,技リスト!$A$1:$F$270,3,FALSE))</f>
        <v>41</v>
      </c>
      <c r="AB1518" s="3" t="str">
        <f>IF($E1518=IF(ISERROR(VLOOKUP($Y1518,技リスト!$A$1:$F$270,4,FALSE)),"－",VLOOKUP($Y1518,技リスト!$A$1:$F$270,4,FALSE)),"一致","")</f>
        <v/>
      </c>
      <c r="AC1518" s="15" t="s">
        <v>219</v>
      </c>
      <c r="AD1518" s="3" t="str">
        <f>IF(ISERROR(VLOOKUP($AC1518,技リスト!$A$1:$F$270,6,FALSE)),"－",VLOOKUP($AC1518,技リスト!$A$1:$F$270,6,FALSE))</f>
        <v>BL</v>
      </c>
      <c r="AE1518" s="3">
        <f>IF(ISERROR(VLOOKUP($AC1518,技リスト!$A$1:$F$270,3,FALSE)),"－",VLOOKUP($AC1518,技リスト!$A$1:$F$270,3,FALSE))</f>
        <v>64</v>
      </c>
      <c r="AF1518" s="3" t="str">
        <f>IF($E1518=IF(ISERROR(VLOOKUP($AC1518,技リスト!$A$1:$F$245,4,FALSE)),"－",VLOOKUP($AC1518,技リスト!$A$1:$F$245,4,FALSE)),"一致","")</f>
        <v/>
      </c>
      <c r="AG1518" s="16" t="str">
        <f t="shared" si="184"/>
        <v>ひとりワンツークルクルヘッドうしろのしょうめんサイクロン</v>
      </c>
      <c r="AH1518" s="16" t="str">
        <f t="shared" si="185"/>
        <v>ひとりワンツークルクルヘッドうしろのしょうめんサイクロン</v>
      </c>
      <c r="AI1518" s="16" t="str">
        <f t="shared" si="186"/>
        <v>ひとりワンツークルクルヘッドうしろのしょうめんサイクロン</v>
      </c>
      <c r="AJ1518" s="16" t="str">
        <f t="shared" si="187"/>
        <v>ひとりワンツークルクルヘッドうしろのしょうめんサイクロン</v>
      </c>
      <c r="AK1518" s="15" t="str">
        <f t="shared" si="188"/>
        <v>DRNSBLBL</v>
      </c>
      <c r="AL1518" s="16" t="str">
        <f t="shared" si="189"/>
        <v>DRNSBLBL</v>
      </c>
      <c r="AM1518" s="15" t="str">
        <f t="shared" si="190"/>
        <v>DRNSBLBL</v>
      </c>
      <c r="AN1518" s="15" t="str">
        <f t="shared" si="191"/>
        <v>DRNSBLBL</v>
      </c>
    </row>
    <row r="1519" spans="1:40" ht="11.25" customHeight="1" x14ac:dyDescent="0.15">
      <c r="A1519" s="15">
        <v>1518</v>
      </c>
      <c r="B1519" s="15" t="s">
        <v>3349</v>
      </c>
      <c r="C1519" s="15" t="s">
        <v>3350</v>
      </c>
      <c r="D1519" s="3" t="s">
        <v>192</v>
      </c>
      <c r="E1519" s="15" t="s">
        <v>88</v>
      </c>
      <c r="F1519" s="15" t="s">
        <v>17</v>
      </c>
      <c r="G1519" s="15">
        <v>129</v>
      </c>
      <c r="H1519" s="15">
        <v>110</v>
      </c>
      <c r="I1519" s="15">
        <v>42</v>
      </c>
      <c r="J1519" s="15">
        <v>40</v>
      </c>
      <c r="K1519" s="15">
        <v>51</v>
      </c>
      <c r="L1519" s="15">
        <v>40</v>
      </c>
      <c r="M1519" s="15">
        <v>43</v>
      </c>
      <c r="N1519" s="15">
        <v>40</v>
      </c>
      <c r="O1519" s="15">
        <v>51</v>
      </c>
      <c r="P1519" s="15">
        <v>38</v>
      </c>
      <c r="Q1519" s="15" t="s">
        <v>264</v>
      </c>
      <c r="R1519" s="3" t="str">
        <f>IF(ISERROR(VLOOKUP($Q1519,技リスト!$A$1:$F$270,6,FALSE)),"－",VLOOKUP($Q1519,技リスト!$A$1:$F$270,6,FALSE))</f>
        <v>BL</v>
      </c>
      <c r="S1519" s="3">
        <f>IF(ISERROR(VLOOKUP($Q1519,技リスト!$A$1:$F$270,3,FALSE)),"－",VLOOKUP($Q1519,技リスト!$A$1:$F$270,3,FALSE))</f>
        <v>16</v>
      </c>
      <c r="T1519" s="3" t="str">
        <f>IF($E1519=IF(ISERROR(VLOOKUP($Q1519,技リスト!$A$1:$F$270,4,FALSE)),"－",VLOOKUP($Q1519,技リスト!$A$1:$F$270,4,FALSE)),"一致","")</f>
        <v/>
      </c>
      <c r="U1519" s="15" t="s">
        <v>158</v>
      </c>
      <c r="V1519" s="3" t="str">
        <f>IF(ISERROR(VLOOKUP($U1519,技リスト!$A$1:$F$270,6,FALSE)),"－",VLOOKUP($U1519,技リスト!$A$1:$F$270,6,FALSE))</f>
        <v>DR</v>
      </c>
      <c r="W1519" s="3">
        <f>IF(ISERROR(VLOOKUP($U1519,技リスト!$A$1:$F$270,3,FALSE)),"－",VLOOKUP($U1519,技リスト!$A$1:$F$270,3,FALSE))</f>
        <v>17</v>
      </c>
      <c r="X1519" s="3" t="str">
        <f>IF($E1519=IF(ISERROR(VLOOKUP($U1519,技リスト!$A$1:$F$270,4,FALSE)),"－",VLOOKUP($U1519,技リスト!$A$1:$F$270,4,FALSE)),"一致","")</f>
        <v>一致</v>
      </c>
      <c r="Y1519" s="15" t="s">
        <v>290</v>
      </c>
      <c r="Z1519" s="3" t="str">
        <f>IF(ISERROR(VLOOKUP($Y1519,技リスト!$A$1:$F$270,6,FALSE)),"－",VLOOKUP($Y1519,技リスト!$A$1:$F$270,6,FALSE))</f>
        <v>BL</v>
      </c>
      <c r="AA1519" s="3">
        <f>IF(ISERROR(VLOOKUP($Y1519,技リスト!$A$1:$F$270,3,FALSE)),"－",VLOOKUP($Y1519,技リスト!$A$1:$F$270,3,FALSE))</f>
        <v>56</v>
      </c>
      <c r="AB1519" s="3" t="str">
        <f>IF($E1519=IF(ISERROR(VLOOKUP($Y1519,技リスト!$A$1:$F$270,4,FALSE)),"－",VLOOKUP($Y1519,技リスト!$A$1:$F$270,4,FALSE)),"一致","")</f>
        <v/>
      </c>
      <c r="AC1519" s="15" t="s">
        <v>363</v>
      </c>
      <c r="AD1519" s="3" t="str">
        <f>IF(ISERROR(VLOOKUP($AC1519,技リスト!$A$1:$F$270,6,FALSE)),"－",VLOOKUP($AC1519,技リスト!$A$1:$F$270,6,FALSE))</f>
        <v>DR</v>
      </c>
      <c r="AE1519" s="3">
        <f>IF(ISERROR(VLOOKUP($AC1519,技リスト!$A$1:$F$270,3,FALSE)),"－",VLOOKUP($AC1519,技リスト!$A$1:$F$270,3,FALSE))</f>
        <v>52</v>
      </c>
      <c r="AF1519" s="3" t="str">
        <f>IF($E1519=IF(ISERROR(VLOOKUP($AC1519,技リスト!$A$1:$F$245,4,FALSE)),"－",VLOOKUP($AC1519,技リスト!$A$1:$F$245,4,FALSE)),"一致","")</f>
        <v/>
      </c>
      <c r="AG1519" s="16" t="str">
        <f t="shared" si="184"/>
        <v>おんりょうたつまきせんぷうくものいとざんぞう</v>
      </c>
      <c r="AH1519" s="16" t="str">
        <f t="shared" si="185"/>
        <v>おんりょうたつまきせんぷうくものいとざんぞう</v>
      </c>
      <c r="AI1519" s="16" t="str">
        <f t="shared" si="186"/>
        <v>おんりょうたつまきせんぷうくものいとざんぞう</v>
      </c>
      <c r="AJ1519" s="16" t="str">
        <f t="shared" si="187"/>
        <v>おんりょうたつまきせんぷうくものいとざんぞう</v>
      </c>
      <c r="AK1519" s="15" t="str">
        <f t="shared" si="188"/>
        <v>BLDRBLDR</v>
      </c>
      <c r="AL1519" s="16" t="str">
        <f t="shared" si="189"/>
        <v>BLDRBLDR</v>
      </c>
      <c r="AM1519" s="15" t="str">
        <f t="shared" si="190"/>
        <v>BLDRBLDR</v>
      </c>
      <c r="AN1519" s="15" t="str">
        <f t="shared" si="191"/>
        <v>BLDRBLDR</v>
      </c>
    </row>
    <row r="1520" spans="1:40" ht="11.25" customHeight="1" x14ac:dyDescent="0.15">
      <c r="A1520" s="15">
        <v>1519</v>
      </c>
      <c r="B1520" s="15" t="s">
        <v>3351</v>
      </c>
      <c r="C1520" s="15" t="s">
        <v>3352</v>
      </c>
      <c r="D1520" s="3" t="s">
        <v>192</v>
      </c>
      <c r="E1520" s="15" t="s">
        <v>88</v>
      </c>
      <c r="F1520" s="15" t="s">
        <v>20</v>
      </c>
      <c r="G1520" s="15">
        <v>169</v>
      </c>
      <c r="H1520" s="15">
        <v>174</v>
      </c>
      <c r="I1520" s="15">
        <v>42</v>
      </c>
      <c r="J1520" s="15">
        <v>53</v>
      </c>
      <c r="K1520" s="15">
        <v>63</v>
      </c>
      <c r="L1520" s="15">
        <v>43</v>
      </c>
      <c r="M1520" s="15">
        <v>61</v>
      </c>
      <c r="N1520" s="15">
        <v>61</v>
      </c>
      <c r="O1520" s="15">
        <v>62</v>
      </c>
      <c r="P1520" s="15">
        <v>16</v>
      </c>
      <c r="Q1520" s="15" t="s">
        <v>436</v>
      </c>
      <c r="R1520" s="3" t="str">
        <f>IF(ISERROR(VLOOKUP($Q1520,技リスト!$A$1:$F$270,6,FALSE)),"－",VLOOKUP($Q1520,技リスト!$A$1:$F$270,6,FALSE))</f>
        <v>CA</v>
      </c>
      <c r="S1520" s="3">
        <f>IF(ISERROR(VLOOKUP($Q1520,技リスト!$A$1:$F$270,3,FALSE)),"－",VLOOKUP($Q1520,技リスト!$A$1:$F$270,3,FALSE))</f>
        <v>10</v>
      </c>
      <c r="T1520" s="3" t="str">
        <f>IF($E1520=IF(ISERROR(VLOOKUP($Q1520,技リスト!$A$1:$F$270,4,FALSE)),"－",VLOOKUP($Q1520,技リスト!$A$1:$F$270,4,FALSE)),"一致","")</f>
        <v>一致</v>
      </c>
      <c r="U1520" s="15" t="s">
        <v>223</v>
      </c>
      <c r="V1520" s="3" t="str">
        <f>IF(ISERROR(VLOOKUP($U1520,技リスト!$A$1:$F$270,6,FALSE)),"－",VLOOKUP($U1520,技リスト!$A$1:$F$270,6,FALSE))</f>
        <v>BL</v>
      </c>
      <c r="W1520" s="3">
        <f>IF(ISERROR(VLOOKUP($U1520,技リスト!$A$1:$F$270,3,FALSE)),"－",VLOOKUP($U1520,技リスト!$A$1:$F$270,3,FALSE))</f>
        <v>8</v>
      </c>
      <c r="X1520" s="3" t="str">
        <f>IF($E1520=IF(ISERROR(VLOOKUP($U1520,技リスト!$A$1:$F$270,4,FALSE)),"－",VLOOKUP($U1520,技リスト!$A$1:$F$270,4,FALSE)),"一致","")</f>
        <v/>
      </c>
      <c r="Y1520" s="15" t="s">
        <v>320</v>
      </c>
      <c r="Z1520" s="3" t="str">
        <f>IF(ISERROR(VLOOKUP($Y1520,技リスト!$A$1:$F$270,6,FALSE)),"－",VLOOKUP($Y1520,技リスト!$A$1:$F$270,6,FALSE))</f>
        <v>CA</v>
      </c>
      <c r="AA1520" s="3">
        <f>IF(ISERROR(VLOOKUP($Y1520,技リスト!$A$1:$F$270,3,FALSE)),"－",VLOOKUP($Y1520,技リスト!$A$1:$F$270,3,FALSE))</f>
        <v>41</v>
      </c>
      <c r="AB1520" s="3" t="str">
        <f>IF($E1520=IF(ISERROR(VLOOKUP($Y1520,技リスト!$A$1:$F$270,4,FALSE)),"－",VLOOKUP($Y1520,技リスト!$A$1:$F$270,4,FALSE)),"一致","")</f>
        <v/>
      </c>
      <c r="AC1520" s="15" t="s">
        <v>1221</v>
      </c>
      <c r="AD1520" s="3" t="str">
        <f>IF(ISERROR(VLOOKUP($AC1520,技リスト!$A$1:$F$270,6,FALSE)),"－",VLOOKUP($AC1520,技リスト!$A$1:$F$270,6,FALSE))</f>
        <v>P1</v>
      </c>
      <c r="AE1520" s="3">
        <f>IF(ISERROR(VLOOKUP($AC1520,技リスト!$A$1:$F$270,3,FALSE)),"－",VLOOKUP($AC1520,技リスト!$A$1:$F$270,3,FALSE))</f>
        <v>83</v>
      </c>
      <c r="AF1520" s="3" t="str">
        <f>IF($E1520=IF(ISERROR(VLOOKUP($AC1520,技リスト!$A$1:$F$245,4,FALSE)),"－",VLOOKUP($AC1520,技リスト!$A$1:$F$245,4,FALSE)),"一致","")</f>
        <v>一致</v>
      </c>
      <c r="AG1520" s="16" t="str">
        <f t="shared" si="184"/>
        <v>スワンダイブキラースライドワイルドクローセーフティプロテクト</v>
      </c>
      <c r="AH1520" s="16" t="str">
        <f t="shared" si="185"/>
        <v>スワンダイブキラースライドワイルドクローセーフティプロテクト</v>
      </c>
      <c r="AI1520" s="16" t="str">
        <f t="shared" si="186"/>
        <v>スワンダイブキラースライドワイルドクローセーフティプロテクト</v>
      </c>
      <c r="AJ1520" s="16" t="str">
        <f t="shared" si="187"/>
        <v>スワンダイブキラースライドワイルドクローセーフティプロテクト</v>
      </c>
      <c r="AK1520" s="15" t="str">
        <f t="shared" si="188"/>
        <v>CABLCAP1</v>
      </c>
      <c r="AL1520" s="16" t="str">
        <f t="shared" si="189"/>
        <v>CABLCAP1</v>
      </c>
      <c r="AM1520" s="15" t="str">
        <f t="shared" si="190"/>
        <v>CABLCAP1</v>
      </c>
      <c r="AN1520" s="15" t="str">
        <f t="shared" si="191"/>
        <v>CABLCAP1</v>
      </c>
    </row>
    <row r="1521" spans="1:40" ht="11.25" customHeight="1" x14ac:dyDescent="0.15">
      <c r="A1521" s="15">
        <v>1520</v>
      </c>
      <c r="B1521" s="15" t="s">
        <v>3353</v>
      </c>
      <c r="C1521" s="15" t="s">
        <v>3354</v>
      </c>
      <c r="D1521" s="3" t="s">
        <v>192</v>
      </c>
      <c r="E1521" s="15" t="s">
        <v>145</v>
      </c>
      <c r="F1521" s="15" t="s">
        <v>17</v>
      </c>
      <c r="G1521" s="15">
        <v>169</v>
      </c>
      <c r="H1521" s="15">
        <v>156</v>
      </c>
      <c r="I1521" s="15">
        <v>52</v>
      </c>
      <c r="J1521" s="15">
        <v>53</v>
      </c>
      <c r="K1521" s="15">
        <v>60</v>
      </c>
      <c r="L1521" s="15">
        <v>56</v>
      </c>
      <c r="M1521" s="15">
        <v>56</v>
      </c>
      <c r="N1521" s="15">
        <v>57</v>
      </c>
      <c r="O1521" s="15">
        <v>56</v>
      </c>
      <c r="P1521" s="15">
        <v>39</v>
      </c>
      <c r="Q1521" s="15" t="s">
        <v>223</v>
      </c>
      <c r="R1521" s="3" t="str">
        <f>IF(ISERROR(VLOOKUP($Q1521,技リスト!$A$1:$F$270,6,FALSE)),"－",VLOOKUP($Q1521,技リスト!$A$1:$F$270,6,FALSE))</f>
        <v>BL</v>
      </c>
      <c r="S1521" s="3">
        <f>IF(ISERROR(VLOOKUP($Q1521,技リスト!$A$1:$F$270,3,FALSE)),"－",VLOOKUP($Q1521,技リスト!$A$1:$F$270,3,FALSE))</f>
        <v>8</v>
      </c>
      <c r="T1521" s="3" t="str">
        <f>IF($E1521=IF(ISERROR(VLOOKUP($Q1521,技リスト!$A$1:$F$270,4,FALSE)),"－",VLOOKUP($Q1521,技リスト!$A$1:$F$270,4,FALSE)),"一致","")</f>
        <v/>
      </c>
      <c r="U1521" s="15" t="s">
        <v>481</v>
      </c>
      <c r="V1521" s="3" t="str">
        <f>IF(ISERROR(VLOOKUP($U1521,技リスト!$A$1:$F$270,6,FALSE)),"－",VLOOKUP($U1521,技リスト!$A$1:$F$270,6,FALSE))</f>
        <v>CA</v>
      </c>
      <c r="W1521" s="3">
        <f>IF(ISERROR(VLOOKUP($U1521,技リスト!$A$1:$F$270,3,FALSE)),"－",VLOOKUP($U1521,技リスト!$A$1:$F$270,3,FALSE))</f>
        <v>41</v>
      </c>
      <c r="X1521" s="3" t="str">
        <f>IF($E1521=IF(ISERROR(VLOOKUP($U1521,技リスト!$A$1:$F$270,4,FALSE)),"－",VLOOKUP($U1521,技リスト!$A$1:$F$270,4,FALSE)),"一致","")</f>
        <v/>
      </c>
      <c r="Y1521" s="15" t="s">
        <v>2631</v>
      </c>
      <c r="Z1521" s="3" t="str">
        <f>IF(ISERROR(VLOOKUP($Y1521,技リスト!$A$1:$F$270,6,FALSE)),"－",VLOOKUP($Y1521,技リスト!$A$1:$F$270,6,FALSE))</f>
        <v>CA</v>
      </c>
      <c r="AA1521" s="3">
        <f>IF(ISERROR(VLOOKUP($Y1521,技リスト!$A$1:$F$270,3,FALSE)),"－",VLOOKUP($Y1521,技リスト!$A$1:$F$270,3,FALSE))</f>
        <v>48</v>
      </c>
      <c r="AB1521" s="3" t="str">
        <f>IF($E1521=IF(ISERROR(VLOOKUP($Y1521,技リスト!$A$1:$F$270,4,FALSE)),"－",VLOOKUP($Y1521,技リスト!$A$1:$F$270,4,FALSE)),"一致","")</f>
        <v/>
      </c>
      <c r="AC1521" s="15" t="s">
        <v>290</v>
      </c>
      <c r="AD1521" s="3" t="str">
        <f>IF(ISERROR(VLOOKUP($AC1521,技リスト!$A$1:$F$270,6,FALSE)),"－",VLOOKUP($AC1521,技リスト!$A$1:$F$270,6,FALSE))</f>
        <v>BL</v>
      </c>
      <c r="AE1521" s="3">
        <f>IF(ISERROR(VLOOKUP($AC1521,技リスト!$A$1:$F$270,3,FALSE)),"－",VLOOKUP($AC1521,技リスト!$A$1:$F$270,3,FALSE))</f>
        <v>56</v>
      </c>
      <c r="AF1521" s="3" t="str">
        <f>IF($E1521=IF(ISERROR(VLOOKUP($AC1521,技リスト!$A$1:$F$245,4,FALSE)),"－",VLOOKUP($AC1521,技リスト!$A$1:$F$245,4,FALSE)),"一致","")</f>
        <v/>
      </c>
      <c r="AG1521" s="16" t="str">
        <f t="shared" si="184"/>
        <v>キラースライドこがらしはなふぶきくものいと</v>
      </c>
      <c r="AH1521" s="16" t="str">
        <f t="shared" si="185"/>
        <v>キラースライドこがらしはなふぶきくものいと</v>
      </c>
      <c r="AI1521" s="16" t="str">
        <f t="shared" si="186"/>
        <v>キラースライドこがらしはなふぶきくものいと</v>
      </c>
      <c r="AJ1521" s="16" t="str">
        <f t="shared" si="187"/>
        <v>キラースライドこがらしはなふぶきくものいと</v>
      </c>
      <c r="AK1521" s="15" t="str">
        <f t="shared" si="188"/>
        <v>BLCACABL</v>
      </c>
      <c r="AL1521" s="16" t="str">
        <f t="shared" si="189"/>
        <v>BLCACABL</v>
      </c>
      <c r="AM1521" s="15" t="str">
        <f t="shared" si="190"/>
        <v>BLCACABL</v>
      </c>
      <c r="AN1521" s="15" t="str">
        <f t="shared" si="191"/>
        <v>BLCACABL</v>
      </c>
    </row>
    <row r="1522" spans="1:40" ht="11.25" customHeight="1" x14ac:dyDescent="0.15">
      <c r="A1522" s="15">
        <v>1521</v>
      </c>
      <c r="B1522" s="15" t="s">
        <v>3355</v>
      </c>
      <c r="C1522" s="15" t="s">
        <v>3356</v>
      </c>
      <c r="D1522" s="3" t="s">
        <v>192</v>
      </c>
      <c r="E1522" s="15" t="s">
        <v>145</v>
      </c>
      <c r="F1522" s="15" t="s">
        <v>53</v>
      </c>
      <c r="G1522" s="15">
        <v>127</v>
      </c>
      <c r="H1522" s="15">
        <v>136</v>
      </c>
      <c r="I1522" s="15">
        <v>64</v>
      </c>
      <c r="J1522" s="15">
        <v>58</v>
      </c>
      <c r="K1522" s="15">
        <v>56</v>
      </c>
      <c r="L1522" s="15">
        <v>55</v>
      </c>
      <c r="M1522" s="15">
        <v>60</v>
      </c>
      <c r="N1522" s="15">
        <v>68</v>
      </c>
      <c r="O1522" s="15">
        <v>60</v>
      </c>
      <c r="P1522" s="15">
        <v>19</v>
      </c>
      <c r="Q1522" s="15" t="s">
        <v>921</v>
      </c>
      <c r="R1522" s="3" t="str">
        <f>IF(ISERROR(VLOOKUP($Q1522,技リスト!$A$1:$F$270,6,FALSE)),"－",VLOOKUP($Q1522,技リスト!$A$1:$F$270,6,FALSE))</f>
        <v>DR</v>
      </c>
      <c r="S1522" s="3">
        <f>IF(ISERROR(VLOOKUP($Q1522,技リスト!$A$1:$F$270,3,FALSE)),"－",VLOOKUP($Q1522,技リスト!$A$1:$F$270,3,FALSE))</f>
        <v>17</v>
      </c>
      <c r="T1522" s="3" t="str">
        <f>IF($E1522=IF(ISERROR(VLOOKUP($Q1522,技リスト!$A$1:$F$270,4,FALSE)),"－",VLOOKUP($Q1522,技リスト!$A$1:$F$270,4,FALSE)),"一致","")</f>
        <v>一致</v>
      </c>
      <c r="U1522" s="15" t="s">
        <v>263</v>
      </c>
      <c r="V1522" s="3" t="str">
        <f>IF(ISERROR(VLOOKUP($U1522,技リスト!$A$1:$F$270,6,FALSE)),"－",VLOOKUP($U1522,技リスト!$A$1:$F$270,6,FALSE))</f>
        <v>NS</v>
      </c>
      <c r="W1522" s="3">
        <f>IF(ISERROR(VLOOKUP($U1522,技リスト!$A$1:$F$270,3,FALSE)),"－",VLOOKUP($U1522,技リスト!$A$1:$F$270,3,FALSE))</f>
        <v>43</v>
      </c>
      <c r="X1522" s="3" t="str">
        <f>IF($E1522=IF(ISERROR(VLOOKUP($U1522,技リスト!$A$1:$F$270,4,FALSE)),"－",VLOOKUP($U1522,技リスト!$A$1:$F$270,4,FALSE)),"一致","")</f>
        <v/>
      </c>
      <c r="Y1522" s="15" t="s">
        <v>171</v>
      </c>
      <c r="Z1522" s="3" t="str">
        <f>IF(ISERROR(VLOOKUP($Y1522,技リスト!$A$1:$F$270,6,FALSE)),"－",VLOOKUP($Y1522,技リスト!$A$1:$F$270,6,FALSE))</f>
        <v>DR</v>
      </c>
      <c r="AA1522" s="3">
        <f>IF(ISERROR(VLOOKUP($Y1522,技リスト!$A$1:$F$270,3,FALSE)),"－",VLOOKUP($Y1522,技リスト!$A$1:$F$270,3,FALSE))</f>
        <v>47</v>
      </c>
      <c r="AB1522" s="3" t="str">
        <f>IF($E1522=IF(ISERROR(VLOOKUP($Y1522,技リスト!$A$1:$F$270,4,FALSE)),"－",VLOOKUP($Y1522,技リスト!$A$1:$F$270,4,FALSE)),"一致","")</f>
        <v/>
      </c>
      <c r="AC1522" s="15" t="s">
        <v>141</v>
      </c>
      <c r="AD1522" s="3" t="str">
        <f>IF(ISERROR(VLOOKUP($AC1522,技リスト!$A$1:$F$270,6,FALSE)),"－",VLOOKUP($AC1522,技リスト!$A$1:$F$270,6,FALSE))</f>
        <v>BL</v>
      </c>
      <c r="AE1522" s="3">
        <f>IF(ISERROR(VLOOKUP($AC1522,技リスト!$A$1:$F$270,3,FALSE)),"－",VLOOKUP($AC1522,技リスト!$A$1:$F$270,3,FALSE))</f>
        <v>64</v>
      </c>
      <c r="AF1522" s="3" t="str">
        <f>IF($E1522=IF(ISERROR(VLOOKUP($AC1522,技リスト!$A$1:$F$245,4,FALSE)),"－",VLOOKUP($AC1522,技リスト!$A$1:$F$245,4,FALSE)),"一致","")</f>
        <v/>
      </c>
      <c r="AG1522" s="16" t="str">
        <f t="shared" si="184"/>
        <v>ひとりワンツーかみかくしイリュージョンボールかげぬい</v>
      </c>
      <c r="AH1522" s="16" t="str">
        <f t="shared" si="185"/>
        <v>ひとりワンツーかみかくしイリュージョンボールかげぬい</v>
      </c>
      <c r="AI1522" s="16" t="str">
        <f t="shared" si="186"/>
        <v>ひとりワンツーかみかくしイリュージョンボールかげぬい</v>
      </c>
      <c r="AJ1522" s="16" t="str">
        <f t="shared" si="187"/>
        <v>ひとりワンツーかみかくしイリュージョンボールかげぬい</v>
      </c>
      <c r="AK1522" s="15" t="str">
        <f t="shared" si="188"/>
        <v>DRNSDRBL</v>
      </c>
      <c r="AL1522" s="16" t="str">
        <f t="shared" si="189"/>
        <v>DRNSDRBL</v>
      </c>
      <c r="AM1522" s="15" t="str">
        <f t="shared" si="190"/>
        <v>DRNSDRBL</v>
      </c>
      <c r="AN1522" s="15" t="str">
        <f t="shared" si="191"/>
        <v>DRNSDRBL</v>
      </c>
    </row>
    <row r="1523" spans="1:40" ht="11.25" customHeight="1" x14ac:dyDescent="0.15">
      <c r="A1523" s="15">
        <v>1522</v>
      </c>
      <c r="B1523" s="15" t="s">
        <v>3357</v>
      </c>
      <c r="C1523" s="15" t="s">
        <v>3358</v>
      </c>
      <c r="D1523" s="3" t="s">
        <v>18</v>
      </c>
      <c r="E1523" s="15" t="s">
        <v>121</v>
      </c>
      <c r="F1523" s="15" t="s">
        <v>20</v>
      </c>
      <c r="G1523" s="15">
        <v>123</v>
      </c>
      <c r="H1523" s="15">
        <v>156</v>
      </c>
      <c r="I1523" s="15">
        <v>56</v>
      </c>
      <c r="J1523" s="15">
        <v>71</v>
      </c>
      <c r="K1523" s="15">
        <v>60</v>
      </c>
      <c r="L1523" s="15">
        <v>60</v>
      </c>
      <c r="M1523" s="15">
        <v>55</v>
      </c>
      <c r="N1523" s="15">
        <v>55</v>
      </c>
      <c r="O1523" s="15">
        <v>60</v>
      </c>
      <c r="P1523" s="15">
        <v>20</v>
      </c>
      <c r="Q1523" s="15" t="s">
        <v>630</v>
      </c>
      <c r="R1523" s="3" t="str">
        <f>IF(ISERROR(VLOOKUP($Q1523,技リスト!$A$1:$F$270,6,FALSE)),"－",VLOOKUP($Q1523,技リスト!$A$1:$F$270,6,FALSE))</f>
        <v>CA</v>
      </c>
      <c r="S1523" s="3">
        <f>IF(ISERROR(VLOOKUP($Q1523,技リスト!$A$1:$F$270,3,FALSE)),"－",VLOOKUP($Q1523,技リスト!$A$1:$F$270,3,FALSE))</f>
        <v>13</v>
      </c>
      <c r="T1523" s="3" t="str">
        <f>IF($E1523=IF(ISERROR(VLOOKUP($Q1523,技リスト!$A$1:$F$270,4,FALSE)),"－",VLOOKUP($Q1523,技リスト!$A$1:$F$270,4,FALSE)),"一致","")</f>
        <v/>
      </c>
      <c r="U1523" s="15" t="s">
        <v>158</v>
      </c>
      <c r="V1523" s="3" t="str">
        <f>IF(ISERROR(VLOOKUP($U1523,技リスト!$A$1:$F$270,6,FALSE)),"－",VLOOKUP($U1523,技リスト!$A$1:$F$270,6,FALSE))</f>
        <v>DR</v>
      </c>
      <c r="W1523" s="3">
        <f>IF(ISERROR(VLOOKUP($U1523,技リスト!$A$1:$F$270,3,FALSE)),"－",VLOOKUP($U1523,技リスト!$A$1:$F$270,3,FALSE))</f>
        <v>17</v>
      </c>
      <c r="X1523" s="3" t="str">
        <f>IF($E1523=IF(ISERROR(VLOOKUP($U1523,技リスト!$A$1:$F$270,4,FALSE)),"－",VLOOKUP($U1523,技リスト!$A$1:$F$270,4,FALSE)),"一致","")</f>
        <v/>
      </c>
      <c r="Y1523" s="15" t="s">
        <v>369</v>
      </c>
      <c r="Z1523" s="3" t="str">
        <f>IF(ISERROR(VLOOKUP($Y1523,技リスト!$A$1:$F$270,6,FALSE)),"－",VLOOKUP($Y1523,技リスト!$A$1:$F$270,6,FALSE))</f>
        <v>CA</v>
      </c>
      <c r="AA1523" s="3">
        <f>IF(ISERROR(VLOOKUP($Y1523,技リスト!$A$1:$F$270,3,FALSE)),"－",VLOOKUP($Y1523,技リスト!$A$1:$F$270,3,FALSE))</f>
        <v>44</v>
      </c>
      <c r="AB1523" s="3" t="str">
        <f>IF($E1523=IF(ISERROR(VLOOKUP($Y1523,技リスト!$A$1:$F$270,4,FALSE)),"－",VLOOKUP($Y1523,技リスト!$A$1:$F$270,4,FALSE)),"一致","")</f>
        <v/>
      </c>
      <c r="AC1523" s="15" t="s">
        <v>407</v>
      </c>
      <c r="AD1523" s="3" t="str">
        <f>IF(ISERROR(VLOOKUP($AC1523,技リスト!$A$1:$F$270,6,FALSE)),"－",VLOOKUP($AC1523,技リスト!$A$1:$F$270,6,FALSE))</f>
        <v>CA</v>
      </c>
      <c r="AE1523" s="3">
        <f>IF(ISERROR(VLOOKUP($AC1523,技リスト!$A$1:$F$270,3,FALSE)),"－",VLOOKUP($AC1523,技リスト!$A$1:$F$270,3,FALSE))</f>
        <v>69</v>
      </c>
      <c r="AF1523" s="3" t="str">
        <f>IF($E1523=IF(ISERROR(VLOOKUP($AC1523,技リスト!$A$1:$F$245,4,FALSE)),"－",VLOOKUP($AC1523,技リスト!$A$1:$F$245,4,FALSE)),"一致","")</f>
        <v>一致</v>
      </c>
      <c r="AG1523" s="16" t="str">
        <f t="shared" si="184"/>
        <v>トルネードキャッチたつまきせんぷうシュートポケットドこんじょうキャッチ</v>
      </c>
      <c r="AH1523" s="16" t="str">
        <f t="shared" si="185"/>
        <v>トルネードキャッチたつまきせんぷうシュートポケットドこんじょうキャッチ</v>
      </c>
      <c r="AI1523" s="16" t="str">
        <f t="shared" si="186"/>
        <v>トルネードキャッチたつまきせんぷうシュートポケットドこんじょうキャッチ</v>
      </c>
      <c r="AJ1523" s="16" t="str">
        <f t="shared" si="187"/>
        <v>トルネードキャッチたつまきせんぷうシュートポケットドこんじょうキャッチ</v>
      </c>
      <c r="AK1523" s="15" t="str">
        <f t="shared" si="188"/>
        <v>CADRCACA</v>
      </c>
      <c r="AL1523" s="16" t="str">
        <f t="shared" si="189"/>
        <v>CADRCACA</v>
      </c>
      <c r="AM1523" s="15" t="str">
        <f t="shared" si="190"/>
        <v>CADRCACA</v>
      </c>
      <c r="AN1523" s="15" t="str">
        <f t="shared" si="191"/>
        <v>CADRCACA</v>
      </c>
    </row>
    <row r="1524" spans="1:40" ht="11.25" customHeight="1" x14ac:dyDescent="0.15">
      <c r="A1524" s="15">
        <v>1523</v>
      </c>
      <c r="B1524" s="15" t="s">
        <v>3359</v>
      </c>
      <c r="C1524" s="15" t="s">
        <v>3360</v>
      </c>
      <c r="D1524" s="3" t="s">
        <v>18</v>
      </c>
      <c r="E1524" s="15" t="s">
        <v>88</v>
      </c>
      <c r="F1524" s="15" t="s">
        <v>52</v>
      </c>
      <c r="G1524" s="15">
        <v>169</v>
      </c>
      <c r="H1524" s="15">
        <v>136</v>
      </c>
      <c r="I1524" s="15">
        <v>60</v>
      </c>
      <c r="J1524" s="15">
        <v>57</v>
      </c>
      <c r="K1524" s="15">
        <v>56</v>
      </c>
      <c r="L1524" s="15">
        <v>62</v>
      </c>
      <c r="M1524" s="15">
        <v>60</v>
      </c>
      <c r="N1524" s="15">
        <v>54</v>
      </c>
      <c r="O1524" s="15">
        <v>55</v>
      </c>
      <c r="P1524" s="15">
        <v>27</v>
      </c>
      <c r="Q1524" s="15" t="s">
        <v>533</v>
      </c>
      <c r="R1524" s="3" t="str">
        <f>IF(ISERROR(VLOOKUP($Q1524,技リスト!$A$1:$F$270,6,FALSE)),"－",VLOOKUP($Q1524,技リスト!$A$1:$F$270,6,FALSE))</f>
        <v>NS</v>
      </c>
      <c r="S1524" s="3">
        <f>IF(ISERROR(VLOOKUP($Q1524,技リスト!$A$1:$F$270,3,FALSE)),"－",VLOOKUP($Q1524,技リスト!$A$1:$F$270,3,FALSE))</f>
        <v>24</v>
      </c>
      <c r="T1524" s="3" t="str">
        <f>IF($E1524=IF(ISERROR(VLOOKUP($Q1524,技リスト!$A$1:$F$270,4,FALSE)),"－",VLOOKUP($Q1524,技リスト!$A$1:$F$270,4,FALSE)),"一致","")</f>
        <v>一致</v>
      </c>
      <c r="U1524" s="15" t="s">
        <v>325</v>
      </c>
      <c r="V1524" s="3" t="str">
        <f>IF(ISERROR(VLOOKUP($U1524,技リスト!$A$1:$F$270,6,FALSE)),"－",VLOOKUP($U1524,技リスト!$A$1:$F$270,6,FALSE))</f>
        <v>NS</v>
      </c>
      <c r="W1524" s="3">
        <f>IF(ISERROR(VLOOKUP($U1524,技リスト!$A$1:$F$270,3,FALSE)),"－",VLOOKUP($U1524,技リスト!$A$1:$F$270,3,FALSE))</f>
        <v>58</v>
      </c>
      <c r="X1524" s="3" t="str">
        <f>IF($E1524=IF(ISERROR(VLOOKUP($U1524,技リスト!$A$1:$F$270,4,FALSE)),"－",VLOOKUP($U1524,技リスト!$A$1:$F$270,4,FALSE)),"一致","")</f>
        <v>一致</v>
      </c>
      <c r="Y1524" s="15" t="s">
        <v>171</v>
      </c>
      <c r="Z1524" s="3" t="str">
        <f>IF(ISERROR(VLOOKUP($Y1524,技リスト!$A$1:$F$270,6,FALSE)),"－",VLOOKUP($Y1524,技リスト!$A$1:$F$270,6,FALSE))</f>
        <v>DR</v>
      </c>
      <c r="AA1524" s="3">
        <f>IF(ISERROR(VLOOKUP($Y1524,技リスト!$A$1:$F$270,3,FALSE)),"－",VLOOKUP($Y1524,技リスト!$A$1:$F$270,3,FALSE))</f>
        <v>47</v>
      </c>
      <c r="AB1524" s="3" t="str">
        <f>IF($E1524=IF(ISERROR(VLOOKUP($Y1524,技リスト!$A$1:$F$270,4,FALSE)),"－",VLOOKUP($Y1524,技リスト!$A$1:$F$270,4,FALSE)),"一致","")</f>
        <v/>
      </c>
      <c r="AC1524" s="15" t="s">
        <v>230</v>
      </c>
      <c r="AD1524" s="3" t="str">
        <f>IF(ISERROR(VLOOKUP($AC1524,技リスト!$A$1:$F$270,6,FALSE)),"－",VLOOKUP($AC1524,技リスト!$A$1:$F$270,6,FALSE))</f>
        <v>NS</v>
      </c>
      <c r="AE1524" s="3">
        <f>IF(ISERROR(VLOOKUP($AC1524,技リスト!$A$1:$F$270,3,FALSE)),"－",VLOOKUP($AC1524,技リスト!$A$1:$F$270,3,FALSE))</f>
        <v>67</v>
      </c>
      <c r="AF1524" s="3" t="str">
        <f>IF($E1524=IF(ISERROR(VLOOKUP($AC1524,技リスト!$A$1:$F$245,4,FALSE)),"－",VLOOKUP($AC1524,技リスト!$A$1:$F$245,4,FALSE)),"一致","")</f>
        <v/>
      </c>
      <c r="AG1524" s="16" t="str">
        <f t="shared" si="184"/>
        <v>スピニングシュートコンドルダイブイリュージョンボールフリーズショット</v>
      </c>
      <c r="AH1524" s="16" t="str">
        <f t="shared" si="185"/>
        <v>スピニングシュートコンドルダイブイリュージョンボールフリーズショット</v>
      </c>
      <c r="AI1524" s="16" t="str">
        <f t="shared" si="186"/>
        <v>スピニングシュートコンドルダイブイリュージョンボールフリーズショット</v>
      </c>
      <c r="AJ1524" s="16" t="str">
        <f t="shared" si="187"/>
        <v>スピニングシュートコンドルダイブイリュージョンボールフリーズショット</v>
      </c>
      <c r="AK1524" s="15" t="str">
        <f t="shared" si="188"/>
        <v>NSNSDRNS</v>
      </c>
      <c r="AL1524" s="16" t="str">
        <f t="shared" si="189"/>
        <v>NSNSDRNS</v>
      </c>
      <c r="AM1524" s="15" t="str">
        <f t="shared" si="190"/>
        <v>NSNSDRNS</v>
      </c>
      <c r="AN1524" s="15" t="str">
        <f t="shared" si="191"/>
        <v>NSNSDRNS</v>
      </c>
    </row>
    <row r="1525" spans="1:40" ht="11.25" customHeight="1" x14ac:dyDescent="0.15">
      <c r="A1525" s="15">
        <v>1524</v>
      </c>
      <c r="B1525" s="15" t="s">
        <v>3361</v>
      </c>
      <c r="C1525" s="15" t="s">
        <v>37</v>
      </c>
      <c r="D1525" s="3" t="s">
        <v>18</v>
      </c>
      <c r="E1525" s="15" t="s">
        <v>121</v>
      </c>
      <c r="F1525" s="15" t="s">
        <v>20</v>
      </c>
      <c r="G1525" s="15">
        <v>114</v>
      </c>
      <c r="H1525" s="15">
        <v>129</v>
      </c>
      <c r="I1525" s="15">
        <v>53</v>
      </c>
      <c r="J1525" s="15">
        <v>60</v>
      </c>
      <c r="K1525" s="15">
        <v>62</v>
      </c>
      <c r="L1525" s="15">
        <v>58</v>
      </c>
      <c r="M1525" s="15">
        <v>70</v>
      </c>
      <c r="N1525" s="15">
        <v>62</v>
      </c>
      <c r="O1525" s="15">
        <v>59</v>
      </c>
      <c r="P1525" s="15">
        <v>20</v>
      </c>
      <c r="Q1525" s="15" t="s">
        <v>304</v>
      </c>
      <c r="R1525" s="3" t="str">
        <f>IF(ISERROR(VLOOKUP($Q1525,技リスト!$A$1:$F$270,6,FALSE)),"－",VLOOKUP($Q1525,技リスト!$A$1:$F$270,6,FALSE))</f>
        <v>BL</v>
      </c>
      <c r="S1525" s="3">
        <f>IF(ISERROR(VLOOKUP($Q1525,技リスト!$A$1:$F$270,3,FALSE)),"－",VLOOKUP($Q1525,技リスト!$A$1:$F$270,3,FALSE))</f>
        <v>12</v>
      </c>
      <c r="T1525" s="3" t="str">
        <f>IF($E1525=IF(ISERROR(VLOOKUP($Q1525,技リスト!$A$1:$F$270,4,FALSE)),"－",VLOOKUP($Q1525,技リスト!$A$1:$F$270,4,FALSE)),"一致","")</f>
        <v>一致</v>
      </c>
      <c r="U1525" s="15" t="s">
        <v>366</v>
      </c>
      <c r="V1525" s="3" t="str">
        <f>IF(ISERROR(VLOOKUP($U1525,技リスト!$A$1:$F$270,6,FALSE)),"－",VLOOKUP($U1525,技リスト!$A$1:$F$270,6,FALSE))</f>
        <v>CA</v>
      </c>
      <c r="W1525" s="3">
        <f>IF(ISERROR(VLOOKUP($U1525,技リスト!$A$1:$F$270,3,FALSE)),"－",VLOOKUP($U1525,技リスト!$A$1:$F$270,3,FALSE))</f>
        <v>10</v>
      </c>
      <c r="X1525" s="3" t="str">
        <f>IF($E1525=IF(ISERROR(VLOOKUP($U1525,技リスト!$A$1:$F$270,4,FALSE)),"－",VLOOKUP($U1525,技リスト!$A$1:$F$270,4,FALSE)),"一致","")</f>
        <v>一致</v>
      </c>
      <c r="Y1525" s="15" t="s">
        <v>250</v>
      </c>
      <c r="Z1525" s="3" t="str">
        <f>IF(ISERROR(VLOOKUP($Y1525,技リスト!$A$1:$F$270,6,FALSE)),"－",VLOOKUP($Y1525,技リスト!$A$1:$F$270,6,FALSE))</f>
        <v>P1</v>
      </c>
      <c r="AA1525" s="3">
        <f>IF(ISERROR(VLOOKUP($Y1525,技リスト!$A$1:$F$270,3,FALSE)),"－",VLOOKUP($Y1525,技リスト!$A$1:$F$270,3,FALSE))</f>
        <v>46</v>
      </c>
      <c r="AB1525" s="3" t="str">
        <f>IF($E1525=IF(ISERROR(VLOOKUP($Y1525,技リスト!$A$1:$F$270,4,FALSE)),"－",VLOOKUP($Y1525,技リスト!$A$1:$F$270,4,FALSE)),"一致","")</f>
        <v/>
      </c>
      <c r="AC1525" s="15" t="s">
        <v>406</v>
      </c>
      <c r="AD1525" s="3" t="str">
        <f>IF(ISERROR(VLOOKUP($AC1525,技リスト!$A$1:$F$270,6,FALSE)),"－",VLOOKUP($AC1525,技リスト!$A$1:$F$270,6,FALSE))</f>
        <v>CA</v>
      </c>
      <c r="AE1525" s="3">
        <f>IF(ISERROR(VLOOKUP($AC1525,技リスト!$A$1:$F$270,3,FALSE)),"－",VLOOKUP($AC1525,技リスト!$A$1:$F$270,3,FALSE))</f>
        <v>63</v>
      </c>
      <c r="AF1525" s="3" t="str">
        <f>IF($E1525=IF(ISERROR(VLOOKUP($AC1525,技リスト!$A$1:$F$245,4,FALSE)),"－",VLOOKUP($AC1525,技リスト!$A$1:$F$245,4,FALSE)),"一致","")</f>
        <v>一致</v>
      </c>
      <c r="AG1525" s="16" t="str">
        <f t="shared" si="184"/>
        <v>しこふみタフネスブロックねっけつヘッドゴールずらし</v>
      </c>
      <c r="AH1525" s="16" t="str">
        <f t="shared" si="185"/>
        <v>しこふみタフネスブロックねっけつヘッドゴールずらし</v>
      </c>
      <c r="AI1525" s="16" t="str">
        <f t="shared" si="186"/>
        <v>しこふみタフネスブロックねっけつヘッドゴールずらし</v>
      </c>
      <c r="AJ1525" s="16" t="str">
        <f t="shared" si="187"/>
        <v>しこふみタフネスブロックねっけつヘッドゴールずらし</v>
      </c>
      <c r="AK1525" s="15" t="str">
        <f t="shared" si="188"/>
        <v>BLCAP1CA</v>
      </c>
      <c r="AL1525" s="16" t="str">
        <f t="shared" si="189"/>
        <v>BLCAP1CA</v>
      </c>
      <c r="AM1525" s="15" t="str">
        <f t="shared" si="190"/>
        <v>BLCAP1CA</v>
      </c>
      <c r="AN1525" s="15" t="str">
        <f t="shared" si="191"/>
        <v>BLCAP1CA</v>
      </c>
    </row>
    <row r="1526" spans="1:40" ht="11.25" customHeight="1" x14ac:dyDescent="0.15">
      <c r="A1526" s="15">
        <v>1525</v>
      </c>
      <c r="B1526" s="15" t="s">
        <v>3362</v>
      </c>
      <c r="C1526" s="15" t="s">
        <v>3363</v>
      </c>
      <c r="D1526" s="3" t="s">
        <v>18</v>
      </c>
      <c r="E1526" s="15" t="s">
        <v>19</v>
      </c>
      <c r="F1526" s="15" t="s">
        <v>52</v>
      </c>
      <c r="G1526" s="15">
        <v>136</v>
      </c>
      <c r="H1526" s="15">
        <v>153</v>
      </c>
      <c r="I1526" s="15">
        <v>63</v>
      </c>
      <c r="J1526" s="15">
        <v>68</v>
      </c>
      <c r="K1526" s="15">
        <v>56</v>
      </c>
      <c r="L1526" s="15">
        <v>73</v>
      </c>
      <c r="M1526" s="15">
        <v>67</v>
      </c>
      <c r="N1526" s="15">
        <v>76</v>
      </c>
      <c r="O1526" s="15">
        <v>66</v>
      </c>
      <c r="P1526" s="15">
        <v>20</v>
      </c>
      <c r="Q1526" s="15" t="s">
        <v>2415</v>
      </c>
      <c r="R1526" s="3" t="str">
        <f>IF(ISERROR(VLOOKUP($Q1526,技リスト!$A$1:$F$270,6,FALSE)),"－",VLOOKUP($Q1526,技リスト!$A$1:$F$270,6,FALSE))</f>
        <v>－</v>
      </c>
      <c r="S1526" s="3" t="str">
        <f>IF(ISERROR(VLOOKUP($Q1526,技リスト!$A$1:$F$270,3,FALSE)),"－",VLOOKUP($Q1526,技リスト!$A$1:$F$270,3,FALSE))</f>
        <v>－</v>
      </c>
      <c r="T1526" s="3" t="str">
        <f>IF($E1526=IF(ISERROR(VLOOKUP($Q1526,技リスト!$A$1:$F$270,4,FALSE)),"－",VLOOKUP($Q1526,技リスト!$A$1:$F$270,4,FALSE)),"一致","")</f>
        <v/>
      </c>
      <c r="U1526" s="15" t="s">
        <v>230</v>
      </c>
      <c r="V1526" s="3" t="str">
        <f>IF(ISERROR(VLOOKUP($U1526,技リスト!$A$1:$F$270,6,FALSE)),"－",VLOOKUP($U1526,技リスト!$A$1:$F$270,6,FALSE))</f>
        <v>NS</v>
      </c>
      <c r="W1526" s="3">
        <f>IF(ISERROR(VLOOKUP($U1526,技リスト!$A$1:$F$270,3,FALSE)),"－",VLOOKUP($U1526,技リスト!$A$1:$F$270,3,FALSE))</f>
        <v>67</v>
      </c>
      <c r="X1526" s="3" t="str">
        <f>IF($E1526=IF(ISERROR(VLOOKUP($U1526,技リスト!$A$1:$F$270,4,FALSE)),"－",VLOOKUP($U1526,技リスト!$A$1:$F$270,4,FALSE)),"一致","")</f>
        <v>一致</v>
      </c>
      <c r="Y1526" s="15" t="s">
        <v>875</v>
      </c>
      <c r="Z1526" s="3" t="str">
        <f>IF(ISERROR(VLOOKUP($Y1526,技リスト!$A$1:$F$270,6,FALSE)),"－",VLOOKUP($Y1526,技リスト!$A$1:$F$270,6,FALSE))</f>
        <v>BS</v>
      </c>
      <c r="AA1526" s="3">
        <f>IF(ISERROR(VLOOKUP($Y1526,技リスト!$A$1:$F$270,3,FALSE)),"－",VLOOKUP($Y1526,技リスト!$A$1:$F$270,3,FALSE))</f>
        <v>78</v>
      </c>
      <c r="AB1526" s="3" t="str">
        <f>IF($E1526=IF(ISERROR(VLOOKUP($Y1526,技リスト!$A$1:$F$270,4,FALSE)),"－",VLOOKUP($Y1526,技リスト!$A$1:$F$270,4,FALSE)),"一致","")</f>
        <v>一致</v>
      </c>
      <c r="AC1526" s="15" t="s">
        <v>152</v>
      </c>
      <c r="AD1526" s="3" t="str">
        <f>IF(ISERROR(VLOOKUP($AC1526,技リスト!$A$1:$F$270,6,FALSE)),"－",VLOOKUP($AC1526,技リスト!$A$1:$F$270,6,FALSE))</f>
        <v>DR</v>
      </c>
      <c r="AE1526" s="3">
        <f>IF(ISERROR(VLOOKUP($AC1526,技リスト!$A$1:$F$270,3,FALSE)),"－",VLOOKUP($AC1526,技リスト!$A$1:$F$270,3,FALSE))</f>
        <v>47</v>
      </c>
      <c r="AF1526" s="3" t="str">
        <f>IF($E1526=IF(ISERROR(VLOOKUP($AC1526,技リスト!$A$1:$F$245,4,FALSE)),"－",VLOOKUP($AC1526,技リスト!$A$1:$F$245,4,FALSE)),"一致","")</f>
        <v/>
      </c>
      <c r="AG1526" s="16" t="str">
        <f t="shared" si="184"/>
        <v>ぞくせいきょうかフリーズショットダークトルネードジグザグスパーク</v>
      </c>
      <c r="AH1526" s="16" t="str">
        <f t="shared" si="185"/>
        <v>ぞくせいきょうかフリーズショットダークトルネードジグザグスパーク</v>
      </c>
      <c r="AI1526" s="16" t="str">
        <f t="shared" si="186"/>
        <v>ぞくせいきょうかフリーズショットダークトルネードジグザグスパーク</v>
      </c>
      <c r="AJ1526" s="16" t="str">
        <f t="shared" si="187"/>
        <v>ぞくせいきょうかフリーズショットダークトルネードジグザグスパーク</v>
      </c>
      <c r="AK1526" s="15" t="str">
        <f t="shared" si="188"/>
        <v>－NSBSDR</v>
      </c>
      <c r="AL1526" s="16" t="str">
        <f t="shared" si="189"/>
        <v>－NSBSDR</v>
      </c>
      <c r="AM1526" s="15" t="str">
        <f t="shared" si="190"/>
        <v>－NSBSDR</v>
      </c>
      <c r="AN1526" s="15" t="str">
        <f t="shared" si="191"/>
        <v>－NSBSDR</v>
      </c>
    </row>
    <row r="1527" spans="1:40" ht="11.25" customHeight="1" x14ac:dyDescent="0.15">
      <c r="A1527" s="15">
        <v>1526</v>
      </c>
      <c r="B1527" s="15" t="s">
        <v>3364</v>
      </c>
      <c r="C1527" s="15" t="s">
        <v>3365</v>
      </c>
      <c r="D1527" s="3" t="s">
        <v>18</v>
      </c>
      <c r="E1527" s="15" t="s">
        <v>121</v>
      </c>
      <c r="F1527" s="15" t="s">
        <v>52</v>
      </c>
      <c r="G1527" s="15">
        <v>110</v>
      </c>
      <c r="H1527" s="15">
        <v>133</v>
      </c>
      <c r="I1527" s="15">
        <v>60</v>
      </c>
      <c r="J1527" s="15">
        <v>60</v>
      </c>
      <c r="K1527" s="15">
        <v>48</v>
      </c>
      <c r="L1527" s="15">
        <v>68</v>
      </c>
      <c r="M1527" s="15">
        <v>56</v>
      </c>
      <c r="N1527" s="15">
        <v>60</v>
      </c>
      <c r="O1527" s="15">
        <v>58</v>
      </c>
      <c r="P1527" s="15">
        <v>16</v>
      </c>
      <c r="Q1527" s="15" t="s">
        <v>147</v>
      </c>
      <c r="R1527" s="3" t="str">
        <f>IF(ISERROR(VLOOKUP($Q1527,技リスト!$A$1:$F$270,6,FALSE)),"－",VLOOKUP($Q1527,技リスト!$A$1:$F$270,6,FALSE))</f>
        <v>LS</v>
      </c>
      <c r="S1527" s="3">
        <f>IF(ISERROR(VLOOKUP($Q1527,技リスト!$A$1:$F$270,3,FALSE)),"－",VLOOKUP($Q1527,技リスト!$A$1:$F$270,3,FALSE))</f>
        <v>45</v>
      </c>
      <c r="T1527" s="3" t="str">
        <f>IF($E1527=IF(ISERROR(VLOOKUP($Q1527,技リスト!$A$1:$F$270,4,FALSE)),"－",VLOOKUP($Q1527,技リスト!$A$1:$F$270,4,FALSE)),"一致","")</f>
        <v/>
      </c>
      <c r="U1527" s="15" t="s">
        <v>127</v>
      </c>
      <c r="V1527" s="3" t="str">
        <f>IF(ISERROR(VLOOKUP($U1527,技リスト!$A$1:$F$270,6,FALSE)),"－",VLOOKUP($U1527,技リスト!$A$1:$F$270,6,FALSE))</f>
        <v>DR</v>
      </c>
      <c r="W1527" s="3">
        <f>IF(ISERROR(VLOOKUP($U1527,技リスト!$A$1:$F$270,3,FALSE)),"－",VLOOKUP($U1527,技リスト!$A$1:$F$270,3,FALSE))</f>
        <v>8</v>
      </c>
      <c r="X1527" s="3" t="str">
        <f>IF($E1527=IF(ISERROR(VLOOKUP($U1527,技リスト!$A$1:$F$270,4,FALSE)),"－",VLOOKUP($U1527,技リスト!$A$1:$F$270,4,FALSE)),"一致","")</f>
        <v/>
      </c>
      <c r="Y1527" s="15" t="s">
        <v>522</v>
      </c>
      <c r="Z1527" s="3" t="str">
        <f>IF(ISERROR(VLOOKUP($Y1527,技リスト!$A$1:$F$270,6,FALSE)),"－",VLOOKUP($Y1527,技リスト!$A$1:$F$270,6,FALSE))</f>
        <v>NS</v>
      </c>
      <c r="AA1527" s="3">
        <f>IF(ISERROR(VLOOKUP($Y1527,技リスト!$A$1:$F$270,3,FALSE)),"－",VLOOKUP($Y1527,技リスト!$A$1:$F$270,3,FALSE))</f>
        <v>70</v>
      </c>
      <c r="AB1527" s="3" t="str">
        <f>IF($E1527=IF(ISERROR(VLOOKUP($Y1527,技リスト!$A$1:$F$270,4,FALSE)),"－",VLOOKUP($Y1527,技リスト!$A$1:$F$270,4,FALSE)),"一致","")</f>
        <v/>
      </c>
      <c r="AC1527" s="15" t="s">
        <v>424</v>
      </c>
      <c r="AD1527" s="3" t="str">
        <f>IF(ISERROR(VLOOKUP($AC1527,技リスト!$A$1:$F$270,6,FALSE)),"－",VLOOKUP($AC1527,技リスト!$A$1:$F$270,6,FALSE))</f>
        <v>NS</v>
      </c>
      <c r="AE1527" s="3">
        <f>IF(ISERROR(VLOOKUP($AC1527,技リスト!$A$1:$F$270,3,FALSE)),"－",VLOOKUP($AC1527,技リスト!$A$1:$F$270,3,FALSE))</f>
        <v>78</v>
      </c>
      <c r="AF1527" s="3" t="str">
        <f>IF($E1527=IF(ISERROR(VLOOKUP($AC1527,技リスト!$A$1:$F$245,4,FALSE)),"－",VLOOKUP($AC1527,技リスト!$A$1:$F$245,4,FALSE)),"一致","")</f>
        <v/>
      </c>
      <c r="AG1527" s="16" t="str">
        <f t="shared" si="184"/>
        <v>すいせいシュートしっぷうダッシュダブルグレネードシャインドライブ</v>
      </c>
      <c r="AH1527" s="16" t="str">
        <f t="shared" si="185"/>
        <v>すいせいシュートしっぷうダッシュダブルグレネードシャインドライブ</v>
      </c>
      <c r="AI1527" s="16" t="str">
        <f t="shared" si="186"/>
        <v>すいせいシュートしっぷうダッシュダブルグレネードシャインドライブ</v>
      </c>
      <c r="AJ1527" s="16" t="str">
        <f t="shared" si="187"/>
        <v>すいせいシュートしっぷうダッシュダブルグレネードシャインドライブ</v>
      </c>
      <c r="AK1527" s="15" t="str">
        <f t="shared" si="188"/>
        <v>LSDRNSNS</v>
      </c>
      <c r="AL1527" s="16" t="str">
        <f t="shared" si="189"/>
        <v>LSDRNSNS</v>
      </c>
      <c r="AM1527" s="15" t="str">
        <f t="shared" si="190"/>
        <v>LSDRNSNS</v>
      </c>
      <c r="AN1527" s="15" t="str">
        <f t="shared" si="191"/>
        <v>LSDRNSNS</v>
      </c>
    </row>
    <row r="1528" spans="1:40" ht="11.25" customHeight="1" x14ac:dyDescent="0.15">
      <c r="A1528" s="15">
        <v>1527</v>
      </c>
      <c r="B1528" s="15" t="s">
        <v>3366</v>
      </c>
      <c r="C1528" s="15" t="s">
        <v>3367</v>
      </c>
      <c r="D1528" s="3" t="s">
        <v>18</v>
      </c>
      <c r="E1528" s="15" t="s">
        <v>145</v>
      </c>
      <c r="F1528" s="15" t="s">
        <v>52</v>
      </c>
      <c r="G1528" s="15">
        <v>160</v>
      </c>
      <c r="H1528" s="15">
        <v>137</v>
      </c>
      <c r="I1528" s="15">
        <v>60</v>
      </c>
      <c r="J1528" s="15">
        <v>60</v>
      </c>
      <c r="K1528" s="15">
        <v>52</v>
      </c>
      <c r="L1528" s="15">
        <v>62</v>
      </c>
      <c r="M1528" s="15">
        <v>52</v>
      </c>
      <c r="N1528" s="15">
        <v>62</v>
      </c>
      <c r="O1528" s="15">
        <v>69</v>
      </c>
      <c r="P1528" s="15">
        <v>24</v>
      </c>
      <c r="Q1528" s="15" t="s">
        <v>337</v>
      </c>
      <c r="R1528" s="3" t="str">
        <f>IF(ISERROR(VLOOKUP($Q1528,技リスト!$A$1:$F$270,6,FALSE)),"－",VLOOKUP($Q1528,技リスト!$A$1:$F$270,6,FALSE))</f>
        <v>－</v>
      </c>
      <c r="S1528" s="3" t="str">
        <f>IF(ISERROR(VLOOKUP($Q1528,技リスト!$A$1:$F$270,3,FALSE)),"－",VLOOKUP($Q1528,技リスト!$A$1:$F$270,3,FALSE))</f>
        <v>－</v>
      </c>
      <c r="T1528" s="3" t="str">
        <f>IF($E1528=IF(ISERROR(VLOOKUP($Q1528,技リスト!$A$1:$F$270,4,FALSE)),"－",VLOOKUP($Q1528,技リスト!$A$1:$F$270,4,FALSE)),"一致","")</f>
        <v/>
      </c>
      <c r="U1528" s="15" t="s">
        <v>397</v>
      </c>
      <c r="V1528" s="3" t="str">
        <f>IF(ISERROR(VLOOKUP($U1528,技リスト!$A$1:$F$270,6,FALSE)),"－",VLOOKUP($U1528,技リスト!$A$1:$F$270,6,FALSE))</f>
        <v>NS</v>
      </c>
      <c r="W1528" s="3">
        <f>IF(ISERROR(VLOOKUP($U1528,技リスト!$A$1:$F$270,3,FALSE)),"－",VLOOKUP($U1528,技リスト!$A$1:$F$270,3,FALSE))</f>
        <v>58</v>
      </c>
      <c r="X1528" s="3" t="str">
        <f>IF($E1528=IF(ISERROR(VLOOKUP($U1528,技リスト!$A$1:$F$270,4,FALSE)),"－",VLOOKUP($U1528,技リスト!$A$1:$F$270,4,FALSE)),"一致","")</f>
        <v>一致</v>
      </c>
      <c r="Y1528" s="15" t="s">
        <v>135</v>
      </c>
      <c r="Z1528" s="3" t="str">
        <f>IF(ISERROR(VLOOKUP($Y1528,技リスト!$A$1:$F$270,6,FALSE)),"－",VLOOKUP($Y1528,技リスト!$A$1:$F$270,6,FALSE))</f>
        <v>DR</v>
      </c>
      <c r="AA1528" s="3">
        <f>IF(ISERROR(VLOOKUP($Y1528,技リスト!$A$1:$F$270,3,FALSE)),"－",VLOOKUP($Y1528,技リスト!$A$1:$F$270,3,FALSE))</f>
        <v>61</v>
      </c>
      <c r="AB1528" s="3" t="str">
        <f>IF($E1528=IF(ISERROR(VLOOKUP($Y1528,技リスト!$A$1:$F$270,4,FALSE)),"－",VLOOKUP($Y1528,技リスト!$A$1:$F$270,4,FALSE)),"一致","")</f>
        <v/>
      </c>
      <c r="AC1528" s="15" t="s">
        <v>242</v>
      </c>
      <c r="AD1528" s="3" t="str">
        <f>IF(ISERROR(VLOOKUP($AC1528,技リスト!$A$1:$F$270,6,FALSE)),"－",VLOOKUP($AC1528,技リスト!$A$1:$F$270,6,FALSE))</f>
        <v>BS</v>
      </c>
      <c r="AE1528" s="3">
        <f>IF(ISERROR(VLOOKUP($AC1528,技リスト!$A$1:$F$270,3,FALSE)),"－",VLOOKUP($AC1528,技リスト!$A$1:$F$270,3,FALSE))</f>
        <v>87</v>
      </c>
      <c r="AF1528" s="3" t="str">
        <f>IF($E1528=IF(ISERROR(VLOOKUP($AC1528,技リスト!$A$1:$F$245,4,FALSE)),"－",VLOOKUP($AC1528,技リスト!$A$1:$F$245,4,FALSE)),"一致","")</f>
        <v/>
      </c>
      <c r="AG1528" s="16" t="str">
        <f t="shared" si="184"/>
        <v>イケメンUP!メテオアタックモグラフェイントにひゃくれつショット</v>
      </c>
      <c r="AH1528" s="16" t="str">
        <f t="shared" si="185"/>
        <v>イケメンUP!メテオアタックモグラフェイントにひゃくれつショット</v>
      </c>
      <c r="AI1528" s="16" t="str">
        <f t="shared" si="186"/>
        <v>イケメンUP!メテオアタックモグラフェイントにひゃくれつショット</v>
      </c>
      <c r="AJ1528" s="16" t="str">
        <f t="shared" si="187"/>
        <v>イケメンUP!メテオアタックモグラフェイントにひゃくれつショット</v>
      </c>
      <c r="AK1528" s="15" t="str">
        <f t="shared" si="188"/>
        <v>－NSDRBS</v>
      </c>
      <c r="AL1528" s="16" t="str">
        <f t="shared" si="189"/>
        <v>－NSDRBS</v>
      </c>
      <c r="AM1528" s="15" t="str">
        <f t="shared" si="190"/>
        <v>－NSDRBS</v>
      </c>
      <c r="AN1528" s="15" t="str">
        <f t="shared" si="191"/>
        <v>－NSDRBS</v>
      </c>
    </row>
    <row r="1529" spans="1:40" ht="11.25" customHeight="1" x14ac:dyDescent="0.15">
      <c r="A1529" s="15">
        <v>1528</v>
      </c>
      <c r="B1529" s="15" t="s">
        <v>3368</v>
      </c>
      <c r="C1529" s="15" t="s">
        <v>3369</v>
      </c>
      <c r="D1529" s="3" t="s">
        <v>18</v>
      </c>
      <c r="E1529" s="15" t="s">
        <v>88</v>
      </c>
      <c r="F1529" s="15" t="s">
        <v>52</v>
      </c>
      <c r="G1529" s="15">
        <v>147</v>
      </c>
      <c r="H1529" s="15">
        <v>140</v>
      </c>
      <c r="I1529" s="15">
        <v>68</v>
      </c>
      <c r="J1529" s="15">
        <v>63</v>
      </c>
      <c r="K1529" s="15">
        <v>57</v>
      </c>
      <c r="L1529" s="15">
        <v>52</v>
      </c>
      <c r="M1529" s="15">
        <v>60</v>
      </c>
      <c r="N1529" s="15">
        <v>64</v>
      </c>
      <c r="O1529" s="15">
        <v>64</v>
      </c>
      <c r="P1529" s="15">
        <v>23</v>
      </c>
      <c r="Q1529" s="15" t="s">
        <v>234</v>
      </c>
      <c r="R1529" s="3" t="str">
        <f>IF(ISERROR(VLOOKUP($Q1529,技リスト!$A$1:$F$270,6,FALSE)),"－",VLOOKUP($Q1529,技リスト!$A$1:$F$270,6,FALSE))</f>
        <v>－</v>
      </c>
      <c r="S1529" s="3" t="str">
        <f>IF(ISERROR(VLOOKUP($Q1529,技リスト!$A$1:$F$270,3,FALSE)),"－",VLOOKUP($Q1529,技リスト!$A$1:$F$270,3,FALSE))</f>
        <v>－</v>
      </c>
      <c r="T1529" s="3" t="str">
        <f>IF($E1529=IF(ISERROR(VLOOKUP($Q1529,技リスト!$A$1:$F$270,4,FALSE)),"－",VLOOKUP($Q1529,技リスト!$A$1:$F$270,4,FALSE)),"一致","")</f>
        <v/>
      </c>
      <c r="U1529" s="15" t="s">
        <v>684</v>
      </c>
      <c r="V1529" s="3" t="str">
        <f>IF(ISERROR(VLOOKUP($U1529,技リスト!$A$1:$F$270,6,FALSE)),"－",VLOOKUP($U1529,技リスト!$A$1:$F$270,6,FALSE))</f>
        <v>NS</v>
      </c>
      <c r="W1529" s="3">
        <f>IF(ISERROR(VLOOKUP($U1529,技リスト!$A$1:$F$270,3,FALSE)),"－",VLOOKUP($U1529,技リスト!$A$1:$F$270,3,FALSE))</f>
        <v>45</v>
      </c>
      <c r="X1529" s="3" t="str">
        <f>IF($E1529=IF(ISERROR(VLOOKUP($U1529,技リスト!$A$1:$F$270,4,FALSE)),"－",VLOOKUP($U1529,技リスト!$A$1:$F$270,4,FALSE)),"一致","")</f>
        <v/>
      </c>
      <c r="Y1529" s="15" t="s">
        <v>530</v>
      </c>
      <c r="Z1529" s="3" t="str">
        <f>IF(ISERROR(VLOOKUP($Y1529,技リスト!$A$1:$F$270,6,FALSE)),"－",VLOOKUP($Y1529,技リスト!$A$1:$F$270,6,FALSE))</f>
        <v>BS</v>
      </c>
      <c r="AA1529" s="3">
        <f>IF(ISERROR(VLOOKUP($Y1529,技リスト!$A$1:$F$270,3,FALSE)),"－",VLOOKUP($Y1529,技リスト!$A$1:$F$270,3,FALSE))</f>
        <v>70</v>
      </c>
      <c r="AB1529" s="3" t="str">
        <f>IF($E1529=IF(ISERROR(VLOOKUP($Y1529,技リスト!$A$1:$F$270,4,FALSE)),"－",VLOOKUP($Y1529,技リスト!$A$1:$F$270,4,FALSE)),"一致","")</f>
        <v>一致</v>
      </c>
      <c r="AC1529" s="15" t="s">
        <v>392</v>
      </c>
      <c r="AD1529" s="3" t="str">
        <f>IF(ISERROR(VLOOKUP($AC1529,技リスト!$A$1:$F$270,6,FALSE)),"－",VLOOKUP($AC1529,技リスト!$A$1:$F$270,6,FALSE))</f>
        <v>LS</v>
      </c>
      <c r="AE1529" s="3">
        <f>IF(ISERROR(VLOOKUP($AC1529,技リスト!$A$1:$F$270,3,FALSE)),"－",VLOOKUP($AC1529,技リスト!$A$1:$F$270,3,FALSE))</f>
        <v>94</v>
      </c>
      <c r="AF1529" s="3" t="str">
        <f>IF($E1529=IF(ISERROR(VLOOKUP($AC1529,技リスト!$A$1:$F$245,4,FALSE)),"－",VLOOKUP($AC1529,技リスト!$A$1:$F$245,4,FALSE)),"一致","")</f>
        <v/>
      </c>
      <c r="AG1529" s="16" t="str">
        <f t="shared" si="184"/>
        <v>イカサマ!あびせげりバックトルネードアサルトシュート</v>
      </c>
      <c r="AH1529" s="16" t="str">
        <f t="shared" si="185"/>
        <v>イカサマ!あびせげりバックトルネードアサルトシュート</v>
      </c>
      <c r="AI1529" s="16" t="str">
        <f t="shared" si="186"/>
        <v>イカサマ!あびせげりバックトルネードアサルトシュート</v>
      </c>
      <c r="AJ1529" s="16" t="str">
        <f t="shared" si="187"/>
        <v>イカサマ!あびせげりバックトルネードアサルトシュート</v>
      </c>
      <c r="AK1529" s="15" t="str">
        <f t="shared" si="188"/>
        <v>－NSBSLS</v>
      </c>
      <c r="AL1529" s="16" t="str">
        <f t="shared" si="189"/>
        <v>－NSBSLS</v>
      </c>
      <c r="AM1529" s="15" t="str">
        <f t="shared" si="190"/>
        <v>－NSBSLS</v>
      </c>
      <c r="AN1529" s="15" t="str">
        <f t="shared" si="191"/>
        <v>－NSBSLS</v>
      </c>
    </row>
    <row r="1530" spans="1:40" ht="11.25" customHeight="1" x14ac:dyDescent="0.15">
      <c r="A1530" s="15">
        <v>1529</v>
      </c>
      <c r="B1530" s="15" t="s">
        <v>3370</v>
      </c>
      <c r="C1530" s="15" t="s">
        <v>3371</v>
      </c>
      <c r="D1530" s="3" t="s">
        <v>192</v>
      </c>
      <c r="E1530" s="15" t="s">
        <v>145</v>
      </c>
      <c r="F1530" s="15" t="s">
        <v>52</v>
      </c>
      <c r="G1530" s="15">
        <v>110</v>
      </c>
      <c r="H1530" s="15">
        <v>132</v>
      </c>
      <c r="I1530" s="15">
        <v>52</v>
      </c>
      <c r="J1530" s="15">
        <v>70</v>
      </c>
      <c r="K1530" s="15">
        <v>44</v>
      </c>
      <c r="L1530" s="15">
        <v>65</v>
      </c>
      <c r="M1530" s="15">
        <v>57</v>
      </c>
      <c r="N1530" s="15">
        <v>65</v>
      </c>
      <c r="O1530" s="15">
        <v>52</v>
      </c>
      <c r="P1530" s="15">
        <v>18</v>
      </c>
      <c r="Q1530" s="15" t="s">
        <v>193</v>
      </c>
      <c r="R1530" s="3" t="str">
        <f>IF(ISERROR(VLOOKUP($Q1530,技リスト!$A$1:$F$270,6,FALSE)),"－",VLOOKUP($Q1530,技リスト!$A$1:$F$270,6,FALSE))</f>
        <v>－</v>
      </c>
      <c r="S1530" s="3" t="str">
        <f>IF(ISERROR(VLOOKUP($Q1530,技リスト!$A$1:$F$270,3,FALSE)),"－",VLOOKUP($Q1530,技リスト!$A$1:$F$270,3,FALSE))</f>
        <v>－</v>
      </c>
      <c r="T1530" s="3" t="str">
        <f>IF($E1530=IF(ISERROR(VLOOKUP($Q1530,技リスト!$A$1:$F$270,4,FALSE)),"－",VLOOKUP($Q1530,技リスト!$A$1:$F$270,4,FALSE)),"一致","")</f>
        <v/>
      </c>
      <c r="U1530" s="15" t="s">
        <v>194</v>
      </c>
      <c r="V1530" s="3" t="str">
        <f>IF(ISERROR(VLOOKUP($U1530,技リスト!$A$1:$F$270,6,FALSE)),"－",VLOOKUP($U1530,技リスト!$A$1:$F$270,6,FALSE))</f>
        <v>NS</v>
      </c>
      <c r="W1530" s="3">
        <f>IF(ISERROR(VLOOKUP($U1530,技リスト!$A$1:$F$270,3,FALSE)),"－",VLOOKUP($U1530,技リスト!$A$1:$F$270,3,FALSE))</f>
        <v>43</v>
      </c>
      <c r="X1530" s="3" t="str">
        <f>IF($E1530=IF(ISERROR(VLOOKUP($U1530,技リスト!$A$1:$F$270,4,FALSE)),"－",VLOOKUP($U1530,技リスト!$A$1:$F$270,4,FALSE)),"一致","")</f>
        <v/>
      </c>
      <c r="Y1530" s="15" t="s">
        <v>171</v>
      </c>
      <c r="Z1530" s="3" t="str">
        <f>IF(ISERROR(VLOOKUP($Y1530,技リスト!$A$1:$F$270,6,FALSE)),"－",VLOOKUP($Y1530,技リスト!$A$1:$F$270,6,FALSE))</f>
        <v>DR</v>
      </c>
      <c r="AA1530" s="3">
        <f>IF(ISERROR(VLOOKUP($Y1530,技リスト!$A$1:$F$270,3,FALSE)),"－",VLOOKUP($Y1530,技リスト!$A$1:$F$270,3,FALSE))</f>
        <v>47</v>
      </c>
      <c r="AB1530" s="3" t="str">
        <f>IF($E1530=IF(ISERROR(VLOOKUP($Y1530,技リスト!$A$1:$F$270,4,FALSE)),"－",VLOOKUP($Y1530,技リスト!$A$1:$F$270,4,FALSE)),"一致","")</f>
        <v/>
      </c>
      <c r="AC1530" s="15" t="s">
        <v>195</v>
      </c>
      <c r="AD1530" s="3" t="str">
        <f>IF(ISERROR(VLOOKUP($AC1530,技リスト!$A$1:$F$270,6,FALSE)),"－",VLOOKUP($AC1530,技リスト!$A$1:$F$270,6,FALSE))</f>
        <v>NS</v>
      </c>
      <c r="AE1530" s="3">
        <f>IF(ISERROR(VLOOKUP($AC1530,技リスト!$A$1:$F$270,3,FALSE)),"－",VLOOKUP($AC1530,技リスト!$A$1:$F$270,3,FALSE))</f>
        <v>68</v>
      </c>
      <c r="AF1530" s="3" t="str">
        <f>IF($E1530=IF(ISERROR(VLOOKUP($AC1530,技リスト!$A$1:$F$245,4,FALSE)),"－",VLOOKUP($AC1530,技リスト!$A$1:$F$245,4,FALSE)),"一致","")</f>
        <v/>
      </c>
      <c r="AG1530" s="16" t="str">
        <f t="shared" si="184"/>
        <v>おいろけUP!ファントムシュートイリュージョンボールローズスプラッシュ</v>
      </c>
      <c r="AH1530" s="16" t="str">
        <f t="shared" si="185"/>
        <v>おいろけUP!ファントムシュートイリュージョンボールローズスプラッシュ</v>
      </c>
      <c r="AI1530" s="16" t="str">
        <f t="shared" si="186"/>
        <v>おいろけUP!ファントムシュートイリュージョンボールローズスプラッシュ</v>
      </c>
      <c r="AJ1530" s="16" t="str">
        <f t="shared" si="187"/>
        <v>おいろけUP!ファントムシュートイリュージョンボールローズスプラッシュ</v>
      </c>
      <c r="AK1530" s="15" t="str">
        <f t="shared" si="188"/>
        <v>－NSDRNS</v>
      </c>
      <c r="AL1530" s="16" t="str">
        <f t="shared" si="189"/>
        <v>－NSDRNS</v>
      </c>
      <c r="AM1530" s="15" t="str">
        <f t="shared" si="190"/>
        <v>－NSDRNS</v>
      </c>
      <c r="AN1530" s="15" t="str">
        <f t="shared" si="191"/>
        <v>－NSDRNS</v>
      </c>
    </row>
    <row r="1531" spans="1:40" ht="11.25" customHeight="1" x14ac:dyDescent="0.15">
      <c r="A1531" s="15">
        <v>1530</v>
      </c>
      <c r="B1531" s="15" t="s">
        <v>3372</v>
      </c>
      <c r="C1531" s="15" t="s">
        <v>3373</v>
      </c>
      <c r="D1531" s="3" t="s">
        <v>192</v>
      </c>
      <c r="E1531" s="15" t="s">
        <v>19</v>
      </c>
      <c r="F1531" s="15" t="s">
        <v>17</v>
      </c>
      <c r="G1531" s="15">
        <v>94</v>
      </c>
      <c r="H1531" s="15">
        <v>134</v>
      </c>
      <c r="I1531" s="15">
        <v>65</v>
      </c>
      <c r="J1531" s="15">
        <v>57</v>
      </c>
      <c r="K1531" s="15">
        <v>54</v>
      </c>
      <c r="L1531" s="15">
        <v>61</v>
      </c>
      <c r="M1531" s="15">
        <v>48</v>
      </c>
      <c r="N1531" s="15">
        <v>66</v>
      </c>
      <c r="O1531" s="15">
        <v>62</v>
      </c>
      <c r="P1531" s="15">
        <v>16</v>
      </c>
      <c r="Q1531" s="15" t="s">
        <v>427</v>
      </c>
      <c r="R1531" s="3" t="str">
        <f>IF(ISERROR(VLOOKUP($Q1531,技リスト!$A$1:$F$270,6,FALSE)),"－",VLOOKUP($Q1531,技リスト!$A$1:$F$270,6,FALSE))</f>
        <v>BL</v>
      </c>
      <c r="S1531" s="3">
        <f>IF(ISERROR(VLOOKUP($Q1531,技リスト!$A$1:$F$270,3,FALSE)),"－",VLOOKUP($Q1531,技リスト!$A$1:$F$270,3,FALSE))</f>
        <v>39</v>
      </c>
      <c r="T1531" s="3" t="str">
        <f>IF($E1531=IF(ISERROR(VLOOKUP($Q1531,技リスト!$A$1:$F$270,4,FALSE)),"－",VLOOKUP($Q1531,技リスト!$A$1:$F$270,4,FALSE)),"一致","")</f>
        <v/>
      </c>
      <c r="U1531" s="15" t="s">
        <v>127</v>
      </c>
      <c r="V1531" s="3" t="str">
        <f>IF(ISERROR(VLOOKUP($U1531,技リスト!$A$1:$F$270,6,FALSE)),"－",VLOOKUP($U1531,技リスト!$A$1:$F$270,6,FALSE))</f>
        <v>DR</v>
      </c>
      <c r="W1531" s="3">
        <f>IF(ISERROR(VLOOKUP($U1531,技リスト!$A$1:$F$270,3,FALSE)),"－",VLOOKUP($U1531,技リスト!$A$1:$F$270,3,FALSE))</f>
        <v>8</v>
      </c>
      <c r="X1531" s="3" t="str">
        <f>IF($E1531=IF(ISERROR(VLOOKUP($U1531,技リスト!$A$1:$F$270,4,FALSE)),"－",VLOOKUP($U1531,技リスト!$A$1:$F$270,4,FALSE)),"一致","")</f>
        <v/>
      </c>
      <c r="Y1531" s="15" t="s">
        <v>290</v>
      </c>
      <c r="Z1531" s="3" t="str">
        <f>IF(ISERROR(VLOOKUP($Y1531,技リスト!$A$1:$F$270,6,FALSE)),"－",VLOOKUP($Y1531,技リスト!$A$1:$F$270,6,FALSE))</f>
        <v>BL</v>
      </c>
      <c r="AA1531" s="3">
        <f>IF(ISERROR(VLOOKUP($Y1531,技リスト!$A$1:$F$270,3,FALSE)),"－",VLOOKUP($Y1531,技リスト!$A$1:$F$270,3,FALSE))</f>
        <v>56</v>
      </c>
      <c r="AB1531" s="3" t="str">
        <f>IF($E1531=IF(ISERROR(VLOOKUP($Y1531,技リスト!$A$1:$F$270,4,FALSE)),"－",VLOOKUP($Y1531,技リスト!$A$1:$F$270,4,FALSE)),"一致","")</f>
        <v>一致</v>
      </c>
      <c r="AC1531" s="15" t="s">
        <v>548</v>
      </c>
      <c r="AD1531" s="3" t="str">
        <f>IF(ISERROR(VLOOKUP($AC1531,技リスト!$A$1:$F$270,6,FALSE)),"－",VLOOKUP($AC1531,技リスト!$A$1:$F$270,6,FALSE))</f>
        <v>DR</v>
      </c>
      <c r="AE1531" s="3">
        <f>IF(ISERROR(VLOOKUP($AC1531,技リスト!$A$1:$F$270,3,FALSE)),"－",VLOOKUP($AC1531,技リスト!$A$1:$F$270,3,FALSE))</f>
        <v>74</v>
      </c>
      <c r="AF1531" s="3" t="str">
        <f>IF($E1531=IF(ISERROR(VLOOKUP($AC1531,技リスト!$A$1:$F$245,4,FALSE)),"－",VLOOKUP($AC1531,技リスト!$A$1:$F$245,4,FALSE)),"一致","")</f>
        <v/>
      </c>
      <c r="AG1531" s="16" t="str">
        <f t="shared" si="184"/>
        <v>ブレードアタックしっぷうダッシュくものいとれっぷうダッシュ</v>
      </c>
      <c r="AH1531" s="16" t="str">
        <f t="shared" si="185"/>
        <v>ブレードアタックしっぷうダッシュくものいとれっぷうダッシュ</v>
      </c>
      <c r="AI1531" s="16" t="str">
        <f t="shared" si="186"/>
        <v>ブレードアタックしっぷうダッシュくものいとれっぷうダッシュ</v>
      </c>
      <c r="AJ1531" s="16" t="str">
        <f t="shared" si="187"/>
        <v>ブレードアタックしっぷうダッシュくものいとれっぷうダッシュ</v>
      </c>
      <c r="AK1531" s="15" t="str">
        <f t="shared" si="188"/>
        <v>BLDRBLDR</v>
      </c>
      <c r="AL1531" s="16" t="str">
        <f t="shared" si="189"/>
        <v>BLDRBLDR</v>
      </c>
      <c r="AM1531" s="15" t="str">
        <f t="shared" si="190"/>
        <v>BLDRBLDR</v>
      </c>
      <c r="AN1531" s="15" t="str">
        <f t="shared" si="191"/>
        <v>BLDRBLDR</v>
      </c>
    </row>
    <row r="1532" spans="1:40" ht="11.25" customHeight="1" x14ac:dyDescent="0.15">
      <c r="A1532" s="15">
        <v>1531</v>
      </c>
      <c r="B1532" s="15" t="s">
        <v>3374</v>
      </c>
      <c r="C1532" s="15" t="s">
        <v>3375</v>
      </c>
      <c r="D1532" s="3" t="s">
        <v>18</v>
      </c>
      <c r="E1532" s="15" t="s">
        <v>88</v>
      </c>
      <c r="F1532" s="15" t="s">
        <v>53</v>
      </c>
      <c r="G1532" s="15">
        <v>123</v>
      </c>
      <c r="H1532" s="15">
        <v>192</v>
      </c>
      <c r="I1532" s="15">
        <v>59</v>
      </c>
      <c r="J1532" s="15">
        <v>52</v>
      </c>
      <c r="K1532" s="15">
        <v>76</v>
      </c>
      <c r="L1532" s="15">
        <v>40</v>
      </c>
      <c r="M1532" s="15">
        <v>48</v>
      </c>
      <c r="N1532" s="15">
        <v>61</v>
      </c>
      <c r="O1532" s="15">
        <v>52</v>
      </c>
      <c r="P1532" s="15">
        <v>19</v>
      </c>
      <c r="Q1532" s="15" t="s">
        <v>146</v>
      </c>
      <c r="R1532" s="3" t="str">
        <f>IF(ISERROR(VLOOKUP($Q1532,技リスト!$A$1:$F$270,6,FALSE)),"－",VLOOKUP($Q1532,技リスト!$A$1:$F$270,6,FALSE))</f>
        <v>DR</v>
      </c>
      <c r="S1532" s="3">
        <f>IF(ISERROR(VLOOKUP($Q1532,技リスト!$A$1:$F$270,3,FALSE)),"－",VLOOKUP($Q1532,技リスト!$A$1:$F$270,3,FALSE))</f>
        <v>15</v>
      </c>
      <c r="T1532" s="3" t="str">
        <f>IF($E1532=IF(ISERROR(VLOOKUP($Q1532,技リスト!$A$1:$F$270,4,FALSE)),"－",VLOOKUP($Q1532,技リスト!$A$1:$F$270,4,FALSE)),"一致","")</f>
        <v/>
      </c>
      <c r="U1532" s="15" t="s">
        <v>176</v>
      </c>
      <c r="V1532" s="3" t="str">
        <f>IF(ISERROR(VLOOKUP($U1532,技リスト!$A$1:$F$270,6,FALSE)),"－",VLOOKUP($U1532,技リスト!$A$1:$F$270,6,FALSE))</f>
        <v>DR</v>
      </c>
      <c r="W1532" s="3">
        <f>IF(ISERROR(VLOOKUP($U1532,技リスト!$A$1:$F$270,3,FALSE)),"－",VLOOKUP($U1532,技リスト!$A$1:$F$270,3,FALSE))</f>
        <v>47</v>
      </c>
      <c r="X1532" s="3" t="str">
        <f>IF($E1532=IF(ISERROR(VLOOKUP($U1532,技リスト!$A$1:$F$270,4,FALSE)),"－",VLOOKUP($U1532,技リスト!$A$1:$F$270,4,FALSE)),"一致","")</f>
        <v/>
      </c>
      <c r="Y1532" s="15" t="s">
        <v>235</v>
      </c>
      <c r="Z1532" s="3" t="str">
        <f>IF(ISERROR(VLOOKUP($Y1532,技リスト!$A$1:$F$270,6,FALSE)),"－",VLOOKUP($Y1532,技リスト!$A$1:$F$270,6,FALSE))</f>
        <v>NS</v>
      </c>
      <c r="AA1532" s="3">
        <f>IF(ISERROR(VLOOKUP($Y1532,技リスト!$A$1:$F$270,3,FALSE)),"－",VLOOKUP($Y1532,技リスト!$A$1:$F$270,3,FALSE))</f>
        <v>58</v>
      </c>
      <c r="AB1532" s="3" t="str">
        <f>IF($E1532=IF(ISERROR(VLOOKUP($Y1532,技リスト!$A$1:$F$270,4,FALSE)),"－",VLOOKUP($Y1532,技リスト!$A$1:$F$270,4,FALSE)),"一致","")</f>
        <v/>
      </c>
      <c r="AC1532" s="15" t="s">
        <v>219</v>
      </c>
      <c r="AD1532" s="3" t="str">
        <f>IF(ISERROR(VLOOKUP($AC1532,技リスト!$A$1:$F$270,6,FALSE)),"－",VLOOKUP($AC1532,技リスト!$A$1:$F$270,6,FALSE))</f>
        <v>BL</v>
      </c>
      <c r="AE1532" s="3">
        <f>IF(ISERROR(VLOOKUP($AC1532,技リスト!$A$1:$F$270,3,FALSE)),"－",VLOOKUP($AC1532,技リスト!$A$1:$F$270,3,FALSE))</f>
        <v>64</v>
      </c>
      <c r="AF1532" s="3" t="str">
        <f>IF($E1532=IF(ISERROR(VLOOKUP($AC1532,技リスト!$A$1:$F$245,4,FALSE)),"－",VLOOKUP($AC1532,技リスト!$A$1:$F$245,4,FALSE)),"一致","")</f>
        <v>一致</v>
      </c>
      <c r="AG1532" s="16" t="str">
        <f t="shared" si="184"/>
        <v>モンキーターンヒートタックルひゃくれつショットサイクロン</v>
      </c>
      <c r="AH1532" s="16" t="str">
        <f t="shared" si="185"/>
        <v>モンキーターンヒートタックルひゃくれつショットサイクロン</v>
      </c>
      <c r="AI1532" s="16" t="str">
        <f t="shared" si="186"/>
        <v>モンキーターンヒートタックルひゃくれつショットサイクロン</v>
      </c>
      <c r="AJ1532" s="16" t="str">
        <f t="shared" si="187"/>
        <v>モンキーターンヒートタックルひゃくれつショットサイクロン</v>
      </c>
      <c r="AK1532" s="15" t="str">
        <f t="shared" si="188"/>
        <v>DRDRNSBL</v>
      </c>
      <c r="AL1532" s="16" t="str">
        <f t="shared" si="189"/>
        <v>DRDRNSBL</v>
      </c>
      <c r="AM1532" s="15" t="str">
        <f t="shared" si="190"/>
        <v>DRDRNSBL</v>
      </c>
      <c r="AN1532" s="15" t="str">
        <f t="shared" si="191"/>
        <v>DRDRNSBL</v>
      </c>
    </row>
    <row r="1533" spans="1:40" ht="11.25" customHeight="1" x14ac:dyDescent="0.15">
      <c r="A1533" s="15">
        <v>1532</v>
      </c>
      <c r="B1533" s="15" t="s">
        <v>3376</v>
      </c>
      <c r="C1533" s="15" t="s">
        <v>3377</v>
      </c>
      <c r="D1533" s="3" t="s">
        <v>192</v>
      </c>
      <c r="E1533" s="15" t="s">
        <v>88</v>
      </c>
      <c r="F1533" s="15" t="s">
        <v>17</v>
      </c>
      <c r="G1533" s="15">
        <v>96</v>
      </c>
      <c r="H1533" s="15">
        <v>198</v>
      </c>
      <c r="I1533" s="15">
        <v>47</v>
      </c>
      <c r="J1533" s="15">
        <v>54</v>
      </c>
      <c r="K1533" s="15">
        <v>48</v>
      </c>
      <c r="L1533" s="15">
        <v>56</v>
      </c>
      <c r="M1533" s="15">
        <v>45</v>
      </c>
      <c r="N1533" s="15">
        <v>47</v>
      </c>
      <c r="O1533" s="15">
        <v>51</v>
      </c>
      <c r="P1533" s="15">
        <v>25</v>
      </c>
      <c r="Q1533" s="15" t="s">
        <v>329</v>
      </c>
      <c r="R1533" s="3" t="str">
        <f>IF(ISERROR(VLOOKUP($Q1533,技リスト!$A$1:$F$270,6,FALSE)),"－",VLOOKUP($Q1533,技リスト!$A$1:$F$270,6,FALSE))</f>
        <v>DR</v>
      </c>
      <c r="S1533" s="3">
        <f>IF(ISERROR(VLOOKUP($Q1533,技リスト!$A$1:$F$270,3,FALSE)),"－",VLOOKUP($Q1533,技リスト!$A$1:$F$270,3,FALSE))</f>
        <v>8</v>
      </c>
      <c r="T1533" s="3" t="str">
        <f>IF($E1533=IF(ISERROR(VLOOKUP($Q1533,技リスト!$A$1:$F$270,4,FALSE)),"－",VLOOKUP($Q1533,技リスト!$A$1:$F$270,4,FALSE)),"一致","")</f>
        <v>一致</v>
      </c>
      <c r="U1533" s="15" t="s">
        <v>276</v>
      </c>
      <c r="V1533" s="3" t="str">
        <f>IF(ISERROR(VLOOKUP($U1533,技リスト!$A$1:$F$270,6,FALSE)),"－",VLOOKUP($U1533,技リスト!$A$1:$F$270,6,FALSE))</f>
        <v>BL</v>
      </c>
      <c r="W1533" s="3">
        <f>IF(ISERROR(VLOOKUP($U1533,技リスト!$A$1:$F$270,3,FALSE)),"－",VLOOKUP($U1533,技リスト!$A$1:$F$270,3,FALSE))</f>
        <v>16</v>
      </c>
      <c r="X1533" s="3" t="str">
        <f>IF($E1533=IF(ISERROR(VLOOKUP($U1533,技リスト!$A$1:$F$270,4,FALSE)),"－",VLOOKUP($U1533,技リスト!$A$1:$F$270,4,FALSE)),"一致","")</f>
        <v/>
      </c>
      <c r="Y1533" s="15" t="s">
        <v>330</v>
      </c>
      <c r="Z1533" s="3" t="str">
        <f>IF(ISERROR(VLOOKUP($Y1533,技リスト!$A$1:$F$270,6,FALSE)),"－",VLOOKUP($Y1533,技リスト!$A$1:$F$270,6,FALSE))</f>
        <v>NS</v>
      </c>
      <c r="AA1533" s="3">
        <f>IF(ISERROR(VLOOKUP($Y1533,技リスト!$A$1:$F$270,3,FALSE)),"－",VLOOKUP($Y1533,技リスト!$A$1:$F$270,3,FALSE))</f>
        <v>65</v>
      </c>
      <c r="AB1533" s="3" t="str">
        <f>IF($E1533=IF(ISERROR(VLOOKUP($Y1533,技リスト!$A$1:$F$270,4,FALSE)),"－",VLOOKUP($Y1533,技リスト!$A$1:$F$270,4,FALSE)),"一致","")</f>
        <v/>
      </c>
      <c r="AC1533" s="15" t="s">
        <v>698</v>
      </c>
      <c r="AD1533" s="3" t="str">
        <f>IF(ISERROR(VLOOKUP($AC1533,技リスト!$A$1:$F$270,6,FALSE)),"－",VLOOKUP($AC1533,技リスト!$A$1:$F$270,6,FALSE))</f>
        <v>BL</v>
      </c>
      <c r="AE1533" s="3">
        <f>IF(ISERROR(VLOOKUP($AC1533,技リスト!$A$1:$F$270,3,FALSE)),"－",VLOOKUP($AC1533,技リスト!$A$1:$F$270,3,FALSE))</f>
        <v>44</v>
      </c>
      <c r="AF1533" s="3" t="str">
        <f>IF($E1533=IF(ISERROR(VLOOKUP($AC1533,技リスト!$A$1:$F$245,4,FALSE)),"－",VLOOKUP($AC1533,技リスト!$A$1:$F$245,4,FALSE)),"一致","")</f>
        <v>一致</v>
      </c>
      <c r="AG1533" s="16" t="str">
        <f t="shared" si="184"/>
        <v>たまのりピエロドッペルゲンガーラン・ボール・ランアイスグランド</v>
      </c>
      <c r="AH1533" s="16" t="str">
        <f t="shared" si="185"/>
        <v>たまのりピエロドッペルゲンガーラン・ボール・ランアイスグランド</v>
      </c>
      <c r="AI1533" s="16" t="str">
        <f t="shared" si="186"/>
        <v>たまのりピエロドッペルゲンガーラン・ボール・ランアイスグランド</v>
      </c>
      <c r="AJ1533" s="16" t="str">
        <f t="shared" si="187"/>
        <v>たまのりピエロドッペルゲンガーラン・ボール・ランアイスグランド</v>
      </c>
      <c r="AK1533" s="15" t="str">
        <f t="shared" si="188"/>
        <v>DRBLNSBL</v>
      </c>
      <c r="AL1533" s="16" t="str">
        <f t="shared" si="189"/>
        <v>DRBLNSBL</v>
      </c>
      <c r="AM1533" s="15" t="str">
        <f t="shared" si="190"/>
        <v>DRBLNSBL</v>
      </c>
      <c r="AN1533" s="15" t="str">
        <f t="shared" si="191"/>
        <v>DRBLNSBL</v>
      </c>
    </row>
    <row r="1534" spans="1:40" ht="11.25" customHeight="1" x14ac:dyDescent="0.15">
      <c r="A1534" s="15">
        <v>1533</v>
      </c>
      <c r="B1534" s="15" t="s">
        <v>3378</v>
      </c>
      <c r="C1534" s="15" t="s">
        <v>3379</v>
      </c>
      <c r="D1534" s="3" t="s">
        <v>192</v>
      </c>
      <c r="E1534" s="15" t="s">
        <v>19</v>
      </c>
      <c r="F1534" s="15" t="s">
        <v>52</v>
      </c>
      <c r="G1534" s="15">
        <v>158</v>
      </c>
      <c r="H1534" s="15">
        <v>149</v>
      </c>
      <c r="I1534" s="15">
        <v>57</v>
      </c>
      <c r="J1534" s="15">
        <v>55</v>
      </c>
      <c r="K1534" s="15">
        <v>45</v>
      </c>
      <c r="L1534" s="15">
        <v>65</v>
      </c>
      <c r="M1534" s="15">
        <v>77</v>
      </c>
      <c r="N1534" s="15">
        <v>62</v>
      </c>
      <c r="O1534" s="15">
        <v>61</v>
      </c>
      <c r="P1534" s="15">
        <v>20</v>
      </c>
      <c r="Q1534" s="15" t="s">
        <v>268</v>
      </c>
      <c r="R1534" s="3" t="str">
        <f>IF(ISERROR(VLOOKUP($Q1534,技リスト!$A$1:$F$270,6,FALSE)),"－",VLOOKUP($Q1534,技リスト!$A$1:$F$270,6,FALSE))</f>
        <v>－</v>
      </c>
      <c r="S1534" s="3" t="str">
        <f>IF(ISERROR(VLOOKUP($Q1534,技リスト!$A$1:$F$270,3,FALSE)),"－",VLOOKUP($Q1534,技リスト!$A$1:$F$270,3,FALSE))</f>
        <v>－</v>
      </c>
      <c r="T1534" s="3" t="str">
        <f>IF($E1534=IF(ISERROR(VLOOKUP($Q1534,技リスト!$A$1:$F$270,4,FALSE)),"－",VLOOKUP($Q1534,技リスト!$A$1:$F$270,4,FALSE)),"一致","")</f>
        <v/>
      </c>
      <c r="U1534" s="15" t="s">
        <v>313</v>
      </c>
      <c r="V1534" s="3" t="str">
        <f>IF(ISERROR(VLOOKUP($U1534,技リスト!$A$1:$F$270,6,FALSE)),"－",VLOOKUP($U1534,技リスト!$A$1:$F$270,6,FALSE))</f>
        <v>NS</v>
      </c>
      <c r="W1534" s="3">
        <f>IF(ISERROR(VLOOKUP($U1534,技リスト!$A$1:$F$270,3,FALSE)),"－",VLOOKUP($U1534,技リスト!$A$1:$F$270,3,FALSE))</f>
        <v>31</v>
      </c>
      <c r="X1534" s="3" t="str">
        <f>IF($E1534=IF(ISERROR(VLOOKUP($U1534,技リスト!$A$1:$F$270,4,FALSE)),"－",VLOOKUP($U1534,技リスト!$A$1:$F$270,4,FALSE)),"一致","")</f>
        <v>一致</v>
      </c>
      <c r="Y1534" s="15" t="s">
        <v>330</v>
      </c>
      <c r="Z1534" s="3" t="str">
        <f>IF(ISERROR(VLOOKUP($Y1534,技リスト!$A$1:$F$270,6,FALSE)),"－",VLOOKUP($Y1534,技リスト!$A$1:$F$270,6,FALSE))</f>
        <v>NS</v>
      </c>
      <c r="AA1534" s="3">
        <f>IF(ISERROR(VLOOKUP($Y1534,技リスト!$A$1:$F$270,3,FALSE)),"－",VLOOKUP($Y1534,技リスト!$A$1:$F$270,3,FALSE))</f>
        <v>65</v>
      </c>
      <c r="AB1534" s="3" t="str">
        <f>IF($E1534=IF(ISERROR(VLOOKUP($Y1534,技リスト!$A$1:$F$270,4,FALSE)),"－",VLOOKUP($Y1534,技リスト!$A$1:$F$270,4,FALSE)),"一致","")</f>
        <v>一致</v>
      </c>
      <c r="AC1534" s="15" t="s">
        <v>195</v>
      </c>
      <c r="AD1534" s="3" t="str">
        <f>IF(ISERROR(VLOOKUP($AC1534,技リスト!$A$1:$F$270,6,FALSE)),"－",VLOOKUP($AC1534,技リスト!$A$1:$F$270,6,FALSE))</f>
        <v>NS</v>
      </c>
      <c r="AE1534" s="3">
        <f>IF(ISERROR(VLOOKUP($AC1534,技リスト!$A$1:$F$270,3,FALSE)),"－",VLOOKUP($AC1534,技リスト!$A$1:$F$270,3,FALSE))</f>
        <v>68</v>
      </c>
      <c r="AF1534" s="3" t="str">
        <f>IF($E1534=IF(ISERROR(VLOOKUP($AC1534,技リスト!$A$1:$F$245,4,FALSE)),"－",VLOOKUP($AC1534,技リスト!$A$1:$F$245,4,FALSE)),"一致","")</f>
        <v>一致</v>
      </c>
      <c r="AG1534" s="16" t="str">
        <f t="shared" si="184"/>
        <v>セツヤク!サイコショットラン・ボール・ランローズスプラッシュ</v>
      </c>
      <c r="AH1534" s="16" t="str">
        <f t="shared" si="185"/>
        <v>セツヤク!サイコショットラン・ボール・ランローズスプラッシュ</v>
      </c>
      <c r="AI1534" s="16" t="str">
        <f t="shared" si="186"/>
        <v>セツヤク!サイコショットラン・ボール・ランローズスプラッシュ</v>
      </c>
      <c r="AJ1534" s="16" t="str">
        <f t="shared" si="187"/>
        <v>セツヤク!サイコショットラン・ボール・ランローズスプラッシュ</v>
      </c>
      <c r="AK1534" s="15" t="str">
        <f t="shared" si="188"/>
        <v>－NSNSNS</v>
      </c>
      <c r="AL1534" s="16" t="str">
        <f t="shared" si="189"/>
        <v>－NSNSNS</v>
      </c>
      <c r="AM1534" s="15" t="str">
        <f t="shared" si="190"/>
        <v>－NSNSNS</v>
      </c>
      <c r="AN1534" s="15" t="str">
        <f t="shared" si="191"/>
        <v>－NSNSNS</v>
      </c>
    </row>
    <row r="1535" spans="1:40" ht="11.25" customHeight="1" x14ac:dyDescent="0.15">
      <c r="A1535" s="15">
        <v>1534</v>
      </c>
      <c r="B1535" s="15" t="s">
        <v>3380</v>
      </c>
      <c r="C1535" s="15" t="s">
        <v>3381</v>
      </c>
      <c r="D1535" s="3" t="s">
        <v>192</v>
      </c>
      <c r="E1535" s="15" t="s">
        <v>145</v>
      </c>
      <c r="F1535" s="15" t="s">
        <v>52</v>
      </c>
      <c r="G1535" s="15">
        <v>123</v>
      </c>
      <c r="H1535" s="15">
        <v>154</v>
      </c>
      <c r="I1535" s="15">
        <v>62</v>
      </c>
      <c r="J1535" s="15">
        <v>68</v>
      </c>
      <c r="K1535" s="15">
        <v>62</v>
      </c>
      <c r="L1535" s="15">
        <v>68</v>
      </c>
      <c r="M1535" s="15">
        <v>56</v>
      </c>
      <c r="N1535" s="15">
        <v>60</v>
      </c>
      <c r="O1535" s="15">
        <v>71</v>
      </c>
      <c r="P1535" s="15">
        <v>21</v>
      </c>
      <c r="Q1535" s="15" t="s">
        <v>427</v>
      </c>
      <c r="R1535" s="3" t="str">
        <f>IF(ISERROR(VLOOKUP($Q1535,技リスト!$A$1:$F$270,6,FALSE)),"－",VLOOKUP($Q1535,技リスト!$A$1:$F$270,6,FALSE))</f>
        <v>BL</v>
      </c>
      <c r="S1535" s="3">
        <f>IF(ISERROR(VLOOKUP($Q1535,技リスト!$A$1:$F$270,3,FALSE)),"－",VLOOKUP($Q1535,技リスト!$A$1:$F$270,3,FALSE))</f>
        <v>39</v>
      </c>
      <c r="T1535" s="3" t="str">
        <f>IF($E1535=IF(ISERROR(VLOOKUP($Q1535,技リスト!$A$1:$F$270,4,FALSE)),"－",VLOOKUP($Q1535,技リスト!$A$1:$F$270,4,FALSE)),"一致","")</f>
        <v/>
      </c>
      <c r="U1535" s="15" t="s">
        <v>152</v>
      </c>
      <c r="V1535" s="3" t="str">
        <f>IF(ISERROR(VLOOKUP($U1535,技リスト!$A$1:$F$270,6,FALSE)),"－",VLOOKUP($U1535,技リスト!$A$1:$F$270,6,FALSE))</f>
        <v>DR</v>
      </c>
      <c r="W1535" s="3">
        <f>IF(ISERROR(VLOOKUP($U1535,技リスト!$A$1:$F$270,3,FALSE)),"－",VLOOKUP($U1535,技リスト!$A$1:$F$270,3,FALSE))</f>
        <v>47</v>
      </c>
      <c r="X1535" s="3" t="str">
        <f>IF($E1535=IF(ISERROR(VLOOKUP($U1535,技リスト!$A$1:$F$270,4,FALSE)),"－",VLOOKUP($U1535,技リスト!$A$1:$F$270,4,FALSE)),"一致","")</f>
        <v/>
      </c>
      <c r="Y1535" s="15" t="s">
        <v>680</v>
      </c>
      <c r="Z1535" s="3" t="str">
        <f>IF(ISERROR(VLOOKUP($Y1535,技リスト!$A$1:$F$270,6,FALSE)),"－",VLOOKUP($Y1535,技リスト!$A$1:$F$270,6,FALSE))</f>
        <v>DR</v>
      </c>
      <c r="AA1535" s="3">
        <f>IF(ISERROR(VLOOKUP($Y1535,技リスト!$A$1:$F$270,3,FALSE)),"－",VLOOKUP($Y1535,技リスト!$A$1:$F$270,3,FALSE))</f>
        <v>69</v>
      </c>
      <c r="AB1535" s="3" t="str">
        <f>IF($E1535=IF(ISERROR(VLOOKUP($Y1535,技リスト!$A$1:$F$270,4,FALSE)),"－",VLOOKUP($Y1535,技リスト!$A$1:$F$270,4,FALSE)),"一致","")</f>
        <v/>
      </c>
      <c r="AC1535" s="15" t="s">
        <v>166</v>
      </c>
      <c r="AD1535" s="3" t="str">
        <f>IF(ISERROR(VLOOKUP($AC1535,技リスト!$A$1:$F$270,6,FALSE)),"－",VLOOKUP($AC1535,技リスト!$A$1:$F$270,6,FALSE))</f>
        <v>BS</v>
      </c>
      <c r="AE1535" s="3">
        <f>IF(ISERROR(VLOOKUP($AC1535,技リスト!$A$1:$F$270,3,FALSE)),"－",VLOOKUP($AC1535,技リスト!$A$1:$F$270,3,FALSE))</f>
        <v>109</v>
      </c>
      <c r="AF1535" s="3" t="str">
        <f>IF($E1535=IF(ISERROR(VLOOKUP($AC1535,技リスト!$A$1:$F$245,4,FALSE)),"－",VLOOKUP($AC1535,技リスト!$A$1:$F$245,4,FALSE)),"一致","")</f>
        <v/>
      </c>
      <c r="AG1535" s="16" t="str">
        <f t="shared" si="184"/>
        <v>ブレードアタックジグザグスパークプリマドンナイナズマおとし</v>
      </c>
      <c r="AH1535" s="16" t="str">
        <f t="shared" si="185"/>
        <v>ブレードアタックジグザグスパークプリマドンナイナズマおとし</v>
      </c>
      <c r="AI1535" s="16" t="str">
        <f t="shared" si="186"/>
        <v>ブレードアタックジグザグスパークプリマドンナイナズマおとし</v>
      </c>
      <c r="AJ1535" s="16" t="str">
        <f t="shared" si="187"/>
        <v>ブレードアタックジグザグスパークプリマドンナイナズマおとし</v>
      </c>
      <c r="AK1535" s="15" t="str">
        <f t="shared" si="188"/>
        <v>BLDRDRBS</v>
      </c>
      <c r="AL1535" s="16" t="str">
        <f t="shared" si="189"/>
        <v>BLDRDRBS</v>
      </c>
      <c r="AM1535" s="15" t="str">
        <f t="shared" si="190"/>
        <v>BLDRDRBS</v>
      </c>
      <c r="AN1535" s="15" t="str">
        <f t="shared" si="191"/>
        <v>BLDRDRBS</v>
      </c>
    </row>
    <row r="1536" spans="1:40" ht="11.25" customHeight="1" x14ac:dyDescent="0.15">
      <c r="A1536" s="15">
        <v>1535</v>
      </c>
      <c r="B1536" s="15" t="s">
        <v>3382</v>
      </c>
      <c r="C1536" s="15" t="s">
        <v>3383</v>
      </c>
      <c r="D1536" s="3" t="s">
        <v>18</v>
      </c>
      <c r="E1536" s="15" t="s">
        <v>88</v>
      </c>
      <c r="F1536" s="15" t="s">
        <v>17</v>
      </c>
      <c r="G1536" s="15">
        <v>83</v>
      </c>
      <c r="H1536" s="15">
        <v>152</v>
      </c>
      <c r="I1536" s="15">
        <v>68</v>
      </c>
      <c r="J1536" s="15">
        <v>57</v>
      </c>
      <c r="K1536" s="15">
        <v>56</v>
      </c>
      <c r="L1536" s="15">
        <v>63</v>
      </c>
      <c r="M1536" s="15">
        <v>34</v>
      </c>
      <c r="N1536" s="15">
        <v>62</v>
      </c>
      <c r="O1536" s="15">
        <v>59</v>
      </c>
      <c r="P1536" s="15">
        <v>28</v>
      </c>
      <c r="Q1536" s="15" t="s">
        <v>140</v>
      </c>
      <c r="R1536" s="3" t="str">
        <f>IF(ISERROR(VLOOKUP($Q1536,技リスト!$A$1:$F$270,6,FALSE)),"－",VLOOKUP($Q1536,技リスト!$A$1:$F$270,6,FALSE))</f>
        <v>BL</v>
      </c>
      <c r="S1536" s="3">
        <f>IF(ISERROR(VLOOKUP($Q1536,技リスト!$A$1:$F$270,3,FALSE)),"－",VLOOKUP($Q1536,技リスト!$A$1:$F$270,3,FALSE))</f>
        <v>41</v>
      </c>
      <c r="T1536" s="3" t="str">
        <f>IF($E1536=IF(ISERROR(VLOOKUP($Q1536,技リスト!$A$1:$F$270,4,FALSE)),"－",VLOOKUP($Q1536,技リスト!$A$1:$F$270,4,FALSE)),"一致","")</f>
        <v/>
      </c>
      <c r="U1536" s="15" t="s">
        <v>188</v>
      </c>
      <c r="V1536" s="3" t="str">
        <f>IF(ISERROR(VLOOKUP($U1536,技リスト!$A$1:$F$270,6,FALSE)),"－",VLOOKUP($U1536,技リスト!$A$1:$F$270,6,FALSE))</f>
        <v>DR</v>
      </c>
      <c r="W1536" s="3">
        <f>IF(ISERROR(VLOOKUP($U1536,技リスト!$A$1:$F$270,3,FALSE)),"－",VLOOKUP($U1536,技リスト!$A$1:$F$270,3,FALSE))</f>
        <v>38</v>
      </c>
      <c r="X1536" s="3" t="str">
        <f>IF($E1536=IF(ISERROR(VLOOKUP($U1536,技リスト!$A$1:$F$270,4,FALSE)),"－",VLOOKUP($U1536,技リスト!$A$1:$F$270,4,FALSE)),"一致","")</f>
        <v/>
      </c>
      <c r="Y1536" s="15" t="s">
        <v>330</v>
      </c>
      <c r="Z1536" s="3" t="str">
        <f>IF(ISERROR(VLOOKUP($Y1536,技リスト!$A$1:$F$270,6,FALSE)),"－",VLOOKUP($Y1536,技リスト!$A$1:$F$270,6,FALSE))</f>
        <v>NS</v>
      </c>
      <c r="AA1536" s="3">
        <f>IF(ISERROR(VLOOKUP($Y1536,技リスト!$A$1:$F$270,3,FALSE)),"－",VLOOKUP($Y1536,技リスト!$A$1:$F$270,3,FALSE))</f>
        <v>65</v>
      </c>
      <c r="AB1536" s="3" t="str">
        <f>IF($E1536=IF(ISERROR(VLOOKUP($Y1536,技リスト!$A$1:$F$270,4,FALSE)),"－",VLOOKUP($Y1536,技リスト!$A$1:$F$270,4,FALSE)),"一致","")</f>
        <v/>
      </c>
      <c r="AC1536" s="15" t="s">
        <v>129</v>
      </c>
      <c r="AD1536" s="3" t="str">
        <f>IF(ISERROR(VLOOKUP($AC1536,技リスト!$A$1:$F$270,6,FALSE)),"－",VLOOKUP($AC1536,技リスト!$A$1:$F$270,6,FALSE))</f>
        <v>BL</v>
      </c>
      <c r="AE1536" s="3">
        <f>IF(ISERROR(VLOOKUP($AC1536,技リスト!$A$1:$F$270,3,FALSE)),"－",VLOOKUP($AC1536,技リスト!$A$1:$F$270,3,FALSE))</f>
        <v>73</v>
      </c>
      <c r="AF1536" s="3" t="str">
        <f>IF($E1536=IF(ISERROR(VLOOKUP($AC1536,技リスト!$A$1:$F$245,4,FALSE)),"－",VLOOKUP($AC1536,技リスト!$A$1:$F$245,4,FALSE)),"一致","")</f>
        <v/>
      </c>
      <c r="AG1536" s="16" t="str">
        <f t="shared" si="184"/>
        <v>うしろのしょうめんスーパースキャン（Ｄ）ラン・ボール・ランぶんしんディフェンス</v>
      </c>
      <c r="AH1536" s="16" t="str">
        <f t="shared" si="185"/>
        <v>うしろのしょうめんスーパースキャン（Ｄ）ラン・ボール・ランぶんしんディフェンス</v>
      </c>
      <c r="AI1536" s="16" t="str">
        <f t="shared" si="186"/>
        <v>うしろのしょうめんスーパースキャン（Ｄ）ラン・ボール・ランぶんしんディフェンス</v>
      </c>
      <c r="AJ1536" s="16" t="str">
        <f t="shared" si="187"/>
        <v>うしろのしょうめんスーパースキャン（Ｄ）ラン・ボール・ランぶんしんディフェンス</v>
      </c>
      <c r="AK1536" s="15" t="str">
        <f t="shared" si="188"/>
        <v>BLDRNSBL</v>
      </c>
      <c r="AL1536" s="16" t="str">
        <f t="shared" si="189"/>
        <v>BLDRNSBL</v>
      </c>
      <c r="AM1536" s="15" t="str">
        <f t="shared" si="190"/>
        <v>BLDRNSBL</v>
      </c>
      <c r="AN1536" s="15" t="str">
        <f t="shared" si="191"/>
        <v>BLDRNSBL</v>
      </c>
    </row>
    <row r="1537" spans="1:40" ht="11.25" customHeight="1" x14ac:dyDescent="0.15">
      <c r="A1537" s="15">
        <v>1536</v>
      </c>
      <c r="B1537" s="15" t="s">
        <v>3384</v>
      </c>
      <c r="C1537" s="15" t="s">
        <v>3385</v>
      </c>
      <c r="D1537" s="3" t="s">
        <v>192</v>
      </c>
      <c r="E1537" s="15" t="s">
        <v>19</v>
      </c>
      <c r="F1537" s="15" t="s">
        <v>53</v>
      </c>
      <c r="G1537" s="15">
        <v>191</v>
      </c>
      <c r="H1537" s="15">
        <v>176</v>
      </c>
      <c r="I1537" s="15">
        <v>64</v>
      </c>
      <c r="J1537" s="15">
        <v>70</v>
      </c>
      <c r="K1537" s="15">
        <v>70</v>
      </c>
      <c r="L1537" s="15">
        <v>70</v>
      </c>
      <c r="M1537" s="15">
        <v>69</v>
      </c>
      <c r="N1537" s="15">
        <v>60</v>
      </c>
      <c r="O1537" s="15">
        <v>65</v>
      </c>
      <c r="P1537" s="15">
        <v>16</v>
      </c>
      <c r="Q1537" s="15" t="s">
        <v>277</v>
      </c>
      <c r="R1537" s="3" t="str">
        <f>IF(ISERROR(VLOOKUP($Q1537,技リスト!$A$1:$F$270,6,FALSE)),"－",VLOOKUP($Q1537,技リスト!$A$1:$F$270,6,FALSE))</f>
        <v>DR</v>
      </c>
      <c r="S1537" s="3">
        <f>IF(ISERROR(VLOOKUP($Q1537,技リスト!$A$1:$F$270,3,FALSE)),"－",VLOOKUP($Q1537,技リスト!$A$1:$F$270,3,FALSE))</f>
        <v>22</v>
      </c>
      <c r="T1537" s="3" t="str">
        <f>IF($E1537=IF(ISERROR(VLOOKUP($Q1537,技リスト!$A$1:$F$270,4,FALSE)),"－",VLOOKUP($Q1537,技リスト!$A$1:$F$270,4,FALSE)),"一致","")</f>
        <v>一致</v>
      </c>
      <c r="U1537" s="15" t="s">
        <v>2638</v>
      </c>
      <c r="V1537" s="3" t="str">
        <f>IF(ISERROR(VLOOKUP($U1537,技リスト!$A$1:$F$270,6,FALSE)),"－",VLOOKUP($U1537,技リスト!$A$1:$F$270,6,FALSE))</f>
        <v>DR</v>
      </c>
      <c r="W1537" s="3">
        <f>IF(ISERROR(VLOOKUP($U1537,技リスト!$A$1:$F$270,3,FALSE)),"－",VLOOKUP($U1537,技リスト!$A$1:$F$270,3,FALSE))</f>
        <v>52</v>
      </c>
      <c r="X1537" s="3" t="str">
        <f>IF($E1537=IF(ISERROR(VLOOKUP($U1537,技リスト!$A$1:$F$270,4,FALSE)),"－",VLOOKUP($U1537,技リスト!$A$1:$F$270,4,FALSE)),"一致","")</f>
        <v/>
      </c>
      <c r="Y1537" s="15" t="s">
        <v>680</v>
      </c>
      <c r="Z1537" s="3" t="str">
        <f>IF(ISERROR(VLOOKUP($Y1537,技リスト!$A$1:$F$270,6,FALSE)),"－",VLOOKUP($Y1537,技リスト!$A$1:$F$270,6,FALSE))</f>
        <v>DR</v>
      </c>
      <c r="AA1537" s="3">
        <f>IF(ISERROR(VLOOKUP($Y1537,技リスト!$A$1:$F$270,3,FALSE)),"－",VLOOKUP($Y1537,技リスト!$A$1:$F$270,3,FALSE))</f>
        <v>69</v>
      </c>
      <c r="AB1537" s="3" t="str">
        <f>IF($E1537=IF(ISERROR(VLOOKUP($Y1537,技リスト!$A$1:$F$270,4,FALSE)),"－",VLOOKUP($Y1537,技リスト!$A$1:$F$270,4,FALSE)),"一致","")</f>
        <v/>
      </c>
      <c r="AC1537" s="15" t="s">
        <v>699</v>
      </c>
      <c r="AD1537" s="3" t="str">
        <f>IF(ISERROR(VLOOKUP($AC1537,技リスト!$A$1:$F$270,6,FALSE)),"－",VLOOKUP($AC1537,技リスト!$A$1:$F$270,6,FALSE))</f>
        <v>BL</v>
      </c>
      <c r="AE1537" s="3">
        <f>IF(ISERROR(VLOOKUP($AC1537,技リスト!$A$1:$F$270,3,FALSE)),"－",VLOOKUP($AC1537,技リスト!$A$1:$F$270,3,FALSE))</f>
        <v>80</v>
      </c>
      <c r="AF1537" s="3" t="str">
        <f>IF($E1537=IF(ISERROR(VLOOKUP($AC1537,技リスト!$A$1:$F$245,4,FALSE)),"－",VLOOKUP($AC1537,技リスト!$A$1:$F$245,4,FALSE)),"一致","")</f>
        <v>一致</v>
      </c>
      <c r="AG1537" s="16" t="str">
        <f t="shared" si="184"/>
        <v>マジックリボンシャワープリマドンナグッドスメル</v>
      </c>
      <c r="AH1537" s="16" t="str">
        <f t="shared" si="185"/>
        <v>マジックリボンシャワープリマドンナグッドスメル</v>
      </c>
      <c r="AI1537" s="16" t="str">
        <f t="shared" si="186"/>
        <v>マジックリボンシャワープリマドンナグッドスメル</v>
      </c>
      <c r="AJ1537" s="16" t="str">
        <f t="shared" si="187"/>
        <v>マジックリボンシャワープリマドンナグッドスメル</v>
      </c>
      <c r="AK1537" s="15" t="str">
        <f t="shared" si="188"/>
        <v>DRDRDRBL</v>
      </c>
      <c r="AL1537" s="16" t="str">
        <f t="shared" si="189"/>
        <v>DRDRDRBL</v>
      </c>
      <c r="AM1537" s="15" t="str">
        <f t="shared" si="190"/>
        <v>DRDRDRBL</v>
      </c>
      <c r="AN1537" s="15" t="str">
        <f t="shared" si="191"/>
        <v>DRDRDRBL</v>
      </c>
    </row>
    <row r="1538" spans="1:40" ht="11.25" customHeight="1" x14ac:dyDescent="0.15">
      <c r="A1538" s="15">
        <v>1537</v>
      </c>
      <c r="B1538" s="15" t="s">
        <v>3386</v>
      </c>
      <c r="C1538" s="15" t="s">
        <v>3387</v>
      </c>
      <c r="D1538" s="3" t="s">
        <v>18</v>
      </c>
      <c r="E1538" s="15" t="s">
        <v>19</v>
      </c>
      <c r="F1538" s="15" t="s">
        <v>17</v>
      </c>
      <c r="G1538" s="15">
        <v>123</v>
      </c>
      <c r="H1538" s="15">
        <v>164</v>
      </c>
      <c r="I1538" s="15">
        <v>71</v>
      </c>
      <c r="J1538" s="15">
        <v>64</v>
      </c>
      <c r="K1538" s="15">
        <v>70</v>
      </c>
      <c r="L1538" s="15">
        <v>63</v>
      </c>
      <c r="M1538" s="15">
        <v>66</v>
      </c>
      <c r="N1538" s="15">
        <v>60</v>
      </c>
      <c r="O1538" s="15">
        <v>63</v>
      </c>
      <c r="P1538" s="15">
        <v>27</v>
      </c>
      <c r="Q1538" s="15" t="s">
        <v>329</v>
      </c>
      <c r="R1538" s="3" t="str">
        <f>IF(ISERROR(VLOOKUP($Q1538,技リスト!$A$1:$F$270,6,FALSE)),"－",VLOOKUP($Q1538,技リスト!$A$1:$F$270,6,FALSE))</f>
        <v>DR</v>
      </c>
      <c r="S1538" s="3">
        <f>IF(ISERROR(VLOOKUP($Q1538,技リスト!$A$1:$F$270,3,FALSE)),"－",VLOOKUP($Q1538,技リスト!$A$1:$F$270,3,FALSE))</f>
        <v>8</v>
      </c>
      <c r="T1538" s="3" t="str">
        <f>IF($E1538=IF(ISERROR(VLOOKUP($Q1538,技リスト!$A$1:$F$270,4,FALSE)),"－",VLOOKUP($Q1538,技リスト!$A$1:$F$270,4,FALSE)),"一致","")</f>
        <v/>
      </c>
      <c r="U1538" s="15" t="s">
        <v>169</v>
      </c>
      <c r="V1538" s="3" t="str">
        <f>IF(ISERROR(VLOOKUP($U1538,技リスト!$A$1:$F$270,6,FALSE)),"－",VLOOKUP($U1538,技リスト!$A$1:$F$270,6,FALSE))</f>
        <v>BL</v>
      </c>
      <c r="W1538" s="3">
        <f>IF(ISERROR(VLOOKUP($U1538,技リスト!$A$1:$F$270,3,FALSE)),"－",VLOOKUP($U1538,技リスト!$A$1:$F$270,3,FALSE))</f>
        <v>8</v>
      </c>
      <c r="X1538" s="3" t="str">
        <f>IF($E1538=IF(ISERROR(VLOOKUP($U1538,技リスト!$A$1:$F$270,4,FALSE)),"－",VLOOKUP($U1538,技リスト!$A$1:$F$270,4,FALSE)),"一致","")</f>
        <v>一致</v>
      </c>
      <c r="Y1538" s="15" t="s">
        <v>140</v>
      </c>
      <c r="Z1538" s="3" t="str">
        <f>IF(ISERROR(VLOOKUP($Y1538,技リスト!$A$1:$F$270,6,FALSE)),"－",VLOOKUP($Y1538,技リスト!$A$1:$F$270,6,FALSE))</f>
        <v>BL</v>
      </c>
      <c r="AA1538" s="3">
        <f>IF(ISERROR(VLOOKUP($Y1538,技リスト!$A$1:$F$270,3,FALSE)),"－",VLOOKUP($Y1538,技リスト!$A$1:$F$270,3,FALSE))</f>
        <v>41</v>
      </c>
      <c r="AB1538" s="3" t="str">
        <f>IF($E1538=IF(ISERROR(VLOOKUP($Y1538,技リスト!$A$1:$F$270,4,FALSE)),"－",VLOOKUP($Y1538,技リスト!$A$1:$F$270,4,FALSE)),"一致","")</f>
        <v/>
      </c>
      <c r="AC1538" s="15" t="s">
        <v>165</v>
      </c>
      <c r="AD1538" s="3" t="str">
        <f>IF(ISERROR(VLOOKUP($AC1538,技リスト!$A$1:$F$270,6,FALSE)),"－",VLOOKUP($AC1538,技リスト!$A$1:$F$270,6,FALSE))</f>
        <v>BL</v>
      </c>
      <c r="AE1538" s="3">
        <f>IF(ISERROR(VLOOKUP($AC1538,技リスト!$A$1:$F$270,3,FALSE)),"－",VLOOKUP($AC1538,技リスト!$A$1:$F$270,3,FALSE))</f>
        <v>46</v>
      </c>
      <c r="AF1538" s="3" t="str">
        <f>IF($E1538=IF(ISERROR(VLOOKUP($AC1538,技リスト!$A$1:$F$245,4,FALSE)),"－",VLOOKUP($AC1538,技リスト!$A$1:$F$245,4,FALSE)),"一致","")</f>
        <v>一致</v>
      </c>
      <c r="AG1538" s="16" t="str">
        <f t="shared" ref="AG1538:AG1601" si="192">Q1538&amp;U1538&amp;Y1538&amp;AC1538</f>
        <v>たまのりピエロクイックドロウうしろのしょうめんフェイクボール</v>
      </c>
      <c r="AH1538" s="16" t="str">
        <f t="shared" ref="AH1538:AH1601" si="193">Q1538&amp;U1538&amp;Y1538&amp;AC1538</f>
        <v>たまのりピエロクイックドロウうしろのしょうめんフェイクボール</v>
      </c>
      <c r="AI1538" s="16" t="str">
        <f t="shared" ref="AI1538:AI1601" si="194">Q1538&amp;U1538&amp;Y1538&amp;AC1538</f>
        <v>たまのりピエロクイックドロウうしろのしょうめんフェイクボール</v>
      </c>
      <c r="AJ1538" s="16" t="str">
        <f t="shared" ref="AJ1538:AJ1601" si="195">Q1538&amp;U1538&amp;Y1538&amp;AC1538</f>
        <v>たまのりピエロクイックドロウうしろのしょうめんフェイクボール</v>
      </c>
      <c r="AK1538" s="15" t="str">
        <f t="shared" ref="AK1538:AK1601" si="196">R1538&amp;V1538&amp;Z1538&amp;AD1538</f>
        <v>DRBLBLBL</v>
      </c>
      <c r="AL1538" s="16" t="str">
        <f t="shared" ref="AL1538:AL1601" si="197">R1538&amp;V1538&amp;Z1538&amp;AD1538</f>
        <v>DRBLBLBL</v>
      </c>
      <c r="AM1538" s="15" t="str">
        <f t="shared" ref="AM1538:AM1601" si="198">R1538&amp;V1538&amp;Z1538&amp;AD1538</f>
        <v>DRBLBLBL</v>
      </c>
      <c r="AN1538" s="15" t="str">
        <f t="shared" ref="AN1538:AN1601" si="199">R1538&amp;V1538&amp;Z1538&amp;AD1538</f>
        <v>DRBLBLBL</v>
      </c>
    </row>
    <row r="1539" spans="1:40" ht="11.25" customHeight="1" x14ac:dyDescent="0.15">
      <c r="A1539" s="15">
        <v>1538</v>
      </c>
      <c r="B1539" s="15" t="s">
        <v>3388</v>
      </c>
      <c r="C1539" s="15" t="s">
        <v>3389</v>
      </c>
      <c r="D1539" s="3" t="s">
        <v>18</v>
      </c>
      <c r="E1539" s="15" t="s">
        <v>145</v>
      </c>
      <c r="F1539" s="15" t="s">
        <v>52</v>
      </c>
      <c r="G1539" s="15">
        <v>105</v>
      </c>
      <c r="H1539" s="15">
        <v>152</v>
      </c>
      <c r="I1539" s="15">
        <v>65</v>
      </c>
      <c r="J1539" s="15">
        <v>61</v>
      </c>
      <c r="K1539" s="15">
        <v>60</v>
      </c>
      <c r="L1539" s="15">
        <v>58</v>
      </c>
      <c r="M1539" s="15">
        <v>61</v>
      </c>
      <c r="N1539" s="15">
        <v>70</v>
      </c>
      <c r="O1539" s="15">
        <v>68</v>
      </c>
      <c r="P1539" s="15">
        <v>14</v>
      </c>
      <c r="Q1539" s="15" t="s">
        <v>684</v>
      </c>
      <c r="R1539" s="3" t="str">
        <f>IF(ISERROR(VLOOKUP($Q1539,技リスト!$A$1:$F$270,6,FALSE)),"－",VLOOKUP($Q1539,技リスト!$A$1:$F$270,6,FALSE))</f>
        <v>NS</v>
      </c>
      <c r="S1539" s="3">
        <f>IF(ISERROR(VLOOKUP($Q1539,技リスト!$A$1:$F$270,3,FALSE)),"－",VLOOKUP($Q1539,技リスト!$A$1:$F$270,3,FALSE))</f>
        <v>45</v>
      </c>
      <c r="T1539" s="3" t="str">
        <f>IF($E1539=IF(ISERROR(VLOOKUP($Q1539,技リスト!$A$1:$F$270,4,FALSE)),"－",VLOOKUP($Q1539,技リスト!$A$1:$F$270,4,FALSE)),"一致","")</f>
        <v>一致</v>
      </c>
      <c r="U1539" s="15" t="s">
        <v>176</v>
      </c>
      <c r="V1539" s="3" t="str">
        <f>IF(ISERROR(VLOOKUP($U1539,技リスト!$A$1:$F$270,6,FALSE)),"－",VLOOKUP($U1539,技リスト!$A$1:$F$270,6,FALSE))</f>
        <v>DR</v>
      </c>
      <c r="W1539" s="3">
        <f>IF(ISERROR(VLOOKUP($U1539,技リスト!$A$1:$F$270,3,FALSE)),"－",VLOOKUP($U1539,技リスト!$A$1:$F$270,3,FALSE))</f>
        <v>47</v>
      </c>
      <c r="X1539" s="3" t="str">
        <f>IF($E1539=IF(ISERROR(VLOOKUP($U1539,技リスト!$A$1:$F$270,4,FALSE)),"－",VLOOKUP($U1539,技リスト!$A$1:$F$270,4,FALSE)),"一致","")</f>
        <v>一致</v>
      </c>
      <c r="Y1539" s="15" t="s">
        <v>522</v>
      </c>
      <c r="Z1539" s="3" t="str">
        <f>IF(ISERROR(VLOOKUP($Y1539,技リスト!$A$1:$F$270,6,FALSE)),"－",VLOOKUP($Y1539,技リスト!$A$1:$F$270,6,FALSE))</f>
        <v>NS</v>
      </c>
      <c r="AA1539" s="3">
        <f>IF(ISERROR(VLOOKUP($Y1539,技リスト!$A$1:$F$270,3,FALSE)),"－",VLOOKUP($Y1539,技リスト!$A$1:$F$270,3,FALSE))</f>
        <v>70</v>
      </c>
      <c r="AB1539" s="3" t="str">
        <f>IF($E1539=IF(ISERROR(VLOOKUP($Y1539,技リスト!$A$1:$F$270,4,FALSE)),"－",VLOOKUP($Y1539,技リスト!$A$1:$F$270,4,FALSE)),"一致","")</f>
        <v>一致</v>
      </c>
      <c r="AC1539" s="15" t="s">
        <v>735</v>
      </c>
      <c r="AD1539" s="3" t="str">
        <f>IF(ISERROR(VLOOKUP($AC1539,技リスト!$A$1:$F$270,6,FALSE)),"－",VLOOKUP($AC1539,技リスト!$A$1:$F$270,6,FALSE))</f>
        <v>BS</v>
      </c>
      <c r="AE1539" s="3">
        <f>IF(ISERROR(VLOOKUP($AC1539,技リスト!$A$1:$F$270,3,FALSE)),"－",VLOOKUP($AC1539,技リスト!$A$1:$F$270,3,FALSE))</f>
        <v>89</v>
      </c>
      <c r="AF1539" s="3" t="str">
        <f>IF($E1539=IF(ISERROR(VLOOKUP($AC1539,技リスト!$A$1:$F$245,4,FALSE)),"－",VLOOKUP($AC1539,技リスト!$A$1:$F$245,4,FALSE)),"一致","")</f>
        <v>一致</v>
      </c>
      <c r="AG1539" s="16" t="str">
        <f t="shared" si="192"/>
        <v>あびせげりヒートタックルダブルグレネードドラゴンキャノン</v>
      </c>
      <c r="AH1539" s="16" t="str">
        <f t="shared" si="193"/>
        <v>あびせげりヒートタックルダブルグレネードドラゴンキャノン</v>
      </c>
      <c r="AI1539" s="16" t="str">
        <f t="shared" si="194"/>
        <v>あびせげりヒートタックルダブルグレネードドラゴンキャノン</v>
      </c>
      <c r="AJ1539" s="16" t="str">
        <f t="shared" si="195"/>
        <v>あびせげりヒートタックルダブルグレネードドラゴンキャノン</v>
      </c>
      <c r="AK1539" s="15" t="str">
        <f t="shared" si="196"/>
        <v>NSDRNSBS</v>
      </c>
      <c r="AL1539" s="16" t="str">
        <f t="shared" si="197"/>
        <v>NSDRNSBS</v>
      </c>
      <c r="AM1539" s="15" t="str">
        <f t="shared" si="198"/>
        <v>NSDRNSBS</v>
      </c>
      <c r="AN1539" s="15" t="str">
        <f t="shared" si="199"/>
        <v>NSDRNSBS</v>
      </c>
    </row>
    <row r="1540" spans="1:40" ht="11.25" customHeight="1" x14ac:dyDescent="0.15">
      <c r="A1540" s="15">
        <v>1539</v>
      </c>
      <c r="B1540" s="15" t="s">
        <v>3390</v>
      </c>
      <c r="C1540" s="15" t="s">
        <v>3391</v>
      </c>
      <c r="D1540" s="3" t="s">
        <v>18</v>
      </c>
      <c r="E1540" s="15" t="s">
        <v>88</v>
      </c>
      <c r="F1540" s="15" t="s">
        <v>17</v>
      </c>
      <c r="G1540" s="15">
        <v>149</v>
      </c>
      <c r="H1540" s="15">
        <v>137</v>
      </c>
      <c r="I1540" s="15">
        <v>53</v>
      </c>
      <c r="J1540" s="15">
        <v>56</v>
      </c>
      <c r="K1540" s="15">
        <v>61</v>
      </c>
      <c r="L1540" s="15">
        <v>55</v>
      </c>
      <c r="M1540" s="15">
        <v>52</v>
      </c>
      <c r="N1540" s="15">
        <v>62</v>
      </c>
      <c r="O1540" s="15">
        <v>53</v>
      </c>
      <c r="P1540" s="15">
        <v>28</v>
      </c>
      <c r="Q1540" s="15" t="s">
        <v>139</v>
      </c>
      <c r="R1540" s="3" t="str">
        <f>IF(ISERROR(VLOOKUP($Q1540,技リスト!$A$1:$F$270,6,FALSE)),"－",VLOOKUP($Q1540,技リスト!$A$1:$F$270,6,FALSE))</f>
        <v>BL</v>
      </c>
      <c r="S1540" s="3">
        <f>IF(ISERROR(VLOOKUP($Q1540,技リスト!$A$1:$F$270,3,FALSE)),"－",VLOOKUP($Q1540,技リスト!$A$1:$F$270,3,FALSE))</f>
        <v>8</v>
      </c>
      <c r="T1540" s="3" t="str">
        <f>IF($E1540=IF(ISERROR(VLOOKUP($Q1540,技リスト!$A$1:$F$270,4,FALSE)),"－",VLOOKUP($Q1540,技リスト!$A$1:$F$270,4,FALSE)),"一致","")</f>
        <v>一致</v>
      </c>
      <c r="U1540" s="15" t="s">
        <v>227</v>
      </c>
      <c r="V1540" s="3" t="str">
        <f>IF(ISERROR(VLOOKUP($U1540,技リスト!$A$1:$F$270,6,FALSE)),"－",VLOOKUP($U1540,技リスト!$A$1:$F$270,6,FALSE))</f>
        <v>BL</v>
      </c>
      <c r="W1540" s="3">
        <f>IF(ISERROR(VLOOKUP($U1540,技リスト!$A$1:$F$270,3,FALSE)),"－",VLOOKUP($U1540,技リスト!$A$1:$F$270,3,FALSE))</f>
        <v>39</v>
      </c>
      <c r="X1540" s="3" t="str">
        <f>IF($E1540=IF(ISERROR(VLOOKUP($U1540,技リスト!$A$1:$F$270,4,FALSE)),"－",VLOOKUP($U1540,技リスト!$A$1:$F$270,4,FALSE)),"一致","")</f>
        <v/>
      </c>
      <c r="Y1540" s="15" t="s">
        <v>298</v>
      </c>
      <c r="Z1540" s="3" t="str">
        <f>IF(ISERROR(VLOOKUP($Y1540,技リスト!$A$1:$F$270,6,FALSE)),"－",VLOOKUP($Y1540,技リスト!$A$1:$F$270,6,FALSE))</f>
        <v>DR</v>
      </c>
      <c r="AA1540" s="3">
        <f>IF(ISERROR(VLOOKUP($Y1540,技リスト!$A$1:$F$270,3,FALSE)),"－",VLOOKUP($Y1540,技リスト!$A$1:$F$270,3,FALSE))</f>
        <v>38</v>
      </c>
      <c r="AB1540" s="3" t="str">
        <f>IF($E1540=IF(ISERROR(VLOOKUP($Y1540,技リスト!$A$1:$F$270,4,FALSE)),"－",VLOOKUP($Y1540,技リスト!$A$1:$F$270,4,FALSE)),"一致","")</f>
        <v>一致</v>
      </c>
      <c r="AC1540" s="15" t="s">
        <v>199</v>
      </c>
      <c r="AD1540" s="3" t="str">
        <f>IF(ISERROR(VLOOKUP($AC1540,技リスト!$A$1:$F$270,6,FALSE)),"－",VLOOKUP($AC1540,技リスト!$A$1:$F$270,6,FALSE))</f>
        <v>BB</v>
      </c>
      <c r="AE1540" s="3">
        <f>IF(ISERROR(VLOOKUP($AC1540,技リスト!$A$1:$F$270,3,FALSE)),"－",VLOOKUP($AC1540,技リスト!$A$1:$F$270,3,FALSE))</f>
        <v>58</v>
      </c>
      <c r="AF1540" s="3" t="str">
        <f>IF($E1540=IF(ISERROR(VLOOKUP($AC1540,技リスト!$A$1:$F$245,4,FALSE)),"－",VLOOKUP($AC1540,技リスト!$A$1:$F$245,4,FALSE)),"一致","")</f>
        <v>一致</v>
      </c>
      <c r="AG1540" s="16" t="str">
        <f t="shared" si="192"/>
        <v>コイルターンスーパースキャン（Ｂ）ムーンサルトスピニングカット</v>
      </c>
      <c r="AH1540" s="16" t="str">
        <f t="shared" si="193"/>
        <v>コイルターンスーパースキャン（Ｂ）ムーンサルトスピニングカット</v>
      </c>
      <c r="AI1540" s="16" t="str">
        <f t="shared" si="194"/>
        <v>コイルターンスーパースキャン（Ｂ）ムーンサルトスピニングカット</v>
      </c>
      <c r="AJ1540" s="16" t="str">
        <f t="shared" si="195"/>
        <v>コイルターンスーパースキャン（Ｂ）ムーンサルトスピニングカット</v>
      </c>
      <c r="AK1540" s="15" t="str">
        <f t="shared" si="196"/>
        <v>BLBLDRBB</v>
      </c>
      <c r="AL1540" s="16" t="str">
        <f t="shared" si="197"/>
        <v>BLBLDRBB</v>
      </c>
      <c r="AM1540" s="15" t="str">
        <f t="shared" si="198"/>
        <v>BLBLDRBB</v>
      </c>
      <c r="AN1540" s="15" t="str">
        <f t="shared" si="199"/>
        <v>BLBLDRBB</v>
      </c>
    </row>
    <row r="1541" spans="1:40" ht="11.25" customHeight="1" x14ac:dyDescent="0.15">
      <c r="A1541" s="15">
        <v>1540</v>
      </c>
      <c r="B1541" s="15" t="s">
        <v>3392</v>
      </c>
      <c r="C1541" s="15" t="s">
        <v>3393</v>
      </c>
      <c r="D1541" s="3" t="s">
        <v>18</v>
      </c>
      <c r="E1541" s="15" t="s">
        <v>88</v>
      </c>
      <c r="F1541" s="15" t="s">
        <v>20</v>
      </c>
      <c r="G1541" s="15">
        <v>217</v>
      </c>
      <c r="H1541" s="15">
        <v>173</v>
      </c>
      <c r="I1541" s="15">
        <v>78</v>
      </c>
      <c r="J1541" s="15">
        <v>69</v>
      </c>
      <c r="K1541" s="15">
        <v>46</v>
      </c>
      <c r="L1541" s="15">
        <v>78</v>
      </c>
      <c r="M1541" s="15">
        <v>68</v>
      </c>
      <c r="N1541" s="15">
        <v>44</v>
      </c>
      <c r="O1541" s="15">
        <v>74</v>
      </c>
      <c r="P1541" s="15">
        <v>40</v>
      </c>
      <c r="Q1541" s="15" t="s">
        <v>30</v>
      </c>
      <c r="R1541" s="3" t="str">
        <f>IF(ISERROR(VLOOKUP($Q1541,技リスト!$A$1:$F$270,6,FALSE)),"－",VLOOKUP($Q1541,技リスト!$A$1:$F$270,6,FALSE))</f>
        <v>－</v>
      </c>
      <c r="S1541" s="3" t="str">
        <f>IF(ISERROR(VLOOKUP($Q1541,技リスト!$A$1:$F$270,3,FALSE)),"－",VLOOKUP($Q1541,技リスト!$A$1:$F$270,3,FALSE))</f>
        <v>－</v>
      </c>
      <c r="T1541" s="3" t="str">
        <f>IF($E1541=IF(ISERROR(VLOOKUP($Q1541,技リスト!$A$1:$F$270,4,FALSE)),"－",VLOOKUP($Q1541,技リスト!$A$1:$F$270,4,FALSE)),"一致","")</f>
        <v/>
      </c>
      <c r="U1541" s="15" t="s">
        <v>320</v>
      </c>
      <c r="V1541" s="3" t="str">
        <f>IF(ISERROR(VLOOKUP($U1541,技リスト!$A$1:$F$270,6,FALSE)),"－",VLOOKUP($U1541,技リスト!$A$1:$F$270,6,FALSE))</f>
        <v>CA</v>
      </c>
      <c r="W1541" s="3">
        <f>IF(ISERROR(VLOOKUP($U1541,技リスト!$A$1:$F$270,3,FALSE)),"－",VLOOKUP($U1541,技リスト!$A$1:$F$270,3,FALSE))</f>
        <v>41</v>
      </c>
      <c r="X1541" s="3" t="str">
        <f>IF($E1541=IF(ISERROR(VLOOKUP($U1541,技リスト!$A$1:$F$270,4,FALSE)),"－",VLOOKUP($U1541,技リスト!$A$1:$F$270,4,FALSE)),"一致","")</f>
        <v/>
      </c>
      <c r="Y1541" s="15" t="s">
        <v>282</v>
      </c>
      <c r="Z1541" s="3" t="str">
        <f>IF(ISERROR(VLOOKUP($Y1541,技リスト!$A$1:$F$270,6,FALSE)),"－",VLOOKUP($Y1541,技リスト!$A$1:$F$270,6,FALSE))</f>
        <v>P2</v>
      </c>
      <c r="AA1541" s="3">
        <f>IF(ISERROR(VLOOKUP($Y1541,技リスト!$A$1:$F$270,3,FALSE)),"－",VLOOKUP($Y1541,技リスト!$A$1:$F$270,3,FALSE))</f>
        <v>83</v>
      </c>
      <c r="AB1541" s="3" t="str">
        <f>IF($E1541=IF(ISERROR(VLOOKUP($Y1541,技リスト!$A$1:$F$270,4,FALSE)),"－",VLOOKUP($Y1541,技リスト!$A$1:$F$270,4,FALSE)),"一致","")</f>
        <v/>
      </c>
      <c r="AC1541" s="15" t="s">
        <v>89</v>
      </c>
      <c r="AD1541" s="3" t="str">
        <f>IF(ISERROR(VLOOKUP($AC1541,技リスト!$A$1:$F$270,6,FALSE)),"－",VLOOKUP($AC1541,技リスト!$A$1:$F$270,6,FALSE))</f>
        <v>CA</v>
      </c>
      <c r="AE1541" s="3">
        <f>IF(ISERROR(VLOOKUP($AC1541,技リスト!$A$1:$F$270,3,FALSE)),"－",VLOOKUP($AC1541,技リスト!$A$1:$F$270,3,FALSE))</f>
        <v>130</v>
      </c>
      <c r="AF1541" s="3" t="str">
        <f>IF($E1541=IF(ISERROR(VLOOKUP($AC1541,技リスト!$A$1:$F$245,4,FALSE)),"－",VLOOKUP($AC1541,技リスト!$A$1:$F$245,4,FALSE)),"一致","")</f>
        <v/>
      </c>
      <c r="AG1541" s="16" t="str">
        <f t="shared" si="192"/>
        <v>キーパープラスワイルドクローカウンターストライクムゲン・ザ・ハンド</v>
      </c>
      <c r="AH1541" s="16" t="str">
        <f t="shared" si="193"/>
        <v>キーパープラスワイルドクローカウンターストライクムゲン・ザ・ハンド</v>
      </c>
      <c r="AI1541" s="16" t="str">
        <f t="shared" si="194"/>
        <v>キーパープラスワイルドクローカウンターストライクムゲン・ザ・ハンド</v>
      </c>
      <c r="AJ1541" s="16" t="str">
        <f t="shared" si="195"/>
        <v>キーパープラスワイルドクローカウンターストライクムゲン・ザ・ハンド</v>
      </c>
      <c r="AK1541" s="15" t="str">
        <f t="shared" si="196"/>
        <v>－CAP2CA</v>
      </c>
      <c r="AL1541" s="16" t="str">
        <f t="shared" si="197"/>
        <v>－CAP2CA</v>
      </c>
      <c r="AM1541" s="15" t="str">
        <f t="shared" si="198"/>
        <v>－CAP2CA</v>
      </c>
      <c r="AN1541" s="15" t="str">
        <f t="shared" si="199"/>
        <v>－CAP2CA</v>
      </c>
    </row>
    <row r="1542" spans="1:40" ht="11.25" customHeight="1" x14ac:dyDescent="0.15">
      <c r="A1542" s="15">
        <v>1541</v>
      </c>
      <c r="B1542" s="15" t="s">
        <v>3394</v>
      </c>
      <c r="C1542" s="15" t="s">
        <v>3395</v>
      </c>
      <c r="D1542" s="3" t="s">
        <v>18</v>
      </c>
      <c r="E1542" s="15" t="s">
        <v>121</v>
      </c>
      <c r="F1542" s="15" t="s">
        <v>20</v>
      </c>
      <c r="G1542" s="15">
        <v>125</v>
      </c>
      <c r="H1542" s="15">
        <v>136</v>
      </c>
      <c r="I1542" s="15">
        <v>60</v>
      </c>
      <c r="J1542" s="15">
        <v>65</v>
      </c>
      <c r="K1542" s="15">
        <v>46</v>
      </c>
      <c r="L1542" s="15">
        <v>64</v>
      </c>
      <c r="M1542" s="15">
        <v>54</v>
      </c>
      <c r="N1542" s="15">
        <v>70</v>
      </c>
      <c r="O1542" s="15">
        <v>57</v>
      </c>
      <c r="P1542" s="15">
        <v>20</v>
      </c>
      <c r="Q1542" s="15" t="s">
        <v>436</v>
      </c>
      <c r="R1542" s="3" t="str">
        <f>IF(ISERROR(VLOOKUP($Q1542,技リスト!$A$1:$F$270,6,FALSE)),"－",VLOOKUP($Q1542,技リスト!$A$1:$F$270,6,FALSE))</f>
        <v>CA</v>
      </c>
      <c r="S1542" s="3">
        <f>IF(ISERROR(VLOOKUP($Q1542,技リスト!$A$1:$F$270,3,FALSE)),"－",VLOOKUP($Q1542,技リスト!$A$1:$F$270,3,FALSE))</f>
        <v>10</v>
      </c>
      <c r="T1542" s="3" t="str">
        <f>IF($E1542=IF(ISERROR(VLOOKUP($Q1542,技リスト!$A$1:$F$270,4,FALSE)),"－",VLOOKUP($Q1542,技リスト!$A$1:$F$270,4,FALSE)),"一致","")</f>
        <v/>
      </c>
      <c r="U1542" s="15" t="s">
        <v>165</v>
      </c>
      <c r="V1542" s="3" t="str">
        <f>IF(ISERROR(VLOOKUP($U1542,技リスト!$A$1:$F$270,6,FALSE)),"－",VLOOKUP($U1542,技リスト!$A$1:$F$270,6,FALSE))</f>
        <v>BL</v>
      </c>
      <c r="W1542" s="3">
        <f>IF(ISERROR(VLOOKUP($U1542,技リスト!$A$1:$F$270,3,FALSE)),"－",VLOOKUP($U1542,技リスト!$A$1:$F$270,3,FALSE))</f>
        <v>46</v>
      </c>
      <c r="X1542" s="3" t="str">
        <f>IF($E1542=IF(ISERROR(VLOOKUP($U1542,技リスト!$A$1:$F$270,4,FALSE)),"－",VLOOKUP($U1542,技リスト!$A$1:$F$270,4,FALSE)),"一致","")</f>
        <v/>
      </c>
      <c r="Y1542" s="15" t="s">
        <v>290</v>
      </c>
      <c r="Z1542" s="3" t="str">
        <f>IF(ISERROR(VLOOKUP($Y1542,技リスト!$A$1:$F$270,6,FALSE)),"－",VLOOKUP($Y1542,技リスト!$A$1:$F$270,6,FALSE))</f>
        <v>BL</v>
      </c>
      <c r="AA1542" s="3">
        <f>IF(ISERROR(VLOOKUP($Y1542,技リスト!$A$1:$F$270,3,FALSE)),"－",VLOOKUP($Y1542,技リスト!$A$1:$F$270,3,FALSE))</f>
        <v>56</v>
      </c>
      <c r="AB1542" s="3" t="str">
        <f>IF($E1542=IF(ISERROR(VLOOKUP($Y1542,技リスト!$A$1:$F$270,4,FALSE)),"－",VLOOKUP($Y1542,技リスト!$A$1:$F$270,4,FALSE)),"一致","")</f>
        <v/>
      </c>
      <c r="AC1542" s="15" t="s">
        <v>250</v>
      </c>
      <c r="AD1542" s="3" t="str">
        <f>IF(ISERROR(VLOOKUP($AC1542,技リスト!$A$1:$F$270,6,FALSE)),"－",VLOOKUP($AC1542,技リスト!$A$1:$F$270,6,FALSE))</f>
        <v>P1</v>
      </c>
      <c r="AE1542" s="3">
        <f>IF(ISERROR(VLOOKUP($AC1542,技リスト!$A$1:$F$270,3,FALSE)),"－",VLOOKUP($AC1542,技リスト!$A$1:$F$270,3,FALSE))</f>
        <v>46</v>
      </c>
      <c r="AF1542" s="3" t="str">
        <f>IF($E1542=IF(ISERROR(VLOOKUP($AC1542,技リスト!$A$1:$F$245,4,FALSE)),"－",VLOOKUP($AC1542,技リスト!$A$1:$F$245,4,FALSE)),"一致","")</f>
        <v/>
      </c>
      <c r="AG1542" s="16" t="str">
        <f t="shared" si="192"/>
        <v>スワンダイブフェイクボールくものいとねっけつヘッド</v>
      </c>
      <c r="AH1542" s="16" t="str">
        <f t="shared" si="193"/>
        <v>スワンダイブフェイクボールくものいとねっけつヘッド</v>
      </c>
      <c r="AI1542" s="16" t="str">
        <f t="shared" si="194"/>
        <v>スワンダイブフェイクボールくものいとねっけつヘッド</v>
      </c>
      <c r="AJ1542" s="16" t="str">
        <f t="shared" si="195"/>
        <v>スワンダイブフェイクボールくものいとねっけつヘッド</v>
      </c>
      <c r="AK1542" s="15" t="str">
        <f t="shared" si="196"/>
        <v>CABLBLP1</v>
      </c>
      <c r="AL1542" s="16" t="str">
        <f t="shared" si="197"/>
        <v>CABLBLP1</v>
      </c>
      <c r="AM1542" s="15" t="str">
        <f t="shared" si="198"/>
        <v>CABLBLP1</v>
      </c>
      <c r="AN1542" s="15" t="str">
        <f t="shared" si="199"/>
        <v>CABLBLP1</v>
      </c>
    </row>
    <row r="1543" spans="1:40" ht="11.25" customHeight="1" x14ac:dyDescent="0.15">
      <c r="A1543" s="15">
        <v>1542</v>
      </c>
      <c r="B1543" s="15" t="s">
        <v>3396</v>
      </c>
      <c r="C1543" s="15" t="s">
        <v>3397</v>
      </c>
      <c r="D1543" s="3" t="s">
        <v>18</v>
      </c>
      <c r="E1543" s="15" t="s">
        <v>19</v>
      </c>
      <c r="F1543" s="15" t="s">
        <v>53</v>
      </c>
      <c r="G1543" s="15">
        <v>125</v>
      </c>
      <c r="H1543" s="15">
        <v>141</v>
      </c>
      <c r="I1543" s="15">
        <v>45</v>
      </c>
      <c r="J1543" s="15">
        <v>56</v>
      </c>
      <c r="K1543" s="15">
        <v>56</v>
      </c>
      <c r="L1543" s="15">
        <v>60</v>
      </c>
      <c r="M1543" s="15">
        <v>69</v>
      </c>
      <c r="N1543" s="15">
        <v>63</v>
      </c>
      <c r="O1543" s="15">
        <v>63</v>
      </c>
      <c r="P1543" s="15">
        <v>19</v>
      </c>
      <c r="Q1543" s="15" t="s">
        <v>277</v>
      </c>
      <c r="R1543" s="3" t="str">
        <f>IF(ISERROR(VLOOKUP($Q1543,技リスト!$A$1:$F$270,6,FALSE)),"－",VLOOKUP($Q1543,技リスト!$A$1:$F$270,6,FALSE))</f>
        <v>DR</v>
      </c>
      <c r="S1543" s="3">
        <f>IF(ISERROR(VLOOKUP($Q1543,技リスト!$A$1:$F$270,3,FALSE)),"－",VLOOKUP($Q1543,技リスト!$A$1:$F$270,3,FALSE))</f>
        <v>22</v>
      </c>
      <c r="T1543" s="3" t="str">
        <f>IF($E1543=IF(ISERROR(VLOOKUP($Q1543,技リスト!$A$1:$F$270,4,FALSE)),"－",VLOOKUP($Q1543,技リスト!$A$1:$F$270,4,FALSE)),"一致","")</f>
        <v>一致</v>
      </c>
      <c r="U1543" s="15" t="s">
        <v>427</v>
      </c>
      <c r="V1543" s="3" t="str">
        <f>IF(ISERROR(VLOOKUP($U1543,技リスト!$A$1:$F$270,6,FALSE)),"－",VLOOKUP($U1543,技リスト!$A$1:$F$270,6,FALSE))</f>
        <v>BL</v>
      </c>
      <c r="W1543" s="3">
        <f>IF(ISERROR(VLOOKUP($U1543,技リスト!$A$1:$F$270,3,FALSE)),"－",VLOOKUP($U1543,技リスト!$A$1:$F$270,3,FALSE))</f>
        <v>39</v>
      </c>
      <c r="X1543" s="3" t="str">
        <f>IF($E1543=IF(ISERROR(VLOOKUP($U1543,技リスト!$A$1:$F$270,4,FALSE)),"－",VLOOKUP($U1543,技リスト!$A$1:$F$270,4,FALSE)),"一致","")</f>
        <v/>
      </c>
      <c r="Y1543" s="15" t="s">
        <v>180</v>
      </c>
      <c r="Z1543" s="3" t="str">
        <f>IF(ISERROR(VLOOKUP($Y1543,技リスト!$A$1:$F$270,6,FALSE)),"－",VLOOKUP($Y1543,技リスト!$A$1:$F$270,6,FALSE))</f>
        <v>NS</v>
      </c>
      <c r="AA1543" s="3">
        <f>IF(ISERROR(VLOOKUP($Y1543,技リスト!$A$1:$F$270,3,FALSE)),"－",VLOOKUP($Y1543,技リスト!$A$1:$F$270,3,FALSE))</f>
        <v>65</v>
      </c>
      <c r="AB1543" s="3" t="str">
        <f>IF($E1543=IF(ISERROR(VLOOKUP($Y1543,技リスト!$A$1:$F$270,4,FALSE)),"－",VLOOKUP($Y1543,技リスト!$A$1:$F$270,4,FALSE)),"一致","")</f>
        <v>一致</v>
      </c>
      <c r="AC1543" s="15" t="s">
        <v>152</v>
      </c>
      <c r="AD1543" s="3" t="str">
        <f>IF(ISERROR(VLOOKUP($AC1543,技リスト!$A$1:$F$270,6,FALSE)),"－",VLOOKUP($AC1543,技リスト!$A$1:$F$270,6,FALSE))</f>
        <v>DR</v>
      </c>
      <c r="AE1543" s="3">
        <f>IF(ISERROR(VLOOKUP($AC1543,技リスト!$A$1:$F$270,3,FALSE)),"－",VLOOKUP($AC1543,技リスト!$A$1:$F$270,3,FALSE))</f>
        <v>47</v>
      </c>
      <c r="AF1543" s="3" t="str">
        <f>IF($E1543=IF(ISERROR(VLOOKUP($AC1543,技リスト!$A$1:$F$245,4,FALSE)),"－",VLOOKUP($AC1543,技リスト!$A$1:$F$245,4,FALSE)),"一致","")</f>
        <v/>
      </c>
      <c r="AG1543" s="16" t="str">
        <f t="shared" si="192"/>
        <v>マジックブレードアタックドラゴンクラッシュジグザグスパーク</v>
      </c>
      <c r="AH1543" s="16" t="str">
        <f t="shared" si="193"/>
        <v>マジックブレードアタックドラゴンクラッシュジグザグスパーク</v>
      </c>
      <c r="AI1543" s="16" t="str">
        <f t="shared" si="194"/>
        <v>マジックブレードアタックドラゴンクラッシュジグザグスパーク</v>
      </c>
      <c r="AJ1543" s="16" t="str">
        <f t="shared" si="195"/>
        <v>マジックブレードアタックドラゴンクラッシュジグザグスパーク</v>
      </c>
      <c r="AK1543" s="15" t="str">
        <f t="shared" si="196"/>
        <v>DRBLNSDR</v>
      </c>
      <c r="AL1543" s="16" t="str">
        <f t="shared" si="197"/>
        <v>DRBLNSDR</v>
      </c>
      <c r="AM1543" s="15" t="str">
        <f t="shared" si="198"/>
        <v>DRBLNSDR</v>
      </c>
      <c r="AN1543" s="15" t="str">
        <f t="shared" si="199"/>
        <v>DRBLNSDR</v>
      </c>
    </row>
    <row r="1544" spans="1:40" ht="11.25" customHeight="1" x14ac:dyDescent="0.15">
      <c r="A1544" s="15">
        <v>1543</v>
      </c>
      <c r="B1544" s="15" t="s">
        <v>3398</v>
      </c>
      <c r="C1544" s="15" t="s">
        <v>3399</v>
      </c>
      <c r="D1544" s="3" t="s">
        <v>18</v>
      </c>
      <c r="E1544" s="15" t="s">
        <v>88</v>
      </c>
      <c r="F1544" s="15" t="s">
        <v>17</v>
      </c>
      <c r="G1544" s="15">
        <v>134</v>
      </c>
      <c r="H1544" s="15">
        <v>182</v>
      </c>
      <c r="I1544" s="15">
        <v>45</v>
      </c>
      <c r="J1544" s="15">
        <v>39</v>
      </c>
      <c r="K1544" s="15">
        <v>34</v>
      </c>
      <c r="L1544" s="15">
        <v>74</v>
      </c>
      <c r="M1544" s="15">
        <v>77</v>
      </c>
      <c r="N1544" s="15">
        <v>55</v>
      </c>
      <c r="O1544" s="15">
        <v>59</v>
      </c>
      <c r="P1544" s="15">
        <v>17</v>
      </c>
      <c r="Q1544" s="15" t="s">
        <v>313</v>
      </c>
      <c r="R1544" s="3" t="str">
        <f>IF(ISERROR(VLOOKUP($Q1544,技リスト!$A$1:$F$270,6,FALSE)),"－",VLOOKUP($Q1544,技リスト!$A$1:$F$270,6,FALSE))</f>
        <v>NS</v>
      </c>
      <c r="S1544" s="3">
        <f>IF(ISERROR(VLOOKUP($Q1544,技リスト!$A$1:$F$270,3,FALSE)),"－",VLOOKUP($Q1544,技リスト!$A$1:$F$270,3,FALSE))</f>
        <v>31</v>
      </c>
      <c r="T1544" s="3" t="str">
        <f>IF($E1544=IF(ISERROR(VLOOKUP($Q1544,技リスト!$A$1:$F$270,4,FALSE)),"－",VLOOKUP($Q1544,技リスト!$A$1:$F$270,4,FALSE)),"一致","")</f>
        <v/>
      </c>
      <c r="U1544" s="15" t="s">
        <v>276</v>
      </c>
      <c r="V1544" s="3" t="str">
        <f>IF(ISERROR(VLOOKUP($U1544,技リスト!$A$1:$F$270,6,FALSE)),"－",VLOOKUP($U1544,技リスト!$A$1:$F$270,6,FALSE))</f>
        <v>BL</v>
      </c>
      <c r="W1544" s="3">
        <f>IF(ISERROR(VLOOKUP($U1544,技リスト!$A$1:$F$270,3,FALSE)),"－",VLOOKUP($U1544,技リスト!$A$1:$F$270,3,FALSE))</f>
        <v>16</v>
      </c>
      <c r="X1544" s="3" t="str">
        <f>IF($E1544=IF(ISERROR(VLOOKUP($U1544,技リスト!$A$1:$F$270,4,FALSE)),"－",VLOOKUP($U1544,技リスト!$A$1:$F$270,4,FALSE)),"一致","")</f>
        <v/>
      </c>
      <c r="Y1544" s="15" t="s">
        <v>698</v>
      </c>
      <c r="Z1544" s="3" t="str">
        <f>IF(ISERROR(VLOOKUP($Y1544,技リスト!$A$1:$F$270,6,FALSE)),"－",VLOOKUP($Y1544,技リスト!$A$1:$F$270,6,FALSE))</f>
        <v>BL</v>
      </c>
      <c r="AA1544" s="3">
        <f>IF(ISERROR(VLOOKUP($Y1544,技リスト!$A$1:$F$270,3,FALSE)),"－",VLOOKUP($Y1544,技リスト!$A$1:$F$270,3,FALSE))</f>
        <v>44</v>
      </c>
      <c r="AB1544" s="3" t="str">
        <f>IF($E1544=IF(ISERROR(VLOOKUP($Y1544,技リスト!$A$1:$F$270,4,FALSE)),"－",VLOOKUP($Y1544,技リスト!$A$1:$F$270,4,FALSE)),"一致","")</f>
        <v>一致</v>
      </c>
      <c r="AC1544" s="15" t="s">
        <v>141</v>
      </c>
      <c r="AD1544" s="3" t="str">
        <f>IF(ISERROR(VLOOKUP($AC1544,技リスト!$A$1:$F$270,6,FALSE)),"－",VLOOKUP($AC1544,技リスト!$A$1:$F$270,6,FALSE))</f>
        <v>BL</v>
      </c>
      <c r="AE1544" s="3">
        <f>IF(ISERROR(VLOOKUP($AC1544,技リスト!$A$1:$F$270,3,FALSE)),"－",VLOOKUP($AC1544,技リスト!$A$1:$F$270,3,FALSE))</f>
        <v>64</v>
      </c>
      <c r="AF1544" s="3" t="str">
        <f>IF($E1544=IF(ISERROR(VLOOKUP($AC1544,技リスト!$A$1:$F$245,4,FALSE)),"－",VLOOKUP($AC1544,技リスト!$A$1:$F$245,4,FALSE)),"一致","")</f>
        <v/>
      </c>
      <c r="AG1544" s="16" t="str">
        <f t="shared" si="192"/>
        <v>サイコショットドッペルゲンガーアイスグランドかげぬい</v>
      </c>
      <c r="AH1544" s="16" t="str">
        <f t="shared" si="193"/>
        <v>サイコショットドッペルゲンガーアイスグランドかげぬい</v>
      </c>
      <c r="AI1544" s="16" t="str">
        <f t="shared" si="194"/>
        <v>サイコショットドッペルゲンガーアイスグランドかげぬい</v>
      </c>
      <c r="AJ1544" s="16" t="str">
        <f t="shared" si="195"/>
        <v>サイコショットドッペルゲンガーアイスグランドかげぬい</v>
      </c>
      <c r="AK1544" s="15" t="str">
        <f t="shared" si="196"/>
        <v>NSBLBLBL</v>
      </c>
      <c r="AL1544" s="16" t="str">
        <f t="shared" si="197"/>
        <v>NSBLBLBL</v>
      </c>
      <c r="AM1544" s="15" t="str">
        <f t="shared" si="198"/>
        <v>NSBLBLBL</v>
      </c>
      <c r="AN1544" s="15" t="str">
        <f t="shared" si="199"/>
        <v>NSBLBLBL</v>
      </c>
    </row>
    <row r="1545" spans="1:40" ht="11.25" customHeight="1" x14ac:dyDescent="0.15">
      <c r="A1545" s="15">
        <v>1544</v>
      </c>
      <c r="B1545" s="15" t="s">
        <v>3400</v>
      </c>
      <c r="C1545" s="15" t="s">
        <v>3401</v>
      </c>
      <c r="D1545" s="3" t="s">
        <v>18</v>
      </c>
      <c r="E1545" s="15" t="s">
        <v>121</v>
      </c>
      <c r="F1545" s="15" t="s">
        <v>17</v>
      </c>
      <c r="G1545" s="15">
        <v>103</v>
      </c>
      <c r="H1545" s="15">
        <v>130</v>
      </c>
      <c r="I1545" s="15">
        <v>49</v>
      </c>
      <c r="J1545" s="15">
        <v>60</v>
      </c>
      <c r="K1545" s="15">
        <v>55</v>
      </c>
      <c r="L1545" s="15">
        <v>69</v>
      </c>
      <c r="M1545" s="15">
        <v>65</v>
      </c>
      <c r="N1545" s="15">
        <v>62</v>
      </c>
      <c r="O1545" s="15">
        <v>55</v>
      </c>
      <c r="P1545" s="15">
        <v>33</v>
      </c>
      <c r="Q1545" s="15" t="s">
        <v>276</v>
      </c>
      <c r="R1545" s="3" t="str">
        <f>IF(ISERROR(VLOOKUP($Q1545,技リスト!$A$1:$F$270,6,FALSE)),"－",VLOOKUP($Q1545,技リスト!$A$1:$F$270,6,FALSE))</f>
        <v>BL</v>
      </c>
      <c r="S1545" s="3">
        <f>IF(ISERROR(VLOOKUP($Q1545,技リスト!$A$1:$F$270,3,FALSE)),"－",VLOOKUP($Q1545,技リスト!$A$1:$F$270,3,FALSE))</f>
        <v>16</v>
      </c>
      <c r="T1545" s="3" t="str">
        <f>IF($E1545=IF(ISERROR(VLOOKUP($Q1545,技リスト!$A$1:$F$270,4,FALSE)),"－",VLOOKUP($Q1545,技リスト!$A$1:$F$270,4,FALSE)),"一致","")</f>
        <v/>
      </c>
      <c r="U1545" s="15" t="s">
        <v>298</v>
      </c>
      <c r="V1545" s="3" t="str">
        <f>IF(ISERROR(VLOOKUP($U1545,技リスト!$A$1:$F$270,6,FALSE)),"－",VLOOKUP($U1545,技リスト!$A$1:$F$270,6,FALSE))</f>
        <v>DR</v>
      </c>
      <c r="W1545" s="3">
        <f>IF(ISERROR(VLOOKUP($U1545,技リスト!$A$1:$F$270,3,FALSE)),"－",VLOOKUP($U1545,技リスト!$A$1:$F$270,3,FALSE))</f>
        <v>38</v>
      </c>
      <c r="X1545" s="3" t="str">
        <f>IF($E1545=IF(ISERROR(VLOOKUP($U1545,技リスト!$A$1:$F$270,4,FALSE)),"－",VLOOKUP($U1545,技リスト!$A$1:$F$270,4,FALSE)),"一致","")</f>
        <v/>
      </c>
      <c r="Y1545" s="15" t="s">
        <v>427</v>
      </c>
      <c r="Z1545" s="3" t="str">
        <f>IF(ISERROR(VLOOKUP($Y1545,技リスト!$A$1:$F$270,6,FALSE)),"－",VLOOKUP($Y1545,技リスト!$A$1:$F$270,6,FALSE))</f>
        <v>BL</v>
      </c>
      <c r="AA1545" s="3">
        <f>IF(ISERROR(VLOOKUP($Y1545,技リスト!$A$1:$F$270,3,FALSE)),"－",VLOOKUP($Y1545,技リスト!$A$1:$F$270,3,FALSE))</f>
        <v>39</v>
      </c>
      <c r="AB1545" s="3" t="str">
        <f>IF($E1545=IF(ISERROR(VLOOKUP($Y1545,技リスト!$A$1:$F$270,4,FALSE)),"－",VLOOKUP($Y1545,技リスト!$A$1:$F$270,4,FALSE)),"一致","")</f>
        <v/>
      </c>
      <c r="AC1545" s="15" t="s">
        <v>199</v>
      </c>
      <c r="AD1545" s="3" t="str">
        <f>IF(ISERROR(VLOOKUP($AC1545,技リスト!$A$1:$F$270,6,FALSE)),"－",VLOOKUP($AC1545,技リスト!$A$1:$F$270,6,FALSE))</f>
        <v>BB</v>
      </c>
      <c r="AE1545" s="3">
        <f>IF(ISERROR(VLOOKUP($AC1545,技リスト!$A$1:$F$270,3,FALSE)),"－",VLOOKUP($AC1545,技リスト!$A$1:$F$270,3,FALSE))</f>
        <v>58</v>
      </c>
      <c r="AF1545" s="3" t="str">
        <f>IF($E1545=IF(ISERROR(VLOOKUP($AC1545,技リスト!$A$1:$F$245,4,FALSE)),"－",VLOOKUP($AC1545,技リスト!$A$1:$F$245,4,FALSE)),"一致","")</f>
        <v/>
      </c>
      <c r="AG1545" s="16" t="str">
        <f t="shared" si="192"/>
        <v>ドッペルゲンガームーンサルトブレードアタックスピニングカット</v>
      </c>
      <c r="AH1545" s="16" t="str">
        <f t="shared" si="193"/>
        <v>ドッペルゲンガームーンサルトブレードアタックスピニングカット</v>
      </c>
      <c r="AI1545" s="16" t="str">
        <f t="shared" si="194"/>
        <v>ドッペルゲンガームーンサルトブレードアタックスピニングカット</v>
      </c>
      <c r="AJ1545" s="16" t="str">
        <f t="shared" si="195"/>
        <v>ドッペルゲンガームーンサルトブレードアタックスピニングカット</v>
      </c>
      <c r="AK1545" s="15" t="str">
        <f t="shared" si="196"/>
        <v>BLDRBLBB</v>
      </c>
      <c r="AL1545" s="16" t="str">
        <f t="shared" si="197"/>
        <v>BLDRBLBB</v>
      </c>
      <c r="AM1545" s="15" t="str">
        <f t="shared" si="198"/>
        <v>BLDRBLBB</v>
      </c>
      <c r="AN1545" s="15" t="str">
        <f t="shared" si="199"/>
        <v>BLDRBLBB</v>
      </c>
    </row>
    <row r="1546" spans="1:40" ht="11.25" customHeight="1" x14ac:dyDescent="0.15">
      <c r="A1546" s="15">
        <v>1545</v>
      </c>
      <c r="B1546" s="15" t="s">
        <v>3402</v>
      </c>
      <c r="C1546" s="15" t="s">
        <v>3403</v>
      </c>
      <c r="D1546" s="3" t="s">
        <v>192</v>
      </c>
      <c r="E1546" s="15" t="s">
        <v>19</v>
      </c>
      <c r="F1546" s="15" t="s">
        <v>53</v>
      </c>
      <c r="G1546" s="15">
        <v>116</v>
      </c>
      <c r="H1546" s="15">
        <v>132</v>
      </c>
      <c r="I1546" s="15">
        <v>50</v>
      </c>
      <c r="J1546" s="15">
        <v>55</v>
      </c>
      <c r="K1546" s="15">
        <v>62</v>
      </c>
      <c r="L1546" s="15">
        <v>62</v>
      </c>
      <c r="M1546" s="15">
        <v>70</v>
      </c>
      <c r="N1546" s="15">
        <v>70</v>
      </c>
      <c r="O1546" s="15">
        <v>57</v>
      </c>
      <c r="P1546" s="15">
        <v>27</v>
      </c>
      <c r="Q1546" s="15" t="s">
        <v>193</v>
      </c>
      <c r="R1546" s="3" t="str">
        <f>IF(ISERROR(VLOOKUP($Q1546,技リスト!$A$1:$F$270,6,FALSE)),"－",VLOOKUP($Q1546,技リスト!$A$1:$F$270,6,FALSE))</f>
        <v>－</v>
      </c>
      <c r="S1546" s="3" t="str">
        <f>IF(ISERROR(VLOOKUP($Q1546,技リスト!$A$1:$F$270,3,FALSE)),"－",VLOOKUP($Q1546,技リスト!$A$1:$F$270,3,FALSE))</f>
        <v>－</v>
      </c>
      <c r="T1546" s="3" t="str">
        <f>IF($E1546=IF(ISERROR(VLOOKUP($Q1546,技リスト!$A$1:$F$270,4,FALSE)),"－",VLOOKUP($Q1546,技リスト!$A$1:$F$270,4,FALSE)),"一致","")</f>
        <v/>
      </c>
      <c r="U1546" s="15" t="s">
        <v>373</v>
      </c>
      <c r="V1546" s="3" t="str">
        <f>IF(ISERROR(VLOOKUP($U1546,技リスト!$A$1:$F$270,6,FALSE)),"－",VLOOKUP($U1546,技リスト!$A$1:$F$270,6,FALSE))</f>
        <v>LS</v>
      </c>
      <c r="W1546" s="3">
        <f>IF(ISERROR(VLOOKUP($U1546,技リスト!$A$1:$F$270,3,FALSE)),"－",VLOOKUP($U1546,技リスト!$A$1:$F$270,3,FALSE))</f>
        <v>69</v>
      </c>
      <c r="X1546" s="3" t="str">
        <f>IF($E1546=IF(ISERROR(VLOOKUP($U1546,技リスト!$A$1:$F$270,4,FALSE)),"－",VLOOKUP($U1546,技リスト!$A$1:$F$270,4,FALSE)),"一致","")</f>
        <v/>
      </c>
      <c r="Y1546" s="15" t="s">
        <v>427</v>
      </c>
      <c r="Z1546" s="3" t="str">
        <f>IF(ISERROR(VLOOKUP($Y1546,技リスト!$A$1:$F$270,6,FALSE)),"－",VLOOKUP($Y1546,技リスト!$A$1:$F$270,6,FALSE))</f>
        <v>BL</v>
      </c>
      <c r="AA1546" s="3">
        <f>IF(ISERROR(VLOOKUP($Y1546,技リスト!$A$1:$F$270,3,FALSE)),"－",VLOOKUP($Y1546,技リスト!$A$1:$F$270,3,FALSE))</f>
        <v>39</v>
      </c>
      <c r="AB1546" s="3" t="str">
        <f>IF($E1546=IF(ISERROR(VLOOKUP($Y1546,技リスト!$A$1:$F$270,4,FALSE)),"－",VLOOKUP($Y1546,技リスト!$A$1:$F$270,4,FALSE)),"一致","")</f>
        <v/>
      </c>
      <c r="AC1546" s="15" t="s">
        <v>2638</v>
      </c>
      <c r="AD1546" s="3" t="str">
        <f>IF(ISERROR(VLOOKUP($AC1546,技リスト!$A$1:$F$270,6,FALSE)),"－",VLOOKUP($AC1546,技リスト!$A$1:$F$270,6,FALSE))</f>
        <v>DR</v>
      </c>
      <c r="AE1546" s="3">
        <f>IF(ISERROR(VLOOKUP($AC1546,技リスト!$A$1:$F$270,3,FALSE)),"－",VLOOKUP($AC1546,技リスト!$A$1:$F$270,3,FALSE))</f>
        <v>52</v>
      </c>
      <c r="AF1546" s="3" t="str">
        <f>IF($E1546=IF(ISERROR(VLOOKUP($AC1546,技リスト!$A$1:$F$245,4,FALSE)),"－",VLOOKUP($AC1546,技リスト!$A$1:$F$245,4,FALSE)),"一致","")</f>
        <v/>
      </c>
      <c r="AG1546" s="16" t="str">
        <f t="shared" si="192"/>
        <v>おいろけUP!パトリオットシュートブレードアタックリボンシャワー</v>
      </c>
      <c r="AH1546" s="16" t="str">
        <f t="shared" si="193"/>
        <v>おいろけUP!パトリオットシュートブレードアタックリボンシャワー</v>
      </c>
      <c r="AI1546" s="16" t="str">
        <f t="shared" si="194"/>
        <v>おいろけUP!パトリオットシュートブレードアタックリボンシャワー</v>
      </c>
      <c r="AJ1546" s="16" t="str">
        <f t="shared" si="195"/>
        <v>おいろけUP!パトリオットシュートブレードアタックリボンシャワー</v>
      </c>
      <c r="AK1546" s="15" t="str">
        <f t="shared" si="196"/>
        <v>－LSBLDR</v>
      </c>
      <c r="AL1546" s="16" t="str">
        <f t="shared" si="197"/>
        <v>－LSBLDR</v>
      </c>
      <c r="AM1546" s="15" t="str">
        <f t="shared" si="198"/>
        <v>－LSBLDR</v>
      </c>
      <c r="AN1546" s="15" t="str">
        <f t="shared" si="199"/>
        <v>－LSBLDR</v>
      </c>
    </row>
    <row r="1547" spans="1:40" ht="11.25" customHeight="1" x14ac:dyDescent="0.15">
      <c r="A1547" s="15">
        <v>1546</v>
      </c>
      <c r="B1547" s="15" t="s">
        <v>3404</v>
      </c>
      <c r="C1547" s="15" t="s">
        <v>3405</v>
      </c>
      <c r="D1547" s="3" t="s">
        <v>18</v>
      </c>
      <c r="E1547" s="15" t="s">
        <v>121</v>
      </c>
      <c r="F1547" s="15" t="s">
        <v>53</v>
      </c>
      <c r="G1547" s="15">
        <v>121</v>
      </c>
      <c r="H1547" s="15">
        <v>140</v>
      </c>
      <c r="I1547" s="15">
        <v>46</v>
      </c>
      <c r="J1547" s="15">
        <v>28</v>
      </c>
      <c r="K1547" s="15">
        <v>28</v>
      </c>
      <c r="L1547" s="15">
        <v>53</v>
      </c>
      <c r="M1547" s="15">
        <v>65</v>
      </c>
      <c r="N1547" s="15">
        <v>55</v>
      </c>
      <c r="O1547" s="15">
        <v>52</v>
      </c>
      <c r="P1547" s="15">
        <v>17</v>
      </c>
      <c r="Q1547" s="15" t="s">
        <v>276</v>
      </c>
      <c r="R1547" s="3" t="str">
        <f>IF(ISERROR(VLOOKUP($Q1547,技リスト!$A$1:$F$270,6,FALSE)),"－",VLOOKUP($Q1547,技リスト!$A$1:$F$270,6,FALSE))</f>
        <v>BL</v>
      </c>
      <c r="S1547" s="3">
        <f>IF(ISERROR(VLOOKUP($Q1547,技リスト!$A$1:$F$270,3,FALSE)),"－",VLOOKUP($Q1547,技リスト!$A$1:$F$270,3,FALSE))</f>
        <v>16</v>
      </c>
      <c r="T1547" s="3" t="str">
        <f>IF($E1547=IF(ISERROR(VLOOKUP($Q1547,技リスト!$A$1:$F$270,4,FALSE)),"－",VLOOKUP($Q1547,技リスト!$A$1:$F$270,4,FALSE)),"一致","")</f>
        <v/>
      </c>
      <c r="U1547" s="15" t="s">
        <v>175</v>
      </c>
      <c r="V1547" s="3" t="str">
        <f>IF(ISERROR(VLOOKUP($U1547,技リスト!$A$1:$F$270,6,FALSE)),"－",VLOOKUP($U1547,技リスト!$A$1:$F$270,6,FALSE))</f>
        <v>NS</v>
      </c>
      <c r="W1547" s="3">
        <f>IF(ISERROR(VLOOKUP($U1547,技リスト!$A$1:$F$270,3,FALSE)),"－",VLOOKUP($U1547,技リスト!$A$1:$F$270,3,FALSE))</f>
        <v>65</v>
      </c>
      <c r="X1547" s="3" t="str">
        <f>IF($E1547=IF(ISERROR(VLOOKUP($U1547,技リスト!$A$1:$F$270,4,FALSE)),"－",VLOOKUP($U1547,技リスト!$A$1:$F$270,4,FALSE)),"一致","")</f>
        <v/>
      </c>
      <c r="Y1547" s="15" t="s">
        <v>363</v>
      </c>
      <c r="Z1547" s="3" t="str">
        <f>IF(ISERROR(VLOOKUP($Y1547,技リスト!$A$1:$F$270,6,FALSE)),"－",VLOOKUP($Y1547,技リスト!$A$1:$F$270,6,FALSE))</f>
        <v>DR</v>
      </c>
      <c r="AA1547" s="3">
        <f>IF(ISERROR(VLOOKUP($Y1547,技リスト!$A$1:$F$270,3,FALSE)),"－",VLOOKUP($Y1547,技リスト!$A$1:$F$270,3,FALSE))</f>
        <v>52</v>
      </c>
      <c r="AB1547" s="3" t="str">
        <f>IF($E1547=IF(ISERROR(VLOOKUP($Y1547,技リスト!$A$1:$F$270,4,FALSE)),"－",VLOOKUP($Y1547,技リスト!$A$1:$F$270,4,FALSE)),"一致","")</f>
        <v/>
      </c>
      <c r="AC1547" s="15" t="s">
        <v>148</v>
      </c>
      <c r="AD1547" s="3" t="str">
        <f>IF(ISERROR(VLOOKUP($AC1547,技リスト!$A$1:$F$270,6,FALSE)),"－",VLOOKUP($AC1547,技リスト!$A$1:$F$270,6,FALSE))</f>
        <v>BS</v>
      </c>
      <c r="AE1547" s="3">
        <f>IF(ISERROR(VLOOKUP($AC1547,技リスト!$A$1:$F$270,3,FALSE)),"－",VLOOKUP($AC1547,技リスト!$A$1:$F$270,3,FALSE))</f>
        <v>80</v>
      </c>
      <c r="AF1547" s="3" t="str">
        <f>IF($E1547=IF(ISERROR(VLOOKUP($AC1547,技リスト!$A$1:$F$245,4,FALSE)),"－",VLOOKUP($AC1547,技リスト!$A$1:$F$245,4,FALSE)),"一致","")</f>
        <v/>
      </c>
      <c r="AG1547" s="16" t="str">
        <f t="shared" si="192"/>
        <v>ドッペルゲンガーファイアトルネードざんぞうドこんじょうバット</v>
      </c>
      <c r="AH1547" s="16" t="str">
        <f t="shared" si="193"/>
        <v>ドッペルゲンガーファイアトルネードざんぞうドこんじょうバット</v>
      </c>
      <c r="AI1547" s="16" t="str">
        <f t="shared" si="194"/>
        <v>ドッペルゲンガーファイアトルネードざんぞうドこんじょうバット</v>
      </c>
      <c r="AJ1547" s="16" t="str">
        <f t="shared" si="195"/>
        <v>ドッペルゲンガーファイアトルネードざんぞうドこんじょうバット</v>
      </c>
      <c r="AK1547" s="15" t="str">
        <f t="shared" si="196"/>
        <v>BLNSDRBS</v>
      </c>
      <c r="AL1547" s="16" t="str">
        <f t="shared" si="197"/>
        <v>BLNSDRBS</v>
      </c>
      <c r="AM1547" s="15" t="str">
        <f t="shared" si="198"/>
        <v>BLNSDRBS</v>
      </c>
      <c r="AN1547" s="15" t="str">
        <f t="shared" si="199"/>
        <v>BLNSDRBS</v>
      </c>
    </row>
    <row r="1548" spans="1:40" ht="11.25" customHeight="1" x14ac:dyDescent="0.15">
      <c r="A1548" s="15">
        <v>1547</v>
      </c>
      <c r="B1548" s="15" t="s">
        <v>3406</v>
      </c>
      <c r="C1548" s="15" t="s">
        <v>3407</v>
      </c>
      <c r="D1548" s="3" t="s">
        <v>18</v>
      </c>
      <c r="E1548" s="15" t="s">
        <v>121</v>
      </c>
      <c r="F1548" s="15" t="s">
        <v>17</v>
      </c>
      <c r="G1548" s="15">
        <v>134</v>
      </c>
      <c r="H1548" s="15">
        <v>117</v>
      </c>
      <c r="I1548" s="15">
        <v>44</v>
      </c>
      <c r="J1548" s="15">
        <v>46</v>
      </c>
      <c r="K1548" s="15">
        <v>48</v>
      </c>
      <c r="L1548" s="15">
        <v>49</v>
      </c>
      <c r="M1548" s="15">
        <v>44</v>
      </c>
      <c r="N1548" s="15">
        <v>48</v>
      </c>
      <c r="O1548" s="15">
        <v>55</v>
      </c>
      <c r="P1548" s="15">
        <v>20</v>
      </c>
      <c r="Q1548" s="15" t="s">
        <v>305</v>
      </c>
      <c r="R1548" s="3" t="str">
        <f>IF(ISERROR(VLOOKUP($Q1548,技リスト!$A$1:$F$270,6,FALSE)),"－",VLOOKUP($Q1548,技リスト!$A$1:$F$270,6,FALSE))</f>
        <v>BB</v>
      </c>
      <c r="S1548" s="3">
        <f>IF(ISERROR(VLOOKUP($Q1548,技リスト!$A$1:$F$270,3,FALSE)),"－",VLOOKUP($Q1548,技リスト!$A$1:$F$270,3,FALSE))</f>
        <v>16</v>
      </c>
      <c r="T1548" s="3" t="str">
        <f>IF($E1548=IF(ISERROR(VLOOKUP($Q1548,技リスト!$A$1:$F$270,4,FALSE)),"－",VLOOKUP($Q1548,技リスト!$A$1:$F$270,4,FALSE)),"一致","")</f>
        <v>一致</v>
      </c>
      <c r="U1548" s="15" t="s">
        <v>449</v>
      </c>
      <c r="V1548" s="3" t="str">
        <f>IF(ISERROR(VLOOKUP($U1548,技リスト!$A$1:$F$270,6,FALSE)),"－",VLOOKUP($U1548,技リスト!$A$1:$F$270,6,FALSE))</f>
        <v>NS</v>
      </c>
      <c r="W1548" s="3">
        <f>IF(ISERROR(VLOOKUP($U1548,技リスト!$A$1:$F$270,3,FALSE)),"－",VLOOKUP($U1548,技リスト!$A$1:$F$270,3,FALSE))</f>
        <v>58</v>
      </c>
      <c r="X1548" s="3" t="str">
        <f>IF($E1548=IF(ISERROR(VLOOKUP($U1548,技リスト!$A$1:$F$270,4,FALSE)),"－",VLOOKUP($U1548,技リスト!$A$1:$F$270,4,FALSE)),"一致","")</f>
        <v>一致</v>
      </c>
      <c r="Y1548" s="15" t="s">
        <v>610</v>
      </c>
      <c r="Z1548" s="3" t="str">
        <f>IF(ISERROR(VLOOKUP($Y1548,技リスト!$A$1:$F$270,6,FALSE)),"－",VLOOKUP($Y1548,技リスト!$A$1:$F$270,6,FALSE))</f>
        <v>DR</v>
      </c>
      <c r="AA1548" s="3">
        <f>IF(ISERROR(VLOOKUP($Y1548,技リスト!$A$1:$F$270,3,FALSE)),"－",VLOOKUP($Y1548,技リスト!$A$1:$F$270,3,FALSE))</f>
        <v>38</v>
      </c>
      <c r="AB1548" s="3" t="str">
        <f>IF($E1548=IF(ISERROR(VLOOKUP($Y1548,技リスト!$A$1:$F$270,4,FALSE)),"－",VLOOKUP($Y1548,技リスト!$A$1:$F$270,4,FALSE)),"一致","")</f>
        <v/>
      </c>
      <c r="AC1548" s="15" t="s">
        <v>165</v>
      </c>
      <c r="AD1548" s="3" t="str">
        <f>IF(ISERROR(VLOOKUP($AC1548,技リスト!$A$1:$F$270,6,FALSE)),"－",VLOOKUP($AC1548,技リスト!$A$1:$F$270,6,FALSE))</f>
        <v>BL</v>
      </c>
      <c r="AE1548" s="3">
        <f>IF(ISERROR(VLOOKUP($AC1548,技リスト!$A$1:$F$270,3,FALSE)),"－",VLOOKUP($AC1548,技リスト!$A$1:$F$270,3,FALSE))</f>
        <v>46</v>
      </c>
      <c r="AF1548" s="3" t="str">
        <f>IF($E1548=IF(ISERROR(VLOOKUP($AC1548,技リスト!$A$1:$F$245,4,FALSE)),"－",VLOOKUP($AC1548,技リスト!$A$1:$F$245,4,FALSE)),"一致","")</f>
        <v/>
      </c>
      <c r="AG1548" s="16" t="str">
        <f t="shared" si="192"/>
        <v>ホーントレインつちだるまフーセンガムフェイクボール</v>
      </c>
      <c r="AH1548" s="16" t="str">
        <f t="shared" si="193"/>
        <v>ホーントレインつちだるまフーセンガムフェイクボール</v>
      </c>
      <c r="AI1548" s="16" t="str">
        <f t="shared" si="194"/>
        <v>ホーントレインつちだるまフーセンガムフェイクボール</v>
      </c>
      <c r="AJ1548" s="16" t="str">
        <f t="shared" si="195"/>
        <v>ホーントレインつちだるまフーセンガムフェイクボール</v>
      </c>
      <c r="AK1548" s="15" t="str">
        <f t="shared" si="196"/>
        <v>BBNSDRBL</v>
      </c>
      <c r="AL1548" s="16" t="str">
        <f t="shared" si="197"/>
        <v>BBNSDRBL</v>
      </c>
      <c r="AM1548" s="15" t="str">
        <f t="shared" si="198"/>
        <v>BBNSDRBL</v>
      </c>
      <c r="AN1548" s="15" t="str">
        <f t="shared" si="199"/>
        <v>BBNSDRBL</v>
      </c>
    </row>
    <row r="1549" spans="1:40" ht="11.25" customHeight="1" x14ac:dyDescent="0.15">
      <c r="A1549" s="15">
        <v>1548</v>
      </c>
      <c r="B1549" s="15" t="s">
        <v>3408</v>
      </c>
      <c r="C1549" s="15" t="s">
        <v>3409</v>
      </c>
      <c r="D1549" s="3" t="s">
        <v>18</v>
      </c>
      <c r="E1549" s="15" t="s">
        <v>121</v>
      </c>
      <c r="F1549" s="15" t="s">
        <v>52</v>
      </c>
      <c r="G1549" s="15">
        <v>151</v>
      </c>
      <c r="H1549" s="15">
        <v>176</v>
      </c>
      <c r="I1549" s="15">
        <v>65</v>
      </c>
      <c r="J1549" s="15">
        <v>73</v>
      </c>
      <c r="K1549" s="15">
        <v>67</v>
      </c>
      <c r="L1549" s="15">
        <v>78</v>
      </c>
      <c r="M1549" s="15">
        <v>62</v>
      </c>
      <c r="N1549" s="15">
        <v>66</v>
      </c>
      <c r="O1549" s="15">
        <v>64</v>
      </c>
      <c r="P1549" s="15">
        <v>20</v>
      </c>
      <c r="Q1549" s="15" t="s">
        <v>230</v>
      </c>
      <c r="R1549" s="3" t="str">
        <f>IF(ISERROR(VLOOKUP($Q1549,技リスト!$A$1:$F$270,6,FALSE)),"－",VLOOKUP($Q1549,技リスト!$A$1:$F$270,6,FALSE))</f>
        <v>NS</v>
      </c>
      <c r="S1549" s="3">
        <f>IF(ISERROR(VLOOKUP($Q1549,技リスト!$A$1:$F$270,3,FALSE)),"－",VLOOKUP($Q1549,技リスト!$A$1:$F$270,3,FALSE))</f>
        <v>67</v>
      </c>
      <c r="T1549" s="3" t="str">
        <f>IF($E1549=IF(ISERROR(VLOOKUP($Q1549,技リスト!$A$1:$F$270,4,FALSE)),"－",VLOOKUP($Q1549,技リスト!$A$1:$F$270,4,FALSE)),"一致","")</f>
        <v/>
      </c>
      <c r="U1549" s="15" t="s">
        <v>298</v>
      </c>
      <c r="V1549" s="3" t="str">
        <f>IF(ISERROR(VLOOKUP($U1549,技リスト!$A$1:$F$270,6,FALSE)),"－",VLOOKUP($U1549,技リスト!$A$1:$F$270,6,FALSE))</f>
        <v>DR</v>
      </c>
      <c r="W1549" s="3">
        <f>IF(ISERROR(VLOOKUP($U1549,技リスト!$A$1:$F$270,3,FALSE)),"－",VLOOKUP($U1549,技リスト!$A$1:$F$270,3,FALSE))</f>
        <v>38</v>
      </c>
      <c r="X1549" s="3" t="str">
        <f>IF($E1549=IF(ISERROR(VLOOKUP($U1549,技リスト!$A$1:$F$270,4,FALSE)),"－",VLOOKUP($U1549,技リスト!$A$1:$F$270,4,FALSE)),"一致","")</f>
        <v/>
      </c>
      <c r="Y1549" s="15" t="s">
        <v>241</v>
      </c>
      <c r="Z1549" s="3" t="str">
        <f>IF(ISERROR(VLOOKUP($Y1549,技リスト!$A$1:$F$270,6,FALSE)),"－",VLOOKUP($Y1549,技リスト!$A$1:$F$270,6,FALSE))</f>
        <v>DR</v>
      </c>
      <c r="AA1549" s="3">
        <f>IF(ISERROR(VLOOKUP($Y1549,技リスト!$A$1:$F$270,3,FALSE)),"－",VLOOKUP($Y1549,技リスト!$A$1:$F$270,3,FALSE))</f>
        <v>61</v>
      </c>
      <c r="AB1549" s="3" t="str">
        <f>IF($E1549=IF(ISERROR(VLOOKUP($Y1549,技リスト!$A$1:$F$270,4,FALSE)),"－",VLOOKUP($Y1549,技リスト!$A$1:$F$270,4,FALSE)),"一致","")</f>
        <v/>
      </c>
      <c r="AC1549" s="15" t="s">
        <v>214</v>
      </c>
      <c r="AD1549" s="3" t="str">
        <f>IF(ISERROR(VLOOKUP($AC1549,技リスト!$A$1:$F$270,6,FALSE)),"－",VLOOKUP($AC1549,技リスト!$A$1:$F$270,6,FALSE))</f>
        <v>NS</v>
      </c>
      <c r="AE1549" s="3">
        <f>IF(ISERROR(VLOOKUP($AC1549,技リスト!$A$1:$F$270,3,FALSE)),"－",VLOOKUP($AC1549,技リスト!$A$1:$F$270,3,FALSE))</f>
        <v>94</v>
      </c>
      <c r="AF1549" s="3" t="str">
        <f>IF($E1549=IF(ISERROR(VLOOKUP($AC1549,技リスト!$A$1:$F$245,4,FALSE)),"－",VLOOKUP($AC1549,技リスト!$A$1:$F$245,4,FALSE)),"一致","")</f>
        <v>一致</v>
      </c>
      <c r="AG1549" s="16" t="str">
        <f t="shared" si="192"/>
        <v>フリーズショットムーンサルトカマイタチリフレクトバスター</v>
      </c>
      <c r="AH1549" s="16" t="str">
        <f t="shared" si="193"/>
        <v>フリーズショットムーンサルトカマイタチリフレクトバスター</v>
      </c>
      <c r="AI1549" s="16" t="str">
        <f t="shared" si="194"/>
        <v>フリーズショットムーンサルトカマイタチリフレクトバスター</v>
      </c>
      <c r="AJ1549" s="16" t="str">
        <f t="shared" si="195"/>
        <v>フリーズショットムーンサルトカマイタチリフレクトバスター</v>
      </c>
      <c r="AK1549" s="15" t="str">
        <f t="shared" si="196"/>
        <v>NSDRDRNS</v>
      </c>
      <c r="AL1549" s="16" t="str">
        <f t="shared" si="197"/>
        <v>NSDRDRNS</v>
      </c>
      <c r="AM1549" s="15" t="str">
        <f t="shared" si="198"/>
        <v>NSDRDRNS</v>
      </c>
      <c r="AN1549" s="15" t="str">
        <f t="shared" si="199"/>
        <v>NSDRDRNS</v>
      </c>
    </row>
    <row r="1550" spans="1:40" ht="11.25" customHeight="1" x14ac:dyDescent="0.15">
      <c r="A1550" s="15">
        <v>1549</v>
      </c>
      <c r="B1550" s="15" t="s">
        <v>3410</v>
      </c>
      <c r="C1550" s="15" t="s">
        <v>3411</v>
      </c>
      <c r="D1550" s="3" t="s">
        <v>18</v>
      </c>
      <c r="E1550" s="15" t="s">
        <v>19</v>
      </c>
      <c r="F1550" s="15" t="s">
        <v>20</v>
      </c>
      <c r="G1550" s="15">
        <v>169</v>
      </c>
      <c r="H1550" s="15">
        <v>70</v>
      </c>
      <c r="I1550" s="15">
        <v>48</v>
      </c>
      <c r="J1550" s="15">
        <v>69</v>
      </c>
      <c r="K1550" s="15">
        <v>75</v>
      </c>
      <c r="L1550" s="15">
        <v>78</v>
      </c>
      <c r="M1550" s="15">
        <v>32</v>
      </c>
      <c r="N1550" s="15">
        <v>60</v>
      </c>
      <c r="O1550" s="15">
        <v>54</v>
      </c>
      <c r="P1550" s="15">
        <v>16</v>
      </c>
      <c r="Q1550" s="15" t="s">
        <v>366</v>
      </c>
      <c r="R1550" s="3" t="str">
        <f>IF(ISERROR(VLOOKUP($Q1550,技リスト!$A$1:$F$270,6,FALSE)),"－",VLOOKUP($Q1550,技リスト!$A$1:$F$270,6,FALSE))</f>
        <v>CA</v>
      </c>
      <c r="S1550" s="3">
        <f>IF(ISERROR(VLOOKUP($Q1550,技リスト!$A$1:$F$270,3,FALSE)),"－",VLOOKUP($Q1550,技リスト!$A$1:$F$270,3,FALSE))</f>
        <v>10</v>
      </c>
      <c r="T1550" s="3" t="str">
        <f>IF($E1550=IF(ISERROR(VLOOKUP($Q1550,技リスト!$A$1:$F$270,4,FALSE)),"－",VLOOKUP($Q1550,技リスト!$A$1:$F$270,4,FALSE)),"一致","")</f>
        <v/>
      </c>
      <c r="U1550" s="15" t="s">
        <v>630</v>
      </c>
      <c r="V1550" s="3" t="str">
        <f>IF(ISERROR(VLOOKUP($U1550,技リスト!$A$1:$F$270,6,FALSE)),"－",VLOOKUP($U1550,技リスト!$A$1:$F$270,6,FALSE))</f>
        <v>CA</v>
      </c>
      <c r="W1550" s="3">
        <f>IF(ISERROR(VLOOKUP($U1550,技リスト!$A$1:$F$270,3,FALSE)),"－",VLOOKUP($U1550,技リスト!$A$1:$F$270,3,FALSE))</f>
        <v>13</v>
      </c>
      <c r="X1550" s="3" t="str">
        <f>IF($E1550=IF(ISERROR(VLOOKUP($U1550,技リスト!$A$1:$F$270,4,FALSE)),"－",VLOOKUP($U1550,技リスト!$A$1:$F$270,4,FALSE)),"一致","")</f>
        <v/>
      </c>
      <c r="Y1550" s="15" t="s">
        <v>250</v>
      </c>
      <c r="Z1550" s="3" t="str">
        <f>IF(ISERROR(VLOOKUP($Y1550,技リスト!$A$1:$F$270,6,FALSE)),"－",VLOOKUP($Y1550,技リスト!$A$1:$F$270,6,FALSE))</f>
        <v>P1</v>
      </c>
      <c r="AA1550" s="3">
        <f>IF(ISERROR(VLOOKUP($Y1550,技リスト!$A$1:$F$270,3,FALSE)),"－",VLOOKUP($Y1550,技リスト!$A$1:$F$270,3,FALSE))</f>
        <v>46</v>
      </c>
      <c r="AB1550" s="3" t="str">
        <f>IF($E1550=IF(ISERROR(VLOOKUP($Y1550,技リスト!$A$1:$F$270,4,FALSE)),"－",VLOOKUP($Y1550,技リスト!$A$1:$F$270,4,FALSE)),"一致","")</f>
        <v/>
      </c>
      <c r="AC1550" s="15" t="s">
        <v>445</v>
      </c>
      <c r="AD1550" s="3" t="str">
        <f>IF(ISERROR(VLOOKUP($AC1550,技リスト!$A$1:$F$270,6,FALSE)),"－",VLOOKUP($AC1550,技リスト!$A$1:$F$270,6,FALSE))</f>
        <v>CA</v>
      </c>
      <c r="AE1550" s="3">
        <f>IF(ISERROR(VLOOKUP($AC1550,技リスト!$A$1:$F$270,3,FALSE)),"－",VLOOKUP($AC1550,技リスト!$A$1:$F$270,3,FALSE))</f>
        <v>61</v>
      </c>
      <c r="AF1550" s="3" t="str">
        <f>IF($E1550=IF(ISERROR(VLOOKUP($AC1550,技リスト!$A$1:$F$245,4,FALSE)),"－",VLOOKUP($AC1550,技リスト!$A$1:$F$245,4,FALSE)),"一致","")</f>
        <v/>
      </c>
      <c r="AG1550" s="16" t="str">
        <f t="shared" si="192"/>
        <v>タフネスブロックトルネードキャッチねっけつヘッドつむじ</v>
      </c>
      <c r="AH1550" s="16" t="str">
        <f t="shared" si="193"/>
        <v>タフネスブロックトルネードキャッチねっけつヘッドつむじ</v>
      </c>
      <c r="AI1550" s="16" t="str">
        <f t="shared" si="194"/>
        <v>タフネスブロックトルネードキャッチねっけつヘッドつむじ</v>
      </c>
      <c r="AJ1550" s="16" t="str">
        <f t="shared" si="195"/>
        <v>タフネスブロックトルネードキャッチねっけつヘッドつむじ</v>
      </c>
      <c r="AK1550" s="15" t="str">
        <f t="shared" si="196"/>
        <v>CACAP1CA</v>
      </c>
      <c r="AL1550" s="16" t="str">
        <f t="shared" si="197"/>
        <v>CACAP1CA</v>
      </c>
      <c r="AM1550" s="15" t="str">
        <f t="shared" si="198"/>
        <v>CACAP1CA</v>
      </c>
      <c r="AN1550" s="15" t="str">
        <f t="shared" si="199"/>
        <v>CACAP1CA</v>
      </c>
    </row>
    <row r="1551" spans="1:40" ht="11.25" customHeight="1" x14ac:dyDescent="0.15">
      <c r="A1551" s="15">
        <v>1550</v>
      </c>
      <c r="B1551" s="15" t="s">
        <v>3412</v>
      </c>
      <c r="C1551" s="15" t="s">
        <v>3413</v>
      </c>
      <c r="D1551" s="3" t="s">
        <v>192</v>
      </c>
      <c r="E1551" s="15" t="s">
        <v>88</v>
      </c>
      <c r="F1551" s="15" t="s">
        <v>53</v>
      </c>
      <c r="G1551" s="15">
        <v>114</v>
      </c>
      <c r="H1551" s="15">
        <v>149</v>
      </c>
      <c r="I1551" s="15">
        <v>53</v>
      </c>
      <c r="J1551" s="15">
        <v>68</v>
      </c>
      <c r="K1551" s="15">
        <v>61</v>
      </c>
      <c r="L1551" s="15">
        <v>61</v>
      </c>
      <c r="M1551" s="15">
        <v>76</v>
      </c>
      <c r="N1551" s="15">
        <v>72</v>
      </c>
      <c r="O1551" s="15">
        <v>65</v>
      </c>
      <c r="P1551" s="15">
        <v>33</v>
      </c>
      <c r="Q1551" s="15" t="s">
        <v>147</v>
      </c>
      <c r="R1551" s="3" t="str">
        <f>IF(ISERROR(VLOOKUP($Q1551,技リスト!$A$1:$F$270,6,FALSE)),"－",VLOOKUP($Q1551,技リスト!$A$1:$F$270,6,FALSE))</f>
        <v>LS</v>
      </c>
      <c r="S1551" s="3">
        <f>IF(ISERROR(VLOOKUP($Q1551,技リスト!$A$1:$F$270,3,FALSE)),"－",VLOOKUP($Q1551,技リスト!$A$1:$F$270,3,FALSE))</f>
        <v>45</v>
      </c>
      <c r="T1551" s="3" t="str">
        <f>IF($E1551=IF(ISERROR(VLOOKUP($Q1551,技リスト!$A$1:$F$270,4,FALSE)),"－",VLOOKUP($Q1551,技リスト!$A$1:$F$270,4,FALSE)),"一致","")</f>
        <v>一致</v>
      </c>
      <c r="U1551" s="15" t="s">
        <v>218</v>
      </c>
      <c r="V1551" s="3" t="str">
        <f>IF(ISERROR(VLOOKUP($U1551,技リスト!$A$1:$F$270,6,FALSE)),"－",VLOOKUP($U1551,技リスト!$A$1:$F$270,6,FALSE))</f>
        <v>DR</v>
      </c>
      <c r="W1551" s="3">
        <f>IF(ISERROR(VLOOKUP($U1551,技リスト!$A$1:$F$270,3,FALSE)),"－",VLOOKUP($U1551,技リスト!$A$1:$F$270,3,FALSE))</f>
        <v>63</v>
      </c>
      <c r="X1551" s="3" t="str">
        <f>IF($E1551=IF(ISERROR(VLOOKUP($U1551,技リスト!$A$1:$F$270,4,FALSE)),"－",VLOOKUP($U1551,技リスト!$A$1:$F$270,4,FALSE)),"一致","")</f>
        <v/>
      </c>
      <c r="Y1551" s="15" t="s">
        <v>219</v>
      </c>
      <c r="Z1551" s="3" t="str">
        <f>IF(ISERROR(VLOOKUP($Y1551,技リスト!$A$1:$F$270,6,FALSE)),"－",VLOOKUP($Y1551,技リスト!$A$1:$F$270,6,FALSE))</f>
        <v>BL</v>
      </c>
      <c r="AA1551" s="3">
        <f>IF(ISERROR(VLOOKUP($Y1551,技リスト!$A$1:$F$270,3,FALSE)),"－",VLOOKUP($Y1551,技リスト!$A$1:$F$270,3,FALSE))</f>
        <v>64</v>
      </c>
      <c r="AB1551" s="3" t="str">
        <f>IF($E1551=IF(ISERROR(VLOOKUP($Y1551,技リスト!$A$1:$F$270,4,FALSE)),"－",VLOOKUP($Y1551,技リスト!$A$1:$F$270,4,FALSE)),"一致","")</f>
        <v>一致</v>
      </c>
      <c r="AC1551" s="15" t="s">
        <v>308</v>
      </c>
      <c r="AD1551" s="3" t="str">
        <f>IF(ISERROR(VLOOKUP($AC1551,技リスト!$A$1:$F$270,6,FALSE)),"－",VLOOKUP($AC1551,技リスト!$A$1:$F$270,6,FALSE))</f>
        <v>DR</v>
      </c>
      <c r="AE1551" s="3">
        <f>IF(ISERROR(VLOOKUP($AC1551,技リスト!$A$1:$F$270,3,FALSE)),"－",VLOOKUP($AC1551,技リスト!$A$1:$F$270,3,FALSE))</f>
        <v>81</v>
      </c>
      <c r="AF1551" s="3" t="str">
        <f>IF($E1551=IF(ISERROR(VLOOKUP($AC1551,技リスト!$A$1:$F$245,4,FALSE)),"－",VLOOKUP($AC1551,技リスト!$A$1:$F$245,4,FALSE)),"一致","")</f>
        <v>一致</v>
      </c>
      <c r="AG1551" s="16" t="str">
        <f t="shared" si="192"/>
        <v>すいせいシュートジャッジスルーサイクロンあいきどう</v>
      </c>
      <c r="AH1551" s="16" t="str">
        <f t="shared" si="193"/>
        <v>すいせいシュートジャッジスルーサイクロンあいきどう</v>
      </c>
      <c r="AI1551" s="16" t="str">
        <f t="shared" si="194"/>
        <v>すいせいシュートジャッジスルーサイクロンあいきどう</v>
      </c>
      <c r="AJ1551" s="16" t="str">
        <f t="shared" si="195"/>
        <v>すいせいシュートジャッジスルーサイクロンあいきどう</v>
      </c>
      <c r="AK1551" s="15" t="str">
        <f t="shared" si="196"/>
        <v>LSDRBLDR</v>
      </c>
      <c r="AL1551" s="16" t="str">
        <f t="shared" si="197"/>
        <v>LSDRBLDR</v>
      </c>
      <c r="AM1551" s="15" t="str">
        <f t="shared" si="198"/>
        <v>LSDRBLDR</v>
      </c>
      <c r="AN1551" s="15" t="str">
        <f t="shared" si="199"/>
        <v>LSDRBLDR</v>
      </c>
    </row>
    <row r="1552" spans="1:40" ht="11.25" customHeight="1" x14ac:dyDescent="0.15">
      <c r="A1552" s="15">
        <v>1551</v>
      </c>
      <c r="B1552" s="15" t="s">
        <v>3414</v>
      </c>
      <c r="C1552" s="15" t="s">
        <v>3415</v>
      </c>
      <c r="D1552" s="3" t="s">
        <v>18</v>
      </c>
      <c r="E1552" s="15" t="s">
        <v>88</v>
      </c>
      <c r="F1552" s="15" t="s">
        <v>17</v>
      </c>
      <c r="G1552" s="15">
        <v>162</v>
      </c>
      <c r="H1552" s="15">
        <v>129</v>
      </c>
      <c r="I1552" s="15">
        <v>56</v>
      </c>
      <c r="J1552" s="15">
        <v>60</v>
      </c>
      <c r="K1552" s="15">
        <v>61</v>
      </c>
      <c r="L1552" s="15">
        <v>63</v>
      </c>
      <c r="M1552" s="15">
        <v>53</v>
      </c>
      <c r="N1552" s="15">
        <v>56</v>
      </c>
      <c r="O1552" s="15">
        <v>58</v>
      </c>
      <c r="P1552" s="15">
        <v>13</v>
      </c>
      <c r="Q1552" s="15" t="s">
        <v>533</v>
      </c>
      <c r="R1552" s="3" t="str">
        <f>IF(ISERROR(VLOOKUP($Q1552,技リスト!$A$1:$F$270,6,FALSE)),"－",VLOOKUP($Q1552,技リスト!$A$1:$F$270,6,FALSE))</f>
        <v>NS</v>
      </c>
      <c r="S1552" s="3">
        <f>IF(ISERROR(VLOOKUP($Q1552,技リスト!$A$1:$F$270,3,FALSE)),"－",VLOOKUP($Q1552,技リスト!$A$1:$F$270,3,FALSE))</f>
        <v>24</v>
      </c>
      <c r="T1552" s="3" t="str">
        <f>IF($E1552=IF(ISERROR(VLOOKUP($Q1552,技リスト!$A$1:$F$270,4,FALSE)),"－",VLOOKUP($Q1552,技リスト!$A$1:$F$270,4,FALSE)),"一致","")</f>
        <v>一致</v>
      </c>
      <c r="U1552" s="15" t="s">
        <v>139</v>
      </c>
      <c r="V1552" s="3" t="str">
        <f>IF(ISERROR(VLOOKUP($U1552,技リスト!$A$1:$F$270,6,FALSE)),"－",VLOOKUP($U1552,技リスト!$A$1:$F$270,6,FALSE))</f>
        <v>BL</v>
      </c>
      <c r="W1552" s="3">
        <f>IF(ISERROR(VLOOKUP($U1552,技リスト!$A$1:$F$270,3,FALSE)),"－",VLOOKUP($U1552,技リスト!$A$1:$F$270,3,FALSE))</f>
        <v>8</v>
      </c>
      <c r="X1552" s="3" t="str">
        <f>IF($E1552=IF(ISERROR(VLOOKUP($U1552,技リスト!$A$1:$F$270,4,FALSE)),"－",VLOOKUP($U1552,技リスト!$A$1:$F$270,4,FALSE)),"一致","")</f>
        <v>一致</v>
      </c>
      <c r="Y1552" s="15" t="s">
        <v>698</v>
      </c>
      <c r="Z1552" s="3" t="str">
        <f>IF(ISERROR(VLOOKUP($Y1552,技リスト!$A$1:$F$270,6,FALSE)),"－",VLOOKUP($Y1552,技リスト!$A$1:$F$270,6,FALSE))</f>
        <v>BL</v>
      </c>
      <c r="AA1552" s="3">
        <f>IF(ISERROR(VLOOKUP($Y1552,技リスト!$A$1:$F$270,3,FALSE)),"－",VLOOKUP($Y1552,技リスト!$A$1:$F$270,3,FALSE))</f>
        <v>44</v>
      </c>
      <c r="AB1552" s="3" t="str">
        <f>IF($E1552=IF(ISERROR(VLOOKUP($Y1552,技リスト!$A$1:$F$270,4,FALSE)),"－",VLOOKUP($Y1552,技リスト!$A$1:$F$270,4,FALSE)),"一致","")</f>
        <v>一致</v>
      </c>
      <c r="AC1552" s="15" t="s">
        <v>219</v>
      </c>
      <c r="AD1552" s="3" t="str">
        <f>IF(ISERROR(VLOOKUP($AC1552,技リスト!$A$1:$F$270,6,FALSE)),"－",VLOOKUP($AC1552,技リスト!$A$1:$F$270,6,FALSE))</f>
        <v>BL</v>
      </c>
      <c r="AE1552" s="3">
        <f>IF(ISERROR(VLOOKUP($AC1552,技リスト!$A$1:$F$270,3,FALSE)),"－",VLOOKUP($AC1552,技リスト!$A$1:$F$270,3,FALSE))</f>
        <v>64</v>
      </c>
      <c r="AF1552" s="3" t="str">
        <f>IF($E1552=IF(ISERROR(VLOOKUP($AC1552,技リスト!$A$1:$F$245,4,FALSE)),"－",VLOOKUP($AC1552,技リスト!$A$1:$F$245,4,FALSE)),"一致","")</f>
        <v>一致</v>
      </c>
      <c r="AG1552" s="16" t="str">
        <f t="shared" si="192"/>
        <v>スピニングシュートコイルターンアイスグランドサイクロン</v>
      </c>
      <c r="AH1552" s="16" t="str">
        <f t="shared" si="193"/>
        <v>スピニングシュートコイルターンアイスグランドサイクロン</v>
      </c>
      <c r="AI1552" s="16" t="str">
        <f t="shared" si="194"/>
        <v>スピニングシュートコイルターンアイスグランドサイクロン</v>
      </c>
      <c r="AJ1552" s="16" t="str">
        <f t="shared" si="195"/>
        <v>スピニングシュートコイルターンアイスグランドサイクロン</v>
      </c>
      <c r="AK1552" s="15" t="str">
        <f t="shared" si="196"/>
        <v>NSBLBLBL</v>
      </c>
      <c r="AL1552" s="16" t="str">
        <f t="shared" si="197"/>
        <v>NSBLBLBL</v>
      </c>
      <c r="AM1552" s="15" t="str">
        <f t="shared" si="198"/>
        <v>NSBLBLBL</v>
      </c>
      <c r="AN1552" s="15" t="str">
        <f t="shared" si="199"/>
        <v>NSBLBLBL</v>
      </c>
    </row>
    <row r="1553" spans="1:40" ht="11.25" customHeight="1" x14ac:dyDescent="0.15">
      <c r="A1553" s="15">
        <v>1552</v>
      </c>
      <c r="B1553" s="15" t="s">
        <v>3416</v>
      </c>
      <c r="C1553" s="15" t="s">
        <v>3417</v>
      </c>
      <c r="D1553" s="3" t="s">
        <v>18</v>
      </c>
      <c r="E1553" s="15" t="s">
        <v>121</v>
      </c>
      <c r="F1553" s="15" t="s">
        <v>17</v>
      </c>
      <c r="G1553" s="15">
        <v>118</v>
      </c>
      <c r="H1553" s="15">
        <v>65</v>
      </c>
      <c r="I1553" s="15">
        <v>46</v>
      </c>
      <c r="J1553" s="15">
        <v>46</v>
      </c>
      <c r="K1553" s="15">
        <v>45</v>
      </c>
      <c r="L1553" s="15">
        <v>47</v>
      </c>
      <c r="M1553" s="15">
        <v>46</v>
      </c>
      <c r="N1553" s="15">
        <v>43</v>
      </c>
      <c r="O1553" s="15">
        <v>44</v>
      </c>
      <c r="P1553" s="15">
        <v>19</v>
      </c>
      <c r="Q1553" s="15" t="s">
        <v>169</v>
      </c>
      <c r="R1553" s="3" t="str">
        <f>IF(ISERROR(VLOOKUP($Q1553,技リスト!$A$1:$F$270,6,FALSE)),"－",VLOOKUP($Q1553,技リスト!$A$1:$F$270,6,FALSE))</f>
        <v>BL</v>
      </c>
      <c r="S1553" s="3">
        <f>IF(ISERROR(VLOOKUP($Q1553,技リスト!$A$1:$F$270,3,FALSE)),"－",VLOOKUP($Q1553,技リスト!$A$1:$F$270,3,FALSE))</f>
        <v>8</v>
      </c>
      <c r="T1553" s="3" t="str">
        <f>IF($E1553=IF(ISERROR(VLOOKUP($Q1553,技リスト!$A$1:$F$270,4,FALSE)),"－",VLOOKUP($Q1553,技リスト!$A$1:$F$270,4,FALSE)),"一致","")</f>
        <v/>
      </c>
      <c r="U1553" s="15" t="s">
        <v>227</v>
      </c>
      <c r="V1553" s="3" t="str">
        <f>IF(ISERROR(VLOOKUP($U1553,技リスト!$A$1:$F$270,6,FALSE)),"－",VLOOKUP($U1553,技リスト!$A$1:$F$270,6,FALSE))</f>
        <v>BL</v>
      </c>
      <c r="W1553" s="3">
        <f>IF(ISERROR(VLOOKUP($U1553,技リスト!$A$1:$F$270,3,FALSE)),"－",VLOOKUP($U1553,技リスト!$A$1:$F$270,3,FALSE))</f>
        <v>39</v>
      </c>
      <c r="X1553" s="3" t="str">
        <f>IF($E1553=IF(ISERROR(VLOOKUP($U1553,技リスト!$A$1:$F$270,4,FALSE)),"－",VLOOKUP($U1553,技リスト!$A$1:$F$270,4,FALSE)),"一致","")</f>
        <v/>
      </c>
      <c r="Y1553" s="15" t="s">
        <v>684</v>
      </c>
      <c r="Z1553" s="3" t="str">
        <f>IF(ISERROR(VLOOKUP($Y1553,技リスト!$A$1:$F$270,6,FALSE)),"－",VLOOKUP($Y1553,技リスト!$A$1:$F$270,6,FALSE))</f>
        <v>NS</v>
      </c>
      <c r="AA1553" s="3">
        <f>IF(ISERROR(VLOOKUP($Y1553,技リスト!$A$1:$F$270,3,FALSE)),"－",VLOOKUP($Y1553,技リスト!$A$1:$F$270,3,FALSE))</f>
        <v>45</v>
      </c>
      <c r="AB1553" s="3" t="str">
        <f>IF($E1553=IF(ISERROR(VLOOKUP($Y1553,技リスト!$A$1:$F$270,4,FALSE)),"－",VLOOKUP($Y1553,技リスト!$A$1:$F$270,4,FALSE)),"一致","")</f>
        <v/>
      </c>
      <c r="AC1553" s="15" t="s">
        <v>140</v>
      </c>
      <c r="AD1553" s="3" t="str">
        <f>IF(ISERROR(VLOOKUP($AC1553,技リスト!$A$1:$F$270,6,FALSE)),"－",VLOOKUP($AC1553,技リスト!$A$1:$F$270,6,FALSE))</f>
        <v>BL</v>
      </c>
      <c r="AE1553" s="3">
        <f>IF(ISERROR(VLOOKUP($AC1553,技リスト!$A$1:$F$270,3,FALSE)),"－",VLOOKUP($AC1553,技リスト!$A$1:$F$270,3,FALSE))</f>
        <v>41</v>
      </c>
      <c r="AF1553" s="3" t="str">
        <f>IF($E1553=IF(ISERROR(VLOOKUP($AC1553,技リスト!$A$1:$F$245,4,FALSE)),"－",VLOOKUP($AC1553,技リスト!$A$1:$F$245,4,FALSE)),"一致","")</f>
        <v>一致</v>
      </c>
      <c r="AG1553" s="16" t="str">
        <f t="shared" si="192"/>
        <v>クイックドロウスーパースキャン（Ｂ）あびせげりうしろのしょうめん</v>
      </c>
      <c r="AH1553" s="16" t="str">
        <f t="shared" si="193"/>
        <v>クイックドロウスーパースキャン（Ｂ）あびせげりうしろのしょうめん</v>
      </c>
      <c r="AI1553" s="16" t="str">
        <f t="shared" si="194"/>
        <v>クイックドロウスーパースキャン（Ｂ）あびせげりうしろのしょうめん</v>
      </c>
      <c r="AJ1553" s="16" t="str">
        <f t="shared" si="195"/>
        <v>クイックドロウスーパースキャン（Ｂ）あびせげりうしろのしょうめん</v>
      </c>
      <c r="AK1553" s="15" t="str">
        <f t="shared" si="196"/>
        <v>BLBLNSBL</v>
      </c>
      <c r="AL1553" s="16" t="str">
        <f t="shared" si="197"/>
        <v>BLBLNSBL</v>
      </c>
      <c r="AM1553" s="15" t="str">
        <f t="shared" si="198"/>
        <v>BLBLNSBL</v>
      </c>
      <c r="AN1553" s="15" t="str">
        <f t="shared" si="199"/>
        <v>BLBLNSBL</v>
      </c>
    </row>
    <row r="1554" spans="1:40" ht="11.25" customHeight="1" x14ac:dyDescent="0.15">
      <c r="A1554" s="15">
        <v>1553</v>
      </c>
      <c r="B1554" s="15" t="s">
        <v>3418</v>
      </c>
      <c r="C1554" s="15" t="s">
        <v>3419</v>
      </c>
      <c r="D1554" s="3" t="s">
        <v>18</v>
      </c>
      <c r="E1554" s="15" t="s">
        <v>88</v>
      </c>
      <c r="F1554" s="15" t="s">
        <v>52</v>
      </c>
      <c r="G1554" s="15">
        <v>187</v>
      </c>
      <c r="H1554" s="15">
        <v>130</v>
      </c>
      <c r="I1554" s="15">
        <v>62</v>
      </c>
      <c r="J1554" s="15">
        <v>64</v>
      </c>
      <c r="K1554" s="15">
        <v>63</v>
      </c>
      <c r="L1554" s="15">
        <v>63</v>
      </c>
      <c r="M1554" s="15">
        <v>55</v>
      </c>
      <c r="N1554" s="15">
        <v>72</v>
      </c>
      <c r="O1554" s="15">
        <v>62</v>
      </c>
      <c r="P1554" s="15">
        <v>21</v>
      </c>
      <c r="Q1554" s="15" t="s">
        <v>180</v>
      </c>
      <c r="R1554" s="3" t="str">
        <f>IF(ISERROR(VLOOKUP($Q1554,技リスト!$A$1:$F$270,6,FALSE)),"－",VLOOKUP($Q1554,技リスト!$A$1:$F$270,6,FALSE))</f>
        <v>NS</v>
      </c>
      <c r="S1554" s="3">
        <f>IF(ISERROR(VLOOKUP($Q1554,技リスト!$A$1:$F$270,3,FALSE)),"－",VLOOKUP($Q1554,技リスト!$A$1:$F$270,3,FALSE))</f>
        <v>65</v>
      </c>
      <c r="T1554" s="3" t="str">
        <f>IF($E1554=IF(ISERROR(VLOOKUP($Q1554,技リスト!$A$1:$F$270,4,FALSE)),"－",VLOOKUP($Q1554,技リスト!$A$1:$F$270,4,FALSE)),"一致","")</f>
        <v/>
      </c>
      <c r="U1554" s="15" t="s">
        <v>160</v>
      </c>
      <c r="V1554" s="3" t="str">
        <f>IF(ISERROR(VLOOKUP($U1554,技リスト!$A$1:$F$270,6,FALSE)),"－",VLOOKUP($U1554,技リスト!$A$1:$F$270,6,FALSE))</f>
        <v>BS</v>
      </c>
      <c r="W1554" s="3">
        <f>IF(ISERROR(VLOOKUP($U1554,技リスト!$A$1:$F$270,3,FALSE)),"－",VLOOKUP($U1554,技リスト!$A$1:$F$270,3,FALSE))</f>
        <v>78</v>
      </c>
      <c r="X1554" s="3" t="str">
        <f>IF($E1554=IF(ISERROR(VLOOKUP($U1554,技リスト!$A$1:$F$270,4,FALSE)),"－",VLOOKUP($U1554,技リスト!$A$1:$F$270,4,FALSE)),"一致","")</f>
        <v/>
      </c>
      <c r="Y1554" s="15" t="s">
        <v>253</v>
      </c>
      <c r="Z1554" s="3" t="str">
        <f>IF(ISERROR(VLOOKUP($Y1554,技リスト!$A$1:$F$270,6,FALSE)),"－",VLOOKUP($Y1554,技リスト!$A$1:$F$270,6,FALSE))</f>
        <v>NS</v>
      </c>
      <c r="AA1554" s="3">
        <f>IF(ISERROR(VLOOKUP($Y1554,技リスト!$A$1:$F$270,3,FALSE)),"－",VLOOKUP($Y1554,技リスト!$A$1:$F$270,3,FALSE))</f>
        <v>84</v>
      </c>
      <c r="AB1554" s="3" t="str">
        <f>IF($E1554=IF(ISERROR(VLOOKUP($Y1554,技リスト!$A$1:$F$270,4,FALSE)),"－",VLOOKUP($Y1554,技リスト!$A$1:$F$270,4,FALSE)),"一致","")</f>
        <v/>
      </c>
      <c r="AC1554" s="15" t="s">
        <v>149</v>
      </c>
      <c r="AD1554" s="3" t="str">
        <f>IF(ISERROR(VLOOKUP($AC1554,技リスト!$A$1:$F$270,6,FALSE)),"－",VLOOKUP($AC1554,技リスト!$A$1:$F$270,6,FALSE))</f>
        <v>DR</v>
      </c>
      <c r="AE1554" s="3">
        <f>IF(ISERROR(VLOOKUP($AC1554,技リスト!$A$1:$F$270,3,FALSE)),"－",VLOOKUP($AC1554,技リスト!$A$1:$F$270,3,FALSE))</f>
        <v>83</v>
      </c>
      <c r="AF1554" s="3" t="str">
        <f>IF($E1554=IF(ISERROR(VLOOKUP($AC1554,技リスト!$A$1:$F$245,4,FALSE)),"－",VLOOKUP($AC1554,技リスト!$A$1:$F$245,4,FALSE)),"一致","")</f>
        <v/>
      </c>
      <c r="AG1554" s="16" t="str">
        <f t="shared" si="192"/>
        <v>ドラゴンクラッシュクンフーアタックツインブーストアルマジロサーカス</v>
      </c>
      <c r="AH1554" s="16" t="str">
        <f t="shared" si="193"/>
        <v>ドラゴンクラッシュクンフーアタックツインブーストアルマジロサーカス</v>
      </c>
      <c r="AI1554" s="16" t="str">
        <f t="shared" si="194"/>
        <v>ドラゴンクラッシュクンフーアタックツインブーストアルマジロサーカス</v>
      </c>
      <c r="AJ1554" s="16" t="str">
        <f t="shared" si="195"/>
        <v>ドラゴンクラッシュクンフーアタックツインブーストアルマジロサーカス</v>
      </c>
      <c r="AK1554" s="15" t="str">
        <f t="shared" si="196"/>
        <v>NSBSNSDR</v>
      </c>
      <c r="AL1554" s="16" t="str">
        <f t="shared" si="197"/>
        <v>NSBSNSDR</v>
      </c>
      <c r="AM1554" s="15" t="str">
        <f t="shared" si="198"/>
        <v>NSBSNSDR</v>
      </c>
      <c r="AN1554" s="15" t="str">
        <f t="shared" si="199"/>
        <v>NSBSNSDR</v>
      </c>
    </row>
    <row r="1555" spans="1:40" ht="11.25" customHeight="1" x14ac:dyDescent="0.15">
      <c r="A1555" s="15">
        <v>1554</v>
      </c>
      <c r="B1555" s="15" t="s">
        <v>3420</v>
      </c>
      <c r="C1555" s="15" t="s">
        <v>3421</v>
      </c>
      <c r="D1555" s="3" t="s">
        <v>192</v>
      </c>
      <c r="E1555" s="15" t="s">
        <v>145</v>
      </c>
      <c r="F1555" s="15" t="s">
        <v>17</v>
      </c>
      <c r="G1555" s="15">
        <v>132</v>
      </c>
      <c r="H1555" s="15">
        <v>120</v>
      </c>
      <c r="I1555" s="15">
        <v>49</v>
      </c>
      <c r="J1555" s="15">
        <v>53</v>
      </c>
      <c r="K1555" s="15">
        <v>44</v>
      </c>
      <c r="L1555" s="15">
        <v>48</v>
      </c>
      <c r="M1555" s="15">
        <v>54</v>
      </c>
      <c r="N1555" s="15">
        <v>51</v>
      </c>
      <c r="O1555" s="15">
        <v>47</v>
      </c>
      <c r="P1555" s="15">
        <v>18</v>
      </c>
      <c r="Q1555" s="15" t="s">
        <v>169</v>
      </c>
      <c r="R1555" s="3" t="str">
        <f>IF(ISERROR(VLOOKUP($Q1555,技リスト!$A$1:$F$270,6,FALSE)),"－",VLOOKUP($Q1555,技リスト!$A$1:$F$270,6,FALSE))</f>
        <v>BL</v>
      </c>
      <c r="S1555" s="3">
        <f>IF(ISERROR(VLOOKUP($Q1555,技リスト!$A$1:$F$270,3,FALSE)),"－",VLOOKUP($Q1555,技リスト!$A$1:$F$270,3,FALSE))</f>
        <v>8</v>
      </c>
      <c r="T1555" s="3" t="str">
        <f>IF($E1555=IF(ISERROR(VLOOKUP($Q1555,技リスト!$A$1:$F$270,4,FALSE)),"－",VLOOKUP($Q1555,技リスト!$A$1:$F$270,4,FALSE)),"一致","")</f>
        <v/>
      </c>
      <c r="U1555" s="15" t="s">
        <v>277</v>
      </c>
      <c r="V1555" s="3" t="str">
        <f>IF(ISERROR(VLOOKUP($U1555,技リスト!$A$1:$F$270,6,FALSE)),"－",VLOOKUP($U1555,技リスト!$A$1:$F$270,6,FALSE))</f>
        <v>DR</v>
      </c>
      <c r="W1555" s="3">
        <f>IF(ISERROR(VLOOKUP($U1555,技リスト!$A$1:$F$270,3,FALSE)),"－",VLOOKUP($U1555,技リスト!$A$1:$F$270,3,FALSE))</f>
        <v>22</v>
      </c>
      <c r="X1555" s="3" t="str">
        <f>IF($E1555=IF(ISERROR(VLOOKUP($U1555,技リスト!$A$1:$F$270,4,FALSE)),"－",VLOOKUP($U1555,技リスト!$A$1:$F$270,4,FALSE)),"一致","")</f>
        <v/>
      </c>
      <c r="Y1555" s="15" t="s">
        <v>140</v>
      </c>
      <c r="Z1555" s="3" t="str">
        <f>IF(ISERROR(VLOOKUP($Y1555,技リスト!$A$1:$F$270,6,FALSE)),"－",VLOOKUP($Y1555,技リスト!$A$1:$F$270,6,FALSE))</f>
        <v>BL</v>
      </c>
      <c r="AA1555" s="3">
        <f>IF(ISERROR(VLOOKUP($Y1555,技リスト!$A$1:$F$270,3,FALSE)),"－",VLOOKUP($Y1555,技リスト!$A$1:$F$270,3,FALSE))</f>
        <v>41</v>
      </c>
      <c r="AB1555" s="3" t="str">
        <f>IF($E1555=IF(ISERROR(VLOOKUP($Y1555,技リスト!$A$1:$F$270,4,FALSE)),"－",VLOOKUP($Y1555,技リスト!$A$1:$F$270,4,FALSE)),"一致","")</f>
        <v/>
      </c>
      <c r="AC1555" s="15" t="s">
        <v>610</v>
      </c>
      <c r="AD1555" s="3" t="str">
        <f>IF(ISERROR(VLOOKUP($AC1555,技リスト!$A$1:$F$270,6,FALSE)),"－",VLOOKUP($AC1555,技リスト!$A$1:$F$270,6,FALSE))</f>
        <v>DR</v>
      </c>
      <c r="AE1555" s="3">
        <f>IF(ISERROR(VLOOKUP($AC1555,技リスト!$A$1:$F$270,3,FALSE)),"－",VLOOKUP($AC1555,技リスト!$A$1:$F$270,3,FALSE))</f>
        <v>38</v>
      </c>
      <c r="AF1555" s="3" t="str">
        <f>IF($E1555=IF(ISERROR(VLOOKUP($AC1555,技リスト!$A$1:$F$245,4,FALSE)),"－",VLOOKUP($AC1555,技リスト!$A$1:$F$245,4,FALSE)),"一致","")</f>
        <v>一致</v>
      </c>
      <c r="AG1555" s="16" t="str">
        <f t="shared" si="192"/>
        <v>クイックドロウマジックうしろのしょうめんフーセンガム</v>
      </c>
      <c r="AH1555" s="16" t="str">
        <f t="shared" si="193"/>
        <v>クイックドロウマジックうしろのしょうめんフーセンガム</v>
      </c>
      <c r="AI1555" s="16" t="str">
        <f t="shared" si="194"/>
        <v>クイックドロウマジックうしろのしょうめんフーセンガム</v>
      </c>
      <c r="AJ1555" s="16" t="str">
        <f t="shared" si="195"/>
        <v>クイックドロウマジックうしろのしょうめんフーセンガム</v>
      </c>
      <c r="AK1555" s="15" t="str">
        <f t="shared" si="196"/>
        <v>BLDRBLDR</v>
      </c>
      <c r="AL1555" s="16" t="str">
        <f t="shared" si="197"/>
        <v>BLDRBLDR</v>
      </c>
      <c r="AM1555" s="15" t="str">
        <f t="shared" si="198"/>
        <v>BLDRBLDR</v>
      </c>
      <c r="AN1555" s="15" t="str">
        <f t="shared" si="199"/>
        <v>BLDRBLDR</v>
      </c>
    </row>
    <row r="1556" spans="1:40" ht="11.25" customHeight="1" x14ac:dyDescent="0.15">
      <c r="A1556" s="15">
        <v>1555</v>
      </c>
      <c r="B1556" s="15" t="s">
        <v>3422</v>
      </c>
      <c r="C1556" s="15" t="s">
        <v>3423</v>
      </c>
      <c r="D1556" s="3" t="s">
        <v>192</v>
      </c>
      <c r="E1556" s="15" t="s">
        <v>88</v>
      </c>
      <c r="F1556" s="15" t="s">
        <v>52</v>
      </c>
      <c r="G1556" s="15">
        <v>162</v>
      </c>
      <c r="H1556" s="15">
        <v>132</v>
      </c>
      <c r="I1556" s="15">
        <v>63</v>
      </c>
      <c r="J1556" s="15">
        <v>68</v>
      </c>
      <c r="K1556" s="15">
        <v>68</v>
      </c>
      <c r="L1556" s="15">
        <v>71</v>
      </c>
      <c r="M1556" s="15">
        <v>71</v>
      </c>
      <c r="N1556" s="15">
        <v>63</v>
      </c>
      <c r="O1556" s="15">
        <v>66</v>
      </c>
      <c r="P1556" s="15">
        <v>22</v>
      </c>
      <c r="Q1556" s="15" t="s">
        <v>155</v>
      </c>
      <c r="R1556" s="3" t="str">
        <f>IF(ISERROR(VLOOKUP($Q1556,技リスト!$A$1:$F$270,6,FALSE)),"－",VLOOKUP($Q1556,技リスト!$A$1:$F$270,6,FALSE))</f>
        <v>－</v>
      </c>
      <c r="S1556" s="3" t="str">
        <f>IF(ISERROR(VLOOKUP($Q1556,技リスト!$A$1:$F$270,3,FALSE)),"－",VLOOKUP($Q1556,技リスト!$A$1:$F$270,3,FALSE))</f>
        <v>－</v>
      </c>
      <c r="T1556" s="3" t="str">
        <f>IF($E1556=IF(ISERROR(VLOOKUP($Q1556,技リスト!$A$1:$F$270,4,FALSE)),"－",VLOOKUP($Q1556,技リスト!$A$1:$F$270,4,FALSE)),"一致","")</f>
        <v/>
      </c>
      <c r="U1556" s="15" t="s">
        <v>230</v>
      </c>
      <c r="V1556" s="3" t="str">
        <f>IF(ISERROR(VLOOKUP($U1556,技リスト!$A$1:$F$270,6,FALSE)),"－",VLOOKUP($U1556,技リスト!$A$1:$F$270,6,FALSE))</f>
        <v>NS</v>
      </c>
      <c r="W1556" s="3">
        <f>IF(ISERROR(VLOOKUP($U1556,技リスト!$A$1:$F$270,3,FALSE)),"－",VLOOKUP($U1556,技リスト!$A$1:$F$270,3,FALSE))</f>
        <v>67</v>
      </c>
      <c r="X1556" s="3" t="str">
        <f>IF($E1556=IF(ISERROR(VLOOKUP($U1556,技リスト!$A$1:$F$270,4,FALSE)),"－",VLOOKUP($U1556,技リスト!$A$1:$F$270,4,FALSE)),"一致","")</f>
        <v/>
      </c>
      <c r="Y1556" s="15" t="s">
        <v>195</v>
      </c>
      <c r="Z1556" s="3" t="str">
        <f>IF(ISERROR(VLOOKUP($Y1556,技リスト!$A$1:$F$270,6,FALSE)),"－",VLOOKUP($Y1556,技リスト!$A$1:$F$270,6,FALSE))</f>
        <v>NS</v>
      </c>
      <c r="AA1556" s="3">
        <f>IF(ISERROR(VLOOKUP($Y1556,技リスト!$A$1:$F$270,3,FALSE)),"－",VLOOKUP($Y1556,技リスト!$A$1:$F$270,3,FALSE))</f>
        <v>68</v>
      </c>
      <c r="AB1556" s="3" t="str">
        <f>IF($E1556=IF(ISERROR(VLOOKUP($Y1556,技リスト!$A$1:$F$270,4,FALSE)),"－",VLOOKUP($Y1556,技リスト!$A$1:$F$270,4,FALSE)),"一致","")</f>
        <v/>
      </c>
      <c r="AC1556" s="15" t="s">
        <v>236</v>
      </c>
      <c r="AD1556" s="3" t="str">
        <f>IF(ISERROR(VLOOKUP($AC1556,技リスト!$A$1:$F$270,6,FALSE)),"－",VLOOKUP($AC1556,技リスト!$A$1:$F$270,6,FALSE))</f>
        <v>DR</v>
      </c>
      <c r="AE1556" s="3">
        <f>IF(ISERROR(VLOOKUP($AC1556,技リスト!$A$1:$F$270,3,FALSE)),"－",VLOOKUP($AC1556,技リスト!$A$1:$F$270,3,FALSE))</f>
        <v>96</v>
      </c>
      <c r="AF1556" s="3" t="str">
        <f>IF($E1556=IF(ISERROR(VLOOKUP($AC1556,技リスト!$A$1:$F$245,4,FALSE)),"－",VLOOKUP($AC1556,技リスト!$A$1:$F$245,4,FALSE)),"一致","")</f>
        <v/>
      </c>
      <c r="AG1556" s="16" t="str">
        <f t="shared" si="192"/>
        <v>シュートフォースフリーズショットローズスプラッシュジャッジスルー２</v>
      </c>
      <c r="AH1556" s="16" t="str">
        <f t="shared" si="193"/>
        <v>シュートフォースフリーズショットローズスプラッシュジャッジスルー２</v>
      </c>
      <c r="AI1556" s="16" t="str">
        <f t="shared" si="194"/>
        <v>シュートフォースフリーズショットローズスプラッシュジャッジスルー２</v>
      </c>
      <c r="AJ1556" s="16" t="str">
        <f t="shared" si="195"/>
        <v>シュートフォースフリーズショットローズスプラッシュジャッジスルー２</v>
      </c>
      <c r="AK1556" s="15" t="str">
        <f t="shared" si="196"/>
        <v>－NSNSDR</v>
      </c>
      <c r="AL1556" s="16" t="str">
        <f t="shared" si="197"/>
        <v>－NSNSDR</v>
      </c>
      <c r="AM1556" s="15" t="str">
        <f t="shared" si="198"/>
        <v>－NSNSDR</v>
      </c>
      <c r="AN1556" s="15" t="str">
        <f t="shared" si="199"/>
        <v>－NSNSDR</v>
      </c>
    </row>
    <row r="1557" spans="1:40" ht="11.25" customHeight="1" x14ac:dyDescent="0.15">
      <c r="A1557" s="15">
        <v>1556</v>
      </c>
      <c r="B1557" s="15" t="s">
        <v>3424</v>
      </c>
      <c r="C1557" s="15" t="s">
        <v>3425</v>
      </c>
      <c r="D1557" s="3" t="s">
        <v>192</v>
      </c>
      <c r="E1557" s="15" t="s">
        <v>19</v>
      </c>
      <c r="F1557" s="15" t="s">
        <v>17</v>
      </c>
      <c r="G1557" s="15">
        <v>110</v>
      </c>
      <c r="H1557" s="15">
        <v>136</v>
      </c>
      <c r="I1557" s="15">
        <v>43</v>
      </c>
      <c r="J1557" s="15">
        <v>46</v>
      </c>
      <c r="K1557" s="15">
        <v>68</v>
      </c>
      <c r="L1557" s="15">
        <v>52</v>
      </c>
      <c r="M1557" s="15">
        <v>51</v>
      </c>
      <c r="N1557" s="15">
        <v>44</v>
      </c>
      <c r="O1557" s="15">
        <v>72</v>
      </c>
      <c r="P1557" s="15">
        <v>30</v>
      </c>
      <c r="Q1557" s="15" t="s">
        <v>140</v>
      </c>
      <c r="R1557" s="3" t="str">
        <f>IF(ISERROR(VLOOKUP($Q1557,技リスト!$A$1:$F$270,6,FALSE)),"－",VLOOKUP($Q1557,技リスト!$A$1:$F$270,6,FALSE))</f>
        <v>BL</v>
      </c>
      <c r="S1557" s="3">
        <f>IF(ISERROR(VLOOKUP($Q1557,技リスト!$A$1:$F$270,3,FALSE)),"－",VLOOKUP($Q1557,技リスト!$A$1:$F$270,3,FALSE))</f>
        <v>41</v>
      </c>
      <c r="T1557" s="3" t="str">
        <f>IF($E1557=IF(ISERROR(VLOOKUP($Q1557,技リスト!$A$1:$F$270,4,FALSE)),"－",VLOOKUP($Q1557,技リスト!$A$1:$F$270,4,FALSE)),"一致","")</f>
        <v/>
      </c>
      <c r="U1557" s="15" t="s">
        <v>862</v>
      </c>
      <c r="V1557" s="3" t="str">
        <f>IF(ISERROR(VLOOKUP($U1557,技リスト!$A$1:$F$270,6,FALSE)),"－",VLOOKUP($U1557,技リスト!$A$1:$F$270,6,FALSE))</f>
        <v>LS</v>
      </c>
      <c r="W1557" s="3">
        <f>IF(ISERROR(VLOOKUP($U1557,技リスト!$A$1:$F$270,3,FALSE)),"－",VLOOKUP($U1557,技リスト!$A$1:$F$270,3,FALSE))</f>
        <v>70</v>
      </c>
      <c r="X1557" s="3" t="str">
        <f>IF($E1557=IF(ISERROR(VLOOKUP($U1557,技リスト!$A$1:$F$270,4,FALSE)),"－",VLOOKUP($U1557,技リスト!$A$1:$F$270,4,FALSE)),"一致","")</f>
        <v/>
      </c>
      <c r="Y1557" s="15" t="s">
        <v>290</v>
      </c>
      <c r="Z1557" s="3" t="str">
        <f>IF(ISERROR(VLOOKUP($Y1557,技リスト!$A$1:$F$270,6,FALSE)),"－",VLOOKUP($Y1557,技リスト!$A$1:$F$270,6,FALSE))</f>
        <v>BL</v>
      </c>
      <c r="AA1557" s="3">
        <f>IF(ISERROR(VLOOKUP($Y1557,技リスト!$A$1:$F$270,3,FALSE)),"－",VLOOKUP($Y1557,技リスト!$A$1:$F$270,3,FALSE))</f>
        <v>56</v>
      </c>
      <c r="AB1557" s="3" t="str">
        <f>IF($E1557=IF(ISERROR(VLOOKUP($Y1557,技リスト!$A$1:$F$270,4,FALSE)),"－",VLOOKUP($Y1557,技リスト!$A$1:$F$270,4,FALSE)),"一致","")</f>
        <v>一致</v>
      </c>
      <c r="AC1557" s="15" t="s">
        <v>715</v>
      </c>
      <c r="AD1557" s="3" t="str">
        <f>IF(ISERROR(VLOOKUP($AC1557,技リスト!$A$1:$F$270,6,FALSE)),"－",VLOOKUP($AC1557,技リスト!$A$1:$F$270,6,FALSE))</f>
        <v>DR</v>
      </c>
      <c r="AE1557" s="3">
        <f>IF(ISERROR(VLOOKUP($AC1557,技リスト!$A$1:$F$270,3,FALSE)),"－",VLOOKUP($AC1557,技リスト!$A$1:$F$270,3,FALSE))</f>
        <v>61</v>
      </c>
      <c r="AF1557" s="3" t="str">
        <f>IF($E1557=IF(ISERROR(VLOOKUP($AC1557,技リスト!$A$1:$F$245,4,FALSE)),"－",VLOOKUP($AC1557,技リスト!$A$1:$F$245,4,FALSE)),"一致","")</f>
        <v>一致</v>
      </c>
      <c r="AG1557" s="16" t="str">
        <f t="shared" si="192"/>
        <v>うしろのしょうめんレインボーループくものいとたつまきどくぎり</v>
      </c>
      <c r="AH1557" s="16" t="str">
        <f t="shared" si="193"/>
        <v>うしろのしょうめんレインボーループくものいとたつまきどくぎり</v>
      </c>
      <c r="AI1557" s="16" t="str">
        <f t="shared" si="194"/>
        <v>うしろのしょうめんレインボーループくものいとたつまきどくぎり</v>
      </c>
      <c r="AJ1557" s="16" t="str">
        <f t="shared" si="195"/>
        <v>うしろのしょうめんレインボーループくものいとたつまきどくぎり</v>
      </c>
      <c r="AK1557" s="15" t="str">
        <f t="shared" si="196"/>
        <v>BLLSBLDR</v>
      </c>
      <c r="AL1557" s="16" t="str">
        <f t="shared" si="197"/>
        <v>BLLSBLDR</v>
      </c>
      <c r="AM1557" s="15" t="str">
        <f t="shared" si="198"/>
        <v>BLLSBLDR</v>
      </c>
      <c r="AN1557" s="15" t="str">
        <f t="shared" si="199"/>
        <v>BLLSBLDR</v>
      </c>
    </row>
    <row r="1558" spans="1:40" ht="11.25" customHeight="1" x14ac:dyDescent="0.15">
      <c r="A1558" s="15">
        <v>1557</v>
      </c>
      <c r="B1558" s="15" t="s">
        <v>3426</v>
      </c>
      <c r="C1558" s="15" t="s">
        <v>3427</v>
      </c>
      <c r="D1558" s="3" t="s">
        <v>18</v>
      </c>
      <c r="E1558" s="15" t="s">
        <v>88</v>
      </c>
      <c r="F1558" s="15" t="s">
        <v>20</v>
      </c>
      <c r="G1558" s="15">
        <v>145</v>
      </c>
      <c r="H1558" s="15">
        <v>185</v>
      </c>
      <c r="I1558" s="15">
        <v>66</v>
      </c>
      <c r="J1558" s="15">
        <v>76</v>
      </c>
      <c r="K1558" s="15">
        <v>70</v>
      </c>
      <c r="L1558" s="15">
        <v>74</v>
      </c>
      <c r="M1558" s="15">
        <v>70</v>
      </c>
      <c r="N1558" s="15">
        <v>66</v>
      </c>
      <c r="O1558" s="15">
        <v>69</v>
      </c>
      <c r="P1558" s="15">
        <v>26</v>
      </c>
      <c r="Q1558" s="15" t="s">
        <v>406</v>
      </c>
      <c r="R1558" s="3" t="str">
        <f>IF(ISERROR(VLOOKUP($Q1558,技リスト!$A$1:$F$270,6,FALSE)),"－",VLOOKUP($Q1558,技リスト!$A$1:$F$270,6,FALSE))</f>
        <v>CA</v>
      </c>
      <c r="S1558" s="3">
        <f>IF(ISERROR(VLOOKUP($Q1558,技リスト!$A$1:$F$270,3,FALSE)),"－",VLOOKUP($Q1558,技リスト!$A$1:$F$270,3,FALSE))</f>
        <v>63</v>
      </c>
      <c r="T1558" s="3" t="str">
        <f>IF($E1558=IF(ISERROR(VLOOKUP($Q1558,技リスト!$A$1:$F$270,4,FALSE)),"－",VLOOKUP($Q1558,技リスト!$A$1:$F$270,4,FALSE)),"一致","")</f>
        <v/>
      </c>
      <c r="U1558" s="15" t="s">
        <v>135</v>
      </c>
      <c r="V1558" s="3" t="str">
        <f>IF(ISERROR(VLOOKUP($U1558,技リスト!$A$1:$F$270,6,FALSE)),"－",VLOOKUP($U1558,技リスト!$A$1:$F$270,6,FALSE))</f>
        <v>DR</v>
      </c>
      <c r="W1558" s="3">
        <f>IF(ISERROR(VLOOKUP($U1558,技リスト!$A$1:$F$270,3,FALSE)),"－",VLOOKUP($U1558,技リスト!$A$1:$F$270,3,FALSE))</f>
        <v>61</v>
      </c>
      <c r="X1558" s="3" t="str">
        <f>IF($E1558=IF(ISERROR(VLOOKUP($U1558,技リスト!$A$1:$F$270,4,FALSE)),"－",VLOOKUP($U1558,技リスト!$A$1:$F$270,4,FALSE)),"一致","")</f>
        <v/>
      </c>
      <c r="Y1558" s="15" t="s">
        <v>165</v>
      </c>
      <c r="Z1558" s="3" t="str">
        <f>IF(ISERROR(VLOOKUP($Y1558,技リスト!$A$1:$F$270,6,FALSE)),"－",VLOOKUP($Y1558,技リスト!$A$1:$F$270,6,FALSE))</f>
        <v>BL</v>
      </c>
      <c r="AA1558" s="3">
        <f>IF(ISERROR(VLOOKUP($Y1558,技リスト!$A$1:$F$270,3,FALSE)),"－",VLOOKUP($Y1558,技リスト!$A$1:$F$270,3,FALSE))</f>
        <v>46</v>
      </c>
      <c r="AB1558" s="3" t="str">
        <f>IF($E1558=IF(ISERROR(VLOOKUP($Y1558,技リスト!$A$1:$F$270,4,FALSE)),"－",VLOOKUP($Y1558,技リスト!$A$1:$F$270,4,FALSE)),"一致","")</f>
        <v/>
      </c>
      <c r="AC1558" s="15" t="s">
        <v>829</v>
      </c>
      <c r="AD1558" s="3" t="str">
        <f>IF(ISERROR(VLOOKUP($AC1558,技リスト!$A$1:$F$270,6,FALSE)),"－",VLOOKUP($AC1558,技リスト!$A$1:$F$270,6,FALSE))</f>
        <v>CA</v>
      </c>
      <c r="AE1558" s="3">
        <f>IF(ISERROR(VLOOKUP($AC1558,技リスト!$A$1:$F$270,3,FALSE)),"－",VLOOKUP($AC1558,技リスト!$A$1:$F$270,3,FALSE))</f>
        <v>90</v>
      </c>
      <c r="AF1558" s="3" t="str">
        <f>IF($E1558=IF(ISERROR(VLOOKUP($AC1558,技リスト!$A$1:$F$245,4,FALSE)),"－",VLOOKUP($AC1558,技リスト!$A$1:$F$245,4,FALSE)),"一致","")</f>
        <v/>
      </c>
      <c r="AG1558" s="16" t="str">
        <f t="shared" si="192"/>
        <v>ゴールずらしモグラフェイントフェイクボールデュアルスマッシュ</v>
      </c>
      <c r="AH1558" s="16" t="str">
        <f t="shared" si="193"/>
        <v>ゴールずらしモグラフェイントフェイクボールデュアルスマッシュ</v>
      </c>
      <c r="AI1558" s="16" t="str">
        <f t="shared" si="194"/>
        <v>ゴールずらしモグラフェイントフェイクボールデュアルスマッシュ</v>
      </c>
      <c r="AJ1558" s="16" t="str">
        <f t="shared" si="195"/>
        <v>ゴールずらしモグラフェイントフェイクボールデュアルスマッシュ</v>
      </c>
      <c r="AK1558" s="15" t="str">
        <f t="shared" si="196"/>
        <v>CADRBLCA</v>
      </c>
      <c r="AL1558" s="16" t="str">
        <f t="shared" si="197"/>
        <v>CADRBLCA</v>
      </c>
      <c r="AM1558" s="15" t="str">
        <f t="shared" si="198"/>
        <v>CADRBLCA</v>
      </c>
      <c r="AN1558" s="15" t="str">
        <f t="shared" si="199"/>
        <v>CADRBLCA</v>
      </c>
    </row>
    <row r="1559" spans="1:40" ht="11.25" customHeight="1" x14ac:dyDescent="0.15">
      <c r="A1559" s="15">
        <v>1558</v>
      </c>
      <c r="B1559" s="15" t="s">
        <v>3428</v>
      </c>
      <c r="C1559" s="15" t="s">
        <v>3429</v>
      </c>
      <c r="D1559" s="3" t="s">
        <v>18</v>
      </c>
      <c r="E1559" s="15" t="s">
        <v>145</v>
      </c>
      <c r="F1559" s="15" t="s">
        <v>52</v>
      </c>
      <c r="G1559" s="15">
        <v>149</v>
      </c>
      <c r="H1559" s="15">
        <v>172</v>
      </c>
      <c r="I1559" s="15">
        <v>77</v>
      </c>
      <c r="J1559" s="15">
        <v>54</v>
      </c>
      <c r="K1559" s="15">
        <v>60</v>
      </c>
      <c r="L1559" s="15">
        <v>63</v>
      </c>
      <c r="M1559" s="15">
        <v>55</v>
      </c>
      <c r="N1559" s="15">
        <v>60</v>
      </c>
      <c r="O1559" s="15">
        <v>79</v>
      </c>
      <c r="P1559" s="15">
        <v>45</v>
      </c>
      <c r="Q1559" s="15" t="s">
        <v>43</v>
      </c>
      <c r="R1559" s="3" t="str">
        <f>IF(ISERROR(VLOOKUP($Q1559,技リスト!$A$1:$F$270,6,FALSE)),"－",VLOOKUP($Q1559,技リスト!$A$1:$F$270,6,FALSE))</f>
        <v>－</v>
      </c>
      <c r="S1559" s="3" t="str">
        <f>IF(ISERROR(VLOOKUP($Q1559,技リスト!$A$1:$F$270,3,FALSE)),"－",VLOOKUP($Q1559,技リスト!$A$1:$F$270,3,FALSE))</f>
        <v>－</v>
      </c>
      <c r="T1559" s="3" t="str">
        <f>IF($E1559=IF(ISERROR(VLOOKUP($Q1559,技リスト!$A$1:$F$270,4,FALSE)),"－",VLOOKUP($Q1559,技リスト!$A$1:$F$270,4,FALSE)),"一致","")</f>
        <v/>
      </c>
      <c r="U1559" s="15" t="s">
        <v>684</v>
      </c>
      <c r="V1559" s="3" t="str">
        <f>IF(ISERROR(VLOOKUP($U1559,技リスト!$A$1:$F$270,6,FALSE)),"－",VLOOKUP($U1559,技リスト!$A$1:$F$270,6,FALSE))</f>
        <v>NS</v>
      </c>
      <c r="W1559" s="3">
        <f>IF(ISERROR(VLOOKUP($U1559,技リスト!$A$1:$F$270,3,FALSE)),"－",VLOOKUP($U1559,技リスト!$A$1:$F$270,3,FALSE))</f>
        <v>45</v>
      </c>
      <c r="X1559" s="3" t="str">
        <f>IF($E1559=IF(ISERROR(VLOOKUP($U1559,技リスト!$A$1:$F$270,4,FALSE)),"－",VLOOKUP($U1559,技リスト!$A$1:$F$270,4,FALSE)),"一致","")</f>
        <v>一致</v>
      </c>
      <c r="Y1559" s="15" t="s">
        <v>224</v>
      </c>
      <c r="Z1559" s="3" t="str">
        <f>IF(ISERROR(VLOOKUP($Y1559,技リスト!$A$1:$F$270,6,FALSE)),"－",VLOOKUP($Y1559,技リスト!$A$1:$F$270,6,FALSE))</f>
        <v>NS</v>
      </c>
      <c r="AA1559" s="3">
        <f>IF(ISERROR(VLOOKUP($Y1559,技リスト!$A$1:$F$270,3,FALSE)),"－",VLOOKUP($Y1559,技リスト!$A$1:$F$270,3,FALSE))</f>
        <v>70</v>
      </c>
      <c r="AB1559" s="3" t="str">
        <f>IF($E1559=IF(ISERROR(VLOOKUP($Y1559,技リスト!$A$1:$F$270,4,FALSE)),"－",VLOOKUP($Y1559,技リスト!$A$1:$F$270,4,FALSE)),"一致","")</f>
        <v>一致</v>
      </c>
      <c r="AC1559" s="15" t="s">
        <v>541</v>
      </c>
      <c r="AD1559" s="3" t="str">
        <f>IF(ISERROR(VLOOKUP($AC1559,技リスト!$A$1:$F$270,6,FALSE)),"－",VLOOKUP($AC1559,技リスト!$A$1:$F$270,6,FALSE))</f>
        <v>NS</v>
      </c>
      <c r="AE1559" s="3">
        <f>IF(ISERROR(VLOOKUP($AC1559,技リスト!$A$1:$F$270,3,FALSE)),"－",VLOOKUP($AC1559,技リスト!$A$1:$F$270,3,FALSE))</f>
        <v>104</v>
      </c>
      <c r="AF1559" s="3" t="str">
        <f>IF($E1559=IF(ISERROR(VLOOKUP($AC1559,技リスト!$A$1:$F$245,4,FALSE)),"－",VLOOKUP($AC1559,技リスト!$A$1:$F$245,4,FALSE)),"一致","")</f>
        <v>一致</v>
      </c>
      <c r="AG1559" s="16" t="str">
        <f t="shared" si="192"/>
        <v>ネバーギブアップあびせげりダイナマイトシュートトライアングルＺ</v>
      </c>
      <c r="AH1559" s="16" t="str">
        <f t="shared" si="193"/>
        <v>ネバーギブアップあびせげりダイナマイトシュートトライアングルＺ</v>
      </c>
      <c r="AI1559" s="16" t="str">
        <f t="shared" si="194"/>
        <v>ネバーギブアップあびせげりダイナマイトシュートトライアングルＺ</v>
      </c>
      <c r="AJ1559" s="16" t="str">
        <f t="shared" si="195"/>
        <v>ネバーギブアップあびせげりダイナマイトシュートトライアングルＺ</v>
      </c>
      <c r="AK1559" s="15" t="str">
        <f t="shared" si="196"/>
        <v>－NSNSNS</v>
      </c>
      <c r="AL1559" s="16" t="str">
        <f t="shared" si="197"/>
        <v>－NSNSNS</v>
      </c>
      <c r="AM1559" s="15" t="str">
        <f t="shared" si="198"/>
        <v>－NSNSNS</v>
      </c>
      <c r="AN1559" s="15" t="str">
        <f t="shared" si="199"/>
        <v>－NSNSNS</v>
      </c>
    </row>
    <row r="1560" spans="1:40" ht="11.25" customHeight="1" x14ac:dyDescent="0.15">
      <c r="A1560" s="15">
        <v>1559</v>
      </c>
      <c r="B1560" s="15" t="s">
        <v>3430</v>
      </c>
      <c r="C1560" s="15" t="s">
        <v>3431</v>
      </c>
      <c r="D1560" s="3" t="s">
        <v>18</v>
      </c>
      <c r="E1560" s="15" t="s">
        <v>19</v>
      </c>
      <c r="F1560" s="15" t="s">
        <v>17</v>
      </c>
      <c r="G1560" s="15">
        <v>173</v>
      </c>
      <c r="H1560" s="15">
        <v>152</v>
      </c>
      <c r="I1560" s="15">
        <v>54</v>
      </c>
      <c r="J1560" s="15">
        <v>53</v>
      </c>
      <c r="K1560" s="15">
        <v>56</v>
      </c>
      <c r="L1560" s="15">
        <v>79</v>
      </c>
      <c r="M1560" s="15">
        <v>60</v>
      </c>
      <c r="N1560" s="15">
        <v>61</v>
      </c>
      <c r="O1560" s="15">
        <v>79</v>
      </c>
      <c r="P1560" s="15">
        <v>41</v>
      </c>
      <c r="Q1560" s="15" t="s">
        <v>2415</v>
      </c>
      <c r="R1560" s="3" t="str">
        <f>IF(ISERROR(VLOOKUP($Q1560,技リスト!$A$1:$F$270,6,FALSE)),"－",VLOOKUP($Q1560,技リスト!$A$1:$F$270,6,FALSE))</f>
        <v>－</v>
      </c>
      <c r="S1560" s="3" t="str">
        <f>IF(ISERROR(VLOOKUP($Q1560,技リスト!$A$1:$F$270,3,FALSE)),"－",VLOOKUP($Q1560,技リスト!$A$1:$F$270,3,FALSE))</f>
        <v>－</v>
      </c>
      <c r="T1560" s="3" t="str">
        <f>IF($E1560=IF(ISERROR(VLOOKUP($Q1560,技リスト!$A$1:$F$270,4,FALSE)),"－",VLOOKUP($Q1560,技リスト!$A$1:$F$270,4,FALSE)),"一致","")</f>
        <v/>
      </c>
      <c r="U1560" s="15" t="s">
        <v>169</v>
      </c>
      <c r="V1560" s="3" t="str">
        <f>IF(ISERROR(VLOOKUP($U1560,技リスト!$A$1:$F$270,6,FALSE)),"－",VLOOKUP($U1560,技リスト!$A$1:$F$270,6,FALSE))</f>
        <v>BL</v>
      </c>
      <c r="W1560" s="3">
        <f>IF(ISERROR(VLOOKUP($U1560,技リスト!$A$1:$F$270,3,FALSE)),"－",VLOOKUP($U1560,技リスト!$A$1:$F$270,3,FALSE))</f>
        <v>8</v>
      </c>
      <c r="X1560" s="3" t="str">
        <f>IF($E1560=IF(ISERROR(VLOOKUP($U1560,技リスト!$A$1:$F$270,4,FALSE)),"－",VLOOKUP($U1560,技リスト!$A$1:$F$270,4,FALSE)),"一致","")</f>
        <v>一致</v>
      </c>
      <c r="Y1560" s="15" t="s">
        <v>165</v>
      </c>
      <c r="Z1560" s="3" t="str">
        <f>IF(ISERROR(VLOOKUP($Y1560,技リスト!$A$1:$F$270,6,FALSE)),"－",VLOOKUP($Y1560,技リスト!$A$1:$F$270,6,FALSE))</f>
        <v>BL</v>
      </c>
      <c r="AA1560" s="3">
        <f>IF(ISERROR(VLOOKUP($Y1560,技リスト!$A$1:$F$270,3,FALSE)),"－",VLOOKUP($Y1560,技リスト!$A$1:$F$270,3,FALSE))</f>
        <v>46</v>
      </c>
      <c r="AB1560" s="3" t="str">
        <f>IF($E1560=IF(ISERROR(VLOOKUP($Y1560,技リスト!$A$1:$F$270,4,FALSE)),"－",VLOOKUP($Y1560,技リスト!$A$1:$F$270,4,FALSE)),"一致","")</f>
        <v>一致</v>
      </c>
      <c r="AC1560" s="15" t="s">
        <v>716</v>
      </c>
      <c r="AD1560" s="3" t="str">
        <f>IF(ISERROR(VLOOKUP($AC1560,技リスト!$A$1:$F$270,6,FALSE)),"－",VLOOKUP($AC1560,技リスト!$A$1:$F$270,6,FALSE))</f>
        <v>BL</v>
      </c>
      <c r="AE1560" s="3">
        <f>IF(ISERROR(VLOOKUP($AC1560,技リスト!$A$1:$F$270,3,FALSE)),"－",VLOOKUP($AC1560,技リスト!$A$1:$F$270,3,FALSE))</f>
        <v>84</v>
      </c>
      <c r="AF1560" s="3" t="str">
        <f>IF($E1560=IF(ISERROR(VLOOKUP($AC1560,技リスト!$A$1:$F$245,4,FALSE)),"－",VLOOKUP($AC1560,技リスト!$A$1:$F$245,4,FALSE)),"一致","")</f>
        <v>一致</v>
      </c>
      <c r="AG1560" s="16" t="str">
        <f t="shared" si="192"/>
        <v>ぞくせいきょうかクイックドロウフェイクボールデュアルストーム</v>
      </c>
      <c r="AH1560" s="16" t="str">
        <f t="shared" si="193"/>
        <v>ぞくせいきょうかクイックドロウフェイクボールデュアルストーム</v>
      </c>
      <c r="AI1560" s="16" t="str">
        <f t="shared" si="194"/>
        <v>ぞくせいきょうかクイックドロウフェイクボールデュアルストーム</v>
      </c>
      <c r="AJ1560" s="16" t="str">
        <f t="shared" si="195"/>
        <v>ぞくせいきょうかクイックドロウフェイクボールデュアルストーム</v>
      </c>
      <c r="AK1560" s="15" t="str">
        <f t="shared" si="196"/>
        <v>－BLBLBL</v>
      </c>
      <c r="AL1560" s="16" t="str">
        <f t="shared" si="197"/>
        <v>－BLBLBL</v>
      </c>
      <c r="AM1560" s="15" t="str">
        <f t="shared" si="198"/>
        <v>－BLBLBL</v>
      </c>
      <c r="AN1560" s="15" t="str">
        <f t="shared" si="199"/>
        <v>－BLBLBL</v>
      </c>
    </row>
    <row r="1561" spans="1:40" ht="11.25" customHeight="1" x14ac:dyDescent="0.15">
      <c r="A1561" s="15">
        <v>1560</v>
      </c>
      <c r="B1561" s="15" t="s">
        <v>3432</v>
      </c>
      <c r="C1561" s="15" t="s">
        <v>3433</v>
      </c>
      <c r="D1561" s="3" t="s">
        <v>18</v>
      </c>
      <c r="E1561" s="15" t="s">
        <v>88</v>
      </c>
      <c r="F1561" s="15" t="s">
        <v>53</v>
      </c>
      <c r="G1561" s="15">
        <v>158</v>
      </c>
      <c r="H1561" s="15">
        <v>154</v>
      </c>
      <c r="I1561" s="15">
        <v>58</v>
      </c>
      <c r="J1561" s="15">
        <v>77</v>
      </c>
      <c r="K1561" s="15">
        <v>60</v>
      </c>
      <c r="L1561" s="15">
        <v>59</v>
      </c>
      <c r="M1561" s="15">
        <v>55</v>
      </c>
      <c r="N1561" s="15">
        <v>52</v>
      </c>
      <c r="O1561" s="15">
        <v>79</v>
      </c>
      <c r="P1561" s="15">
        <v>42</v>
      </c>
      <c r="Q1561" s="15" t="s">
        <v>444</v>
      </c>
      <c r="R1561" s="3" t="str">
        <f>IF(ISERROR(VLOOKUP($Q1561,技リスト!$A$1:$F$270,6,FALSE)),"－",VLOOKUP($Q1561,技リスト!$A$1:$F$270,6,FALSE))</f>
        <v>－</v>
      </c>
      <c r="S1561" s="3" t="str">
        <f>IF(ISERROR(VLOOKUP($Q1561,技リスト!$A$1:$F$270,3,FALSE)),"－",VLOOKUP($Q1561,技リスト!$A$1:$F$270,3,FALSE))</f>
        <v>－</v>
      </c>
      <c r="T1561" s="3" t="str">
        <f>IF($E1561=IF(ISERROR(VLOOKUP($Q1561,技リスト!$A$1:$F$270,4,FALSE)),"－",VLOOKUP($Q1561,技リスト!$A$1:$F$270,4,FALSE)),"一致","")</f>
        <v/>
      </c>
      <c r="U1561" s="15" t="s">
        <v>188</v>
      </c>
      <c r="V1561" s="3" t="str">
        <f>IF(ISERROR(VLOOKUP($U1561,技リスト!$A$1:$F$270,6,FALSE)),"－",VLOOKUP($U1561,技リスト!$A$1:$F$270,6,FALSE))</f>
        <v>DR</v>
      </c>
      <c r="W1561" s="3">
        <f>IF(ISERROR(VLOOKUP($U1561,技リスト!$A$1:$F$270,3,FALSE)),"－",VLOOKUP($U1561,技リスト!$A$1:$F$270,3,FALSE))</f>
        <v>38</v>
      </c>
      <c r="X1561" s="3" t="str">
        <f>IF($E1561=IF(ISERROR(VLOOKUP($U1561,技リスト!$A$1:$F$270,4,FALSE)),"－",VLOOKUP($U1561,技リスト!$A$1:$F$270,4,FALSE)),"一致","")</f>
        <v/>
      </c>
      <c r="Y1561" s="15" t="s">
        <v>219</v>
      </c>
      <c r="Z1561" s="3" t="str">
        <f>IF(ISERROR(VLOOKUP($Y1561,技リスト!$A$1:$F$270,6,FALSE)),"－",VLOOKUP($Y1561,技リスト!$A$1:$F$270,6,FALSE))</f>
        <v>BL</v>
      </c>
      <c r="AA1561" s="3">
        <f>IF(ISERROR(VLOOKUP($Y1561,技リスト!$A$1:$F$270,3,FALSE)),"－",VLOOKUP($Y1561,技リスト!$A$1:$F$270,3,FALSE))</f>
        <v>64</v>
      </c>
      <c r="AB1561" s="3" t="str">
        <f>IF($E1561=IF(ISERROR(VLOOKUP($Y1561,技リスト!$A$1:$F$270,4,FALSE)),"－",VLOOKUP($Y1561,技リスト!$A$1:$F$270,4,FALSE)),"一致","")</f>
        <v>一致</v>
      </c>
      <c r="AC1561" s="15" t="s">
        <v>338</v>
      </c>
      <c r="AD1561" s="3" t="str">
        <f>IF(ISERROR(VLOOKUP($AC1561,技リスト!$A$1:$F$270,6,FALSE)),"－",VLOOKUP($AC1561,技リスト!$A$1:$F$270,6,FALSE))</f>
        <v>DR</v>
      </c>
      <c r="AE1561" s="3">
        <f>IF(ISERROR(VLOOKUP($AC1561,技リスト!$A$1:$F$270,3,FALSE)),"－",VLOOKUP($AC1561,技リスト!$A$1:$F$270,3,FALSE))</f>
        <v>76</v>
      </c>
      <c r="AF1561" s="3" t="str">
        <f>IF($E1561=IF(ISERROR(VLOOKUP($AC1561,技リスト!$A$1:$F$245,4,FALSE)),"－",VLOOKUP($AC1561,技リスト!$A$1:$F$245,4,FALSE)),"一致","")</f>
        <v/>
      </c>
      <c r="AG1561" s="16" t="str">
        <f t="shared" si="192"/>
        <v>ちょうわざ!スーパースキャン（Ｄ）サイクロンとうめいフェイント</v>
      </c>
      <c r="AH1561" s="16" t="str">
        <f t="shared" si="193"/>
        <v>ちょうわざ!スーパースキャン（Ｄ）サイクロンとうめいフェイント</v>
      </c>
      <c r="AI1561" s="16" t="str">
        <f t="shared" si="194"/>
        <v>ちょうわざ!スーパースキャン（Ｄ）サイクロンとうめいフェイント</v>
      </c>
      <c r="AJ1561" s="16" t="str">
        <f t="shared" si="195"/>
        <v>ちょうわざ!スーパースキャン（Ｄ）サイクロンとうめいフェイント</v>
      </c>
      <c r="AK1561" s="15" t="str">
        <f t="shared" si="196"/>
        <v>－DRBLDR</v>
      </c>
      <c r="AL1561" s="16" t="str">
        <f t="shared" si="197"/>
        <v>－DRBLDR</v>
      </c>
      <c r="AM1561" s="15" t="str">
        <f t="shared" si="198"/>
        <v>－DRBLDR</v>
      </c>
      <c r="AN1561" s="15" t="str">
        <f t="shared" si="199"/>
        <v>－DRBLDR</v>
      </c>
    </row>
    <row r="1562" spans="1:40" ht="11.25" customHeight="1" x14ac:dyDescent="0.15">
      <c r="A1562" s="15">
        <v>1561</v>
      </c>
      <c r="B1562" s="15" t="s">
        <v>3434</v>
      </c>
      <c r="C1562" s="15" t="s">
        <v>3435</v>
      </c>
      <c r="D1562" s="3" t="s">
        <v>192</v>
      </c>
      <c r="E1562" s="15" t="s">
        <v>88</v>
      </c>
      <c r="F1562" s="15" t="s">
        <v>53</v>
      </c>
      <c r="G1562" s="15">
        <v>162</v>
      </c>
      <c r="H1562" s="15">
        <v>160</v>
      </c>
      <c r="I1562" s="15">
        <v>63</v>
      </c>
      <c r="J1562" s="15">
        <v>57</v>
      </c>
      <c r="K1562" s="15">
        <v>76</v>
      </c>
      <c r="L1562" s="15">
        <v>52</v>
      </c>
      <c r="M1562" s="15">
        <v>60</v>
      </c>
      <c r="N1562" s="15">
        <v>57</v>
      </c>
      <c r="O1562" s="15">
        <v>79</v>
      </c>
      <c r="P1562" s="15">
        <v>41</v>
      </c>
      <c r="Q1562" s="15" t="s">
        <v>193</v>
      </c>
      <c r="R1562" s="3" t="str">
        <f>IF(ISERROR(VLOOKUP($Q1562,技リスト!$A$1:$F$270,6,FALSE)),"－",VLOOKUP($Q1562,技リスト!$A$1:$F$270,6,FALSE))</f>
        <v>－</v>
      </c>
      <c r="S1562" s="3" t="str">
        <f>IF(ISERROR(VLOOKUP($Q1562,技リスト!$A$1:$F$270,3,FALSE)),"－",VLOOKUP($Q1562,技リスト!$A$1:$F$270,3,FALSE))</f>
        <v>－</v>
      </c>
      <c r="T1562" s="3" t="str">
        <f>IF($E1562=IF(ISERROR(VLOOKUP($Q1562,技リスト!$A$1:$F$270,4,FALSE)),"－",VLOOKUP($Q1562,技リスト!$A$1:$F$270,4,FALSE)),"一致","")</f>
        <v/>
      </c>
      <c r="U1562" s="15" t="s">
        <v>757</v>
      </c>
      <c r="V1562" s="3" t="str">
        <f>IF(ISERROR(VLOOKUP($U1562,技リスト!$A$1:$F$270,6,FALSE)),"－",VLOOKUP($U1562,技リスト!$A$1:$F$270,6,FALSE))</f>
        <v>DR</v>
      </c>
      <c r="W1562" s="3">
        <f>IF(ISERROR(VLOOKUP($U1562,技リスト!$A$1:$F$270,3,FALSE)),"－",VLOOKUP($U1562,技リスト!$A$1:$F$270,3,FALSE))</f>
        <v>65</v>
      </c>
      <c r="X1562" s="3" t="str">
        <f>IF($E1562=IF(ISERROR(VLOOKUP($U1562,技リスト!$A$1:$F$270,4,FALSE)),"－",VLOOKUP($U1562,技リスト!$A$1:$F$270,4,FALSE)),"一致","")</f>
        <v/>
      </c>
      <c r="Y1562" s="15" t="s">
        <v>741</v>
      </c>
      <c r="Z1562" s="3" t="str">
        <f>IF(ISERROR(VLOOKUP($Y1562,技リスト!$A$1:$F$270,6,FALSE)),"－",VLOOKUP($Y1562,技リスト!$A$1:$F$270,6,FALSE))</f>
        <v>DR</v>
      </c>
      <c r="AA1562" s="3">
        <f>IF(ISERROR(VLOOKUP($Y1562,技リスト!$A$1:$F$270,3,FALSE)),"－",VLOOKUP($Y1562,技リスト!$A$1:$F$270,3,FALSE))</f>
        <v>67</v>
      </c>
      <c r="AB1562" s="3" t="str">
        <f>IF($E1562=IF(ISERROR(VLOOKUP($Y1562,技リスト!$A$1:$F$270,4,FALSE)),"－",VLOOKUP($Y1562,技リスト!$A$1:$F$270,4,FALSE)),"一致","")</f>
        <v>一致</v>
      </c>
      <c r="AC1562" s="15" t="s">
        <v>699</v>
      </c>
      <c r="AD1562" s="3" t="str">
        <f>IF(ISERROR(VLOOKUP($AC1562,技リスト!$A$1:$F$270,6,FALSE)),"－",VLOOKUP($AC1562,技リスト!$A$1:$F$270,6,FALSE))</f>
        <v>BL</v>
      </c>
      <c r="AE1562" s="3">
        <f>IF(ISERROR(VLOOKUP($AC1562,技リスト!$A$1:$F$270,3,FALSE)),"－",VLOOKUP($AC1562,技リスト!$A$1:$F$270,3,FALSE))</f>
        <v>80</v>
      </c>
      <c r="AF1562" s="3" t="str">
        <f>IF($E1562=IF(ISERROR(VLOOKUP($AC1562,技リスト!$A$1:$F$245,4,FALSE)),"－",VLOOKUP($AC1562,技リスト!$A$1:$F$245,4,FALSE)),"一致","")</f>
        <v/>
      </c>
      <c r="AG1562" s="16" t="str">
        <f t="shared" si="192"/>
        <v>おいろけUP!まぼろしドリブルオーロラドリブルグッドスメル</v>
      </c>
      <c r="AH1562" s="16" t="str">
        <f t="shared" si="193"/>
        <v>おいろけUP!まぼろしドリブルオーロラドリブルグッドスメル</v>
      </c>
      <c r="AI1562" s="16" t="str">
        <f t="shared" si="194"/>
        <v>おいろけUP!まぼろしドリブルオーロラドリブルグッドスメル</v>
      </c>
      <c r="AJ1562" s="16" t="str">
        <f t="shared" si="195"/>
        <v>おいろけUP!まぼろしドリブルオーロラドリブルグッドスメル</v>
      </c>
      <c r="AK1562" s="15" t="str">
        <f t="shared" si="196"/>
        <v>－DRDRBL</v>
      </c>
      <c r="AL1562" s="16" t="str">
        <f t="shared" si="197"/>
        <v>－DRDRBL</v>
      </c>
      <c r="AM1562" s="15" t="str">
        <f t="shared" si="198"/>
        <v>－DRDRBL</v>
      </c>
      <c r="AN1562" s="15" t="str">
        <f t="shared" si="199"/>
        <v>－DRDRBL</v>
      </c>
    </row>
    <row r="1563" spans="1:40" ht="11.25" customHeight="1" x14ac:dyDescent="0.15">
      <c r="A1563" s="15">
        <v>1562</v>
      </c>
      <c r="B1563" s="15" t="s">
        <v>3436</v>
      </c>
      <c r="C1563" s="15" t="s">
        <v>3437</v>
      </c>
      <c r="D1563" s="3" t="s">
        <v>18</v>
      </c>
      <c r="E1563" s="15" t="s">
        <v>121</v>
      </c>
      <c r="F1563" s="15" t="s">
        <v>20</v>
      </c>
      <c r="G1563" s="15">
        <v>145</v>
      </c>
      <c r="H1563" s="15">
        <v>160</v>
      </c>
      <c r="I1563" s="15">
        <v>60</v>
      </c>
      <c r="J1563" s="15">
        <v>56</v>
      </c>
      <c r="K1563" s="15">
        <v>60</v>
      </c>
      <c r="L1563" s="15">
        <v>76</v>
      </c>
      <c r="M1563" s="15">
        <v>55</v>
      </c>
      <c r="N1563" s="15">
        <v>61</v>
      </c>
      <c r="O1563" s="15">
        <v>76</v>
      </c>
      <c r="P1563" s="15">
        <v>41</v>
      </c>
      <c r="Q1563" s="15" t="s">
        <v>186</v>
      </c>
      <c r="R1563" s="3" t="str">
        <f>IF(ISERROR(VLOOKUP($Q1563,技リスト!$A$1:$F$270,6,FALSE)),"－",VLOOKUP($Q1563,技リスト!$A$1:$F$270,6,FALSE))</f>
        <v>－</v>
      </c>
      <c r="S1563" s="3" t="str">
        <f>IF(ISERROR(VLOOKUP($Q1563,技リスト!$A$1:$F$270,3,FALSE)),"－",VLOOKUP($Q1563,技リスト!$A$1:$F$270,3,FALSE))</f>
        <v>－</v>
      </c>
      <c r="T1563" s="3" t="str">
        <f>IF($E1563=IF(ISERROR(VLOOKUP($Q1563,技リスト!$A$1:$F$270,4,FALSE)),"－",VLOOKUP($Q1563,技リスト!$A$1:$F$270,4,FALSE)),"一致","")</f>
        <v/>
      </c>
      <c r="U1563" s="15" t="s">
        <v>406</v>
      </c>
      <c r="V1563" s="3" t="str">
        <f>IF(ISERROR(VLOOKUP($U1563,技リスト!$A$1:$F$270,6,FALSE)),"－",VLOOKUP($U1563,技リスト!$A$1:$F$270,6,FALSE))</f>
        <v>CA</v>
      </c>
      <c r="W1563" s="3">
        <f>IF(ISERROR(VLOOKUP($U1563,技リスト!$A$1:$F$270,3,FALSE)),"－",VLOOKUP($U1563,技リスト!$A$1:$F$270,3,FALSE))</f>
        <v>63</v>
      </c>
      <c r="X1563" s="3" t="str">
        <f>IF($E1563=IF(ISERROR(VLOOKUP($U1563,技リスト!$A$1:$F$270,4,FALSE)),"－",VLOOKUP($U1563,技リスト!$A$1:$F$270,4,FALSE)),"一致","")</f>
        <v>一致</v>
      </c>
      <c r="Y1563" s="15" t="s">
        <v>427</v>
      </c>
      <c r="Z1563" s="3" t="str">
        <f>IF(ISERROR(VLOOKUP($Y1563,技リスト!$A$1:$F$270,6,FALSE)),"－",VLOOKUP($Y1563,技リスト!$A$1:$F$270,6,FALSE))</f>
        <v>BL</v>
      </c>
      <c r="AA1563" s="3">
        <f>IF(ISERROR(VLOOKUP($Y1563,技リスト!$A$1:$F$270,3,FALSE)),"－",VLOOKUP($Y1563,技リスト!$A$1:$F$270,3,FALSE))</f>
        <v>39</v>
      </c>
      <c r="AB1563" s="3" t="str">
        <f>IF($E1563=IF(ISERROR(VLOOKUP($Y1563,技リスト!$A$1:$F$270,4,FALSE)),"－",VLOOKUP($Y1563,技リスト!$A$1:$F$270,4,FALSE)),"一致","")</f>
        <v/>
      </c>
      <c r="AC1563" s="15" t="s">
        <v>281</v>
      </c>
      <c r="AD1563" s="3" t="str">
        <f>IF(ISERROR(VLOOKUP($AC1563,技リスト!$A$1:$F$270,6,FALSE)),"－",VLOOKUP($AC1563,技リスト!$A$1:$F$270,6,FALSE))</f>
        <v>P1</v>
      </c>
      <c r="AE1563" s="3">
        <f>IF(ISERROR(VLOOKUP($AC1563,技リスト!$A$1:$F$270,3,FALSE)),"－",VLOOKUP($AC1563,技リスト!$A$1:$F$270,3,FALSE))</f>
        <v>67</v>
      </c>
      <c r="AF1563" s="3" t="str">
        <f>IF($E1563=IF(ISERROR(VLOOKUP($AC1563,技リスト!$A$1:$F$245,4,FALSE)),"－",VLOOKUP($AC1563,技リスト!$A$1:$F$245,4,FALSE)),"一致","")</f>
        <v/>
      </c>
      <c r="AG1563" s="16" t="str">
        <f t="shared" si="192"/>
        <v>やくびょうがみゴールずらしブレードアタックばくれつパンチ</v>
      </c>
      <c r="AH1563" s="16" t="str">
        <f t="shared" si="193"/>
        <v>やくびょうがみゴールずらしブレードアタックばくれつパンチ</v>
      </c>
      <c r="AI1563" s="16" t="str">
        <f t="shared" si="194"/>
        <v>やくびょうがみゴールずらしブレードアタックばくれつパンチ</v>
      </c>
      <c r="AJ1563" s="16" t="str">
        <f t="shared" si="195"/>
        <v>やくびょうがみゴールずらしブレードアタックばくれつパンチ</v>
      </c>
      <c r="AK1563" s="15" t="str">
        <f t="shared" si="196"/>
        <v>－CABLP1</v>
      </c>
      <c r="AL1563" s="16" t="str">
        <f t="shared" si="197"/>
        <v>－CABLP1</v>
      </c>
      <c r="AM1563" s="15" t="str">
        <f t="shared" si="198"/>
        <v>－CABLP1</v>
      </c>
      <c r="AN1563" s="15" t="str">
        <f t="shared" si="199"/>
        <v>－CABLP1</v>
      </c>
    </row>
    <row r="1564" spans="1:40" ht="11.25" customHeight="1" x14ac:dyDescent="0.15">
      <c r="A1564" s="15">
        <v>1563</v>
      </c>
      <c r="B1564" s="15" t="s">
        <v>3438</v>
      </c>
      <c r="C1564" s="15" t="s">
        <v>3439</v>
      </c>
      <c r="D1564" s="3" t="s">
        <v>18</v>
      </c>
      <c r="E1564" s="15" t="s">
        <v>145</v>
      </c>
      <c r="F1564" s="15" t="s">
        <v>52</v>
      </c>
      <c r="G1564" s="15">
        <v>154</v>
      </c>
      <c r="H1564" s="15">
        <v>154</v>
      </c>
      <c r="I1564" s="15">
        <v>79</v>
      </c>
      <c r="J1564" s="15">
        <v>52</v>
      </c>
      <c r="K1564" s="15">
        <v>56</v>
      </c>
      <c r="L1564" s="15">
        <v>52</v>
      </c>
      <c r="M1564" s="15">
        <v>56</v>
      </c>
      <c r="N1564" s="15">
        <v>57</v>
      </c>
      <c r="O1564" s="15">
        <v>44</v>
      </c>
      <c r="P1564" s="15">
        <v>35</v>
      </c>
      <c r="Q1564" s="15" t="s">
        <v>313</v>
      </c>
      <c r="R1564" s="3" t="str">
        <f>IF(ISERROR(VLOOKUP($Q1564,技リスト!$A$1:$F$270,6,FALSE)),"－",VLOOKUP($Q1564,技リスト!$A$1:$F$270,6,FALSE))</f>
        <v>NS</v>
      </c>
      <c r="S1564" s="3">
        <f>IF(ISERROR(VLOOKUP($Q1564,技リスト!$A$1:$F$270,3,FALSE)),"－",VLOOKUP($Q1564,技リスト!$A$1:$F$270,3,FALSE))</f>
        <v>31</v>
      </c>
      <c r="T1564" s="3" t="str">
        <f>IF($E1564=IF(ISERROR(VLOOKUP($Q1564,技リスト!$A$1:$F$270,4,FALSE)),"－",VLOOKUP($Q1564,技リスト!$A$1:$F$270,4,FALSE)),"一致","")</f>
        <v/>
      </c>
      <c r="U1564" s="15" t="s">
        <v>230</v>
      </c>
      <c r="V1564" s="3" t="str">
        <f>IF(ISERROR(VLOOKUP($U1564,技リスト!$A$1:$F$270,6,FALSE)),"－",VLOOKUP($U1564,技リスト!$A$1:$F$270,6,FALSE))</f>
        <v>NS</v>
      </c>
      <c r="W1564" s="3">
        <f>IF(ISERROR(VLOOKUP($U1564,技リスト!$A$1:$F$270,3,FALSE)),"－",VLOOKUP($U1564,技リスト!$A$1:$F$270,3,FALSE))</f>
        <v>67</v>
      </c>
      <c r="X1564" s="3" t="str">
        <f>IF($E1564=IF(ISERROR(VLOOKUP($U1564,技リスト!$A$1:$F$270,4,FALSE)),"－",VLOOKUP($U1564,技リスト!$A$1:$F$270,4,FALSE)),"一致","")</f>
        <v/>
      </c>
      <c r="Y1564" s="15" t="s">
        <v>875</v>
      </c>
      <c r="Z1564" s="3" t="str">
        <f>IF(ISERROR(VLOOKUP($Y1564,技リスト!$A$1:$F$270,6,FALSE)),"－",VLOOKUP($Y1564,技リスト!$A$1:$F$270,6,FALSE))</f>
        <v>BS</v>
      </c>
      <c r="AA1564" s="3">
        <f>IF(ISERROR(VLOOKUP($Y1564,技リスト!$A$1:$F$270,3,FALSE)),"－",VLOOKUP($Y1564,技リスト!$A$1:$F$270,3,FALSE))</f>
        <v>78</v>
      </c>
      <c r="AB1564" s="3" t="str">
        <f>IF($E1564=IF(ISERROR(VLOOKUP($Y1564,技リスト!$A$1:$F$270,4,FALSE)),"－",VLOOKUP($Y1564,技リスト!$A$1:$F$270,4,FALSE)),"一致","")</f>
        <v/>
      </c>
      <c r="AC1564" s="15" t="s">
        <v>876</v>
      </c>
      <c r="AD1564" s="3" t="str">
        <f>IF(ISERROR(VLOOKUP($AC1564,技リスト!$A$1:$F$270,6,FALSE)),"－",VLOOKUP($AC1564,技リスト!$A$1:$F$270,6,FALSE))</f>
        <v>NS</v>
      </c>
      <c r="AE1564" s="3">
        <f>IF(ISERROR(VLOOKUP($AC1564,技リスト!$A$1:$F$270,3,FALSE)),"－",VLOOKUP($AC1564,技リスト!$A$1:$F$270,3,FALSE))</f>
        <v>94</v>
      </c>
      <c r="AF1564" s="3" t="str">
        <f>IF($E1564=IF(ISERROR(VLOOKUP($AC1564,技リスト!$A$1:$F$245,4,FALSE)),"－",VLOOKUP($AC1564,技リスト!$A$1:$F$245,4,FALSE)),"一致","")</f>
        <v/>
      </c>
      <c r="AG1564" s="16" t="str">
        <f t="shared" si="192"/>
        <v>サイコショットフリーズショットダークトルネードデュアルストライク</v>
      </c>
      <c r="AH1564" s="16" t="str">
        <f t="shared" si="193"/>
        <v>サイコショットフリーズショットダークトルネードデュアルストライク</v>
      </c>
      <c r="AI1564" s="16" t="str">
        <f t="shared" si="194"/>
        <v>サイコショットフリーズショットダークトルネードデュアルストライク</v>
      </c>
      <c r="AJ1564" s="16" t="str">
        <f t="shared" si="195"/>
        <v>サイコショットフリーズショットダークトルネードデュアルストライク</v>
      </c>
      <c r="AK1564" s="15" t="str">
        <f t="shared" si="196"/>
        <v>NSNSBSNS</v>
      </c>
      <c r="AL1564" s="16" t="str">
        <f t="shared" si="197"/>
        <v>NSNSBSNS</v>
      </c>
      <c r="AM1564" s="15" t="str">
        <f t="shared" si="198"/>
        <v>NSNSBSNS</v>
      </c>
      <c r="AN1564" s="15" t="str">
        <f t="shared" si="199"/>
        <v>NSNSBSNS</v>
      </c>
    </row>
    <row r="1565" spans="1:40" ht="11.25" customHeight="1" x14ac:dyDescent="0.15">
      <c r="A1565" s="15">
        <v>1564</v>
      </c>
      <c r="B1565" s="15" t="s">
        <v>3440</v>
      </c>
      <c r="C1565" s="15" t="s">
        <v>3441</v>
      </c>
      <c r="D1565" s="3" t="s">
        <v>18</v>
      </c>
      <c r="E1565" s="15" t="s">
        <v>19</v>
      </c>
      <c r="F1565" s="15" t="s">
        <v>17</v>
      </c>
      <c r="G1565" s="15">
        <v>147</v>
      </c>
      <c r="H1565" s="15">
        <v>130</v>
      </c>
      <c r="I1565" s="15">
        <v>61</v>
      </c>
      <c r="J1565" s="15">
        <v>61</v>
      </c>
      <c r="K1565" s="15">
        <v>58</v>
      </c>
      <c r="L1565" s="15">
        <v>78</v>
      </c>
      <c r="M1565" s="15">
        <v>55</v>
      </c>
      <c r="N1565" s="15">
        <v>52</v>
      </c>
      <c r="O1565" s="15">
        <v>42</v>
      </c>
      <c r="P1565" s="15">
        <v>39</v>
      </c>
      <c r="Q1565" s="15" t="s">
        <v>223</v>
      </c>
      <c r="R1565" s="3" t="str">
        <f>IF(ISERROR(VLOOKUP($Q1565,技リスト!$A$1:$F$270,6,FALSE)),"－",VLOOKUP($Q1565,技リスト!$A$1:$F$270,6,FALSE))</f>
        <v>BL</v>
      </c>
      <c r="S1565" s="3">
        <f>IF(ISERROR(VLOOKUP($Q1565,技リスト!$A$1:$F$270,3,FALSE)),"－",VLOOKUP($Q1565,技リスト!$A$1:$F$270,3,FALSE))</f>
        <v>8</v>
      </c>
      <c r="T1565" s="3" t="str">
        <f>IF($E1565=IF(ISERROR(VLOOKUP($Q1565,技リスト!$A$1:$F$270,4,FALSE)),"－",VLOOKUP($Q1565,技リスト!$A$1:$F$270,4,FALSE)),"一致","")</f>
        <v>一致</v>
      </c>
      <c r="U1565" s="15" t="s">
        <v>219</v>
      </c>
      <c r="V1565" s="3" t="str">
        <f>IF(ISERROR(VLOOKUP($U1565,技リスト!$A$1:$F$270,6,FALSE)),"－",VLOOKUP($U1565,技リスト!$A$1:$F$270,6,FALSE))</f>
        <v>BL</v>
      </c>
      <c r="W1565" s="3">
        <f>IF(ISERROR(VLOOKUP($U1565,技リスト!$A$1:$F$270,3,FALSE)),"－",VLOOKUP($U1565,技リスト!$A$1:$F$270,3,FALSE))</f>
        <v>64</v>
      </c>
      <c r="X1565" s="3" t="str">
        <f>IF($E1565=IF(ISERROR(VLOOKUP($U1565,技リスト!$A$1:$F$270,4,FALSE)),"－",VLOOKUP($U1565,技リスト!$A$1:$F$270,4,FALSE)),"一致","")</f>
        <v/>
      </c>
      <c r="Y1565" s="15" t="s">
        <v>918</v>
      </c>
      <c r="Z1565" s="3" t="str">
        <f>IF(ISERROR(VLOOKUP($Y1565,技リスト!$A$1:$F$270,6,FALSE)),"－",VLOOKUP($Y1565,技リスト!$A$1:$F$270,6,FALSE))</f>
        <v>BL</v>
      </c>
      <c r="AA1565" s="3">
        <f>IF(ISERROR(VLOOKUP($Y1565,技リスト!$A$1:$F$270,3,FALSE)),"－",VLOOKUP($Y1565,技リスト!$A$1:$F$270,3,FALSE))</f>
        <v>73</v>
      </c>
      <c r="AB1565" s="3" t="str">
        <f>IF($E1565=IF(ISERROR(VLOOKUP($Y1565,技リスト!$A$1:$F$270,4,FALSE)),"－",VLOOKUP($Y1565,技リスト!$A$1:$F$270,4,FALSE)),"一致","")</f>
        <v/>
      </c>
      <c r="AC1565" s="15" t="s">
        <v>220</v>
      </c>
      <c r="AD1565" s="3" t="str">
        <f>IF(ISERROR(VLOOKUP($AC1565,技リスト!$A$1:$F$270,6,FALSE)),"－",VLOOKUP($AC1565,技リスト!$A$1:$F$270,6,FALSE))</f>
        <v>BL</v>
      </c>
      <c r="AE1565" s="3">
        <f>IF(ISERROR(VLOOKUP($AC1565,技リスト!$A$1:$F$270,3,FALSE)),"－",VLOOKUP($AC1565,技リスト!$A$1:$F$270,3,FALSE))</f>
        <v>84</v>
      </c>
      <c r="AF1565" s="3" t="str">
        <f>IF($E1565=IF(ISERROR(VLOOKUP($AC1565,技リスト!$A$1:$F$245,4,FALSE)),"－",VLOOKUP($AC1565,技リスト!$A$1:$F$245,4,FALSE)),"一致","")</f>
        <v/>
      </c>
      <c r="AG1565" s="16" t="str">
        <f t="shared" si="192"/>
        <v>キラースライドサイクロンプロファイルゾーンダブルサイクロン</v>
      </c>
      <c r="AH1565" s="16" t="str">
        <f t="shared" si="193"/>
        <v>キラースライドサイクロンプロファイルゾーンダブルサイクロン</v>
      </c>
      <c r="AI1565" s="16" t="str">
        <f t="shared" si="194"/>
        <v>キラースライドサイクロンプロファイルゾーンダブルサイクロン</v>
      </c>
      <c r="AJ1565" s="16" t="str">
        <f t="shared" si="195"/>
        <v>キラースライドサイクロンプロファイルゾーンダブルサイクロン</v>
      </c>
      <c r="AK1565" s="15" t="str">
        <f t="shared" si="196"/>
        <v>BLBLBLBL</v>
      </c>
      <c r="AL1565" s="16" t="str">
        <f t="shared" si="197"/>
        <v>BLBLBLBL</v>
      </c>
      <c r="AM1565" s="15" t="str">
        <f t="shared" si="198"/>
        <v>BLBLBLBL</v>
      </c>
      <c r="AN1565" s="15" t="str">
        <f t="shared" si="199"/>
        <v>BLBLBLBL</v>
      </c>
    </row>
    <row r="1566" spans="1:40" ht="11.25" customHeight="1" x14ac:dyDescent="0.15">
      <c r="A1566" s="15">
        <v>1565</v>
      </c>
      <c r="B1566" s="15" t="s">
        <v>3442</v>
      </c>
      <c r="C1566" s="15" t="s">
        <v>3443</v>
      </c>
      <c r="D1566" s="3" t="s">
        <v>18</v>
      </c>
      <c r="E1566" s="15" t="s">
        <v>88</v>
      </c>
      <c r="F1566" s="15" t="s">
        <v>53</v>
      </c>
      <c r="G1566" s="15">
        <v>167</v>
      </c>
      <c r="H1566" s="15">
        <v>134</v>
      </c>
      <c r="I1566" s="15">
        <v>63</v>
      </c>
      <c r="J1566" s="15">
        <v>79</v>
      </c>
      <c r="K1566" s="15">
        <v>52</v>
      </c>
      <c r="L1566" s="15">
        <v>53</v>
      </c>
      <c r="M1566" s="15">
        <v>68</v>
      </c>
      <c r="N1566" s="15">
        <v>70</v>
      </c>
      <c r="O1566" s="15">
        <v>44</v>
      </c>
      <c r="P1566" s="15">
        <v>34</v>
      </c>
      <c r="Q1566" s="15" t="s">
        <v>227</v>
      </c>
      <c r="R1566" s="3" t="str">
        <f>IF(ISERROR(VLOOKUP($Q1566,技リスト!$A$1:$F$270,6,FALSE)),"－",VLOOKUP($Q1566,技リスト!$A$1:$F$270,6,FALSE))</f>
        <v>BL</v>
      </c>
      <c r="S1566" s="3">
        <f>IF(ISERROR(VLOOKUP($Q1566,技リスト!$A$1:$F$270,3,FALSE)),"－",VLOOKUP($Q1566,技リスト!$A$1:$F$270,3,FALSE))</f>
        <v>39</v>
      </c>
      <c r="T1566" s="3" t="str">
        <f>IF($E1566=IF(ISERROR(VLOOKUP($Q1566,技リスト!$A$1:$F$270,4,FALSE)),"－",VLOOKUP($Q1566,技リスト!$A$1:$F$270,4,FALSE)),"一致","")</f>
        <v/>
      </c>
      <c r="U1566" s="15" t="s">
        <v>188</v>
      </c>
      <c r="V1566" s="3" t="str">
        <f>IF(ISERROR(VLOOKUP($U1566,技リスト!$A$1:$F$270,6,FALSE)),"－",VLOOKUP($U1566,技リスト!$A$1:$F$270,6,FALSE))</f>
        <v>DR</v>
      </c>
      <c r="W1566" s="3">
        <f>IF(ISERROR(VLOOKUP($U1566,技リスト!$A$1:$F$270,3,FALSE)),"－",VLOOKUP($U1566,技リスト!$A$1:$F$270,3,FALSE))</f>
        <v>38</v>
      </c>
      <c r="X1566" s="3" t="str">
        <f>IF($E1566=IF(ISERROR(VLOOKUP($U1566,技リスト!$A$1:$F$270,4,FALSE)),"－",VLOOKUP($U1566,技リスト!$A$1:$F$270,4,FALSE)),"一致","")</f>
        <v/>
      </c>
      <c r="Y1566" s="15" t="s">
        <v>522</v>
      </c>
      <c r="Z1566" s="3" t="str">
        <f>IF(ISERROR(VLOOKUP($Y1566,技リスト!$A$1:$F$270,6,FALSE)),"－",VLOOKUP($Y1566,技リスト!$A$1:$F$270,6,FALSE))</f>
        <v>NS</v>
      </c>
      <c r="AA1566" s="3">
        <f>IF(ISERROR(VLOOKUP($Y1566,技リスト!$A$1:$F$270,3,FALSE)),"－",VLOOKUP($Y1566,技リスト!$A$1:$F$270,3,FALSE))</f>
        <v>70</v>
      </c>
      <c r="AB1566" s="3" t="str">
        <f>IF($E1566=IF(ISERROR(VLOOKUP($Y1566,技リスト!$A$1:$F$270,4,FALSE)),"－",VLOOKUP($Y1566,技リスト!$A$1:$F$270,4,FALSE)),"一致","")</f>
        <v/>
      </c>
      <c r="AC1566" s="15" t="s">
        <v>241</v>
      </c>
      <c r="AD1566" s="3" t="str">
        <f>IF(ISERROR(VLOOKUP($AC1566,技リスト!$A$1:$F$270,6,FALSE)),"－",VLOOKUP($AC1566,技リスト!$A$1:$F$270,6,FALSE))</f>
        <v>DR</v>
      </c>
      <c r="AE1566" s="3">
        <f>IF(ISERROR(VLOOKUP($AC1566,技リスト!$A$1:$F$270,3,FALSE)),"－",VLOOKUP($AC1566,技リスト!$A$1:$F$270,3,FALSE))</f>
        <v>61</v>
      </c>
      <c r="AF1566" s="3" t="str">
        <f>IF($E1566=IF(ISERROR(VLOOKUP($AC1566,技リスト!$A$1:$F$245,4,FALSE)),"－",VLOOKUP($AC1566,技リスト!$A$1:$F$245,4,FALSE)),"一致","")</f>
        <v>一致</v>
      </c>
      <c r="AG1566" s="16" t="str">
        <f t="shared" si="192"/>
        <v>スーパースキャン（Ｂ）スーパースキャン（Ｄ）ダブルグレネードカマイタチ</v>
      </c>
      <c r="AH1566" s="16" t="str">
        <f t="shared" si="193"/>
        <v>スーパースキャン（Ｂ）スーパースキャン（Ｄ）ダブルグレネードカマイタチ</v>
      </c>
      <c r="AI1566" s="16" t="str">
        <f t="shared" si="194"/>
        <v>スーパースキャン（Ｂ）スーパースキャン（Ｄ）ダブルグレネードカマイタチ</v>
      </c>
      <c r="AJ1566" s="16" t="str">
        <f t="shared" si="195"/>
        <v>スーパースキャン（Ｂ）スーパースキャン（Ｄ）ダブルグレネードカマイタチ</v>
      </c>
      <c r="AK1566" s="15" t="str">
        <f t="shared" si="196"/>
        <v>BLDRNSDR</v>
      </c>
      <c r="AL1566" s="16" t="str">
        <f t="shared" si="197"/>
        <v>BLDRNSDR</v>
      </c>
      <c r="AM1566" s="15" t="str">
        <f t="shared" si="198"/>
        <v>BLDRNSDR</v>
      </c>
      <c r="AN1566" s="15" t="str">
        <f t="shared" si="199"/>
        <v>BLDRNSDR</v>
      </c>
    </row>
    <row r="1567" spans="1:40" ht="11.25" customHeight="1" x14ac:dyDescent="0.15">
      <c r="A1567" s="15">
        <v>1566</v>
      </c>
      <c r="B1567" s="15" t="s">
        <v>3444</v>
      </c>
      <c r="C1567" s="15" t="s">
        <v>3445</v>
      </c>
      <c r="D1567" s="3" t="s">
        <v>192</v>
      </c>
      <c r="E1567" s="15" t="s">
        <v>88</v>
      </c>
      <c r="F1567" s="15" t="s">
        <v>53</v>
      </c>
      <c r="G1567" s="15">
        <v>158</v>
      </c>
      <c r="H1567" s="15">
        <v>162</v>
      </c>
      <c r="I1567" s="15">
        <v>56</v>
      </c>
      <c r="J1567" s="15">
        <v>52</v>
      </c>
      <c r="K1567" s="15">
        <v>79</v>
      </c>
      <c r="L1567" s="15">
        <v>53</v>
      </c>
      <c r="M1567" s="15">
        <v>58</v>
      </c>
      <c r="N1567" s="15">
        <v>56</v>
      </c>
      <c r="O1567" s="15">
        <v>49</v>
      </c>
      <c r="P1567" s="15">
        <v>35</v>
      </c>
      <c r="Q1567" s="15" t="s">
        <v>277</v>
      </c>
      <c r="R1567" s="3" t="str">
        <f>IF(ISERROR(VLOOKUP($Q1567,技リスト!$A$1:$F$270,6,FALSE)),"－",VLOOKUP($Q1567,技リスト!$A$1:$F$270,6,FALSE))</f>
        <v>DR</v>
      </c>
      <c r="S1567" s="3">
        <f>IF(ISERROR(VLOOKUP($Q1567,技リスト!$A$1:$F$270,3,FALSE)),"－",VLOOKUP($Q1567,技リスト!$A$1:$F$270,3,FALSE))</f>
        <v>22</v>
      </c>
      <c r="T1567" s="3" t="str">
        <f>IF($E1567=IF(ISERROR(VLOOKUP($Q1567,技リスト!$A$1:$F$270,4,FALSE)),"－",VLOOKUP($Q1567,技リスト!$A$1:$F$270,4,FALSE)),"一致","")</f>
        <v/>
      </c>
      <c r="U1567" s="15" t="s">
        <v>147</v>
      </c>
      <c r="V1567" s="3" t="str">
        <f>IF(ISERROR(VLOOKUP($U1567,技リスト!$A$1:$F$270,6,FALSE)),"－",VLOOKUP($U1567,技リスト!$A$1:$F$270,6,FALSE))</f>
        <v>LS</v>
      </c>
      <c r="W1567" s="3">
        <f>IF(ISERROR(VLOOKUP($U1567,技リスト!$A$1:$F$270,3,FALSE)),"－",VLOOKUP($U1567,技リスト!$A$1:$F$270,3,FALSE))</f>
        <v>45</v>
      </c>
      <c r="X1567" s="3" t="str">
        <f>IF($E1567=IF(ISERROR(VLOOKUP($U1567,技リスト!$A$1:$F$270,4,FALSE)),"－",VLOOKUP($U1567,技リスト!$A$1:$F$270,4,FALSE)),"一致","")</f>
        <v>一致</v>
      </c>
      <c r="Y1567" s="15" t="s">
        <v>227</v>
      </c>
      <c r="Z1567" s="3" t="str">
        <f>IF(ISERROR(VLOOKUP($Y1567,技リスト!$A$1:$F$270,6,FALSE)),"－",VLOOKUP($Y1567,技リスト!$A$1:$F$270,6,FALSE))</f>
        <v>BL</v>
      </c>
      <c r="AA1567" s="3">
        <f>IF(ISERROR(VLOOKUP($Y1567,技リスト!$A$1:$F$270,3,FALSE)),"－",VLOOKUP($Y1567,技リスト!$A$1:$F$270,3,FALSE))</f>
        <v>39</v>
      </c>
      <c r="AB1567" s="3" t="str">
        <f>IF($E1567=IF(ISERROR(VLOOKUP($Y1567,技リスト!$A$1:$F$270,4,FALSE)),"－",VLOOKUP($Y1567,技リスト!$A$1:$F$270,4,FALSE)),"一致","")</f>
        <v/>
      </c>
      <c r="AC1567" s="15" t="s">
        <v>308</v>
      </c>
      <c r="AD1567" s="3" t="str">
        <f>IF(ISERROR(VLOOKUP($AC1567,技リスト!$A$1:$F$270,6,FALSE)),"－",VLOOKUP($AC1567,技リスト!$A$1:$F$270,6,FALSE))</f>
        <v>DR</v>
      </c>
      <c r="AE1567" s="3">
        <f>IF(ISERROR(VLOOKUP($AC1567,技リスト!$A$1:$F$270,3,FALSE)),"－",VLOOKUP($AC1567,技リスト!$A$1:$F$270,3,FALSE))</f>
        <v>81</v>
      </c>
      <c r="AF1567" s="3" t="str">
        <f>IF($E1567=IF(ISERROR(VLOOKUP($AC1567,技リスト!$A$1:$F$245,4,FALSE)),"－",VLOOKUP($AC1567,技リスト!$A$1:$F$245,4,FALSE)),"一致","")</f>
        <v>一致</v>
      </c>
      <c r="AG1567" s="16" t="str">
        <f t="shared" si="192"/>
        <v>マジックすいせいシュートスーパースキャン（Ｂ）あいきどう</v>
      </c>
      <c r="AH1567" s="16" t="str">
        <f t="shared" si="193"/>
        <v>マジックすいせいシュートスーパースキャン（Ｂ）あいきどう</v>
      </c>
      <c r="AI1567" s="16" t="str">
        <f t="shared" si="194"/>
        <v>マジックすいせいシュートスーパースキャン（Ｂ）あいきどう</v>
      </c>
      <c r="AJ1567" s="16" t="str">
        <f t="shared" si="195"/>
        <v>マジックすいせいシュートスーパースキャン（Ｂ）あいきどう</v>
      </c>
      <c r="AK1567" s="15" t="str">
        <f t="shared" si="196"/>
        <v>DRLSBLDR</v>
      </c>
      <c r="AL1567" s="16" t="str">
        <f t="shared" si="197"/>
        <v>DRLSBLDR</v>
      </c>
      <c r="AM1567" s="15" t="str">
        <f t="shared" si="198"/>
        <v>DRLSBLDR</v>
      </c>
      <c r="AN1567" s="15" t="str">
        <f t="shared" si="199"/>
        <v>DRLSBLDR</v>
      </c>
    </row>
    <row r="1568" spans="1:40" ht="11.25" customHeight="1" x14ac:dyDescent="0.15">
      <c r="A1568" s="15">
        <v>1567</v>
      </c>
      <c r="B1568" s="15" t="s">
        <v>3446</v>
      </c>
      <c r="C1568" s="15" t="s">
        <v>3447</v>
      </c>
      <c r="D1568" s="3" t="s">
        <v>18</v>
      </c>
      <c r="E1568" s="15" t="s">
        <v>121</v>
      </c>
      <c r="F1568" s="15" t="s">
        <v>20</v>
      </c>
      <c r="G1568" s="15">
        <v>165</v>
      </c>
      <c r="H1568" s="15">
        <v>142</v>
      </c>
      <c r="I1568" s="15">
        <v>63</v>
      </c>
      <c r="J1568" s="15">
        <v>66</v>
      </c>
      <c r="K1568" s="15">
        <v>60</v>
      </c>
      <c r="L1568" s="15">
        <v>79</v>
      </c>
      <c r="M1568" s="15">
        <v>56</v>
      </c>
      <c r="N1568" s="15">
        <v>58</v>
      </c>
      <c r="O1568" s="15">
        <v>49</v>
      </c>
      <c r="P1568" s="15">
        <v>33</v>
      </c>
      <c r="Q1568" s="15" t="s">
        <v>436</v>
      </c>
      <c r="R1568" s="3" t="str">
        <f>IF(ISERROR(VLOOKUP($Q1568,技リスト!$A$1:$F$270,6,FALSE)),"－",VLOOKUP($Q1568,技リスト!$A$1:$F$270,6,FALSE))</f>
        <v>CA</v>
      </c>
      <c r="S1568" s="3">
        <f>IF(ISERROR(VLOOKUP($Q1568,技リスト!$A$1:$F$270,3,FALSE)),"－",VLOOKUP($Q1568,技リスト!$A$1:$F$270,3,FALSE))</f>
        <v>10</v>
      </c>
      <c r="T1568" s="3" t="str">
        <f>IF($E1568=IF(ISERROR(VLOOKUP($Q1568,技リスト!$A$1:$F$270,4,FALSE)),"－",VLOOKUP($Q1568,技リスト!$A$1:$F$270,4,FALSE)),"一致","")</f>
        <v/>
      </c>
      <c r="U1568" s="15" t="s">
        <v>320</v>
      </c>
      <c r="V1568" s="3" t="str">
        <f>IF(ISERROR(VLOOKUP($U1568,技リスト!$A$1:$F$270,6,FALSE)),"－",VLOOKUP($U1568,技リスト!$A$1:$F$270,6,FALSE))</f>
        <v>CA</v>
      </c>
      <c r="W1568" s="3">
        <f>IF(ISERROR(VLOOKUP($U1568,技リスト!$A$1:$F$270,3,FALSE)),"－",VLOOKUP($U1568,技リスト!$A$1:$F$270,3,FALSE))</f>
        <v>41</v>
      </c>
      <c r="X1568" s="3" t="str">
        <f>IF($E1568=IF(ISERROR(VLOOKUP($U1568,技リスト!$A$1:$F$270,4,FALSE)),"－",VLOOKUP($U1568,技リスト!$A$1:$F$270,4,FALSE)),"一致","")</f>
        <v>一致</v>
      </c>
      <c r="Y1568" s="15" t="s">
        <v>140</v>
      </c>
      <c r="Z1568" s="3" t="str">
        <f>IF(ISERROR(VLOOKUP($Y1568,技リスト!$A$1:$F$270,6,FALSE)),"－",VLOOKUP($Y1568,技リスト!$A$1:$F$270,6,FALSE))</f>
        <v>BL</v>
      </c>
      <c r="AA1568" s="3">
        <f>IF(ISERROR(VLOOKUP($Y1568,技リスト!$A$1:$F$270,3,FALSE)),"－",VLOOKUP($Y1568,技リスト!$A$1:$F$270,3,FALSE))</f>
        <v>41</v>
      </c>
      <c r="AB1568" s="3" t="str">
        <f>IF($E1568=IF(ISERROR(VLOOKUP($Y1568,技リスト!$A$1:$F$270,4,FALSE)),"－",VLOOKUP($Y1568,技リスト!$A$1:$F$270,4,FALSE)),"一致","")</f>
        <v>一致</v>
      </c>
      <c r="AC1568" s="15" t="s">
        <v>407</v>
      </c>
      <c r="AD1568" s="3" t="str">
        <f>IF(ISERROR(VLOOKUP($AC1568,技リスト!$A$1:$F$270,6,FALSE)),"－",VLOOKUP($AC1568,技リスト!$A$1:$F$270,6,FALSE))</f>
        <v>CA</v>
      </c>
      <c r="AE1568" s="3">
        <f>IF(ISERROR(VLOOKUP($AC1568,技リスト!$A$1:$F$270,3,FALSE)),"－",VLOOKUP($AC1568,技リスト!$A$1:$F$270,3,FALSE))</f>
        <v>69</v>
      </c>
      <c r="AF1568" s="3" t="str">
        <f>IF($E1568=IF(ISERROR(VLOOKUP($AC1568,技リスト!$A$1:$F$245,4,FALSE)),"－",VLOOKUP($AC1568,技リスト!$A$1:$F$245,4,FALSE)),"一致","")</f>
        <v>一致</v>
      </c>
      <c r="AG1568" s="16" t="str">
        <f t="shared" si="192"/>
        <v>スワンダイブワイルドクローうしろのしょうめんドこんじょうキャッチ</v>
      </c>
      <c r="AH1568" s="16" t="str">
        <f t="shared" si="193"/>
        <v>スワンダイブワイルドクローうしろのしょうめんドこんじょうキャッチ</v>
      </c>
      <c r="AI1568" s="16" t="str">
        <f t="shared" si="194"/>
        <v>スワンダイブワイルドクローうしろのしょうめんドこんじょうキャッチ</v>
      </c>
      <c r="AJ1568" s="16" t="str">
        <f t="shared" si="195"/>
        <v>スワンダイブワイルドクローうしろのしょうめんドこんじょうキャッチ</v>
      </c>
      <c r="AK1568" s="15" t="str">
        <f t="shared" si="196"/>
        <v>CACABLCA</v>
      </c>
      <c r="AL1568" s="16" t="str">
        <f t="shared" si="197"/>
        <v>CACABLCA</v>
      </c>
      <c r="AM1568" s="15" t="str">
        <f t="shared" si="198"/>
        <v>CACABLCA</v>
      </c>
      <c r="AN1568" s="15" t="str">
        <f t="shared" si="199"/>
        <v>CACABLCA</v>
      </c>
    </row>
    <row r="1569" spans="1:40" ht="11.25" customHeight="1" x14ac:dyDescent="0.15">
      <c r="A1569" s="15">
        <v>1568</v>
      </c>
      <c r="B1569" s="15" t="s">
        <v>3448</v>
      </c>
      <c r="C1569" s="15" t="s">
        <v>3449</v>
      </c>
      <c r="D1569" s="3" t="s">
        <v>192</v>
      </c>
      <c r="E1569" s="15" t="s">
        <v>19</v>
      </c>
      <c r="F1569" s="15" t="s">
        <v>53</v>
      </c>
      <c r="G1569" s="15">
        <v>114</v>
      </c>
      <c r="H1569" s="15">
        <v>137</v>
      </c>
      <c r="I1569" s="15">
        <v>55</v>
      </c>
      <c r="J1569" s="15">
        <v>63</v>
      </c>
      <c r="K1569" s="15">
        <v>59</v>
      </c>
      <c r="L1569" s="15">
        <v>55</v>
      </c>
      <c r="M1569" s="15">
        <v>65</v>
      </c>
      <c r="N1569" s="15">
        <v>71</v>
      </c>
      <c r="O1569" s="15">
        <v>58</v>
      </c>
      <c r="P1569" s="15">
        <v>24</v>
      </c>
      <c r="Q1569" s="15" t="s">
        <v>264</v>
      </c>
      <c r="R1569" s="3" t="str">
        <f>IF(ISERROR(VLOOKUP($Q1569,技リスト!$A$1:$F$270,6,FALSE)),"－",VLOOKUP($Q1569,技リスト!$A$1:$F$270,6,FALSE))</f>
        <v>BL</v>
      </c>
      <c r="S1569" s="3">
        <f>IF(ISERROR(VLOOKUP($Q1569,技リスト!$A$1:$F$270,3,FALSE)),"－",VLOOKUP($Q1569,技リスト!$A$1:$F$270,3,FALSE))</f>
        <v>16</v>
      </c>
      <c r="T1569" s="3" t="str">
        <f>IF($E1569=IF(ISERROR(VLOOKUP($Q1569,技リスト!$A$1:$F$270,4,FALSE)),"－",VLOOKUP($Q1569,技リスト!$A$1:$F$270,4,FALSE)),"一致","")</f>
        <v>一致</v>
      </c>
      <c r="U1569" s="15" t="s">
        <v>164</v>
      </c>
      <c r="V1569" s="3" t="str">
        <f>IF(ISERROR(VLOOKUP($U1569,技リスト!$A$1:$F$270,6,FALSE)),"－",VLOOKUP($U1569,技リスト!$A$1:$F$270,6,FALSE))</f>
        <v>DR</v>
      </c>
      <c r="W1569" s="3">
        <f>IF(ISERROR(VLOOKUP($U1569,技リスト!$A$1:$F$270,3,FALSE)),"－",VLOOKUP($U1569,技リスト!$A$1:$F$270,3,FALSE))</f>
        <v>49</v>
      </c>
      <c r="X1569" s="3" t="str">
        <f>IF($E1569=IF(ISERROR(VLOOKUP($U1569,技リスト!$A$1:$F$270,4,FALSE)),"－",VLOOKUP($U1569,技リスト!$A$1:$F$270,4,FALSE)),"一致","")</f>
        <v/>
      </c>
      <c r="Y1569" s="15" t="s">
        <v>732</v>
      </c>
      <c r="Z1569" s="3" t="str">
        <f>IF(ISERROR(VLOOKUP($Y1569,技リスト!$A$1:$F$270,6,FALSE)),"－",VLOOKUP($Y1569,技リスト!$A$1:$F$270,6,FALSE))</f>
        <v>BL</v>
      </c>
      <c r="AA1569" s="3">
        <f>IF(ISERROR(VLOOKUP($Y1569,技リスト!$A$1:$F$270,3,FALSE)),"－",VLOOKUP($Y1569,技リスト!$A$1:$F$270,3,FALSE))</f>
        <v>56</v>
      </c>
      <c r="AB1569" s="3" t="str">
        <f>IF($E1569=IF(ISERROR(VLOOKUP($Y1569,技リスト!$A$1:$F$270,4,FALSE)),"－",VLOOKUP($Y1569,技リスト!$A$1:$F$270,4,FALSE)),"一致","")</f>
        <v/>
      </c>
      <c r="AC1569" s="15" t="s">
        <v>224</v>
      </c>
      <c r="AD1569" s="3" t="str">
        <f>IF(ISERROR(VLOOKUP($AC1569,技リスト!$A$1:$F$270,6,FALSE)),"－",VLOOKUP($AC1569,技リスト!$A$1:$F$270,6,FALSE))</f>
        <v>NS</v>
      </c>
      <c r="AE1569" s="3">
        <f>IF(ISERROR(VLOOKUP($AC1569,技リスト!$A$1:$F$270,3,FALSE)),"－",VLOOKUP($AC1569,技リスト!$A$1:$F$270,3,FALSE))</f>
        <v>70</v>
      </c>
      <c r="AF1569" s="3" t="str">
        <f>IF($E1569=IF(ISERROR(VLOOKUP($AC1569,技リスト!$A$1:$F$245,4,FALSE)),"－",VLOOKUP($AC1569,技リスト!$A$1:$F$245,4,FALSE)),"一致","")</f>
        <v/>
      </c>
      <c r="AG1569" s="16" t="str">
        <f t="shared" si="192"/>
        <v>おんりょうごりむちゅうフェイクボンバーダイナマイトシュート</v>
      </c>
      <c r="AH1569" s="16" t="str">
        <f t="shared" si="193"/>
        <v>おんりょうごりむちゅうフェイクボンバーダイナマイトシュート</v>
      </c>
      <c r="AI1569" s="16" t="str">
        <f t="shared" si="194"/>
        <v>おんりょうごりむちゅうフェイクボンバーダイナマイトシュート</v>
      </c>
      <c r="AJ1569" s="16" t="str">
        <f t="shared" si="195"/>
        <v>おんりょうごりむちゅうフェイクボンバーダイナマイトシュート</v>
      </c>
      <c r="AK1569" s="15" t="str">
        <f t="shared" si="196"/>
        <v>BLDRBLNS</v>
      </c>
      <c r="AL1569" s="16" t="str">
        <f t="shared" si="197"/>
        <v>BLDRBLNS</v>
      </c>
      <c r="AM1569" s="15" t="str">
        <f t="shared" si="198"/>
        <v>BLDRBLNS</v>
      </c>
      <c r="AN1569" s="15" t="str">
        <f t="shared" si="199"/>
        <v>BLDRBLNS</v>
      </c>
    </row>
    <row r="1570" spans="1:40" ht="11.25" customHeight="1" x14ac:dyDescent="0.15">
      <c r="A1570" s="15">
        <v>1569</v>
      </c>
      <c r="B1570" s="15" t="s">
        <v>3450</v>
      </c>
      <c r="C1570" s="15" t="s">
        <v>3451</v>
      </c>
      <c r="D1570" s="3" t="s">
        <v>192</v>
      </c>
      <c r="E1570" s="15" t="s">
        <v>19</v>
      </c>
      <c r="F1570" s="15" t="s">
        <v>53</v>
      </c>
      <c r="G1570" s="15">
        <v>118</v>
      </c>
      <c r="H1570" s="15">
        <v>129</v>
      </c>
      <c r="I1570" s="15">
        <v>67</v>
      </c>
      <c r="J1570" s="15">
        <v>52</v>
      </c>
      <c r="K1570" s="15">
        <v>59</v>
      </c>
      <c r="L1570" s="15">
        <v>54</v>
      </c>
      <c r="M1570" s="15">
        <v>63</v>
      </c>
      <c r="N1570" s="15">
        <v>71</v>
      </c>
      <c r="O1570" s="15">
        <v>54</v>
      </c>
      <c r="P1570" s="15">
        <v>15</v>
      </c>
      <c r="Q1570" s="15" t="s">
        <v>921</v>
      </c>
      <c r="R1570" s="3" t="str">
        <f>IF(ISERROR(VLOOKUP($Q1570,技リスト!$A$1:$F$270,6,FALSE)),"－",VLOOKUP($Q1570,技リスト!$A$1:$F$270,6,FALSE))</f>
        <v>DR</v>
      </c>
      <c r="S1570" s="3">
        <f>IF(ISERROR(VLOOKUP($Q1570,技リスト!$A$1:$F$270,3,FALSE)),"－",VLOOKUP($Q1570,技リスト!$A$1:$F$270,3,FALSE))</f>
        <v>17</v>
      </c>
      <c r="T1570" s="3" t="str">
        <f>IF($E1570=IF(ISERROR(VLOOKUP($Q1570,技リスト!$A$1:$F$270,4,FALSE)),"－",VLOOKUP($Q1570,技リスト!$A$1:$F$270,4,FALSE)),"一致","")</f>
        <v/>
      </c>
      <c r="U1570" s="15" t="s">
        <v>298</v>
      </c>
      <c r="V1570" s="3" t="str">
        <f>IF(ISERROR(VLOOKUP($U1570,技リスト!$A$1:$F$270,6,FALSE)),"－",VLOOKUP($U1570,技リスト!$A$1:$F$270,6,FALSE))</f>
        <v>DR</v>
      </c>
      <c r="W1570" s="3">
        <f>IF(ISERROR(VLOOKUP($U1570,技リスト!$A$1:$F$270,3,FALSE)),"－",VLOOKUP($U1570,技リスト!$A$1:$F$270,3,FALSE))</f>
        <v>38</v>
      </c>
      <c r="X1570" s="3" t="str">
        <f>IF($E1570=IF(ISERROR(VLOOKUP($U1570,技リスト!$A$1:$F$270,4,FALSE)),"－",VLOOKUP($U1570,技リスト!$A$1:$F$270,4,FALSE)),"一致","")</f>
        <v/>
      </c>
      <c r="Y1570" s="15" t="s">
        <v>290</v>
      </c>
      <c r="Z1570" s="3" t="str">
        <f>IF(ISERROR(VLOOKUP($Y1570,技リスト!$A$1:$F$270,6,FALSE)),"－",VLOOKUP($Y1570,技リスト!$A$1:$F$270,6,FALSE))</f>
        <v>BL</v>
      </c>
      <c r="AA1570" s="3">
        <f>IF(ISERROR(VLOOKUP($Y1570,技リスト!$A$1:$F$270,3,FALSE)),"－",VLOOKUP($Y1570,技リスト!$A$1:$F$270,3,FALSE))</f>
        <v>56</v>
      </c>
      <c r="AB1570" s="3" t="str">
        <f>IF($E1570=IF(ISERROR(VLOOKUP($Y1570,技リスト!$A$1:$F$270,4,FALSE)),"－",VLOOKUP($Y1570,技リスト!$A$1:$F$270,4,FALSE)),"一致","")</f>
        <v>一致</v>
      </c>
      <c r="AC1570" s="15" t="s">
        <v>680</v>
      </c>
      <c r="AD1570" s="3" t="str">
        <f>IF(ISERROR(VLOOKUP($AC1570,技リスト!$A$1:$F$270,6,FALSE)),"－",VLOOKUP($AC1570,技リスト!$A$1:$F$270,6,FALSE))</f>
        <v>DR</v>
      </c>
      <c r="AE1570" s="3">
        <f>IF(ISERROR(VLOOKUP($AC1570,技リスト!$A$1:$F$270,3,FALSE)),"－",VLOOKUP($AC1570,技リスト!$A$1:$F$270,3,FALSE))</f>
        <v>69</v>
      </c>
      <c r="AF1570" s="3" t="str">
        <f>IF($E1570=IF(ISERROR(VLOOKUP($AC1570,技リスト!$A$1:$F$245,4,FALSE)),"－",VLOOKUP($AC1570,技リスト!$A$1:$F$245,4,FALSE)),"一致","")</f>
        <v/>
      </c>
      <c r="AG1570" s="16" t="str">
        <f t="shared" si="192"/>
        <v>ひとりワンツームーンサルトくものいとプリマドンナ</v>
      </c>
      <c r="AH1570" s="16" t="str">
        <f t="shared" si="193"/>
        <v>ひとりワンツームーンサルトくものいとプリマドンナ</v>
      </c>
      <c r="AI1570" s="16" t="str">
        <f t="shared" si="194"/>
        <v>ひとりワンツームーンサルトくものいとプリマドンナ</v>
      </c>
      <c r="AJ1570" s="16" t="str">
        <f t="shared" si="195"/>
        <v>ひとりワンツームーンサルトくものいとプリマドンナ</v>
      </c>
      <c r="AK1570" s="15" t="str">
        <f t="shared" si="196"/>
        <v>DRDRBLDR</v>
      </c>
      <c r="AL1570" s="16" t="str">
        <f t="shared" si="197"/>
        <v>DRDRBLDR</v>
      </c>
      <c r="AM1570" s="15" t="str">
        <f t="shared" si="198"/>
        <v>DRDRBLDR</v>
      </c>
      <c r="AN1570" s="15" t="str">
        <f t="shared" si="199"/>
        <v>DRDRBLDR</v>
      </c>
    </row>
    <row r="1571" spans="1:40" ht="11.25" customHeight="1" x14ac:dyDescent="0.15">
      <c r="A1571" s="15">
        <v>1570</v>
      </c>
      <c r="B1571" s="15" t="s">
        <v>3452</v>
      </c>
      <c r="C1571" s="15" t="s">
        <v>3453</v>
      </c>
      <c r="D1571" s="3" t="s">
        <v>192</v>
      </c>
      <c r="E1571" s="15" t="s">
        <v>88</v>
      </c>
      <c r="F1571" s="15" t="s">
        <v>52</v>
      </c>
      <c r="G1571" s="15">
        <v>138</v>
      </c>
      <c r="H1571" s="15">
        <v>112</v>
      </c>
      <c r="I1571" s="15">
        <v>40</v>
      </c>
      <c r="J1571" s="15">
        <v>44</v>
      </c>
      <c r="K1571" s="15">
        <v>50</v>
      </c>
      <c r="L1571" s="15">
        <v>49</v>
      </c>
      <c r="M1571" s="15">
        <v>44</v>
      </c>
      <c r="N1571" s="15">
        <v>46</v>
      </c>
      <c r="O1571" s="15">
        <v>46</v>
      </c>
      <c r="P1571" s="15">
        <v>42</v>
      </c>
      <c r="Q1571" s="15" t="s">
        <v>313</v>
      </c>
      <c r="R1571" s="3" t="str">
        <f>IF(ISERROR(VLOOKUP($Q1571,技リスト!$A$1:$F$270,6,FALSE)),"－",VLOOKUP($Q1571,技リスト!$A$1:$F$270,6,FALSE))</f>
        <v>NS</v>
      </c>
      <c r="S1571" s="3">
        <f>IF(ISERROR(VLOOKUP($Q1571,技リスト!$A$1:$F$270,3,FALSE)),"－",VLOOKUP($Q1571,技リスト!$A$1:$F$270,3,FALSE))</f>
        <v>31</v>
      </c>
      <c r="T1571" s="3" t="str">
        <f>IF($E1571=IF(ISERROR(VLOOKUP($Q1571,技リスト!$A$1:$F$270,4,FALSE)),"－",VLOOKUP($Q1571,技リスト!$A$1:$F$270,4,FALSE)),"一致","")</f>
        <v/>
      </c>
      <c r="U1571" s="15" t="s">
        <v>171</v>
      </c>
      <c r="V1571" s="3" t="str">
        <f>IF(ISERROR(VLOOKUP($U1571,技リスト!$A$1:$F$270,6,FALSE)),"－",VLOOKUP($U1571,技リスト!$A$1:$F$270,6,FALSE))</f>
        <v>DR</v>
      </c>
      <c r="W1571" s="3">
        <f>IF(ISERROR(VLOOKUP($U1571,技リスト!$A$1:$F$270,3,FALSE)),"－",VLOOKUP($U1571,技リスト!$A$1:$F$270,3,FALSE))</f>
        <v>47</v>
      </c>
      <c r="X1571" s="3" t="str">
        <f>IF($E1571=IF(ISERROR(VLOOKUP($U1571,技リスト!$A$1:$F$270,4,FALSE)),"－",VLOOKUP($U1571,技リスト!$A$1:$F$270,4,FALSE)),"一致","")</f>
        <v/>
      </c>
      <c r="Y1571" s="15" t="s">
        <v>862</v>
      </c>
      <c r="Z1571" s="3" t="str">
        <f>IF(ISERROR(VLOOKUP($Y1571,技リスト!$A$1:$F$270,6,FALSE)),"－",VLOOKUP($Y1571,技リスト!$A$1:$F$270,6,FALSE))</f>
        <v>LS</v>
      </c>
      <c r="AA1571" s="3">
        <f>IF(ISERROR(VLOOKUP($Y1571,技リスト!$A$1:$F$270,3,FALSE)),"－",VLOOKUP($Y1571,技リスト!$A$1:$F$270,3,FALSE))</f>
        <v>70</v>
      </c>
      <c r="AB1571" s="3" t="str">
        <f>IF($E1571=IF(ISERROR(VLOOKUP($Y1571,技リスト!$A$1:$F$270,4,FALSE)),"－",VLOOKUP($Y1571,技リスト!$A$1:$F$270,4,FALSE)),"一致","")</f>
        <v/>
      </c>
      <c r="AC1571" s="15" t="s">
        <v>148</v>
      </c>
      <c r="AD1571" s="3" t="str">
        <f>IF(ISERROR(VLOOKUP($AC1571,技リスト!$A$1:$F$270,6,FALSE)),"－",VLOOKUP($AC1571,技リスト!$A$1:$F$270,6,FALSE))</f>
        <v>BS</v>
      </c>
      <c r="AE1571" s="3">
        <f>IF(ISERROR(VLOOKUP($AC1571,技リスト!$A$1:$F$270,3,FALSE)),"－",VLOOKUP($AC1571,技リスト!$A$1:$F$270,3,FALSE))</f>
        <v>80</v>
      </c>
      <c r="AF1571" s="3" t="str">
        <f>IF($E1571=IF(ISERROR(VLOOKUP($AC1571,技リスト!$A$1:$F$245,4,FALSE)),"－",VLOOKUP($AC1571,技リスト!$A$1:$F$245,4,FALSE)),"一致","")</f>
        <v/>
      </c>
      <c r="AG1571" s="16" t="str">
        <f t="shared" si="192"/>
        <v>サイコショットイリュージョンボールレインボーループドこんじょうバット</v>
      </c>
      <c r="AH1571" s="16" t="str">
        <f t="shared" si="193"/>
        <v>サイコショットイリュージョンボールレインボーループドこんじょうバット</v>
      </c>
      <c r="AI1571" s="16" t="str">
        <f t="shared" si="194"/>
        <v>サイコショットイリュージョンボールレインボーループドこんじょうバット</v>
      </c>
      <c r="AJ1571" s="16" t="str">
        <f t="shared" si="195"/>
        <v>サイコショットイリュージョンボールレインボーループドこんじょうバット</v>
      </c>
      <c r="AK1571" s="15" t="str">
        <f t="shared" si="196"/>
        <v>NSDRLSBS</v>
      </c>
      <c r="AL1571" s="16" t="str">
        <f t="shared" si="197"/>
        <v>NSDRLSBS</v>
      </c>
      <c r="AM1571" s="15" t="str">
        <f t="shared" si="198"/>
        <v>NSDRLSBS</v>
      </c>
      <c r="AN1571" s="15" t="str">
        <f t="shared" si="199"/>
        <v>NSDRLSBS</v>
      </c>
    </row>
    <row r="1572" spans="1:40" ht="11.25" customHeight="1" x14ac:dyDescent="0.15">
      <c r="A1572" s="15">
        <v>1571</v>
      </c>
      <c r="B1572" s="15" t="s">
        <v>3454</v>
      </c>
      <c r="C1572" s="15" t="s">
        <v>3455</v>
      </c>
      <c r="D1572" s="3" t="s">
        <v>18</v>
      </c>
      <c r="E1572" s="15" t="s">
        <v>88</v>
      </c>
      <c r="F1572" s="15" t="s">
        <v>52</v>
      </c>
      <c r="G1572" s="15">
        <v>143</v>
      </c>
      <c r="H1572" s="15">
        <v>129</v>
      </c>
      <c r="I1572" s="15">
        <v>60</v>
      </c>
      <c r="J1572" s="15">
        <v>56</v>
      </c>
      <c r="K1572" s="15">
        <v>61</v>
      </c>
      <c r="L1572" s="15">
        <v>56</v>
      </c>
      <c r="M1572" s="15">
        <v>62</v>
      </c>
      <c r="N1572" s="15">
        <v>54</v>
      </c>
      <c r="O1572" s="15">
        <v>57</v>
      </c>
      <c r="P1572" s="15">
        <v>23</v>
      </c>
      <c r="Q1572" s="15" t="s">
        <v>276</v>
      </c>
      <c r="R1572" s="3" t="str">
        <f>IF(ISERROR(VLOOKUP($Q1572,技リスト!$A$1:$F$270,6,FALSE)),"－",VLOOKUP($Q1572,技リスト!$A$1:$F$270,6,FALSE))</f>
        <v>BL</v>
      </c>
      <c r="S1572" s="3">
        <f>IF(ISERROR(VLOOKUP($Q1572,技リスト!$A$1:$F$270,3,FALSE)),"－",VLOOKUP($Q1572,技リスト!$A$1:$F$270,3,FALSE))</f>
        <v>16</v>
      </c>
      <c r="T1572" s="3" t="str">
        <f>IF($E1572=IF(ISERROR(VLOOKUP($Q1572,技リスト!$A$1:$F$270,4,FALSE)),"－",VLOOKUP($Q1572,技リスト!$A$1:$F$270,4,FALSE)),"一致","")</f>
        <v/>
      </c>
      <c r="U1572" s="15" t="s">
        <v>363</v>
      </c>
      <c r="V1572" s="3" t="str">
        <f>IF(ISERROR(VLOOKUP($U1572,技リスト!$A$1:$F$270,6,FALSE)),"－",VLOOKUP($U1572,技リスト!$A$1:$F$270,6,FALSE))</f>
        <v>DR</v>
      </c>
      <c r="W1572" s="3">
        <f>IF(ISERROR(VLOOKUP($U1572,技リスト!$A$1:$F$270,3,FALSE)),"－",VLOOKUP($U1572,技リスト!$A$1:$F$270,3,FALSE))</f>
        <v>52</v>
      </c>
      <c r="X1572" s="3" t="str">
        <f>IF($E1572=IF(ISERROR(VLOOKUP($U1572,技リスト!$A$1:$F$270,4,FALSE)),"－",VLOOKUP($U1572,技リスト!$A$1:$F$270,4,FALSE)),"一致","")</f>
        <v/>
      </c>
      <c r="Y1572" s="15" t="s">
        <v>230</v>
      </c>
      <c r="Z1572" s="3" t="str">
        <f>IF(ISERROR(VLOOKUP($Y1572,技リスト!$A$1:$F$270,6,FALSE)),"－",VLOOKUP($Y1572,技リスト!$A$1:$F$270,6,FALSE))</f>
        <v>NS</v>
      </c>
      <c r="AA1572" s="3">
        <f>IF(ISERROR(VLOOKUP($Y1572,技リスト!$A$1:$F$270,3,FALSE)),"－",VLOOKUP($Y1572,技リスト!$A$1:$F$270,3,FALSE))</f>
        <v>67</v>
      </c>
      <c r="AB1572" s="3" t="str">
        <f>IF($E1572=IF(ISERROR(VLOOKUP($Y1572,技リスト!$A$1:$F$270,4,FALSE)),"－",VLOOKUP($Y1572,技リスト!$A$1:$F$270,4,FALSE)),"一致","")</f>
        <v/>
      </c>
      <c r="AC1572" s="15" t="s">
        <v>875</v>
      </c>
      <c r="AD1572" s="3" t="str">
        <f>IF(ISERROR(VLOOKUP($AC1572,技リスト!$A$1:$F$270,6,FALSE)),"－",VLOOKUP($AC1572,技リスト!$A$1:$F$270,6,FALSE))</f>
        <v>BS</v>
      </c>
      <c r="AE1572" s="3">
        <f>IF(ISERROR(VLOOKUP($AC1572,技リスト!$A$1:$F$270,3,FALSE)),"－",VLOOKUP($AC1572,技リスト!$A$1:$F$270,3,FALSE))</f>
        <v>78</v>
      </c>
      <c r="AF1572" s="3" t="str">
        <f>IF($E1572=IF(ISERROR(VLOOKUP($AC1572,技リスト!$A$1:$F$245,4,FALSE)),"－",VLOOKUP($AC1572,技リスト!$A$1:$F$245,4,FALSE)),"一致","")</f>
        <v/>
      </c>
      <c r="AG1572" s="16" t="str">
        <f t="shared" si="192"/>
        <v>ドッペルゲンガーざんぞうフリーズショットダークトルネード</v>
      </c>
      <c r="AH1572" s="16" t="str">
        <f t="shared" si="193"/>
        <v>ドッペルゲンガーざんぞうフリーズショットダークトルネード</v>
      </c>
      <c r="AI1572" s="16" t="str">
        <f t="shared" si="194"/>
        <v>ドッペルゲンガーざんぞうフリーズショットダークトルネード</v>
      </c>
      <c r="AJ1572" s="16" t="str">
        <f t="shared" si="195"/>
        <v>ドッペルゲンガーざんぞうフリーズショットダークトルネード</v>
      </c>
      <c r="AK1572" s="15" t="str">
        <f t="shared" si="196"/>
        <v>BLDRNSBS</v>
      </c>
      <c r="AL1572" s="16" t="str">
        <f t="shared" si="197"/>
        <v>BLDRNSBS</v>
      </c>
      <c r="AM1572" s="15" t="str">
        <f t="shared" si="198"/>
        <v>BLDRNSBS</v>
      </c>
      <c r="AN1572" s="15" t="str">
        <f t="shared" si="199"/>
        <v>BLDRNSBS</v>
      </c>
    </row>
    <row r="1573" spans="1:40" ht="11.25" customHeight="1" x14ac:dyDescent="0.15">
      <c r="A1573" s="15">
        <v>1572</v>
      </c>
      <c r="B1573" s="15" t="s">
        <v>3456</v>
      </c>
      <c r="C1573" s="15" t="s">
        <v>3457</v>
      </c>
      <c r="D1573" s="3" t="s">
        <v>192</v>
      </c>
      <c r="E1573" s="15" t="s">
        <v>19</v>
      </c>
      <c r="F1573" s="15" t="s">
        <v>52</v>
      </c>
      <c r="G1573" s="15">
        <v>145</v>
      </c>
      <c r="H1573" s="15">
        <v>140</v>
      </c>
      <c r="I1573" s="15">
        <v>60</v>
      </c>
      <c r="J1573" s="15">
        <v>72</v>
      </c>
      <c r="K1573" s="15">
        <v>56</v>
      </c>
      <c r="L1573" s="15">
        <v>56</v>
      </c>
      <c r="M1573" s="15">
        <v>53</v>
      </c>
      <c r="N1573" s="15">
        <v>61</v>
      </c>
      <c r="O1573" s="15">
        <v>65</v>
      </c>
      <c r="P1573" s="15">
        <v>32</v>
      </c>
      <c r="Q1573" s="15" t="s">
        <v>397</v>
      </c>
      <c r="R1573" s="3" t="str">
        <f>IF(ISERROR(VLOOKUP($Q1573,技リスト!$A$1:$F$270,6,FALSE)),"－",VLOOKUP($Q1573,技リスト!$A$1:$F$270,6,FALSE))</f>
        <v>NS</v>
      </c>
      <c r="S1573" s="3">
        <f>IF(ISERROR(VLOOKUP($Q1573,技リスト!$A$1:$F$270,3,FALSE)),"－",VLOOKUP($Q1573,技リスト!$A$1:$F$270,3,FALSE))</f>
        <v>58</v>
      </c>
      <c r="T1573" s="3" t="str">
        <f>IF($E1573=IF(ISERROR(VLOOKUP($Q1573,技リスト!$A$1:$F$270,4,FALSE)),"－",VLOOKUP($Q1573,技リスト!$A$1:$F$270,4,FALSE)),"一致","")</f>
        <v/>
      </c>
      <c r="U1573" s="15" t="s">
        <v>373</v>
      </c>
      <c r="V1573" s="3" t="str">
        <f>IF(ISERROR(VLOOKUP($U1573,技リスト!$A$1:$F$270,6,FALSE)),"－",VLOOKUP($U1573,技リスト!$A$1:$F$270,6,FALSE))</f>
        <v>LS</v>
      </c>
      <c r="W1573" s="3">
        <f>IF(ISERROR(VLOOKUP($U1573,技リスト!$A$1:$F$270,3,FALSE)),"－",VLOOKUP($U1573,技リスト!$A$1:$F$270,3,FALSE))</f>
        <v>69</v>
      </c>
      <c r="X1573" s="3" t="str">
        <f>IF($E1573=IF(ISERROR(VLOOKUP($U1573,技リスト!$A$1:$F$270,4,FALSE)),"－",VLOOKUP($U1573,技リスト!$A$1:$F$270,4,FALSE)),"一致","")</f>
        <v/>
      </c>
      <c r="Y1573" s="15" t="s">
        <v>816</v>
      </c>
      <c r="Z1573" s="3" t="str">
        <f>IF(ISERROR(VLOOKUP($Y1573,技リスト!$A$1:$F$270,6,FALSE)),"－",VLOOKUP($Y1573,技リスト!$A$1:$F$270,6,FALSE))</f>
        <v>DR</v>
      </c>
      <c r="AA1573" s="3">
        <f>IF(ISERROR(VLOOKUP($Y1573,技リスト!$A$1:$F$270,3,FALSE)),"－",VLOOKUP($Y1573,技リスト!$A$1:$F$270,3,FALSE))</f>
        <v>83</v>
      </c>
      <c r="AB1573" s="3" t="str">
        <f>IF($E1573=IF(ISERROR(VLOOKUP($Y1573,技リスト!$A$1:$F$270,4,FALSE)),"－",VLOOKUP($Y1573,技リスト!$A$1:$F$270,4,FALSE)),"一致","")</f>
        <v/>
      </c>
      <c r="AC1573" s="15" t="s">
        <v>214</v>
      </c>
      <c r="AD1573" s="3" t="str">
        <f>IF(ISERROR(VLOOKUP($AC1573,技リスト!$A$1:$F$270,6,FALSE)),"－",VLOOKUP($AC1573,技リスト!$A$1:$F$270,6,FALSE))</f>
        <v>NS</v>
      </c>
      <c r="AE1573" s="3">
        <f>IF(ISERROR(VLOOKUP($AC1573,技リスト!$A$1:$F$270,3,FALSE)),"－",VLOOKUP($AC1573,技リスト!$A$1:$F$270,3,FALSE))</f>
        <v>94</v>
      </c>
      <c r="AF1573" s="3" t="str">
        <f>IF($E1573=IF(ISERROR(VLOOKUP($AC1573,技リスト!$A$1:$F$245,4,FALSE)),"－",VLOOKUP($AC1573,技リスト!$A$1:$F$245,4,FALSE)),"一致","")</f>
        <v/>
      </c>
      <c r="AG1573" s="16" t="str">
        <f t="shared" si="192"/>
        <v>メテオアタックパトリオットシュートモグラシャッフルリフレクトバスター</v>
      </c>
      <c r="AH1573" s="16" t="str">
        <f t="shared" si="193"/>
        <v>メテオアタックパトリオットシュートモグラシャッフルリフレクトバスター</v>
      </c>
      <c r="AI1573" s="16" t="str">
        <f t="shared" si="194"/>
        <v>メテオアタックパトリオットシュートモグラシャッフルリフレクトバスター</v>
      </c>
      <c r="AJ1573" s="16" t="str">
        <f t="shared" si="195"/>
        <v>メテオアタックパトリオットシュートモグラシャッフルリフレクトバスター</v>
      </c>
      <c r="AK1573" s="15" t="str">
        <f t="shared" si="196"/>
        <v>NSLSDRNS</v>
      </c>
      <c r="AL1573" s="16" t="str">
        <f t="shared" si="197"/>
        <v>NSLSDRNS</v>
      </c>
      <c r="AM1573" s="15" t="str">
        <f t="shared" si="198"/>
        <v>NSLSDRNS</v>
      </c>
      <c r="AN1573" s="15" t="str">
        <f t="shared" si="199"/>
        <v>NSLSDRNS</v>
      </c>
    </row>
    <row r="1574" spans="1:40" ht="11.25" customHeight="1" x14ac:dyDescent="0.15">
      <c r="A1574" s="15">
        <v>1573</v>
      </c>
      <c r="B1574" s="15" t="s">
        <v>3458</v>
      </c>
      <c r="C1574" s="15" t="s">
        <v>3459</v>
      </c>
      <c r="D1574" s="3" t="s">
        <v>18</v>
      </c>
      <c r="E1574" s="15" t="s">
        <v>121</v>
      </c>
      <c r="F1574" s="15" t="s">
        <v>20</v>
      </c>
      <c r="G1574" s="15">
        <v>123</v>
      </c>
      <c r="H1574" s="15">
        <v>166</v>
      </c>
      <c r="I1574" s="15">
        <v>56</v>
      </c>
      <c r="J1574" s="15">
        <v>70</v>
      </c>
      <c r="K1574" s="15">
        <v>55</v>
      </c>
      <c r="L1574" s="15">
        <v>62</v>
      </c>
      <c r="M1574" s="15">
        <v>56</v>
      </c>
      <c r="N1574" s="15">
        <v>60</v>
      </c>
      <c r="O1574" s="15">
        <v>60</v>
      </c>
      <c r="P1574" s="15">
        <v>21</v>
      </c>
      <c r="Q1574" s="15" t="s">
        <v>270</v>
      </c>
      <c r="R1574" s="3" t="str">
        <f>IF(ISERROR(VLOOKUP($Q1574,技リスト!$A$1:$F$270,6,FALSE)),"－",VLOOKUP($Q1574,技リスト!$A$1:$F$270,6,FALSE))</f>
        <v>CA</v>
      </c>
      <c r="S1574" s="3">
        <f>IF(ISERROR(VLOOKUP($Q1574,技リスト!$A$1:$F$270,3,FALSE)),"－",VLOOKUP($Q1574,技リスト!$A$1:$F$270,3,FALSE))</f>
        <v>15</v>
      </c>
      <c r="T1574" s="3" t="str">
        <f>IF($E1574=IF(ISERROR(VLOOKUP($Q1574,技リスト!$A$1:$F$270,4,FALSE)),"－",VLOOKUP($Q1574,技リスト!$A$1:$F$270,4,FALSE)),"一致","")</f>
        <v/>
      </c>
      <c r="U1574" s="15" t="s">
        <v>276</v>
      </c>
      <c r="V1574" s="3" t="str">
        <f>IF(ISERROR(VLOOKUP($U1574,技リスト!$A$1:$F$270,6,FALSE)),"－",VLOOKUP($U1574,技リスト!$A$1:$F$270,6,FALSE))</f>
        <v>BL</v>
      </c>
      <c r="W1574" s="3">
        <f>IF(ISERROR(VLOOKUP($U1574,技リスト!$A$1:$F$270,3,FALSE)),"－",VLOOKUP($U1574,技リスト!$A$1:$F$270,3,FALSE))</f>
        <v>16</v>
      </c>
      <c r="X1574" s="3" t="str">
        <f>IF($E1574=IF(ISERROR(VLOOKUP($U1574,技リスト!$A$1:$F$270,4,FALSE)),"－",VLOOKUP($U1574,技リスト!$A$1:$F$270,4,FALSE)),"一致","")</f>
        <v/>
      </c>
      <c r="Y1574" s="15" t="s">
        <v>289</v>
      </c>
      <c r="Z1574" s="3" t="str">
        <f>IF(ISERROR(VLOOKUP($Y1574,技リスト!$A$1:$F$270,6,FALSE)),"－",VLOOKUP($Y1574,技リスト!$A$1:$F$270,6,FALSE))</f>
        <v>DR</v>
      </c>
      <c r="AA1574" s="3">
        <f>IF(ISERROR(VLOOKUP($Y1574,技リスト!$A$1:$F$270,3,FALSE)),"－",VLOOKUP($Y1574,技リスト!$A$1:$F$270,3,FALSE))</f>
        <v>24</v>
      </c>
      <c r="AB1574" s="3" t="str">
        <f>IF($E1574=IF(ISERROR(VLOOKUP($Y1574,技リスト!$A$1:$F$270,4,FALSE)),"－",VLOOKUP($Y1574,技リスト!$A$1:$F$270,4,FALSE)),"一致","")</f>
        <v/>
      </c>
      <c r="AC1574" s="15" t="s">
        <v>562</v>
      </c>
      <c r="AD1574" s="3" t="str">
        <f>IF(ISERROR(VLOOKUP($AC1574,技リスト!$A$1:$F$270,6,FALSE)),"－",VLOOKUP($AC1574,技リスト!$A$1:$F$270,6,FALSE))</f>
        <v>BB</v>
      </c>
      <c r="AE1574" s="3">
        <f>IF(ISERROR(VLOOKUP($AC1574,技リスト!$A$1:$F$270,3,FALSE)),"－",VLOOKUP($AC1574,技リスト!$A$1:$F$270,3,FALSE))</f>
        <v>80</v>
      </c>
      <c r="AF1574" s="3" t="str">
        <f>IF($E1574=IF(ISERROR(VLOOKUP($AC1574,技リスト!$A$1:$F$245,4,FALSE)),"－",VLOOKUP($AC1574,技リスト!$A$1:$F$245,4,FALSE)),"一致","")</f>
        <v/>
      </c>
      <c r="AG1574" s="16" t="str">
        <f t="shared" si="192"/>
        <v>ゆがむくうかんドッペルゲンガーどくぎりのじゅつさばきのてっつい</v>
      </c>
      <c r="AH1574" s="16" t="str">
        <f t="shared" si="193"/>
        <v>ゆがむくうかんドッペルゲンガーどくぎりのじゅつさばきのてっつい</v>
      </c>
      <c r="AI1574" s="16" t="str">
        <f t="shared" si="194"/>
        <v>ゆがむくうかんドッペルゲンガーどくぎりのじゅつさばきのてっつい</v>
      </c>
      <c r="AJ1574" s="16" t="str">
        <f t="shared" si="195"/>
        <v>ゆがむくうかんドッペルゲンガーどくぎりのじゅつさばきのてっつい</v>
      </c>
      <c r="AK1574" s="15" t="str">
        <f t="shared" si="196"/>
        <v>CABLDRBB</v>
      </c>
      <c r="AL1574" s="16" t="str">
        <f t="shared" si="197"/>
        <v>CABLDRBB</v>
      </c>
      <c r="AM1574" s="15" t="str">
        <f t="shared" si="198"/>
        <v>CABLDRBB</v>
      </c>
      <c r="AN1574" s="15" t="str">
        <f t="shared" si="199"/>
        <v>CABLDRBB</v>
      </c>
    </row>
    <row r="1575" spans="1:40" ht="11.25" customHeight="1" x14ac:dyDescent="0.15">
      <c r="A1575" s="15">
        <v>1574</v>
      </c>
      <c r="B1575" s="15" t="s">
        <v>3460</v>
      </c>
      <c r="C1575" s="15" t="s">
        <v>3461</v>
      </c>
      <c r="D1575" s="3" t="s">
        <v>18</v>
      </c>
      <c r="E1575" s="15" t="s">
        <v>145</v>
      </c>
      <c r="F1575" s="15" t="s">
        <v>53</v>
      </c>
      <c r="G1575" s="15">
        <v>134</v>
      </c>
      <c r="H1575" s="15">
        <v>160</v>
      </c>
      <c r="I1575" s="15">
        <v>60</v>
      </c>
      <c r="J1575" s="15">
        <v>71</v>
      </c>
      <c r="K1575" s="15">
        <v>61</v>
      </c>
      <c r="L1575" s="15">
        <v>68</v>
      </c>
      <c r="M1575" s="15">
        <v>78</v>
      </c>
      <c r="N1575" s="15">
        <v>71</v>
      </c>
      <c r="O1575" s="15">
        <v>60</v>
      </c>
      <c r="P1575" s="15">
        <v>31</v>
      </c>
      <c r="Q1575" s="15" t="s">
        <v>194</v>
      </c>
      <c r="R1575" s="3" t="str">
        <f>IF(ISERROR(VLOOKUP($Q1575,技リスト!$A$1:$F$270,6,FALSE)),"－",VLOOKUP($Q1575,技リスト!$A$1:$F$270,6,FALSE))</f>
        <v>NS</v>
      </c>
      <c r="S1575" s="3">
        <f>IF(ISERROR(VLOOKUP($Q1575,技リスト!$A$1:$F$270,3,FALSE)),"－",VLOOKUP($Q1575,技リスト!$A$1:$F$270,3,FALSE))</f>
        <v>43</v>
      </c>
      <c r="T1575" s="3" t="str">
        <f>IF($E1575=IF(ISERROR(VLOOKUP($Q1575,技リスト!$A$1:$F$270,4,FALSE)),"－",VLOOKUP($Q1575,技リスト!$A$1:$F$270,4,FALSE)),"一致","")</f>
        <v/>
      </c>
      <c r="U1575" s="15" t="s">
        <v>135</v>
      </c>
      <c r="V1575" s="3" t="str">
        <f>IF(ISERROR(VLOOKUP($U1575,技リスト!$A$1:$F$270,6,FALSE)),"－",VLOOKUP($U1575,技リスト!$A$1:$F$270,6,FALSE))</f>
        <v>DR</v>
      </c>
      <c r="W1575" s="3">
        <f>IF(ISERROR(VLOOKUP($U1575,技リスト!$A$1:$F$270,3,FALSE)),"－",VLOOKUP($U1575,技リスト!$A$1:$F$270,3,FALSE))</f>
        <v>61</v>
      </c>
      <c r="X1575" s="3" t="str">
        <f>IF($E1575=IF(ISERROR(VLOOKUP($U1575,技リスト!$A$1:$F$270,4,FALSE)),"－",VLOOKUP($U1575,技リスト!$A$1:$F$270,4,FALSE)),"一致","")</f>
        <v/>
      </c>
      <c r="Y1575" s="15" t="s">
        <v>862</v>
      </c>
      <c r="Z1575" s="3" t="str">
        <f>IF(ISERROR(VLOOKUP($Y1575,技リスト!$A$1:$F$270,6,FALSE)),"－",VLOOKUP($Y1575,技リスト!$A$1:$F$270,6,FALSE))</f>
        <v>LS</v>
      </c>
      <c r="AA1575" s="3">
        <f>IF(ISERROR(VLOOKUP($Y1575,技リスト!$A$1:$F$270,3,FALSE)),"－",VLOOKUP($Y1575,技リスト!$A$1:$F$270,3,FALSE))</f>
        <v>70</v>
      </c>
      <c r="AB1575" s="3" t="str">
        <f>IF($E1575=IF(ISERROR(VLOOKUP($Y1575,技リスト!$A$1:$F$270,4,FALSE)),"－",VLOOKUP($Y1575,技リスト!$A$1:$F$270,4,FALSE)),"一致","")</f>
        <v/>
      </c>
      <c r="AC1575" s="15" t="s">
        <v>741</v>
      </c>
      <c r="AD1575" s="3" t="str">
        <f>IF(ISERROR(VLOOKUP($AC1575,技リスト!$A$1:$F$270,6,FALSE)),"－",VLOOKUP($AC1575,技リスト!$A$1:$F$270,6,FALSE))</f>
        <v>DR</v>
      </c>
      <c r="AE1575" s="3">
        <f>IF(ISERROR(VLOOKUP($AC1575,技リスト!$A$1:$F$270,3,FALSE)),"－",VLOOKUP($AC1575,技リスト!$A$1:$F$270,3,FALSE))</f>
        <v>67</v>
      </c>
      <c r="AF1575" s="3" t="str">
        <f>IF($E1575=IF(ISERROR(VLOOKUP($AC1575,技リスト!$A$1:$F$245,4,FALSE)),"－",VLOOKUP($AC1575,技リスト!$A$1:$F$245,4,FALSE)),"一致","")</f>
        <v/>
      </c>
      <c r="AG1575" s="16" t="str">
        <f t="shared" si="192"/>
        <v>ファントムシュートモグラフェイントレインボーループオーロラドリブル</v>
      </c>
      <c r="AH1575" s="16" t="str">
        <f t="shared" si="193"/>
        <v>ファントムシュートモグラフェイントレインボーループオーロラドリブル</v>
      </c>
      <c r="AI1575" s="16" t="str">
        <f t="shared" si="194"/>
        <v>ファントムシュートモグラフェイントレインボーループオーロラドリブル</v>
      </c>
      <c r="AJ1575" s="16" t="str">
        <f t="shared" si="195"/>
        <v>ファントムシュートモグラフェイントレインボーループオーロラドリブル</v>
      </c>
      <c r="AK1575" s="15" t="str">
        <f t="shared" si="196"/>
        <v>NSDRLSDR</v>
      </c>
      <c r="AL1575" s="16" t="str">
        <f t="shared" si="197"/>
        <v>NSDRLSDR</v>
      </c>
      <c r="AM1575" s="15" t="str">
        <f t="shared" si="198"/>
        <v>NSDRLSDR</v>
      </c>
      <c r="AN1575" s="15" t="str">
        <f t="shared" si="199"/>
        <v>NSDRLSDR</v>
      </c>
    </row>
    <row r="1576" spans="1:40" ht="11.25" customHeight="1" x14ac:dyDescent="0.15">
      <c r="A1576" s="15">
        <v>1575</v>
      </c>
      <c r="B1576" s="15" t="s">
        <v>3462</v>
      </c>
      <c r="C1576" s="15" t="s">
        <v>3463</v>
      </c>
      <c r="D1576" s="3" t="s">
        <v>192</v>
      </c>
      <c r="E1576" s="15" t="s">
        <v>121</v>
      </c>
      <c r="F1576" s="15" t="s">
        <v>17</v>
      </c>
      <c r="G1576" s="15">
        <v>121</v>
      </c>
      <c r="H1576" s="15">
        <v>144</v>
      </c>
      <c r="I1576" s="15">
        <v>46</v>
      </c>
      <c r="J1576" s="15">
        <v>55</v>
      </c>
      <c r="K1576" s="15">
        <v>55</v>
      </c>
      <c r="L1576" s="15">
        <v>40</v>
      </c>
      <c r="M1576" s="15">
        <v>46</v>
      </c>
      <c r="N1576" s="15">
        <v>52</v>
      </c>
      <c r="O1576" s="15">
        <v>53</v>
      </c>
      <c r="P1576" s="15">
        <v>16</v>
      </c>
      <c r="Q1576" s="15" t="s">
        <v>223</v>
      </c>
      <c r="R1576" s="3" t="str">
        <f>IF(ISERROR(VLOOKUP($Q1576,技リスト!$A$1:$F$270,6,FALSE)),"－",VLOOKUP($Q1576,技リスト!$A$1:$F$270,6,FALSE))</f>
        <v>BL</v>
      </c>
      <c r="S1576" s="3">
        <f>IF(ISERROR(VLOOKUP($Q1576,技リスト!$A$1:$F$270,3,FALSE)),"－",VLOOKUP($Q1576,技リスト!$A$1:$F$270,3,FALSE))</f>
        <v>8</v>
      </c>
      <c r="T1576" s="3" t="str">
        <f>IF($E1576=IF(ISERROR(VLOOKUP($Q1576,技リスト!$A$1:$F$270,4,FALSE)),"－",VLOOKUP($Q1576,技リスト!$A$1:$F$270,4,FALSE)),"一致","")</f>
        <v/>
      </c>
      <c r="U1576" s="15" t="s">
        <v>169</v>
      </c>
      <c r="V1576" s="3" t="str">
        <f>IF(ISERROR(VLOOKUP($U1576,技リスト!$A$1:$F$270,6,FALSE)),"－",VLOOKUP($U1576,技リスト!$A$1:$F$270,6,FALSE))</f>
        <v>BL</v>
      </c>
      <c r="W1576" s="3">
        <f>IF(ISERROR(VLOOKUP($U1576,技リスト!$A$1:$F$270,3,FALSE)),"－",VLOOKUP($U1576,技リスト!$A$1:$F$270,3,FALSE))</f>
        <v>8</v>
      </c>
      <c r="X1576" s="3" t="str">
        <f>IF($E1576=IF(ISERROR(VLOOKUP($U1576,技リスト!$A$1:$F$270,4,FALSE)),"－",VLOOKUP($U1576,技リスト!$A$1:$F$270,4,FALSE)),"一致","")</f>
        <v/>
      </c>
      <c r="Y1576" s="15" t="s">
        <v>698</v>
      </c>
      <c r="Z1576" s="3" t="str">
        <f>IF(ISERROR(VLOOKUP($Y1576,技リスト!$A$1:$F$270,6,FALSE)),"－",VLOOKUP($Y1576,技リスト!$A$1:$F$270,6,FALSE))</f>
        <v>BL</v>
      </c>
      <c r="AA1576" s="3">
        <f>IF(ISERROR(VLOOKUP($Y1576,技リスト!$A$1:$F$270,3,FALSE)),"－",VLOOKUP($Y1576,技リスト!$A$1:$F$270,3,FALSE))</f>
        <v>44</v>
      </c>
      <c r="AB1576" s="3" t="str">
        <f>IF($E1576=IF(ISERROR(VLOOKUP($Y1576,技リスト!$A$1:$F$270,4,FALSE)),"－",VLOOKUP($Y1576,技リスト!$A$1:$F$270,4,FALSE)),"一致","")</f>
        <v/>
      </c>
      <c r="AC1576" s="15" t="s">
        <v>921</v>
      </c>
      <c r="AD1576" s="3" t="str">
        <f>IF(ISERROR(VLOOKUP($AC1576,技リスト!$A$1:$F$270,6,FALSE)),"－",VLOOKUP($AC1576,技リスト!$A$1:$F$270,6,FALSE))</f>
        <v>DR</v>
      </c>
      <c r="AE1576" s="3">
        <f>IF(ISERROR(VLOOKUP($AC1576,技リスト!$A$1:$F$270,3,FALSE)),"－",VLOOKUP($AC1576,技リスト!$A$1:$F$270,3,FALSE))</f>
        <v>17</v>
      </c>
      <c r="AF1576" s="3" t="str">
        <f>IF($E1576=IF(ISERROR(VLOOKUP($AC1576,技リスト!$A$1:$F$245,4,FALSE)),"－",VLOOKUP($AC1576,技リスト!$A$1:$F$245,4,FALSE)),"一致","")</f>
        <v/>
      </c>
      <c r="AG1576" s="16" t="str">
        <f t="shared" si="192"/>
        <v>キラースライドクイックドロウアイスグランドひとりワンツー</v>
      </c>
      <c r="AH1576" s="16" t="str">
        <f t="shared" si="193"/>
        <v>キラースライドクイックドロウアイスグランドひとりワンツー</v>
      </c>
      <c r="AI1576" s="16" t="str">
        <f t="shared" si="194"/>
        <v>キラースライドクイックドロウアイスグランドひとりワンツー</v>
      </c>
      <c r="AJ1576" s="16" t="str">
        <f t="shared" si="195"/>
        <v>キラースライドクイックドロウアイスグランドひとりワンツー</v>
      </c>
      <c r="AK1576" s="15" t="str">
        <f t="shared" si="196"/>
        <v>BLBLBLDR</v>
      </c>
      <c r="AL1576" s="16" t="str">
        <f t="shared" si="197"/>
        <v>BLBLBLDR</v>
      </c>
      <c r="AM1576" s="15" t="str">
        <f t="shared" si="198"/>
        <v>BLBLBLDR</v>
      </c>
      <c r="AN1576" s="15" t="str">
        <f t="shared" si="199"/>
        <v>BLBLBLDR</v>
      </c>
    </row>
    <row r="1577" spans="1:40" ht="11.25" customHeight="1" x14ac:dyDescent="0.15">
      <c r="A1577" s="15">
        <v>1576</v>
      </c>
      <c r="B1577" s="15" t="s">
        <v>3464</v>
      </c>
      <c r="C1577" s="15" t="s">
        <v>3465</v>
      </c>
      <c r="D1577" s="3" t="s">
        <v>192</v>
      </c>
      <c r="E1577" s="15" t="s">
        <v>19</v>
      </c>
      <c r="F1577" s="15" t="s">
        <v>53</v>
      </c>
      <c r="G1577" s="15">
        <v>154</v>
      </c>
      <c r="H1577" s="15">
        <v>181</v>
      </c>
      <c r="I1577" s="15">
        <v>67</v>
      </c>
      <c r="J1577" s="15">
        <v>70</v>
      </c>
      <c r="K1577" s="15">
        <v>68</v>
      </c>
      <c r="L1577" s="15">
        <v>79</v>
      </c>
      <c r="M1577" s="15">
        <v>68</v>
      </c>
      <c r="N1577" s="15">
        <v>68</v>
      </c>
      <c r="O1577" s="15">
        <v>61</v>
      </c>
      <c r="P1577" s="15">
        <v>22</v>
      </c>
      <c r="Q1577" s="15" t="s">
        <v>277</v>
      </c>
      <c r="R1577" s="3" t="str">
        <f>IF(ISERROR(VLOOKUP($Q1577,技リスト!$A$1:$F$270,6,FALSE)),"－",VLOOKUP($Q1577,技リスト!$A$1:$F$270,6,FALSE))</f>
        <v>DR</v>
      </c>
      <c r="S1577" s="3">
        <f>IF(ISERROR(VLOOKUP($Q1577,技リスト!$A$1:$F$270,3,FALSE)),"－",VLOOKUP($Q1577,技リスト!$A$1:$F$270,3,FALSE))</f>
        <v>22</v>
      </c>
      <c r="T1577" s="3" t="str">
        <f>IF($E1577=IF(ISERROR(VLOOKUP($Q1577,技リスト!$A$1:$F$270,4,FALSE)),"－",VLOOKUP($Q1577,技リスト!$A$1:$F$270,4,FALSE)),"一致","")</f>
        <v>一致</v>
      </c>
      <c r="U1577" s="15" t="s">
        <v>147</v>
      </c>
      <c r="V1577" s="3" t="str">
        <f>IF(ISERROR(VLOOKUP($U1577,技リスト!$A$1:$F$270,6,FALSE)),"－",VLOOKUP($U1577,技リスト!$A$1:$F$270,6,FALSE))</f>
        <v>LS</v>
      </c>
      <c r="W1577" s="3">
        <f>IF(ISERROR(VLOOKUP($U1577,技リスト!$A$1:$F$270,3,FALSE)),"－",VLOOKUP($U1577,技リスト!$A$1:$F$270,3,FALSE))</f>
        <v>45</v>
      </c>
      <c r="X1577" s="3" t="str">
        <f>IF($E1577=IF(ISERROR(VLOOKUP($U1577,技リスト!$A$1:$F$270,4,FALSE)),"－",VLOOKUP($U1577,技リスト!$A$1:$F$270,4,FALSE)),"一致","")</f>
        <v/>
      </c>
      <c r="Y1577" s="15" t="s">
        <v>699</v>
      </c>
      <c r="Z1577" s="3" t="str">
        <f>IF(ISERROR(VLOOKUP($Y1577,技リスト!$A$1:$F$270,6,FALSE)),"－",VLOOKUP($Y1577,技リスト!$A$1:$F$270,6,FALSE))</f>
        <v>BL</v>
      </c>
      <c r="AA1577" s="3">
        <f>IF(ISERROR(VLOOKUP($Y1577,技リスト!$A$1:$F$270,3,FALSE)),"－",VLOOKUP($Y1577,技リスト!$A$1:$F$270,3,FALSE))</f>
        <v>80</v>
      </c>
      <c r="AB1577" s="3" t="str">
        <f>IF($E1577=IF(ISERROR(VLOOKUP($Y1577,技リスト!$A$1:$F$270,4,FALSE)),"－",VLOOKUP($Y1577,技リスト!$A$1:$F$270,4,FALSE)),"一致","")</f>
        <v>一致</v>
      </c>
      <c r="AC1577" s="15" t="s">
        <v>308</v>
      </c>
      <c r="AD1577" s="3" t="str">
        <f>IF(ISERROR(VLOOKUP($AC1577,技リスト!$A$1:$F$270,6,FALSE)),"－",VLOOKUP($AC1577,技リスト!$A$1:$F$270,6,FALSE))</f>
        <v>DR</v>
      </c>
      <c r="AE1577" s="3">
        <f>IF(ISERROR(VLOOKUP($AC1577,技リスト!$A$1:$F$270,3,FALSE)),"－",VLOOKUP($AC1577,技リスト!$A$1:$F$270,3,FALSE))</f>
        <v>81</v>
      </c>
      <c r="AF1577" s="3" t="str">
        <f>IF($E1577=IF(ISERROR(VLOOKUP($AC1577,技リスト!$A$1:$F$245,4,FALSE)),"－",VLOOKUP($AC1577,技リスト!$A$1:$F$245,4,FALSE)),"一致","")</f>
        <v/>
      </c>
      <c r="AG1577" s="16" t="str">
        <f t="shared" si="192"/>
        <v>マジックすいせいシュートグッドスメルあいきどう</v>
      </c>
      <c r="AH1577" s="16" t="str">
        <f t="shared" si="193"/>
        <v>マジックすいせいシュートグッドスメルあいきどう</v>
      </c>
      <c r="AI1577" s="16" t="str">
        <f t="shared" si="194"/>
        <v>マジックすいせいシュートグッドスメルあいきどう</v>
      </c>
      <c r="AJ1577" s="16" t="str">
        <f t="shared" si="195"/>
        <v>マジックすいせいシュートグッドスメルあいきどう</v>
      </c>
      <c r="AK1577" s="15" t="str">
        <f t="shared" si="196"/>
        <v>DRLSBLDR</v>
      </c>
      <c r="AL1577" s="16" t="str">
        <f t="shared" si="197"/>
        <v>DRLSBLDR</v>
      </c>
      <c r="AM1577" s="15" t="str">
        <f t="shared" si="198"/>
        <v>DRLSBLDR</v>
      </c>
      <c r="AN1577" s="15" t="str">
        <f t="shared" si="199"/>
        <v>DRLSBLDR</v>
      </c>
    </row>
    <row r="1578" spans="1:40" ht="11.25" customHeight="1" x14ac:dyDescent="0.15">
      <c r="A1578" s="15">
        <v>1577</v>
      </c>
      <c r="B1578" s="15" t="s">
        <v>3466</v>
      </c>
      <c r="C1578" s="15" t="s">
        <v>3467</v>
      </c>
      <c r="D1578" s="3" t="s">
        <v>18</v>
      </c>
      <c r="E1578" s="15" t="s">
        <v>19</v>
      </c>
      <c r="F1578" s="15" t="s">
        <v>53</v>
      </c>
      <c r="G1578" s="15">
        <v>112</v>
      </c>
      <c r="H1578" s="15">
        <v>130</v>
      </c>
      <c r="I1578" s="15">
        <v>44</v>
      </c>
      <c r="J1578" s="15">
        <v>36</v>
      </c>
      <c r="K1578" s="15">
        <v>35</v>
      </c>
      <c r="L1578" s="15">
        <v>54</v>
      </c>
      <c r="M1578" s="15">
        <v>68</v>
      </c>
      <c r="N1578" s="15">
        <v>52</v>
      </c>
      <c r="O1578" s="15">
        <v>69</v>
      </c>
      <c r="P1578" s="15">
        <v>18</v>
      </c>
      <c r="Q1578" s="15" t="s">
        <v>164</v>
      </c>
      <c r="R1578" s="3" t="str">
        <f>IF(ISERROR(VLOOKUP($Q1578,技リスト!$A$1:$F$270,6,FALSE)),"－",VLOOKUP($Q1578,技リスト!$A$1:$F$270,6,FALSE))</f>
        <v>DR</v>
      </c>
      <c r="S1578" s="3">
        <f>IF(ISERROR(VLOOKUP($Q1578,技リスト!$A$1:$F$270,3,FALSE)),"－",VLOOKUP($Q1578,技リスト!$A$1:$F$270,3,FALSE))</f>
        <v>49</v>
      </c>
      <c r="T1578" s="3" t="str">
        <f>IF($E1578=IF(ISERROR(VLOOKUP($Q1578,技リスト!$A$1:$F$270,4,FALSE)),"－",VLOOKUP($Q1578,技リスト!$A$1:$F$270,4,FALSE)),"一致","")</f>
        <v/>
      </c>
      <c r="U1578" s="15" t="s">
        <v>159</v>
      </c>
      <c r="V1578" s="3" t="str">
        <f>IF(ISERROR(VLOOKUP($U1578,技リスト!$A$1:$F$270,6,FALSE)),"－",VLOOKUP($U1578,技リスト!$A$1:$F$270,6,FALSE))</f>
        <v>NS</v>
      </c>
      <c r="W1578" s="3">
        <f>IF(ISERROR(VLOOKUP($U1578,技リスト!$A$1:$F$270,3,FALSE)),"－",VLOOKUP($U1578,技リスト!$A$1:$F$270,3,FALSE))</f>
        <v>67</v>
      </c>
      <c r="X1578" s="3" t="str">
        <f>IF($E1578=IF(ISERROR(VLOOKUP($U1578,技リスト!$A$1:$F$270,4,FALSE)),"－",VLOOKUP($U1578,技リスト!$A$1:$F$270,4,FALSE)),"一致","")</f>
        <v/>
      </c>
      <c r="Y1578" s="15" t="s">
        <v>140</v>
      </c>
      <c r="Z1578" s="3" t="str">
        <f>IF(ISERROR(VLOOKUP($Y1578,技リスト!$A$1:$F$270,6,FALSE)),"－",VLOOKUP($Y1578,技リスト!$A$1:$F$270,6,FALSE))</f>
        <v>BL</v>
      </c>
      <c r="AA1578" s="3">
        <f>IF(ISERROR(VLOOKUP($Y1578,技リスト!$A$1:$F$270,3,FALSE)),"－",VLOOKUP($Y1578,技リスト!$A$1:$F$270,3,FALSE))</f>
        <v>41</v>
      </c>
      <c r="AB1578" s="3" t="str">
        <f>IF($E1578=IF(ISERROR(VLOOKUP($Y1578,技リスト!$A$1:$F$270,4,FALSE)),"－",VLOOKUP($Y1578,技リスト!$A$1:$F$270,4,FALSE)),"一致","")</f>
        <v/>
      </c>
      <c r="AC1578" s="15" t="s">
        <v>135</v>
      </c>
      <c r="AD1578" s="3" t="str">
        <f>IF(ISERROR(VLOOKUP($AC1578,技リスト!$A$1:$F$270,6,FALSE)),"－",VLOOKUP($AC1578,技リスト!$A$1:$F$270,6,FALSE))</f>
        <v>DR</v>
      </c>
      <c r="AE1578" s="3">
        <f>IF(ISERROR(VLOOKUP($AC1578,技リスト!$A$1:$F$270,3,FALSE)),"－",VLOOKUP($AC1578,技リスト!$A$1:$F$270,3,FALSE))</f>
        <v>61</v>
      </c>
      <c r="AF1578" s="3" t="str">
        <f>IF($E1578=IF(ISERROR(VLOOKUP($AC1578,技リスト!$A$1:$F$245,4,FALSE)),"－",VLOOKUP($AC1578,技リスト!$A$1:$F$245,4,FALSE)),"一致","")</f>
        <v/>
      </c>
      <c r="AG1578" s="16" t="str">
        <f t="shared" si="192"/>
        <v>ごりむちゅうクルクルヘッドうしろのしょうめんモグラフェイント</v>
      </c>
      <c r="AH1578" s="16" t="str">
        <f t="shared" si="193"/>
        <v>ごりむちゅうクルクルヘッドうしろのしょうめんモグラフェイント</v>
      </c>
      <c r="AI1578" s="16" t="str">
        <f t="shared" si="194"/>
        <v>ごりむちゅうクルクルヘッドうしろのしょうめんモグラフェイント</v>
      </c>
      <c r="AJ1578" s="16" t="str">
        <f t="shared" si="195"/>
        <v>ごりむちゅうクルクルヘッドうしろのしょうめんモグラフェイント</v>
      </c>
      <c r="AK1578" s="15" t="str">
        <f t="shared" si="196"/>
        <v>DRNSBLDR</v>
      </c>
      <c r="AL1578" s="16" t="str">
        <f t="shared" si="197"/>
        <v>DRNSBLDR</v>
      </c>
      <c r="AM1578" s="15" t="str">
        <f t="shared" si="198"/>
        <v>DRNSBLDR</v>
      </c>
      <c r="AN1578" s="15" t="str">
        <f t="shared" si="199"/>
        <v>DRNSBLDR</v>
      </c>
    </row>
    <row r="1579" spans="1:40" ht="11.25" customHeight="1" x14ac:dyDescent="0.15">
      <c r="A1579" s="15">
        <v>1578</v>
      </c>
      <c r="B1579" s="15" t="s">
        <v>3468</v>
      </c>
      <c r="C1579" s="15" t="s">
        <v>3469</v>
      </c>
      <c r="D1579" s="3" t="s">
        <v>192</v>
      </c>
      <c r="E1579" s="15" t="s">
        <v>121</v>
      </c>
      <c r="F1579" s="15" t="s">
        <v>53</v>
      </c>
      <c r="G1579" s="15">
        <v>149</v>
      </c>
      <c r="H1579" s="15">
        <v>153</v>
      </c>
      <c r="I1579" s="15">
        <v>50</v>
      </c>
      <c r="J1579" s="15">
        <v>57</v>
      </c>
      <c r="K1579" s="15">
        <v>68</v>
      </c>
      <c r="L1579" s="15">
        <v>55</v>
      </c>
      <c r="M1579" s="15">
        <v>54</v>
      </c>
      <c r="N1579" s="15">
        <v>55</v>
      </c>
      <c r="O1579" s="15">
        <v>52</v>
      </c>
      <c r="P1579" s="15">
        <v>16</v>
      </c>
      <c r="Q1579" s="15" t="s">
        <v>159</v>
      </c>
      <c r="R1579" s="3" t="str">
        <f>IF(ISERROR(VLOOKUP($Q1579,技リスト!$A$1:$F$270,6,FALSE)),"－",VLOOKUP($Q1579,技リスト!$A$1:$F$270,6,FALSE))</f>
        <v>NS</v>
      </c>
      <c r="S1579" s="3">
        <f>IF(ISERROR(VLOOKUP($Q1579,技リスト!$A$1:$F$270,3,FALSE)),"－",VLOOKUP($Q1579,技リスト!$A$1:$F$270,3,FALSE))</f>
        <v>67</v>
      </c>
      <c r="T1579" s="3" t="str">
        <f>IF($E1579=IF(ISERROR(VLOOKUP($Q1579,技リスト!$A$1:$F$270,4,FALSE)),"－",VLOOKUP($Q1579,技リスト!$A$1:$F$270,4,FALSE)),"一致","")</f>
        <v>一致</v>
      </c>
      <c r="U1579" s="15" t="s">
        <v>921</v>
      </c>
      <c r="V1579" s="3" t="str">
        <f>IF(ISERROR(VLOOKUP($U1579,技リスト!$A$1:$F$270,6,FALSE)),"－",VLOOKUP($U1579,技リスト!$A$1:$F$270,6,FALSE))</f>
        <v>DR</v>
      </c>
      <c r="W1579" s="3">
        <f>IF(ISERROR(VLOOKUP($U1579,技リスト!$A$1:$F$270,3,FALSE)),"－",VLOOKUP($U1579,技リスト!$A$1:$F$270,3,FALSE))</f>
        <v>17</v>
      </c>
      <c r="X1579" s="3" t="str">
        <f>IF($E1579=IF(ISERROR(VLOOKUP($U1579,技リスト!$A$1:$F$270,4,FALSE)),"－",VLOOKUP($U1579,技リスト!$A$1:$F$270,4,FALSE)),"一致","")</f>
        <v/>
      </c>
      <c r="Y1579" s="15" t="s">
        <v>290</v>
      </c>
      <c r="Z1579" s="3" t="str">
        <f>IF(ISERROR(VLOOKUP($Y1579,技リスト!$A$1:$F$270,6,FALSE)),"－",VLOOKUP($Y1579,技リスト!$A$1:$F$270,6,FALSE))</f>
        <v>BL</v>
      </c>
      <c r="AA1579" s="3">
        <f>IF(ISERROR(VLOOKUP($Y1579,技リスト!$A$1:$F$270,3,FALSE)),"－",VLOOKUP($Y1579,技リスト!$A$1:$F$270,3,FALSE))</f>
        <v>56</v>
      </c>
      <c r="AB1579" s="3" t="str">
        <f>IF($E1579=IF(ISERROR(VLOOKUP($Y1579,技リスト!$A$1:$F$270,4,FALSE)),"－",VLOOKUP($Y1579,技リスト!$A$1:$F$270,4,FALSE)),"一致","")</f>
        <v/>
      </c>
      <c r="AC1579" s="15" t="s">
        <v>2638</v>
      </c>
      <c r="AD1579" s="3" t="str">
        <f>IF(ISERROR(VLOOKUP($AC1579,技リスト!$A$1:$F$270,6,FALSE)),"－",VLOOKUP($AC1579,技リスト!$A$1:$F$270,6,FALSE))</f>
        <v>DR</v>
      </c>
      <c r="AE1579" s="3">
        <f>IF(ISERROR(VLOOKUP($AC1579,技リスト!$A$1:$F$270,3,FALSE)),"－",VLOOKUP($AC1579,技リスト!$A$1:$F$270,3,FALSE))</f>
        <v>52</v>
      </c>
      <c r="AF1579" s="3" t="str">
        <f>IF($E1579=IF(ISERROR(VLOOKUP($AC1579,技リスト!$A$1:$F$245,4,FALSE)),"－",VLOOKUP($AC1579,技リスト!$A$1:$F$245,4,FALSE)),"一致","")</f>
        <v/>
      </c>
      <c r="AG1579" s="16" t="str">
        <f t="shared" si="192"/>
        <v>クルクルヘッドひとりワンツーくものいとリボンシャワー</v>
      </c>
      <c r="AH1579" s="16" t="str">
        <f t="shared" si="193"/>
        <v>クルクルヘッドひとりワンツーくものいとリボンシャワー</v>
      </c>
      <c r="AI1579" s="16" t="str">
        <f t="shared" si="194"/>
        <v>クルクルヘッドひとりワンツーくものいとリボンシャワー</v>
      </c>
      <c r="AJ1579" s="16" t="str">
        <f t="shared" si="195"/>
        <v>クルクルヘッドひとりワンツーくものいとリボンシャワー</v>
      </c>
      <c r="AK1579" s="15" t="str">
        <f t="shared" si="196"/>
        <v>NSDRBLDR</v>
      </c>
      <c r="AL1579" s="16" t="str">
        <f t="shared" si="197"/>
        <v>NSDRBLDR</v>
      </c>
      <c r="AM1579" s="15" t="str">
        <f t="shared" si="198"/>
        <v>NSDRBLDR</v>
      </c>
      <c r="AN1579" s="15" t="str">
        <f t="shared" si="199"/>
        <v>NSDRBLDR</v>
      </c>
    </row>
    <row r="1580" spans="1:40" ht="11.25" customHeight="1" x14ac:dyDescent="0.15">
      <c r="A1580" s="15">
        <v>1579</v>
      </c>
      <c r="B1580" s="15" t="s">
        <v>3470</v>
      </c>
      <c r="C1580" s="15" t="s">
        <v>3471</v>
      </c>
      <c r="D1580" s="3" t="s">
        <v>18</v>
      </c>
      <c r="E1580" s="15" t="s">
        <v>145</v>
      </c>
      <c r="F1580" s="15" t="s">
        <v>52</v>
      </c>
      <c r="G1580" s="15">
        <v>134</v>
      </c>
      <c r="H1580" s="15">
        <v>161</v>
      </c>
      <c r="I1580" s="15">
        <v>62</v>
      </c>
      <c r="J1580" s="15">
        <v>65</v>
      </c>
      <c r="K1580" s="15">
        <v>71</v>
      </c>
      <c r="L1580" s="15">
        <v>60</v>
      </c>
      <c r="M1580" s="15">
        <v>78</v>
      </c>
      <c r="N1580" s="15">
        <v>72</v>
      </c>
      <c r="O1580" s="15">
        <v>63</v>
      </c>
      <c r="P1580" s="15">
        <v>26</v>
      </c>
      <c r="Q1580" s="15" t="s">
        <v>224</v>
      </c>
      <c r="R1580" s="3" t="str">
        <f>IF(ISERROR(VLOOKUP($Q1580,技リスト!$A$1:$F$270,6,FALSE)),"－",VLOOKUP($Q1580,技リスト!$A$1:$F$270,6,FALSE))</f>
        <v>NS</v>
      </c>
      <c r="S1580" s="3">
        <f>IF(ISERROR(VLOOKUP($Q1580,技リスト!$A$1:$F$270,3,FALSE)),"－",VLOOKUP($Q1580,技リスト!$A$1:$F$270,3,FALSE))</f>
        <v>70</v>
      </c>
      <c r="T1580" s="3" t="str">
        <f>IF($E1580=IF(ISERROR(VLOOKUP($Q1580,技リスト!$A$1:$F$270,4,FALSE)),"－",VLOOKUP($Q1580,技リスト!$A$1:$F$270,4,FALSE)),"一致","")</f>
        <v>一致</v>
      </c>
      <c r="U1580" s="15" t="s">
        <v>218</v>
      </c>
      <c r="V1580" s="3" t="str">
        <f>IF(ISERROR(VLOOKUP($U1580,技リスト!$A$1:$F$270,6,FALSE)),"－",VLOOKUP($U1580,技リスト!$A$1:$F$270,6,FALSE))</f>
        <v>DR</v>
      </c>
      <c r="W1580" s="3">
        <f>IF(ISERROR(VLOOKUP($U1580,技リスト!$A$1:$F$270,3,FALSE)),"－",VLOOKUP($U1580,技リスト!$A$1:$F$270,3,FALSE))</f>
        <v>63</v>
      </c>
      <c r="X1580" s="3" t="str">
        <f>IF($E1580=IF(ISERROR(VLOOKUP($U1580,技リスト!$A$1:$F$270,4,FALSE)),"－",VLOOKUP($U1580,技リスト!$A$1:$F$270,4,FALSE)),"一致","")</f>
        <v>一致</v>
      </c>
      <c r="Y1580" s="15" t="s">
        <v>338</v>
      </c>
      <c r="Z1580" s="3" t="str">
        <f>IF(ISERROR(VLOOKUP($Y1580,技リスト!$A$1:$F$270,6,FALSE)),"－",VLOOKUP($Y1580,技リスト!$A$1:$F$270,6,FALSE))</f>
        <v>DR</v>
      </c>
      <c r="AA1580" s="3">
        <f>IF(ISERROR(VLOOKUP($Y1580,技リスト!$A$1:$F$270,3,FALSE)),"－",VLOOKUP($Y1580,技リスト!$A$1:$F$270,3,FALSE))</f>
        <v>76</v>
      </c>
      <c r="AB1580" s="3" t="str">
        <f>IF($E1580=IF(ISERROR(VLOOKUP($Y1580,技リスト!$A$1:$F$270,4,FALSE)),"－",VLOOKUP($Y1580,技リスト!$A$1:$F$270,4,FALSE)),"一致","")</f>
        <v/>
      </c>
      <c r="AC1580" s="15" t="s">
        <v>392</v>
      </c>
      <c r="AD1580" s="3" t="str">
        <f>IF(ISERROR(VLOOKUP($AC1580,技リスト!$A$1:$F$270,6,FALSE)),"－",VLOOKUP($AC1580,技リスト!$A$1:$F$270,6,FALSE))</f>
        <v>LS</v>
      </c>
      <c r="AE1580" s="3">
        <f>IF(ISERROR(VLOOKUP($AC1580,技リスト!$A$1:$F$270,3,FALSE)),"－",VLOOKUP($AC1580,技リスト!$A$1:$F$270,3,FALSE))</f>
        <v>94</v>
      </c>
      <c r="AF1580" s="3" t="str">
        <f>IF($E1580=IF(ISERROR(VLOOKUP($AC1580,技リスト!$A$1:$F$245,4,FALSE)),"－",VLOOKUP($AC1580,技リスト!$A$1:$F$245,4,FALSE)),"一致","")</f>
        <v>一致</v>
      </c>
      <c r="AG1580" s="16" t="str">
        <f t="shared" si="192"/>
        <v>ダイナマイトシュートジャッジスルーとうめいフェイントアサルトシュート</v>
      </c>
      <c r="AH1580" s="16" t="str">
        <f t="shared" si="193"/>
        <v>ダイナマイトシュートジャッジスルーとうめいフェイントアサルトシュート</v>
      </c>
      <c r="AI1580" s="16" t="str">
        <f t="shared" si="194"/>
        <v>ダイナマイトシュートジャッジスルーとうめいフェイントアサルトシュート</v>
      </c>
      <c r="AJ1580" s="16" t="str">
        <f t="shared" si="195"/>
        <v>ダイナマイトシュートジャッジスルーとうめいフェイントアサルトシュート</v>
      </c>
      <c r="AK1580" s="15" t="str">
        <f t="shared" si="196"/>
        <v>NSDRDRLS</v>
      </c>
      <c r="AL1580" s="16" t="str">
        <f t="shared" si="197"/>
        <v>NSDRDRLS</v>
      </c>
      <c r="AM1580" s="15" t="str">
        <f t="shared" si="198"/>
        <v>NSDRDRLS</v>
      </c>
      <c r="AN1580" s="15" t="str">
        <f t="shared" si="199"/>
        <v>NSDRDRLS</v>
      </c>
    </row>
    <row r="1581" spans="1:40" ht="11.25" customHeight="1" x14ac:dyDescent="0.15">
      <c r="A1581" s="15">
        <v>1580</v>
      </c>
      <c r="B1581" s="15" t="s">
        <v>3472</v>
      </c>
      <c r="C1581" s="15" t="s">
        <v>3473</v>
      </c>
      <c r="D1581" s="3" t="s">
        <v>18</v>
      </c>
      <c r="E1581" s="15" t="s">
        <v>145</v>
      </c>
      <c r="F1581" s="15" t="s">
        <v>53</v>
      </c>
      <c r="G1581" s="15">
        <v>169</v>
      </c>
      <c r="H1581" s="15">
        <v>172</v>
      </c>
      <c r="I1581" s="15">
        <v>47</v>
      </c>
      <c r="J1581" s="15">
        <v>56</v>
      </c>
      <c r="K1581" s="15">
        <v>76</v>
      </c>
      <c r="L1581" s="15">
        <v>48</v>
      </c>
      <c r="M1581" s="15">
        <v>60</v>
      </c>
      <c r="N1581" s="15">
        <v>56</v>
      </c>
      <c r="O1581" s="15">
        <v>56</v>
      </c>
      <c r="P1581" s="15">
        <v>19</v>
      </c>
      <c r="Q1581" s="15" t="s">
        <v>324</v>
      </c>
      <c r="R1581" s="3" t="str">
        <f>IF(ISERROR(VLOOKUP($Q1581,技リスト!$A$1:$F$270,6,FALSE)),"－",VLOOKUP($Q1581,技リスト!$A$1:$F$270,6,FALSE))</f>
        <v>DR</v>
      </c>
      <c r="S1581" s="3">
        <f>IF(ISERROR(VLOOKUP($Q1581,技リスト!$A$1:$F$270,3,FALSE)),"－",VLOOKUP($Q1581,技リスト!$A$1:$F$270,3,FALSE))</f>
        <v>8</v>
      </c>
      <c r="T1581" s="3" t="str">
        <f>IF($E1581=IF(ISERROR(VLOOKUP($Q1581,技リスト!$A$1:$F$270,4,FALSE)),"－",VLOOKUP($Q1581,技リスト!$A$1:$F$270,4,FALSE)),"一致","")</f>
        <v/>
      </c>
      <c r="U1581" s="15" t="s">
        <v>397</v>
      </c>
      <c r="V1581" s="3" t="str">
        <f>IF(ISERROR(VLOOKUP($U1581,技リスト!$A$1:$F$270,6,FALSE)),"－",VLOOKUP($U1581,技リスト!$A$1:$F$270,6,FALSE))</f>
        <v>NS</v>
      </c>
      <c r="W1581" s="3">
        <f>IF(ISERROR(VLOOKUP($U1581,技リスト!$A$1:$F$270,3,FALSE)),"－",VLOOKUP($U1581,技リスト!$A$1:$F$270,3,FALSE))</f>
        <v>58</v>
      </c>
      <c r="X1581" s="3" t="str">
        <f>IF($E1581=IF(ISERROR(VLOOKUP($U1581,技リスト!$A$1:$F$270,4,FALSE)),"－",VLOOKUP($U1581,技リスト!$A$1:$F$270,4,FALSE)),"一致","")</f>
        <v>一致</v>
      </c>
      <c r="Y1581" s="15" t="s">
        <v>164</v>
      </c>
      <c r="Z1581" s="3" t="str">
        <f>IF(ISERROR(VLOOKUP($Y1581,技リスト!$A$1:$F$270,6,FALSE)),"－",VLOOKUP($Y1581,技リスト!$A$1:$F$270,6,FALSE))</f>
        <v>DR</v>
      </c>
      <c r="AA1581" s="3">
        <f>IF(ISERROR(VLOOKUP($Y1581,技リスト!$A$1:$F$270,3,FALSE)),"－",VLOOKUP($Y1581,技リスト!$A$1:$F$270,3,FALSE))</f>
        <v>49</v>
      </c>
      <c r="AB1581" s="3" t="str">
        <f>IF($E1581=IF(ISERROR(VLOOKUP($Y1581,技リスト!$A$1:$F$270,4,FALSE)),"－",VLOOKUP($Y1581,技リスト!$A$1:$F$270,4,FALSE)),"一致","")</f>
        <v/>
      </c>
      <c r="AC1581" s="15" t="s">
        <v>160</v>
      </c>
      <c r="AD1581" s="3" t="str">
        <f>IF(ISERROR(VLOOKUP($AC1581,技リスト!$A$1:$F$270,6,FALSE)),"－",VLOOKUP($AC1581,技リスト!$A$1:$F$270,6,FALSE))</f>
        <v>BS</v>
      </c>
      <c r="AE1581" s="3">
        <f>IF(ISERROR(VLOOKUP($AC1581,技リスト!$A$1:$F$270,3,FALSE)),"－",VLOOKUP($AC1581,技リスト!$A$1:$F$270,3,FALSE))</f>
        <v>78</v>
      </c>
      <c r="AF1581" s="3" t="str">
        <f>IF($E1581=IF(ISERROR(VLOOKUP($AC1581,技リスト!$A$1:$F$245,4,FALSE)),"－",VLOOKUP($AC1581,技リスト!$A$1:$F$245,4,FALSE)),"一致","")</f>
        <v/>
      </c>
      <c r="AG1581" s="16" t="str">
        <f t="shared" si="192"/>
        <v>ダッシュアクセルメテオアタックごりむちゅうクンフーアタック</v>
      </c>
      <c r="AH1581" s="16" t="str">
        <f t="shared" si="193"/>
        <v>ダッシュアクセルメテオアタックごりむちゅうクンフーアタック</v>
      </c>
      <c r="AI1581" s="16" t="str">
        <f t="shared" si="194"/>
        <v>ダッシュアクセルメテオアタックごりむちゅうクンフーアタック</v>
      </c>
      <c r="AJ1581" s="16" t="str">
        <f t="shared" si="195"/>
        <v>ダッシュアクセルメテオアタックごりむちゅうクンフーアタック</v>
      </c>
      <c r="AK1581" s="15" t="str">
        <f t="shared" si="196"/>
        <v>DRNSDRBS</v>
      </c>
      <c r="AL1581" s="16" t="str">
        <f t="shared" si="197"/>
        <v>DRNSDRBS</v>
      </c>
      <c r="AM1581" s="15" t="str">
        <f t="shared" si="198"/>
        <v>DRNSDRBS</v>
      </c>
      <c r="AN1581" s="15" t="str">
        <f t="shared" si="199"/>
        <v>DRNSDRBS</v>
      </c>
    </row>
    <row r="1582" spans="1:40" ht="11.25" customHeight="1" x14ac:dyDescent="0.15">
      <c r="A1582" s="15">
        <v>1581</v>
      </c>
      <c r="B1582" s="15" t="s">
        <v>3474</v>
      </c>
      <c r="C1582" s="15" t="s">
        <v>3475</v>
      </c>
      <c r="D1582" s="3" t="s">
        <v>18</v>
      </c>
      <c r="E1582" s="15" t="s">
        <v>145</v>
      </c>
      <c r="F1582" s="15" t="s">
        <v>52</v>
      </c>
      <c r="G1582" s="15">
        <v>151</v>
      </c>
      <c r="H1582" s="15">
        <v>128</v>
      </c>
      <c r="I1582" s="15">
        <v>57</v>
      </c>
      <c r="J1582" s="15">
        <v>56</v>
      </c>
      <c r="K1582" s="15">
        <v>45</v>
      </c>
      <c r="L1582" s="15">
        <v>52</v>
      </c>
      <c r="M1582" s="15">
        <v>53</v>
      </c>
      <c r="N1582" s="15">
        <v>60</v>
      </c>
      <c r="O1582" s="15">
        <v>58</v>
      </c>
      <c r="P1582" s="15">
        <v>15</v>
      </c>
      <c r="Q1582" s="15" t="s">
        <v>349</v>
      </c>
      <c r="R1582" s="3" t="str">
        <f>IF(ISERROR(VLOOKUP($Q1582,技リスト!$A$1:$F$270,6,FALSE)),"－",VLOOKUP($Q1582,技リスト!$A$1:$F$270,6,FALSE))</f>
        <v>NS</v>
      </c>
      <c r="S1582" s="3">
        <f>IF(ISERROR(VLOOKUP($Q1582,技リスト!$A$1:$F$270,3,FALSE)),"－",VLOOKUP($Q1582,技リスト!$A$1:$F$270,3,FALSE))</f>
        <v>22</v>
      </c>
      <c r="T1582" s="3" t="str">
        <f>IF($E1582=IF(ISERROR(VLOOKUP($Q1582,技リスト!$A$1:$F$270,4,FALSE)),"－",VLOOKUP($Q1582,技リスト!$A$1:$F$270,4,FALSE)),"一致","")</f>
        <v/>
      </c>
      <c r="U1582" s="15" t="s">
        <v>289</v>
      </c>
      <c r="V1582" s="3" t="str">
        <f>IF(ISERROR(VLOOKUP($U1582,技リスト!$A$1:$F$270,6,FALSE)),"－",VLOOKUP($U1582,技リスト!$A$1:$F$270,6,FALSE))</f>
        <v>DR</v>
      </c>
      <c r="W1582" s="3">
        <f>IF(ISERROR(VLOOKUP($U1582,技リスト!$A$1:$F$270,3,FALSE)),"－",VLOOKUP($U1582,技リスト!$A$1:$F$270,3,FALSE))</f>
        <v>24</v>
      </c>
      <c r="X1582" s="3" t="str">
        <f>IF($E1582=IF(ISERROR(VLOOKUP($U1582,技リスト!$A$1:$F$270,4,FALSE)),"－",VLOOKUP($U1582,技リスト!$A$1:$F$270,4,FALSE)),"一致","")</f>
        <v/>
      </c>
      <c r="Y1582" s="15" t="s">
        <v>325</v>
      </c>
      <c r="Z1582" s="3" t="str">
        <f>IF(ISERROR(VLOOKUP($Y1582,技リスト!$A$1:$F$270,6,FALSE)),"－",VLOOKUP($Y1582,技リスト!$A$1:$F$270,6,FALSE))</f>
        <v>NS</v>
      </c>
      <c r="AA1582" s="3">
        <f>IF(ISERROR(VLOOKUP($Y1582,技リスト!$A$1:$F$270,3,FALSE)),"－",VLOOKUP($Y1582,技リスト!$A$1:$F$270,3,FALSE))</f>
        <v>58</v>
      </c>
      <c r="AB1582" s="3" t="str">
        <f>IF($E1582=IF(ISERROR(VLOOKUP($Y1582,技リスト!$A$1:$F$270,4,FALSE)),"－",VLOOKUP($Y1582,技リスト!$A$1:$F$270,4,FALSE)),"一致","")</f>
        <v/>
      </c>
      <c r="AC1582" s="15" t="s">
        <v>424</v>
      </c>
      <c r="AD1582" s="3" t="str">
        <f>IF(ISERROR(VLOOKUP($AC1582,技リスト!$A$1:$F$270,6,FALSE)),"－",VLOOKUP($AC1582,技リスト!$A$1:$F$270,6,FALSE))</f>
        <v>NS</v>
      </c>
      <c r="AE1582" s="3">
        <f>IF(ISERROR(VLOOKUP($AC1582,技リスト!$A$1:$F$270,3,FALSE)),"－",VLOOKUP($AC1582,技リスト!$A$1:$F$270,3,FALSE))</f>
        <v>78</v>
      </c>
      <c r="AF1582" s="3" t="str">
        <f>IF($E1582=IF(ISERROR(VLOOKUP($AC1582,技リスト!$A$1:$F$245,4,FALSE)),"－",VLOOKUP($AC1582,技リスト!$A$1:$F$245,4,FALSE)),"一致","")</f>
        <v>一致</v>
      </c>
      <c r="AG1582" s="16" t="str">
        <f t="shared" si="192"/>
        <v>スネークショットどくぎりのじゅつコンドルダイブシャインドライブ</v>
      </c>
      <c r="AH1582" s="16" t="str">
        <f t="shared" si="193"/>
        <v>スネークショットどくぎりのじゅつコンドルダイブシャインドライブ</v>
      </c>
      <c r="AI1582" s="16" t="str">
        <f t="shared" si="194"/>
        <v>スネークショットどくぎりのじゅつコンドルダイブシャインドライブ</v>
      </c>
      <c r="AJ1582" s="16" t="str">
        <f t="shared" si="195"/>
        <v>スネークショットどくぎりのじゅつコンドルダイブシャインドライブ</v>
      </c>
      <c r="AK1582" s="15" t="str">
        <f t="shared" si="196"/>
        <v>NSDRNSNS</v>
      </c>
      <c r="AL1582" s="16" t="str">
        <f t="shared" si="197"/>
        <v>NSDRNSNS</v>
      </c>
      <c r="AM1582" s="15" t="str">
        <f t="shared" si="198"/>
        <v>NSDRNSNS</v>
      </c>
      <c r="AN1582" s="15" t="str">
        <f t="shared" si="199"/>
        <v>NSDRNSNS</v>
      </c>
    </row>
    <row r="1583" spans="1:40" ht="11.25" customHeight="1" x14ac:dyDescent="0.15">
      <c r="A1583" s="15">
        <v>1582</v>
      </c>
      <c r="B1583" s="15" t="s">
        <v>3476</v>
      </c>
      <c r="C1583" s="15" t="s">
        <v>3477</v>
      </c>
      <c r="D1583" s="3" t="s">
        <v>18</v>
      </c>
      <c r="E1583" s="15" t="s">
        <v>19</v>
      </c>
      <c r="F1583" s="15" t="s">
        <v>20</v>
      </c>
      <c r="G1583" s="15">
        <v>151</v>
      </c>
      <c r="H1583" s="15">
        <v>164</v>
      </c>
      <c r="I1583" s="15">
        <v>79</v>
      </c>
      <c r="J1583" s="15">
        <v>66</v>
      </c>
      <c r="K1583" s="15">
        <v>64</v>
      </c>
      <c r="L1583" s="15">
        <v>79</v>
      </c>
      <c r="M1583" s="15">
        <v>51</v>
      </c>
      <c r="N1583" s="15">
        <v>71</v>
      </c>
      <c r="O1583" s="15">
        <v>60</v>
      </c>
      <c r="P1583" s="15">
        <v>24</v>
      </c>
      <c r="Q1583" s="15" t="s">
        <v>665</v>
      </c>
      <c r="R1583" s="3" t="str">
        <f>IF(ISERROR(VLOOKUP($Q1583,技リスト!$A$1:$F$270,6,FALSE)),"－",VLOOKUP($Q1583,技リスト!$A$1:$F$270,6,FALSE))</f>
        <v>－</v>
      </c>
      <c r="S1583" s="3" t="str">
        <f>IF(ISERROR(VLOOKUP($Q1583,技リスト!$A$1:$F$270,3,FALSE)),"－",VLOOKUP($Q1583,技リスト!$A$1:$F$270,3,FALSE))</f>
        <v>－</v>
      </c>
      <c r="T1583" s="3" t="str">
        <f>IF($E1583=IF(ISERROR(VLOOKUP($Q1583,技リスト!$A$1:$F$270,4,FALSE)),"－",VLOOKUP($Q1583,技リスト!$A$1:$F$270,4,FALSE)),"一致","")</f>
        <v/>
      </c>
      <c r="U1583" s="15" t="s">
        <v>122</v>
      </c>
      <c r="V1583" s="3" t="str">
        <f>IF(ISERROR(VLOOKUP($U1583,技リスト!$A$1:$F$270,6,FALSE)),"－",VLOOKUP($U1583,技リスト!$A$1:$F$270,6,FALSE))</f>
        <v>CA</v>
      </c>
      <c r="W1583" s="3">
        <f>IF(ISERROR(VLOOKUP($U1583,技リスト!$A$1:$F$270,3,FALSE)),"－",VLOOKUP($U1583,技リスト!$A$1:$F$270,3,FALSE))</f>
        <v>48</v>
      </c>
      <c r="X1583" s="3" t="str">
        <f>IF($E1583=IF(ISERROR(VLOOKUP($U1583,技リスト!$A$1:$F$270,4,FALSE)),"－",VLOOKUP($U1583,技リスト!$A$1:$F$270,4,FALSE)),"一致","")</f>
        <v/>
      </c>
      <c r="Y1583" s="15" t="s">
        <v>779</v>
      </c>
      <c r="Z1583" s="3" t="str">
        <f>IF(ISERROR(VLOOKUP($Y1583,技リスト!$A$1:$F$270,6,FALSE)),"－",VLOOKUP($Y1583,技リスト!$A$1:$F$270,6,FALSE))</f>
        <v>CA</v>
      </c>
      <c r="AA1583" s="3">
        <f>IF(ISERROR(VLOOKUP($Y1583,技リスト!$A$1:$F$270,3,FALSE)),"－",VLOOKUP($Y1583,技リスト!$A$1:$F$270,3,FALSE))</f>
        <v>65</v>
      </c>
      <c r="AB1583" s="3" t="str">
        <f>IF($E1583=IF(ISERROR(VLOOKUP($Y1583,技リスト!$A$1:$F$270,4,FALSE)),"－",VLOOKUP($Y1583,技リスト!$A$1:$F$270,4,FALSE)),"一致","")</f>
        <v/>
      </c>
      <c r="AC1583" s="15" t="s">
        <v>271</v>
      </c>
      <c r="AD1583" s="3" t="str">
        <f>IF(ISERROR(VLOOKUP($AC1583,技リスト!$A$1:$F$270,6,FALSE)),"－",VLOOKUP($AC1583,技リスト!$A$1:$F$270,6,FALSE))</f>
        <v>CA</v>
      </c>
      <c r="AE1583" s="3">
        <f>IF(ISERROR(VLOOKUP($AC1583,技リスト!$A$1:$F$270,3,FALSE)),"－",VLOOKUP($AC1583,技リスト!$A$1:$F$270,3,FALSE))</f>
        <v>76</v>
      </c>
      <c r="AF1583" s="3" t="str">
        <f>IF($E1583=IF(ISERROR(VLOOKUP($AC1583,技リスト!$A$1:$F$245,4,FALSE)),"－",VLOOKUP($AC1583,技リスト!$A$1:$F$245,4,FALSE)),"一致","")</f>
        <v/>
      </c>
      <c r="AG1583" s="16" t="str">
        <f t="shared" si="192"/>
        <v>なまけるゴッドハンド（山）オーロラカーテンかえんほうしゃ</v>
      </c>
      <c r="AH1583" s="16" t="str">
        <f t="shared" si="193"/>
        <v>なまけるゴッドハンド（山）オーロラカーテンかえんほうしゃ</v>
      </c>
      <c r="AI1583" s="16" t="str">
        <f t="shared" si="194"/>
        <v>なまけるゴッドハンド（山）オーロラカーテンかえんほうしゃ</v>
      </c>
      <c r="AJ1583" s="16" t="str">
        <f t="shared" si="195"/>
        <v>なまけるゴッドハンド（山）オーロラカーテンかえんほうしゃ</v>
      </c>
      <c r="AK1583" s="15" t="str">
        <f t="shared" si="196"/>
        <v>－CACACA</v>
      </c>
      <c r="AL1583" s="16" t="str">
        <f t="shared" si="197"/>
        <v>－CACACA</v>
      </c>
      <c r="AM1583" s="15" t="str">
        <f t="shared" si="198"/>
        <v>－CACACA</v>
      </c>
      <c r="AN1583" s="15" t="str">
        <f t="shared" si="199"/>
        <v>－CACACA</v>
      </c>
    </row>
    <row r="1584" spans="1:40" ht="11.25" customHeight="1" x14ac:dyDescent="0.15">
      <c r="A1584" s="15">
        <v>1583</v>
      </c>
      <c r="B1584" s="15" t="s">
        <v>3478</v>
      </c>
      <c r="C1584" s="15" t="s">
        <v>3479</v>
      </c>
      <c r="D1584" s="3" t="s">
        <v>18</v>
      </c>
      <c r="E1584" s="15" t="s">
        <v>145</v>
      </c>
      <c r="F1584" s="15" t="s">
        <v>53</v>
      </c>
      <c r="G1584" s="15">
        <v>96</v>
      </c>
      <c r="H1584" s="15">
        <v>156</v>
      </c>
      <c r="I1584" s="15">
        <v>54</v>
      </c>
      <c r="J1584" s="15">
        <v>56</v>
      </c>
      <c r="K1584" s="15">
        <v>58</v>
      </c>
      <c r="L1584" s="15">
        <v>77</v>
      </c>
      <c r="M1584" s="15">
        <v>28</v>
      </c>
      <c r="N1584" s="15">
        <v>79</v>
      </c>
      <c r="O1584" s="15">
        <v>68</v>
      </c>
      <c r="P1584" s="15">
        <v>20</v>
      </c>
      <c r="Q1584" s="15" t="s">
        <v>305</v>
      </c>
      <c r="R1584" s="3" t="str">
        <f>IF(ISERROR(VLOOKUP($Q1584,技リスト!$A$1:$F$270,6,FALSE)),"－",VLOOKUP($Q1584,技リスト!$A$1:$F$270,6,FALSE))</f>
        <v>BB</v>
      </c>
      <c r="S1584" s="3">
        <f>IF(ISERROR(VLOOKUP($Q1584,技リスト!$A$1:$F$270,3,FALSE)),"－",VLOOKUP($Q1584,技リスト!$A$1:$F$270,3,FALSE))</f>
        <v>16</v>
      </c>
      <c r="T1584" s="3" t="str">
        <f>IF($E1584=IF(ISERROR(VLOOKUP($Q1584,技リスト!$A$1:$F$270,4,FALSE)),"－",VLOOKUP($Q1584,技リスト!$A$1:$F$270,4,FALSE)),"一致","")</f>
        <v/>
      </c>
      <c r="U1584" s="15" t="s">
        <v>134</v>
      </c>
      <c r="V1584" s="3" t="str">
        <f>IF(ISERROR(VLOOKUP($U1584,技リスト!$A$1:$F$270,6,FALSE)),"－",VLOOKUP($U1584,技リスト!$A$1:$F$270,6,FALSE))</f>
        <v>DR</v>
      </c>
      <c r="W1584" s="3">
        <f>IF(ISERROR(VLOOKUP($U1584,技リスト!$A$1:$F$270,3,FALSE)),"－",VLOOKUP($U1584,技リスト!$A$1:$F$270,3,FALSE))</f>
        <v>38</v>
      </c>
      <c r="X1584" s="3" t="str">
        <f>IF($E1584=IF(ISERROR(VLOOKUP($U1584,技リスト!$A$1:$F$270,4,FALSE)),"－",VLOOKUP($U1584,技リスト!$A$1:$F$270,4,FALSE)),"一致","")</f>
        <v/>
      </c>
      <c r="Y1584" s="15" t="s">
        <v>213</v>
      </c>
      <c r="Z1584" s="3" t="str">
        <f>IF(ISERROR(VLOOKUP($Y1584,技リスト!$A$1:$F$270,6,FALSE)),"－",VLOOKUP($Y1584,技リスト!$A$1:$F$270,6,FALSE))</f>
        <v>BL</v>
      </c>
      <c r="AA1584" s="3">
        <f>IF(ISERROR(VLOOKUP($Y1584,技リスト!$A$1:$F$270,3,FALSE)),"－",VLOOKUP($Y1584,技リスト!$A$1:$F$270,3,FALSE))</f>
        <v>56</v>
      </c>
      <c r="AB1584" s="3" t="str">
        <f>IF($E1584=IF(ISERROR(VLOOKUP($Y1584,技リスト!$A$1:$F$270,4,FALSE)),"－",VLOOKUP($Y1584,技リスト!$A$1:$F$270,4,FALSE)),"一致","")</f>
        <v/>
      </c>
      <c r="AC1584" s="15" t="s">
        <v>135</v>
      </c>
      <c r="AD1584" s="3" t="str">
        <f>IF(ISERROR(VLOOKUP($AC1584,技リスト!$A$1:$F$270,6,FALSE)),"－",VLOOKUP($AC1584,技リスト!$A$1:$F$270,6,FALSE))</f>
        <v>DR</v>
      </c>
      <c r="AE1584" s="3">
        <f>IF(ISERROR(VLOOKUP($AC1584,技リスト!$A$1:$F$270,3,FALSE)),"－",VLOOKUP($AC1584,技リスト!$A$1:$F$270,3,FALSE))</f>
        <v>61</v>
      </c>
      <c r="AF1584" s="3" t="str">
        <f>IF($E1584=IF(ISERROR(VLOOKUP($AC1584,技リスト!$A$1:$F$245,4,FALSE)),"－",VLOOKUP($AC1584,技リスト!$A$1:$F$245,4,FALSE)),"一致","")</f>
        <v/>
      </c>
      <c r="AG1584" s="16" t="str">
        <f t="shared" si="192"/>
        <v>ホーントレインスーパーアルマジロアースクェイクモグラフェイント</v>
      </c>
      <c r="AH1584" s="16" t="str">
        <f t="shared" si="193"/>
        <v>ホーントレインスーパーアルマジロアースクェイクモグラフェイント</v>
      </c>
      <c r="AI1584" s="16" t="str">
        <f t="shared" si="194"/>
        <v>ホーントレインスーパーアルマジロアースクェイクモグラフェイント</v>
      </c>
      <c r="AJ1584" s="16" t="str">
        <f t="shared" si="195"/>
        <v>ホーントレインスーパーアルマジロアースクェイクモグラフェイント</v>
      </c>
      <c r="AK1584" s="15" t="str">
        <f t="shared" si="196"/>
        <v>BBDRBLDR</v>
      </c>
      <c r="AL1584" s="16" t="str">
        <f t="shared" si="197"/>
        <v>BBDRBLDR</v>
      </c>
      <c r="AM1584" s="15" t="str">
        <f t="shared" si="198"/>
        <v>BBDRBLDR</v>
      </c>
      <c r="AN1584" s="15" t="str">
        <f t="shared" si="199"/>
        <v>BBDRBLDR</v>
      </c>
    </row>
    <row r="1585" spans="1:40" ht="11.25" customHeight="1" x14ac:dyDescent="0.15">
      <c r="A1585" s="15">
        <v>1584</v>
      </c>
      <c r="B1585" s="15" t="s">
        <v>3480</v>
      </c>
      <c r="C1585" s="15" t="s">
        <v>3481</v>
      </c>
      <c r="D1585" s="3" t="s">
        <v>18</v>
      </c>
      <c r="E1585" s="15" t="s">
        <v>121</v>
      </c>
      <c r="F1585" s="15" t="s">
        <v>17</v>
      </c>
      <c r="G1585" s="15">
        <v>90</v>
      </c>
      <c r="H1585" s="15">
        <v>134</v>
      </c>
      <c r="I1585" s="15">
        <v>40</v>
      </c>
      <c r="J1585" s="15">
        <v>53</v>
      </c>
      <c r="K1585" s="15">
        <v>60</v>
      </c>
      <c r="L1585" s="15">
        <v>53</v>
      </c>
      <c r="M1585" s="15">
        <v>64</v>
      </c>
      <c r="N1585" s="15">
        <v>68</v>
      </c>
      <c r="O1585" s="15">
        <v>60</v>
      </c>
      <c r="P1585" s="15">
        <v>28</v>
      </c>
      <c r="Q1585" s="15" t="s">
        <v>212</v>
      </c>
      <c r="R1585" s="3" t="str">
        <f>IF(ISERROR(VLOOKUP($Q1585,技リスト!$A$1:$F$270,6,FALSE)),"－",VLOOKUP($Q1585,技リスト!$A$1:$F$270,6,FALSE))</f>
        <v>BB</v>
      </c>
      <c r="S1585" s="3">
        <f>IF(ISERROR(VLOOKUP($Q1585,技リスト!$A$1:$F$270,3,FALSE)),"－",VLOOKUP($Q1585,技リスト!$A$1:$F$270,3,FALSE))</f>
        <v>14</v>
      </c>
      <c r="T1585" s="3" t="str">
        <f>IF($E1585=IF(ISERROR(VLOOKUP($Q1585,技リスト!$A$1:$F$270,4,FALSE)),"－",VLOOKUP($Q1585,技リスト!$A$1:$F$270,4,FALSE)),"一致","")</f>
        <v/>
      </c>
      <c r="U1585" s="15" t="s">
        <v>304</v>
      </c>
      <c r="V1585" s="3" t="str">
        <f>IF(ISERROR(VLOOKUP($U1585,技リスト!$A$1:$F$270,6,FALSE)),"－",VLOOKUP($U1585,技リスト!$A$1:$F$270,6,FALSE))</f>
        <v>BL</v>
      </c>
      <c r="W1585" s="3">
        <f>IF(ISERROR(VLOOKUP($U1585,技リスト!$A$1:$F$270,3,FALSE)),"－",VLOOKUP($U1585,技リスト!$A$1:$F$270,3,FALSE))</f>
        <v>12</v>
      </c>
      <c r="X1585" s="3" t="str">
        <f>IF($E1585=IF(ISERROR(VLOOKUP($U1585,技リスト!$A$1:$F$270,4,FALSE)),"－",VLOOKUP($U1585,技リスト!$A$1:$F$270,4,FALSE)),"一致","")</f>
        <v>一致</v>
      </c>
      <c r="Y1585" s="15" t="s">
        <v>298</v>
      </c>
      <c r="Z1585" s="3" t="str">
        <f>IF(ISERROR(VLOOKUP($Y1585,技リスト!$A$1:$F$270,6,FALSE)),"－",VLOOKUP($Y1585,技リスト!$A$1:$F$270,6,FALSE))</f>
        <v>DR</v>
      </c>
      <c r="AA1585" s="3">
        <f>IF(ISERROR(VLOOKUP($Y1585,技リスト!$A$1:$F$270,3,FALSE)),"－",VLOOKUP($Y1585,技リスト!$A$1:$F$270,3,FALSE))</f>
        <v>38</v>
      </c>
      <c r="AB1585" s="3" t="str">
        <f>IF($E1585=IF(ISERROR(VLOOKUP($Y1585,技リスト!$A$1:$F$270,4,FALSE)),"－",VLOOKUP($Y1585,技リスト!$A$1:$F$270,4,FALSE)),"一致","")</f>
        <v/>
      </c>
      <c r="AC1585" s="15" t="s">
        <v>213</v>
      </c>
      <c r="AD1585" s="3" t="str">
        <f>IF(ISERROR(VLOOKUP($AC1585,技リスト!$A$1:$F$270,6,FALSE)),"－",VLOOKUP($AC1585,技リスト!$A$1:$F$270,6,FALSE))</f>
        <v>BL</v>
      </c>
      <c r="AE1585" s="3">
        <f>IF(ISERROR(VLOOKUP($AC1585,技リスト!$A$1:$F$270,3,FALSE)),"－",VLOOKUP($AC1585,技リスト!$A$1:$F$270,3,FALSE))</f>
        <v>56</v>
      </c>
      <c r="AF1585" s="3" t="str">
        <f>IF($E1585=IF(ISERROR(VLOOKUP($AC1585,技リスト!$A$1:$F$245,4,FALSE)),"－",VLOOKUP($AC1585,技リスト!$A$1:$F$245,4,FALSE)),"一致","")</f>
        <v>一致</v>
      </c>
      <c r="AG1585" s="16" t="str">
        <f t="shared" si="192"/>
        <v>ジャイアントスピンしこふみムーンサルトアースクェイク</v>
      </c>
      <c r="AH1585" s="16" t="str">
        <f t="shared" si="193"/>
        <v>ジャイアントスピンしこふみムーンサルトアースクェイク</v>
      </c>
      <c r="AI1585" s="16" t="str">
        <f t="shared" si="194"/>
        <v>ジャイアントスピンしこふみムーンサルトアースクェイク</v>
      </c>
      <c r="AJ1585" s="16" t="str">
        <f t="shared" si="195"/>
        <v>ジャイアントスピンしこふみムーンサルトアースクェイク</v>
      </c>
      <c r="AK1585" s="15" t="str">
        <f t="shared" si="196"/>
        <v>BBBLDRBL</v>
      </c>
      <c r="AL1585" s="16" t="str">
        <f t="shared" si="197"/>
        <v>BBBLDRBL</v>
      </c>
      <c r="AM1585" s="15" t="str">
        <f t="shared" si="198"/>
        <v>BBBLDRBL</v>
      </c>
      <c r="AN1585" s="15" t="str">
        <f t="shared" si="199"/>
        <v>BBBLDRBL</v>
      </c>
    </row>
    <row r="1586" spans="1:40" ht="11.25" customHeight="1" x14ac:dyDescent="0.15">
      <c r="A1586" s="15">
        <v>1585</v>
      </c>
      <c r="B1586" s="15" t="s">
        <v>3482</v>
      </c>
      <c r="C1586" s="15" t="s">
        <v>3483</v>
      </c>
      <c r="D1586" s="3" t="s">
        <v>18</v>
      </c>
      <c r="E1586" s="15" t="s">
        <v>145</v>
      </c>
      <c r="F1586" s="15" t="s">
        <v>20</v>
      </c>
      <c r="G1586" s="15">
        <v>156</v>
      </c>
      <c r="H1586" s="15">
        <v>150</v>
      </c>
      <c r="I1586" s="15">
        <v>76</v>
      </c>
      <c r="J1586" s="15">
        <v>56</v>
      </c>
      <c r="K1586" s="15">
        <v>67</v>
      </c>
      <c r="L1586" s="15">
        <v>45</v>
      </c>
      <c r="M1586" s="15">
        <v>62</v>
      </c>
      <c r="N1586" s="15">
        <v>63</v>
      </c>
      <c r="O1586" s="15">
        <v>28</v>
      </c>
      <c r="P1586" s="15">
        <v>15</v>
      </c>
      <c r="Q1586" s="15" t="s">
        <v>366</v>
      </c>
      <c r="R1586" s="3" t="str">
        <f>IF(ISERROR(VLOOKUP($Q1586,技リスト!$A$1:$F$270,6,FALSE)),"－",VLOOKUP($Q1586,技リスト!$A$1:$F$270,6,FALSE))</f>
        <v>CA</v>
      </c>
      <c r="S1586" s="3">
        <f>IF(ISERROR(VLOOKUP($Q1586,技リスト!$A$1:$F$270,3,FALSE)),"－",VLOOKUP($Q1586,技リスト!$A$1:$F$270,3,FALSE))</f>
        <v>10</v>
      </c>
      <c r="T1586" s="3" t="str">
        <f>IF($E1586=IF(ISERROR(VLOOKUP($Q1586,技リスト!$A$1:$F$270,4,FALSE)),"－",VLOOKUP($Q1586,技リスト!$A$1:$F$270,4,FALSE)),"一致","")</f>
        <v/>
      </c>
      <c r="U1586" s="15" t="s">
        <v>213</v>
      </c>
      <c r="V1586" s="3" t="str">
        <f>IF(ISERROR(VLOOKUP($U1586,技リスト!$A$1:$F$270,6,FALSE)),"－",VLOOKUP($U1586,技リスト!$A$1:$F$270,6,FALSE))</f>
        <v>BL</v>
      </c>
      <c r="W1586" s="3">
        <f>IF(ISERROR(VLOOKUP($U1586,技リスト!$A$1:$F$270,3,FALSE)),"－",VLOOKUP($U1586,技リスト!$A$1:$F$270,3,FALSE))</f>
        <v>56</v>
      </c>
      <c r="X1586" s="3" t="str">
        <f>IF($E1586=IF(ISERROR(VLOOKUP($U1586,技リスト!$A$1:$F$270,4,FALSE)),"－",VLOOKUP($U1586,技リスト!$A$1:$F$270,4,FALSE)),"一致","")</f>
        <v/>
      </c>
      <c r="Y1586" s="15" t="s">
        <v>219</v>
      </c>
      <c r="Z1586" s="3" t="str">
        <f>IF(ISERROR(VLOOKUP($Y1586,技リスト!$A$1:$F$270,6,FALSE)),"－",VLOOKUP($Y1586,技リスト!$A$1:$F$270,6,FALSE))</f>
        <v>BL</v>
      </c>
      <c r="AA1586" s="3">
        <f>IF(ISERROR(VLOOKUP($Y1586,技リスト!$A$1:$F$270,3,FALSE)),"－",VLOOKUP($Y1586,技リスト!$A$1:$F$270,3,FALSE))</f>
        <v>64</v>
      </c>
      <c r="AB1586" s="3" t="str">
        <f>IF($E1586=IF(ISERROR(VLOOKUP($Y1586,技リスト!$A$1:$F$270,4,FALSE)),"－",VLOOKUP($Y1586,技リスト!$A$1:$F$270,4,FALSE)),"一致","")</f>
        <v/>
      </c>
      <c r="AC1586" s="15" t="s">
        <v>406</v>
      </c>
      <c r="AD1586" s="3" t="str">
        <f>IF(ISERROR(VLOOKUP($AC1586,技リスト!$A$1:$F$270,6,FALSE)),"－",VLOOKUP($AC1586,技リスト!$A$1:$F$270,6,FALSE))</f>
        <v>CA</v>
      </c>
      <c r="AE1586" s="3">
        <f>IF(ISERROR(VLOOKUP($AC1586,技リスト!$A$1:$F$270,3,FALSE)),"－",VLOOKUP($AC1586,技リスト!$A$1:$F$270,3,FALSE))</f>
        <v>63</v>
      </c>
      <c r="AF1586" s="3" t="str">
        <f>IF($E1586=IF(ISERROR(VLOOKUP($AC1586,技リスト!$A$1:$F$245,4,FALSE)),"－",VLOOKUP($AC1586,技リスト!$A$1:$F$245,4,FALSE)),"一致","")</f>
        <v/>
      </c>
      <c r="AG1586" s="16" t="str">
        <f t="shared" si="192"/>
        <v>タフネスブロックアースクェイクサイクロンゴールずらし</v>
      </c>
      <c r="AH1586" s="16" t="str">
        <f t="shared" si="193"/>
        <v>タフネスブロックアースクェイクサイクロンゴールずらし</v>
      </c>
      <c r="AI1586" s="16" t="str">
        <f t="shared" si="194"/>
        <v>タフネスブロックアースクェイクサイクロンゴールずらし</v>
      </c>
      <c r="AJ1586" s="16" t="str">
        <f t="shared" si="195"/>
        <v>タフネスブロックアースクェイクサイクロンゴールずらし</v>
      </c>
      <c r="AK1586" s="15" t="str">
        <f t="shared" si="196"/>
        <v>CABLBLCA</v>
      </c>
      <c r="AL1586" s="16" t="str">
        <f t="shared" si="197"/>
        <v>CABLBLCA</v>
      </c>
      <c r="AM1586" s="15" t="str">
        <f t="shared" si="198"/>
        <v>CABLBLCA</v>
      </c>
      <c r="AN1586" s="15" t="str">
        <f t="shared" si="199"/>
        <v>CABLBLCA</v>
      </c>
    </row>
    <row r="1587" spans="1:40" ht="11.25" customHeight="1" x14ac:dyDescent="0.15">
      <c r="A1587" s="15">
        <v>1586</v>
      </c>
      <c r="B1587" s="15" t="s">
        <v>3484</v>
      </c>
      <c r="C1587" s="15" t="s">
        <v>3485</v>
      </c>
      <c r="D1587" s="3" t="s">
        <v>18</v>
      </c>
      <c r="E1587" s="15" t="s">
        <v>145</v>
      </c>
      <c r="F1587" s="15" t="s">
        <v>53</v>
      </c>
      <c r="G1587" s="15">
        <v>200</v>
      </c>
      <c r="H1587" s="15">
        <v>188</v>
      </c>
      <c r="I1587" s="15">
        <v>71</v>
      </c>
      <c r="J1587" s="15">
        <v>44</v>
      </c>
      <c r="K1587" s="15">
        <v>77</v>
      </c>
      <c r="L1587" s="15">
        <v>72</v>
      </c>
      <c r="M1587" s="15">
        <v>79</v>
      </c>
      <c r="N1587" s="15">
        <v>73</v>
      </c>
      <c r="O1587" s="15">
        <v>78</v>
      </c>
      <c r="P1587" s="15">
        <v>41</v>
      </c>
      <c r="Q1587" s="15" t="s">
        <v>3160</v>
      </c>
      <c r="R1587" s="3" t="str">
        <f>IF(ISERROR(VLOOKUP($Q1587,技リスト!$A$1:$F$270,6,FALSE)),"－",VLOOKUP($Q1587,技リスト!$A$1:$F$270,6,FALSE))</f>
        <v>－</v>
      </c>
      <c r="S1587" s="3" t="str">
        <f>IF(ISERROR(VLOOKUP($Q1587,技リスト!$A$1:$F$270,3,FALSE)),"－",VLOOKUP($Q1587,技リスト!$A$1:$F$270,3,FALSE))</f>
        <v>－</v>
      </c>
      <c r="T1587" s="3" t="str">
        <f>IF($E1587=IF(ISERROR(VLOOKUP($Q1587,技リスト!$A$1:$F$270,4,FALSE)),"－",VLOOKUP($Q1587,技リスト!$A$1:$F$270,4,FALSE)),"一致","")</f>
        <v/>
      </c>
      <c r="U1587" s="15" t="s">
        <v>180</v>
      </c>
      <c r="V1587" s="3" t="str">
        <f>IF(ISERROR(VLOOKUP($U1587,技リスト!$A$1:$F$270,6,FALSE)),"－",VLOOKUP($U1587,技リスト!$A$1:$F$270,6,FALSE))</f>
        <v>NS</v>
      </c>
      <c r="W1587" s="3">
        <f>IF(ISERROR(VLOOKUP($U1587,技リスト!$A$1:$F$270,3,FALSE)),"－",VLOOKUP($U1587,技リスト!$A$1:$F$270,3,FALSE))</f>
        <v>65</v>
      </c>
      <c r="X1587" s="3" t="str">
        <f>IF($E1587=IF(ISERROR(VLOOKUP($U1587,技リスト!$A$1:$F$270,4,FALSE)),"－",VLOOKUP($U1587,技リスト!$A$1:$F$270,4,FALSE)),"一致","")</f>
        <v/>
      </c>
      <c r="Y1587" s="15" t="s">
        <v>735</v>
      </c>
      <c r="Z1587" s="3" t="str">
        <f>IF(ISERROR(VLOOKUP($Y1587,技リスト!$A$1:$F$270,6,FALSE)),"－",VLOOKUP($Y1587,技リスト!$A$1:$F$270,6,FALSE))</f>
        <v>BS</v>
      </c>
      <c r="AA1587" s="3">
        <f>IF(ISERROR(VLOOKUP($Y1587,技リスト!$A$1:$F$270,3,FALSE)),"－",VLOOKUP($Y1587,技リスト!$A$1:$F$270,3,FALSE))</f>
        <v>89</v>
      </c>
      <c r="AB1587" s="3" t="str">
        <f>IF($E1587=IF(ISERROR(VLOOKUP($Y1587,技リスト!$A$1:$F$270,4,FALSE)),"－",VLOOKUP($Y1587,技リスト!$A$1:$F$270,4,FALSE)),"一致","")</f>
        <v>一致</v>
      </c>
      <c r="AC1587" s="15" t="s">
        <v>177</v>
      </c>
      <c r="AD1587" s="3" t="str">
        <f>IF(ISERROR(VLOOKUP($AC1587,技リスト!$A$1:$F$270,6,FALSE)),"－",VLOOKUP($AC1587,技リスト!$A$1:$F$270,6,FALSE))</f>
        <v>NS</v>
      </c>
      <c r="AE1587" s="3">
        <f>IF(ISERROR(VLOOKUP($AC1587,技リスト!$A$1:$F$270,3,FALSE)),"－",VLOOKUP($AC1587,技リスト!$A$1:$F$270,3,FALSE))</f>
        <v>122</v>
      </c>
      <c r="AF1587" s="3" t="str">
        <f>IF($E1587=IF(ISERROR(VLOOKUP($AC1587,技リスト!$A$1:$F$245,4,FALSE)),"－",VLOOKUP($AC1587,技リスト!$A$1:$F$245,4,FALSE)),"一致","")</f>
        <v>一致</v>
      </c>
      <c r="AG1587" s="16" t="str">
        <f t="shared" si="192"/>
        <v>オフェンスプラスドラゴンクラッシュドラゴンキャノンばくねつストーム</v>
      </c>
      <c r="AH1587" s="16" t="str">
        <f t="shared" si="193"/>
        <v>オフェンスプラスドラゴンクラッシュドラゴンキャノンばくねつストーム</v>
      </c>
      <c r="AI1587" s="16" t="str">
        <f t="shared" si="194"/>
        <v>オフェンスプラスドラゴンクラッシュドラゴンキャノンばくねつストーム</v>
      </c>
      <c r="AJ1587" s="16" t="str">
        <f t="shared" si="195"/>
        <v>オフェンスプラスドラゴンクラッシュドラゴンキャノンばくねつストーム</v>
      </c>
      <c r="AK1587" s="15" t="str">
        <f t="shared" si="196"/>
        <v>－NSBSNS</v>
      </c>
      <c r="AL1587" s="16" t="str">
        <f t="shared" si="197"/>
        <v>－NSBSNS</v>
      </c>
      <c r="AM1587" s="15" t="str">
        <f t="shared" si="198"/>
        <v>－NSBSNS</v>
      </c>
      <c r="AN1587" s="15" t="str">
        <f t="shared" si="199"/>
        <v>－NSBSNS</v>
      </c>
    </row>
    <row r="1588" spans="1:40" ht="11.25" customHeight="1" x14ac:dyDescent="0.15">
      <c r="A1588" s="15">
        <v>1587</v>
      </c>
      <c r="B1588" s="15" t="s">
        <v>3486</v>
      </c>
      <c r="C1588" s="15" t="s">
        <v>3487</v>
      </c>
      <c r="D1588" s="3" t="s">
        <v>18</v>
      </c>
      <c r="E1588" s="15" t="s">
        <v>88</v>
      </c>
      <c r="F1588" s="15" t="s">
        <v>53</v>
      </c>
      <c r="G1588" s="15">
        <v>134</v>
      </c>
      <c r="H1588" s="15">
        <v>133</v>
      </c>
      <c r="I1588" s="15">
        <v>51</v>
      </c>
      <c r="J1588" s="15">
        <v>56</v>
      </c>
      <c r="K1588" s="15">
        <v>55</v>
      </c>
      <c r="L1588" s="15">
        <v>55</v>
      </c>
      <c r="M1588" s="15">
        <v>66</v>
      </c>
      <c r="N1588" s="15">
        <v>59</v>
      </c>
      <c r="O1588" s="15">
        <v>53</v>
      </c>
      <c r="P1588" s="15">
        <v>20</v>
      </c>
      <c r="Q1588" s="15" t="s">
        <v>127</v>
      </c>
      <c r="R1588" s="3" t="str">
        <f>IF(ISERROR(VLOOKUP($Q1588,技リスト!$A$1:$F$270,6,FALSE)),"－",VLOOKUP($Q1588,技リスト!$A$1:$F$270,6,FALSE))</f>
        <v>DR</v>
      </c>
      <c r="S1588" s="3">
        <f>IF(ISERROR(VLOOKUP($Q1588,技リスト!$A$1:$F$270,3,FALSE)),"－",VLOOKUP($Q1588,技リスト!$A$1:$F$270,3,FALSE))</f>
        <v>8</v>
      </c>
      <c r="T1588" s="3" t="str">
        <f>IF($E1588=IF(ISERROR(VLOOKUP($Q1588,技リスト!$A$1:$F$270,4,FALSE)),"－",VLOOKUP($Q1588,技リスト!$A$1:$F$270,4,FALSE)),"一致","")</f>
        <v>一致</v>
      </c>
      <c r="U1588" s="15" t="s">
        <v>188</v>
      </c>
      <c r="V1588" s="3" t="str">
        <f>IF(ISERROR(VLOOKUP($U1588,技リスト!$A$1:$F$270,6,FALSE)),"－",VLOOKUP($U1588,技リスト!$A$1:$F$270,6,FALSE))</f>
        <v>DR</v>
      </c>
      <c r="W1588" s="3">
        <f>IF(ISERROR(VLOOKUP($U1588,技リスト!$A$1:$F$270,3,FALSE)),"－",VLOOKUP($U1588,技リスト!$A$1:$F$270,3,FALSE))</f>
        <v>38</v>
      </c>
      <c r="X1588" s="3" t="str">
        <f>IF($E1588=IF(ISERROR(VLOOKUP($U1588,技リスト!$A$1:$F$270,4,FALSE)),"－",VLOOKUP($U1588,技リスト!$A$1:$F$270,4,FALSE)),"一致","")</f>
        <v/>
      </c>
      <c r="Y1588" s="15" t="s">
        <v>152</v>
      </c>
      <c r="Z1588" s="3" t="str">
        <f>IF(ISERROR(VLOOKUP($Y1588,技リスト!$A$1:$F$270,6,FALSE)),"－",VLOOKUP($Y1588,技リスト!$A$1:$F$270,6,FALSE))</f>
        <v>DR</v>
      </c>
      <c r="AA1588" s="3">
        <f>IF(ISERROR(VLOOKUP($Y1588,技リスト!$A$1:$F$270,3,FALSE)),"－",VLOOKUP($Y1588,技リスト!$A$1:$F$270,3,FALSE))</f>
        <v>47</v>
      </c>
      <c r="AB1588" s="3" t="str">
        <f>IF($E1588=IF(ISERROR(VLOOKUP($Y1588,技リスト!$A$1:$F$270,4,FALSE)),"－",VLOOKUP($Y1588,技リスト!$A$1:$F$270,4,FALSE)),"一致","")</f>
        <v>一致</v>
      </c>
      <c r="AC1588" s="15" t="s">
        <v>290</v>
      </c>
      <c r="AD1588" s="3" t="str">
        <f>IF(ISERROR(VLOOKUP($AC1588,技リスト!$A$1:$F$270,6,FALSE)),"－",VLOOKUP($AC1588,技リスト!$A$1:$F$270,6,FALSE))</f>
        <v>BL</v>
      </c>
      <c r="AE1588" s="3">
        <f>IF(ISERROR(VLOOKUP($AC1588,技リスト!$A$1:$F$270,3,FALSE)),"－",VLOOKUP($AC1588,技リスト!$A$1:$F$270,3,FALSE))</f>
        <v>56</v>
      </c>
      <c r="AF1588" s="3" t="str">
        <f>IF($E1588=IF(ISERROR(VLOOKUP($AC1588,技リスト!$A$1:$F$245,4,FALSE)),"－",VLOOKUP($AC1588,技リスト!$A$1:$F$245,4,FALSE)),"一致","")</f>
        <v/>
      </c>
      <c r="AG1588" s="16" t="str">
        <f t="shared" si="192"/>
        <v>しっぷうダッシュスーパースキャン（Ｄ）ジグザグスパークくものいと</v>
      </c>
      <c r="AH1588" s="16" t="str">
        <f t="shared" si="193"/>
        <v>しっぷうダッシュスーパースキャン（Ｄ）ジグザグスパークくものいと</v>
      </c>
      <c r="AI1588" s="16" t="str">
        <f t="shared" si="194"/>
        <v>しっぷうダッシュスーパースキャン（Ｄ）ジグザグスパークくものいと</v>
      </c>
      <c r="AJ1588" s="16" t="str">
        <f t="shared" si="195"/>
        <v>しっぷうダッシュスーパースキャン（Ｄ）ジグザグスパークくものいと</v>
      </c>
      <c r="AK1588" s="15" t="str">
        <f t="shared" si="196"/>
        <v>DRDRDRBL</v>
      </c>
      <c r="AL1588" s="16" t="str">
        <f t="shared" si="197"/>
        <v>DRDRDRBL</v>
      </c>
      <c r="AM1588" s="15" t="str">
        <f t="shared" si="198"/>
        <v>DRDRDRBL</v>
      </c>
      <c r="AN1588" s="15" t="str">
        <f t="shared" si="199"/>
        <v>DRDRDRBL</v>
      </c>
    </row>
    <row r="1589" spans="1:40" ht="11.25" customHeight="1" x14ac:dyDescent="0.15">
      <c r="A1589" s="15">
        <v>1588</v>
      </c>
      <c r="B1589" s="15" t="s">
        <v>3488</v>
      </c>
      <c r="C1589" s="15" t="s">
        <v>3489</v>
      </c>
      <c r="D1589" s="3" t="s">
        <v>18</v>
      </c>
      <c r="E1589" s="15" t="s">
        <v>19</v>
      </c>
      <c r="F1589" s="15" t="s">
        <v>17</v>
      </c>
      <c r="G1589" s="15">
        <v>171</v>
      </c>
      <c r="H1589" s="15">
        <v>178</v>
      </c>
      <c r="I1589" s="15">
        <v>69</v>
      </c>
      <c r="J1589" s="15">
        <v>72</v>
      </c>
      <c r="K1589" s="15">
        <v>79</v>
      </c>
      <c r="L1589" s="15">
        <v>63</v>
      </c>
      <c r="M1589" s="15">
        <v>50</v>
      </c>
      <c r="N1589" s="15">
        <v>71</v>
      </c>
      <c r="O1589" s="15">
        <v>62</v>
      </c>
      <c r="P1589" s="15">
        <v>26</v>
      </c>
      <c r="Q1589" s="15" t="s">
        <v>427</v>
      </c>
      <c r="R1589" s="3" t="str">
        <f>IF(ISERROR(VLOOKUP($Q1589,技リスト!$A$1:$F$270,6,FALSE)),"－",VLOOKUP($Q1589,技リスト!$A$1:$F$270,6,FALSE))</f>
        <v>BL</v>
      </c>
      <c r="S1589" s="3">
        <f>IF(ISERROR(VLOOKUP($Q1589,技リスト!$A$1:$F$270,3,FALSE)),"－",VLOOKUP($Q1589,技リスト!$A$1:$F$270,3,FALSE))</f>
        <v>39</v>
      </c>
      <c r="T1589" s="3" t="str">
        <f>IF($E1589=IF(ISERROR(VLOOKUP($Q1589,技リスト!$A$1:$F$270,4,FALSE)),"－",VLOOKUP($Q1589,技リスト!$A$1:$F$270,4,FALSE)),"一致","")</f>
        <v/>
      </c>
      <c r="U1589" s="15" t="s">
        <v>715</v>
      </c>
      <c r="V1589" s="3" t="str">
        <f>IF(ISERROR(VLOOKUP($U1589,技リスト!$A$1:$F$270,6,FALSE)),"－",VLOOKUP($U1589,技リスト!$A$1:$F$270,6,FALSE))</f>
        <v>DR</v>
      </c>
      <c r="W1589" s="3">
        <f>IF(ISERROR(VLOOKUP($U1589,技リスト!$A$1:$F$270,3,FALSE)),"－",VLOOKUP($U1589,技リスト!$A$1:$F$270,3,FALSE))</f>
        <v>61</v>
      </c>
      <c r="X1589" s="3" t="str">
        <f>IF($E1589=IF(ISERROR(VLOOKUP($U1589,技リスト!$A$1:$F$270,4,FALSE)),"－",VLOOKUP($U1589,技リスト!$A$1:$F$270,4,FALSE)),"一致","")</f>
        <v>一致</v>
      </c>
      <c r="Y1589" s="15" t="s">
        <v>918</v>
      </c>
      <c r="Z1589" s="3" t="str">
        <f>IF(ISERROR(VLOOKUP($Y1589,技リスト!$A$1:$F$270,6,FALSE)),"－",VLOOKUP($Y1589,技リスト!$A$1:$F$270,6,FALSE))</f>
        <v>BL</v>
      </c>
      <c r="AA1589" s="3">
        <f>IF(ISERROR(VLOOKUP($Y1589,技リスト!$A$1:$F$270,3,FALSE)),"－",VLOOKUP($Y1589,技リスト!$A$1:$F$270,3,FALSE))</f>
        <v>73</v>
      </c>
      <c r="AB1589" s="3" t="str">
        <f>IF($E1589=IF(ISERROR(VLOOKUP($Y1589,技リスト!$A$1:$F$270,4,FALSE)),"－",VLOOKUP($Y1589,技リスト!$A$1:$F$270,4,FALSE)),"一致","")</f>
        <v/>
      </c>
      <c r="AC1589" s="15" t="s">
        <v>741</v>
      </c>
      <c r="AD1589" s="3" t="str">
        <f>IF(ISERROR(VLOOKUP($AC1589,技リスト!$A$1:$F$270,6,FALSE)),"－",VLOOKUP($AC1589,技リスト!$A$1:$F$270,6,FALSE))</f>
        <v>DR</v>
      </c>
      <c r="AE1589" s="3">
        <f>IF(ISERROR(VLOOKUP($AC1589,技リスト!$A$1:$F$270,3,FALSE)),"－",VLOOKUP($AC1589,技リスト!$A$1:$F$270,3,FALSE))</f>
        <v>67</v>
      </c>
      <c r="AF1589" s="3" t="str">
        <f>IF($E1589=IF(ISERROR(VLOOKUP($AC1589,技リスト!$A$1:$F$245,4,FALSE)),"－",VLOOKUP($AC1589,技リスト!$A$1:$F$245,4,FALSE)),"一致","")</f>
        <v/>
      </c>
      <c r="AG1589" s="16" t="str">
        <f t="shared" si="192"/>
        <v>ブレードアタックたつまきどくぎりプロファイルゾーンオーロラドリブル</v>
      </c>
      <c r="AH1589" s="16" t="str">
        <f t="shared" si="193"/>
        <v>ブレードアタックたつまきどくぎりプロファイルゾーンオーロラドリブル</v>
      </c>
      <c r="AI1589" s="16" t="str">
        <f t="shared" si="194"/>
        <v>ブレードアタックたつまきどくぎりプロファイルゾーンオーロラドリブル</v>
      </c>
      <c r="AJ1589" s="16" t="str">
        <f t="shared" si="195"/>
        <v>ブレードアタックたつまきどくぎりプロファイルゾーンオーロラドリブル</v>
      </c>
      <c r="AK1589" s="15" t="str">
        <f t="shared" si="196"/>
        <v>BLDRBLDR</v>
      </c>
      <c r="AL1589" s="16" t="str">
        <f t="shared" si="197"/>
        <v>BLDRBLDR</v>
      </c>
      <c r="AM1589" s="15" t="str">
        <f t="shared" si="198"/>
        <v>BLDRBLDR</v>
      </c>
      <c r="AN1589" s="15" t="str">
        <f t="shared" si="199"/>
        <v>BLDRBLDR</v>
      </c>
    </row>
    <row r="1590" spans="1:40" ht="11.25" customHeight="1" x14ac:dyDescent="0.15">
      <c r="A1590" s="15">
        <v>1589</v>
      </c>
      <c r="B1590" s="15" t="s">
        <v>3490</v>
      </c>
      <c r="C1590" s="15" t="s">
        <v>3491</v>
      </c>
      <c r="D1590" s="3" t="s">
        <v>18</v>
      </c>
      <c r="E1590" s="15" t="s">
        <v>19</v>
      </c>
      <c r="F1590" s="15" t="s">
        <v>53</v>
      </c>
      <c r="G1590" s="15">
        <v>143</v>
      </c>
      <c r="H1590" s="15">
        <v>109</v>
      </c>
      <c r="I1590" s="15">
        <v>51</v>
      </c>
      <c r="J1590" s="15">
        <v>49</v>
      </c>
      <c r="K1590" s="15">
        <v>52</v>
      </c>
      <c r="L1590" s="15">
        <v>48</v>
      </c>
      <c r="M1590" s="15">
        <v>44</v>
      </c>
      <c r="N1590" s="15">
        <v>53</v>
      </c>
      <c r="O1590" s="15">
        <v>55</v>
      </c>
      <c r="P1590" s="15">
        <v>22</v>
      </c>
      <c r="Q1590" s="15" t="s">
        <v>187</v>
      </c>
      <c r="R1590" s="3" t="str">
        <f>IF(ISERROR(VLOOKUP($Q1590,技リスト!$A$1:$F$270,6,FALSE)),"－",VLOOKUP($Q1590,技リスト!$A$1:$F$270,6,FALSE))</f>
        <v>DR</v>
      </c>
      <c r="S1590" s="3">
        <f>IF(ISERROR(VLOOKUP($Q1590,技リスト!$A$1:$F$270,3,FALSE)),"－",VLOOKUP($Q1590,技リスト!$A$1:$F$270,3,FALSE))</f>
        <v>15</v>
      </c>
      <c r="T1590" s="3" t="str">
        <f>IF($E1590=IF(ISERROR(VLOOKUP($Q1590,技リスト!$A$1:$F$270,4,FALSE)),"－",VLOOKUP($Q1590,技リスト!$A$1:$F$270,4,FALSE)),"一致","")</f>
        <v>一致</v>
      </c>
      <c r="U1590" s="15" t="s">
        <v>140</v>
      </c>
      <c r="V1590" s="3" t="str">
        <f>IF(ISERROR(VLOOKUP($U1590,技リスト!$A$1:$F$270,6,FALSE)),"－",VLOOKUP($U1590,技リスト!$A$1:$F$270,6,FALSE))</f>
        <v>BL</v>
      </c>
      <c r="W1590" s="3">
        <f>IF(ISERROR(VLOOKUP($U1590,技リスト!$A$1:$F$270,3,FALSE)),"－",VLOOKUP($U1590,技リスト!$A$1:$F$270,3,FALSE))</f>
        <v>41</v>
      </c>
      <c r="X1590" s="3" t="str">
        <f>IF($E1590=IF(ISERROR(VLOOKUP($U1590,技リスト!$A$1:$F$270,4,FALSE)),"－",VLOOKUP($U1590,技リスト!$A$1:$F$270,4,FALSE)),"一致","")</f>
        <v/>
      </c>
      <c r="Y1590" s="15" t="s">
        <v>218</v>
      </c>
      <c r="Z1590" s="3" t="str">
        <f>IF(ISERROR(VLOOKUP($Y1590,技リスト!$A$1:$F$270,6,FALSE)),"－",VLOOKUP($Y1590,技リスト!$A$1:$F$270,6,FALSE))</f>
        <v>DR</v>
      </c>
      <c r="AA1590" s="3">
        <f>IF(ISERROR(VLOOKUP($Y1590,技リスト!$A$1:$F$270,3,FALSE)),"－",VLOOKUP($Y1590,技リスト!$A$1:$F$270,3,FALSE))</f>
        <v>63</v>
      </c>
      <c r="AB1590" s="3" t="str">
        <f>IF($E1590=IF(ISERROR(VLOOKUP($Y1590,技リスト!$A$1:$F$270,4,FALSE)),"－",VLOOKUP($Y1590,技リスト!$A$1:$F$270,4,FALSE)),"一致","")</f>
        <v/>
      </c>
      <c r="AC1590" s="15" t="s">
        <v>732</v>
      </c>
      <c r="AD1590" s="3" t="str">
        <f>IF(ISERROR(VLOOKUP($AC1590,技リスト!$A$1:$F$270,6,FALSE)),"－",VLOOKUP($AC1590,技リスト!$A$1:$F$270,6,FALSE))</f>
        <v>BL</v>
      </c>
      <c r="AE1590" s="3">
        <f>IF(ISERROR(VLOOKUP($AC1590,技リスト!$A$1:$F$270,3,FALSE)),"－",VLOOKUP($AC1590,技リスト!$A$1:$F$270,3,FALSE))</f>
        <v>56</v>
      </c>
      <c r="AF1590" s="3" t="str">
        <f>IF($E1590=IF(ISERROR(VLOOKUP($AC1590,技リスト!$A$1:$F$245,4,FALSE)),"－",VLOOKUP($AC1590,技リスト!$A$1:$F$245,4,FALSE)),"一致","")</f>
        <v/>
      </c>
      <c r="AG1590" s="16" t="str">
        <f t="shared" si="192"/>
        <v>のろいうしろのしょうめんジャッジスルーフェイクボンバー</v>
      </c>
      <c r="AH1590" s="16" t="str">
        <f t="shared" si="193"/>
        <v>のろいうしろのしょうめんジャッジスルーフェイクボンバー</v>
      </c>
      <c r="AI1590" s="16" t="str">
        <f t="shared" si="194"/>
        <v>のろいうしろのしょうめんジャッジスルーフェイクボンバー</v>
      </c>
      <c r="AJ1590" s="16" t="str">
        <f t="shared" si="195"/>
        <v>のろいうしろのしょうめんジャッジスルーフェイクボンバー</v>
      </c>
      <c r="AK1590" s="15" t="str">
        <f t="shared" si="196"/>
        <v>DRBLDRBL</v>
      </c>
      <c r="AL1590" s="16" t="str">
        <f t="shared" si="197"/>
        <v>DRBLDRBL</v>
      </c>
      <c r="AM1590" s="15" t="str">
        <f t="shared" si="198"/>
        <v>DRBLDRBL</v>
      </c>
      <c r="AN1590" s="15" t="str">
        <f t="shared" si="199"/>
        <v>DRBLDRBL</v>
      </c>
    </row>
    <row r="1591" spans="1:40" ht="11.25" customHeight="1" x14ac:dyDescent="0.15">
      <c r="A1591" s="15">
        <v>1590</v>
      </c>
      <c r="B1591" s="15" t="s">
        <v>3492</v>
      </c>
      <c r="C1591" s="15" t="s">
        <v>3493</v>
      </c>
      <c r="D1591" s="3" t="s">
        <v>192</v>
      </c>
      <c r="E1591" s="15" t="s">
        <v>19</v>
      </c>
      <c r="F1591" s="15" t="s">
        <v>52</v>
      </c>
      <c r="G1591" s="15">
        <v>147</v>
      </c>
      <c r="H1591" s="15">
        <v>140</v>
      </c>
      <c r="I1591" s="15">
        <v>68</v>
      </c>
      <c r="J1591" s="15">
        <v>70</v>
      </c>
      <c r="K1591" s="15">
        <v>55</v>
      </c>
      <c r="L1591" s="15">
        <v>59</v>
      </c>
      <c r="M1591" s="15">
        <v>55</v>
      </c>
      <c r="N1591" s="15">
        <v>71</v>
      </c>
      <c r="O1591" s="15">
        <v>64</v>
      </c>
      <c r="P1591" s="15">
        <v>23</v>
      </c>
      <c r="Q1591" s="15" t="s">
        <v>193</v>
      </c>
      <c r="R1591" s="3" t="str">
        <f>IF(ISERROR(VLOOKUP($Q1591,技リスト!$A$1:$F$270,6,FALSE)),"－",VLOOKUP($Q1591,技リスト!$A$1:$F$270,6,FALSE))</f>
        <v>－</v>
      </c>
      <c r="S1591" s="3" t="str">
        <f>IF(ISERROR(VLOOKUP($Q1591,技リスト!$A$1:$F$270,3,FALSE)),"－",VLOOKUP($Q1591,技リスト!$A$1:$F$270,3,FALSE))</f>
        <v>－</v>
      </c>
      <c r="T1591" s="3" t="str">
        <f>IF($E1591=IF(ISERROR(VLOOKUP($Q1591,技リスト!$A$1:$F$270,4,FALSE)),"－",VLOOKUP($Q1591,技リスト!$A$1:$F$270,4,FALSE)),"一致","")</f>
        <v/>
      </c>
      <c r="U1591" s="15" t="s">
        <v>875</v>
      </c>
      <c r="V1591" s="3" t="str">
        <f>IF(ISERROR(VLOOKUP($U1591,技リスト!$A$1:$F$270,6,FALSE)),"－",VLOOKUP($U1591,技リスト!$A$1:$F$270,6,FALSE))</f>
        <v>BS</v>
      </c>
      <c r="W1591" s="3">
        <f>IF(ISERROR(VLOOKUP($U1591,技リスト!$A$1:$F$270,3,FALSE)),"－",VLOOKUP($U1591,技リスト!$A$1:$F$270,3,FALSE))</f>
        <v>78</v>
      </c>
      <c r="X1591" s="3" t="str">
        <f>IF($E1591=IF(ISERROR(VLOOKUP($U1591,技リスト!$A$1:$F$270,4,FALSE)),"－",VLOOKUP($U1591,技リスト!$A$1:$F$270,4,FALSE)),"一致","")</f>
        <v>一致</v>
      </c>
      <c r="Y1591" s="15" t="s">
        <v>757</v>
      </c>
      <c r="Z1591" s="3" t="str">
        <f>IF(ISERROR(VLOOKUP($Y1591,技リスト!$A$1:$F$270,6,FALSE)),"－",VLOOKUP($Y1591,技リスト!$A$1:$F$270,6,FALSE))</f>
        <v>DR</v>
      </c>
      <c r="AA1591" s="3">
        <f>IF(ISERROR(VLOOKUP($Y1591,技リスト!$A$1:$F$270,3,FALSE)),"－",VLOOKUP($Y1591,技リスト!$A$1:$F$270,3,FALSE))</f>
        <v>65</v>
      </c>
      <c r="AB1591" s="3" t="str">
        <f>IF($E1591=IF(ISERROR(VLOOKUP($Y1591,技リスト!$A$1:$F$270,4,FALSE)),"－",VLOOKUP($Y1591,技リスト!$A$1:$F$270,4,FALSE)),"一致","")</f>
        <v>一致</v>
      </c>
      <c r="AC1591" s="15" t="s">
        <v>716</v>
      </c>
      <c r="AD1591" s="3" t="str">
        <f>IF(ISERROR(VLOOKUP($AC1591,技リスト!$A$1:$F$270,6,FALSE)),"－",VLOOKUP($AC1591,技リスト!$A$1:$F$270,6,FALSE))</f>
        <v>BL</v>
      </c>
      <c r="AE1591" s="3">
        <f>IF(ISERROR(VLOOKUP($AC1591,技リスト!$A$1:$F$270,3,FALSE)),"－",VLOOKUP($AC1591,技リスト!$A$1:$F$270,3,FALSE))</f>
        <v>84</v>
      </c>
      <c r="AF1591" s="3" t="str">
        <f>IF($E1591=IF(ISERROR(VLOOKUP($AC1591,技リスト!$A$1:$F$245,4,FALSE)),"－",VLOOKUP($AC1591,技リスト!$A$1:$F$245,4,FALSE)),"一致","")</f>
        <v>一致</v>
      </c>
      <c r="AG1591" s="16" t="str">
        <f t="shared" si="192"/>
        <v>おいろけUP!ダークトルネードまぼろしドリブルデュアルストーム</v>
      </c>
      <c r="AH1591" s="16" t="str">
        <f t="shared" si="193"/>
        <v>おいろけUP!ダークトルネードまぼろしドリブルデュアルストーム</v>
      </c>
      <c r="AI1591" s="16" t="str">
        <f t="shared" si="194"/>
        <v>おいろけUP!ダークトルネードまぼろしドリブルデュアルストーム</v>
      </c>
      <c r="AJ1591" s="16" t="str">
        <f t="shared" si="195"/>
        <v>おいろけUP!ダークトルネードまぼろしドリブルデュアルストーム</v>
      </c>
      <c r="AK1591" s="15" t="str">
        <f t="shared" si="196"/>
        <v>－BSDRBL</v>
      </c>
      <c r="AL1591" s="16" t="str">
        <f t="shared" si="197"/>
        <v>－BSDRBL</v>
      </c>
      <c r="AM1591" s="15" t="str">
        <f t="shared" si="198"/>
        <v>－BSDRBL</v>
      </c>
      <c r="AN1591" s="15" t="str">
        <f t="shared" si="199"/>
        <v>－BSDRBL</v>
      </c>
    </row>
    <row r="1592" spans="1:40" ht="11.25" customHeight="1" x14ac:dyDescent="0.15">
      <c r="A1592" s="15">
        <v>1591</v>
      </c>
      <c r="B1592" s="15" t="s">
        <v>3494</v>
      </c>
      <c r="C1592" s="15" t="s">
        <v>3495</v>
      </c>
      <c r="D1592" s="3" t="s">
        <v>18</v>
      </c>
      <c r="E1592" s="15" t="s">
        <v>145</v>
      </c>
      <c r="F1592" s="15" t="s">
        <v>17</v>
      </c>
      <c r="G1592" s="15">
        <v>202</v>
      </c>
      <c r="H1592" s="15">
        <v>149</v>
      </c>
      <c r="I1592" s="15">
        <v>54</v>
      </c>
      <c r="J1592" s="15">
        <v>61</v>
      </c>
      <c r="K1592" s="15">
        <v>62</v>
      </c>
      <c r="L1592" s="15">
        <v>54</v>
      </c>
      <c r="M1592" s="15">
        <v>60</v>
      </c>
      <c r="N1592" s="15">
        <v>68</v>
      </c>
      <c r="O1592" s="15">
        <v>62</v>
      </c>
      <c r="P1592" s="15">
        <v>26</v>
      </c>
      <c r="Q1592" s="15" t="s">
        <v>158</v>
      </c>
      <c r="R1592" s="3" t="str">
        <f>IF(ISERROR(VLOOKUP($Q1592,技リスト!$A$1:$F$270,6,FALSE)),"－",VLOOKUP($Q1592,技リスト!$A$1:$F$270,6,FALSE))</f>
        <v>DR</v>
      </c>
      <c r="S1592" s="3">
        <f>IF(ISERROR(VLOOKUP($Q1592,技リスト!$A$1:$F$270,3,FALSE)),"－",VLOOKUP($Q1592,技リスト!$A$1:$F$270,3,FALSE))</f>
        <v>17</v>
      </c>
      <c r="T1592" s="3" t="str">
        <f>IF($E1592=IF(ISERROR(VLOOKUP($Q1592,技リスト!$A$1:$F$270,4,FALSE)),"－",VLOOKUP($Q1592,技リスト!$A$1:$F$270,4,FALSE)),"一致","")</f>
        <v/>
      </c>
      <c r="U1592" s="15" t="s">
        <v>140</v>
      </c>
      <c r="V1592" s="3" t="str">
        <f>IF(ISERROR(VLOOKUP($U1592,技リスト!$A$1:$F$270,6,FALSE)),"－",VLOOKUP($U1592,技リスト!$A$1:$F$270,6,FALSE))</f>
        <v>BL</v>
      </c>
      <c r="W1592" s="3">
        <f>IF(ISERROR(VLOOKUP($U1592,技リスト!$A$1:$F$270,3,FALSE)),"－",VLOOKUP($U1592,技リスト!$A$1:$F$270,3,FALSE))</f>
        <v>41</v>
      </c>
      <c r="X1592" s="3" t="str">
        <f>IF($E1592=IF(ISERROR(VLOOKUP($U1592,技リスト!$A$1:$F$270,4,FALSE)),"－",VLOOKUP($U1592,技リスト!$A$1:$F$270,4,FALSE)),"一致","")</f>
        <v/>
      </c>
      <c r="Y1592" s="15" t="s">
        <v>729</v>
      </c>
      <c r="Z1592" s="3" t="str">
        <f>IF(ISERROR(VLOOKUP($Y1592,技リスト!$A$1:$F$270,6,FALSE)),"－",VLOOKUP($Y1592,技リスト!$A$1:$F$270,6,FALSE))</f>
        <v>BB</v>
      </c>
      <c r="AA1592" s="3">
        <f>IF(ISERROR(VLOOKUP($Y1592,技リスト!$A$1:$F$270,3,FALSE)),"－",VLOOKUP($Y1592,技リスト!$A$1:$F$270,3,FALSE))</f>
        <v>73</v>
      </c>
      <c r="AB1592" s="3" t="str">
        <f>IF($E1592=IF(ISERROR(VLOOKUP($Y1592,技リスト!$A$1:$F$270,4,FALSE)),"－",VLOOKUP($Y1592,技リスト!$A$1:$F$270,4,FALSE)),"一致","")</f>
        <v>一致</v>
      </c>
      <c r="AC1592" s="15" t="s">
        <v>87</v>
      </c>
      <c r="AD1592" s="3" t="str">
        <f>IF(ISERROR(VLOOKUP($AC1592,技リスト!$A$1:$F$270,6,FALSE)),"－",VLOOKUP($AC1592,技リスト!$A$1:$F$270,6,FALSE))</f>
        <v>DR</v>
      </c>
      <c r="AE1592" s="3">
        <f>IF(ISERROR(VLOOKUP($AC1592,技リスト!$A$1:$F$270,3,FALSE)),"－",VLOOKUP($AC1592,技リスト!$A$1:$F$270,3,FALSE))</f>
        <v>78</v>
      </c>
      <c r="AF1592" s="3" t="str">
        <f>IF($E1592=IF(ISERROR(VLOOKUP($AC1592,技リスト!$A$1:$F$245,4,FALSE)),"－",VLOOKUP($AC1592,技リスト!$A$1:$F$245,4,FALSE)),"一致","")</f>
        <v/>
      </c>
      <c r="AG1592" s="16" t="str">
        <f t="shared" si="192"/>
        <v>たつまきせんぷううしろのしょうめんボルケイノカットオオウチワ</v>
      </c>
      <c r="AH1592" s="16" t="str">
        <f t="shared" si="193"/>
        <v>たつまきせんぷううしろのしょうめんボルケイノカットオオウチワ</v>
      </c>
      <c r="AI1592" s="16" t="str">
        <f t="shared" si="194"/>
        <v>たつまきせんぷううしろのしょうめんボルケイノカットオオウチワ</v>
      </c>
      <c r="AJ1592" s="16" t="str">
        <f t="shared" si="195"/>
        <v>たつまきせんぷううしろのしょうめんボルケイノカットオオウチワ</v>
      </c>
      <c r="AK1592" s="15" t="str">
        <f t="shared" si="196"/>
        <v>DRBLBBDR</v>
      </c>
      <c r="AL1592" s="16" t="str">
        <f t="shared" si="197"/>
        <v>DRBLBBDR</v>
      </c>
      <c r="AM1592" s="15" t="str">
        <f t="shared" si="198"/>
        <v>DRBLBBDR</v>
      </c>
      <c r="AN1592" s="15" t="str">
        <f t="shared" si="199"/>
        <v>DRBLBBDR</v>
      </c>
    </row>
    <row r="1593" spans="1:40" ht="11.25" customHeight="1" x14ac:dyDescent="0.15">
      <c r="A1593" s="15">
        <v>1592</v>
      </c>
      <c r="B1593" s="15" t="s">
        <v>3496</v>
      </c>
      <c r="C1593" s="15" t="s">
        <v>3497</v>
      </c>
      <c r="D1593" s="3" t="s">
        <v>18</v>
      </c>
      <c r="E1593" s="15" t="s">
        <v>145</v>
      </c>
      <c r="F1593" s="15" t="s">
        <v>52</v>
      </c>
      <c r="G1593" s="15">
        <v>147</v>
      </c>
      <c r="H1593" s="15">
        <v>170</v>
      </c>
      <c r="I1593" s="15">
        <v>79</v>
      </c>
      <c r="J1593" s="15">
        <v>57</v>
      </c>
      <c r="K1593" s="15">
        <v>52</v>
      </c>
      <c r="L1593" s="15">
        <v>55</v>
      </c>
      <c r="M1593" s="15">
        <v>54</v>
      </c>
      <c r="N1593" s="15">
        <v>60</v>
      </c>
      <c r="O1593" s="15">
        <v>40</v>
      </c>
      <c r="P1593" s="15">
        <v>34</v>
      </c>
      <c r="Q1593" s="15" t="s">
        <v>256</v>
      </c>
      <c r="R1593" s="3" t="str">
        <f>IF(ISERROR(VLOOKUP($Q1593,技リスト!$A$1:$F$270,6,FALSE)),"－",VLOOKUP($Q1593,技リスト!$A$1:$F$270,6,FALSE))</f>
        <v>NS</v>
      </c>
      <c r="S1593" s="3">
        <f>IF(ISERROR(VLOOKUP($Q1593,技リスト!$A$1:$F$270,3,FALSE)),"－",VLOOKUP($Q1593,技リスト!$A$1:$F$270,3,FALSE))</f>
        <v>31</v>
      </c>
      <c r="T1593" s="3" t="str">
        <f>IF($E1593=IF(ISERROR(VLOOKUP($Q1593,技リスト!$A$1:$F$270,4,FALSE)),"－",VLOOKUP($Q1593,技リスト!$A$1:$F$270,4,FALSE)),"一致","")</f>
        <v/>
      </c>
      <c r="U1593" s="15" t="s">
        <v>862</v>
      </c>
      <c r="V1593" s="3" t="str">
        <f>IF(ISERROR(VLOOKUP($U1593,技リスト!$A$1:$F$270,6,FALSE)),"－",VLOOKUP($U1593,技リスト!$A$1:$F$270,6,FALSE))</f>
        <v>LS</v>
      </c>
      <c r="W1593" s="3">
        <f>IF(ISERROR(VLOOKUP($U1593,技リスト!$A$1:$F$270,3,FALSE)),"－",VLOOKUP($U1593,技リスト!$A$1:$F$270,3,FALSE))</f>
        <v>70</v>
      </c>
      <c r="X1593" s="3" t="str">
        <f>IF($E1593=IF(ISERROR(VLOOKUP($U1593,技リスト!$A$1:$F$270,4,FALSE)),"－",VLOOKUP($U1593,技リスト!$A$1:$F$270,4,FALSE)),"一致","")</f>
        <v/>
      </c>
      <c r="Y1593" s="15" t="s">
        <v>424</v>
      </c>
      <c r="Z1593" s="3" t="str">
        <f>IF(ISERROR(VLOOKUP($Y1593,技リスト!$A$1:$F$270,6,FALSE)),"－",VLOOKUP($Y1593,技リスト!$A$1:$F$270,6,FALSE))</f>
        <v>NS</v>
      </c>
      <c r="AA1593" s="3">
        <f>IF(ISERROR(VLOOKUP($Y1593,技リスト!$A$1:$F$270,3,FALSE)),"－",VLOOKUP($Y1593,技リスト!$A$1:$F$270,3,FALSE))</f>
        <v>78</v>
      </c>
      <c r="AB1593" s="3" t="str">
        <f>IF($E1593=IF(ISERROR(VLOOKUP($Y1593,技リスト!$A$1:$F$270,4,FALSE)),"－",VLOOKUP($Y1593,技リスト!$A$1:$F$270,4,FALSE)),"一致","")</f>
        <v>一致</v>
      </c>
      <c r="AC1593" s="15" t="s">
        <v>1266</v>
      </c>
      <c r="AD1593" s="3" t="str">
        <f>IF(ISERROR(VLOOKUP($AC1593,技リスト!$A$1:$F$270,6,FALSE)),"－",VLOOKUP($AC1593,技リスト!$A$1:$F$270,6,FALSE))</f>
        <v>NS</v>
      </c>
      <c r="AE1593" s="3">
        <f>IF(ISERROR(VLOOKUP($AC1593,技リスト!$A$1:$F$270,3,FALSE)),"－",VLOOKUP($AC1593,技リスト!$A$1:$F$270,3,FALSE))</f>
        <v>99</v>
      </c>
      <c r="AF1593" s="3" t="str">
        <f>IF($E1593=IF(ISERROR(VLOOKUP($AC1593,技リスト!$A$1:$F$245,4,FALSE)),"－",VLOOKUP($AC1593,技リスト!$A$1:$F$245,4,FALSE)),"一致","")</f>
        <v/>
      </c>
      <c r="AG1593" s="16" t="str">
        <f t="shared" si="192"/>
        <v>スパイラルショットレインボーループシャインドライブレボリューションＶ</v>
      </c>
      <c r="AH1593" s="16" t="str">
        <f t="shared" si="193"/>
        <v>スパイラルショットレインボーループシャインドライブレボリューションＶ</v>
      </c>
      <c r="AI1593" s="16" t="str">
        <f t="shared" si="194"/>
        <v>スパイラルショットレインボーループシャインドライブレボリューションＶ</v>
      </c>
      <c r="AJ1593" s="16" t="str">
        <f t="shared" si="195"/>
        <v>スパイラルショットレインボーループシャインドライブレボリューションＶ</v>
      </c>
      <c r="AK1593" s="15" t="str">
        <f t="shared" si="196"/>
        <v>NSLSNSNS</v>
      </c>
      <c r="AL1593" s="16" t="str">
        <f t="shared" si="197"/>
        <v>NSLSNSNS</v>
      </c>
      <c r="AM1593" s="15" t="str">
        <f t="shared" si="198"/>
        <v>NSLSNSNS</v>
      </c>
      <c r="AN1593" s="15" t="str">
        <f t="shared" si="199"/>
        <v>NSLSNSNS</v>
      </c>
    </row>
    <row r="1594" spans="1:40" ht="11.25" customHeight="1" x14ac:dyDescent="0.15">
      <c r="A1594" s="15">
        <v>1593</v>
      </c>
      <c r="B1594" s="15" t="s">
        <v>3498</v>
      </c>
      <c r="C1594" s="15" t="s">
        <v>3499</v>
      </c>
      <c r="D1594" s="3" t="s">
        <v>18</v>
      </c>
      <c r="E1594" s="15" t="s">
        <v>19</v>
      </c>
      <c r="F1594" s="15" t="s">
        <v>17</v>
      </c>
      <c r="G1594" s="15">
        <v>151</v>
      </c>
      <c r="H1594" s="15">
        <v>142</v>
      </c>
      <c r="I1594" s="15">
        <v>62</v>
      </c>
      <c r="J1594" s="15">
        <v>60</v>
      </c>
      <c r="K1594" s="15">
        <v>55</v>
      </c>
      <c r="L1594" s="15">
        <v>79</v>
      </c>
      <c r="M1594" s="15">
        <v>60</v>
      </c>
      <c r="N1594" s="15">
        <v>53</v>
      </c>
      <c r="O1594" s="15">
        <v>51</v>
      </c>
      <c r="P1594" s="15">
        <v>34</v>
      </c>
      <c r="Q1594" s="15" t="s">
        <v>146</v>
      </c>
      <c r="R1594" s="3" t="str">
        <f>IF(ISERROR(VLOOKUP($Q1594,技リスト!$A$1:$F$270,6,FALSE)),"－",VLOOKUP($Q1594,技リスト!$A$1:$F$270,6,FALSE))</f>
        <v>DR</v>
      </c>
      <c r="S1594" s="3">
        <f>IF(ISERROR(VLOOKUP($Q1594,技リスト!$A$1:$F$270,3,FALSE)),"－",VLOOKUP($Q1594,技リスト!$A$1:$F$270,3,FALSE))</f>
        <v>15</v>
      </c>
      <c r="T1594" s="3" t="str">
        <f>IF($E1594=IF(ISERROR(VLOOKUP($Q1594,技リスト!$A$1:$F$270,4,FALSE)),"－",VLOOKUP($Q1594,技リスト!$A$1:$F$270,4,FALSE)),"一致","")</f>
        <v/>
      </c>
      <c r="U1594" s="15" t="s">
        <v>152</v>
      </c>
      <c r="V1594" s="3" t="str">
        <f>IF(ISERROR(VLOOKUP($U1594,技リスト!$A$1:$F$270,6,FALSE)),"－",VLOOKUP($U1594,技リスト!$A$1:$F$270,6,FALSE))</f>
        <v>DR</v>
      </c>
      <c r="W1594" s="3">
        <f>IF(ISERROR(VLOOKUP($U1594,技リスト!$A$1:$F$270,3,FALSE)),"－",VLOOKUP($U1594,技リスト!$A$1:$F$270,3,FALSE))</f>
        <v>47</v>
      </c>
      <c r="X1594" s="3" t="str">
        <f>IF($E1594=IF(ISERROR(VLOOKUP($U1594,技リスト!$A$1:$F$270,4,FALSE)),"－",VLOOKUP($U1594,技リスト!$A$1:$F$270,4,FALSE)),"一致","")</f>
        <v/>
      </c>
      <c r="Y1594" s="15" t="s">
        <v>140</v>
      </c>
      <c r="Z1594" s="3" t="str">
        <f>IF(ISERROR(VLOOKUP($Y1594,技リスト!$A$1:$F$270,6,FALSE)),"－",VLOOKUP($Y1594,技リスト!$A$1:$F$270,6,FALSE))</f>
        <v>BL</v>
      </c>
      <c r="AA1594" s="3">
        <f>IF(ISERROR(VLOOKUP($Y1594,技リスト!$A$1:$F$270,3,FALSE)),"－",VLOOKUP($Y1594,技リスト!$A$1:$F$270,3,FALSE))</f>
        <v>41</v>
      </c>
      <c r="AB1594" s="3" t="str">
        <f>IF($E1594=IF(ISERROR(VLOOKUP($Y1594,技リスト!$A$1:$F$270,4,FALSE)),"－",VLOOKUP($Y1594,技リスト!$A$1:$F$270,4,FALSE)),"一致","")</f>
        <v/>
      </c>
      <c r="AC1594" s="15" t="s">
        <v>698</v>
      </c>
      <c r="AD1594" s="3" t="str">
        <f>IF(ISERROR(VLOOKUP($AC1594,技リスト!$A$1:$F$270,6,FALSE)),"－",VLOOKUP($AC1594,技リスト!$A$1:$F$270,6,FALSE))</f>
        <v>BL</v>
      </c>
      <c r="AE1594" s="3">
        <f>IF(ISERROR(VLOOKUP($AC1594,技リスト!$A$1:$F$270,3,FALSE)),"－",VLOOKUP($AC1594,技リスト!$A$1:$F$270,3,FALSE))</f>
        <v>44</v>
      </c>
      <c r="AF1594" s="3" t="str">
        <f>IF($E1594=IF(ISERROR(VLOOKUP($AC1594,技リスト!$A$1:$F$245,4,FALSE)),"－",VLOOKUP($AC1594,技リスト!$A$1:$F$245,4,FALSE)),"一致","")</f>
        <v/>
      </c>
      <c r="AG1594" s="16" t="str">
        <f t="shared" si="192"/>
        <v>モンキーターンジグザグスパークうしろのしょうめんアイスグランド</v>
      </c>
      <c r="AH1594" s="16" t="str">
        <f t="shared" si="193"/>
        <v>モンキーターンジグザグスパークうしろのしょうめんアイスグランド</v>
      </c>
      <c r="AI1594" s="16" t="str">
        <f t="shared" si="194"/>
        <v>モンキーターンジグザグスパークうしろのしょうめんアイスグランド</v>
      </c>
      <c r="AJ1594" s="16" t="str">
        <f t="shared" si="195"/>
        <v>モンキーターンジグザグスパークうしろのしょうめんアイスグランド</v>
      </c>
      <c r="AK1594" s="15" t="str">
        <f t="shared" si="196"/>
        <v>DRDRBLBL</v>
      </c>
      <c r="AL1594" s="16" t="str">
        <f t="shared" si="197"/>
        <v>DRDRBLBL</v>
      </c>
      <c r="AM1594" s="15" t="str">
        <f t="shared" si="198"/>
        <v>DRDRBLBL</v>
      </c>
      <c r="AN1594" s="15" t="str">
        <f t="shared" si="199"/>
        <v>DRDRBLBL</v>
      </c>
    </row>
    <row r="1595" spans="1:40" ht="11.25" customHeight="1" x14ac:dyDescent="0.15">
      <c r="A1595" s="15">
        <v>1594</v>
      </c>
      <c r="B1595" s="15" t="s">
        <v>3500</v>
      </c>
      <c r="C1595" s="15" t="s">
        <v>3501</v>
      </c>
      <c r="D1595" s="3" t="s">
        <v>18</v>
      </c>
      <c r="E1595" s="15" t="s">
        <v>88</v>
      </c>
      <c r="F1595" s="15" t="s">
        <v>53</v>
      </c>
      <c r="G1595" s="15">
        <v>143</v>
      </c>
      <c r="H1595" s="15">
        <v>140</v>
      </c>
      <c r="I1595" s="15">
        <v>56</v>
      </c>
      <c r="J1595" s="15">
        <v>79</v>
      </c>
      <c r="K1595" s="15">
        <v>59</v>
      </c>
      <c r="L1595" s="15">
        <v>57</v>
      </c>
      <c r="M1595" s="15">
        <v>65</v>
      </c>
      <c r="N1595" s="15">
        <v>66</v>
      </c>
      <c r="O1595" s="15">
        <v>51</v>
      </c>
      <c r="P1595" s="15">
        <v>35</v>
      </c>
      <c r="Q1595" s="15" t="s">
        <v>427</v>
      </c>
      <c r="R1595" s="3" t="str">
        <f>IF(ISERROR(VLOOKUP($Q1595,技リスト!$A$1:$F$270,6,FALSE)),"－",VLOOKUP($Q1595,技リスト!$A$1:$F$270,6,FALSE))</f>
        <v>BL</v>
      </c>
      <c r="S1595" s="3">
        <f>IF(ISERROR(VLOOKUP($Q1595,技リスト!$A$1:$F$270,3,FALSE)),"－",VLOOKUP($Q1595,技リスト!$A$1:$F$270,3,FALSE))</f>
        <v>39</v>
      </c>
      <c r="T1595" s="3" t="str">
        <f>IF($E1595=IF(ISERROR(VLOOKUP($Q1595,技リスト!$A$1:$F$270,4,FALSE)),"－",VLOOKUP($Q1595,技リスト!$A$1:$F$270,4,FALSE)),"一致","")</f>
        <v>一致</v>
      </c>
      <c r="U1595" s="15" t="s">
        <v>152</v>
      </c>
      <c r="V1595" s="3" t="str">
        <f>IF(ISERROR(VLOOKUP($U1595,技リスト!$A$1:$F$270,6,FALSE)),"－",VLOOKUP($U1595,技リスト!$A$1:$F$270,6,FALSE))</f>
        <v>DR</v>
      </c>
      <c r="W1595" s="3">
        <f>IF(ISERROR(VLOOKUP($U1595,技リスト!$A$1:$F$270,3,FALSE)),"－",VLOOKUP($U1595,技リスト!$A$1:$F$270,3,FALSE))</f>
        <v>47</v>
      </c>
      <c r="X1595" s="3" t="str">
        <f>IF($E1595=IF(ISERROR(VLOOKUP($U1595,技リスト!$A$1:$F$270,4,FALSE)),"－",VLOOKUP($U1595,技リスト!$A$1:$F$270,4,FALSE)),"一致","")</f>
        <v>一致</v>
      </c>
      <c r="Y1595" s="15" t="s">
        <v>140</v>
      </c>
      <c r="Z1595" s="3" t="str">
        <f>IF(ISERROR(VLOOKUP($Y1595,技リスト!$A$1:$F$270,6,FALSE)),"－",VLOOKUP($Y1595,技リスト!$A$1:$F$270,6,FALSE))</f>
        <v>BL</v>
      </c>
      <c r="AA1595" s="3">
        <f>IF(ISERROR(VLOOKUP($Y1595,技リスト!$A$1:$F$270,3,FALSE)),"－",VLOOKUP($Y1595,技リスト!$A$1:$F$270,3,FALSE))</f>
        <v>41</v>
      </c>
      <c r="AB1595" s="3" t="str">
        <f>IF($E1595=IF(ISERROR(VLOOKUP($Y1595,技リスト!$A$1:$F$270,4,FALSE)),"－",VLOOKUP($Y1595,技リスト!$A$1:$F$270,4,FALSE)),"一致","")</f>
        <v/>
      </c>
      <c r="AC1595" s="15" t="s">
        <v>128</v>
      </c>
      <c r="AD1595" s="3" t="str">
        <f>IF(ISERROR(VLOOKUP($AC1595,技リスト!$A$1:$F$270,6,FALSE)),"－",VLOOKUP($AC1595,技リスト!$A$1:$F$270,6,FALSE))</f>
        <v>DR</v>
      </c>
      <c r="AE1595" s="3">
        <f>IF(ISERROR(VLOOKUP($AC1595,技リスト!$A$1:$F$270,3,FALSE)),"－",VLOOKUP($AC1595,技リスト!$A$1:$F$270,3,FALSE))</f>
        <v>76</v>
      </c>
      <c r="AF1595" s="3" t="str">
        <f>IF($E1595=IF(ISERROR(VLOOKUP($AC1595,技リスト!$A$1:$F$245,4,FALSE)),"－",VLOOKUP($AC1595,技リスト!$A$1:$F$245,4,FALSE)),"一致","")</f>
        <v/>
      </c>
      <c r="AG1595" s="16" t="str">
        <f t="shared" si="192"/>
        <v>ブレードアタックジグザグスパークうしろのしょうめんぶんしんフェイント</v>
      </c>
      <c r="AH1595" s="16" t="str">
        <f t="shared" si="193"/>
        <v>ブレードアタックジグザグスパークうしろのしょうめんぶんしんフェイント</v>
      </c>
      <c r="AI1595" s="16" t="str">
        <f t="shared" si="194"/>
        <v>ブレードアタックジグザグスパークうしろのしょうめんぶんしんフェイント</v>
      </c>
      <c r="AJ1595" s="16" t="str">
        <f t="shared" si="195"/>
        <v>ブレードアタックジグザグスパークうしろのしょうめんぶんしんフェイント</v>
      </c>
      <c r="AK1595" s="15" t="str">
        <f t="shared" si="196"/>
        <v>BLDRBLDR</v>
      </c>
      <c r="AL1595" s="16" t="str">
        <f t="shared" si="197"/>
        <v>BLDRBLDR</v>
      </c>
      <c r="AM1595" s="15" t="str">
        <f t="shared" si="198"/>
        <v>BLDRBLDR</v>
      </c>
      <c r="AN1595" s="15" t="str">
        <f t="shared" si="199"/>
        <v>BLDRBLDR</v>
      </c>
    </row>
    <row r="1596" spans="1:40" ht="11.25" customHeight="1" x14ac:dyDescent="0.15">
      <c r="A1596" s="15">
        <v>1595</v>
      </c>
      <c r="B1596" s="15" t="s">
        <v>3502</v>
      </c>
      <c r="C1596" s="15" t="s">
        <v>3503</v>
      </c>
      <c r="D1596" s="3" t="s">
        <v>192</v>
      </c>
      <c r="E1596" s="15" t="s">
        <v>88</v>
      </c>
      <c r="F1596" s="15" t="s">
        <v>53</v>
      </c>
      <c r="G1596" s="15">
        <v>160</v>
      </c>
      <c r="H1596" s="15">
        <v>156</v>
      </c>
      <c r="I1596" s="15">
        <v>53</v>
      </c>
      <c r="J1596" s="15">
        <v>60</v>
      </c>
      <c r="K1596" s="15">
        <v>79</v>
      </c>
      <c r="L1596" s="15">
        <v>58</v>
      </c>
      <c r="M1596" s="15">
        <v>53</v>
      </c>
      <c r="N1596" s="15">
        <v>54</v>
      </c>
      <c r="O1596" s="15">
        <v>48</v>
      </c>
      <c r="P1596" s="15">
        <v>37</v>
      </c>
      <c r="Q1596" s="15" t="s">
        <v>313</v>
      </c>
      <c r="R1596" s="3" t="str">
        <f>IF(ISERROR(VLOOKUP($Q1596,技リスト!$A$1:$F$270,6,FALSE)),"－",VLOOKUP($Q1596,技リスト!$A$1:$F$270,6,FALSE))</f>
        <v>NS</v>
      </c>
      <c r="S1596" s="3">
        <f>IF(ISERROR(VLOOKUP($Q1596,技リスト!$A$1:$F$270,3,FALSE)),"－",VLOOKUP($Q1596,技リスト!$A$1:$F$270,3,FALSE))</f>
        <v>31</v>
      </c>
      <c r="T1596" s="3" t="str">
        <f>IF($E1596=IF(ISERROR(VLOOKUP($Q1596,技リスト!$A$1:$F$270,4,FALSE)),"－",VLOOKUP($Q1596,技リスト!$A$1:$F$270,4,FALSE)),"一致","")</f>
        <v/>
      </c>
      <c r="U1596" s="15" t="s">
        <v>298</v>
      </c>
      <c r="V1596" s="3" t="str">
        <f>IF(ISERROR(VLOOKUP($U1596,技リスト!$A$1:$F$270,6,FALSE)),"－",VLOOKUP($U1596,技リスト!$A$1:$F$270,6,FALSE))</f>
        <v>DR</v>
      </c>
      <c r="W1596" s="3">
        <f>IF(ISERROR(VLOOKUP($U1596,技リスト!$A$1:$F$270,3,FALSE)),"－",VLOOKUP($U1596,技リスト!$A$1:$F$270,3,FALSE))</f>
        <v>38</v>
      </c>
      <c r="X1596" s="3" t="str">
        <f>IF($E1596=IF(ISERROR(VLOOKUP($U1596,技リスト!$A$1:$F$270,4,FALSE)),"－",VLOOKUP($U1596,技リスト!$A$1:$F$270,4,FALSE)),"一致","")</f>
        <v>一致</v>
      </c>
      <c r="Y1596" s="15" t="s">
        <v>141</v>
      </c>
      <c r="Z1596" s="3" t="str">
        <f>IF(ISERROR(VLOOKUP($Y1596,技リスト!$A$1:$F$270,6,FALSE)),"－",VLOOKUP($Y1596,技リスト!$A$1:$F$270,6,FALSE))</f>
        <v>BL</v>
      </c>
      <c r="AA1596" s="3">
        <f>IF(ISERROR(VLOOKUP($Y1596,技リスト!$A$1:$F$270,3,FALSE)),"－",VLOOKUP($Y1596,技リスト!$A$1:$F$270,3,FALSE))</f>
        <v>64</v>
      </c>
      <c r="AB1596" s="3" t="str">
        <f>IF($E1596=IF(ISERROR(VLOOKUP($Y1596,技リスト!$A$1:$F$270,4,FALSE)),"－",VLOOKUP($Y1596,技リスト!$A$1:$F$270,4,FALSE)),"一致","")</f>
        <v/>
      </c>
      <c r="AC1596" s="15" t="s">
        <v>195</v>
      </c>
      <c r="AD1596" s="3" t="str">
        <f>IF(ISERROR(VLOOKUP($AC1596,技リスト!$A$1:$F$270,6,FALSE)),"－",VLOOKUP($AC1596,技リスト!$A$1:$F$270,6,FALSE))</f>
        <v>NS</v>
      </c>
      <c r="AE1596" s="3">
        <f>IF(ISERROR(VLOOKUP($AC1596,技リスト!$A$1:$F$270,3,FALSE)),"－",VLOOKUP($AC1596,技リスト!$A$1:$F$270,3,FALSE))</f>
        <v>68</v>
      </c>
      <c r="AF1596" s="3" t="str">
        <f>IF($E1596=IF(ISERROR(VLOOKUP($AC1596,技リスト!$A$1:$F$245,4,FALSE)),"－",VLOOKUP($AC1596,技リスト!$A$1:$F$245,4,FALSE)),"一致","")</f>
        <v/>
      </c>
      <c r="AG1596" s="16" t="str">
        <f t="shared" si="192"/>
        <v>サイコショットムーンサルトかげぬいローズスプラッシュ</v>
      </c>
      <c r="AH1596" s="16" t="str">
        <f t="shared" si="193"/>
        <v>サイコショットムーンサルトかげぬいローズスプラッシュ</v>
      </c>
      <c r="AI1596" s="16" t="str">
        <f t="shared" si="194"/>
        <v>サイコショットムーンサルトかげぬいローズスプラッシュ</v>
      </c>
      <c r="AJ1596" s="16" t="str">
        <f t="shared" si="195"/>
        <v>サイコショットムーンサルトかげぬいローズスプラッシュ</v>
      </c>
      <c r="AK1596" s="15" t="str">
        <f t="shared" si="196"/>
        <v>NSDRBLNS</v>
      </c>
      <c r="AL1596" s="16" t="str">
        <f t="shared" si="197"/>
        <v>NSDRBLNS</v>
      </c>
      <c r="AM1596" s="15" t="str">
        <f t="shared" si="198"/>
        <v>NSDRBLNS</v>
      </c>
      <c r="AN1596" s="15" t="str">
        <f t="shared" si="199"/>
        <v>NSDRBLNS</v>
      </c>
    </row>
    <row r="1597" spans="1:40" ht="11.25" customHeight="1" x14ac:dyDescent="0.15">
      <c r="A1597" s="15">
        <v>1596</v>
      </c>
      <c r="B1597" s="15" t="s">
        <v>3504</v>
      </c>
      <c r="C1597" s="15" t="s">
        <v>3505</v>
      </c>
      <c r="D1597" s="3" t="s">
        <v>18</v>
      </c>
      <c r="E1597" s="15" t="s">
        <v>121</v>
      </c>
      <c r="F1597" s="15" t="s">
        <v>20</v>
      </c>
      <c r="G1597" s="15">
        <v>154</v>
      </c>
      <c r="H1597" s="15">
        <v>146</v>
      </c>
      <c r="I1597" s="15">
        <v>55</v>
      </c>
      <c r="J1597" s="15">
        <v>71</v>
      </c>
      <c r="K1597" s="15">
        <v>60</v>
      </c>
      <c r="L1597" s="15">
        <v>78</v>
      </c>
      <c r="M1597" s="15">
        <v>55</v>
      </c>
      <c r="N1597" s="15">
        <v>56</v>
      </c>
      <c r="O1597" s="15">
        <v>40</v>
      </c>
      <c r="P1597" s="15">
        <v>32</v>
      </c>
      <c r="Q1597" s="15" t="s">
        <v>219</v>
      </c>
      <c r="R1597" s="3" t="str">
        <f>IF(ISERROR(VLOOKUP($Q1597,技リスト!$A$1:$F$270,6,FALSE)),"－",VLOOKUP($Q1597,技リスト!$A$1:$F$270,6,FALSE))</f>
        <v>BL</v>
      </c>
      <c r="S1597" s="3">
        <f>IF(ISERROR(VLOOKUP($Q1597,技リスト!$A$1:$F$270,3,FALSE)),"－",VLOOKUP($Q1597,技リスト!$A$1:$F$270,3,FALSE))</f>
        <v>64</v>
      </c>
      <c r="T1597" s="3" t="str">
        <f>IF($E1597=IF(ISERROR(VLOOKUP($Q1597,技リスト!$A$1:$F$270,4,FALSE)),"－",VLOOKUP($Q1597,技リスト!$A$1:$F$270,4,FALSE)),"一致","")</f>
        <v/>
      </c>
      <c r="U1597" s="15" t="s">
        <v>133</v>
      </c>
      <c r="V1597" s="3" t="str">
        <f>IF(ISERROR(VLOOKUP($U1597,技リスト!$A$1:$F$270,6,FALSE)),"－",VLOOKUP($U1597,技リスト!$A$1:$F$270,6,FALSE))</f>
        <v>BB</v>
      </c>
      <c r="W1597" s="3">
        <f>IF(ISERROR(VLOOKUP($U1597,技リスト!$A$1:$F$270,3,FALSE)),"－",VLOOKUP($U1597,技リスト!$A$1:$F$270,3,FALSE))</f>
        <v>48</v>
      </c>
      <c r="X1597" s="3" t="str">
        <f>IF($E1597=IF(ISERROR(VLOOKUP($U1597,技リスト!$A$1:$F$270,4,FALSE)),"－",VLOOKUP($U1597,技リスト!$A$1:$F$270,4,FALSE)),"一致","")</f>
        <v>一致</v>
      </c>
      <c r="Y1597" s="15" t="s">
        <v>369</v>
      </c>
      <c r="Z1597" s="3" t="str">
        <f>IF(ISERROR(VLOOKUP($Y1597,技リスト!$A$1:$F$270,6,FALSE)),"－",VLOOKUP($Y1597,技リスト!$A$1:$F$270,6,FALSE))</f>
        <v>CA</v>
      </c>
      <c r="AA1597" s="3">
        <f>IF(ISERROR(VLOOKUP($Y1597,技リスト!$A$1:$F$270,3,FALSE)),"－",VLOOKUP($Y1597,技リスト!$A$1:$F$270,3,FALSE))</f>
        <v>44</v>
      </c>
      <c r="AB1597" s="3" t="str">
        <f>IF($E1597=IF(ISERROR(VLOOKUP($Y1597,技リスト!$A$1:$F$270,4,FALSE)),"－",VLOOKUP($Y1597,技リスト!$A$1:$F$270,4,FALSE)),"一致","")</f>
        <v/>
      </c>
      <c r="AC1597" s="15" t="s">
        <v>321</v>
      </c>
      <c r="AD1597" s="3" t="str">
        <f>IF(ISERROR(VLOOKUP($AC1597,技リスト!$A$1:$F$270,6,FALSE)),"－",VLOOKUP($AC1597,技リスト!$A$1:$F$270,6,FALSE))</f>
        <v>P1</v>
      </c>
      <c r="AE1597" s="3">
        <f>IF(ISERROR(VLOOKUP($AC1597,技リスト!$A$1:$F$270,3,FALSE)),"－",VLOOKUP($AC1597,技リスト!$A$1:$F$270,3,FALSE))</f>
        <v>76</v>
      </c>
      <c r="AF1597" s="3" t="str">
        <f>IF($E1597=IF(ISERROR(VLOOKUP($AC1597,技リスト!$A$1:$F$245,4,FALSE)),"－",VLOOKUP($AC1597,技リスト!$A$1:$F$245,4,FALSE)),"一致","")</f>
        <v>一致</v>
      </c>
      <c r="AG1597" s="16" t="str">
        <f t="shared" si="192"/>
        <v>サイクロンザ・ウォールシュートポケットちゃぶだいがえし</v>
      </c>
      <c r="AH1597" s="16" t="str">
        <f t="shared" si="193"/>
        <v>サイクロンザ・ウォールシュートポケットちゃぶだいがえし</v>
      </c>
      <c r="AI1597" s="16" t="str">
        <f t="shared" si="194"/>
        <v>サイクロンザ・ウォールシュートポケットちゃぶだいがえし</v>
      </c>
      <c r="AJ1597" s="16" t="str">
        <f t="shared" si="195"/>
        <v>サイクロンザ・ウォールシュートポケットちゃぶだいがえし</v>
      </c>
      <c r="AK1597" s="15" t="str">
        <f t="shared" si="196"/>
        <v>BLBBCAP1</v>
      </c>
      <c r="AL1597" s="16" t="str">
        <f t="shared" si="197"/>
        <v>BLBBCAP1</v>
      </c>
      <c r="AM1597" s="15" t="str">
        <f t="shared" si="198"/>
        <v>BLBBCAP1</v>
      </c>
      <c r="AN1597" s="15" t="str">
        <f t="shared" si="199"/>
        <v>BLBBCAP1</v>
      </c>
    </row>
    <row r="1598" spans="1:40" ht="11.25" customHeight="1" x14ac:dyDescent="0.15">
      <c r="A1598" s="15">
        <v>1597</v>
      </c>
      <c r="B1598" s="15" t="s">
        <v>3506</v>
      </c>
      <c r="C1598" s="15" t="s">
        <v>3507</v>
      </c>
      <c r="D1598" s="3" t="s">
        <v>192</v>
      </c>
      <c r="E1598" s="15" t="s">
        <v>19</v>
      </c>
      <c r="F1598" s="15" t="s">
        <v>53</v>
      </c>
      <c r="G1598" s="15">
        <v>81</v>
      </c>
      <c r="H1598" s="15">
        <v>132</v>
      </c>
      <c r="I1598" s="15">
        <v>69</v>
      </c>
      <c r="J1598" s="15">
        <v>52</v>
      </c>
      <c r="K1598" s="15">
        <v>61</v>
      </c>
      <c r="L1598" s="15">
        <v>53</v>
      </c>
      <c r="M1598" s="15">
        <v>60</v>
      </c>
      <c r="N1598" s="15">
        <v>61</v>
      </c>
      <c r="O1598" s="15">
        <v>55</v>
      </c>
      <c r="P1598" s="15">
        <v>28</v>
      </c>
      <c r="Q1598" s="15" t="s">
        <v>153</v>
      </c>
      <c r="R1598" s="3" t="str">
        <f>IF(ISERROR(VLOOKUP($Q1598,技リスト!$A$1:$F$270,6,FALSE)),"－",VLOOKUP($Q1598,技リスト!$A$1:$F$270,6,FALSE))</f>
        <v>NS</v>
      </c>
      <c r="S1598" s="3">
        <f>IF(ISERROR(VLOOKUP($Q1598,技リスト!$A$1:$F$270,3,FALSE)),"－",VLOOKUP($Q1598,技リスト!$A$1:$F$270,3,FALSE))</f>
        <v>22</v>
      </c>
      <c r="T1598" s="3" t="str">
        <f>IF($E1598=IF(ISERROR(VLOOKUP($Q1598,技リスト!$A$1:$F$270,4,FALSE)),"－",VLOOKUP($Q1598,技リスト!$A$1:$F$270,4,FALSE)),"一致","")</f>
        <v>一致</v>
      </c>
      <c r="U1598" s="15" t="s">
        <v>159</v>
      </c>
      <c r="V1598" s="3" t="str">
        <f>IF(ISERROR(VLOOKUP($U1598,技リスト!$A$1:$F$270,6,FALSE)),"－",VLOOKUP($U1598,技リスト!$A$1:$F$270,6,FALSE))</f>
        <v>NS</v>
      </c>
      <c r="W1598" s="3">
        <f>IF(ISERROR(VLOOKUP($U1598,技リスト!$A$1:$F$270,3,FALSE)),"－",VLOOKUP($U1598,技リスト!$A$1:$F$270,3,FALSE))</f>
        <v>67</v>
      </c>
      <c r="X1598" s="3" t="str">
        <f>IF($E1598=IF(ISERROR(VLOOKUP($U1598,技リスト!$A$1:$F$270,4,FALSE)),"－",VLOOKUP($U1598,技リスト!$A$1:$F$270,4,FALSE)),"一致","")</f>
        <v/>
      </c>
      <c r="Y1598" s="15" t="s">
        <v>298</v>
      </c>
      <c r="Z1598" s="3" t="str">
        <f>IF(ISERROR(VLOOKUP($Y1598,技リスト!$A$1:$F$270,6,FALSE)),"－",VLOOKUP($Y1598,技リスト!$A$1:$F$270,6,FALSE))</f>
        <v>DR</v>
      </c>
      <c r="AA1598" s="3">
        <f>IF(ISERROR(VLOOKUP($Y1598,技リスト!$A$1:$F$270,3,FALSE)),"－",VLOOKUP($Y1598,技リスト!$A$1:$F$270,3,FALSE))</f>
        <v>38</v>
      </c>
      <c r="AB1598" s="3" t="str">
        <f>IF($E1598=IF(ISERROR(VLOOKUP($Y1598,技リスト!$A$1:$F$270,4,FALSE)),"－",VLOOKUP($Y1598,技リスト!$A$1:$F$270,4,FALSE)),"一致","")</f>
        <v/>
      </c>
      <c r="AC1598" s="15" t="s">
        <v>875</v>
      </c>
      <c r="AD1598" s="3" t="str">
        <f>IF(ISERROR(VLOOKUP($AC1598,技リスト!$A$1:$F$270,6,FALSE)),"－",VLOOKUP($AC1598,技リスト!$A$1:$F$270,6,FALSE))</f>
        <v>BS</v>
      </c>
      <c r="AE1598" s="3">
        <f>IF(ISERROR(VLOOKUP($AC1598,技リスト!$A$1:$F$270,3,FALSE)),"－",VLOOKUP($AC1598,技リスト!$A$1:$F$270,3,FALSE))</f>
        <v>78</v>
      </c>
      <c r="AF1598" s="3" t="str">
        <f>IF($E1598=IF(ISERROR(VLOOKUP($AC1598,技リスト!$A$1:$F$245,4,FALSE)),"－",VLOOKUP($AC1598,技リスト!$A$1:$F$245,4,FALSE)),"一致","")</f>
        <v>一致</v>
      </c>
      <c r="AG1598" s="16" t="str">
        <f t="shared" si="192"/>
        <v>ローリングキッククルクルヘッドムーンサルトダークトルネード</v>
      </c>
      <c r="AH1598" s="16" t="str">
        <f t="shared" si="193"/>
        <v>ローリングキッククルクルヘッドムーンサルトダークトルネード</v>
      </c>
      <c r="AI1598" s="16" t="str">
        <f t="shared" si="194"/>
        <v>ローリングキッククルクルヘッドムーンサルトダークトルネード</v>
      </c>
      <c r="AJ1598" s="16" t="str">
        <f t="shared" si="195"/>
        <v>ローリングキッククルクルヘッドムーンサルトダークトルネード</v>
      </c>
      <c r="AK1598" s="15" t="str">
        <f t="shared" si="196"/>
        <v>NSNSDRBS</v>
      </c>
      <c r="AL1598" s="16" t="str">
        <f t="shared" si="197"/>
        <v>NSNSDRBS</v>
      </c>
      <c r="AM1598" s="15" t="str">
        <f t="shared" si="198"/>
        <v>NSNSDRBS</v>
      </c>
      <c r="AN1598" s="15" t="str">
        <f t="shared" si="199"/>
        <v>NSNSDRBS</v>
      </c>
    </row>
    <row r="1599" spans="1:40" ht="11.25" customHeight="1" x14ac:dyDescent="0.15">
      <c r="A1599" s="15">
        <v>1598</v>
      </c>
      <c r="B1599" s="15" t="s">
        <v>3508</v>
      </c>
      <c r="C1599" s="15" t="s">
        <v>3509</v>
      </c>
      <c r="D1599" s="3" t="s">
        <v>18</v>
      </c>
      <c r="E1599" s="15" t="s">
        <v>121</v>
      </c>
      <c r="F1599" s="15" t="s">
        <v>17</v>
      </c>
      <c r="G1599" s="15">
        <v>165</v>
      </c>
      <c r="H1599" s="15">
        <v>182</v>
      </c>
      <c r="I1599" s="15">
        <v>71</v>
      </c>
      <c r="J1599" s="15">
        <v>76</v>
      </c>
      <c r="K1599" s="15">
        <v>68</v>
      </c>
      <c r="L1599" s="15">
        <v>73</v>
      </c>
      <c r="M1599" s="15">
        <v>64</v>
      </c>
      <c r="N1599" s="15">
        <v>63</v>
      </c>
      <c r="O1599" s="15">
        <v>63</v>
      </c>
      <c r="P1599" s="15">
        <v>21</v>
      </c>
      <c r="Q1599" s="15" t="s">
        <v>212</v>
      </c>
      <c r="R1599" s="3" t="str">
        <f>IF(ISERROR(VLOOKUP($Q1599,技リスト!$A$1:$F$270,6,FALSE)),"－",VLOOKUP($Q1599,技リスト!$A$1:$F$270,6,FALSE))</f>
        <v>BB</v>
      </c>
      <c r="S1599" s="3">
        <f>IF(ISERROR(VLOOKUP($Q1599,技リスト!$A$1:$F$270,3,FALSE)),"－",VLOOKUP($Q1599,技リスト!$A$1:$F$270,3,FALSE))</f>
        <v>14</v>
      </c>
      <c r="T1599" s="3" t="str">
        <f>IF($E1599=IF(ISERROR(VLOOKUP($Q1599,技リスト!$A$1:$F$270,4,FALSE)),"－",VLOOKUP($Q1599,技リスト!$A$1:$F$270,4,FALSE)),"一致","")</f>
        <v/>
      </c>
      <c r="U1599" s="15" t="s">
        <v>213</v>
      </c>
      <c r="V1599" s="3" t="str">
        <f>IF(ISERROR(VLOOKUP($U1599,技リスト!$A$1:$F$270,6,FALSE)),"－",VLOOKUP($U1599,技リスト!$A$1:$F$270,6,FALSE))</f>
        <v>BL</v>
      </c>
      <c r="W1599" s="3">
        <f>IF(ISERROR(VLOOKUP($U1599,技リスト!$A$1:$F$270,3,FALSE)),"－",VLOOKUP($U1599,技リスト!$A$1:$F$270,3,FALSE))</f>
        <v>56</v>
      </c>
      <c r="X1599" s="3" t="str">
        <f>IF($E1599=IF(ISERROR(VLOOKUP($U1599,技リスト!$A$1:$F$270,4,FALSE)),"－",VLOOKUP($U1599,技リスト!$A$1:$F$270,4,FALSE)),"一致","")</f>
        <v>一致</v>
      </c>
      <c r="Y1599" s="15" t="s">
        <v>172</v>
      </c>
      <c r="Z1599" s="3" t="str">
        <f>IF(ISERROR(VLOOKUP($Y1599,技リスト!$A$1:$F$270,6,FALSE)),"－",VLOOKUP($Y1599,技リスト!$A$1:$F$270,6,FALSE))</f>
        <v>DR</v>
      </c>
      <c r="AA1599" s="3">
        <f>IF(ISERROR(VLOOKUP($Y1599,技リスト!$A$1:$F$270,3,FALSE)),"－",VLOOKUP($Y1599,技リスト!$A$1:$F$270,3,FALSE))</f>
        <v>83</v>
      </c>
      <c r="AB1599" s="3" t="str">
        <f>IF($E1599=IF(ISERROR(VLOOKUP($Y1599,技リスト!$A$1:$F$270,4,FALSE)),"－",VLOOKUP($Y1599,技リスト!$A$1:$F$270,4,FALSE)),"一致","")</f>
        <v/>
      </c>
      <c r="AC1599" s="15" t="s">
        <v>154</v>
      </c>
      <c r="AD1599" s="3" t="str">
        <f>IF(ISERROR(VLOOKUP($AC1599,技リスト!$A$1:$F$270,6,FALSE)),"－",VLOOKUP($AC1599,技リスト!$A$1:$F$270,6,FALSE))</f>
        <v>BB</v>
      </c>
      <c r="AE1599" s="3">
        <f>IF(ISERROR(VLOOKUP($AC1599,技リスト!$A$1:$F$270,3,FALSE)),"－",VLOOKUP($AC1599,技リスト!$A$1:$F$270,3,FALSE))</f>
        <v>84</v>
      </c>
      <c r="AF1599" s="3" t="str">
        <f>IF($E1599=IF(ISERROR(VLOOKUP($AC1599,技リスト!$A$1:$F$245,4,FALSE)),"－",VLOOKUP($AC1599,技リスト!$A$1:$F$245,4,FALSE)),"一致","")</f>
        <v/>
      </c>
      <c r="AG1599" s="16" t="str">
        <f t="shared" si="192"/>
        <v>ジャイアントスピンアースクェイクダッシュストームシューティングスター</v>
      </c>
      <c r="AH1599" s="16" t="str">
        <f t="shared" si="193"/>
        <v>ジャイアントスピンアースクェイクダッシュストームシューティングスター</v>
      </c>
      <c r="AI1599" s="16" t="str">
        <f t="shared" si="194"/>
        <v>ジャイアントスピンアースクェイクダッシュストームシューティングスター</v>
      </c>
      <c r="AJ1599" s="16" t="str">
        <f t="shared" si="195"/>
        <v>ジャイアントスピンアースクェイクダッシュストームシューティングスター</v>
      </c>
      <c r="AK1599" s="15" t="str">
        <f t="shared" si="196"/>
        <v>BBBLDRBB</v>
      </c>
      <c r="AL1599" s="16" t="str">
        <f t="shared" si="197"/>
        <v>BBBLDRBB</v>
      </c>
      <c r="AM1599" s="15" t="str">
        <f t="shared" si="198"/>
        <v>BBBLDRBB</v>
      </c>
      <c r="AN1599" s="15" t="str">
        <f t="shared" si="199"/>
        <v>BBBLDRBB</v>
      </c>
    </row>
    <row r="1600" spans="1:40" ht="11.25" customHeight="1" x14ac:dyDescent="0.15">
      <c r="A1600" s="15">
        <v>1599</v>
      </c>
      <c r="B1600" s="15" t="s">
        <v>3510</v>
      </c>
      <c r="C1600" s="15" t="s">
        <v>3511</v>
      </c>
      <c r="D1600" s="3" t="s">
        <v>18</v>
      </c>
      <c r="E1600" s="15" t="s">
        <v>88</v>
      </c>
      <c r="F1600" s="15" t="s">
        <v>52</v>
      </c>
      <c r="G1600" s="15">
        <v>147</v>
      </c>
      <c r="H1600" s="15">
        <v>144</v>
      </c>
      <c r="I1600" s="15">
        <v>61</v>
      </c>
      <c r="J1600" s="15">
        <v>62</v>
      </c>
      <c r="K1600" s="15">
        <v>52</v>
      </c>
      <c r="L1600" s="15">
        <v>56</v>
      </c>
      <c r="M1600" s="15">
        <v>59</v>
      </c>
      <c r="N1600" s="15">
        <v>63</v>
      </c>
      <c r="O1600" s="15">
        <v>63</v>
      </c>
      <c r="P1600" s="15">
        <v>23</v>
      </c>
      <c r="Q1600" s="15" t="s">
        <v>344</v>
      </c>
      <c r="R1600" s="3" t="str">
        <f>IF(ISERROR(VLOOKUP($Q1600,技リスト!$A$1:$F$270,6,FALSE)),"－",VLOOKUP($Q1600,技リスト!$A$1:$F$270,6,FALSE))</f>
        <v>NS</v>
      </c>
      <c r="S1600" s="3">
        <f>IF(ISERROR(VLOOKUP($Q1600,技リスト!$A$1:$F$270,3,FALSE)),"－",VLOOKUP($Q1600,技リスト!$A$1:$F$270,3,FALSE))</f>
        <v>31</v>
      </c>
      <c r="T1600" s="3" t="str">
        <f>IF($E1600=IF(ISERROR(VLOOKUP($Q1600,技リスト!$A$1:$F$270,4,FALSE)),"－",VLOOKUP($Q1600,技リスト!$A$1:$F$270,4,FALSE)),"一致","")</f>
        <v/>
      </c>
      <c r="U1600" s="15" t="s">
        <v>862</v>
      </c>
      <c r="V1600" s="3" t="str">
        <f>IF(ISERROR(VLOOKUP($U1600,技リスト!$A$1:$F$270,6,FALSE)),"－",VLOOKUP($U1600,技リスト!$A$1:$F$270,6,FALSE))</f>
        <v>LS</v>
      </c>
      <c r="W1600" s="3">
        <f>IF(ISERROR(VLOOKUP($U1600,技リスト!$A$1:$F$270,3,FALSE)),"－",VLOOKUP($U1600,技リスト!$A$1:$F$270,3,FALSE))</f>
        <v>70</v>
      </c>
      <c r="X1600" s="3" t="str">
        <f>IF($E1600=IF(ISERROR(VLOOKUP($U1600,技リスト!$A$1:$F$270,4,FALSE)),"－",VLOOKUP($U1600,技リスト!$A$1:$F$270,4,FALSE)),"一致","")</f>
        <v/>
      </c>
      <c r="Y1600" s="15" t="s">
        <v>265</v>
      </c>
      <c r="Z1600" s="3" t="str">
        <f>IF(ISERROR(VLOOKUP($Y1600,技リスト!$A$1:$F$270,6,FALSE)),"－",VLOOKUP($Y1600,技リスト!$A$1:$F$270,6,FALSE))</f>
        <v>BS</v>
      </c>
      <c r="AA1600" s="3">
        <f>IF(ISERROR(VLOOKUP($Y1600,技リスト!$A$1:$F$270,3,FALSE)),"－",VLOOKUP($Y1600,技リスト!$A$1:$F$270,3,FALSE))</f>
        <v>78</v>
      </c>
      <c r="AB1600" s="3" t="str">
        <f>IF($E1600=IF(ISERROR(VLOOKUP($Y1600,技リスト!$A$1:$F$270,4,FALSE)),"－",VLOOKUP($Y1600,技リスト!$A$1:$F$270,4,FALSE)),"一致","")</f>
        <v>一致</v>
      </c>
      <c r="AC1600" s="15" t="s">
        <v>130</v>
      </c>
      <c r="AD1600" s="3" t="str">
        <f>IF(ISERROR(VLOOKUP($AC1600,技リスト!$A$1:$F$270,6,FALSE)),"－",VLOOKUP($AC1600,技リスト!$A$1:$F$270,6,FALSE))</f>
        <v>LS</v>
      </c>
      <c r="AE1600" s="3">
        <f>IF(ISERROR(VLOOKUP($AC1600,技リスト!$A$1:$F$270,3,FALSE)),"－",VLOOKUP($AC1600,技リスト!$A$1:$F$270,3,FALSE))</f>
        <v>101</v>
      </c>
      <c r="AF1600" s="3" t="str">
        <f>IF($E1600=IF(ISERROR(VLOOKUP($AC1600,技リスト!$A$1:$F$245,4,FALSE)),"－",VLOOKUP($AC1600,技リスト!$A$1:$F$245,4,FALSE)),"一致","")</f>
        <v/>
      </c>
      <c r="AG1600" s="16" t="str">
        <f t="shared" si="192"/>
        <v>ターザンキックレインボーループホークショットほのおのかざみどり</v>
      </c>
      <c r="AH1600" s="16" t="str">
        <f t="shared" si="193"/>
        <v>ターザンキックレインボーループホークショットほのおのかざみどり</v>
      </c>
      <c r="AI1600" s="16" t="str">
        <f t="shared" si="194"/>
        <v>ターザンキックレインボーループホークショットほのおのかざみどり</v>
      </c>
      <c r="AJ1600" s="16" t="str">
        <f t="shared" si="195"/>
        <v>ターザンキックレインボーループホークショットほのおのかざみどり</v>
      </c>
      <c r="AK1600" s="15" t="str">
        <f t="shared" si="196"/>
        <v>NSLSBSLS</v>
      </c>
      <c r="AL1600" s="16" t="str">
        <f t="shared" si="197"/>
        <v>NSLSBSLS</v>
      </c>
      <c r="AM1600" s="15" t="str">
        <f t="shared" si="198"/>
        <v>NSLSBSLS</v>
      </c>
      <c r="AN1600" s="15" t="str">
        <f t="shared" si="199"/>
        <v>NSLSBSLS</v>
      </c>
    </row>
    <row r="1601" spans="1:40" ht="11.25" customHeight="1" x14ac:dyDescent="0.15">
      <c r="A1601" s="15">
        <v>1600</v>
      </c>
      <c r="B1601" s="15" t="s">
        <v>3512</v>
      </c>
      <c r="C1601" s="15" t="s">
        <v>3513</v>
      </c>
      <c r="D1601" s="3" t="s">
        <v>18</v>
      </c>
      <c r="E1601" s="15" t="s">
        <v>19</v>
      </c>
      <c r="F1601" s="15" t="s">
        <v>17</v>
      </c>
      <c r="G1601" s="15">
        <v>165</v>
      </c>
      <c r="H1601" s="15">
        <v>136</v>
      </c>
      <c r="I1601" s="15">
        <v>55</v>
      </c>
      <c r="J1601" s="15">
        <v>63</v>
      </c>
      <c r="K1601" s="15">
        <v>56</v>
      </c>
      <c r="L1601" s="15">
        <v>52</v>
      </c>
      <c r="M1601" s="15">
        <v>55</v>
      </c>
      <c r="N1601" s="15">
        <v>60</v>
      </c>
      <c r="O1601" s="15">
        <v>62</v>
      </c>
      <c r="P1601" s="15">
        <v>26</v>
      </c>
      <c r="Q1601" s="15" t="s">
        <v>206</v>
      </c>
      <c r="R1601" s="3" t="str">
        <f>IF(ISERROR(VLOOKUP($Q1601,技リスト!$A$1:$F$270,6,FALSE)),"－",VLOOKUP($Q1601,技リスト!$A$1:$F$270,6,FALSE))</f>
        <v>－</v>
      </c>
      <c r="S1601" s="3" t="str">
        <f>IF(ISERROR(VLOOKUP($Q1601,技リスト!$A$1:$F$270,3,FALSE)),"－",VLOOKUP($Q1601,技リスト!$A$1:$F$270,3,FALSE))</f>
        <v>－</v>
      </c>
      <c r="T1601" s="3" t="str">
        <f>IF($E1601=IF(ISERROR(VLOOKUP($Q1601,技リスト!$A$1:$F$270,4,FALSE)),"－",VLOOKUP($Q1601,技リスト!$A$1:$F$270,4,FALSE)),"一致","")</f>
        <v/>
      </c>
      <c r="U1601" s="15" t="s">
        <v>141</v>
      </c>
      <c r="V1601" s="3" t="str">
        <f>IF(ISERROR(VLOOKUP($U1601,技リスト!$A$1:$F$270,6,FALSE)),"－",VLOOKUP($U1601,技リスト!$A$1:$F$270,6,FALSE))</f>
        <v>BL</v>
      </c>
      <c r="W1601" s="3">
        <f>IF(ISERROR(VLOOKUP($U1601,技リスト!$A$1:$F$270,3,FALSE)),"－",VLOOKUP($U1601,技リスト!$A$1:$F$270,3,FALSE))</f>
        <v>64</v>
      </c>
      <c r="X1601" s="3" t="str">
        <f>IF($E1601=IF(ISERROR(VLOOKUP($U1601,技リスト!$A$1:$F$270,4,FALSE)),"－",VLOOKUP($U1601,技リスト!$A$1:$F$270,4,FALSE)),"一致","")</f>
        <v>一致</v>
      </c>
      <c r="Y1601" s="15" t="s">
        <v>757</v>
      </c>
      <c r="Z1601" s="3" t="str">
        <f>IF(ISERROR(VLOOKUP($Y1601,技リスト!$A$1:$F$270,6,FALSE)),"－",VLOOKUP($Y1601,技リスト!$A$1:$F$270,6,FALSE))</f>
        <v>DR</v>
      </c>
      <c r="AA1601" s="3">
        <f>IF(ISERROR(VLOOKUP($Y1601,技リスト!$A$1:$F$270,3,FALSE)),"－",VLOOKUP($Y1601,技リスト!$A$1:$F$270,3,FALSE))</f>
        <v>65</v>
      </c>
      <c r="AB1601" s="3" t="str">
        <f>IF($E1601=IF(ISERROR(VLOOKUP($Y1601,技リスト!$A$1:$F$270,4,FALSE)),"－",VLOOKUP($Y1601,技リスト!$A$1:$F$270,4,FALSE)),"一致","")</f>
        <v>一致</v>
      </c>
      <c r="AC1601" s="15" t="s">
        <v>220</v>
      </c>
      <c r="AD1601" s="3" t="str">
        <f>IF(ISERROR(VLOOKUP($AC1601,技リスト!$A$1:$F$270,6,FALSE)),"－",VLOOKUP($AC1601,技リスト!$A$1:$F$270,6,FALSE))</f>
        <v>BL</v>
      </c>
      <c r="AE1601" s="3">
        <f>IF(ISERROR(VLOOKUP($AC1601,技リスト!$A$1:$F$270,3,FALSE)),"－",VLOOKUP($AC1601,技リスト!$A$1:$F$270,3,FALSE))</f>
        <v>84</v>
      </c>
      <c r="AF1601" s="3" t="str">
        <f>IF($E1601=IF(ISERROR(VLOOKUP($AC1601,技リスト!$A$1:$F$245,4,FALSE)),"－",VLOOKUP($AC1601,技リスト!$A$1:$F$245,4,FALSE)),"一致","")</f>
        <v/>
      </c>
      <c r="AG1601" s="16" t="str">
        <f t="shared" si="192"/>
        <v>クリティカル!かげぬいまぼろしドリブルダブルサイクロン</v>
      </c>
      <c r="AH1601" s="16" t="str">
        <f t="shared" si="193"/>
        <v>クリティカル!かげぬいまぼろしドリブルダブルサイクロン</v>
      </c>
      <c r="AI1601" s="16" t="str">
        <f t="shared" si="194"/>
        <v>クリティカル!かげぬいまぼろしドリブルダブルサイクロン</v>
      </c>
      <c r="AJ1601" s="16" t="str">
        <f t="shared" si="195"/>
        <v>クリティカル!かげぬいまぼろしドリブルダブルサイクロン</v>
      </c>
      <c r="AK1601" s="15" t="str">
        <f t="shared" si="196"/>
        <v>－BLDRBL</v>
      </c>
      <c r="AL1601" s="16" t="str">
        <f t="shared" si="197"/>
        <v>－BLDRBL</v>
      </c>
      <c r="AM1601" s="15" t="str">
        <f t="shared" si="198"/>
        <v>－BLDRBL</v>
      </c>
      <c r="AN1601" s="15" t="str">
        <f t="shared" si="199"/>
        <v>－BLDRBL</v>
      </c>
    </row>
    <row r="1602" spans="1:40" ht="11.25" customHeight="1" x14ac:dyDescent="0.15">
      <c r="A1602" s="15">
        <v>1601</v>
      </c>
      <c r="B1602" s="15" t="s">
        <v>3514</v>
      </c>
      <c r="C1602" s="15" t="s">
        <v>3515</v>
      </c>
      <c r="D1602" s="3" t="s">
        <v>192</v>
      </c>
      <c r="E1602" s="15" t="s">
        <v>19</v>
      </c>
      <c r="F1602" s="15" t="s">
        <v>53</v>
      </c>
      <c r="G1602" s="15">
        <v>132</v>
      </c>
      <c r="H1602" s="15">
        <v>173</v>
      </c>
      <c r="I1602" s="15">
        <v>76</v>
      </c>
      <c r="J1602" s="15">
        <v>77</v>
      </c>
      <c r="K1602" s="15">
        <v>79</v>
      </c>
      <c r="L1602" s="15">
        <v>68</v>
      </c>
      <c r="M1602" s="15">
        <v>76</v>
      </c>
      <c r="N1602" s="15">
        <v>44</v>
      </c>
      <c r="O1602" s="15">
        <v>47</v>
      </c>
      <c r="P1602" s="15">
        <v>12</v>
      </c>
      <c r="Q1602" s="15" t="s">
        <v>3160</v>
      </c>
      <c r="R1602" s="3" t="str">
        <f>IF(ISERROR(VLOOKUP($Q1602,技リスト!$A$1:$F$270,6,FALSE)),"－",VLOOKUP($Q1602,技リスト!$A$1:$F$270,6,FALSE))</f>
        <v>－</v>
      </c>
      <c r="S1602" s="3" t="str">
        <f>IF(ISERROR(VLOOKUP($Q1602,技リスト!$A$1:$F$270,3,FALSE)),"－",VLOOKUP($Q1602,技リスト!$A$1:$F$270,3,FALSE))</f>
        <v>－</v>
      </c>
      <c r="T1602" s="3" t="str">
        <f>IF($E1602=IF(ISERROR(VLOOKUP($Q1602,技リスト!$A$1:$F$270,4,FALSE)),"－",VLOOKUP($Q1602,技リスト!$A$1:$F$270,4,FALSE)),"一致","")</f>
        <v/>
      </c>
      <c r="U1602" s="15" t="s">
        <v>2313</v>
      </c>
      <c r="V1602" s="3" t="str">
        <f>IF(ISERROR(VLOOKUP($U1602,技リスト!$A$1:$F$270,6,FALSE)),"－",VLOOKUP($U1602,技リスト!$A$1:$F$270,6,FALSE))</f>
        <v>－</v>
      </c>
      <c r="W1602" s="3" t="str">
        <f>IF(ISERROR(VLOOKUP($U1602,技リスト!$A$1:$F$270,3,FALSE)),"－",VLOOKUP($U1602,技リスト!$A$1:$F$270,3,FALSE))</f>
        <v>－</v>
      </c>
      <c r="X1602" s="3" t="str">
        <f>IF($E1602=IF(ISERROR(VLOOKUP($U1602,技リスト!$A$1:$F$270,4,FALSE)),"－",VLOOKUP($U1602,技リスト!$A$1:$F$270,4,FALSE)),"一致","")</f>
        <v/>
      </c>
      <c r="Y1602" s="15" t="s">
        <v>680</v>
      </c>
      <c r="Z1602" s="3" t="str">
        <f>IF(ISERROR(VLOOKUP($Y1602,技リスト!$A$1:$F$270,6,FALSE)),"－",VLOOKUP($Y1602,技リスト!$A$1:$F$270,6,FALSE))</f>
        <v>DR</v>
      </c>
      <c r="AA1602" s="3">
        <f>IF(ISERROR(VLOOKUP($Y1602,技リスト!$A$1:$F$270,3,FALSE)),"－",VLOOKUP($Y1602,技リスト!$A$1:$F$270,3,FALSE))</f>
        <v>69</v>
      </c>
      <c r="AB1602" s="3" t="str">
        <f>IF($E1602=IF(ISERROR(VLOOKUP($Y1602,技リスト!$A$1:$F$270,4,FALSE)),"－",VLOOKUP($Y1602,技リスト!$A$1:$F$270,4,FALSE)),"一致","")</f>
        <v/>
      </c>
      <c r="AC1602" s="15" t="s">
        <v>2632</v>
      </c>
      <c r="AD1602" s="3" t="str">
        <f>IF(ISERROR(VLOOKUP($AC1602,技リスト!$A$1:$F$270,6,FALSE)),"－",VLOOKUP($AC1602,技リスト!$A$1:$F$270,6,FALSE))</f>
        <v>CA</v>
      </c>
      <c r="AE1602" s="3">
        <f>IF(ISERROR(VLOOKUP($AC1602,技リスト!$A$1:$F$270,3,FALSE)),"－",VLOOKUP($AC1602,技リスト!$A$1:$F$270,3,FALSE))</f>
        <v>63</v>
      </c>
      <c r="AF1602" s="3" t="str">
        <f>IF($E1602=IF(ISERROR(VLOOKUP($AC1602,技リスト!$A$1:$F$245,4,FALSE)),"－",VLOOKUP($AC1602,技リスト!$A$1:$F$245,4,FALSE)),"一致","")</f>
        <v>一致</v>
      </c>
      <c r="AG1602" s="16" t="str">
        <f t="shared" ref="AG1602:AG1619" si="200">Q1602&amp;U1602&amp;Y1602&amp;AC1602</f>
        <v>オフェンスプラスみんなイケイケ!プリマドンナスラッシュネイル</v>
      </c>
      <c r="AH1602" s="16" t="str">
        <f t="shared" ref="AH1602:AH1619" si="201">Q1602&amp;U1602&amp;Y1602&amp;AC1602</f>
        <v>オフェンスプラスみんなイケイケ!プリマドンナスラッシュネイル</v>
      </c>
      <c r="AI1602" s="16" t="str">
        <f t="shared" ref="AI1602:AI1619" si="202">Q1602&amp;U1602&amp;Y1602&amp;AC1602</f>
        <v>オフェンスプラスみんなイケイケ!プリマドンナスラッシュネイル</v>
      </c>
      <c r="AJ1602" s="16" t="str">
        <f t="shared" ref="AJ1602:AJ1619" si="203">Q1602&amp;U1602&amp;Y1602&amp;AC1602</f>
        <v>オフェンスプラスみんなイケイケ!プリマドンナスラッシュネイル</v>
      </c>
      <c r="AK1602" s="15" t="str">
        <f t="shared" ref="AK1602:AK1619" si="204">R1602&amp;V1602&amp;Z1602&amp;AD1602</f>
        <v>－－DRCA</v>
      </c>
      <c r="AL1602" s="16" t="str">
        <f t="shared" ref="AL1602:AL1619" si="205">R1602&amp;V1602&amp;Z1602&amp;AD1602</f>
        <v>－－DRCA</v>
      </c>
      <c r="AM1602" s="15" t="str">
        <f t="shared" ref="AM1602:AM1619" si="206">R1602&amp;V1602&amp;Z1602&amp;AD1602</f>
        <v>－－DRCA</v>
      </c>
      <c r="AN1602" s="15" t="str">
        <f t="shared" ref="AN1602:AN1619" si="207">R1602&amp;V1602&amp;Z1602&amp;AD1602</f>
        <v>－－DRCA</v>
      </c>
    </row>
    <row r="1603" spans="1:40" ht="11.25" customHeight="1" x14ac:dyDescent="0.15">
      <c r="A1603" s="15">
        <v>1602</v>
      </c>
      <c r="B1603" s="15" t="s">
        <v>3516</v>
      </c>
      <c r="C1603" s="15" t="s">
        <v>3517</v>
      </c>
      <c r="D1603" s="3" t="s">
        <v>18</v>
      </c>
      <c r="E1603" s="15" t="s">
        <v>19</v>
      </c>
      <c r="F1603" s="15" t="s">
        <v>52</v>
      </c>
      <c r="G1603" s="15">
        <v>147</v>
      </c>
      <c r="H1603" s="15">
        <v>169</v>
      </c>
      <c r="I1603" s="15">
        <v>79</v>
      </c>
      <c r="J1603" s="15">
        <v>76</v>
      </c>
      <c r="K1603" s="15">
        <v>74</v>
      </c>
      <c r="L1603" s="15">
        <v>77</v>
      </c>
      <c r="M1603" s="15">
        <v>44</v>
      </c>
      <c r="N1603" s="15">
        <v>48</v>
      </c>
      <c r="O1603" s="15">
        <v>52</v>
      </c>
      <c r="P1603" s="15">
        <v>8</v>
      </c>
      <c r="Q1603" s="15" t="s">
        <v>2313</v>
      </c>
      <c r="R1603" s="3" t="str">
        <f>IF(ISERROR(VLOOKUP($Q1603,技リスト!$A$1:$F$270,6,FALSE)),"－",VLOOKUP($Q1603,技リスト!$A$1:$F$270,6,FALSE))</f>
        <v>－</v>
      </c>
      <c r="S1603" s="3" t="str">
        <f>IF(ISERROR(VLOOKUP($Q1603,技リスト!$A$1:$F$270,3,FALSE)),"－",VLOOKUP($Q1603,技リスト!$A$1:$F$270,3,FALSE))</f>
        <v>－</v>
      </c>
      <c r="T1603" s="3" t="str">
        <f>IF($E1603=IF(ISERROR(VLOOKUP($Q1603,技リスト!$A$1:$F$270,4,FALSE)),"－",VLOOKUP($Q1603,技リスト!$A$1:$F$270,4,FALSE)),"一致","")</f>
        <v/>
      </c>
      <c r="U1603" s="15" t="s">
        <v>198</v>
      </c>
      <c r="V1603" s="3" t="str">
        <f>IF(ISERROR(VLOOKUP($U1603,技リスト!$A$1:$F$270,6,FALSE)),"－",VLOOKUP($U1603,技リスト!$A$1:$F$270,6,FALSE))</f>
        <v>－</v>
      </c>
      <c r="W1603" s="3" t="str">
        <f>IF(ISERROR(VLOOKUP($U1603,技リスト!$A$1:$F$270,3,FALSE)),"－",VLOOKUP($U1603,技リスト!$A$1:$F$270,3,FALSE))</f>
        <v>－</v>
      </c>
      <c r="X1603" s="3" t="str">
        <f>IF($E1603=IF(ISERROR(VLOOKUP($U1603,技リスト!$A$1:$F$270,4,FALSE)),"－",VLOOKUP($U1603,技リスト!$A$1:$F$270,4,FALSE)),"一致","")</f>
        <v/>
      </c>
      <c r="Y1603" s="15" t="s">
        <v>392</v>
      </c>
      <c r="Z1603" s="3" t="str">
        <f>IF(ISERROR(VLOOKUP($Y1603,技リスト!$A$1:$F$270,6,FALSE)),"－",VLOOKUP($Y1603,技リスト!$A$1:$F$270,6,FALSE))</f>
        <v>LS</v>
      </c>
      <c r="AA1603" s="3">
        <f>IF(ISERROR(VLOOKUP($Y1603,技リスト!$A$1:$F$270,3,FALSE)),"－",VLOOKUP($Y1603,技リスト!$A$1:$F$270,3,FALSE))</f>
        <v>94</v>
      </c>
      <c r="AB1603" s="3" t="str">
        <f>IF($E1603=IF(ISERROR(VLOOKUP($Y1603,技リスト!$A$1:$F$270,4,FALSE)),"－",VLOOKUP($Y1603,技リスト!$A$1:$F$270,4,FALSE)),"一致","")</f>
        <v/>
      </c>
      <c r="AC1603" s="15" t="s">
        <v>741</v>
      </c>
      <c r="AD1603" s="3" t="str">
        <f>IF(ISERROR(VLOOKUP($AC1603,技リスト!$A$1:$F$270,6,FALSE)),"－",VLOOKUP($AC1603,技リスト!$A$1:$F$270,6,FALSE))</f>
        <v>DR</v>
      </c>
      <c r="AE1603" s="3">
        <f>IF(ISERROR(VLOOKUP($AC1603,技リスト!$A$1:$F$270,3,FALSE)),"－",VLOOKUP($AC1603,技リスト!$A$1:$F$270,3,FALSE))</f>
        <v>67</v>
      </c>
      <c r="AF1603" s="3" t="str">
        <f>IF($E1603=IF(ISERROR(VLOOKUP($AC1603,技リスト!$A$1:$F$245,4,FALSE)),"－",VLOOKUP($AC1603,技リスト!$A$1:$F$245,4,FALSE)),"一致","")</f>
        <v/>
      </c>
      <c r="AG1603" s="16" t="str">
        <f t="shared" si="200"/>
        <v>みんなイケイケ!ラッキー!アサルトシュートオーロラドリブル</v>
      </c>
      <c r="AH1603" s="16" t="str">
        <f t="shared" si="201"/>
        <v>みんなイケイケ!ラッキー!アサルトシュートオーロラドリブル</v>
      </c>
      <c r="AI1603" s="16" t="str">
        <f t="shared" si="202"/>
        <v>みんなイケイケ!ラッキー!アサルトシュートオーロラドリブル</v>
      </c>
      <c r="AJ1603" s="16" t="str">
        <f t="shared" si="203"/>
        <v>みんなイケイケ!ラッキー!アサルトシュートオーロラドリブル</v>
      </c>
      <c r="AK1603" s="15" t="str">
        <f t="shared" si="204"/>
        <v>－－LSDR</v>
      </c>
      <c r="AL1603" s="16" t="str">
        <f t="shared" si="205"/>
        <v>－－LSDR</v>
      </c>
      <c r="AM1603" s="15" t="str">
        <f t="shared" si="206"/>
        <v>－－LSDR</v>
      </c>
      <c r="AN1603" s="15" t="str">
        <f t="shared" si="207"/>
        <v>－－LSDR</v>
      </c>
    </row>
    <row r="1604" spans="1:40" ht="11.25" customHeight="1" x14ac:dyDescent="0.15">
      <c r="A1604" s="15">
        <v>1603</v>
      </c>
      <c r="B1604" s="15" t="s">
        <v>3518</v>
      </c>
      <c r="C1604" s="15" t="s">
        <v>3519</v>
      </c>
      <c r="D1604" s="3" t="s">
        <v>18</v>
      </c>
      <c r="E1604" s="15" t="s">
        <v>121</v>
      </c>
      <c r="F1604" s="15" t="s">
        <v>53</v>
      </c>
      <c r="G1604" s="15">
        <v>145</v>
      </c>
      <c r="H1604" s="15">
        <v>132</v>
      </c>
      <c r="I1604" s="15">
        <v>52</v>
      </c>
      <c r="J1604" s="15">
        <v>60</v>
      </c>
      <c r="K1604" s="15">
        <v>60</v>
      </c>
      <c r="L1604" s="15">
        <v>53</v>
      </c>
      <c r="M1604" s="15">
        <v>63</v>
      </c>
      <c r="N1604" s="15">
        <v>60</v>
      </c>
      <c r="O1604" s="15">
        <v>52</v>
      </c>
      <c r="P1604" s="15">
        <v>23</v>
      </c>
      <c r="Q1604" s="15" t="s">
        <v>610</v>
      </c>
      <c r="R1604" s="3" t="str">
        <f>IF(ISERROR(VLOOKUP($Q1604,技リスト!$A$1:$F$270,6,FALSE)),"－",VLOOKUP($Q1604,技リスト!$A$1:$F$270,6,FALSE))</f>
        <v>DR</v>
      </c>
      <c r="S1604" s="3">
        <f>IF(ISERROR(VLOOKUP($Q1604,技リスト!$A$1:$F$270,3,FALSE)),"－",VLOOKUP($Q1604,技リスト!$A$1:$F$270,3,FALSE))</f>
        <v>38</v>
      </c>
      <c r="T1604" s="3" t="str">
        <f>IF($E1604=IF(ISERROR(VLOOKUP($Q1604,技リスト!$A$1:$F$270,4,FALSE)),"－",VLOOKUP($Q1604,技リスト!$A$1:$F$270,4,FALSE)),"一致","")</f>
        <v/>
      </c>
      <c r="U1604" s="15" t="s">
        <v>373</v>
      </c>
      <c r="V1604" s="3" t="str">
        <f>IF(ISERROR(VLOOKUP($U1604,技リスト!$A$1:$F$270,6,FALSE)),"－",VLOOKUP($U1604,技リスト!$A$1:$F$270,6,FALSE))</f>
        <v>LS</v>
      </c>
      <c r="W1604" s="3">
        <f>IF(ISERROR(VLOOKUP($U1604,技リスト!$A$1:$F$270,3,FALSE)),"－",VLOOKUP($U1604,技リスト!$A$1:$F$270,3,FALSE))</f>
        <v>69</v>
      </c>
      <c r="X1604" s="3" t="str">
        <f>IF($E1604=IF(ISERROR(VLOOKUP($U1604,技リスト!$A$1:$F$270,4,FALSE)),"－",VLOOKUP($U1604,技リスト!$A$1:$F$270,4,FALSE)),"一致","")</f>
        <v/>
      </c>
      <c r="Y1604" s="15" t="s">
        <v>732</v>
      </c>
      <c r="Z1604" s="3" t="str">
        <f>IF(ISERROR(VLOOKUP($Y1604,技リスト!$A$1:$F$270,6,FALSE)),"－",VLOOKUP($Y1604,技リスト!$A$1:$F$270,6,FALSE))</f>
        <v>BL</v>
      </c>
      <c r="AA1604" s="3">
        <f>IF(ISERROR(VLOOKUP($Y1604,技リスト!$A$1:$F$270,3,FALSE)),"－",VLOOKUP($Y1604,技リスト!$A$1:$F$270,3,FALSE))</f>
        <v>56</v>
      </c>
      <c r="AB1604" s="3" t="str">
        <f>IF($E1604=IF(ISERROR(VLOOKUP($Y1604,技リスト!$A$1:$F$270,4,FALSE)),"－",VLOOKUP($Y1604,技リスト!$A$1:$F$270,4,FALSE)),"一致","")</f>
        <v/>
      </c>
      <c r="AC1604" s="15" t="s">
        <v>219</v>
      </c>
      <c r="AD1604" s="3" t="str">
        <f>IF(ISERROR(VLOOKUP($AC1604,技リスト!$A$1:$F$270,6,FALSE)),"－",VLOOKUP($AC1604,技リスト!$A$1:$F$270,6,FALSE))</f>
        <v>BL</v>
      </c>
      <c r="AE1604" s="3">
        <f>IF(ISERROR(VLOOKUP($AC1604,技リスト!$A$1:$F$270,3,FALSE)),"－",VLOOKUP($AC1604,技リスト!$A$1:$F$270,3,FALSE))</f>
        <v>64</v>
      </c>
      <c r="AF1604" s="3" t="str">
        <f>IF($E1604=IF(ISERROR(VLOOKUP($AC1604,技リスト!$A$1:$F$245,4,FALSE)),"－",VLOOKUP($AC1604,技リスト!$A$1:$F$245,4,FALSE)),"一致","")</f>
        <v/>
      </c>
      <c r="AG1604" s="16" t="str">
        <f t="shared" si="200"/>
        <v>フーセンガムパトリオットシュートフェイクボンバーサイクロン</v>
      </c>
      <c r="AH1604" s="16" t="str">
        <f t="shared" si="201"/>
        <v>フーセンガムパトリオットシュートフェイクボンバーサイクロン</v>
      </c>
      <c r="AI1604" s="16" t="str">
        <f t="shared" si="202"/>
        <v>フーセンガムパトリオットシュートフェイクボンバーサイクロン</v>
      </c>
      <c r="AJ1604" s="16" t="str">
        <f t="shared" si="203"/>
        <v>フーセンガムパトリオットシュートフェイクボンバーサイクロン</v>
      </c>
      <c r="AK1604" s="15" t="str">
        <f t="shared" si="204"/>
        <v>DRLSBLBL</v>
      </c>
      <c r="AL1604" s="16" t="str">
        <f t="shared" si="205"/>
        <v>DRLSBLBL</v>
      </c>
      <c r="AM1604" s="15" t="str">
        <f t="shared" si="206"/>
        <v>DRLSBLBL</v>
      </c>
      <c r="AN1604" s="15" t="str">
        <f t="shared" si="207"/>
        <v>DRLSBLBL</v>
      </c>
    </row>
    <row r="1605" spans="1:40" ht="11.25" customHeight="1" x14ac:dyDescent="0.15">
      <c r="A1605" s="15">
        <v>1604</v>
      </c>
      <c r="B1605" s="15" t="s">
        <v>3520</v>
      </c>
      <c r="C1605" s="15" t="s">
        <v>3521</v>
      </c>
      <c r="D1605" s="3" t="s">
        <v>18</v>
      </c>
      <c r="E1605" s="15" t="s">
        <v>145</v>
      </c>
      <c r="F1605" s="15" t="s">
        <v>17</v>
      </c>
      <c r="G1605" s="15">
        <v>193</v>
      </c>
      <c r="H1605" s="15">
        <v>172</v>
      </c>
      <c r="I1605" s="15">
        <v>60</v>
      </c>
      <c r="J1605" s="15">
        <v>65</v>
      </c>
      <c r="K1605" s="15">
        <v>60</v>
      </c>
      <c r="L1605" s="15">
        <v>66</v>
      </c>
      <c r="M1605" s="15">
        <v>70</v>
      </c>
      <c r="N1605" s="15">
        <v>68</v>
      </c>
      <c r="O1605" s="15">
        <v>69</v>
      </c>
      <c r="P1605" s="15">
        <v>22</v>
      </c>
      <c r="Q1605" s="15" t="s">
        <v>427</v>
      </c>
      <c r="R1605" s="3" t="str">
        <f>IF(ISERROR(VLOOKUP($Q1605,技リスト!$A$1:$F$270,6,FALSE)),"－",VLOOKUP($Q1605,技リスト!$A$1:$F$270,6,FALSE))</f>
        <v>BL</v>
      </c>
      <c r="S1605" s="3">
        <f>IF(ISERROR(VLOOKUP($Q1605,技リスト!$A$1:$F$270,3,FALSE)),"－",VLOOKUP($Q1605,技リスト!$A$1:$F$270,3,FALSE))</f>
        <v>39</v>
      </c>
      <c r="T1605" s="3" t="str">
        <f>IF($E1605=IF(ISERROR(VLOOKUP($Q1605,技リスト!$A$1:$F$270,4,FALSE)),"－",VLOOKUP($Q1605,技リスト!$A$1:$F$270,4,FALSE)),"一致","")</f>
        <v/>
      </c>
      <c r="U1605" s="15" t="s">
        <v>750</v>
      </c>
      <c r="V1605" s="3" t="str">
        <f>IF(ISERROR(VLOOKUP($U1605,技リスト!$A$1:$F$270,6,FALSE)),"－",VLOOKUP($U1605,技リスト!$A$1:$F$270,6,FALSE))</f>
        <v>BL</v>
      </c>
      <c r="W1605" s="3">
        <f>IF(ISERROR(VLOOKUP($U1605,技リスト!$A$1:$F$270,3,FALSE)),"－",VLOOKUP($U1605,技リスト!$A$1:$F$270,3,FALSE))</f>
        <v>62</v>
      </c>
      <c r="X1605" s="3" t="str">
        <f>IF($E1605=IF(ISERROR(VLOOKUP($U1605,技リスト!$A$1:$F$270,4,FALSE)),"－",VLOOKUP($U1605,技リスト!$A$1:$F$270,4,FALSE)),"一致","")</f>
        <v>一致</v>
      </c>
      <c r="Y1605" s="15" t="s">
        <v>135</v>
      </c>
      <c r="Z1605" s="3" t="str">
        <f>IF(ISERROR(VLOOKUP($Y1605,技リスト!$A$1:$F$270,6,FALSE)),"－",VLOOKUP($Y1605,技リスト!$A$1:$F$270,6,FALSE))</f>
        <v>DR</v>
      </c>
      <c r="AA1605" s="3">
        <f>IF(ISERROR(VLOOKUP($Y1605,技リスト!$A$1:$F$270,3,FALSE)),"－",VLOOKUP($Y1605,技リスト!$A$1:$F$270,3,FALSE))</f>
        <v>61</v>
      </c>
      <c r="AB1605" s="3" t="str">
        <f>IF($E1605=IF(ISERROR(VLOOKUP($Y1605,技リスト!$A$1:$F$270,4,FALSE)),"－",VLOOKUP($Y1605,技リスト!$A$1:$F$270,4,FALSE)),"一致","")</f>
        <v/>
      </c>
      <c r="AC1605" s="15" t="s">
        <v>154</v>
      </c>
      <c r="AD1605" s="3" t="str">
        <f>IF(ISERROR(VLOOKUP($AC1605,技リスト!$A$1:$F$270,6,FALSE)),"－",VLOOKUP($AC1605,技リスト!$A$1:$F$270,6,FALSE))</f>
        <v>BB</v>
      </c>
      <c r="AE1605" s="3">
        <f>IF(ISERROR(VLOOKUP($AC1605,技リスト!$A$1:$F$270,3,FALSE)),"－",VLOOKUP($AC1605,技リスト!$A$1:$F$270,3,FALSE))</f>
        <v>84</v>
      </c>
      <c r="AF1605" s="3" t="str">
        <f>IF($E1605=IF(ISERROR(VLOOKUP($AC1605,技リスト!$A$1:$F$245,4,FALSE)),"－",VLOOKUP($AC1605,技リスト!$A$1:$F$245,4,FALSE)),"一致","")</f>
        <v>一致</v>
      </c>
      <c r="AG1605" s="16" t="str">
        <f t="shared" si="200"/>
        <v>ブレードアタックフレイムダンスモグラフェイントシューティングスター</v>
      </c>
      <c r="AH1605" s="16" t="str">
        <f t="shared" si="201"/>
        <v>ブレードアタックフレイムダンスモグラフェイントシューティングスター</v>
      </c>
      <c r="AI1605" s="16" t="str">
        <f t="shared" si="202"/>
        <v>ブレードアタックフレイムダンスモグラフェイントシューティングスター</v>
      </c>
      <c r="AJ1605" s="16" t="str">
        <f t="shared" si="203"/>
        <v>ブレードアタックフレイムダンスモグラフェイントシューティングスター</v>
      </c>
      <c r="AK1605" s="15" t="str">
        <f t="shared" si="204"/>
        <v>BLBLDRBB</v>
      </c>
      <c r="AL1605" s="16" t="str">
        <f t="shared" si="205"/>
        <v>BLBLDRBB</v>
      </c>
      <c r="AM1605" s="15" t="str">
        <f t="shared" si="206"/>
        <v>BLBLDRBB</v>
      </c>
      <c r="AN1605" s="15" t="str">
        <f t="shared" si="207"/>
        <v>BLBLDRBB</v>
      </c>
    </row>
    <row r="1606" spans="1:40" ht="11.25" customHeight="1" x14ac:dyDescent="0.15">
      <c r="A1606" s="15">
        <v>1605</v>
      </c>
      <c r="B1606" s="15" t="s">
        <v>3522</v>
      </c>
      <c r="C1606" s="15" t="s">
        <v>3523</v>
      </c>
      <c r="D1606" s="3" t="s">
        <v>18</v>
      </c>
      <c r="E1606" s="15" t="s">
        <v>19</v>
      </c>
      <c r="F1606" s="15" t="s">
        <v>52</v>
      </c>
      <c r="G1606" s="15">
        <v>217</v>
      </c>
      <c r="H1606" s="15">
        <v>173</v>
      </c>
      <c r="I1606" s="15">
        <v>79</v>
      </c>
      <c r="J1606" s="15">
        <v>68</v>
      </c>
      <c r="K1606" s="15">
        <v>77</v>
      </c>
      <c r="L1606" s="15">
        <v>79</v>
      </c>
      <c r="M1606" s="15">
        <v>43</v>
      </c>
      <c r="N1606" s="15">
        <v>79</v>
      </c>
      <c r="O1606" s="15">
        <v>46</v>
      </c>
      <c r="P1606" s="15">
        <v>14</v>
      </c>
      <c r="Q1606" s="15" t="s">
        <v>170</v>
      </c>
      <c r="R1606" s="3" t="str">
        <f>IF(ISERROR(VLOOKUP($Q1606,技リスト!$A$1:$F$270,6,FALSE)),"－",VLOOKUP($Q1606,技リスト!$A$1:$F$270,6,FALSE))</f>
        <v>－</v>
      </c>
      <c r="S1606" s="3" t="str">
        <f>IF(ISERROR(VLOOKUP($Q1606,技リスト!$A$1:$F$270,3,FALSE)),"－",VLOOKUP($Q1606,技リスト!$A$1:$F$270,3,FALSE))</f>
        <v>－</v>
      </c>
      <c r="T1606" s="3" t="str">
        <f>IF($E1606=IF(ISERROR(VLOOKUP($Q1606,技リスト!$A$1:$F$270,4,FALSE)),"－",VLOOKUP($Q1606,技リスト!$A$1:$F$270,4,FALSE)),"一致","")</f>
        <v/>
      </c>
      <c r="U1606" s="15" t="s">
        <v>319</v>
      </c>
      <c r="V1606" s="3" t="str">
        <f>IF(ISERROR(VLOOKUP($U1606,技リスト!$A$1:$F$270,6,FALSE)),"－",VLOOKUP($U1606,技リスト!$A$1:$F$270,6,FALSE))</f>
        <v>－</v>
      </c>
      <c r="W1606" s="3" t="str">
        <f>IF(ISERROR(VLOOKUP($U1606,技リスト!$A$1:$F$270,3,FALSE)),"－",VLOOKUP($U1606,技リスト!$A$1:$F$270,3,FALSE))</f>
        <v>－</v>
      </c>
      <c r="X1606" s="3" t="str">
        <f>IF($E1606=IF(ISERROR(VLOOKUP($U1606,技リスト!$A$1:$F$270,4,FALSE)),"－",VLOOKUP($U1606,技リスト!$A$1:$F$270,4,FALSE)),"一致","")</f>
        <v/>
      </c>
      <c r="Y1606" s="15" t="s">
        <v>875</v>
      </c>
      <c r="Z1606" s="3" t="str">
        <f>IF(ISERROR(VLOOKUP($Y1606,技リスト!$A$1:$F$270,6,FALSE)),"－",VLOOKUP($Y1606,技リスト!$A$1:$F$270,6,FALSE))</f>
        <v>BS</v>
      </c>
      <c r="AA1606" s="3">
        <f>IF(ISERROR(VLOOKUP($Y1606,技リスト!$A$1:$F$270,3,FALSE)),"－",VLOOKUP($Y1606,技リスト!$A$1:$F$270,3,FALSE))</f>
        <v>78</v>
      </c>
      <c r="AB1606" s="3" t="str">
        <f>IF($E1606=IF(ISERROR(VLOOKUP($Y1606,技リスト!$A$1:$F$270,4,FALSE)),"－",VLOOKUP($Y1606,技リスト!$A$1:$F$270,4,FALSE)),"一致","")</f>
        <v>一致</v>
      </c>
      <c r="AC1606" s="15" t="s">
        <v>876</v>
      </c>
      <c r="AD1606" s="3" t="str">
        <f>IF(ISERROR(VLOOKUP($AC1606,技リスト!$A$1:$F$270,6,FALSE)),"－",VLOOKUP($AC1606,技リスト!$A$1:$F$270,6,FALSE))</f>
        <v>NS</v>
      </c>
      <c r="AE1606" s="3">
        <f>IF(ISERROR(VLOOKUP($AC1606,技リスト!$A$1:$F$270,3,FALSE)),"－",VLOOKUP($AC1606,技リスト!$A$1:$F$270,3,FALSE))</f>
        <v>94</v>
      </c>
      <c r="AF1606" s="3" t="str">
        <f>IF($E1606=IF(ISERROR(VLOOKUP($AC1606,技リスト!$A$1:$F$245,4,FALSE)),"－",VLOOKUP($AC1606,技リスト!$A$1:$F$245,4,FALSE)),"一致","")</f>
        <v>一致</v>
      </c>
      <c r="AG1606" s="16" t="str">
        <f t="shared" si="200"/>
        <v>スピードフォースリカバリーダークトルネードデュアルストライク</v>
      </c>
      <c r="AH1606" s="16" t="str">
        <f t="shared" si="201"/>
        <v>スピードフォースリカバリーダークトルネードデュアルストライク</v>
      </c>
      <c r="AI1606" s="16" t="str">
        <f t="shared" si="202"/>
        <v>スピードフォースリカバリーダークトルネードデュアルストライク</v>
      </c>
      <c r="AJ1606" s="16" t="str">
        <f t="shared" si="203"/>
        <v>スピードフォースリカバリーダークトルネードデュアルストライク</v>
      </c>
      <c r="AK1606" s="15" t="str">
        <f t="shared" si="204"/>
        <v>－－BSNS</v>
      </c>
      <c r="AL1606" s="16" t="str">
        <f t="shared" si="205"/>
        <v>－－BSNS</v>
      </c>
      <c r="AM1606" s="15" t="str">
        <f t="shared" si="206"/>
        <v>－－BSNS</v>
      </c>
      <c r="AN1606" s="15" t="str">
        <f t="shared" si="207"/>
        <v>－－BSNS</v>
      </c>
    </row>
    <row r="1607" spans="1:40" ht="11.25" customHeight="1" x14ac:dyDescent="0.15">
      <c r="A1607" s="15">
        <v>1606</v>
      </c>
      <c r="B1607" s="15" t="s">
        <v>3524</v>
      </c>
      <c r="C1607" s="15" t="s">
        <v>3525</v>
      </c>
      <c r="D1607" s="3" t="s">
        <v>18</v>
      </c>
      <c r="E1607" s="15" t="s">
        <v>88</v>
      </c>
      <c r="F1607" s="15" t="s">
        <v>53</v>
      </c>
      <c r="G1607" s="15">
        <v>165</v>
      </c>
      <c r="H1607" s="15">
        <v>140</v>
      </c>
      <c r="I1607" s="15">
        <v>63</v>
      </c>
      <c r="J1607" s="15">
        <v>60</v>
      </c>
      <c r="K1607" s="15">
        <v>52</v>
      </c>
      <c r="L1607" s="15">
        <v>56</v>
      </c>
      <c r="M1607" s="15">
        <v>52</v>
      </c>
      <c r="N1607" s="15">
        <v>60</v>
      </c>
      <c r="O1607" s="15">
        <v>54</v>
      </c>
      <c r="P1607" s="15">
        <v>9</v>
      </c>
      <c r="Q1607" s="15" t="s">
        <v>146</v>
      </c>
      <c r="R1607" s="3" t="str">
        <f>IF(ISERROR(VLOOKUP($Q1607,技リスト!$A$1:$F$270,6,FALSE)),"－",VLOOKUP($Q1607,技リスト!$A$1:$F$270,6,FALSE))</f>
        <v>DR</v>
      </c>
      <c r="S1607" s="3">
        <f>IF(ISERROR(VLOOKUP($Q1607,技リスト!$A$1:$F$270,3,FALSE)),"－",VLOOKUP($Q1607,技リスト!$A$1:$F$270,3,FALSE))</f>
        <v>15</v>
      </c>
      <c r="T1607" s="3" t="str">
        <f>IF($E1607=IF(ISERROR(VLOOKUP($Q1607,技リスト!$A$1:$F$270,4,FALSE)),"－",VLOOKUP($Q1607,技リスト!$A$1:$F$270,4,FALSE)),"一致","")</f>
        <v/>
      </c>
      <c r="U1607" s="15" t="s">
        <v>698</v>
      </c>
      <c r="V1607" s="3" t="str">
        <f>IF(ISERROR(VLOOKUP($U1607,技リスト!$A$1:$F$270,6,FALSE)),"－",VLOOKUP($U1607,技リスト!$A$1:$F$270,6,FALSE))</f>
        <v>BL</v>
      </c>
      <c r="W1607" s="3">
        <f>IF(ISERROR(VLOOKUP($U1607,技リスト!$A$1:$F$270,3,FALSE)),"－",VLOOKUP($U1607,技リスト!$A$1:$F$270,3,FALSE))</f>
        <v>44</v>
      </c>
      <c r="X1607" s="3" t="str">
        <f>IF($E1607=IF(ISERROR(VLOOKUP($U1607,技リスト!$A$1:$F$270,4,FALSE)),"－",VLOOKUP($U1607,技リスト!$A$1:$F$270,4,FALSE)),"一致","")</f>
        <v>一致</v>
      </c>
      <c r="Y1607" s="15" t="s">
        <v>176</v>
      </c>
      <c r="Z1607" s="3" t="str">
        <f>IF(ISERROR(VLOOKUP($Y1607,技リスト!$A$1:$F$270,6,FALSE)),"－",VLOOKUP($Y1607,技リスト!$A$1:$F$270,6,FALSE))</f>
        <v>DR</v>
      </c>
      <c r="AA1607" s="3">
        <f>IF(ISERROR(VLOOKUP($Y1607,技リスト!$A$1:$F$270,3,FALSE)),"－",VLOOKUP($Y1607,技リスト!$A$1:$F$270,3,FALSE))</f>
        <v>47</v>
      </c>
      <c r="AB1607" s="3" t="str">
        <f>IF($E1607=IF(ISERROR(VLOOKUP($Y1607,技リスト!$A$1:$F$270,4,FALSE)),"－",VLOOKUP($Y1607,技リスト!$A$1:$F$270,4,FALSE)),"一致","")</f>
        <v/>
      </c>
      <c r="AC1607" s="15" t="s">
        <v>219</v>
      </c>
      <c r="AD1607" s="3" t="str">
        <f>IF(ISERROR(VLOOKUP($AC1607,技リスト!$A$1:$F$270,6,FALSE)),"－",VLOOKUP($AC1607,技リスト!$A$1:$F$270,6,FALSE))</f>
        <v>BL</v>
      </c>
      <c r="AE1607" s="3">
        <f>IF(ISERROR(VLOOKUP($AC1607,技リスト!$A$1:$F$270,3,FALSE)),"－",VLOOKUP($AC1607,技リスト!$A$1:$F$270,3,FALSE))</f>
        <v>64</v>
      </c>
      <c r="AF1607" s="3" t="str">
        <f>IF($E1607=IF(ISERROR(VLOOKUP($AC1607,技リスト!$A$1:$F$245,4,FALSE)),"－",VLOOKUP($AC1607,技リスト!$A$1:$F$245,4,FALSE)),"一致","")</f>
        <v>一致</v>
      </c>
      <c r="AG1607" s="16" t="str">
        <f t="shared" si="200"/>
        <v>モンキーターンアイスグランドヒートタックルサイクロン</v>
      </c>
      <c r="AH1607" s="16" t="str">
        <f t="shared" si="201"/>
        <v>モンキーターンアイスグランドヒートタックルサイクロン</v>
      </c>
      <c r="AI1607" s="16" t="str">
        <f t="shared" si="202"/>
        <v>モンキーターンアイスグランドヒートタックルサイクロン</v>
      </c>
      <c r="AJ1607" s="16" t="str">
        <f t="shared" si="203"/>
        <v>モンキーターンアイスグランドヒートタックルサイクロン</v>
      </c>
      <c r="AK1607" s="15" t="str">
        <f t="shared" si="204"/>
        <v>DRBLDRBL</v>
      </c>
      <c r="AL1607" s="16" t="str">
        <f t="shared" si="205"/>
        <v>DRBLDRBL</v>
      </c>
      <c r="AM1607" s="15" t="str">
        <f t="shared" si="206"/>
        <v>DRBLDRBL</v>
      </c>
      <c r="AN1607" s="15" t="str">
        <f t="shared" si="207"/>
        <v>DRBLDRBL</v>
      </c>
    </row>
    <row r="1608" spans="1:40" ht="11.25" customHeight="1" x14ac:dyDescent="0.15">
      <c r="A1608" s="15">
        <v>1607</v>
      </c>
      <c r="B1608" s="15" t="s">
        <v>3526</v>
      </c>
      <c r="C1608" s="15" t="s">
        <v>3527</v>
      </c>
      <c r="D1608" s="3" t="s">
        <v>18</v>
      </c>
      <c r="E1608" s="15" t="s">
        <v>88</v>
      </c>
      <c r="F1608" s="15" t="s">
        <v>17</v>
      </c>
      <c r="G1608" s="15">
        <v>149</v>
      </c>
      <c r="H1608" s="15">
        <v>156</v>
      </c>
      <c r="I1608" s="15">
        <v>44</v>
      </c>
      <c r="J1608" s="15">
        <v>60</v>
      </c>
      <c r="K1608" s="15">
        <v>66</v>
      </c>
      <c r="L1608" s="15">
        <v>50</v>
      </c>
      <c r="M1608" s="15">
        <v>57</v>
      </c>
      <c r="N1608" s="15">
        <v>60</v>
      </c>
      <c r="O1608" s="15">
        <v>61</v>
      </c>
      <c r="P1608" s="15">
        <v>17</v>
      </c>
      <c r="Q1608" s="15" t="s">
        <v>264</v>
      </c>
      <c r="R1608" s="3" t="str">
        <f>IF(ISERROR(VLOOKUP($Q1608,技リスト!$A$1:$F$270,6,FALSE)),"－",VLOOKUP($Q1608,技リスト!$A$1:$F$270,6,FALSE))</f>
        <v>BL</v>
      </c>
      <c r="S1608" s="3">
        <f>IF(ISERROR(VLOOKUP($Q1608,技リスト!$A$1:$F$270,3,FALSE)),"－",VLOOKUP($Q1608,技リスト!$A$1:$F$270,3,FALSE))</f>
        <v>16</v>
      </c>
      <c r="T1608" s="3" t="str">
        <f>IF($E1608=IF(ISERROR(VLOOKUP($Q1608,技リスト!$A$1:$F$270,4,FALSE)),"－",VLOOKUP($Q1608,技リスト!$A$1:$F$270,4,FALSE)),"一致","")</f>
        <v/>
      </c>
      <c r="U1608" s="15" t="s">
        <v>630</v>
      </c>
      <c r="V1608" s="3" t="str">
        <f>IF(ISERROR(VLOOKUP($U1608,技リスト!$A$1:$F$270,6,FALSE)),"－",VLOOKUP($U1608,技リスト!$A$1:$F$270,6,FALSE))</f>
        <v>CA</v>
      </c>
      <c r="W1608" s="3">
        <f>IF(ISERROR(VLOOKUP($U1608,技リスト!$A$1:$F$270,3,FALSE)),"－",VLOOKUP($U1608,技リスト!$A$1:$F$270,3,FALSE))</f>
        <v>13</v>
      </c>
      <c r="X1608" s="3" t="str">
        <f>IF($E1608=IF(ISERROR(VLOOKUP($U1608,技リスト!$A$1:$F$270,4,FALSE)),"－",VLOOKUP($U1608,技リスト!$A$1:$F$270,4,FALSE)),"一致","")</f>
        <v>一致</v>
      </c>
      <c r="Y1608" s="15" t="s">
        <v>164</v>
      </c>
      <c r="Z1608" s="3" t="str">
        <f>IF(ISERROR(VLOOKUP($Y1608,技リスト!$A$1:$F$270,6,FALSE)),"－",VLOOKUP($Y1608,技リスト!$A$1:$F$270,6,FALSE))</f>
        <v>DR</v>
      </c>
      <c r="AA1608" s="3">
        <f>IF(ISERROR(VLOOKUP($Y1608,技リスト!$A$1:$F$270,3,FALSE)),"－",VLOOKUP($Y1608,技リスト!$A$1:$F$270,3,FALSE))</f>
        <v>49</v>
      </c>
      <c r="AB1608" s="3" t="str">
        <f>IF($E1608=IF(ISERROR(VLOOKUP($Y1608,技リスト!$A$1:$F$270,4,FALSE)),"－",VLOOKUP($Y1608,技リスト!$A$1:$F$270,4,FALSE)),"一致","")</f>
        <v/>
      </c>
      <c r="AC1608" s="15" t="s">
        <v>445</v>
      </c>
      <c r="AD1608" s="3" t="str">
        <f>IF(ISERROR(VLOOKUP($AC1608,技リスト!$A$1:$F$270,6,FALSE)),"－",VLOOKUP($AC1608,技リスト!$A$1:$F$270,6,FALSE))</f>
        <v>CA</v>
      </c>
      <c r="AE1608" s="3">
        <f>IF(ISERROR(VLOOKUP($AC1608,技リスト!$A$1:$F$270,3,FALSE)),"－",VLOOKUP($AC1608,技リスト!$A$1:$F$270,3,FALSE))</f>
        <v>61</v>
      </c>
      <c r="AF1608" s="3" t="str">
        <f>IF($E1608=IF(ISERROR(VLOOKUP($AC1608,技リスト!$A$1:$F$245,4,FALSE)),"－",VLOOKUP($AC1608,技リスト!$A$1:$F$245,4,FALSE)),"一致","")</f>
        <v>一致</v>
      </c>
      <c r="AG1608" s="16" t="str">
        <f t="shared" si="200"/>
        <v>おんりょうトルネードキャッチごりむちゅうつむじ</v>
      </c>
      <c r="AH1608" s="16" t="str">
        <f t="shared" si="201"/>
        <v>おんりょうトルネードキャッチごりむちゅうつむじ</v>
      </c>
      <c r="AI1608" s="16" t="str">
        <f t="shared" si="202"/>
        <v>おんりょうトルネードキャッチごりむちゅうつむじ</v>
      </c>
      <c r="AJ1608" s="16" t="str">
        <f t="shared" si="203"/>
        <v>おんりょうトルネードキャッチごりむちゅうつむじ</v>
      </c>
      <c r="AK1608" s="15" t="str">
        <f t="shared" si="204"/>
        <v>BLCADRCA</v>
      </c>
      <c r="AL1608" s="16" t="str">
        <f t="shared" si="205"/>
        <v>BLCADRCA</v>
      </c>
      <c r="AM1608" s="15" t="str">
        <f t="shared" si="206"/>
        <v>BLCADRCA</v>
      </c>
      <c r="AN1608" s="15" t="str">
        <f t="shared" si="207"/>
        <v>BLCADRCA</v>
      </c>
    </row>
    <row r="1609" spans="1:40" ht="11.25" customHeight="1" x14ac:dyDescent="0.15">
      <c r="A1609" s="15">
        <v>1608</v>
      </c>
      <c r="B1609" s="15" t="s">
        <v>3528</v>
      </c>
      <c r="C1609" s="15" t="s">
        <v>3529</v>
      </c>
      <c r="D1609" s="3" t="s">
        <v>18</v>
      </c>
      <c r="E1609" s="15" t="s">
        <v>121</v>
      </c>
      <c r="F1609" s="15" t="s">
        <v>20</v>
      </c>
      <c r="G1609" s="15">
        <v>162</v>
      </c>
      <c r="H1609" s="15">
        <v>133</v>
      </c>
      <c r="I1609" s="15">
        <v>59</v>
      </c>
      <c r="J1609" s="15">
        <v>55</v>
      </c>
      <c r="K1609" s="15">
        <v>57</v>
      </c>
      <c r="L1609" s="15">
        <v>57</v>
      </c>
      <c r="M1609" s="15">
        <v>63</v>
      </c>
      <c r="N1609" s="15">
        <v>53</v>
      </c>
      <c r="O1609" s="15">
        <v>56</v>
      </c>
      <c r="P1609" s="15">
        <v>10</v>
      </c>
      <c r="Q1609" s="15" t="s">
        <v>269</v>
      </c>
      <c r="R1609" s="3" t="str">
        <f>IF(ISERROR(VLOOKUP($Q1609,技リスト!$A$1:$F$270,6,FALSE)),"－",VLOOKUP($Q1609,技リスト!$A$1:$F$270,6,FALSE))</f>
        <v>CA</v>
      </c>
      <c r="S1609" s="3">
        <f>IF(ISERROR(VLOOKUP($Q1609,技リスト!$A$1:$F$270,3,FALSE)),"－",VLOOKUP($Q1609,技リスト!$A$1:$F$270,3,FALSE))</f>
        <v>12</v>
      </c>
      <c r="T1609" s="3" t="str">
        <f>IF($E1609=IF(ISERROR(VLOOKUP($Q1609,技リスト!$A$1:$F$270,4,FALSE)),"－",VLOOKUP($Q1609,技リスト!$A$1:$F$270,4,FALSE)),"一致","")</f>
        <v/>
      </c>
      <c r="U1609" s="15" t="s">
        <v>176</v>
      </c>
      <c r="V1609" s="3" t="str">
        <f>IF(ISERROR(VLOOKUP($U1609,技リスト!$A$1:$F$270,6,FALSE)),"－",VLOOKUP($U1609,技リスト!$A$1:$F$270,6,FALSE))</f>
        <v>DR</v>
      </c>
      <c r="W1609" s="3">
        <f>IF(ISERROR(VLOOKUP($U1609,技リスト!$A$1:$F$270,3,FALSE)),"－",VLOOKUP($U1609,技リスト!$A$1:$F$270,3,FALSE))</f>
        <v>47</v>
      </c>
      <c r="X1609" s="3" t="str">
        <f>IF($E1609=IF(ISERROR(VLOOKUP($U1609,技リスト!$A$1:$F$270,4,FALSE)),"－",VLOOKUP($U1609,技リスト!$A$1:$F$270,4,FALSE)),"一致","")</f>
        <v/>
      </c>
      <c r="Y1609" s="15" t="s">
        <v>208</v>
      </c>
      <c r="Z1609" s="3" t="str">
        <f>IF(ISERROR(VLOOKUP($Y1609,技リスト!$A$1:$F$270,6,FALSE)),"－",VLOOKUP($Y1609,技リスト!$A$1:$F$270,6,FALSE))</f>
        <v>P1</v>
      </c>
      <c r="AA1609" s="3">
        <f>IF(ISERROR(VLOOKUP($Y1609,技リスト!$A$1:$F$270,3,FALSE)),"－",VLOOKUP($Y1609,技リスト!$A$1:$F$270,3,FALSE))</f>
        <v>61</v>
      </c>
      <c r="AB1609" s="3" t="str">
        <f>IF($E1609=IF(ISERROR(VLOOKUP($Y1609,技リスト!$A$1:$F$270,4,FALSE)),"－",VLOOKUP($Y1609,技リスト!$A$1:$F$270,4,FALSE)),"一致","")</f>
        <v/>
      </c>
      <c r="AC1609" s="15" t="s">
        <v>304</v>
      </c>
      <c r="AD1609" s="3" t="str">
        <f>IF(ISERROR(VLOOKUP($AC1609,技リスト!$A$1:$F$270,6,FALSE)),"－",VLOOKUP($AC1609,技リスト!$A$1:$F$270,6,FALSE))</f>
        <v>BL</v>
      </c>
      <c r="AE1609" s="3">
        <f>IF(ISERROR(VLOOKUP($AC1609,技リスト!$A$1:$F$270,3,FALSE)),"－",VLOOKUP($AC1609,技リスト!$A$1:$F$270,3,FALSE))</f>
        <v>12</v>
      </c>
      <c r="AF1609" s="3" t="str">
        <f>IF($E1609=IF(ISERROR(VLOOKUP($AC1609,技リスト!$A$1:$F$245,4,FALSE)),"－",VLOOKUP($AC1609,技リスト!$A$1:$F$245,4,FALSE)),"一致","")</f>
        <v/>
      </c>
      <c r="AG1609" s="16" t="str">
        <f t="shared" si="200"/>
        <v>キラーブレードヒートタックルフルパワーシールドしこふみ</v>
      </c>
      <c r="AH1609" s="16" t="str">
        <f t="shared" si="201"/>
        <v>キラーブレードヒートタックルフルパワーシールドしこふみ</v>
      </c>
      <c r="AI1609" s="16" t="str">
        <f t="shared" si="202"/>
        <v>キラーブレードヒートタックルフルパワーシールドしこふみ</v>
      </c>
      <c r="AJ1609" s="16" t="str">
        <f t="shared" si="203"/>
        <v>キラーブレードヒートタックルフルパワーシールドしこふみ</v>
      </c>
      <c r="AK1609" s="15" t="str">
        <f t="shared" si="204"/>
        <v>CADRP1BL</v>
      </c>
      <c r="AL1609" s="16" t="str">
        <f t="shared" si="205"/>
        <v>CADRP1BL</v>
      </c>
      <c r="AM1609" s="15" t="str">
        <f t="shared" si="206"/>
        <v>CADRP1BL</v>
      </c>
      <c r="AN1609" s="15" t="str">
        <f t="shared" si="207"/>
        <v>CADRP1BL</v>
      </c>
    </row>
    <row r="1610" spans="1:40" ht="11.25" customHeight="1" x14ac:dyDescent="0.15">
      <c r="A1610" s="15">
        <v>1609</v>
      </c>
      <c r="B1610" s="15" t="s">
        <v>3530</v>
      </c>
      <c r="C1610" s="15" t="s">
        <v>3531</v>
      </c>
      <c r="D1610" s="3" t="s">
        <v>192</v>
      </c>
      <c r="E1610" s="15" t="s">
        <v>145</v>
      </c>
      <c r="F1610" s="15" t="s">
        <v>53</v>
      </c>
      <c r="G1610" s="15">
        <v>134</v>
      </c>
      <c r="H1610" s="15">
        <v>112</v>
      </c>
      <c r="I1610" s="15">
        <v>52</v>
      </c>
      <c r="J1610" s="15">
        <v>53</v>
      </c>
      <c r="K1610" s="15">
        <v>48</v>
      </c>
      <c r="L1610" s="15">
        <v>48</v>
      </c>
      <c r="M1610" s="15">
        <v>48</v>
      </c>
      <c r="N1610" s="15">
        <v>56</v>
      </c>
      <c r="O1610" s="15">
        <v>44</v>
      </c>
      <c r="P1610" s="15">
        <v>8</v>
      </c>
      <c r="Q1610" s="15" t="s">
        <v>158</v>
      </c>
      <c r="R1610" s="3" t="str">
        <f>IF(ISERROR(VLOOKUP($Q1610,技リスト!$A$1:$F$270,6,FALSE)),"－",VLOOKUP($Q1610,技リスト!$A$1:$F$270,6,FALSE))</f>
        <v>DR</v>
      </c>
      <c r="S1610" s="3">
        <f>IF(ISERROR(VLOOKUP($Q1610,技リスト!$A$1:$F$270,3,FALSE)),"－",VLOOKUP($Q1610,技リスト!$A$1:$F$270,3,FALSE))</f>
        <v>17</v>
      </c>
      <c r="T1610" s="3" t="str">
        <f>IF($E1610=IF(ISERROR(VLOOKUP($Q1610,技リスト!$A$1:$F$270,4,FALSE)),"－",VLOOKUP($Q1610,技リスト!$A$1:$F$270,4,FALSE)),"一致","")</f>
        <v/>
      </c>
      <c r="U1610" s="15" t="s">
        <v>449</v>
      </c>
      <c r="V1610" s="3" t="str">
        <f>IF(ISERROR(VLOOKUP($U1610,技リスト!$A$1:$F$270,6,FALSE)),"－",VLOOKUP($U1610,技リスト!$A$1:$F$270,6,FALSE))</f>
        <v>NS</v>
      </c>
      <c r="W1610" s="3">
        <f>IF(ISERROR(VLOOKUP($U1610,技リスト!$A$1:$F$270,3,FALSE)),"－",VLOOKUP($U1610,技リスト!$A$1:$F$270,3,FALSE))</f>
        <v>58</v>
      </c>
      <c r="X1610" s="3" t="str">
        <f>IF($E1610=IF(ISERROR(VLOOKUP($U1610,技リスト!$A$1:$F$270,4,FALSE)),"－",VLOOKUP($U1610,技リスト!$A$1:$F$270,4,FALSE)),"一致","")</f>
        <v/>
      </c>
      <c r="Y1610" s="15" t="s">
        <v>165</v>
      </c>
      <c r="Z1610" s="3" t="str">
        <f>IF(ISERROR(VLOOKUP($Y1610,技リスト!$A$1:$F$270,6,FALSE)),"－",VLOOKUP($Y1610,技リスト!$A$1:$F$270,6,FALSE))</f>
        <v>BL</v>
      </c>
      <c r="AA1610" s="3">
        <f>IF(ISERROR(VLOOKUP($Y1610,技リスト!$A$1:$F$270,3,FALSE)),"－",VLOOKUP($Y1610,技リスト!$A$1:$F$270,3,FALSE))</f>
        <v>46</v>
      </c>
      <c r="AB1610" s="3" t="str">
        <f>IF($E1610=IF(ISERROR(VLOOKUP($Y1610,技リスト!$A$1:$F$270,4,FALSE)),"－",VLOOKUP($Y1610,技リスト!$A$1:$F$270,4,FALSE)),"一致","")</f>
        <v/>
      </c>
      <c r="AC1610" s="15" t="s">
        <v>257</v>
      </c>
      <c r="AD1610" s="3" t="str">
        <f>IF(ISERROR(VLOOKUP($AC1610,技リスト!$A$1:$F$270,6,FALSE)),"－",VLOOKUP($AC1610,技リスト!$A$1:$F$270,6,FALSE))</f>
        <v>NS</v>
      </c>
      <c r="AE1610" s="3">
        <f>IF(ISERROR(VLOOKUP($AC1610,技リスト!$A$1:$F$270,3,FALSE)),"－",VLOOKUP($AC1610,技リスト!$A$1:$F$270,3,FALSE))</f>
        <v>68</v>
      </c>
      <c r="AF1610" s="3" t="str">
        <f>IF($E1610=IF(ISERROR(VLOOKUP($AC1610,技リスト!$A$1:$F$245,4,FALSE)),"－",VLOOKUP($AC1610,技リスト!$A$1:$F$245,4,FALSE)),"一致","")</f>
        <v/>
      </c>
      <c r="AG1610" s="16" t="str">
        <f t="shared" si="200"/>
        <v>たつまきせんぷうつちだるまフェイクボールコロドラシュート</v>
      </c>
      <c r="AH1610" s="16" t="str">
        <f t="shared" si="201"/>
        <v>たつまきせんぷうつちだるまフェイクボールコロドラシュート</v>
      </c>
      <c r="AI1610" s="16" t="str">
        <f t="shared" si="202"/>
        <v>たつまきせんぷうつちだるまフェイクボールコロドラシュート</v>
      </c>
      <c r="AJ1610" s="16" t="str">
        <f t="shared" si="203"/>
        <v>たつまきせんぷうつちだるまフェイクボールコロドラシュート</v>
      </c>
      <c r="AK1610" s="15" t="str">
        <f t="shared" si="204"/>
        <v>DRNSBLNS</v>
      </c>
      <c r="AL1610" s="16" t="str">
        <f t="shared" si="205"/>
        <v>DRNSBLNS</v>
      </c>
      <c r="AM1610" s="15" t="str">
        <f t="shared" si="206"/>
        <v>DRNSBLNS</v>
      </c>
      <c r="AN1610" s="15" t="str">
        <f t="shared" si="207"/>
        <v>DRNSBLNS</v>
      </c>
    </row>
    <row r="1611" spans="1:40" ht="11.25" customHeight="1" x14ac:dyDescent="0.15">
      <c r="A1611" s="15">
        <v>1610</v>
      </c>
      <c r="B1611" s="15" t="s">
        <v>3532</v>
      </c>
      <c r="C1611" s="15" t="s">
        <v>3533</v>
      </c>
      <c r="D1611" s="3" t="s">
        <v>192</v>
      </c>
      <c r="E1611" s="15" t="s">
        <v>121</v>
      </c>
      <c r="F1611" s="15" t="s">
        <v>53</v>
      </c>
      <c r="G1611" s="15">
        <v>127</v>
      </c>
      <c r="H1611" s="15">
        <v>132</v>
      </c>
      <c r="I1611" s="15">
        <v>40</v>
      </c>
      <c r="J1611" s="15">
        <v>44</v>
      </c>
      <c r="K1611" s="15">
        <v>52</v>
      </c>
      <c r="L1611" s="15">
        <v>48</v>
      </c>
      <c r="M1611" s="15">
        <v>46</v>
      </c>
      <c r="N1611" s="15">
        <v>44</v>
      </c>
      <c r="O1611" s="15">
        <v>49</v>
      </c>
      <c r="P1611" s="15">
        <v>12</v>
      </c>
      <c r="Q1611" s="15" t="s">
        <v>158</v>
      </c>
      <c r="R1611" s="3" t="str">
        <f>IF(ISERROR(VLOOKUP($Q1611,技リスト!$A$1:$F$270,6,FALSE)),"－",VLOOKUP($Q1611,技リスト!$A$1:$F$270,6,FALSE))</f>
        <v>DR</v>
      </c>
      <c r="S1611" s="3">
        <f>IF(ISERROR(VLOOKUP($Q1611,技リスト!$A$1:$F$270,3,FALSE)),"－",VLOOKUP($Q1611,技リスト!$A$1:$F$270,3,FALSE))</f>
        <v>17</v>
      </c>
      <c r="T1611" s="3" t="str">
        <f>IF($E1611=IF(ISERROR(VLOOKUP($Q1611,技リスト!$A$1:$F$270,4,FALSE)),"－",VLOOKUP($Q1611,技リスト!$A$1:$F$270,4,FALSE)),"一致","")</f>
        <v/>
      </c>
      <c r="U1611" s="15" t="s">
        <v>140</v>
      </c>
      <c r="V1611" s="3" t="str">
        <f>IF(ISERROR(VLOOKUP($U1611,技リスト!$A$1:$F$270,6,FALSE)),"－",VLOOKUP($U1611,技リスト!$A$1:$F$270,6,FALSE))</f>
        <v>BL</v>
      </c>
      <c r="W1611" s="3">
        <f>IF(ISERROR(VLOOKUP($U1611,技リスト!$A$1:$F$270,3,FALSE)),"－",VLOOKUP($U1611,技リスト!$A$1:$F$270,3,FALSE))</f>
        <v>41</v>
      </c>
      <c r="X1611" s="3" t="str">
        <f>IF($E1611=IF(ISERROR(VLOOKUP($U1611,技リスト!$A$1:$F$270,4,FALSE)),"－",VLOOKUP($U1611,技リスト!$A$1:$F$270,4,FALSE)),"一致","")</f>
        <v>一致</v>
      </c>
      <c r="Y1611" s="15" t="s">
        <v>610</v>
      </c>
      <c r="Z1611" s="3" t="str">
        <f>IF(ISERROR(VLOOKUP($Y1611,技リスト!$A$1:$F$270,6,FALSE)),"－",VLOOKUP($Y1611,技リスト!$A$1:$F$270,6,FALSE))</f>
        <v>DR</v>
      </c>
      <c r="AA1611" s="3">
        <f>IF(ISERROR(VLOOKUP($Y1611,技リスト!$A$1:$F$270,3,FALSE)),"－",VLOOKUP($Y1611,技リスト!$A$1:$F$270,3,FALSE))</f>
        <v>38</v>
      </c>
      <c r="AB1611" s="3" t="str">
        <f>IF($E1611=IF(ISERROR(VLOOKUP($Y1611,技リスト!$A$1:$F$270,4,FALSE)),"－",VLOOKUP($Y1611,技リスト!$A$1:$F$270,4,FALSE)),"一致","")</f>
        <v/>
      </c>
      <c r="AC1611" s="15" t="s">
        <v>164</v>
      </c>
      <c r="AD1611" s="3" t="str">
        <f>IF(ISERROR(VLOOKUP($AC1611,技リスト!$A$1:$F$270,6,FALSE)),"－",VLOOKUP($AC1611,技リスト!$A$1:$F$270,6,FALSE))</f>
        <v>DR</v>
      </c>
      <c r="AE1611" s="3">
        <f>IF(ISERROR(VLOOKUP($AC1611,技リスト!$A$1:$F$270,3,FALSE)),"－",VLOOKUP($AC1611,技リスト!$A$1:$F$270,3,FALSE))</f>
        <v>49</v>
      </c>
      <c r="AF1611" s="3" t="str">
        <f>IF($E1611=IF(ISERROR(VLOOKUP($AC1611,技リスト!$A$1:$F$245,4,FALSE)),"－",VLOOKUP($AC1611,技リスト!$A$1:$F$245,4,FALSE)),"一致","")</f>
        <v>一致</v>
      </c>
      <c r="AG1611" s="16" t="str">
        <f t="shared" si="200"/>
        <v>たつまきせんぷううしろのしょうめんフーセンガムごりむちゅう</v>
      </c>
      <c r="AH1611" s="16" t="str">
        <f t="shared" si="201"/>
        <v>たつまきせんぷううしろのしょうめんフーセンガムごりむちゅう</v>
      </c>
      <c r="AI1611" s="16" t="str">
        <f t="shared" si="202"/>
        <v>たつまきせんぷううしろのしょうめんフーセンガムごりむちゅう</v>
      </c>
      <c r="AJ1611" s="16" t="str">
        <f t="shared" si="203"/>
        <v>たつまきせんぷううしろのしょうめんフーセンガムごりむちゅう</v>
      </c>
      <c r="AK1611" s="15" t="str">
        <f t="shared" si="204"/>
        <v>DRBLDRDR</v>
      </c>
      <c r="AL1611" s="16" t="str">
        <f t="shared" si="205"/>
        <v>DRBLDRDR</v>
      </c>
      <c r="AM1611" s="15" t="str">
        <f t="shared" si="206"/>
        <v>DRBLDRDR</v>
      </c>
      <c r="AN1611" s="15" t="str">
        <f t="shared" si="207"/>
        <v>DRBLDRDR</v>
      </c>
    </row>
    <row r="1612" spans="1:40" ht="11.25" customHeight="1" x14ac:dyDescent="0.15">
      <c r="A1612" s="15">
        <v>1611</v>
      </c>
      <c r="B1612" s="15" t="s">
        <v>3534</v>
      </c>
      <c r="C1612" s="15" t="s">
        <v>3535</v>
      </c>
      <c r="D1612" s="3" t="s">
        <v>192</v>
      </c>
      <c r="E1612" s="15" t="s">
        <v>88</v>
      </c>
      <c r="F1612" s="15" t="s">
        <v>52</v>
      </c>
      <c r="G1612" s="15">
        <v>110</v>
      </c>
      <c r="H1612" s="15">
        <v>80</v>
      </c>
      <c r="I1612" s="15">
        <v>51</v>
      </c>
      <c r="J1612" s="15">
        <v>52</v>
      </c>
      <c r="K1612" s="15">
        <v>48</v>
      </c>
      <c r="L1612" s="15">
        <v>40</v>
      </c>
      <c r="M1612" s="15">
        <v>44</v>
      </c>
      <c r="N1612" s="15">
        <v>52</v>
      </c>
      <c r="O1612" s="15">
        <v>47</v>
      </c>
      <c r="P1612" s="15">
        <v>11</v>
      </c>
      <c r="Q1612" s="15" t="s">
        <v>147</v>
      </c>
      <c r="R1612" s="3" t="str">
        <f>IF(ISERROR(VLOOKUP($Q1612,技リスト!$A$1:$F$270,6,FALSE)),"－",VLOOKUP($Q1612,技リスト!$A$1:$F$270,6,FALSE))</f>
        <v>LS</v>
      </c>
      <c r="S1612" s="3">
        <f>IF(ISERROR(VLOOKUP($Q1612,技リスト!$A$1:$F$270,3,FALSE)),"－",VLOOKUP($Q1612,技リスト!$A$1:$F$270,3,FALSE))</f>
        <v>45</v>
      </c>
      <c r="T1612" s="3" t="str">
        <f>IF($E1612=IF(ISERROR(VLOOKUP($Q1612,技リスト!$A$1:$F$270,4,FALSE)),"－",VLOOKUP($Q1612,技リスト!$A$1:$F$270,4,FALSE)),"一致","")</f>
        <v>一致</v>
      </c>
      <c r="U1612" s="15" t="s">
        <v>158</v>
      </c>
      <c r="V1612" s="3" t="str">
        <f>IF(ISERROR(VLOOKUP($U1612,技リスト!$A$1:$F$270,6,FALSE)),"－",VLOOKUP($U1612,技リスト!$A$1:$F$270,6,FALSE))</f>
        <v>DR</v>
      </c>
      <c r="W1612" s="3">
        <f>IF(ISERROR(VLOOKUP($U1612,技リスト!$A$1:$F$270,3,FALSE)),"－",VLOOKUP($U1612,技リスト!$A$1:$F$270,3,FALSE))</f>
        <v>17</v>
      </c>
      <c r="X1612" s="3" t="str">
        <f>IF($E1612=IF(ISERROR(VLOOKUP($U1612,技リスト!$A$1:$F$270,4,FALSE)),"－",VLOOKUP($U1612,技リスト!$A$1:$F$270,4,FALSE)),"一致","")</f>
        <v>一致</v>
      </c>
      <c r="Y1612" s="15" t="s">
        <v>530</v>
      </c>
      <c r="Z1612" s="3" t="str">
        <f>IF(ISERROR(VLOOKUP($Y1612,技リスト!$A$1:$F$270,6,FALSE)),"－",VLOOKUP($Y1612,技リスト!$A$1:$F$270,6,FALSE))</f>
        <v>BS</v>
      </c>
      <c r="AA1612" s="3">
        <f>IF(ISERROR(VLOOKUP($Y1612,技リスト!$A$1:$F$270,3,FALSE)),"－",VLOOKUP($Y1612,技リスト!$A$1:$F$270,3,FALSE))</f>
        <v>70</v>
      </c>
      <c r="AB1612" s="3" t="str">
        <f>IF($E1612=IF(ISERROR(VLOOKUP($Y1612,技リスト!$A$1:$F$270,4,FALSE)),"－",VLOOKUP($Y1612,技リスト!$A$1:$F$270,4,FALSE)),"一致","")</f>
        <v>一致</v>
      </c>
      <c r="AC1612" s="15" t="s">
        <v>171</v>
      </c>
      <c r="AD1612" s="3" t="str">
        <f>IF(ISERROR(VLOOKUP($AC1612,技リスト!$A$1:$F$270,6,FALSE)),"－",VLOOKUP($AC1612,技リスト!$A$1:$F$270,6,FALSE))</f>
        <v>DR</v>
      </c>
      <c r="AE1612" s="3">
        <f>IF(ISERROR(VLOOKUP($AC1612,技リスト!$A$1:$F$270,3,FALSE)),"－",VLOOKUP($AC1612,技リスト!$A$1:$F$270,3,FALSE))</f>
        <v>47</v>
      </c>
      <c r="AF1612" s="3" t="str">
        <f>IF($E1612=IF(ISERROR(VLOOKUP($AC1612,技リスト!$A$1:$F$245,4,FALSE)),"－",VLOOKUP($AC1612,技リスト!$A$1:$F$245,4,FALSE)),"一致","")</f>
        <v/>
      </c>
      <c r="AG1612" s="16" t="str">
        <f t="shared" si="200"/>
        <v>すいせいシュートたつまきせんぷうバックトルネードイリュージョンボール</v>
      </c>
      <c r="AH1612" s="16" t="str">
        <f t="shared" si="201"/>
        <v>すいせいシュートたつまきせんぷうバックトルネードイリュージョンボール</v>
      </c>
      <c r="AI1612" s="16" t="str">
        <f t="shared" si="202"/>
        <v>すいせいシュートたつまきせんぷうバックトルネードイリュージョンボール</v>
      </c>
      <c r="AJ1612" s="16" t="str">
        <f t="shared" si="203"/>
        <v>すいせいシュートたつまきせんぷうバックトルネードイリュージョンボール</v>
      </c>
      <c r="AK1612" s="15" t="str">
        <f t="shared" si="204"/>
        <v>LSDRBSDR</v>
      </c>
      <c r="AL1612" s="16" t="str">
        <f t="shared" si="205"/>
        <v>LSDRBSDR</v>
      </c>
      <c r="AM1612" s="15" t="str">
        <f t="shared" si="206"/>
        <v>LSDRBSDR</v>
      </c>
      <c r="AN1612" s="15" t="str">
        <f t="shared" si="207"/>
        <v>LSDRBSDR</v>
      </c>
    </row>
    <row r="1613" spans="1:40" ht="11.25" customHeight="1" x14ac:dyDescent="0.15">
      <c r="A1613" s="15">
        <v>1612</v>
      </c>
      <c r="B1613" s="15" t="s">
        <v>3536</v>
      </c>
      <c r="C1613" s="15" t="s">
        <v>3537</v>
      </c>
      <c r="D1613" s="3" t="s">
        <v>18</v>
      </c>
      <c r="E1613" s="15" t="s">
        <v>19</v>
      </c>
      <c r="F1613" s="15" t="s">
        <v>52</v>
      </c>
      <c r="G1613" s="15">
        <v>136</v>
      </c>
      <c r="H1613" s="15">
        <v>61</v>
      </c>
      <c r="I1613" s="15">
        <v>44</v>
      </c>
      <c r="J1613" s="15">
        <v>44</v>
      </c>
      <c r="K1613" s="15">
        <v>41</v>
      </c>
      <c r="L1613" s="15">
        <v>44</v>
      </c>
      <c r="M1613" s="15">
        <v>43</v>
      </c>
      <c r="N1613" s="15">
        <v>45</v>
      </c>
      <c r="O1613" s="15">
        <v>54</v>
      </c>
      <c r="P1613" s="15">
        <v>12</v>
      </c>
      <c r="Q1613" s="15" t="s">
        <v>344</v>
      </c>
      <c r="R1613" s="3" t="str">
        <f>IF(ISERROR(VLOOKUP($Q1613,技リスト!$A$1:$F$270,6,FALSE)),"－",VLOOKUP($Q1613,技リスト!$A$1:$F$270,6,FALSE))</f>
        <v>NS</v>
      </c>
      <c r="S1613" s="3">
        <f>IF(ISERROR(VLOOKUP($Q1613,技リスト!$A$1:$F$270,3,FALSE)),"－",VLOOKUP($Q1613,技リスト!$A$1:$F$270,3,FALSE))</f>
        <v>31</v>
      </c>
      <c r="T1613" s="3" t="str">
        <f>IF($E1613=IF(ISERROR(VLOOKUP($Q1613,技リスト!$A$1:$F$270,4,FALSE)),"－",VLOOKUP($Q1613,技リスト!$A$1:$F$270,4,FALSE)),"一致","")</f>
        <v/>
      </c>
      <c r="U1613" s="15" t="s">
        <v>684</v>
      </c>
      <c r="V1613" s="3" t="str">
        <f>IF(ISERROR(VLOOKUP($U1613,技リスト!$A$1:$F$270,6,FALSE)),"－",VLOOKUP($U1613,技リスト!$A$1:$F$270,6,FALSE))</f>
        <v>NS</v>
      </c>
      <c r="W1613" s="3">
        <f>IF(ISERROR(VLOOKUP($U1613,技リスト!$A$1:$F$270,3,FALSE)),"－",VLOOKUP($U1613,技リスト!$A$1:$F$270,3,FALSE))</f>
        <v>45</v>
      </c>
      <c r="X1613" s="3" t="str">
        <f>IF($E1613=IF(ISERROR(VLOOKUP($U1613,技リスト!$A$1:$F$270,4,FALSE)),"－",VLOOKUP($U1613,技リスト!$A$1:$F$270,4,FALSE)),"一致","")</f>
        <v/>
      </c>
      <c r="Y1613" s="15" t="s">
        <v>449</v>
      </c>
      <c r="Z1613" s="3" t="str">
        <f>IF(ISERROR(VLOOKUP($Y1613,技リスト!$A$1:$F$270,6,FALSE)),"－",VLOOKUP($Y1613,技リスト!$A$1:$F$270,6,FALSE))</f>
        <v>NS</v>
      </c>
      <c r="AA1613" s="3">
        <f>IF(ISERROR(VLOOKUP($Y1613,技リスト!$A$1:$F$270,3,FALSE)),"－",VLOOKUP($Y1613,技リスト!$A$1:$F$270,3,FALSE))</f>
        <v>58</v>
      </c>
      <c r="AB1613" s="3" t="str">
        <f>IF($E1613=IF(ISERROR(VLOOKUP($Y1613,技リスト!$A$1:$F$270,4,FALSE)),"－",VLOOKUP($Y1613,技リスト!$A$1:$F$270,4,FALSE)),"一致","")</f>
        <v/>
      </c>
      <c r="AC1613" s="15" t="s">
        <v>330</v>
      </c>
      <c r="AD1613" s="3" t="str">
        <f>IF(ISERROR(VLOOKUP($AC1613,技リスト!$A$1:$F$270,6,FALSE)),"－",VLOOKUP($AC1613,技リスト!$A$1:$F$270,6,FALSE))</f>
        <v>NS</v>
      </c>
      <c r="AE1613" s="3">
        <f>IF(ISERROR(VLOOKUP($AC1613,技リスト!$A$1:$F$270,3,FALSE)),"－",VLOOKUP($AC1613,技リスト!$A$1:$F$270,3,FALSE))</f>
        <v>65</v>
      </c>
      <c r="AF1613" s="3" t="str">
        <f>IF($E1613=IF(ISERROR(VLOOKUP($AC1613,技リスト!$A$1:$F$245,4,FALSE)),"－",VLOOKUP($AC1613,技リスト!$A$1:$F$245,4,FALSE)),"一致","")</f>
        <v>一致</v>
      </c>
      <c r="AG1613" s="16" t="str">
        <f t="shared" si="200"/>
        <v>ターザンキックあびせげりつちだるまラン・ボール・ラン</v>
      </c>
      <c r="AH1613" s="16" t="str">
        <f t="shared" si="201"/>
        <v>ターザンキックあびせげりつちだるまラン・ボール・ラン</v>
      </c>
      <c r="AI1613" s="16" t="str">
        <f t="shared" si="202"/>
        <v>ターザンキックあびせげりつちだるまラン・ボール・ラン</v>
      </c>
      <c r="AJ1613" s="16" t="str">
        <f t="shared" si="203"/>
        <v>ターザンキックあびせげりつちだるまラン・ボール・ラン</v>
      </c>
      <c r="AK1613" s="15" t="str">
        <f t="shared" si="204"/>
        <v>NSNSNSNS</v>
      </c>
      <c r="AL1613" s="16" t="str">
        <f t="shared" si="205"/>
        <v>NSNSNSNS</v>
      </c>
      <c r="AM1613" s="15" t="str">
        <f t="shared" si="206"/>
        <v>NSNSNSNS</v>
      </c>
      <c r="AN1613" s="15" t="str">
        <f t="shared" si="207"/>
        <v>NSNSNSNS</v>
      </c>
    </row>
    <row r="1614" spans="1:40" ht="11.25" customHeight="1" x14ac:dyDescent="0.15">
      <c r="A1614" s="15">
        <v>1613</v>
      </c>
      <c r="B1614" s="15" t="s">
        <v>3538</v>
      </c>
      <c r="C1614" s="15" t="s">
        <v>3539</v>
      </c>
      <c r="D1614" s="3" t="s">
        <v>18</v>
      </c>
      <c r="E1614" s="15" t="s">
        <v>145</v>
      </c>
      <c r="F1614" s="15" t="s">
        <v>52</v>
      </c>
      <c r="G1614" s="15">
        <v>143</v>
      </c>
      <c r="H1614" s="15">
        <v>146</v>
      </c>
      <c r="I1614" s="15">
        <v>66</v>
      </c>
      <c r="J1614" s="15">
        <v>66</v>
      </c>
      <c r="K1614" s="15">
        <v>59</v>
      </c>
      <c r="L1614" s="15">
        <v>62</v>
      </c>
      <c r="M1614" s="15">
        <v>61</v>
      </c>
      <c r="N1614" s="15">
        <v>60</v>
      </c>
      <c r="O1614" s="15">
        <v>68</v>
      </c>
      <c r="P1614" s="15">
        <v>37</v>
      </c>
      <c r="Q1614" s="15" t="s">
        <v>234</v>
      </c>
      <c r="R1614" s="3" t="str">
        <f>IF(ISERROR(VLOOKUP($Q1614,技リスト!$A$1:$F$270,6,FALSE)),"－",VLOOKUP($Q1614,技リスト!$A$1:$F$270,6,FALSE))</f>
        <v>－</v>
      </c>
      <c r="S1614" s="3" t="str">
        <f>IF(ISERROR(VLOOKUP($Q1614,技リスト!$A$1:$F$270,3,FALSE)),"－",VLOOKUP($Q1614,技リスト!$A$1:$F$270,3,FALSE))</f>
        <v>－</v>
      </c>
      <c r="T1614" s="3" t="str">
        <f>IF($E1614=IF(ISERROR(VLOOKUP($Q1614,技リスト!$A$1:$F$270,4,FALSE)),"－",VLOOKUP($Q1614,技リスト!$A$1:$F$270,4,FALSE)),"一致","")</f>
        <v/>
      </c>
      <c r="U1614" s="15" t="s">
        <v>165</v>
      </c>
      <c r="V1614" s="3" t="str">
        <f>IF(ISERROR(VLOOKUP($U1614,技リスト!$A$1:$F$270,6,FALSE)),"－",VLOOKUP($U1614,技リスト!$A$1:$F$270,6,FALSE))</f>
        <v>BL</v>
      </c>
      <c r="W1614" s="3">
        <f>IF(ISERROR(VLOOKUP($U1614,技リスト!$A$1:$F$270,3,FALSE)),"－",VLOOKUP($U1614,技リスト!$A$1:$F$270,3,FALSE))</f>
        <v>46</v>
      </c>
      <c r="X1614" s="3" t="str">
        <f>IF($E1614=IF(ISERROR(VLOOKUP($U1614,技リスト!$A$1:$F$270,4,FALSE)),"－",VLOOKUP($U1614,技リスト!$A$1:$F$270,4,FALSE)),"一致","")</f>
        <v/>
      </c>
      <c r="Y1614" s="15" t="s">
        <v>750</v>
      </c>
      <c r="Z1614" s="3" t="str">
        <f>IF(ISERROR(VLOOKUP($Y1614,技リスト!$A$1:$F$270,6,FALSE)),"－",VLOOKUP($Y1614,技リスト!$A$1:$F$270,6,FALSE))</f>
        <v>BL</v>
      </c>
      <c r="AA1614" s="3">
        <f>IF(ISERROR(VLOOKUP($Y1614,技リスト!$A$1:$F$270,3,FALSE)),"－",VLOOKUP($Y1614,技リスト!$A$1:$F$270,3,FALSE))</f>
        <v>62</v>
      </c>
      <c r="AB1614" s="3" t="str">
        <f>IF($E1614=IF(ISERROR(VLOOKUP($Y1614,技リスト!$A$1:$F$270,4,FALSE)),"－",VLOOKUP($Y1614,技リスト!$A$1:$F$270,4,FALSE)),"一致","")</f>
        <v>一致</v>
      </c>
      <c r="AC1614" s="15" t="s">
        <v>816</v>
      </c>
      <c r="AD1614" s="3" t="str">
        <f>IF(ISERROR(VLOOKUP($AC1614,技リスト!$A$1:$F$270,6,FALSE)),"－",VLOOKUP($AC1614,技リスト!$A$1:$F$270,6,FALSE))</f>
        <v>DR</v>
      </c>
      <c r="AE1614" s="3">
        <f>IF(ISERROR(VLOOKUP($AC1614,技リスト!$A$1:$F$270,3,FALSE)),"－",VLOOKUP($AC1614,技リスト!$A$1:$F$270,3,FALSE))</f>
        <v>83</v>
      </c>
      <c r="AF1614" s="3" t="str">
        <f>IF($E1614=IF(ISERROR(VLOOKUP($AC1614,技リスト!$A$1:$F$245,4,FALSE)),"－",VLOOKUP($AC1614,技リスト!$A$1:$F$245,4,FALSE)),"一致","")</f>
        <v/>
      </c>
      <c r="AG1614" s="16" t="str">
        <f t="shared" si="200"/>
        <v>イカサマ!フェイクボールフレイムダンスモグラシャッフル</v>
      </c>
      <c r="AH1614" s="16" t="str">
        <f t="shared" si="201"/>
        <v>イカサマ!フェイクボールフレイムダンスモグラシャッフル</v>
      </c>
      <c r="AI1614" s="16" t="str">
        <f t="shared" si="202"/>
        <v>イカサマ!フェイクボールフレイムダンスモグラシャッフル</v>
      </c>
      <c r="AJ1614" s="16" t="str">
        <f t="shared" si="203"/>
        <v>イカサマ!フェイクボールフレイムダンスモグラシャッフル</v>
      </c>
      <c r="AK1614" s="15" t="str">
        <f t="shared" si="204"/>
        <v>－BLBLDR</v>
      </c>
      <c r="AL1614" s="16" t="str">
        <f t="shared" si="205"/>
        <v>－BLBLDR</v>
      </c>
      <c r="AM1614" s="15" t="str">
        <f t="shared" si="206"/>
        <v>－BLBLDR</v>
      </c>
      <c r="AN1614" s="15" t="str">
        <f t="shared" si="207"/>
        <v>－BLBLDR</v>
      </c>
    </row>
    <row r="1615" spans="1:40" ht="11.25" customHeight="1" x14ac:dyDescent="0.15">
      <c r="A1615" s="15">
        <v>1614</v>
      </c>
      <c r="B1615" s="15" t="s">
        <v>3540</v>
      </c>
      <c r="C1615" s="15" t="s">
        <v>3541</v>
      </c>
      <c r="D1615" s="3" t="s">
        <v>192</v>
      </c>
      <c r="E1615" s="15" t="s">
        <v>88</v>
      </c>
      <c r="F1615" s="15" t="s">
        <v>17</v>
      </c>
      <c r="G1615" s="15">
        <v>165</v>
      </c>
      <c r="H1615" s="15">
        <v>136</v>
      </c>
      <c r="I1615" s="15">
        <v>68</v>
      </c>
      <c r="J1615" s="15">
        <v>63</v>
      </c>
      <c r="K1615" s="15">
        <v>60</v>
      </c>
      <c r="L1615" s="15">
        <v>60</v>
      </c>
      <c r="M1615" s="15">
        <v>52</v>
      </c>
      <c r="N1615" s="15">
        <v>68</v>
      </c>
      <c r="O1615" s="15">
        <v>69</v>
      </c>
      <c r="P1615" s="15">
        <v>23</v>
      </c>
      <c r="Q1615" s="15" t="s">
        <v>268</v>
      </c>
      <c r="R1615" s="3" t="str">
        <f>IF(ISERROR(VLOOKUP($Q1615,技リスト!$A$1:$F$270,6,FALSE)),"－",VLOOKUP($Q1615,技リスト!$A$1:$F$270,6,FALSE))</f>
        <v>－</v>
      </c>
      <c r="S1615" s="3" t="str">
        <f>IF(ISERROR(VLOOKUP($Q1615,技リスト!$A$1:$F$270,3,FALSE)),"－",VLOOKUP($Q1615,技リスト!$A$1:$F$270,3,FALSE))</f>
        <v>－</v>
      </c>
      <c r="T1615" s="3" t="str">
        <f>IF($E1615=IF(ISERROR(VLOOKUP($Q1615,技リスト!$A$1:$F$270,4,FALSE)),"－",VLOOKUP($Q1615,技リスト!$A$1:$F$270,4,FALSE)),"一致","")</f>
        <v/>
      </c>
      <c r="U1615" s="15" t="s">
        <v>264</v>
      </c>
      <c r="V1615" s="3" t="str">
        <f>IF(ISERROR(VLOOKUP($U1615,技リスト!$A$1:$F$270,6,FALSE)),"－",VLOOKUP($U1615,技リスト!$A$1:$F$270,6,FALSE))</f>
        <v>BL</v>
      </c>
      <c r="W1615" s="3">
        <f>IF(ISERROR(VLOOKUP($U1615,技リスト!$A$1:$F$270,3,FALSE)),"－",VLOOKUP($U1615,技リスト!$A$1:$F$270,3,FALSE))</f>
        <v>16</v>
      </c>
      <c r="X1615" s="3" t="str">
        <f>IF($E1615=IF(ISERROR(VLOOKUP($U1615,技リスト!$A$1:$F$270,4,FALSE)),"－",VLOOKUP($U1615,技リスト!$A$1:$F$270,4,FALSE)),"一致","")</f>
        <v/>
      </c>
      <c r="Y1615" s="15" t="s">
        <v>141</v>
      </c>
      <c r="Z1615" s="3" t="str">
        <f>IF(ISERROR(VLOOKUP($Y1615,技リスト!$A$1:$F$270,6,FALSE)),"－",VLOOKUP($Y1615,技リスト!$A$1:$F$270,6,FALSE))</f>
        <v>BL</v>
      </c>
      <c r="AA1615" s="3">
        <f>IF(ISERROR(VLOOKUP($Y1615,技リスト!$A$1:$F$270,3,FALSE)),"－",VLOOKUP($Y1615,技リスト!$A$1:$F$270,3,FALSE))</f>
        <v>64</v>
      </c>
      <c r="AB1615" s="3" t="str">
        <f>IF($E1615=IF(ISERROR(VLOOKUP($Y1615,技リスト!$A$1:$F$270,4,FALSE)),"－",VLOOKUP($Y1615,技リスト!$A$1:$F$270,4,FALSE)),"一致","")</f>
        <v/>
      </c>
      <c r="AC1615" s="15" t="s">
        <v>699</v>
      </c>
      <c r="AD1615" s="3" t="str">
        <f>IF(ISERROR(VLOOKUP($AC1615,技リスト!$A$1:$F$270,6,FALSE)),"－",VLOOKUP($AC1615,技リスト!$A$1:$F$270,6,FALSE))</f>
        <v>BL</v>
      </c>
      <c r="AE1615" s="3">
        <f>IF(ISERROR(VLOOKUP($AC1615,技リスト!$A$1:$F$270,3,FALSE)),"－",VLOOKUP($AC1615,技リスト!$A$1:$F$270,3,FALSE))</f>
        <v>80</v>
      </c>
      <c r="AF1615" s="3" t="str">
        <f>IF($E1615=IF(ISERROR(VLOOKUP($AC1615,技リスト!$A$1:$F$245,4,FALSE)),"－",VLOOKUP($AC1615,技リスト!$A$1:$F$245,4,FALSE)),"一致","")</f>
        <v/>
      </c>
      <c r="AG1615" s="16" t="str">
        <f t="shared" si="200"/>
        <v>セツヤク!おんりょうかげぬいグッドスメル</v>
      </c>
      <c r="AH1615" s="16" t="str">
        <f t="shared" si="201"/>
        <v>セツヤク!おんりょうかげぬいグッドスメル</v>
      </c>
      <c r="AI1615" s="16" t="str">
        <f t="shared" si="202"/>
        <v>セツヤク!おんりょうかげぬいグッドスメル</v>
      </c>
      <c r="AJ1615" s="16" t="str">
        <f t="shared" si="203"/>
        <v>セツヤク!おんりょうかげぬいグッドスメル</v>
      </c>
      <c r="AK1615" s="15" t="str">
        <f t="shared" si="204"/>
        <v>－BLBLBL</v>
      </c>
      <c r="AL1615" s="16" t="str">
        <f t="shared" si="205"/>
        <v>－BLBLBL</v>
      </c>
      <c r="AM1615" s="15" t="str">
        <f t="shared" si="206"/>
        <v>－BLBLBL</v>
      </c>
      <c r="AN1615" s="15" t="str">
        <f t="shared" si="207"/>
        <v>－BLBLBL</v>
      </c>
    </row>
    <row r="1616" spans="1:40" ht="11.25" customHeight="1" x14ac:dyDescent="0.15">
      <c r="A1616" s="15">
        <v>1615</v>
      </c>
      <c r="B1616" s="15" t="s">
        <v>3542</v>
      </c>
      <c r="C1616" s="15" t="s">
        <v>3543</v>
      </c>
      <c r="D1616" s="3" t="s">
        <v>18</v>
      </c>
      <c r="E1616" s="15" t="s">
        <v>145</v>
      </c>
      <c r="F1616" s="15" t="s">
        <v>20</v>
      </c>
      <c r="G1616" s="15">
        <v>127</v>
      </c>
      <c r="H1616" s="15">
        <v>165</v>
      </c>
      <c r="I1616" s="15">
        <v>68</v>
      </c>
      <c r="J1616" s="15">
        <v>69</v>
      </c>
      <c r="K1616" s="15">
        <v>64</v>
      </c>
      <c r="L1616" s="15">
        <v>73</v>
      </c>
      <c r="M1616" s="15">
        <v>52</v>
      </c>
      <c r="N1616" s="15">
        <v>78</v>
      </c>
      <c r="O1616" s="15">
        <v>67</v>
      </c>
      <c r="P1616" s="15">
        <v>21</v>
      </c>
      <c r="Q1616" s="15" t="s">
        <v>319</v>
      </c>
      <c r="R1616" s="3" t="str">
        <f>IF(ISERROR(VLOOKUP($Q1616,技リスト!$A$1:$F$270,6,FALSE)),"－",VLOOKUP($Q1616,技リスト!$A$1:$F$270,6,FALSE))</f>
        <v>－</v>
      </c>
      <c r="S1616" s="3" t="str">
        <f>IF(ISERROR(VLOOKUP($Q1616,技リスト!$A$1:$F$270,3,FALSE)),"－",VLOOKUP($Q1616,技リスト!$A$1:$F$270,3,FALSE))</f>
        <v>－</v>
      </c>
      <c r="T1616" s="3" t="str">
        <f>IF($E1616=IF(ISERROR(VLOOKUP($Q1616,技リスト!$A$1:$F$270,4,FALSE)),"－",VLOOKUP($Q1616,技リスト!$A$1:$F$270,4,FALSE)),"一致","")</f>
        <v/>
      </c>
      <c r="U1616" s="15" t="s">
        <v>269</v>
      </c>
      <c r="V1616" s="3" t="str">
        <f>IF(ISERROR(VLOOKUP($U1616,技リスト!$A$1:$F$270,6,FALSE)),"－",VLOOKUP($U1616,技リスト!$A$1:$F$270,6,FALSE))</f>
        <v>CA</v>
      </c>
      <c r="W1616" s="3">
        <f>IF(ISERROR(VLOOKUP($U1616,技リスト!$A$1:$F$270,3,FALSE)),"－",VLOOKUP($U1616,技リスト!$A$1:$F$270,3,FALSE))</f>
        <v>12</v>
      </c>
      <c r="X1616" s="3" t="str">
        <f>IF($E1616=IF(ISERROR(VLOOKUP($U1616,技リスト!$A$1:$F$270,4,FALSE)),"－",VLOOKUP($U1616,技リスト!$A$1:$F$270,4,FALSE)),"一致","")</f>
        <v/>
      </c>
      <c r="Y1616" s="15" t="s">
        <v>208</v>
      </c>
      <c r="Z1616" s="3" t="str">
        <f>IF(ISERROR(VLOOKUP($Y1616,技リスト!$A$1:$F$270,6,FALSE)),"－",VLOOKUP($Y1616,技リスト!$A$1:$F$270,6,FALSE))</f>
        <v>P1</v>
      </c>
      <c r="AA1616" s="3">
        <f>IF(ISERROR(VLOOKUP($Y1616,技リスト!$A$1:$F$270,3,FALSE)),"－",VLOOKUP($Y1616,技リスト!$A$1:$F$270,3,FALSE))</f>
        <v>61</v>
      </c>
      <c r="AB1616" s="3" t="str">
        <f>IF($E1616=IF(ISERROR(VLOOKUP($Y1616,技リスト!$A$1:$F$270,4,FALSE)),"－",VLOOKUP($Y1616,技リスト!$A$1:$F$270,4,FALSE)),"一致","")</f>
        <v>一致</v>
      </c>
      <c r="AC1616" s="15" t="s">
        <v>3898</v>
      </c>
      <c r="AD1616" s="3" t="str">
        <f>IF(ISERROR(VLOOKUP($AC1616,技リスト!$A$1:$F$270,6,FALSE)),"－",VLOOKUP($AC1616,技リスト!$A$1:$F$270,6,FALSE))</f>
        <v>CA</v>
      </c>
      <c r="AE1616" s="3">
        <f>IF(ISERROR(VLOOKUP($AC1616,技リスト!$A$1:$F$270,3,FALSE)),"－",VLOOKUP($AC1616,技リスト!$A$1:$F$270,3,FALSE))</f>
        <v>81</v>
      </c>
      <c r="AF1616" s="3" t="str">
        <f>IF($E1616=IF(ISERROR(VLOOKUP($AC1616,技リスト!$A$1:$F$245,4,FALSE)),"－",VLOOKUP($AC1616,技リスト!$A$1:$F$245,4,FALSE)),"一致","")</f>
        <v/>
      </c>
      <c r="AG1616" s="16" t="str">
        <f t="shared" si="200"/>
        <v>リカバリーキラーブレードフルパワーシールドマジン・ザ・ハンド（山）</v>
      </c>
      <c r="AH1616" s="16" t="str">
        <f t="shared" si="201"/>
        <v>リカバリーキラーブレードフルパワーシールドマジン・ザ・ハンド（山）</v>
      </c>
      <c r="AI1616" s="16" t="str">
        <f t="shared" si="202"/>
        <v>リカバリーキラーブレードフルパワーシールドマジン・ザ・ハンド（山）</v>
      </c>
      <c r="AJ1616" s="16" t="str">
        <f t="shared" si="203"/>
        <v>リカバリーキラーブレードフルパワーシールドマジン・ザ・ハンド（山）</v>
      </c>
      <c r="AK1616" s="15" t="str">
        <f t="shared" si="204"/>
        <v>－CAP1CA</v>
      </c>
      <c r="AL1616" s="16" t="str">
        <f t="shared" si="205"/>
        <v>－CAP1CA</v>
      </c>
      <c r="AM1616" s="15" t="str">
        <f t="shared" si="206"/>
        <v>－CAP1CA</v>
      </c>
      <c r="AN1616" s="15" t="str">
        <f t="shared" si="207"/>
        <v>－CAP1CA</v>
      </c>
    </row>
    <row r="1617" spans="1:40" ht="11.25" customHeight="1" x14ac:dyDescent="0.15">
      <c r="A1617" s="15">
        <v>1616</v>
      </c>
      <c r="B1617" s="15" t="s">
        <v>3544</v>
      </c>
      <c r="C1617" s="15" t="s">
        <v>3545</v>
      </c>
      <c r="D1617" s="3" t="s">
        <v>18</v>
      </c>
      <c r="E1617" s="15" t="s">
        <v>19</v>
      </c>
      <c r="F1617" s="15" t="s">
        <v>17</v>
      </c>
      <c r="G1617" s="15">
        <v>149</v>
      </c>
      <c r="H1617" s="15">
        <v>146</v>
      </c>
      <c r="I1617" s="15">
        <v>61</v>
      </c>
      <c r="J1617" s="15">
        <v>60</v>
      </c>
      <c r="K1617" s="15">
        <v>60</v>
      </c>
      <c r="L1617" s="15">
        <v>53</v>
      </c>
      <c r="M1617" s="15">
        <v>60</v>
      </c>
      <c r="N1617" s="15">
        <v>56</v>
      </c>
      <c r="O1617" s="15">
        <v>63</v>
      </c>
      <c r="P1617" s="15">
        <v>11</v>
      </c>
      <c r="Q1617" s="15" t="s">
        <v>324</v>
      </c>
      <c r="R1617" s="3" t="str">
        <f>IF(ISERROR(VLOOKUP($Q1617,技リスト!$A$1:$F$270,6,FALSE)),"－",VLOOKUP($Q1617,技リスト!$A$1:$F$270,6,FALSE))</f>
        <v>DR</v>
      </c>
      <c r="S1617" s="3">
        <f>IF(ISERROR(VLOOKUP($Q1617,技リスト!$A$1:$F$270,3,FALSE)),"－",VLOOKUP($Q1617,技リスト!$A$1:$F$270,3,FALSE))</f>
        <v>8</v>
      </c>
      <c r="T1617" s="3" t="str">
        <f>IF($E1617=IF(ISERROR(VLOOKUP($Q1617,技リスト!$A$1:$F$270,4,FALSE)),"－",VLOOKUP($Q1617,技リスト!$A$1:$F$270,4,FALSE)),"一致","")</f>
        <v/>
      </c>
      <c r="U1617" s="15" t="s">
        <v>427</v>
      </c>
      <c r="V1617" s="3" t="str">
        <f>IF(ISERROR(VLOOKUP($U1617,技リスト!$A$1:$F$270,6,FALSE)),"－",VLOOKUP($U1617,技リスト!$A$1:$F$270,6,FALSE))</f>
        <v>BL</v>
      </c>
      <c r="W1617" s="3">
        <f>IF(ISERROR(VLOOKUP($U1617,技リスト!$A$1:$F$270,3,FALSE)),"－",VLOOKUP($U1617,技リスト!$A$1:$F$270,3,FALSE))</f>
        <v>39</v>
      </c>
      <c r="X1617" s="3" t="str">
        <f>IF($E1617=IF(ISERROR(VLOOKUP($U1617,技リスト!$A$1:$F$270,4,FALSE)),"－",VLOOKUP($U1617,技リスト!$A$1:$F$270,4,FALSE)),"一致","")</f>
        <v/>
      </c>
      <c r="Y1617" s="15" t="s">
        <v>330</v>
      </c>
      <c r="Z1617" s="3" t="str">
        <f>IF(ISERROR(VLOOKUP($Y1617,技リスト!$A$1:$F$270,6,FALSE)),"－",VLOOKUP($Y1617,技リスト!$A$1:$F$270,6,FALSE))</f>
        <v>NS</v>
      </c>
      <c r="AA1617" s="3">
        <f>IF(ISERROR(VLOOKUP($Y1617,技リスト!$A$1:$F$270,3,FALSE)),"－",VLOOKUP($Y1617,技リスト!$A$1:$F$270,3,FALSE))</f>
        <v>65</v>
      </c>
      <c r="AB1617" s="3" t="str">
        <f>IF($E1617=IF(ISERROR(VLOOKUP($Y1617,技リスト!$A$1:$F$270,4,FALSE)),"－",VLOOKUP($Y1617,技リスト!$A$1:$F$270,4,FALSE)),"一致","")</f>
        <v>一致</v>
      </c>
      <c r="AC1617" s="15" t="s">
        <v>732</v>
      </c>
      <c r="AD1617" s="3" t="str">
        <f>IF(ISERROR(VLOOKUP($AC1617,技リスト!$A$1:$F$270,6,FALSE)),"－",VLOOKUP($AC1617,技リスト!$A$1:$F$270,6,FALSE))</f>
        <v>BL</v>
      </c>
      <c r="AE1617" s="3">
        <f>IF(ISERROR(VLOOKUP($AC1617,技リスト!$A$1:$F$270,3,FALSE)),"－",VLOOKUP($AC1617,技リスト!$A$1:$F$270,3,FALSE))</f>
        <v>56</v>
      </c>
      <c r="AF1617" s="3" t="str">
        <f>IF($E1617=IF(ISERROR(VLOOKUP($AC1617,技リスト!$A$1:$F$245,4,FALSE)),"－",VLOOKUP($AC1617,技リスト!$A$1:$F$245,4,FALSE)),"一致","")</f>
        <v/>
      </c>
      <c r="AG1617" s="16" t="str">
        <f t="shared" si="200"/>
        <v>ダッシュアクセルブレードアタックラン・ボール・ランフェイクボンバー</v>
      </c>
      <c r="AH1617" s="16" t="str">
        <f t="shared" si="201"/>
        <v>ダッシュアクセルブレードアタックラン・ボール・ランフェイクボンバー</v>
      </c>
      <c r="AI1617" s="16" t="str">
        <f t="shared" si="202"/>
        <v>ダッシュアクセルブレードアタックラン・ボール・ランフェイクボンバー</v>
      </c>
      <c r="AJ1617" s="16" t="str">
        <f t="shared" si="203"/>
        <v>ダッシュアクセルブレードアタックラン・ボール・ランフェイクボンバー</v>
      </c>
      <c r="AK1617" s="15" t="str">
        <f t="shared" si="204"/>
        <v>DRBLNSBL</v>
      </c>
      <c r="AL1617" s="16" t="str">
        <f t="shared" si="205"/>
        <v>DRBLNSBL</v>
      </c>
      <c r="AM1617" s="15" t="str">
        <f t="shared" si="206"/>
        <v>DRBLNSBL</v>
      </c>
      <c r="AN1617" s="15" t="str">
        <f t="shared" si="207"/>
        <v>DRBLNSBL</v>
      </c>
    </row>
    <row r="1618" spans="1:40" ht="11.25" customHeight="1" x14ac:dyDescent="0.15">
      <c r="A1618" s="15">
        <v>1617</v>
      </c>
      <c r="B1618" s="15" t="s">
        <v>3546</v>
      </c>
      <c r="C1618" s="15" t="s">
        <v>3547</v>
      </c>
      <c r="D1618" s="3" t="s">
        <v>18</v>
      </c>
      <c r="E1618" s="15" t="s">
        <v>121</v>
      </c>
      <c r="F1618" s="15" t="s">
        <v>20</v>
      </c>
      <c r="G1618" s="15">
        <v>83</v>
      </c>
      <c r="H1618" s="15">
        <v>132</v>
      </c>
      <c r="I1618" s="15">
        <v>69</v>
      </c>
      <c r="J1618" s="15">
        <v>56</v>
      </c>
      <c r="K1618" s="15">
        <v>57</v>
      </c>
      <c r="L1618" s="15">
        <v>64</v>
      </c>
      <c r="M1618" s="15">
        <v>36</v>
      </c>
      <c r="N1618" s="15">
        <v>62</v>
      </c>
      <c r="O1618" s="15">
        <v>62</v>
      </c>
      <c r="P1618" s="15">
        <v>21</v>
      </c>
      <c r="Q1618" s="15" t="s">
        <v>484</v>
      </c>
      <c r="R1618" s="3" t="str">
        <f>IF(ISERROR(VLOOKUP($Q1618,技リスト!$A$1:$F$270,6,FALSE)),"－",VLOOKUP($Q1618,技リスト!$A$1:$F$270,6,FALSE))</f>
        <v>P1</v>
      </c>
      <c r="S1618" s="3">
        <f>IF(ISERROR(VLOOKUP($Q1618,技リスト!$A$1:$F$270,3,FALSE)),"－",VLOOKUP($Q1618,技リスト!$A$1:$F$270,3,FALSE))</f>
        <v>15</v>
      </c>
      <c r="T1618" s="3" t="str">
        <f>IF($E1618=IF(ISERROR(VLOOKUP($Q1618,技リスト!$A$1:$F$270,4,FALSE)),"－",VLOOKUP($Q1618,技リスト!$A$1:$F$270,4,FALSE)),"一致","")</f>
        <v>一致</v>
      </c>
      <c r="U1618" s="15" t="s">
        <v>320</v>
      </c>
      <c r="V1618" s="3" t="str">
        <f>IF(ISERROR(VLOOKUP($U1618,技リスト!$A$1:$F$270,6,FALSE)),"－",VLOOKUP($U1618,技リスト!$A$1:$F$270,6,FALSE))</f>
        <v>CA</v>
      </c>
      <c r="W1618" s="3">
        <f>IF(ISERROR(VLOOKUP($U1618,技リスト!$A$1:$F$270,3,FALSE)),"－",VLOOKUP($U1618,技リスト!$A$1:$F$270,3,FALSE))</f>
        <v>41</v>
      </c>
      <c r="X1618" s="3" t="str">
        <f>IF($E1618=IF(ISERROR(VLOOKUP($U1618,技リスト!$A$1:$F$270,4,FALSE)),"－",VLOOKUP($U1618,技リスト!$A$1:$F$270,4,FALSE)),"一致","")</f>
        <v>一致</v>
      </c>
      <c r="Y1618" s="15" t="s">
        <v>304</v>
      </c>
      <c r="Z1618" s="3" t="str">
        <f>IF(ISERROR(VLOOKUP($Y1618,技リスト!$A$1:$F$270,6,FALSE)),"－",VLOOKUP($Y1618,技リスト!$A$1:$F$270,6,FALSE))</f>
        <v>BL</v>
      </c>
      <c r="AA1618" s="3">
        <f>IF(ISERROR(VLOOKUP($Y1618,技リスト!$A$1:$F$270,3,FALSE)),"－",VLOOKUP($Y1618,技リスト!$A$1:$F$270,3,FALSE))</f>
        <v>12</v>
      </c>
      <c r="AB1618" s="3" t="str">
        <f>IF($E1618=IF(ISERROR(VLOOKUP($Y1618,技リスト!$A$1:$F$270,4,FALSE)),"－",VLOOKUP($Y1618,技リスト!$A$1:$F$270,4,FALSE)),"一致","")</f>
        <v>一致</v>
      </c>
      <c r="AC1618" s="15" t="s">
        <v>281</v>
      </c>
      <c r="AD1618" s="3" t="str">
        <f>IF(ISERROR(VLOOKUP($AC1618,技リスト!$A$1:$F$270,6,FALSE)),"－",VLOOKUP($AC1618,技リスト!$A$1:$F$270,6,FALSE))</f>
        <v>P1</v>
      </c>
      <c r="AE1618" s="3">
        <f>IF(ISERROR(VLOOKUP($AC1618,技リスト!$A$1:$F$270,3,FALSE)),"－",VLOOKUP($AC1618,技リスト!$A$1:$F$270,3,FALSE))</f>
        <v>67</v>
      </c>
      <c r="AF1618" s="3" t="str">
        <f>IF($E1618=IF(ISERROR(VLOOKUP($AC1618,技リスト!$A$1:$F$245,4,FALSE)),"－",VLOOKUP($AC1618,技リスト!$A$1:$F$245,4,FALSE)),"一致","")</f>
        <v/>
      </c>
      <c r="AG1618" s="16" t="str">
        <f t="shared" si="200"/>
        <v>まきわりチョップワイルドクローしこふみばくれつパンチ</v>
      </c>
      <c r="AH1618" s="16" t="str">
        <f t="shared" si="201"/>
        <v>まきわりチョップワイルドクローしこふみばくれつパンチ</v>
      </c>
      <c r="AI1618" s="16" t="str">
        <f t="shared" si="202"/>
        <v>まきわりチョップワイルドクローしこふみばくれつパンチ</v>
      </c>
      <c r="AJ1618" s="16" t="str">
        <f t="shared" si="203"/>
        <v>まきわりチョップワイルドクローしこふみばくれつパンチ</v>
      </c>
      <c r="AK1618" s="15" t="str">
        <f t="shared" si="204"/>
        <v>P1CABLP1</v>
      </c>
      <c r="AL1618" s="16" t="str">
        <f t="shared" si="205"/>
        <v>P1CABLP1</v>
      </c>
      <c r="AM1618" s="15" t="str">
        <f t="shared" si="206"/>
        <v>P1CABLP1</v>
      </c>
      <c r="AN1618" s="15" t="str">
        <f t="shared" si="207"/>
        <v>P1CABLP1</v>
      </c>
    </row>
    <row r="1619" spans="1:40" ht="11.25" customHeight="1" x14ac:dyDescent="0.15">
      <c r="A1619" s="15">
        <v>1618</v>
      </c>
      <c r="B1619" s="15" t="s">
        <v>3548</v>
      </c>
      <c r="C1619" s="15" t="s">
        <v>3549</v>
      </c>
      <c r="D1619" s="3" t="s">
        <v>18</v>
      </c>
      <c r="E1619" s="15" t="s">
        <v>88</v>
      </c>
      <c r="F1619" s="15" t="s">
        <v>52</v>
      </c>
      <c r="G1619" s="15">
        <v>217</v>
      </c>
      <c r="H1619" s="15">
        <v>140</v>
      </c>
      <c r="I1619" s="15">
        <v>76</v>
      </c>
      <c r="J1619" s="15">
        <v>72</v>
      </c>
      <c r="K1619" s="15">
        <v>79</v>
      </c>
      <c r="L1619" s="15">
        <v>64</v>
      </c>
      <c r="M1619" s="15">
        <v>56</v>
      </c>
      <c r="N1619" s="15">
        <v>52</v>
      </c>
      <c r="O1619" s="15">
        <v>79</v>
      </c>
      <c r="P1619" s="15">
        <v>20</v>
      </c>
      <c r="Q1619" s="15" t="s">
        <v>206</v>
      </c>
      <c r="R1619" s="3" t="str">
        <f>IF(ISERROR(VLOOKUP($Q1619,技リスト!$A$1:$F$270,6,FALSE)),"－",VLOOKUP($Q1619,技リスト!$A$1:$F$270,6,FALSE))</f>
        <v>－</v>
      </c>
      <c r="S1619" s="3" t="str">
        <f>IF(ISERROR(VLOOKUP($Q1619,技リスト!$A$1:$F$270,3,FALSE)),"－",VLOOKUP($Q1619,技リスト!$A$1:$F$270,3,FALSE))</f>
        <v>－</v>
      </c>
      <c r="T1619" s="3" t="str">
        <f>IF($E1619=IF(ISERROR(VLOOKUP($Q1619,技リスト!$A$1:$F$270,4,FALSE)),"－",VLOOKUP($Q1619,技リスト!$A$1:$F$270,4,FALSE)),"一致","")</f>
        <v/>
      </c>
      <c r="U1619" s="15" t="s">
        <v>246</v>
      </c>
      <c r="V1619" s="3" t="str">
        <f>IF(ISERROR(VLOOKUP($U1619,技リスト!$A$1:$F$270,6,FALSE)),"－",VLOOKUP($U1619,技リスト!$A$1:$F$270,6,FALSE))</f>
        <v>NS</v>
      </c>
      <c r="W1619" s="3">
        <f>IF(ISERROR(VLOOKUP($U1619,技リスト!$A$1:$F$270,3,FALSE)),"－",VLOOKUP($U1619,技リスト!$A$1:$F$270,3,FALSE))</f>
        <v>99</v>
      </c>
      <c r="X1619" s="3" t="str">
        <f>IF($E1619=IF(ISERROR(VLOOKUP($U1619,技リスト!$A$1:$F$270,4,FALSE)),"－",VLOOKUP($U1619,技リスト!$A$1:$F$270,4,FALSE)),"一致","")</f>
        <v/>
      </c>
      <c r="Y1619" s="15" t="s">
        <v>559</v>
      </c>
      <c r="Z1619" s="3" t="str">
        <f>IF(ISERROR(VLOOKUP($Y1619,技リスト!$A$1:$F$270,6,FALSE)),"－",VLOOKUP($Y1619,技リスト!$A$1:$F$270,6,FALSE))</f>
        <v>P2</v>
      </c>
      <c r="AA1619" s="3">
        <f>IF(ISERROR(VLOOKUP($Y1619,技リスト!$A$1:$F$270,3,FALSE)),"－",VLOOKUP($Y1619,技リスト!$A$1:$F$270,3,FALSE))</f>
        <v>76</v>
      </c>
      <c r="AB1619" s="3" t="str">
        <f>IF($E1619=IF(ISERROR(VLOOKUP($Y1619,技リスト!$A$1:$F$270,4,FALSE)),"－",VLOOKUP($Y1619,技リスト!$A$1:$F$270,4,FALSE)),"一致","")</f>
        <v>一致</v>
      </c>
      <c r="AC1619" s="15" t="s">
        <v>124</v>
      </c>
      <c r="AD1619" s="3" t="str">
        <f>IF(ISERROR(VLOOKUP($AC1619,技リスト!$A$1:$F$270,6,FALSE)),"－",VLOOKUP($AC1619,技リスト!$A$1:$F$270,6,FALSE))</f>
        <v>NS</v>
      </c>
      <c r="AE1619" s="3">
        <f>IF(ISERROR(VLOOKUP($AC1619,技リスト!$A$1:$F$270,3,FALSE)),"－",VLOOKUP($AC1619,技リスト!$A$1:$F$270,3,FALSE))</f>
        <v>136</v>
      </c>
      <c r="AF1619" s="3" t="str">
        <f>IF($E1619=IF(ISERROR(VLOOKUP($AC1619,技リスト!$A$1:$F$245,4,FALSE)),"－",VLOOKUP($AC1619,技リスト!$A$1:$F$245,4,FALSE)),"一致","")</f>
        <v/>
      </c>
      <c r="AG1619" s="16" t="str">
        <f t="shared" si="200"/>
        <v>クリティカル!こうていペンギン２ごうつなみウォールジ・アース</v>
      </c>
      <c r="AH1619" s="16" t="str">
        <f t="shared" si="201"/>
        <v>クリティカル!こうていペンギン２ごうつなみウォールジ・アース</v>
      </c>
      <c r="AI1619" s="16" t="str">
        <f t="shared" si="202"/>
        <v>クリティカル!こうていペンギン２ごうつなみウォールジ・アース</v>
      </c>
      <c r="AJ1619" s="16" t="str">
        <f t="shared" si="203"/>
        <v>クリティカル!こうていペンギン２ごうつなみウォールジ・アース</v>
      </c>
      <c r="AK1619" s="15" t="str">
        <f t="shared" si="204"/>
        <v>－NSP2NS</v>
      </c>
      <c r="AL1619" s="16" t="str">
        <f t="shared" si="205"/>
        <v>－NSP2NS</v>
      </c>
      <c r="AM1619" s="15" t="str">
        <f t="shared" si="206"/>
        <v>－NSP2NS</v>
      </c>
      <c r="AN1619" s="15" t="str">
        <f t="shared" si="207"/>
        <v>－NSP2NS</v>
      </c>
    </row>
  </sheetData>
  <autoFilter ref="A1:AN1619" xr:uid="{00000000-0009-0000-0000-000003000000}">
    <sortState xmlns:xlrd2="http://schemas.microsoft.com/office/spreadsheetml/2017/richdata2" ref="A2:AN1619">
      <sortCondition ref="A1:A1619"/>
    </sortState>
  </autoFilter>
  <phoneticPr fontId="7"/>
  <pageMargins left="0.70000000000000007" right="0.70000000000000007" top="0.75" bottom="0.75" header="0.30000000000000004" footer="0.30000000000000004"/>
  <pageSetup paperSize="9" fitToWidth="0" fitToHeight="0"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B14" sqref="B14"/>
    </sheetView>
  </sheetViews>
  <sheetFormatPr defaultRowHeight="13.5" x14ac:dyDescent="0.15"/>
  <cols>
    <col min="1" max="1" width="9.5" bestFit="1" customWidth="1"/>
    <col min="2" max="2" width="86.125" bestFit="1" customWidth="1"/>
  </cols>
  <sheetData>
    <row r="1" spans="1:2" x14ac:dyDescent="0.15">
      <c r="A1" t="s">
        <v>3953</v>
      </c>
      <c r="B1" t="s">
        <v>3954</v>
      </c>
    </row>
    <row r="2" spans="1:2" x14ac:dyDescent="0.15">
      <c r="A2" t="s">
        <v>3950</v>
      </c>
      <c r="B2" t="s">
        <v>3956</v>
      </c>
    </row>
    <row r="3" spans="1:2" x14ac:dyDescent="0.15">
      <c r="B3" t="s">
        <v>3955</v>
      </c>
    </row>
    <row r="4" spans="1:2" x14ac:dyDescent="0.15">
      <c r="A4" t="s">
        <v>3951</v>
      </c>
      <c r="B4" t="s">
        <v>3952</v>
      </c>
    </row>
    <row r="5" spans="1:2" x14ac:dyDescent="0.15">
      <c r="A5" t="s">
        <v>3958</v>
      </c>
      <c r="B5" t="s">
        <v>3960</v>
      </c>
    </row>
  </sheetData>
  <phoneticPr fontId="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70"/>
  <sheetViews>
    <sheetView workbookViewId="0">
      <selection activeCell="R9" sqref="R9:U9"/>
    </sheetView>
  </sheetViews>
  <sheetFormatPr defaultRowHeight="11.25" x14ac:dyDescent="0.15"/>
  <cols>
    <col min="1" max="1" width="20.5" style="1" bestFit="1" customWidth="1"/>
    <col min="2" max="7" width="5" style="1" customWidth="1"/>
    <col min="8" max="8" width="7.625" style="1" customWidth="1"/>
    <col min="9" max="9" width="21.375" style="1" bestFit="1" customWidth="1"/>
    <col min="10" max="11" width="7.625" style="1" customWidth="1"/>
    <col min="12" max="12" width="22.25" style="1" bestFit="1" customWidth="1"/>
    <col min="13" max="14" width="11.5" style="1" bestFit="1" customWidth="1"/>
    <col min="15" max="16" width="7.625" style="1" customWidth="1"/>
    <col min="17" max="17" width="12.25" style="1" bestFit="1" customWidth="1"/>
    <col min="18" max="18" width="21.375" style="1" bestFit="1" customWidth="1"/>
    <col min="19" max="20" width="7.625" style="1" customWidth="1"/>
    <col min="21" max="21" width="9" style="1" customWidth="1"/>
    <col min="22" max="16384" width="9" style="1"/>
  </cols>
  <sheetData>
    <row r="1" spans="1:20" ht="22.5" x14ac:dyDescent="0.15">
      <c r="A1" s="2" t="s">
        <v>3550</v>
      </c>
      <c r="B1" s="4" t="s">
        <v>3551</v>
      </c>
      <c r="C1" s="4" t="s">
        <v>3552</v>
      </c>
      <c r="D1" s="2" t="s">
        <v>3553</v>
      </c>
      <c r="E1" s="2" t="s">
        <v>6</v>
      </c>
      <c r="F1" s="2" t="s">
        <v>3554</v>
      </c>
      <c r="G1" s="2" t="s">
        <v>3555</v>
      </c>
      <c r="H1" s="2" t="s">
        <v>3556</v>
      </c>
      <c r="I1" s="2" t="s">
        <v>3557</v>
      </c>
      <c r="J1" s="2" t="s">
        <v>3558</v>
      </c>
      <c r="K1" s="2" t="s">
        <v>3559</v>
      </c>
      <c r="L1" s="2" t="s">
        <v>3883</v>
      </c>
      <c r="M1" s="4" t="s">
        <v>3907</v>
      </c>
      <c r="N1" s="4" t="s">
        <v>3908</v>
      </c>
      <c r="O1" s="2" t="s">
        <v>3560</v>
      </c>
      <c r="P1" s="2" t="s">
        <v>6</v>
      </c>
      <c r="Q1" s="4" t="s">
        <v>3561</v>
      </c>
      <c r="R1" s="2" t="s">
        <v>3886</v>
      </c>
      <c r="S1" s="4" t="s">
        <v>3562</v>
      </c>
      <c r="T1" s="4" t="s">
        <v>3563</v>
      </c>
    </row>
    <row r="2" spans="1:20" x14ac:dyDescent="0.15">
      <c r="A2" s="15" t="s">
        <v>30</v>
      </c>
      <c r="B2" s="15" t="s">
        <v>90</v>
      </c>
      <c r="C2" s="15" t="s">
        <v>90</v>
      </c>
      <c r="D2" s="15" t="s">
        <v>90</v>
      </c>
      <c r="E2" s="15" t="s">
        <v>90</v>
      </c>
      <c r="F2" s="15" t="s">
        <v>90</v>
      </c>
      <c r="G2" s="15" t="s">
        <v>90</v>
      </c>
      <c r="H2" s="15" t="s">
        <v>90</v>
      </c>
      <c r="I2" s="15" t="s">
        <v>90</v>
      </c>
      <c r="J2" s="15" t="s">
        <v>90</v>
      </c>
      <c r="K2" s="15" t="s">
        <v>90</v>
      </c>
      <c r="L2" s="15" t="s">
        <v>90</v>
      </c>
      <c r="M2" s="15" t="s">
        <v>90</v>
      </c>
      <c r="N2" s="15" t="s">
        <v>90</v>
      </c>
      <c r="O2" s="15" t="s">
        <v>90</v>
      </c>
      <c r="P2" s="15" t="s">
        <v>90</v>
      </c>
      <c r="Q2" s="15" t="s">
        <v>90</v>
      </c>
      <c r="R2" s="15" t="s">
        <v>90</v>
      </c>
      <c r="S2" s="15" t="s">
        <v>90</v>
      </c>
      <c r="T2" s="15" t="s">
        <v>90</v>
      </c>
    </row>
    <row r="3" spans="1:20" x14ac:dyDescent="0.15">
      <c r="A3" s="15" t="s">
        <v>469</v>
      </c>
      <c r="B3" s="15" t="s">
        <v>90</v>
      </c>
      <c r="C3" s="15" t="s">
        <v>90</v>
      </c>
      <c r="D3" s="15" t="s">
        <v>90</v>
      </c>
      <c r="E3" s="15" t="s">
        <v>90</v>
      </c>
      <c r="F3" s="15" t="s">
        <v>90</v>
      </c>
      <c r="G3" s="15" t="s">
        <v>90</v>
      </c>
      <c r="H3" s="15" t="s">
        <v>90</v>
      </c>
      <c r="I3" s="15" t="s">
        <v>90</v>
      </c>
      <c r="J3" s="15" t="s">
        <v>90</v>
      </c>
      <c r="K3" s="15" t="s">
        <v>90</v>
      </c>
      <c r="L3" s="15" t="s">
        <v>90</v>
      </c>
      <c r="M3" s="15" t="s">
        <v>90</v>
      </c>
      <c r="N3" s="15" t="s">
        <v>90</v>
      </c>
      <c r="O3" s="15" t="s">
        <v>90</v>
      </c>
      <c r="P3" s="15" t="s">
        <v>90</v>
      </c>
      <c r="Q3" s="15" t="s">
        <v>90</v>
      </c>
      <c r="R3" s="15" t="s">
        <v>90</v>
      </c>
      <c r="S3" s="15" t="s">
        <v>90</v>
      </c>
      <c r="T3" s="15" t="s">
        <v>90</v>
      </c>
    </row>
    <row r="4" spans="1:20" x14ac:dyDescent="0.15">
      <c r="A4" s="15" t="s">
        <v>578</v>
      </c>
      <c r="B4" s="15" t="s">
        <v>90</v>
      </c>
      <c r="C4" s="15" t="s">
        <v>90</v>
      </c>
      <c r="D4" s="15" t="s">
        <v>90</v>
      </c>
      <c r="E4" s="15" t="s">
        <v>90</v>
      </c>
      <c r="F4" s="15" t="s">
        <v>90</v>
      </c>
      <c r="G4" s="15" t="s">
        <v>90</v>
      </c>
      <c r="H4" s="15" t="s">
        <v>90</v>
      </c>
      <c r="I4" s="15" t="s">
        <v>90</v>
      </c>
      <c r="J4" s="15" t="s">
        <v>90</v>
      </c>
      <c r="K4" s="15" t="s">
        <v>90</v>
      </c>
      <c r="L4" s="15" t="s">
        <v>90</v>
      </c>
      <c r="M4" s="15" t="s">
        <v>90</v>
      </c>
      <c r="N4" s="15" t="s">
        <v>90</v>
      </c>
      <c r="O4" s="15" t="s">
        <v>90</v>
      </c>
      <c r="P4" s="15" t="s">
        <v>90</v>
      </c>
      <c r="Q4" s="15" t="s">
        <v>90</v>
      </c>
      <c r="R4" s="15" t="s">
        <v>90</v>
      </c>
      <c r="S4" s="15" t="s">
        <v>90</v>
      </c>
      <c r="T4" s="15" t="s">
        <v>90</v>
      </c>
    </row>
    <row r="5" spans="1:20" x14ac:dyDescent="0.15">
      <c r="A5" s="15" t="s">
        <v>2967</v>
      </c>
      <c r="B5" s="15" t="s">
        <v>90</v>
      </c>
      <c r="C5" s="15" t="s">
        <v>90</v>
      </c>
      <c r="D5" s="15" t="s">
        <v>90</v>
      </c>
      <c r="E5" s="15" t="s">
        <v>90</v>
      </c>
      <c r="F5" s="15" t="s">
        <v>90</v>
      </c>
      <c r="G5" s="15" t="s">
        <v>90</v>
      </c>
      <c r="H5" s="15" t="s">
        <v>90</v>
      </c>
      <c r="I5" s="15" t="s">
        <v>90</v>
      </c>
      <c r="J5" s="15" t="s">
        <v>90</v>
      </c>
      <c r="K5" s="15" t="s">
        <v>90</v>
      </c>
      <c r="L5" s="15" t="s">
        <v>90</v>
      </c>
      <c r="M5" s="15" t="s">
        <v>90</v>
      </c>
      <c r="N5" s="15" t="s">
        <v>90</v>
      </c>
      <c r="O5" s="15" t="s">
        <v>90</v>
      </c>
      <c r="P5" s="15" t="s">
        <v>90</v>
      </c>
      <c r="Q5" s="15" t="s">
        <v>90</v>
      </c>
      <c r="R5" s="15" t="s">
        <v>90</v>
      </c>
      <c r="S5" s="15" t="s">
        <v>90</v>
      </c>
      <c r="T5" s="15" t="s">
        <v>90</v>
      </c>
    </row>
    <row r="6" spans="1:20" x14ac:dyDescent="0.15">
      <c r="A6" s="15" t="s">
        <v>3160</v>
      </c>
      <c r="B6" s="15" t="s">
        <v>90</v>
      </c>
      <c r="C6" s="15" t="s">
        <v>90</v>
      </c>
      <c r="D6" s="15" t="s">
        <v>90</v>
      </c>
      <c r="E6" s="15" t="s">
        <v>90</v>
      </c>
      <c r="F6" s="15" t="s">
        <v>90</v>
      </c>
      <c r="G6" s="15" t="s">
        <v>90</v>
      </c>
      <c r="H6" s="15" t="s">
        <v>90</v>
      </c>
      <c r="I6" s="15" t="s">
        <v>90</v>
      </c>
      <c r="J6" s="15" t="s">
        <v>90</v>
      </c>
      <c r="K6" s="15" t="s">
        <v>90</v>
      </c>
      <c r="L6" s="15" t="s">
        <v>90</v>
      </c>
      <c r="M6" s="15" t="s">
        <v>90</v>
      </c>
      <c r="N6" s="15" t="s">
        <v>90</v>
      </c>
      <c r="O6" s="15" t="s">
        <v>90</v>
      </c>
      <c r="P6" s="15" t="s">
        <v>90</v>
      </c>
      <c r="Q6" s="15" t="s">
        <v>90</v>
      </c>
      <c r="R6" s="15" t="s">
        <v>90</v>
      </c>
      <c r="S6" s="15" t="s">
        <v>90</v>
      </c>
      <c r="T6" s="15" t="s">
        <v>90</v>
      </c>
    </row>
    <row r="7" spans="1:20" x14ac:dyDescent="0.15">
      <c r="A7" s="15" t="s">
        <v>319</v>
      </c>
      <c r="B7" s="15" t="s">
        <v>90</v>
      </c>
      <c r="C7" s="15" t="s">
        <v>90</v>
      </c>
      <c r="D7" s="15" t="s">
        <v>90</v>
      </c>
      <c r="E7" s="15" t="s">
        <v>90</v>
      </c>
      <c r="F7" s="15" t="s">
        <v>90</v>
      </c>
      <c r="G7" s="15" t="s">
        <v>90</v>
      </c>
      <c r="H7" s="15" t="s">
        <v>90</v>
      </c>
      <c r="I7" s="15" t="s">
        <v>90</v>
      </c>
      <c r="J7" s="15" t="s">
        <v>90</v>
      </c>
      <c r="K7" s="15" t="s">
        <v>90</v>
      </c>
      <c r="L7" s="15" t="s">
        <v>90</v>
      </c>
      <c r="M7" s="15" t="s">
        <v>90</v>
      </c>
      <c r="N7" s="15" t="s">
        <v>90</v>
      </c>
      <c r="O7" s="15" t="s">
        <v>90</v>
      </c>
      <c r="P7" s="15" t="s">
        <v>90</v>
      </c>
      <c r="Q7" s="15" t="s">
        <v>90</v>
      </c>
      <c r="R7" s="15" t="s">
        <v>90</v>
      </c>
      <c r="S7" s="15" t="s">
        <v>90</v>
      </c>
      <c r="T7" s="15" t="s">
        <v>90</v>
      </c>
    </row>
    <row r="8" spans="1:20" x14ac:dyDescent="0.15">
      <c r="A8" s="15" t="s">
        <v>3650</v>
      </c>
      <c r="B8" s="15" t="s">
        <v>90</v>
      </c>
      <c r="C8" s="15" t="s">
        <v>90</v>
      </c>
      <c r="D8" s="15" t="s">
        <v>90</v>
      </c>
      <c r="E8" s="15" t="s">
        <v>90</v>
      </c>
      <c r="F8" s="15" t="s">
        <v>90</v>
      </c>
      <c r="G8" s="15" t="s">
        <v>90</v>
      </c>
      <c r="H8" s="15" t="s">
        <v>90</v>
      </c>
      <c r="I8" s="15" t="s">
        <v>90</v>
      </c>
      <c r="J8" s="15" t="s">
        <v>90</v>
      </c>
      <c r="K8" s="15" t="s">
        <v>90</v>
      </c>
      <c r="L8" s="15" t="s">
        <v>90</v>
      </c>
      <c r="M8" s="15" t="s">
        <v>90</v>
      </c>
      <c r="N8" s="15" t="s">
        <v>90</v>
      </c>
      <c r="O8" s="15" t="s">
        <v>90</v>
      </c>
      <c r="P8" s="15" t="s">
        <v>90</v>
      </c>
      <c r="Q8" s="15" t="s">
        <v>90</v>
      </c>
      <c r="R8" s="15" t="s">
        <v>90</v>
      </c>
      <c r="S8" s="15" t="s">
        <v>90</v>
      </c>
      <c r="T8" s="15" t="s">
        <v>90</v>
      </c>
    </row>
    <row r="9" spans="1:20" x14ac:dyDescent="0.15">
      <c r="A9" s="15" t="s">
        <v>3651</v>
      </c>
      <c r="B9" s="15" t="s">
        <v>90</v>
      </c>
      <c r="C9" s="15" t="s">
        <v>90</v>
      </c>
      <c r="D9" s="15" t="s">
        <v>90</v>
      </c>
      <c r="E9" s="15" t="s">
        <v>90</v>
      </c>
      <c r="F9" s="15" t="s">
        <v>90</v>
      </c>
      <c r="G9" s="15" t="s">
        <v>90</v>
      </c>
      <c r="H9" s="15" t="s">
        <v>90</v>
      </c>
      <c r="I9" s="15" t="s">
        <v>90</v>
      </c>
      <c r="J9" s="15" t="s">
        <v>90</v>
      </c>
      <c r="K9" s="15" t="s">
        <v>90</v>
      </c>
      <c r="L9" s="15" t="s">
        <v>90</v>
      </c>
      <c r="M9" s="15" t="s">
        <v>90</v>
      </c>
      <c r="N9" s="15" t="s">
        <v>90</v>
      </c>
      <c r="O9" s="15" t="s">
        <v>90</v>
      </c>
      <c r="P9" s="15" t="s">
        <v>90</v>
      </c>
      <c r="Q9" s="15" t="s">
        <v>90</v>
      </c>
      <c r="R9" s="15" t="s">
        <v>90</v>
      </c>
      <c r="S9" s="15" t="s">
        <v>90</v>
      </c>
      <c r="T9" s="15" t="s">
        <v>90</v>
      </c>
    </row>
    <row r="10" spans="1:20" x14ac:dyDescent="0.15">
      <c r="A10" s="15" t="s">
        <v>3652</v>
      </c>
      <c r="B10" s="15" t="s">
        <v>90</v>
      </c>
      <c r="C10" s="15" t="s">
        <v>90</v>
      </c>
      <c r="D10" s="15" t="s">
        <v>90</v>
      </c>
      <c r="E10" s="15" t="s">
        <v>90</v>
      </c>
      <c r="F10" s="15" t="s">
        <v>90</v>
      </c>
      <c r="G10" s="15" t="s">
        <v>90</v>
      </c>
      <c r="H10" s="15" t="s">
        <v>90</v>
      </c>
      <c r="I10" s="15" t="s">
        <v>90</v>
      </c>
      <c r="J10" s="15" t="s">
        <v>90</v>
      </c>
      <c r="K10" s="15" t="s">
        <v>90</v>
      </c>
      <c r="L10" s="15" t="s">
        <v>90</v>
      </c>
      <c r="M10" s="15" t="s">
        <v>90</v>
      </c>
      <c r="N10" s="15" t="s">
        <v>90</v>
      </c>
      <c r="O10" s="15" t="s">
        <v>90</v>
      </c>
      <c r="P10" s="15" t="s">
        <v>90</v>
      </c>
      <c r="Q10" s="15" t="s">
        <v>90</v>
      </c>
      <c r="R10" s="15" t="s">
        <v>90</v>
      </c>
      <c r="S10" s="15" t="s">
        <v>90</v>
      </c>
      <c r="T10" s="15" t="s">
        <v>90</v>
      </c>
    </row>
    <row r="11" spans="1:20" x14ac:dyDescent="0.15">
      <c r="A11" s="15" t="s">
        <v>3653</v>
      </c>
      <c r="B11" s="15" t="s">
        <v>90</v>
      </c>
      <c r="C11" s="15" t="s">
        <v>90</v>
      </c>
      <c r="D11" s="15" t="s">
        <v>90</v>
      </c>
      <c r="E11" s="15" t="s">
        <v>90</v>
      </c>
      <c r="F11" s="15" t="s">
        <v>90</v>
      </c>
      <c r="G11" s="15" t="s">
        <v>90</v>
      </c>
      <c r="H11" s="15" t="s">
        <v>90</v>
      </c>
      <c r="I11" s="15" t="s">
        <v>90</v>
      </c>
      <c r="J11" s="15" t="s">
        <v>90</v>
      </c>
      <c r="K11" s="15" t="s">
        <v>90</v>
      </c>
      <c r="L11" s="15" t="s">
        <v>90</v>
      </c>
      <c r="M11" s="15" t="s">
        <v>90</v>
      </c>
      <c r="N11" s="15" t="s">
        <v>90</v>
      </c>
      <c r="O11" s="15" t="s">
        <v>90</v>
      </c>
      <c r="P11" s="15" t="s">
        <v>90</v>
      </c>
      <c r="Q11" s="15" t="s">
        <v>90</v>
      </c>
      <c r="R11" s="15" t="s">
        <v>90</v>
      </c>
      <c r="S11" s="15" t="s">
        <v>90</v>
      </c>
      <c r="T11" s="15" t="s">
        <v>90</v>
      </c>
    </row>
    <row r="12" spans="1:20" x14ac:dyDescent="0.15">
      <c r="A12" s="15" t="s">
        <v>31</v>
      </c>
      <c r="B12" s="15" t="s">
        <v>90</v>
      </c>
      <c r="C12" s="15" t="s">
        <v>90</v>
      </c>
      <c r="D12" s="15" t="s">
        <v>90</v>
      </c>
      <c r="E12" s="15" t="s">
        <v>90</v>
      </c>
      <c r="F12" s="15" t="s">
        <v>90</v>
      </c>
      <c r="G12" s="15" t="s">
        <v>90</v>
      </c>
      <c r="H12" s="15" t="s">
        <v>90</v>
      </c>
      <c r="I12" s="15" t="s">
        <v>90</v>
      </c>
      <c r="J12" s="15" t="s">
        <v>90</v>
      </c>
      <c r="K12" s="15" t="s">
        <v>90</v>
      </c>
      <c r="L12" s="15" t="s">
        <v>90</v>
      </c>
      <c r="M12" s="15" t="s">
        <v>90</v>
      </c>
      <c r="N12" s="15" t="s">
        <v>90</v>
      </c>
      <c r="O12" s="15" t="s">
        <v>90</v>
      </c>
      <c r="P12" s="15" t="s">
        <v>90</v>
      </c>
      <c r="Q12" s="15" t="s">
        <v>90</v>
      </c>
      <c r="R12" s="15" t="s">
        <v>90</v>
      </c>
      <c r="S12" s="15" t="s">
        <v>90</v>
      </c>
      <c r="T12" s="15" t="s">
        <v>90</v>
      </c>
    </row>
    <row r="13" spans="1:20" x14ac:dyDescent="0.15">
      <c r="A13" s="15" t="s">
        <v>2415</v>
      </c>
      <c r="B13" s="15" t="s">
        <v>90</v>
      </c>
      <c r="C13" s="15" t="s">
        <v>90</v>
      </c>
      <c r="D13" s="15" t="s">
        <v>90</v>
      </c>
      <c r="E13" s="15" t="s">
        <v>90</v>
      </c>
      <c r="F13" s="15" t="s">
        <v>90</v>
      </c>
      <c r="G13" s="15" t="s">
        <v>90</v>
      </c>
      <c r="H13" s="15" t="s">
        <v>90</v>
      </c>
      <c r="I13" s="15" t="s">
        <v>90</v>
      </c>
      <c r="J13" s="15" t="s">
        <v>90</v>
      </c>
      <c r="K13" s="15" t="s">
        <v>90</v>
      </c>
      <c r="L13" s="15" t="s">
        <v>90</v>
      </c>
      <c r="M13" s="15" t="s">
        <v>90</v>
      </c>
      <c r="N13" s="15" t="s">
        <v>90</v>
      </c>
      <c r="O13" s="15" t="s">
        <v>90</v>
      </c>
      <c r="P13" s="15" t="s">
        <v>90</v>
      </c>
      <c r="Q13" s="15" t="s">
        <v>90</v>
      </c>
      <c r="R13" s="15" t="s">
        <v>90</v>
      </c>
      <c r="S13" s="15" t="s">
        <v>90</v>
      </c>
      <c r="T13" s="15" t="s">
        <v>90</v>
      </c>
    </row>
    <row r="14" spans="1:20" x14ac:dyDescent="0.15">
      <c r="A14" s="15" t="s">
        <v>613</v>
      </c>
      <c r="B14" s="15" t="s">
        <v>90</v>
      </c>
      <c r="C14" s="15" t="s">
        <v>90</v>
      </c>
      <c r="D14" s="15" t="s">
        <v>90</v>
      </c>
      <c r="E14" s="15" t="s">
        <v>90</v>
      </c>
      <c r="F14" s="15" t="s">
        <v>90</v>
      </c>
      <c r="G14" s="15" t="s">
        <v>90</v>
      </c>
      <c r="H14" s="15" t="s">
        <v>90</v>
      </c>
      <c r="I14" s="15" t="s">
        <v>90</v>
      </c>
      <c r="J14" s="15" t="s">
        <v>90</v>
      </c>
      <c r="K14" s="15" t="s">
        <v>90</v>
      </c>
      <c r="L14" s="15" t="s">
        <v>90</v>
      </c>
      <c r="M14" s="15" t="s">
        <v>90</v>
      </c>
      <c r="N14" s="15" t="s">
        <v>90</v>
      </c>
      <c r="O14" s="15" t="s">
        <v>90</v>
      </c>
      <c r="P14" s="15" t="s">
        <v>90</v>
      </c>
      <c r="Q14" s="15" t="s">
        <v>90</v>
      </c>
      <c r="R14" s="15" t="s">
        <v>90</v>
      </c>
      <c r="S14" s="15" t="s">
        <v>90</v>
      </c>
      <c r="T14" s="15" t="s">
        <v>90</v>
      </c>
    </row>
    <row r="15" spans="1:20" x14ac:dyDescent="0.15">
      <c r="A15" s="15" t="s">
        <v>665</v>
      </c>
      <c r="B15" s="15" t="s">
        <v>90</v>
      </c>
      <c r="C15" s="15" t="s">
        <v>90</v>
      </c>
      <c r="D15" s="15" t="s">
        <v>90</v>
      </c>
      <c r="E15" s="15" t="s">
        <v>90</v>
      </c>
      <c r="F15" s="15" t="s">
        <v>90</v>
      </c>
      <c r="G15" s="15" t="s">
        <v>90</v>
      </c>
      <c r="H15" s="15" t="s">
        <v>90</v>
      </c>
      <c r="I15" s="15" t="s">
        <v>90</v>
      </c>
      <c r="J15" s="15" t="s">
        <v>90</v>
      </c>
      <c r="K15" s="15" t="s">
        <v>90</v>
      </c>
      <c r="L15" s="15" t="s">
        <v>90</v>
      </c>
      <c r="M15" s="15" t="s">
        <v>90</v>
      </c>
      <c r="N15" s="15" t="s">
        <v>90</v>
      </c>
      <c r="O15" s="15" t="s">
        <v>90</v>
      </c>
      <c r="P15" s="15" t="s">
        <v>90</v>
      </c>
      <c r="Q15" s="15" t="s">
        <v>90</v>
      </c>
      <c r="R15" s="15" t="s">
        <v>90</v>
      </c>
      <c r="S15" s="15" t="s">
        <v>90</v>
      </c>
      <c r="T15" s="15" t="s">
        <v>90</v>
      </c>
    </row>
    <row r="16" spans="1:20" x14ac:dyDescent="0.15">
      <c r="A16" s="15" t="s">
        <v>3654</v>
      </c>
      <c r="B16" s="15" t="s">
        <v>90</v>
      </c>
      <c r="C16" s="15" t="s">
        <v>90</v>
      </c>
      <c r="D16" s="15" t="s">
        <v>90</v>
      </c>
      <c r="E16" s="15" t="s">
        <v>90</v>
      </c>
      <c r="F16" s="15" t="s">
        <v>90</v>
      </c>
      <c r="G16" s="15" t="s">
        <v>90</v>
      </c>
      <c r="H16" s="15" t="s">
        <v>90</v>
      </c>
      <c r="I16" s="15" t="s">
        <v>90</v>
      </c>
      <c r="J16" s="15" t="s">
        <v>90</v>
      </c>
      <c r="K16" s="15" t="s">
        <v>90</v>
      </c>
      <c r="L16" s="15" t="s">
        <v>90</v>
      </c>
      <c r="M16" s="15" t="s">
        <v>90</v>
      </c>
      <c r="N16" s="15" t="s">
        <v>90</v>
      </c>
      <c r="O16" s="15" t="s">
        <v>90</v>
      </c>
      <c r="P16" s="15" t="s">
        <v>90</v>
      </c>
      <c r="Q16" s="15" t="s">
        <v>90</v>
      </c>
      <c r="R16" s="15" t="s">
        <v>90</v>
      </c>
      <c r="S16" s="15" t="s">
        <v>90</v>
      </c>
      <c r="T16" s="15" t="s">
        <v>90</v>
      </c>
    </row>
    <row r="17" spans="1:20" x14ac:dyDescent="0.15">
      <c r="A17" s="15" t="s">
        <v>301</v>
      </c>
      <c r="B17" s="15" t="s">
        <v>90</v>
      </c>
      <c r="C17" s="15" t="s">
        <v>90</v>
      </c>
      <c r="D17" s="15" t="s">
        <v>90</v>
      </c>
      <c r="E17" s="15" t="s">
        <v>90</v>
      </c>
      <c r="F17" s="15" t="s">
        <v>90</v>
      </c>
      <c r="G17" s="15" t="s">
        <v>90</v>
      </c>
      <c r="H17" s="15" t="s">
        <v>90</v>
      </c>
      <c r="I17" s="15" t="s">
        <v>90</v>
      </c>
      <c r="J17" s="15" t="s">
        <v>90</v>
      </c>
      <c r="K17" s="15" t="s">
        <v>90</v>
      </c>
      <c r="L17" s="15" t="s">
        <v>90</v>
      </c>
      <c r="M17" s="15" t="s">
        <v>90</v>
      </c>
      <c r="N17" s="15" t="s">
        <v>90</v>
      </c>
      <c r="O17" s="15" t="s">
        <v>90</v>
      </c>
      <c r="P17" s="15" t="s">
        <v>90</v>
      </c>
      <c r="Q17" s="15" t="s">
        <v>90</v>
      </c>
      <c r="R17" s="15" t="s">
        <v>90</v>
      </c>
      <c r="S17" s="15" t="s">
        <v>90</v>
      </c>
      <c r="T17" s="15" t="s">
        <v>90</v>
      </c>
    </row>
    <row r="18" spans="1:20" x14ac:dyDescent="0.15">
      <c r="A18" s="15" t="s">
        <v>48</v>
      </c>
      <c r="B18" s="15" t="s">
        <v>90</v>
      </c>
      <c r="C18" s="15" t="s">
        <v>90</v>
      </c>
      <c r="D18" s="15" t="s">
        <v>90</v>
      </c>
      <c r="E18" s="15" t="s">
        <v>90</v>
      </c>
      <c r="F18" s="15" t="s">
        <v>90</v>
      </c>
      <c r="G18" s="15" t="s">
        <v>90</v>
      </c>
      <c r="H18" s="15" t="s">
        <v>90</v>
      </c>
      <c r="I18" s="15" t="s">
        <v>90</v>
      </c>
      <c r="J18" s="15" t="s">
        <v>90</v>
      </c>
      <c r="K18" s="15" t="s">
        <v>90</v>
      </c>
      <c r="L18" s="15" t="s">
        <v>90</v>
      </c>
      <c r="M18" s="15" t="s">
        <v>90</v>
      </c>
      <c r="N18" s="15" t="s">
        <v>90</v>
      </c>
      <c r="O18" s="15" t="s">
        <v>90</v>
      </c>
      <c r="P18" s="15" t="s">
        <v>90</v>
      </c>
      <c r="Q18" s="15" t="s">
        <v>90</v>
      </c>
      <c r="R18" s="15" t="s">
        <v>90</v>
      </c>
      <c r="S18" s="15" t="s">
        <v>90</v>
      </c>
      <c r="T18" s="15" t="s">
        <v>90</v>
      </c>
    </row>
    <row r="19" spans="1:20" x14ac:dyDescent="0.15">
      <c r="A19" s="15" t="s">
        <v>186</v>
      </c>
      <c r="B19" s="15" t="s">
        <v>90</v>
      </c>
      <c r="C19" s="15" t="s">
        <v>90</v>
      </c>
      <c r="D19" s="15" t="s">
        <v>90</v>
      </c>
      <c r="E19" s="15" t="s">
        <v>90</v>
      </c>
      <c r="F19" s="15" t="s">
        <v>90</v>
      </c>
      <c r="G19" s="15" t="s">
        <v>90</v>
      </c>
      <c r="H19" s="15" t="s">
        <v>90</v>
      </c>
      <c r="I19" s="15" t="s">
        <v>90</v>
      </c>
      <c r="J19" s="15" t="s">
        <v>90</v>
      </c>
      <c r="K19" s="15" t="s">
        <v>90</v>
      </c>
      <c r="L19" s="15" t="s">
        <v>90</v>
      </c>
      <c r="M19" s="15" t="s">
        <v>90</v>
      </c>
      <c r="N19" s="15" t="s">
        <v>90</v>
      </c>
      <c r="O19" s="15" t="s">
        <v>90</v>
      </c>
      <c r="P19" s="15" t="s">
        <v>90</v>
      </c>
      <c r="Q19" s="15" t="s">
        <v>90</v>
      </c>
      <c r="R19" s="15" t="s">
        <v>90</v>
      </c>
      <c r="S19" s="15" t="s">
        <v>90</v>
      </c>
      <c r="T19" s="15" t="s">
        <v>90</v>
      </c>
    </row>
    <row r="20" spans="1:20" x14ac:dyDescent="0.15">
      <c r="A20" s="15" t="s">
        <v>170</v>
      </c>
      <c r="B20" s="15" t="s">
        <v>90</v>
      </c>
      <c r="C20" s="15" t="s">
        <v>90</v>
      </c>
      <c r="D20" s="15" t="s">
        <v>90</v>
      </c>
      <c r="E20" s="15" t="s">
        <v>90</v>
      </c>
      <c r="F20" s="15" t="s">
        <v>90</v>
      </c>
      <c r="G20" s="15" t="s">
        <v>90</v>
      </c>
      <c r="H20" s="15" t="s">
        <v>90</v>
      </c>
      <c r="I20" s="15" t="s">
        <v>90</v>
      </c>
      <c r="J20" s="15" t="s">
        <v>90</v>
      </c>
      <c r="K20" s="15" t="s">
        <v>90</v>
      </c>
      <c r="L20" s="15" t="s">
        <v>90</v>
      </c>
      <c r="M20" s="15" t="s">
        <v>90</v>
      </c>
      <c r="N20" s="15" t="s">
        <v>90</v>
      </c>
      <c r="O20" s="15" t="s">
        <v>90</v>
      </c>
      <c r="P20" s="15" t="s">
        <v>90</v>
      </c>
      <c r="Q20" s="15" t="s">
        <v>90</v>
      </c>
      <c r="R20" s="15" t="s">
        <v>90</v>
      </c>
      <c r="S20" s="15" t="s">
        <v>90</v>
      </c>
      <c r="T20" s="15" t="s">
        <v>90</v>
      </c>
    </row>
    <row r="21" spans="1:20" x14ac:dyDescent="0.15">
      <c r="A21" s="15" t="s">
        <v>155</v>
      </c>
      <c r="B21" s="15" t="s">
        <v>90</v>
      </c>
      <c r="C21" s="15" t="s">
        <v>90</v>
      </c>
      <c r="D21" s="15" t="s">
        <v>90</v>
      </c>
      <c r="E21" s="15" t="s">
        <v>90</v>
      </c>
      <c r="F21" s="15" t="s">
        <v>90</v>
      </c>
      <c r="G21" s="15" t="s">
        <v>90</v>
      </c>
      <c r="H21" s="15" t="s">
        <v>90</v>
      </c>
      <c r="I21" s="15" t="s">
        <v>90</v>
      </c>
      <c r="J21" s="15" t="s">
        <v>90</v>
      </c>
      <c r="K21" s="15" t="s">
        <v>90</v>
      </c>
      <c r="L21" s="15" t="s">
        <v>90</v>
      </c>
      <c r="M21" s="15" t="s">
        <v>90</v>
      </c>
      <c r="N21" s="15" t="s">
        <v>90</v>
      </c>
      <c r="O21" s="15" t="s">
        <v>90</v>
      </c>
      <c r="P21" s="15" t="s">
        <v>90</v>
      </c>
      <c r="Q21" s="15" t="s">
        <v>90</v>
      </c>
      <c r="R21" s="15" t="s">
        <v>90</v>
      </c>
      <c r="S21" s="15" t="s">
        <v>90</v>
      </c>
      <c r="T21" s="15" t="s">
        <v>90</v>
      </c>
    </row>
    <row r="22" spans="1:20" x14ac:dyDescent="0.15">
      <c r="A22" s="15" t="s">
        <v>2882</v>
      </c>
      <c r="B22" s="15" t="s">
        <v>90</v>
      </c>
      <c r="C22" s="15" t="s">
        <v>90</v>
      </c>
      <c r="D22" s="15" t="s">
        <v>90</v>
      </c>
      <c r="E22" s="15" t="s">
        <v>90</v>
      </c>
      <c r="F22" s="15" t="s">
        <v>90</v>
      </c>
      <c r="G22" s="15" t="s">
        <v>90</v>
      </c>
      <c r="H22" s="15" t="s">
        <v>90</v>
      </c>
      <c r="I22" s="15" t="s">
        <v>90</v>
      </c>
      <c r="J22" s="15" t="s">
        <v>90</v>
      </c>
      <c r="K22" s="15" t="s">
        <v>90</v>
      </c>
      <c r="L22" s="15" t="s">
        <v>90</v>
      </c>
      <c r="M22" s="15" t="s">
        <v>90</v>
      </c>
      <c r="N22" s="15" t="s">
        <v>90</v>
      </c>
      <c r="O22" s="15" t="s">
        <v>90</v>
      </c>
      <c r="P22" s="15" t="s">
        <v>90</v>
      </c>
      <c r="Q22" s="15" t="s">
        <v>90</v>
      </c>
      <c r="R22" s="15" t="s">
        <v>90</v>
      </c>
      <c r="S22" s="15" t="s">
        <v>90</v>
      </c>
      <c r="T22" s="15" t="s">
        <v>90</v>
      </c>
    </row>
    <row r="23" spans="1:20" x14ac:dyDescent="0.15">
      <c r="A23" s="15" t="s">
        <v>245</v>
      </c>
      <c r="B23" s="15" t="s">
        <v>90</v>
      </c>
      <c r="C23" s="15" t="s">
        <v>90</v>
      </c>
      <c r="D23" s="15" t="s">
        <v>90</v>
      </c>
      <c r="E23" s="15" t="s">
        <v>90</v>
      </c>
      <c r="F23" s="15" t="s">
        <v>90</v>
      </c>
      <c r="G23" s="15" t="s">
        <v>90</v>
      </c>
      <c r="H23" s="15" t="s">
        <v>90</v>
      </c>
      <c r="I23" s="15" t="s">
        <v>90</v>
      </c>
      <c r="J23" s="15" t="s">
        <v>90</v>
      </c>
      <c r="K23" s="15" t="s">
        <v>90</v>
      </c>
      <c r="L23" s="15" t="s">
        <v>90</v>
      </c>
      <c r="M23" s="15" t="s">
        <v>90</v>
      </c>
      <c r="N23" s="15" t="s">
        <v>90</v>
      </c>
      <c r="O23" s="15" t="s">
        <v>90</v>
      </c>
      <c r="P23" s="15" t="s">
        <v>90</v>
      </c>
      <c r="Q23" s="15" t="s">
        <v>90</v>
      </c>
      <c r="R23" s="15" t="s">
        <v>90</v>
      </c>
      <c r="S23" s="15" t="s">
        <v>90</v>
      </c>
      <c r="T23" s="15" t="s">
        <v>90</v>
      </c>
    </row>
    <row r="24" spans="1:20" x14ac:dyDescent="0.15">
      <c r="A24" s="15" t="s">
        <v>43</v>
      </c>
      <c r="B24" s="15" t="s">
        <v>90</v>
      </c>
      <c r="C24" s="15" t="s">
        <v>90</v>
      </c>
      <c r="D24" s="15" t="s">
        <v>90</v>
      </c>
      <c r="E24" s="15" t="s">
        <v>90</v>
      </c>
      <c r="F24" s="15" t="s">
        <v>90</v>
      </c>
      <c r="G24" s="15" t="s">
        <v>90</v>
      </c>
      <c r="H24" s="15" t="s">
        <v>90</v>
      </c>
      <c r="I24" s="15" t="s">
        <v>90</v>
      </c>
      <c r="J24" s="15" t="s">
        <v>90</v>
      </c>
      <c r="K24" s="15" t="s">
        <v>90</v>
      </c>
      <c r="L24" s="15" t="s">
        <v>90</v>
      </c>
      <c r="M24" s="15" t="s">
        <v>90</v>
      </c>
      <c r="N24" s="15" t="s">
        <v>90</v>
      </c>
      <c r="O24" s="15" t="s">
        <v>90</v>
      </c>
      <c r="P24" s="15" t="s">
        <v>90</v>
      </c>
      <c r="Q24" s="15" t="s">
        <v>90</v>
      </c>
      <c r="R24" s="15" t="s">
        <v>90</v>
      </c>
      <c r="S24" s="15" t="s">
        <v>90</v>
      </c>
      <c r="T24" s="15" t="s">
        <v>90</v>
      </c>
    </row>
    <row r="25" spans="1:20" x14ac:dyDescent="0.15">
      <c r="A25" s="15" t="s">
        <v>41</v>
      </c>
      <c r="B25" s="15" t="s">
        <v>90</v>
      </c>
      <c r="C25" s="15" t="s">
        <v>90</v>
      </c>
      <c r="D25" s="15" t="s">
        <v>90</v>
      </c>
      <c r="E25" s="15" t="s">
        <v>90</v>
      </c>
      <c r="F25" s="15" t="s">
        <v>90</v>
      </c>
      <c r="G25" s="15" t="s">
        <v>90</v>
      </c>
      <c r="H25" s="15" t="s">
        <v>90</v>
      </c>
      <c r="I25" s="15" t="s">
        <v>90</v>
      </c>
      <c r="J25" s="15" t="s">
        <v>90</v>
      </c>
      <c r="K25" s="15" t="s">
        <v>90</v>
      </c>
      <c r="L25" s="15" t="s">
        <v>90</v>
      </c>
      <c r="M25" s="15" t="s">
        <v>90</v>
      </c>
      <c r="N25" s="15" t="s">
        <v>90</v>
      </c>
      <c r="O25" s="15" t="s">
        <v>90</v>
      </c>
      <c r="P25" s="15" t="s">
        <v>90</v>
      </c>
      <c r="Q25" s="15" t="s">
        <v>90</v>
      </c>
      <c r="R25" s="15" t="s">
        <v>90</v>
      </c>
      <c r="S25" s="15" t="s">
        <v>90</v>
      </c>
      <c r="T25" s="15" t="s">
        <v>90</v>
      </c>
    </row>
    <row r="26" spans="1:20" x14ac:dyDescent="0.15">
      <c r="A26" s="15" t="s">
        <v>42</v>
      </c>
      <c r="B26" s="15" t="s">
        <v>90</v>
      </c>
      <c r="C26" s="15" t="s">
        <v>90</v>
      </c>
      <c r="D26" s="15" t="s">
        <v>90</v>
      </c>
      <c r="E26" s="15" t="s">
        <v>90</v>
      </c>
      <c r="F26" s="15" t="s">
        <v>90</v>
      </c>
      <c r="G26" s="15" t="s">
        <v>90</v>
      </c>
      <c r="H26" s="15" t="s">
        <v>90</v>
      </c>
      <c r="I26" s="15" t="s">
        <v>90</v>
      </c>
      <c r="J26" s="15" t="s">
        <v>90</v>
      </c>
      <c r="K26" s="15" t="s">
        <v>90</v>
      </c>
      <c r="L26" s="15" t="s">
        <v>90</v>
      </c>
      <c r="M26" s="15" t="s">
        <v>90</v>
      </c>
      <c r="N26" s="15" t="s">
        <v>90</v>
      </c>
      <c r="O26" s="15" t="s">
        <v>90</v>
      </c>
      <c r="P26" s="15" t="s">
        <v>90</v>
      </c>
      <c r="Q26" s="15" t="s">
        <v>90</v>
      </c>
      <c r="R26" s="15" t="s">
        <v>90</v>
      </c>
      <c r="S26" s="15" t="s">
        <v>90</v>
      </c>
      <c r="T26" s="15" t="s">
        <v>90</v>
      </c>
    </row>
    <row r="27" spans="1:20" x14ac:dyDescent="0.15">
      <c r="A27" s="15" t="s">
        <v>124</v>
      </c>
      <c r="B27" s="15">
        <v>120</v>
      </c>
      <c r="C27" s="15">
        <v>136</v>
      </c>
      <c r="D27" s="15" t="s">
        <v>121</v>
      </c>
      <c r="E27" s="15">
        <v>70</v>
      </c>
      <c r="F27" s="15" t="s">
        <v>55</v>
      </c>
      <c r="G27" s="15">
        <v>0</v>
      </c>
      <c r="H27" s="15"/>
      <c r="I27" s="15" t="s">
        <v>3572</v>
      </c>
      <c r="J27" s="15" t="s">
        <v>3573</v>
      </c>
      <c r="K27" s="15" t="s">
        <v>3574</v>
      </c>
      <c r="L27" s="15" t="s">
        <v>3680</v>
      </c>
      <c r="M27" s="15">
        <v>120</v>
      </c>
      <c r="N27" s="15">
        <v>136</v>
      </c>
      <c r="O27" s="15" t="s">
        <v>3881</v>
      </c>
      <c r="P27" s="15">
        <f t="shared" ref="P27:P58" si="0">E27</f>
        <v>70</v>
      </c>
      <c r="Q27" s="15" t="s">
        <v>3864</v>
      </c>
      <c r="R27" s="15" t="s">
        <v>3885</v>
      </c>
      <c r="S27" s="15" t="s">
        <v>3573</v>
      </c>
      <c r="T27" s="15" t="s">
        <v>3870</v>
      </c>
    </row>
    <row r="28" spans="1:20" x14ac:dyDescent="0.15">
      <c r="A28" s="15" t="s">
        <v>3564</v>
      </c>
      <c r="B28" s="15">
        <v>120</v>
      </c>
      <c r="C28" s="15">
        <v>130</v>
      </c>
      <c r="D28" s="15" t="s">
        <v>88</v>
      </c>
      <c r="E28" s="15">
        <v>70</v>
      </c>
      <c r="F28" s="15" t="s">
        <v>55</v>
      </c>
      <c r="G28" s="15">
        <v>0</v>
      </c>
      <c r="H28" s="15" t="s">
        <v>3565</v>
      </c>
      <c r="I28" s="15" t="s">
        <v>3566</v>
      </c>
      <c r="J28" s="15" t="s">
        <v>3567</v>
      </c>
      <c r="K28" s="15" t="s">
        <v>3568</v>
      </c>
      <c r="L28" s="15" t="s">
        <v>3875</v>
      </c>
      <c r="M28" s="15">
        <v>120</v>
      </c>
      <c r="N28" s="15">
        <v>130</v>
      </c>
      <c r="O28" s="15" t="s">
        <v>3879</v>
      </c>
      <c r="P28" s="15">
        <f t="shared" si="0"/>
        <v>70</v>
      </c>
      <c r="Q28" s="15" t="s">
        <v>3864</v>
      </c>
      <c r="R28" s="15" t="s">
        <v>3909</v>
      </c>
      <c r="S28" s="15" t="s">
        <v>3868</v>
      </c>
      <c r="T28" s="15" t="s">
        <v>3869</v>
      </c>
    </row>
    <row r="29" spans="1:20" x14ac:dyDescent="0.15">
      <c r="A29" s="15" t="s">
        <v>3569</v>
      </c>
      <c r="B29" s="15">
        <v>120</v>
      </c>
      <c r="C29" s="15">
        <v>130</v>
      </c>
      <c r="D29" s="15" t="s">
        <v>145</v>
      </c>
      <c r="E29" s="15">
        <v>70</v>
      </c>
      <c r="F29" s="15" t="s">
        <v>55</v>
      </c>
      <c r="G29" s="15">
        <v>0</v>
      </c>
      <c r="H29" s="15" t="s">
        <v>3570</v>
      </c>
      <c r="I29" s="15" t="s">
        <v>3571</v>
      </c>
      <c r="J29" s="15" t="s">
        <v>3567</v>
      </c>
      <c r="K29" s="15" t="s">
        <v>3568</v>
      </c>
      <c r="L29" s="15" t="s">
        <v>3876</v>
      </c>
      <c r="M29" s="15">
        <v>120</v>
      </c>
      <c r="N29" s="15">
        <v>130</v>
      </c>
      <c r="O29" s="15" t="s">
        <v>3880</v>
      </c>
      <c r="P29" s="15">
        <f t="shared" si="0"/>
        <v>70</v>
      </c>
      <c r="Q29" s="15" t="s">
        <v>3864</v>
      </c>
      <c r="R29" s="15" t="s">
        <v>3884</v>
      </c>
      <c r="S29" s="15" t="s">
        <v>3868</v>
      </c>
      <c r="T29" s="15" t="s">
        <v>3869</v>
      </c>
    </row>
    <row r="30" spans="1:20" x14ac:dyDescent="0.15">
      <c r="A30" s="15" t="s">
        <v>2690</v>
      </c>
      <c r="B30" s="15">
        <v>120</v>
      </c>
      <c r="C30" s="15">
        <v>130</v>
      </c>
      <c r="D30" s="15" t="s">
        <v>145</v>
      </c>
      <c r="E30" s="15">
        <v>70</v>
      </c>
      <c r="F30" s="15" t="s">
        <v>55</v>
      </c>
      <c r="G30" s="15">
        <v>0</v>
      </c>
      <c r="H30" s="15"/>
      <c r="I30" s="15" t="s">
        <v>3572</v>
      </c>
      <c r="J30" s="15" t="s">
        <v>3575</v>
      </c>
      <c r="K30" s="15" t="s">
        <v>3568</v>
      </c>
      <c r="L30" s="15" t="s">
        <v>3681</v>
      </c>
      <c r="M30" s="15">
        <v>120</v>
      </c>
      <c r="N30" s="15">
        <v>130</v>
      </c>
      <c r="O30" s="15" t="s">
        <v>3880</v>
      </c>
      <c r="P30" s="15">
        <f t="shared" si="0"/>
        <v>70</v>
      </c>
      <c r="Q30" s="15" t="s">
        <v>3864</v>
      </c>
      <c r="R30" s="15" t="s">
        <v>3885</v>
      </c>
      <c r="S30" s="15" t="s">
        <v>3575</v>
      </c>
      <c r="T30" s="15" t="s">
        <v>3869</v>
      </c>
    </row>
    <row r="31" spans="1:20" x14ac:dyDescent="0.15">
      <c r="A31" s="15" t="s">
        <v>2434</v>
      </c>
      <c r="B31" s="15">
        <v>120</v>
      </c>
      <c r="C31" s="15">
        <v>130</v>
      </c>
      <c r="D31" s="15" t="s">
        <v>88</v>
      </c>
      <c r="E31" s="15">
        <v>35</v>
      </c>
      <c r="F31" s="15" t="s">
        <v>55</v>
      </c>
      <c r="G31" s="15">
        <v>0</v>
      </c>
      <c r="H31" s="15" t="s">
        <v>3565</v>
      </c>
      <c r="I31" s="15" t="s">
        <v>3566</v>
      </c>
      <c r="J31" s="15" t="s">
        <v>3567</v>
      </c>
      <c r="K31" s="15" t="s">
        <v>3568</v>
      </c>
      <c r="L31" s="15" t="s">
        <v>3877</v>
      </c>
      <c r="M31" s="15">
        <v>120</v>
      </c>
      <c r="N31" s="15">
        <v>130</v>
      </c>
      <c r="O31" s="15" t="s">
        <v>3879</v>
      </c>
      <c r="P31" s="15">
        <f t="shared" si="0"/>
        <v>35</v>
      </c>
      <c r="Q31" s="15" t="s">
        <v>3864</v>
      </c>
      <c r="R31" s="15" t="s">
        <v>3909</v>
      </c>
      <c r="S31" s="15" t="s">
        <v>3868</v>
      </c>
      <c r="T31" s="15" t="s">
        <v>3869</v>
      </c>
    </row>
    <row r="32" spans="1:20" x14ac:dyDescent="0.15">
      <c r="A32" s="15" t="s">
        <v>2416</v>
      </c>
      <c r="B32" s="15">
        <v>120</v>
      </c>
      <c r="C32" s="15">
        <v>130</v>
      </c>
      <c r="D32" s="15" t="s">
        <v>145</v>
      </c>
      <c r="E32" s="15">
        <v>35</v>
      </c>
      <c r="F32" s="15" t="s">
        <v>55</v>
      </c>
      <c r="G32" s="15">
        <v>0</v>
      </c>
      <c r="H32" s="15" t="s">
        <v>3570</v>
      </c>
      <c r="I32" s="15" t="s">
        <v>3578</v>
      </c>
      <c r="J32" s="15" t="s">
        <v>3567</v>
      </c>
      <c r="K32" s="15" t="s">
        <v>3568</v>
      </c>
      <c r="L32" s="15" t="s">
        <v>3878</v>
      </c>
      <c r="M32" s="15">
        <v>120</v>
      </c>
      <c r="N32" s="15">
        <v>130</v>
      </c>
      <c r="O32" s="15" t="s">
        <v>3880</v>
      </c>
      <c r="P32" s="15">
        <f t="shared" si="0"/>
        <v>35</v>
      </c>
      <c r="Q32" s="15" t="s">
        <v>3864</v>
      </c>
      <c r="R32" s="15" t="s">
        <v>3910</v>
      </c>
      <c r="S32" s="15" t="s">
        <v>3868</v>
      </c>
      <c r="T32" s="15" t="s">
        <v>3869</v>
      </c>
    </row>
    <row r="33" spans="1:20" x14ac:dyDescent="0.15">
      <c r="A33" s="15" t="s">
        <v>209</v>
      </c>
      <c r="B33" s="15">
        <v>105</v>
      </c>
      <c r="C33" s="15">
        <v>130</v>
      </c>
      <c r="D33" s="15" t="s">
        <v>145</v>
      </c>
      <c r="E33" s="15">
        <v>57</v>
      </c>
      <c r="F33" s="15" t="s">
        <v>62</v>
      </c>
      <c r="G33" s="15">
        <v>0</v>
      </c>
      <c r="H33" s="15"/>
      <c r="I33" s="15"/>
      <c r="J33" s="15" t="s">
        <v>3573</v>
      </c>
      <c r="K33" s="15" t="s">
        <v>3582</v>
      </c>
      <c r="L33" s="15" t="s">
        <v>3693</v>
      </c>
      <c r="M33" s="15">
        <v>105</v>
      </c>
      <c r="N33" s="15">
        <v>130</v>
      </c>
      <c r="O33" s="15" t="s">
        <v>3880</v>
      </c>
      <c r="P33" s="15">
        <f t="shared" si="0"/>
        <v>57</v>
      </c>
      <c r="Q33" s="15" t="s">
        <v>3864</v>
      </c>
      <c r="R33" s="15"/>
      <c r="S33" s="15" t="s">
        <v>3573</v>
      </c>
      <c r="T33" s="15" t="s">
        <v>3871</v>
      </c>
    </row>
    <row r="34" spans="1:20" x14ac:dyDescent="0.15">
      <c r="A34" s="15" t="s">
        <v>89</v>
      </c>
      <c r="B34" s="15">
        <v>105</v>
      </c>
      <c r="C34" s="15">
        <v>130</v>
      </c>
      <c r="D34" s="15" t="s">
        <v>19</v>
      </c>
      <c r="E34" s="15">
        <v>57</v>
      </c>
      <c r="F34" s="15" t="s">
        <v>62</v>
      </c>
      <c r="G34" s="15">
        <v>0</v>
      </c>
      <c r="H34" s="15"/>
      <c r="I34" s="15"/>
      <c r="J34" s="15" t="s">
        <v>3573</v>
      </c>
      <c r="K34" s="15" t="s">
        <v>3582</v>
      </c>
      <c r="L34" s="15" t="s">
        <v>3697</v>
      </c>
      <c r="M34" s="15">
        <v>105</v>
      </c>
      <c r="N34" s="15">
        <v>130</v>
      </c>
      <c r="O34" s="15" t="s">
        <v>3882</v>
      </c>
      <c r="P34" s="15">
        <f t="shared" si="0"/>
        <v>57</v>
      </c>
      <c r="Q34" s="15" t="s">
        <v>3864</v>
      </c>
      <c r="R34" s="15"/>
      <c r="S34" s="15" t="s">
        <v>3573</v>
      </c>
      <c r="T34" s="15" t="s">
        <v>3871</v>
      </c>
    </row>
    <row r="35" spans="1:20" x14ac:dyDescent="0.15">
      <c r="A35" s="15" t="s">
        <v>2396</v>
      </c>
      <c r="B35" s="15">
        <v>120</v>
      </c>
      <c r="C35" s="15">
        <v>128</v>
      </c>
      <c r="D35" s="15" t="s">
        <v>19</v>
      </c>
      <c r="E35" s="15">
        <v>35</v>
      </c>
      <c r="F35" s="15" t="s">
        <v>55</v>
      </c>
      <c r="G35" s="15">
        <v>0</v>
      </c>
      <c r="H35" s="15"/>
      <c r="I35" s="15" t="s">
        <v>3572</v>
      </c>
      <c r="J35" s="15" t="s">
        <v>3575</v>
      </c>
      <c r="K35" s="15" t="s">
        <v>3574</v>
      </c>
      <c r="L35" s="15" t="s">
        <v>3576</v>
      </c>
      <c r="M35" s="15">
        <v>120</v>
      </c>
      <c r="N35" s="15">
        <v>128</v>
      </c>
      <c r="O35" s="15" t="s">
        <v>3882</v>
      </c>
      <c r="P35" s="15">
        <f t="shared" si="0"/>
        <v>35</v>
      </c>
      <c r="Q35" s="15" t="s">
        <v>3864</v>
      </c>
      <c r="R35" s="15" t="s">
        <v>3885</v>
      </c>
      <c r="S35" s="15" t="s">
        <v>3575</v>
      </c>
      <c r="T35" s="15" t="s">
        <v>3870</v>
      </c>
    </row>
    <row r="36" spans="1:20" x14ac:dyDescent="0.15">
      <c r="A36" s="15" t="s">
        <v>2365</v>
      </c>
      <c r="B36" s="15">
        <v>120</v>
      </c>
      <c r="C36" s="15">
        <v>128</v>
      </c>
      <c r="D36" s="15" t="s">
        <v>88</v>
      </c>
      <c r="E36" s="15">
        <v>35</v>
      </c>
      <c r="F36" s="15" t="s">
        <v>55</v>
      </c>
      <c r="G36" s="15">
        <v>0</v>
      </c>
      <c r="H36" s="15"/>
      <c r="I36" s="15" t="s">
        <v>3572</v>
      </c>
      <c r="J36" s="15" t="s">
        <v>3575</v>
      </c>
      <c r="K36" s="15" t="s">
        <v>3574</v>
      </c>
      <c r="L36" s="15" t="s">
        <v>3577</v>
      </c>
      <c r="M36" s="15">
        <v>120</v>
      </c>
      <c r="N36" s="15">
        <v>128</v>
      </c>
      <c r="O36" s="15" t="s">
        <v>3879</v>
      </c>
      <c r="P36" s="15">
        <f t="shared" si="0"/>
        <v>35</v>
      </c>
      <c r="Q36" s="15" t="s">
        <v>3864</v>
      </c>
      <c r="R36" s="15" t="s">
        <v>3885</v>
      </c>
      <c r="S36" s="15" t="s">
        <v>3575</v>
      </c>
      <c r="T36" s="15" t="s">
        <v>3870</v>
      </c>
    </row>
    <row r="37" spans="1:20" x14ac:dyDescent="0.15">
      <c r="A37" s="15" t="s">
        <v>3679</v>
      </c>
      <c r="B37" s="15">
        <v>108</v>
      </c>
      <c r="C37" s="15">
        <v>128</v>
      </c>
      <c r="D37" s="15" t="s">
        <v>88</v>
      </c>
      <c r="E37" s="15">
        <v>64</v>
      </c>
      <c r="F37" s="15" t="s">
        <v>55</v>
      </c>
      <c r="G37" s="15">
        <v>0</v>
      </c>
      <c r="H37" s="15"/>
      <c r="I37" s="15"/>
      <c r="J37" s="15" t="s">
        <v>3573</v>
      </c>
      <c r="K37" s="15" t="s">
        <v>3568</v>
      </c>
      <c r="L37" s="15" t="s">
        <v>3584</v>
      </c>
      <c r="M37" s="15">
        <v>108</v>
      </c>
      <c r="N37" s="15">
        <v>128</v>
      </c>
      <c r="O37" s="15" t="s">
        <v>3879</v>
      </c>
      <c r="P37" s="15">
        <f t="shared" si="0"/>
        <v>64</v>
      </c>
      <c r="Q37" s="15" t="s">
        <v>3864</v>
      </c>
      <c r="R37" s="15"/>
      <c r="S37" s="15" t="s">
        <v>3573</v>
      </c>
      <c r="T37" s="15" t="s">
        <v>3869</v>
      </c>
    </row>
    <row r="38" spans="1:20" x14ac:dyDescent="0.15">
      <c r="A38" s="15" t="s">
        <v>247</v>
      </c>
      <c r="B38" s="15">
        <v>102</v>
      </c>
      <c r="C38" s="15">
        <v>127</v>
      </c>
      <c r="D38" s="15" t="s">
        <v>19</v>
      </c>
      <c r="E38" s="15">
        <v>62</v>
      </c>
      <c r="F38" s="15" t="s">
        <v>55</v>
      </c>
      <c r="G38" s="15">
        <v>0</v>
      </c>
      <c r="H38" s="15"/>
      <c r="I38" s="15"/>
      <c r="J38" s="15" t="s">
        <v>3573</v>
      </c>
      <c r="K38" s="15" t="s">
        <v>3582</v>
      </c>
      <c r="L38" s="15" t="s">
        <v>3591</v>
      </c>
      <c r="M38" s="15">
        <v>102</v>
      </c>
      <c r="N38" s="15">
        <v>127</v>
      </c>
      <c r="O38" s="15" t="s">
        <v>3882</v>
      </c>
      <c r="P38" s="15">
        <f t="shared" si="0"/>
        <v>62</v>
      </c>
      <c r="Q38" s="15" t="s">
        <v>3864</v>
      </c>
      <c r="R38" s="15"/>
      <c r="S38" s="15" t="s">
        <v>3573</v>
      </c>
      <c r="T38" s="15" t="s">
        <v>3871</v>
      </c>
    </row>
    <row r="39" spans="1:20" x14ac:dyDescent="0.15">
      <c r="A39" s="15" t="s">
        <v>712</v>
      </c>
      <c r="B39" s="15">
        <v>114</v>
      </c>
      <c r="C39" s="15">
        <v>126</v>
      </c>
      <c r="D39" s="15" t="s">
        <v>145</v>
      </c>
      <c r="E39" s="15">
        <v>66</v>
      </c>
      <c r="F39" s="15" t="s">
        <v>55</v>
      </c>
      <c r="G39" s="15">
        <v>0</v>
      </c>
      <c r="H39" s="15"/>
      <c r="I39" s="15" t="s">
        <v>3572</v>
      </c>
      <c r="J39" s="15" t="s">
        <v>3575</v>
      </c>
      <c r="K39" s="15" t="s">
        <v>3582</v>
      </c>
      <c r="L39" s="15" t="s">
        <v>3683</v>
      </c>
      <c r="M39" s="15">
        <v>114</v>
      </c>
      <c r="N39" s="15">
        <v>126</v>
      </c>
      <c r="O39" s="15" t="s">
        <v>3880</v>
      </c>
      <c r="P39" s="15">
        <f t="shared" si="0"/>
        <v>66</v>
      </c>
      <c r="Q39" s="15" t="s">
        <v>3864</v>
      </c>
      <c r="R39" s="15" t="s">
        <v>3885</v>
      </c>
      <c r="S39" s="15" t="s">
        <v>3575</v>
      </c>
      <c r="T39" s="15" t="s">
        <v>3871</v>
      </c>
    </row>
    <row r="40" spans="1:20" x14ac:dyDescent="0.15">
      <c r="A40" s="15" t="s">
        <v>123</v>
      </c>
      <c r="B40" s="15">
        <v>105</v>
      </c>
      <c r="C40" s="15">
        <v>125</v>
      </c>
      <c r="D40" s="15" t="s">
        <v>88</v>
      </c>
      <c r="E40" s="15">
        <v>57</v>
      </c>
      <c r="F40" s="15" t="s">
        <v>64</v>
      </c>
      <c r="G40" s="15">
        <v>0</v>
      </c>
      <c r="H40" s="15"/>
      <c r="I40" s="15"/>
      <c r="J40" s="15" t="s">
        <v>3573</v>
      </c>
      <c r="K40" s="15" t="s">
        <v>3568</v>
      </c>
      <c r="L40" s="15" t="s">
        <v>3689</v>
      </c>
      <c r="M40" s="15">
        <v>105</v>
      </c>
      <c r="N40" s="15">
        <v>125</v>
      </c>
      <c r="O40" s="15" t="s">
        <v>3879</v>
      </c>
      <c r="P40" s="15">
        <f t="shared" si="0"/>
        <v>57</v>
      </c>
      <c r="Q40" s="15" t="s">
        <v>3866</v>
      </c>
      <c r="R40" s="15"/>
      <c r="S40" s="15" t="s">
        <v>3573</v>
      </c>
      <c r="T40" s="15" t="s">
        <v>3869</v>
      </c>
    </row>
    <row r="41" spans="1:20" x14ac:dyDescent="0.15">
      <c r="A41" s="15" t="s">
        <v>485</v>
      </c>
      <c r="B41" s="15">
        <v>105</v>
      </c>
      <c r="C41" s="15">
        <v>125</v>
      </c>
      <c r="D41" s="15" t="s">
        <v>121</v>
      </c>
      <c r="E41" s="15">
        <v>57</v>
      </c>
      <c r="F41" s="15" t="s">
        <v>62</v>
      </c>
      <c r="G41" s="15">
        <v>0</v>
      </c>
      <c r="H41" s="15"/>
      <c r="I41" s="15"/>
      <c r="J41" s="15" t="s">
        <v>3573</v>
      </c>
      <c r="K41" s="15" t="s">
        <v>3568</v>
      </c>
      <c r="L41" s="15" t="s">
        <v>3698</v>
      </c>
      <c r="M41" s="15">
        <v>105</v>
      </c>
      <c r="N41" s="15">
        <v>125</v>
      </c>
      <c r="O41" s="15" t="s">
        <v>3881</v>
      </c>
      <c r="P41" s="15">
        <f t="shared" si="0"/>
        <v>57</v>
      </c>
      <c r="Q41" s="15" t="s">
        <v>3864</v>
      </c>
      <c r="R41" s="15"/>
      <c r="S41" s="15" t="s">
        <v>3573</v>
      </c>
      <c r="T41" s="15" t="s">
        <v>3869</v>
      </c>
    </row>
    <row r="42" spans="1:20" x14ac:dyDescent="0.15">
      <c r="A42" s="15" t="s">
        <v>200</v>
      </c>
      <c r="B42" s="15">
        <v>108</v>
      </c>
      <c r="C42" s="15">
        <v>124</v>
      </c>
      <c r="D42" s="15" t="s">
        <v>19</v>
      </c>
      <c r="E42" s="15">
        <v>64</v>
      </c>
      <c r="F42" s="15" t="s">
        <v>55</v>
      </c>
      <c r="G42" s="15">
        <v>0</v>
      </c>
      <c r="H42" s="15"/>
      <c r="I42" s="15" t="s">
        <v>3572</v>
      </c>
      <c r="J42" s="15" t="s">
        <v>3573</v>
      </c>
      <c r="K42" s="15" t="s">
        <v>3574</v>
      </c>
      <c r="L42" s="15" t="s">
        <v>3585</v>
      </c>
      <c r="M42" s="15">
        <v>108</v>
      </c>
      <c r="N42" s="15">
        <v>124</v>
      </c>
      <c r="O42" s="15" t="s">
        <v>3882</v>
      </c>
      <c r="P42" s="15">
        <f t="shared" si="0"/>
        <v>64</v>
      </c>
      <c r="Q42" s="15" t="s">
        <v>3864</v>
      </c>
      <c r="R42" s="15" t="s">
        <v>3885</v>
      </c>
      <c r="S42" s="15" t="s">
        <v>3573</v>
      </c>
      <c r="T42" s="15" t="s">
        <v>3870</v>
      </c>
    </row>
    <row r="43" spans="1:20" x14ac:dyDescent="0.15">
      <c r="A43" s="15" t="s">
        <v>3579</v>
      </c>
      <c r="B43" s="15">
        <v>114</v>
      </c>
      <c r="C43" s="15">
        <v>122</v>
      </c>
      <c r="D43" s="15" t="s">
        <v>88</v>
      </c>
      <c r="E43" s="15">
        <v>66</v>
      </c>
      <c r="F43" s="15" t="s">
        <v>55</v>
      </c>
      <c r="G43" s="15">
        <v>0</v>
      </c>
      <c r="H43" s="15" t="s">
        <v>3580</v>
      </c>
      <c r="I43" s="15" t="s">
        <v>3572</v>
      </c>
      <c r="J43" s="15" t="s">
        <v>3575</v>
      </c>
      <c r="K43" s="15" t="s">
        <v>3574</v>
      </c>
      <c r="L43" s="15" t="s">
        <v>3581</v>
      </c>
      <c r="M43" s="15">
        <v>114</v>
      </c>
      <c r="N43" s="15">
        <v>122</v>
      </c>
      <c r="O43" s="15" t="s">
        <v>3879</v>
      </c>
      <c r="P43" s="15">
        <f t="shared" si="0"/>
        <v>66</v>
      </c>
      <c r="Q43" s="15" t="s">
        <v>3864</v>
      </c>
      <c r="R43" s="15" t="s">
        <v>3885</v>
      </c>
      <c r="S43" s="15" t="s">
        <v>3575</v>
      </c>
      <c r="T43" s="15" t="s">
        <v>3870</v>
      </c>
    </row>
    <row r="44" spans="1:20" x14ac:dyDescent="0.15">
      <c r="A44" s="15" t="s">
        <v>2367</v>
      </c>
      <c r="B44" s="15">
        <v>114</v>
      </c>
      <c r="C44" s="15">
        <v>122</v>
      </c>
      <c r="D44" s="15" t="s">
        <v>121</v>
      </c>
      <c r="E44" s="15">
        <v>31</v>
      </c>
      <c r="F44" s="15" t="s">
        <v>55</v>
      </c>
      <c r="G44" s="15">
        <v>0</v>
      </c>
      <c r="H44" s="15"/>
      <c r="I44" s="15" t="s">
        <v>3572</v>
      </c>
      <c r="J44" s="15" t="s">
        <v>3567</v>
      </c>
      <c r="K44" s="15" t="s">
        <v>3574</v>
      </c>
      <c r="L44" s="15" t="s">
        <v>3682</v>
      </c>
      <c r="M44" s="15">
        <v>114</v>
      </c>
      <c r="N44" s="15">
        <v>122</v>
      </c>
      <c r="O44" s="15" t="s">
        <v>3881</v>
      </c>
      <c r="P44" s="15">
        <f t="shared" si="0"/>
        <v>31</v>
      </c>
      <c r="Q44" s="15" t="s">
        <v>3864</v>
      </c>
      <c r="R44" s="15" t="s">
        <v>3885</v>
      </c>
      <c r="S44" s="15" t="s">
        <v>3868</v>
      </c>
      <c r="T44" s="15" t="s">
        <v>3870</v>
      </c>
    </row>
    <row r="45" spans="1:20" x14ac:dyDescent="0.15">
      <c r="A45" s="15" t="s">
        <v>724</v>
      </c>
      <c r="B45" s="15">
        <v>114</v>
      </c>
      <c r="C45" s="15">
        <v>122</v>
      </c>
      <c r="D45" s="15" t="s">
        <v>19</v>
      </c>
      <c r="E45" s="15">
        <v>66</v>
      </c>
      <c r="F45" s="15" t="s">
        <v>55</v>
      </c>
      <c r="G45" s="15">
        <v>0</v>
      </c>
      <c r="H45" s="15"/>
      <c r="I45" s="15" t="s">
        <v>3572</v>
      </c>
      <c r="J45" s="15" t="s">
        <v>3567</v>
      </c>
      <c r="K45" s="15" t="s">
        <v>3574</v>
      </c>
      <c r="L45" s="15" t="s">
        <v>3583</v>
      </c>
      <c r="M45" s="15">
        <v>114</v>
      </c>
      <c r="N45" s="15">
        <v>122</v>
      </c>
      <c r="O45" s="15" t="s">
        <v>3882</v>
      </c>
      <c r="P45" s="15">
        <f t="shared" si="0"/>
        <v>66</v>
      </c>
      <c r="Q45" s="15" t="s">
        <v>3864</v>
      </c>
      <c r="R45" s="15" t="s">
        <v>3885</v>
      </c>
      <c r="S45" s="15" t="s">
        <v>3868</v>
      </c>
      <c r="T45" s="15" t="s">
        <v>3870</v>
      </c>
    </row>
    <row r="46" spans="1:20" x14ac:dyDescent="0.15">
      <c r="A46" s="15" t="s">
        <v>2340</v>
      </c>
      <c r="B46" s="15">
        <v>102</v>
      </c>
      <c r="C46" s="15">
        <v>122</v>
      </c>
      <c r="D46" s="15" t="s">
        <v>88</v>
      </c>
      <c r="E46" s="15">
        <v>62</v>
      </c>
      <c r="F46" s="15" t="s">
        <v>55</v>
      </c>
      <c r="G46" s="15">
        <v>0</v>
      </c>
      <c r="H46" s="15"/>
      <c r="I46" s="15"/>
      <c r="J46" s="15" t="s">
        <v>3573</v>
      </c>
      <c r="K46" s="15" t="s">
        <v>3568</v>
      </c>
      <c r="L46" s="15" t="s">
        <v>3590</v>
      </c>
      <c r="M46" s="15">
        <v>102</v>
      </c>
      <c r="N46" s="15">
        <v>122</v>
      </c>
      <c r="O46" s="15" t="s">
        <v>3879</v>
      </c>
      <c r="P46" s="15">
        <f t="shared" si="0"/>
        <v>62</v>
      </c>
      <c r="Q46" s="15" t="s">
        <v>3864</v>
      </c>
      <c r="R46" s="15"/>
      <c r="S46" s="15" t="s">
        <v>3573</v>
      </c>
      <c r="T46" s="15" t="s">
        <v>3869</v>
      </c>
    </row>
    <row r="47" spans="1:20" x14ac:dyDescent="0.15">
      <c r="A47" s="15" t="s">
        <v>177</v>
      </c>
      <c r="B47" s="15">
        <v>102</v>
      </c>
      <c r="C47" s="15">
        <v>122</v>
      </c>
      <c r="D47" s="15" t="s">
        <v>145</v>
      </c>
      <c r="E47" s="15">
        <v>62</v>
      </c>
      <c r="F47" s="15" t="s">
        <v>55</v>
      </c>
      <c r="G47" s="15">
        <v>0</v>
      </c>
      <c r="H47" s="15"/>
      <c r="I47" s="15"/>
      <c r="J47" s="15" t="s">
        <v>3573</v>
      </c>
      <c r="K47" s="15" t="s">
        <v>3568</v>
      </c>
      <c r="L47" s="15" t="s">
        <v>3701</v>
      </c>
      <c r="M47" s="15">
        <v>102</v>
      </c>
      <c r="N47" s="15">
        <v>122</v>
      </c>
      <c r="O47" s="15" t="s">
        <v>3880</v>
      </c>
      <c r="P47" s="15">
        <f t="shared" si="0"/>
        <v>62</v>
      </c>
      <c r="Q47" s="15" t="s">
        <v>3864</v>
      </c>
      <c r="R47" s="15"/>
      <c r="S47" s="15" t="s">
        <v>3573</v>
      </c>
      <c r="T47" s="15" t="s">
        <v>3869</v>
      </c>
    </row>
    <row r="48" spans="1:20" x14ac:dyDescent="0.15">
      <c r="A48" s="15" t="s">
        <v>3587</v>
      </c>
      <c r="B48" s="15">
        <v>105</v>
      </c>
      <c r="C48" s="15">
        <v>121</v>
      </c>
      <c r="D48" s="15" t="s">
        <v>145</v>
      </c>
      <c r="E48" s="15">
        <v>57</v>
      </c>
      <c r="F48" s="15" t="s">
        <v>62</v>
      </c>
      <c r="G48" s="15">
        <v>0</v>
      </c>
      <c r="H48" s="15"/>
      <c r="I48" s="15"/>
      <c r="J48" s="15" t="s">
        <v>3573</v>
      </c>
      <c r="K48" s="15" t="s">
        <v>3574</v>
      </c>
      <c r="L48" s="15" t="s">
        <v>3687</v>
      </c>
      <c r="M48" s="15">
        <v>105</v>
      </c>
      <c r="N48" s="15">
        <v>121</v>
      </c>
      <c r="O48" s="15" t="s">
        <v>3880</v>
      </c>
      <c r="P48" s="15">
        <f t="shared" si="0"/>
        <v>57</v>
      </c>
      <c r="Q48" s="15" t="s">
        <v>3864</v>
      </c>
      <c r="R48" s="15"/>
      <c r="S48" s="15" t="s">
        <v>3573</v>
      </c>
      <c r="T48" s="15" t="s">
        <v>3870</v>
      </c>
    </row>
    <row r="49" spans="1:20" x14ac:dyDescent="0.15">
      <c r="A49" s="15" t="s">
        <v>142</v>
      </c>
      <c r="B49" s="15">
        <v>105</v>
      </c>
      <c r="C49" s="15">
        <v>117</v>
      </c>
      <c r="D49" s="15" t="s">
        <v>121</v>
      </c>
      <c r="E49" s="15">
        <v>50</v>
      </c>
      <c r="F49" s="15" t="s">
        <v>60</v>
      </c>
      <c r="G49" s="15">
        <v>5</v>
      </c>
      <c r="H49" s="15"/>
      <c r="I49" s="15"/>
      <c r="J49" s="15" t="s">
        <v>3575</v>
      </c>
      <c r="K49" s="15" t="s">
        <v>3582</v>
      </c>
      <c r="L49" s="15" t="s">
        <v>3686</v>
      </c>
      <c r="M49" s="15">
        <v>105</v>
      </c>
      <c r="N49" s="15">
        <v>117</v>
      </c>
      <c r="O49" s="15" t="s">
        <v>3881</v>
      </c>
      <c r="P49" s="15">
        <f t="shared" si="0"/>
        <v>50</v>
      </c>
      <c r="Q49" s="15" t="s">
        <v>3864</v>
      </c>
      <c r="R49" s="15"/>
      <c r="S49" s="15" t="s">
        <v>3575</v>
      </c>
      <c r="T49" s="15" t="s">
        <v>3871</v>
      </c>
    </row>
    <row r="50" spans="1:20" x14ac:dyDescent="0.15">
      <c r="A50" s="15" t="s">
        <v>2358</v>
      </c>
      <c r="B50" s="15">
        <v>105</v>
      </c>
      <c r="C50" s="15">
        <v>117</v>
      </c>
      <c r="D50" s="15" t="s">
        <v>88</v>
      </c>
      <c r="E50" s="15">
        <v>25</v>
      </c>
      <c r="F50" s="15" t="s">
        <v>64</v>
      </c>
      <c r="G50" s="15">
        <v>0</v>
      </c>
      <c r="H50" s="15"/>
      <c r="I50" s="15"/>
      <c r="J50" s="15" t="s">
        <v>3567</v>
      </c>
      <c r="K50" s="15" t="s">
        <v>3582</v>
      </c>
      <c r="L50" s="15" t="s">
        <v>3688</v>
      </c>
      <c r="M50" s="15">
        <v>105</v>
      </c>
      <c r="N50" s="15">
        <v>117</v>
      </c>
      <c r="O50" s="15" t="s">
        <v>3879</v>
      </c>
      <c r="P50" s="15">
        <f t="shared" si="0"/>
        <v>25</v>
      </c>
      <c r="Q50" s="15" t="s">
        <v>3866</v>
      </c>
      <c r="R50" s="15"/>
      <c r="S50" s="15" t="s">
        <v>3868</v>
      </c>
      <c r="T50" s="15" t="s">
        <v>3871</v>
      </c>
    </row>
    <row r="51" spans="1:20" x14ac:dyDescent="0.15">
      <c r="A51" s="15" t="s">
        <v>458</v>
      </c>
      <c r="B51" s="15">
        <v>105</v>
      </c>
      <c r="C51" s="15">
        <v>117</v>
      </c>
      <c r="D51" s="15" t="s">
        <v>88</v>
      </c>
      <c r="E51" s="15">
        <v>50</v>
      </c>
      <c r="F51" s="15" t="s">
        <v>60</v>
      </c>
      <c r="G51" s="15">
        <v>5</v>
      </c>
      <c r="H51" s="15"/>
      <c r="I51" s="15"/>
      <c r="J51" s="15" t="s">
        <v>3567</v>
      </c>
      <c r="K51" s="15" t="s">
        <v>3582</v>
      </c>
      <c r="L51" s="15" t="s">
        <v>3692</v>
      </c>
      <c r="M51" s="15">
        <v>105</v>
      </c>
      <c r="N51" s="15">
        <v>117</v>
      </c>
      <c r="O51" s="15" t="s">
        <v>3879</v>
      </c>
      <c r="P51" s="15">
        <f t="shared" si="0"/>
        <v>50</v>
      </c>
      <c r="Q51" s="15" t="s">
        <v>3864</v>
      </c>
      <c r="R51" s="15"/>
      <c r="S51" s="15" t="s">
        <v>3868</v>
      </c>
      <c r="T51" s="15" t="s">
        <v>3871</v>
      </c>
    </row>
    <row r="52" spans="1:20" x14ac:dyDescent="0.15">
      <c r="A52" s="15" t="s">
        <v>326</v>
      </c>
      <c r="B52" s="15">
        <v>105</v>
      </c>
      <c r="C52" s="15">
        <v>117</v>
      </c>
      <c r="D52" s="15" t="s">
        <v>145</v>
      </c>
      <c r="E52" s="15">
        <v>50</v>
      </c>
      <c r="F52" s="15" t="s">
        <v>59</v>
      </c>
      <c r="G52" s="15">
        <v>5</v>
      </c>
      <c r="H52" s="15"/>
      <c r="I52" s="15" t="s">
        <v>3572</v>
      </c>
      <c r="J52" s="15" t="s">
        <v>3575</v>
      </c>
      <c r="K52" s="15" t="s">
        <v>3582</v>
      </c>
      <c r="L52" s="15" t="s">
        <v>3694</v>
      </c>
      <c r="M52" s="15">
        <v>105</v>
      </c>
      <c r="N52" s="15">
        <v>117</v>
      </c>
      <c r="O52" s="15" t="s">
        <v>3880</v>
      </c>
      <c r="P52" s="15">
        <f t="shared" si="0"/>
        <v>50</v>
      </c>
      <c r="Q52" s="15" t="s">
        <v>3864</v>
      </c>
      <c r="R52" s="15" t="s">
        <v>3885</v>
      </c>
      <c r="S52" s="15" t="s">
        <v>3575</v>
      </c>
      <c r="T52" s="15" t="s">
        <v>3871</v>
      </c>
    </row>
    <row r="53" spans="1:20" x14ac:dyDescent="0.15">
      <c r="A53" s="15" t="s">
        <v>2409</v>
      </c>
      <c r="B53" s="15">
        <v>108</v>
      </c>
      <c r="C53" s="15">
        <v>116</v>
      </c>
      <c r="D53" s="15" t="s">
        <v>145</v>
      </c>
      <c r="E53" s="15">
        <v>31</v>
      </c>
      <c r="F53" s="15" t="s">
        <v>58</v>
      </c>
      <c r="G53" s="15">
        <v>0</v>
      </c>
      <c r="H53" s="15"/>
      <c r="I53" s="15"/>
      <c r="J53" s="15" t="s">
        <v>3575</v>
      </c>
      <c r="K53" s="15" t="s">
        <v>3574</v>
      </c>
      <c r="L53" s="15" t="s">
        <v>3684</v>
      </c>
      <c r="M53" s="15">
        <v>108</v>
      </c>
      <c r="N53" s="15">
        <v>116</v>
      </c>
      <c r="O53" s="15" t="s">
        <v>3880</v>
      </c>
      <c r="P53" s="15">
        <f t="shared" si="0"/>
        <v>31</v>
      </c>
      <c r="Q53" s="15" t="s">
        <v>3911</v>
      </c>
      <c r="R53" s="15"/>
      <c r="S53" s="15" t="s">
        <v>3575</v>
      </c>
      <c r="T53" s="15" t="s">
        <v>3870</v>
      </c>
    </row>
    <row r="54" spans="1:20" x14ac:dyDescent="0.15">
      <c r="A54" s="15" t="s">
        <v>1410</v>
      </c>
      <c r="B54" s="15">
        <v>108</v>
      </c>
      <c r="C54" s="15">
        <v>116</v>
      </c>
      <c r="D54" s="15" t="s">
        <v>145</v>
      </c>
      <c r="E54" s="15">
        <v>80</v>
      </c>
      <c r="F54" s="15" t="s">
        <v>56</v>
      </c>
      <c r="G54" s="15">
        <v>0</v>
      </c>
      <c r="H54" s="15"/>
      <c r="I54" s="15" t="s">
        <v>3572</v>
      </c>
      <c r="J54" s="15" t="s">
        <v>3567</v>
      </c>
      <c r="K54" s="15" t="s">
        <v>3574</v>
      </c>
      <c r="L54" s="15" t="s">
        <v>3685</v>
      </c>
      <c r="M54" s="15">
        <v>108</v>
      </c>
      <c r="N54" s="15">
        <v>116</v>
      </c>
      <c r="O54" s="15" t="s">
        <v>3880</v>
      </c>
      <c r="P54" s="15">
        <f t="shared" si="0"/>
        <v>80</v>
      </c>
      <c r="Q54" s="15" t="s">
        <v>3865</v>
      </c>
      <c r="R54" s="15" t="s">
        <v>3885</v>
      </c>
      <c r="S54" s="15" t="s">
        <v>3868</v>
      </c>
      <c r="T54" s="15" t="s">
        <v>3870</v>
      </c>
    </row>
    <row r="55" spans="1:20" x14ac:dyDescent="0.15">
      <c r="A55" s="15" t="s">
        <v>2426</v>
      </c>
      <c r="B55" s="15">
        <v>108</v>
      </c>
      <c r="C55" s="15">
        <v>116</v>
      </c>
      <c r="D55" s="15" t="s">
        <v>88</v>
      </c>
      <c r="E55" s="15">
        <v>31</v>
      </c>
      <c r="F55" s="15" t="s">
        <v>55</v>
      </c>
      <c r="G55" s="15">
        <v>0</v>
      </c>
      <c r="H55" s="15"/>
      <c r="I55" s="15"/>
      <c r="J55" s="15" t="s">
        <v>3575</v>
      </c>
      <c r="K55" s="15" t="s">
        <v>3574</v>
      </c>
      <c r="L55" s="15" t="s">
        <v>3586</v>
      </c>
      <c r="M55" s="15">
        <v>108</v>
      </c>
      <c r="N55" s="15">
        <v>116</v>
      </c>
      <c r="O55" s="15" t="s">
        <v>3879</v>
      </c>
      <c r="P55" s="15">
        <f t="shared" si="0"/>
        <v>31</v>
      </c>
      <c r="Q55" s="15" t="s">
        <v>3864</v>
      </c>
      <c r="R55" s="15"/>
      <c r="S55" s="15" t="s">
        <v>3575</v>
      </c>
      <c r="T55" s="15" t="s">
        <v>3870</v>
      </c>
    </row>
    <row r="56" spans="1:20" x14ac:dyDescent="0.15">
      <c r="A56" s="15" t="s">
        <v>2457</v>
      </c>
      <c r="B56" s="15">
        <v>105</v>
      </c>
      <c r="C56" s="15">
        <v>115</v>
      </c>
      <c r="D56" s="15" t="s">
        <v>88</v>
      </c>
      <c r="E56" s="15">
        <v>50</v>
      </c>
      <c r="F56" s="15" t="s">
        <v>60</v>
      </c>
      <c r="G56" s="15">
        <v>1</v>
      </c>
      <c r="H56" s="15" t="s">
        <v>3588</v>
      </c>
      <c r="I56" s="15"/>
      <c r="J56" s="15" t="s">
        <v>3567</v>
      </c>
      <c r="K56" s="15" t="s">
        <v>3568</v>
      </c>
      <c r="L56" s="15" t="s">
        <v>3691</v>
      </c>
      <c r="M56" s="15">
        <v>105</v>
      </c>
      <c r="N56" s="15">
        <v>115</v>
      </c>
      <c r="O56" s="15" t="s">
        <v>3879</v>
      </c>
      <c r="P56" s="15">
        <f t="shared" si="0"/>
        <v>50</v>
      </c>
      <c r="Q56" s="15" t="s">
        <v>3864</v>
      </c>
      <c r="R56" s="15"/>
      <c r="S56" s="15" t="s">
        <v>3868</v>
      </c>
      <c r="T56" s="15" t="s">
        <v>3869</v>
      </c>
    </row>
    <row r="57" spans="1:20" x14ac:dyDescent="0.15">
      <c r="A57" s="15" t="s">
        <v>1236</v>
      </c>
      <c r="B57" s="15">
        <v>105</v>
      </c>
      <c r="C57" s="15">
        <v>115</v>
      </c>
      <c r="D57" s="15" t="s">
        <v>121</v>
      </c>
      <c r="E57" s="15">
        <v>50</v>
      </c>
      <c r="F57" s="15" t="s">
        <v>60</v>
      </c>
      <c r="G57" s="15">
        <v>1</v>
      </c>
      <c r="H57" s="15"/>
      <c r="I57" s="15"/>
      <c r="J57" s="15" t="s">
        <v>3567</v>
      </c>
      <c r="K57" s="15" t="s">
        <v>3568</v>
      </c>
      <c r="L57" s="15" t="s">
        <v>3695</v>
      </c>
      <c r="M57" s="15">
        <v>105</v>
      </c>
      <c r="N57" s="15">
        <v>115</v>
      </c>
      <c r="O57" s="15" t="s">
        <v>3881</v>
      </c>
      <c r="P57" s="15">
        <f t="shared" si="0"/>
        <v>50</v>
      </c>
      <c r="Q57" s="15" t="s">
        <v>3864</v>
      </c>
      <c r="R57" s="15"/>
      <c r="S57" s="15" t="s">
        <v>3868</v>
      </c>
      <c r="T57" s="15" t="s">
        <v>3869</v>
      </c>
    </row>
    <row r="58" spans="1:20" x14ac:dyDescent="0.15">
      <c r="A58" s="15" t="s">
        <v>2326</v>
      </c>
      <c r="B58" s="15">
        <v>102</v>
      </c>
      <c r="C58" s="15">
        <v>114</v>
      </c>
      <c r="D58" s="15" t="s">
        <v>145</v>
      </c>
      <c r="E58" s="15">
        <v>62</v>
      </c>
      <c r="F58" s="15" t="s">
        <v>55</v>
      </c>
      <c r="G58" s="15">
        <v>0</v>
      </c>
      <c r="H58" s="15"/>
      <c r="I58" s="15" t="s">
        <v>3572</v>
      </c>
      <c r="J58" s="15" t="s">
        <v>3575</v>
      </c>
      <c r="K58" s="15" t="s">
        <v>3582</v>
      </c>
      <c r="L58" s="15" t="s">
        <v>3699</v>
      </c>
      <c r="M58" s="15">
        <v>102</v>
      </c>
      <c r="N58" s="15">
        <v>114</v>
      </c>
      <c r="O58" s="15" t="s">
        <v>3880</v>
      </c>
      <c r="P58" s="15">
        <f t="shared" si="0"/>
        <v>62</v>
      </c>
      <c r="Q58" s="15" t="s">
        <v>3864</v>
      </c>
      <c r="R58" s="15" t="s">
        <v>3885</v>
      </c>
      <c r="S58" s="15" t="s">
        <v>3575</v>
      </c>
      <c r="T58" s="15" t="s">
        <v>3871</v>
      </c>
    </row>
    <row r="59" spans="1:20" x14ac:dyDescent="0.15">
      <c r="A59" s="15" t="s">
        <v>183</v>
      </c>
      <c r="B59" s="15">
        <v>102</v>
      </c>
      <c r="C59" s="15">
        <v>114</v>
      </c>
      <c r="D59" s="15" t="s">
        <v>88</v>
      </c>
      <c r="E59" s="15">
        <v>62</v>
      </c>
      <c r="F59" s="15" t="s">
        <v>55</v>
      </c>
      <c r="G59" s="15">
        <v>0</v>
      </c>
      <c r="H59" s="15"/>
      <c r="I59" s="15" t="s">
        <v>3594</v>
      </c>
      <c r="J59" s="15" t="s">
        <v>3575</v>
      </c>
      <c r="K59" s="15" t="s">
        <v>3582</v>
      </c>
      <c r="L59" s="15" t="s">
        <v>3595</v>
      </c>
      <c r="M59" s="15">
        <v>102</v>
      </c>
      <c r="N59" s="15">
        <v>114</v>
      </c>
      <c r="O59" s="15" t="s">
        <v>3879</v>
      </c>
      <c r="P59" s="15">
        <f t="shared" ref="P59:P90" si="1">E59</f>
        <v>62</v>
      </c>
      <c r="Q59" s="15" t="s">
        <v>3864</v>
      </c>
      <c r="R59" s="15" t="s">
        <v>3913</v>
      </c>
      <c r="S59" s="15" t="s">
        <v>3575</v>
      </c>
      <c r="T59" s="15" t="s">
        <v>3871</v>
      </c>
    </row>
    <row r="60" spans="1:20" x14ac:dyDescent="0.15">
      <c r="A60" s="15" t="s">
        <v>1497</v>
      </c>
      <c r="B60" s="15">
        <v>105</v>
      </c>
      <c r="C60" s="15">
        <v>113</v>
      </c>
      <c r="D60" s="15" t="s">
        <v>121</v>
      </c>
      <c r="E60" s="15">
        <v>50</v>
      </c>
      <c r="F60" s="15" t="s">
        <v>59</v>
      </c>
      <c r="G60" s="15">
        <v>5</v>
      </c>
      <c r="H60" s="15"/>
      <c r="I60" s="15" t="s">
        <v>3572</v>
      </c>
      <c r="J60" s="15" t="s">
        <v>3567</v>
      </c>
      <c r="K60" s="15" t="s">
        <v>3574</v>
      </c>
      <c r="L60" s="15" t="s">
        <v>3690</v>
      </c>
      <c r="M60" s="15">
        <v>105</v>
      </c>
      <c r="N60" s="15">
        <v>113</v>
      </c>
      <c r="O60" s="15" t="s">
        <v>3881</v>
      </c>
      <c r="P60" s="15">
        <f t="shared" si="1"/>
        <v>50</v>
      </c>
      <c r="Q60" s="15" t="s">
        <v>3864</v>
      </c>
      <c r="R60" s="15" t="s">
        <v>3885</v>
      </c>
      <c r="S60" s="15" t="s">
        <v>3868</v>
      </c>
      <c r="T60" s="15" t="s">
        <v>3870</v>
      </c>
    </row>
    <row r="61" spans="1:20" x14ac:dyDescent="0.15">
      <c r="A61" s="15" t="s">
        <v>3589</v>
      </c>
      <c r="B61" s="15">
        <v>105</v>
      </c>
      <c r="C61" s="15">
        <v>113</v>
      </c>
      <c r="D61" s="15" t="s">
        <v>145</v>
      </c>
      <c r="E61" s="15">
        <v>50</v>
      </c>
      <c r="F61" s="15" t="s">
        <v>60</v>
      </c>
      <c r="G61" s="15">
        <v>5</v>
      </c>
      <c r="H61" s="15"/>
      <c r="I61" s="15"/>
      <c r="J61" s="15" t="s">
        <v>3567</v>
      </c>
      <c r="K61" s="15" t="s">
        <v>3574</v>
      </c>
      <c r="L61" s="15" t="s">
        <v>3696</v>
      </c>
      <c r="M61" s="15">
        <v>105</v>
      </c>
      <c r="N61" s="15">
        <v>113</v>
      </c>
      <c r="O61" s="15" t="s">
        <v>3880</v>
      </c>
      <c r="P61" s="15">
        <f t="shared" si="1"/>
        <v>50</v>
      </c>
      <c r="Q61" s="15" t="s">
        <v>3864</v>
      </c>
      <c r="R61" s="15"/>
      <c r="S61" s="15" t="s">
        <v>3868</v>
      </c>
      <c r="T61" s="15" t="s">
        <v>3870</v>
      </c>
    </row>
    <row r="62" spans="1:20" x14ac:dyDescent="0.15">
      <c r="A62" s="15" t="s">
        <v>2407</v>
      </c>
      <c r="B62" s="15">
        <v>102</v>
      </c>
      <c r="C62" s="15">
        <v>112</v>
      </c>
      <c r="D62" s="15" t="s">
        <v>145</v>
      </c>
      <c r="E62" s="15">
        <v>62</v>
      </c>
      <c r="F62" s="15" t="s">
        <v>55</v>
      </c>
      <c r="G62" s="15">
        <v>0</v>
      </c>
      <c r="H62" s="15"/>
      <c r="I62" s="15" t="s">
        <v>3592</v>
      </c>
      <c r="J62" s="15" t="s">
        <v>3567</v>
      </c>
      <c r="K62" s="15" t="s">
        <v>3568</v>
      </c>
      <c r="L62" s="15" t="s">
        <v>3700</v>
      </c>
      <c r="M62" s="15">
        <v>102</v>
      </c>
      <c r="N62" s="15">
        <v>112</v>
      </c>
      <c r="O62" s="15" t="s">
        <v>3880</v>
      </c>
      <c r="P62" s="15">
        <f t="shared" si="1"/>
        <v>62</v>
      </c>
      <c r="Q62" s="15" t="s">
        <v>3864</v>
      </c>
      <c r="R62" s="15" t="s">
        <v>3912</v>
      </c>
      <c r="S62" s="15" t="s">
        <v>3868</v>
      </c>
      <c r="T62" s="15" t="s">
        <v>3869</v>
      </c>
    </row>
    <row r="63" spans="1:20" x14ac:dyDescent="0.15">
      <c r="A63" s="15" t="s">
        <v>523</v>
      </c>
      <c r="B63" s="15">
        <v>102</v>
      </c>
      <c r="C63" s="15">
        <v>112</v>
      </c>
      <c r="D63" s="15" t="s">
        <v>88</v>
      </c>
      <c r="E63" s="15">
        <v>62</v>
      </c>
      <c r="F63" s="15" t="s">
        <v>55</v>
      </c>
      <c r="G63" s="15">
        <v>0</v>
      </c>
      <c r="H63" s="15"/>
      <c r="I63" s="15" t="s">
        <v>3572</v>
      </c>
      <c r="J63" s="15" t="s">
        <v>3567</v>
      </c>
      <c r="K63" s="15" t="s">
        <v>3568</v>
      </c>
      <c r="L63" s="15" t="s">
        <v>3593</v>
      </c>
      <c r="M63" s="15">
        <v>102</v>
      </c>
      <c r="N63" s="15">
        <v>112</v>
      </c>
      <c r="O63" s="15" t="s">
        <v>3879</v>
      </c>
      <c r="P63" s="15">
        <f t="shared" si="1"/>
        <v>62</v>
      </c>
      <c r="Q63" s="15" t="s">
        <v>3864</v>
      </c>
      <c r="R63" s="15" t="s">
        <v>3885</v>
      </c>
      <c r="S63" s="15" t="s">
        <v>3868</v>
      </c>
      <c r="T63" s="15" t="s">
        <v>3869</v>
      </c>
    </row>
    <row r="64" spans="1:20" x14ac:dyDescent="0.15">
      <c r="A64" s="15" t="s">
        <v>166</v>
      </c>
      <c r="B64" s="15">
        <v>99</v>
      </c>
      <c r="C64" s="15">
        <v>109</v>
      </c>
      <c r="D64" s="15" t="s">
        <v>88</v>
      </c>
      <c r="E64" s="15">
        <v>44</v>
      </c>
      <c r="F64" s="15" t="s">
        <v>58</v>
      </c>
      <c r="G64" s="15">
        <v>0</v>
      </c>
      <c r="H64" s="15" t="s">
        <v>3596</v>
      </c>
      <c r="I64" s="15" t="s">
        <v>3597</v>
      </c>
      <c r="J64" s="15" t="s">
        <v>3575</v>
      </c>
      <c r="K64" s="15" t="s">
        <v>3574</v>
      </c>
      <c r="L64" s="15" t="s">
        <v>3598</v>
      </c>
      <c r="M64" s="15">
        <v>99</v>
      </c>
      <c r="N64" s="15">
        <v>109</v>
      </c>
      <c r="O64" s="15" t="s">
        <v>3879</v>
      </c>
      <c r="P64" s="15">
        <f t="shared" si="1"/>
        <v>44</v>
      </c>
      <c r="Q64" s="15" t="s">
        <v>3911</v>
      </c>
      <c r="R64" s="15" t="s">
        <v>3914</v>
      </c>
      <c r="S64" s="15" t="s">
        <v>3575</v>
      </c>
      <c r="T64" s="15" t="s">
        <v>3870</v>
      </c>
    </row>
    <row r="65" spans="1:20" x14ac:dyDescent="0.15">
      <c r="A65" s="15" t="s">
        <v>2337</v>
      </c>
      <c r="B65" s="15">
        <v>99</v>
      </c>
      <c r="C65" s="15">
        <v>109</v>
      </c>
      <c r="D65" s="15" t="s">
        <v>88</v>
      </c>
      <c r="E65" s="15">
        <v>46</v>
      </c>
      <c r="F65" s="15" t="s">
        <v>55</v>
      </c>
      <c r="G65" s="15">
        <v>0</v>
      </c>
      <c r="H65" s="15"/>
      <c r="I65" s="15" t="s">
        <v>3599</v>
      </c>
      <c r="J65" s="15" t="s">
        <v>3575</v>
      </c>
      <c r="K65" s="15" t="s">
        <v>3574</v>
      </c>
      <c r="L65" s="15" t="s">
        <v>3600</v>
      </c>
      <c r="M65" s="15">
        <v>99</v>
      </c>
      <c r="N65" s="15">
        <v>109</v>
      </c>
      <c r="O65" s="15" t="s">
        <v>3879</v>
      </c>
      <c r="P65" s="15">
        <f t="shared" si="1"/>
        <v>46</v>
      </c>
      <c r="Q65" s="15" t="s">
        <v>3864</v>
      </c>
      <c r="R65" s="15" t="s">
        <v>3915</v>
      </c>
      <c r="S65" s="15" t="s">
        <v>3575</v>
      </c>
      <c r="T65" s="15" t="s">
        <v>3870</v>
      </c>
    </row>
    <row r="66" spans="1:20" x14ac:dyDescent="0.15">
      <c r="A66" s="15" t="s">
        <v>341</v>
      </c>
      <c r="B66" s="15">
        <v>96</v>
      </c>
      <c r="C66" s="15">
        <v>108</v>
      </c>
      <c r="D66" s="15" t="s">
        <v>121</v>
      </c>
      <c r="E66" s="15">
        <v>74</v>
      </c>
      <c r="F66" s="15" t="s">
        <v>56</v>
      </c>
      <c r="G66" s="15">
        <v>0</v>
      </c>
      <c r="H66" s="15" t="s">
        <v>3596</v>
      </c>
      <c r="I66" s="15" t="s">
        <v>3572</v>
      </c>
      <c r="J66" s="15" t="s">
        <v>3575</v>
      </c>
      <c r="K66" s="15" t="s">
        <v>3582</v>
      </c>
      <c r="L66" s="15" t="s">
        <v>3702</v>
      </c>
      <c r="M66" s="15">
        <v>96</v>
      </c>
      <c r="N66" s="15">
        <v>108</v>
      </c>
      <c r="O66" s="15" t="s">
        <v>3881</v>
      </c>
      <c r="P66" s="15">
        <f t="shared" si="1"/>
        <v>74</v>
      </c>
      <c r="Q66" s="15" t="s">
        <v>3865</v>
      </c>
      <c r="R66" s="15" t="s">
        <v>3885</v>
      </c>
      <c r="S66" s="15" t="s">
        <v>3575</v>
      </c>
      <c r="T66" s="15" t="s">
        <v>3871</v>
      </c>
    </row>
    <row r="67" spans="1:20" x14ac:dyDescent="0.15">
      <c r="A67" s="15" t="s">
        <v>2360</v>
      </c>
      <c r="B67" s="15">
        <v>96</v>
      </c>
      <c r="C67" s="15">
        <v>106</v>
      </c>
      <c r="D67" s="15" t="s">
        <v>88</v>
      </c>
      <c r="E67" s="15">
        <v>28</v>
      </c>
      <c r="F67" s="15" t="s">
        <v>56</v>
      </c>
      <c r="G67" s="15">
        <v>0</v>
      </c>
      <c r="H67" s="15"/>
      <c r="I67" s="15"/>
      <c r="J67" s="15" t="s">
        <v>3575</v>
      </c>
      <c r="K67" s="15" t="s">
        <v>3568</v>
      </c>
      <c r="L67" s="15" t="s">
        <v>3601</v>
      </c>
      <c r="M67" s="15">
        <v>96</v>
      </c>
      <c r="N67" s="15">
        <v>106</v>
      </c>
      <c r="O67" s="15" t="s">
        <v>3879</v>
      </c>
      <c r="P67" s="15">
        <f t="shared" si="1"/>
        <v>28</v>
      </c>
      <c r="Q67" s="15" t="s">
        <v>3865</v>
      </c>
      <c r="R67" s="15"/>
      <c r="S67" s="15" t="s">
        <v>3575</v>
      </c>
      <c r="T67" s="15" t="s">
        <v>3869</v>
      </c>
    </row>
    <row r="68" spans="1:20" x14ac:dyDescent="0.15">
      <c r="A68" s="15" t="s">
        <v>581</v>
      </c>
      <c r="B68" s="15">
        <v>96</v>
      </c>
      <c r="C68" s="15">
        <v>106</v>
      </c>
      <c r="D68" s="15" t="s">
        <v>88</v>
      </c>
      <c r="E68" s="15">
        <v>59</v>
      </c>
      <c r="F68" s="15" t="s">
        <v>55</v>
      </c>
      <c r="G68" s="15">
        <v>0</v>
      </c>
      <c r="H68" s="15"/>
      <c r="I68" s="15"/>
      <c r="J68" s="15" t="s">
        <v>3567</v>
      </c>
      <c r="K68" s="15" t="s">
        <v>3568</v>
      </c>
      <c r="L68" s="15" t="s">
        <v>3602</v>
      </c>
      <c r="M68" s="15">
        <v>96</v>
      </c>
      <c r="N68" s="15">
        <v>106</v>
      </c>
      <c r="O68" s="15" t="s">
        <v>3879</v>
      </c>
      <c r="P68" s="15">
        <f t="shared" si="1"/>
        <v>59</v>
      </c>
      <c r="Q68" s="15" t="s">
        <v>3864</v>
      </c>
      <c r="R68" s="15"/>
      <c r="S68" s="15" t="s">
        <v>3868</v>
      </c>
      <c r="T68" s="15" t="s">
        <v>3869</v>
      </c>
    </row>
    <row r="69" spans="1:20" x14ac:dyDescent="0.15">
      <c r="A69" s="15" t="s">
        <v>3603</v>
      </c>
      <c r="B69" s="15">
        <v>96</v>
      </c>
      <c r="C69" s="15">
        <v>106</v>
      </c>
      <c r="D69" s="15" t="s">
        <v>19</v>
      </c>
      <c r="E69" s="15">
        <v>59</v>
      </c>
      <c r="F69" s="15" t="s">
        <v>58</v>
      </c>
      <c r="G69" s="15">
        <v>0</v>
      </c>
      <c r="H69" s="15"/>
      <c r="I69" s="15" t="s">
        <v>3604</v>
      </c>
      <c r="J69" s="15" t="s">
        <v>3575</v>
      </c>
      <c r="K69" s="15" t="s">
        <v>3568</v>
      </c>
      <c r="L69" s="15" t="s">
        <v>3605</v>
      </c>
      <c r="M69" s="15">
        <v>96</v>
      </c>
      <c r="N69" s="15">
        <v>106</v>
      </c>
      <c r="O69" s="15" t="s">
        <v>3882</v>
      </c>
      <c r="P69" s="15">
        <f t="shared" si="1"/>
        <v>59</v>
      </c>
      <c r="Q69" s="15" t="s">
        <v>3911</v>
      </c>
      <c r="R69" s="15" t="s">
        <v>3916</v>
      </c>
      <c r="S69" s="15" t="s">
        <v>3575</v>
      </c>
      <c r="T69" s="15" t="s">
        <v>3869</v>
      </c>
    </row>
    <row r="70" spans="1:20" x14ac:dyDescent="0.15">
      <c r="A70" s="15" t="s">
        <v>136</v>
      </c>
      <c r="B70" s="15">
        <v>94</v>
      </c>
      <c r="C70" s="15">
        <v>106</v>
      </c>
      <c r="D70" s="15" t="s">
        <v>19</v>
      </c>
      <c r="E70" s="15">
        <v>46</v>
      </c>
      <c r="F70" s="15" t="s">
        <v>61</v>
      </c>
      <c r="G70" s="15">
        <v>1</v>
      </c>
      <c r="H70" s="15" t="s">
        <v>3580</v>
      </c>
      <c r="I70" s="15"/>
      <c r="J70" s="15" t="s">
        <v>3575</v>
      </c>
      <c r="K70" s="15" t="s">
        <v>3582</v>
      </c>
      <c r="L70" s="15" t="s">
        <v>3707</v>
      </c>
      <c r="M70" s="15">
        <v>94</v>
      </c>
      <c r="N70" s="15">
        <v>106</v>
      </c>
      <c r="O70" s="15" t="s">
        <v>3882</v>
      </c>
      <c r="P70" s="15">
        <f t="shared" si="1"/>
        <v>46</v>
      </c>
      <c r="Q70" s="15" t="s">
        <v>3911</v>
      </c>
      <c r="R70" s="15" t="s">
        <v>3917</v>
      </c>
      <c r="S70" s="15" t="s">
        <v>3575</v>
      </c>
      <c r="T70" s="15" t="s">
        <v>3871</v>
      </c>
    </row>
    <row r="71" spans="1:20" x14ac:dyDescent="0.15">
      <c r="A71" s="15" t="s">
        <v>2387</v>
      </c>
      <c r="B71" s="15">
        <v>96</v>
      </c>
      <c r="C71" s="15">
        <v>104</v>
      </c>
      <c r="D71" s="15" t="s">
        <v>19</v>
      </c>
      <c r="E71" s="15">
        <v>32</v>
      </c>
      <c r="F71" s="15" t="s">
        <v>60</v>
      </c>
      <c r="G71" s="15">
        <v>5</v>
      </c>
      <c r="H71" s="15"/>
      <c r="I71" s="15"/>
      <c r="J71" s="15" t="s">
        <v>3567</v>
      </c>
      <c r="K71" s="15" t="s">
        <v>3574</v>
      </c>
      <c r="L71" s="15" t="s">
        <v>3703</v>
      </c>
      <c r="M71" s="15">
        <v>96</v>
      </c>
      <c r="N71" s="15">
        <v>104</v>
      </c>
      <c r="O71" s="15" t="s">
        <v>3882</v>
      </c>
      <c r="P71" s="15">
        <f t="shared" si="1"/>
        <v>32</v>
      </c>
      <c r="Q71" s="15" t="s">
        <v>3864</v>
      </c>
      <c r="R71" s="15"/>
      <c r="S71" s="15" t="s">
        <v>3868</v>
      </c>
      <c r="T71" s="15" t="s">
        <v>3870</v>
      </c>
    </row>
    <row r="72" spans="1:20" x14ac:dyDescent="0.15">
      <c r="A72" s="15" t="s">
        <v>231</v>
      </c>
      <c r="B72" s="15">
        <v>96</v>
      </c>
      <c r="C72" s="15">
        <v>104</v>
      </c>
      <c r="D72" s="15" t="s">
        <v>19</v>
      </c>
      <c r="E72" s="15">
        <v>59</v>
      </c>
      <c r="F72" s="15" t="s">
        <v>55</v>
      </c>
      <c r="G72" s="15">
        <v>0</v>
      </c>
      <c r="H72" s="15"/>
      <c r="I72" s="15" t="s">
        <v>3572</v>
      </c>
      <c r="J72" s="15" t="s">
        <v>3567</v>
      </c>
      <c r="K72" s="15" t="s">
        <v>3574</v>
      </c>
      <c r="L72" s="15" t="s">
        <v>3606</v>
      </c>
      <c r="M72" s="15">
        <v>96</v>
      </c>
      <c r="N72" s="15">
        <v>104</v>
      </c>
      <c r="O72" s="15" t="s">
        <v>3882</v>
      </c>
      <c r="P72" s="15">
        <f t="shared" si="1"/>
        <v>59</v>
      </c>
      <c r="Q72" s="15" t="s">
        <v>3864</v>
      </c>
      <c r="R72" s="15" t="s">
        <v>3885</v>
      </c>
      <c r="S72" s="15" t="s">
        <v>3868</v>
      </c>
      <c r="T72" s="15" t="s">
        <v>3870</v>
      </c>
    </row>
    <row r="73" spans="1:20" x14ac:dyDescent="0.15">
      <c r="A73" s="15" t="s">
        <v>541</v>
      </c>
      <c r="B73" s="15">
        <v>96</v>
      </c>
      <c r="C73" s="15">
        <v>104</v>
      </c>
      <c r="D73" s="15" t="s">
        <v>145</v>
      </c>
      <c r="E73" s="15">
        <v>59</v>
      </c>
      <c r="F73" s="15" t="s">
        <v>55</v>
      </c>
      <c r="G73" s="15">
        <v>0</v>
      </c>
      <c r="H73" s="15"/>
      <c r="I73" s="15" t="s">
        <v>3572</v>
      </c>
      <c r="J73" s="15" t="s">
        <v>3567</v>
      </c>
      <c r="K73" s="15" t="s">
        <v>3574</v>
      </c>
      <c r="L73" s="15" t="s">
        <v>3704</v>
      </c>
      <c r="M73" s="15">
        <v>96</v>
      </c>
      <c r="N73" s="15">
        <v>104</v>
      </c>
      <c r="O73" s="15" t="s">
        <v>3880</v>
      </c>
      <c r="P73" s="15">
        <f t="shared" si="1"/>
        <v>59</v>
      </c>
      <c r="Q73" s="15" t="s">
        <v>3864</v>
      </c>
      <c r="R73" s="15" t="s">
        <v>3885</v>
      </c>
      <c r="S73" s="15" t="s">
        <v>3868</v>
      </c>
      <c r="T73" s="15" t="s">
        <v>3870</v>
      </c>
    </row>
    <row r="74" spans="1:20" x14ac:dyDescent="0.15">
      <c r="A74" s="15" t="s">
        <v>2401</v>
      </c>
      <c r="B74" s="15">
        <v>94</v>
      </c>
      <c r="C74" s="15">
        <v>104</v>
      </c>
      <c r="D74" s="15" t="s">
        <v>145</v>
      </c>
      <c r="E74" s="15">
        <v>22</v>
      </c>
      <c r="F74" s="15" t="s">
        <v>60</v>
      </c>
      <c r="G74" s="15">
        <v>1</v>
      </c>
      <c r="H74" s="15"/>
      <c r="I74" s="15"/>
      <c r="J74" s="15" t="s">
        <v>3567</v>
      </c>
      <c r="K74" s="15" t="s">
        <v>3568</v>
      </c>
      <c r="L74" s="15" t="s">
        <v>3705</v>
      </c>
      <c r="M74" s="15">
        <v>94</v>
      </c>
      <c r="N74" s="15">
        <v>104</v>
      </c>
      <c r="O74" s="15" t="s">
        <v>3880</v>
      </c>
      <c r="P74" s="15">
        <f t="shared" si="1"/>
        <v>22</v>
      </c>
      <c r="Q74" s="15" t="s">
        <v>3864</v>
      </c>
      <c r="R74" s="15"/>
      <c r="S74" s="15" t="s">
        <v>3868</v>
      </c>
      <c r="T74" s="15" t="s">
        <v>3869</v>
      </c>
    </row>
    <row r="75" spans="1:20" x14ac:dyDescent="0.15">
      <c r="A75" s="15" t="s">
        <v>2420</v>
      </c>
      <c r="B75" s="15">
        <v>94</v>
      </c>
      <c r="C75" s="15">
        <v>104</v>
      </c>
      <c r="D75" s="15" t="s">
        <v>88</v>
      </c>
      <c r="E75" s="15">
        <v>22</v>
      </c>
      <c r="F75" s="15" t="s">
        <v>60</v>
      </c>
      <c r="G75" s="15">
        <v>1</v>
      </c>
      <c r="H75" s="15"/>
      <c r="I75" s="15"/>
      <c r="J75" s="15" t="s">
        <v>3567</v>
      </c>
      <c r="K75" s="15" t="s">
        <v>3568</v>
      </c>
      <c r="L75" s="15" t="s">
        <v>3706</v>
      </c>
      <c r="M75" s="15">
        <v>94</v>
      </c>
      <c r="N75" s="15">
        <v>104</v>
      </c>
      <c r="O75" s="15" t="s">
        <v>3879</v>
      </c>
      <c r="P75" s="15">
        <f t="shared" si="1"/>
        <v>22</v>
      </c>
      <c r="Q75" s="15" t="s">
        <v>3864</v>
      </c>
      <c r="R75" s="15"/>
      <c r="S75" s="15" t="s">
        <v>3868</v>
      </c>
      <c r="T75" s="15" t="s">
        <v>3869</v>
      </c>
    </row>
    <row r="76" spans="1:20" x14ac:dyDescent="0.15">
      <c r="A76" s="15" t="s">
        <v>295</v>
      </c>
      <c r="B76" s="15">
        <v>91</v>
      </c>
      <c r="C76" s="15">
        <v>103</v>
      </c>
      <c r="D76" s="15" t="s">
        <v>88</v>
      </c>
      <c r="E76" s="15">
        <v>56</v>
      </c>
      <c r="F76" s="15" t="s">
        <v>55</v>
      </c>
      <c r="G76" s="15">
        <v>0</v>
      </c>
      <c r="H76" s="15"/>
      <c r="I76" s="15"/>
      <c r="J76" s="15" t="s">
        <v>3567</v>
      </c>
      <c r="K76" s="15" t="s">
        <v>3582</v>
      </c>
      <c r="L76" s="15" t="s">
        <v>3608</v>
      </c>
      <c r="M76" s="15">
        <v>91</v>
      </c>
      <c r="N76" s="15">
        <v>103</v>
      </c>
      <c r="O76" s="15" t="s">
        <v>3879</v>
      </c>
      <c r="P76" s="15">
        <f t="shared" si="1"/>
        <v>56</v>
      </c>
      <c r="Q76" s="15" t="s">
        <v>3864</v>
      </c>
      <c r="R76" s="15"/>
      <c r="S76" s="15" t="s">
        <v>3868</v>
      </c>
      <c r="T76" s="15" t="s">
        <v>3871</v>
      </c>
    </row>
    <row r="77" spans="1:20" x14ac:dyDescent="0.15">
      <c r="A77" s="15" t="s">
        <v>351</v>
      </c>
      <c r="B77" s="15">
        <v>91</v>
      </c>
      <c r="C77" s="15">
        <v>103</v>
      </c>
      <c r="D77" s="15" t="s">
        <v>121</v>
      </c>
      <c r="E77" s="15">
        <v>56</v>
      </c>
      <c r="F77" s="15" t="s">
        <v>55</v>
      </c>
      <c r="G77" s="15">
        <v>0</v>
      </c>
      <c r="H77" s="15"/>
      <c r="I77" s="15"/>
      <c r="J77" s="15" t="s">
        <v>3567</v>
      </c>
      <c r="K77" s="15" t="s">
        <v>3582</v>
      </c>
      <c r="L77" s="15" t="s">
        <v>3708</v>
      </c>
      <c r="M77" s="15">
        <v>91</v>
      </c>
      <c r="N77" s="15">
        <v>103</v>
      </c>
      <c r="O77" s="15" t="s">
        <v>3881</v>
      </c>
      <c r="P77" s="15">
        <f t="shared" si="1"/>
        <v>56</v>
      </c>
      <c r="Q77" s="15" t="s">
        <v>3864</v>
      </c>
      <c r="R77" s="15"/>
      <c r="S77" s="15" t="s">
        <v>3868</v>
      </c>
      <c r="T77" s="15" t="s">
        <v>3871</v>
      </c>
    </row>
    <row r="78" spans="1:20" x14ac:dyDescent="0.15">
      <c r="A78" s="15" t="s">
        <v>681</v>
      </c>
      <c r="B78" s="15">
        <v>91</v>
      </c>
      <c r="C78" s="15">
        <v>103</v>
      </c>
      <c r="D78" s="15" t="s">
        <v>121</v>
      </c>
      <c r="E78" s="15">
        <v>56</v>
      </c>
      <c r="F78" s="15" t="s">
        <v>58</v>
      </c>
      <c r="G78" s="15">
        <v>0</v>
      </c>
      <c r="H78" s="15" t="s">
        <v>3588</v>
      </c>
      <c r="I78" s="15" t="s">
        <v>3571</v>
      </c>
      <c r="J78" s="15" t="s">
        <v>3575</v>
      </c>
      <c r="K78" s="15" t="s">
        <v>3582</v>
      </c>
      <c r="L78" s="15" t="s">
        <v>3709</v>
      </c>
      <c r="M78" s="15">
        <v>91</v>
      </c>
      <c r="N78" s="15">
        <v>103</v>
      </c>
      <c r="O78" s="15" t="s">
        <v>3881</v>
      </c>
      <c r="P78" s="15">
        <f t="shared" si="1"/>
        <v>56</v>
      </c>
      <c r="Q78" s="15" t="s">
        <v>3911</v>
      </c>
      <c r="R78" s="15" t="s">
        <v>3884</v>
      </c>
      <c r="S78" s="15" t="s">
        <v>3575</v>
      </c>
      <c r="T78" s="15" t="s">
        <v>3871</v>
      </c>
    </row>
    <row r="79" spans="1:20" x14ac:dyDescent="0.15">
      <c r="A79" s="15" t="s">
        <v>2364</v>
      </c>
      <c r="B79" s="15">
        <v>91</v>
      </c>
      <c r="C79" s="15">
        <v>103</v>
      </c>
      <c r="D79" s="15" t="s">
        <v>19</v>
      </c>
      <c r="E79" s="15">
        <v>28</v>
      </c>
      <c r="F79" s="15" t="s">
        <v>55</v>
      </c>
      <c r="G79" s="15">
        <v>0</v>
      </c>
      <c r="H79" s="15"/>
      <c r="I79" s="15" t="s">
        <v>3571</v>
      </c>
      <c r="J79" s="15" t="s">
        <v>3575</v>
      </c>
      <c r="K79" s="15" t="s">
        <v>3582</v>
      </c>
      <c r="L79" s="15" t="s">
        <v>3609</v>
      </c>
      <c r="M79" s="15">
        <v>91</v>
      </c>
      <c r="N79" s="15">
        <v>103</v>
      </c>
      <c r="O79" s="15" t="s">
        <v>3882</v>
      </c>
      <c r="P79" s="15">
        <f t="shared" si="1"/>
        <v>28</v>
      </c>
      <c r="Q79" s="15" t="s">
        <v>3864</v>
      </c>
      <c r="R79" s="15" t="s">
        <v>3884</v>
      </c>
      <c r="S79" s="15" t="s">
        <v>3575</v>
      </c>
      <c r="T79" s="15" t="s">
        <v>3871</v>
      </c>
    </row>
    <row r="80" spans="1:20" x14ac:dyDescent="0.15">
      <c r="A80" s="15" t="s">
        <v>130</v>
      </c>
      <c r="B80" s="15">
        <v>91</v>
      </c>
      <c r="C80" s="15">
        <v>101</v>
      </c>
      <c r="D80" s="15" t="s">
        <v>145</v>
      </c>
      <c r="E80" s="15">
        <v>71</v>
      </c>
      <c r="F80" s="15" t="s">
        <v>56</v>
      </c>
      <c r="G80" s="15">
        <v>0</v>
      </c>
      <c r="H80" s="15"/>
      <c r="I80" s="15" t="s">
        <v>3566</v>
      </c>
      <c r="J80" s="15" t="s">
        <v>3575</v>
      </c>
      <c r="K80" s="15" t="s">
        <v>3568</v>
      </c>
      <c r="L80" s="15" t="s">
        <v>3710</v>
      </c>
      <c r="M80" s="15">
        <v>91</v>
      </c>
      <c r="N80" s="15">
        <v>101</v>
      </c>
      <c r="O80" s="15" t="s">
        <v>3880</v>
      </c>
      <c r="P80" s="15">
        <f t="shared" si="1"/>
        <v>71</v>
      </c>
      <c r="Q80" s="15" t="s">
        <v>3865</v>
      </c>
      <c r="R80" s="15" t="s">
        <v>3909</v>
      </c>
      <c r="S80" s="15" t="s">
        <v>3575</v>
      </c>
      <c r="T80" s="15" t="s">
        <v>3869</v>
      </c>
    </row>
    <row r="81" spans="1:20" x14ac:dyDescent="0.15">
      <c r="A81" s="15" t="s">
        <v>2362</v>
      </c>
      <c r="B81" s="15">
        <v>91</v>
      </c>
      <c r="C81" s="15">
        <v>101</v>
      </c>
      <c r="D81" s="15" t="s">
        <v>145</v>
      </c>
      <c r="E81" s="15">
        <v>28</v>
      </c>
      <c r="F81" s="15" t="s">
        <v>58</v>
      </c>
      <c r="G81" s="15">
        <v>0</v>
      </c>
      <c r="H81" s="15"/>
      <c r="I81" s="15"/>
      <c r="J81" s="15" t="s">
        <v>3575</v>
      </c>
      <c r="K81" s="15" t="s">
        <v>3568</v>
      </c>
      <c r="L81" s="15" t="s">
        <v>3872</v>
      </c>
      <c r="M81" s="15">
        <v>91</v>
      </c>
      <c r="N81" s="15">
        <v>101</v>
      </c>
      <c r="O81" s="15" t="s">
        <v>3880</v>
      </c>
      <c r="P81" s="15">
        <f t="shared" si="1"/>
        <v>28</v>
      </c>
      <c r="Q81" s="15" t="s">
        <v>3911</v>
      </c>
      <c r="R81" s="15"/>
      <c r="S81" s="15" t="s">
        <v>3575</v>
      </c>
      <c r="T81" s="15" t="s">
        <v>3869</v>
      </c>
    </row>
    <row r="82" spans="1:20" x14ac:dyDescent="0.15">
      <c r="A82" s="15" t="s">
        <v>3610</v>
      </c>
      <c r="B82" s="15">
        <v>91</v>
      </c>
      <c r="C82" s="15">
        <v>101</v>
      </c>
      <c r="D82" s="15" t="s">
        <v>145</v>
      </c>
      <c r="E82" s="15">
        <v>56</v>
      </c>
      <c r="F82" s="15" t="s">
        <v>58</v>
      </c>
      <c r="G82" s="15">
        <v>0</v>
      </c>
      <c r="H82" s="15"/>
      <c r="I82" s="15"/>
      <c r="J82" s="15" t="s">
        <v>3575</v>
      </c>
      <c r="K82" s="15" t="s">
        <v>3568</v>
      </c>
      <c r="L82" s="15" t="s">
        <v>3873</v>
      </c>
      <c r="M82" s="15">
        <v>91</v>
      </c>
      <c r="N82" s="15">
        <v>101</v>
      </c>
      <c r="O82" s="15" t="s">
        <v>3880</v>
      </c>
      <c r="P82" s="15">
        <f t="shared" si="1"/>
        <v>56</v>
      </c>
      <c r="Q82" s="15" t="s">
        <v>3911</v>
      </c>
      <c r="R82" s="15"/>
      <c r="S82" s="15" t="s">
        <v>3575</v>
      </c>
      <c r="T82" s="15" t="s">
        <v>3869</v>
      </c>
    </row>
    <row r="83" spans="1:20" x14ac:dyDescent="0.15">
      <c r="A83" s="15" t="s">
        <v>519</v>
      </c>
      <c r="B83" s="15">
        <v>89</v>
      </c>
      <c r="C83" s="15">
        <v>101</v>
      </c>
      <c r="D83" s="15" t="s">
        <v>121</v>
      </c>
      <c r="E83" s="15">
        <v>50</v>
      </c>
      <c r="F83" s="15" t="s">
        <v>62</v>
      </c>
      <c r="G83" s="15">
        <v>0</v>
      </c>
      <c r="H83" s="15"/>
      <c r="I83" s="15"/>
      <c r="J83" s="15" t="s">
        <v>3567</v>
      </c>
      <c r="K83" s="15" t="s">
        <v>3582</v>
      </c>
      <c r="L83" s="15" t="s">
        <v>3713</v>
      </c>
      <c r="M83" s="15">
        <v>89</v>
      </c>
      <c r="N83" s="15">
        <v>101</v>
      </c>
      <c r="O83" s="15" t="s">
        <v>3881</v>
      </c>
      <c r="P83" s="15">
        <f t="shared" si="1"/>
        <v>50</v>
      </c>
      <c r="Q83" s="15" t="s">
        <v>3864</v>
      </c>
      <c r="R83" s="15"/>
      <c r="S83" s="15" t="s">
        <v>3868</v>
      </c>
      <c r="T83" s="15" t="s">
        <v>3871</v>
      </c>
    </row>
    <row r="84" spans="1:20" x14ac:dyDescent="0.15">
      <c r="A84" s="15" t="s">
        <v>246</v>
      </c>
      <c r="B84" s="15">
        <v>91</v>
      </c>
      <c r="C84" s="15">
        <v>99</v>
      </c>
      <c r="D84" s="15" t="s">
        <v>19</v>
      </c>
      <c r="E84" s="15">
        <v>56</v>
      </c>
      <c r="F84" s="15" t="s">
        <v>55</v>
      </c>
      <c r="G84" s="15">
        <v>0</v>
      </c>
      <c r="H84" s="15"/>
      <c r="I84" s="15" t="s">
        <v>3572</v>
      </c>
      <c r="J84" s="15" t="s">
        <v>3575</v>
      </c>
      <c r="K84" s="15" t="s">
        <v>3574</v>
      </c>
      <c r="L84" s="15" t="s">
        <v>3607</v>
      </c>
      <c r="M84" s="15">
        <v>91</v>
      </c>
      <c r="N84" s="15">
        <v>99</v>
      </c>
      <c r="O84" s="15" t="s">
        <v>3882</v>
      </c>
      <c r="P84" s="15">
        <f t="shared" si="1"/>
        <v>56</v>
      </c>
      <c r="Q84" s="15" t="s">
        <v>3864</v>
      </c>
      <c r="R84" s="15" t="s">
        <v>3885</v>
      </c>
      <c r="S84" s="15" t="s">
        <v>3575</v>
      </c>
      <c r="T84" s="15" t="s">
        <v>3870</v>
      </c>
    </row>
    <row r="85" spans="1:20" x14ac:dyDescent="0.15">
      <c r="A85" s="15" t="s">
        <v>1266</v>
      </c>
      <c r="B85" s="15">
        <v>91</v>
      </c>
      <c r="C85" s="15">
        <v>99</v>
      </c>
      <c r="D85" s="15" t="s">
        <v>88</v>
      </c>
      <c r="E85" s="15">
        <v>56</v>
      </c>
      <c r="F85" s="15" t="s">
        <v>55</v>
      </c>
      <c r="G85" s="15">
        <v>0</v>
      </c>
      <c r="H85" s="15"/>
      <c r="I85" s="15" t="s">
        <v>3571</v>
      </c>
      <c r="J85" s="15" t="s">
        <v>3567</v>
      </c>
      <c r="K85" s="15" t="s">
        <v>3574</v>
      </c>
      <c r="L85" s="15" t="s">
        <v>3611</v>
      </c>
      <c r="M85" s="15">
        <v>91</v>
      </c>
      <c r="N85" s="15">
        <v>99</v>
      </c>
      <c r="O85" s="15" t="s">
        <v>3879</v>
      </c>
      <c r="P85" s="15">
        <f t="shared" si="1"/>
        <v>56</v>
      </c>
      <c r="Q85" s="15" t="s">
        <v>3864</v>
      </c>
      <c r="R85" s="15" t="s">
        <v>3884</v>
      </c>
      <c r="S85" s="15" t="s">
        <v>3868</v>
      </c>
      <c r="T85" s="15" t="s">
        <v>3870</v>
      </c>
    </row>
    <row r="86" spans="1:20" x14ac:dyDescent="0.15">
      <c r="A86" s="15" t="s">
        <v>182</v>
      </c>
      <c r="B86" s="15">
        <v>91</v>
      </c>
      <c r="C86" s="15">
        <v>99</v>
      </c>
      <c r="D86" s="15" t="s">
        <v>19</v>
      </c>
      <c r="E86" s="15">
        <v>56</v>
      </c>
      <c r="F86" s="15" t="s">
        <v>55</v>
      </c>
      <c r="G86" s="15">
        <v>0</v>
      </c>
      <c r="H86" s="15"/>
      <c r="I86" s="15"/>
      <c r="J86" s="15" t="s">
        <v>3575</v>
      </c>
      <c r="K86" s="15" t="s">
        <v>3574</v>
      </c>
      <c r="L86" s="15" t="s">
        <v>3612</v>
      </c>
      <c r="M86" s="15">
        <v>91</v>
      </c>
      <c r="N86" s="15">
        <v>99</v>
      </c>
      <c r="O86" s="15" t="s">
        <v>3882</v>
      </c>
      <c r="P86" s="15">
        <f t="shared" si="1"/>
        <v>56</v>
      </c>
      <c r="Q86" s="15" t="s">
        <v>3864</v>
      </c>
      <c r="R86" s="15"/>
      <c r="S86" s="15" t="s">
        <v>3575</v>
      </c>
      <c r="T86" s="15" t="s">
        <v>3870</v>
      </c>
    </row>
    <row r="87" spans="1:20" x14ac:dyDescent="0.15">
      <c r="A87" s="15" t="s">
        <v>2423</v>
      </c>
      <c r="B87" s="15">
        <v>89</v>
      </c>
      <c r="C87" s="15">
        <v>99</v>
      </c>
      <c r="D87" s="15" t="s">
        <v>88</v>
      </c>
      <c r="E87" s="15">
        <v>22</v>
      </c>
      <c r="F87" s="15" t="s">
        <v>59</v>
      </c>
      <c r="G87" s="15">
        <v>1</v>
      </c>
      <c r="H87" s="15"/>
      <c r="I87" s="15"/>
      <c r="J87" s="15" t="s">
        <v>3575</v>
      </c>
      <c r="K87" s="15" t="s">
        <v>3568</v>
      </c>
      <c r="L87" s="15" t="s">
        <v>3712</v>
      </c>
      <c r="M87" s="15">
        <v>89</v>
      </c>
      <c r="N87" s="15">
        <v>99</v>
      </c>
      <c r="O87" s="15" t="s">
        <v>3879</v>
      </c>
      <c r="P87" s="15">
        <f t="shared" si="1"/>
        <v>22</v>
      </c>
      <c r="Q87" s="15" t="s">
        <v>3864</v>
      </c>
      <c r="R87" s="15"/>
      <c r="S87" s="15" t="s">
        <v>3575</v>
      </c>
      <c r="T87" s="15" t="s">
        <v>3869</v>
      </c>
    </row>
    <row r="88" spans="1:20" x14ac:dyDescent="0.15">
      <c r="A88" s="15" t="s">
        <v>2419</v>
      </c>
      <c r="B88" s="15">
        <v>89</v>
      </c>
      <c r="C88" s="15">
        <v>99</v>
      </c>
      <c r="D88" s="15" t="s">
        <v>88</v>
      </c>
      <c r="E88" s="15">
        <v>22</v>
      </c>
      <c r="F88" s="15" t="s">
        <v>62</v>
      </c>
      <c r="G88" s="15">
        <v>0</v>
      </c>
      <c r="H88" s="15"/>
      <c r="I88" s="15"/>
      <c r="J88" s="15" t="s">
        <v>3575</v>
      </c>
      <c r="K88" s="15" t="s">
        <v>3568</v>
      </c>
      <c r="L88" s="15" t="s">
        <v>3711</v>
      </c>
      <c r="M88" s="15">
        <v>89</v>
      </c>
      <c r="N88" s="15">
        <v>99</v>
      </c>
      <c r="O88" s="15" t="s">
        <v>3879</v>
      </c>
      <c r="P88" s="15">
        <f t="shared" si="1"/>
        <v>22</v>
      </c>
      <c r="Q88" s="15" t="s">
        <v>3864</v>
      </c>
      <c r="R88" s="15"/>
      <c r="S88" s="15" t="s">
        <v>3575</v>
      </c>
      <c r="T88" s="15" t="s">
        <v>3869</v>
      </c>
    </row>
    <row r="89" spans="1:20" x14ac:dyDescent="0.15">
      <c r="A89" s="15" t="s">
        <v>2400</v>
      </c>
      <c r="B89" s="15">
        <v>89</v>
      </c>
      <c r="C89" s="15">
        <v>99</v>
      </c>
      <c r="D89" s="15" t="s">
        <v>145</v>
      </c>
      <c r="E89" s="15">
        <v>22</v>
      </c>
      <c r="F89" s="15" t="s">
        <v>62</v>
      </c>
      <c r="G89" s="15">
        <v>0</v>
      </c>
      <c r="H89" s="15"/>
      <c r="I89" s="15"/>
      <c r="J89" s="15" t="s">
        <v>3575</v>
      </c>
      <c r="K89" s="15" t="s">
        <v>3568</v>
      </c>
      <c r="L89" s="15" t="s">
        <v>3716</v>
      </c>
      <c r="M89" s="15">
        <v>89</v>
      </c>
      <c r="N89" s="15">
        <v>99</v>
      </c>
      <c r="O89" s="15" t="s">
        <v>3880</v>
      </c>
      <c r="P89" s="15">
        <f t="shared" si="1"/>
        <v>22</v>
      </c>
      <c r="Q89" s="15" t="s">
        <v>3864</v>
      </c>
      <c r="R89" s="15"/>
      <c r="S89" s="15" t="s">
        <v>3575</v>
      </c>
      <c r="T89" s="15" t="s">
        <v>3869</v>
      </c>
    </row>
    <row r="90" spans="1:20" x14ac:dyDescent="0.15">
      <c r="A90" s="15" t="s">
        <v>2347</v>
      </c>
      <c r="B90" s="15">
        <v>89</v>
      </c>
      <c r="C90" s="15">
        <v>99</v>
      </c>
      <c r="D90" s="15" t="s">
        <v>88</v>
      </c>
      <c r="E90" s="15">
        <v>22</v>
      </c>
      <c r="F90" s="15" t="s">
        <v>62</v>
      </c>
      <c r="G90" s="15">
        <v>0</v>
      </c>
      <c r="H90" s="15"/>
      <c r="I90" s="15"/>
      <c r="J90" s="15" t="s">
        <v>3575</v>
      </c>
      <c r="K90" s="15" t="s">
        <v>3568</v>
      </c>
      <c r="L90" s="15" t="s">
        <v>3718</v>
      </c>
      <c r="M90" s="15">
        <v>89</v>
      </c>
      <c r="N90" s="15">
        <v>99</v>
      </c>
      <c r="O90" s="15" t="s">
        <v>3879</v>
      </c>
      <c r="P90" s="15">
        <f t="shared" si="1"/>
        <v>22</v>
      </c>
      <c r="Q90" s="15" t="s">
        <v>3864</v>
      </c>
      <c r="R90" s="15"/>
      <c r="S90" s="15" t="s">
        <v>3575</v>
      </c>
      <c r="T90" s="15" t="s">
        <v>3869</v>
      </c>
    </row>
    <row r="91" spans="1:20" x14ac:dyDescent="0.15">
      <c r="A91" s="15" t="s">
        <v>2411</v>
      </c>
      <c r="B91" s="15">
        <v>89</v>
      </c>
      <c r="C91" s="15">
        <v>99</v>
      </c>
      <c r="D91" s="15" t="s">
        <v>145</v>
      </c>
      <c r="E91" s="15">
        <v>22</v>
      </c>
      <c r="F91" s="15" t="s">
        <v>59</v>
      </c>
      <c r="G91" s="15">
        <v>1</v>
      </c>
      <c r="H91" s="15"/>
      <c r="I91" s="15"/>
      <c r="J91" s="15" t="s">
        <v>3575</v>
      </c>
      <c r="K91" s="15" t="s">
        <v>3568</v>
      </c>
      <c r="L91" s="15" t="s">
        <v>3717</v>
      </c>
      <c r="M91" s="15">
        <v>89</v>
      </c>
      <c r="N91" s="15">
        <v>99</v>
      </c>
      <c r="O91" s="15" t="s">
        <v>3880</v>
      </c>
      <c r="P91" s="15">
        <f t="shared" ref="P91:P101" si="2">E91</f>
        <v>22</v>
      </c>
      <c r="Q91" s="15" t="s">
        <v>3864</v>
      </c>
      <c r="R91" s="15"/>
      <c r="S91" s="15" t="s">
        <v>3575</v>
      </c>
      <c r="T91" s="15" t="s">
        <v>3869</v>
      </c>
    </row>
    <row r="92" spans="1:20" x14ac:dyDescent="0.15">
      <c r="A92" s="15" t="s">
        <v>2343</v>
      </c>
      <c r="B92" s="15">
        <v>89</v>
      </c>
      <c r="C92" s="15">
        <v>97</v>
      </c>
      <c r="D92" s="15" t="s">
        <v>145</v>
      </c>
      <c r="E92" s="15">
        <v>22</v>
      </c>
      <c r="F92" s="15" t="s">
        <v>63</v>
      </c>
      <c r="G92" s="15">
        <v>0</v>
      </c>
      <c r="H92" s="15"/>
      <c r="I92" s="15"/>
      <c r="J92" s="15" t="s">
        <v>3575</v>
      </c>
      <c r="K92" s="15" t="s">
        <v>3574</v>
      </c>
      <c r="L92" s="15" t="s">
        <v>3715</v>
      </c>
      <c r="M92" s="15">
        <v>89</v>
      </c>
      <c r="N92" s="15">
        <v>97</v>
      </c>
      <c r="O92" s="15" t="s">
        <v>3880</v>
      </c>
      <c r="P92" s="15">
        <f t="shared" si="2"/>
        <v>22</v>
      </c>
      <c r="Q92" s="15" t="s">
        <v>3867</v>
      </c>
      <c r="R92" s="15"/>
      <c r="S92" s="15" t="s">
        <v>3575</v>
      </c>
      <c r="T92" s="15" t="s">
        <v>3870</v>
      </c>
    </row>
    <row r="93" spans="1:20" x14ac:dyDescent="0.15">
      <c r="A93" s="15" t="s">
        <v>1327</v>
      </c>
      <c r="B93" s="15">
        <v>89</v>
      </c>
      <c r="C93" s="15">
        <v>97</v>
      </c>
      <c r="D93" s="15" t="s">
        <v>121</v>
      </c>
      <c r="E93" s="15">
        <v>50</v>
      </c>
      <c r="F93" s="15" t="s">
        <v>62</v>
      </c>
      <c r="G93" s="15">
        <v>0</v>
      </c>
      <c r="H93" s="15"/>
      <c r="I93" s="15"/>
      <c r="J93" s="15" t="s">
        <v>3575</v>
      </c>
      <c r="K93" s="15" t="s">
        <v>3574</v>
      </c>
      <c r="L93" s="15" t="s">
        <v>3714</v>
      </c>
      <c r="M93" s="15">
        <v>89</v>
      </c>
      <c r="N93" s="15">
        <v>97</v>
      </c>
      <c r="O93" s="15" t="s">
        <v>3881</v>
      </c>
      <c r="P93" s="15">
        <f t="shared" si="2"/>
        <v>50</v>
      </c>
      <c r="Q93" s="15" t="s">
        <v>3864</v>
      </c>
      <c r="R93" s="15"/>
      <c r="S93" s="15" t="s">
        <v>3575</v>
      </c>
      <c r="T93" s="15" t="s">
        <v>3870</v>
      </c>
    </row>
    <row r="94" spans="1:20" x14ac:dyDescent="0.15">
      <c r="A94" s="15" t="s">
        <v>488</v>
      </c>
      <c r="B94" s="15">
        <v>85</v>
      </c>
      <c r="C94" s="15">
        <v>97</v>
      </c>
      <c r="D94" s="15" t="s">
        <v>121</v>
      </c>
      <c r="E94" s="15">
        <v>44</v>
      </c>
      <c r="F94" s="15" t="s">
        <v>60</v>
      </c>
      <c r="G94" s="15">
        <v>5</v>
      </c>
      <c r="H94" s="15"/>
      <c r="I94" s="15"/>
      <c r="J94" s="15" t="s">
        <v>3575</v>
      </c>
      <c r="K94" s="15" t="s">
        <v>3582</v>
      </c>
      <c r="L94" s="15" t="s">
        <v>3719</v>
      </c>
      <c r="M94" s="15">
        <v>85</v>
      </c>
      <c r="N94" s="15">
        <v>97</v>
      </c>
      <c r="O94" s="15" t="s">
        <v>3881</v>
      </c>
      <c r="P94" s="15">
        <f t="shared" si="2"/>
        <v>44</v>
      </c>
      <c r="Q94" s="15" t="s">
        <v>3864</v>
      </c>
      <c r="R94" s="15"/>
      <c r="S94" s="15" t="s">
        <v>3575</v>
      </c>
      <c r="T94" s="15" t="s">
        <v>3871</v>
      </c>
    </row>
    <row r="95" spans="1:20" x14ac:dyDescent="0.15">
      <c r="A95" s="15" t="s">
        <v>2604</v>
      </c>
      <c r="B95" s="15">
        <v>85</v>
      </c>
      <c r="C95" s="15">
        <v>97</v>
      </c>
      <c r="D95" s="15" t="s">
        <v>88</v>
      </c>
      <c r="E95" s="15">
        <v>44</v>
      </c>
      <c r="F95" s="15" t="s">
        <v>60</v>
      </c>
      <c r="G95" s="15">
        <v>1</v>
      </c>
      <c r="H95" s="15"/>
      <c r="I95" s="15"/>
      <c r="J95" s="15" t="s">
        <v>3575</v>
      </c>
      <c r="K95" s="15" t="s">
        <v>3582</v>
      </c>
      <c r="L95" s="15" t="s">
        <v>3721</v>
      </c>
      <c r="M95" s="15">
        <v>85</v>
      </c>
      <c r="N95" s="15">
        <v>97</v>
      </c>
      <c r="O95" s="15" t="s">
        <v>3879</v>
      </c>
      <c r="P95" s="15">
        <f t="shared" si="2"/>
        <v>44</v>
      </c>
      <c r="Q95" s="15" t="s">
        <v>3864</v>
      </c>
      <c r="R95" s="15"/>
      <c r="S95" s="15" t="s">
        <v>3575</v>
      </c>
      <c r="T95" s="15" t="s">
        <v>3871</v>
      </c>
    </row>
    <row r="96" spans="1:20" x14ac:dyDescent="0.15">
      <c r="A96" s="15" t="s">
        <v>2353</v>
      </c>
      <c r="B96" s="15">
        <v>84</v>
      </c>
      <c r="C96" s="15">
        <v>96</v>
      </c>
      <c r="D96" s="15" t="s">
        <v>19</v>
      </c>
      <c r="E96" s="15">
        <v>24</v>
      </c>
      <c r="F96" s="15" t="s">
        <v>55</v>
      </c>
      <c r="G96" s="15">
        <v>0</v>
      </c>
      <c r="H96" s="15"/>
      <c r="I96" s="15"/>
      <c r="J96" s="15" t="s">
        <v>3567</v>
      </c>
      <c r="K96" s="15" t="s">
        <v>3582</v>
      </c>
      <c r="L96" s="15" t="s">
        <v>3613</v>
      </c>
      <c r="M96" s="15">
        <v>84</v>
      </c>
      <c r="N96" s="15">
        <v>96</v>
      </c>
      <c r="O96" s="15" t="s">
        <v>3882</v>
      </c>
      <c r="P96" s="15">
        <f t="shared" si="2"/>
        <v>24</v>
      </c>
      <c r="Q96" s="15" t="s">
        <v>3864</v>
      </c>
      <c r="R96" s="15"/>
      <c r="S96" s="15" t="s">
        <v>3868</v>
      </c>
      <c r="T96" s="15" t="s">
        <v>3871</v>
      </c>
    </row>
    <row r="97" spans="1:20" x14ac:dyDescent="0.15">
      <c r="A97" s="15" t="s">
        <v>2379</v>
      </c>
      <c r="B97" s="15">
        <v>84</v>
      </c>
      <c r="C97" s="15">
        <v>96</v>
      </c>
      <c r="D97" s="15" t="s">
        <v>19</v>
      </c>
      <c r="E97" s="15">
        <v>20</v>
      </c>
      <c r="F97" s="15" t="s">
        <v>59</v>
      </c>
      <c r="G97" s="15">
        <v>5</v>
      </c>
      <c r="H97" s="15"/>
      <c r="I97" s="15"/>
      <c r="J97" s="15" t="s">
        <v>3567</v>
      </c>
      <c r="K97" s="15" t="s">
        <v>3582</v>
      </c>
      <c r="L97" s="15" t="s">
        <v>3724</v>
      </c>
      <c r="M97" s="15">
        <v>84</v>
      </c>
      <c r="N97" s="15">
        <v>96</v>
      </c>
      <c r="O97" s="15" t="s">
        <v>3882</v>
      </c>
      <c r="P97" s="15">
        <f t="shared" si="2"/>
        <v>20</v>
      </c>
      <c r="Q97" s="15" t="s">
        <v>3864</v>
      </c>
      <c r="R97" s="15"/>
      <c r="S97" s="15" t="s">
        <v>3868</v>
      </c>
      <c r="T97" s="15" t="s">
        <v>3871</v>
      </c>
    </row>
    <row r="98" spans="1:20" x14ac:dyDescent="0.15">
      <c r="A98" s="15" t="s">
        <v>236</v>
      </c>
      <c r="B98" s="15">
        <v>84</v>
      </c>
      <c r="C98" s="15">
        <v>96</v>
      </c>
      <c r="D98" s="15" t="s">
        <v>145</v>
      </c>
      <c r="E98" s="15">
        <v>33</v>
      </c>
      <c r="F98" s="15" t="s">
        <v>59</v>
      </c>
      <c r="G98" s="15">
        <v>45</v>
      </c>
      <c r="H98" s="15"/>
      <c r="I98" s="15"/>
      <c r="J98" s="15" t="s">
        <v>3567</v>
      </c>
      <c r="K98" s="15" t="s">
        <v>3582</v>
      </c>
      <c r="L98" s="15" t="s">
        <v>3725</v>
      </c>
      <c r="M98" s="15">
        <v>84</v>
      </c>
      <c r="N98" s="15">
        <v>96</v>
      </c>
      <c r="O98" s="15" t="s">
        <v>3880</v>
      </c>
      <c r="P98" s="15">
        <f t="shared" si="2"/>
        <v>33</v>
      </c>
      <c r="Q98" s="15" t="s">
        <v>3864</v>
      </c>
      <c r="R98" s="15"/>
      <c r="S98" s="15" t="s">
        <v>3868</v>
      </c>
      <c r="T98" s="15" t="s">
        <v>3871</v>
      </c>
    </row>
    <row r="99" spans="1:20" x14ac:dyDescent="0.15">
      <c r="A99" s="15" t="s">
        <v>1520</v>
      </c>
      <c r="B99" s="15">
        <v>85</v>
      </c>
      <c r="C99" s="15">
        <v>95</v>
      </c>
      <c r="D99" s="15" t="s">
        <v>121</v>
      </c>
      <c r="E99" s="15">
        <v>44</v>
      </c>
      <c r="F99" s="15" t="s">
        <v>61</v>
      </c>
      <c r="G99" s="15">
        <v>1</v>
      </c>
      <c r="H99" s="15" t="s">
        <v>3580</v>
      </c>
      <c r="I99" s="15"/>
      <c r="J99" s="15" t="s">
        <v>3567</v>
      </c>
      <c r="K99" s="15" t="s">
        <v>3568</v>
      </c>
      <c r="L99" s="15" t="s">
        <v>3722</v>
      </c>
      <c r="M99" s="15">
        <v>85</v>
      </c>
      <c r="N99" s="15">
        <v>95</v>
      </c>
      <c r="O99" s="15" t="s">
        <v>3881</v>
      </c>
      <c r="P99" s="15">
        <f t="shared" si="2"/>
        <v>44</v>
      </c>
      <c r="Q99" s="15" t="s">
        <v>3911</v>
      </c>
      <c r="R99" s="15"/>
      <c r="S99" s="15" t="s">
        <v>3868</v>
      </c>
      <c r="T99" s="15" t="s">
        <v>3869</v>
      </c>
    </row>
    <row r="100" spans="1:20" x14ac:dyDescent="0.15">
      <c r="A100" s="15" t="s">
        <v>3620</v>
      </c>
      <c r="B100" s="15">
        <v>79</v>
      </c>
      <c r="C100" s="15">
        <v>95</v>
      </c>
      <c r="D100" s="15" t="s">
        <v>121</v>
      </c>
      <c r="E100" s="15">
        <v>51</v>
      </c>
      <c r="F100" s="15" t="s">
        <v>58</v>
      </c>
      <c r="G100" s="15">
        <v>0</v>
      </c>
      <c r="H100" s="15"/>
      <c r="I100" s="15"/>
      <c r="J100" s="15" t="s">
        <v>3573</v>
      </c>
      <c r="K100" s="15" t="s">
        <v>3574</v>
      </c>
      <c r="L100" s="15" t="s">
        <v>3741</v>
      </c>
      <c r="M100" s="15">
        <v>79</v>
      </c>
      <c r="N100" s="15">
        <v>95</v>
      </c>
      <c r="O100" s="15" t="s">
        <v>3881</v>
      </c>
      <c r="P100" s="15">
        <f t="shared" si="2"/>
        <v>51</v>
      </c>
      <c r="Q100" s="15" t="s">
        <v>3911</v>
      </c>
      <c r="R100" s="15"/>
      <c r="S100" s="15" t="s">
        <v>3573</v>
      </c>
      <c r="T100" s="15" t="s">
        <v>3870</v>
      </c>
    </row>
    <row r="101" spans="1:20" x14ac:dyDescent="0.15">
      <c r="A101" s="15" t="s">
        <v>392</v>
      </c>
      <c r="B101" s="15">
        <v>84</v>
      </c>
      <c r="C101" s="15">
        <v>94</v>
      </c>
      <c r="D101" s="15" t="s">
        <v>145</v>
      </c>
      <c r="E101" s="15">
        <v>64</v>
      </c>
      <c r="F101" s="15" t="s">
        <v>56</v>
      </c>
      <c r="G101" s="15">
        <v>0</v>
      </c>
      <c r="H101" s="15"/>
      <c r="I101" s="15"/>
      <c r="J101" s="15" t="s">
        <v>3567</v>
      </c>
      <c r="K101" s="15" t="s">
        <v>3568</v>
      </c>
      <c r="L101" s="15" t="s">
        <v>3723</v>
      </c>
      <c r="M101" s="15">
        <v>84</v>
      </c>
      <c r="N101" s="15">
        <v>94</v>
      </c>
      <c r="O101" s="15" t="s">
        <v>3880</v>
      </c>
      <c r="P101" s="15">
        <f t="shared" si="2"/>
        <v>64</v>
      </c>
      <c r="Q101" s="15" t="s">
        <v>3865</v>
      </c>
      <c r="R101" s="15"/>
      <c r="S101" s="15" t="s">
        <v>3868</v>
      </c>
      <c r="T101" s="15" t="s">
        <v>3869</v>
      </c>
    </row>
    <row r="102" spans="1:20" x14ac:dyDescent="0.15">
      <c r="A102" s="15" t="s">
        <v>876</v>
      </c>
      <c r="B102" s="15">
        <v>84</v>
      </c>
      <c r="C102" s="15">
        <v>94</v>
      </c>
      <c r="D102" s="15" t="s">
        <v>19</v>
      </c>
      <c r="E102" s="15">
        <v>53</v>
      </c>
      <c r="F102" s="15" t="s">
        <v>55</v>
      </c>
      <c r="G102" s="15">
        <v>0</v>
      </c>
      <c r="H102" s="15"/>
      <c r="I102" s="15" t="s">
        <v>3571</v>
      </c>
      <c r="J102" s="15" t="s">
        <v>3575</v>
      </c>
      <c r="K102" s="15" t="s">
        <v>3568</v>
      </c>
      <c r="L102" s="15" t="s">
        <v>3726</v>
      </c>
      <c r="M102" s="15">
        <v>84</v>
      </c>
      <c r="N102" s="15">
        <v>94</v>
      </c>
      <c r="O102" s="15"/>
      <c r="P102" s="15"/>
      <c r="Q102" s="15"/>
      <c r="R102" s="15" t="s">
        <v>3884</v>
      </c>
      <c r="S102" s="15"/>
      <c r="T102" s="15"/>
    </row>
    <row r="103" spans="1:20" x14ac:dyDescent="0.15">
      <c r="A103" s="15" t="s">
        <v>1131</v>
      </c>
      <c r="B103" s="15">
        <v>84</v>
      </c>
      <c r="C103" s="15">
        <v>94</v>
      </c>
      <c r="D103" s="15" t="s">
        <v>19</v>
      </c>
      <c r="E103" s="15">
        <v>44</v>
      </c>
      <c r="F103" s="15" t="s">
        <v>59</v>
      </c>
      <c r="G103" s="15">
        <v>1</v>
      </c>
      <c r="H103" s="15"/>
      <c r="I103" s="15" t="s">
        <v>3571</v>
      </c>
      <c r="J103" s="15" t="s">
        <v>3575</v>
      </c>
      <c r="K103" s="15" t="s">
        <v>3568</v>
      </c>
      <c r="L103" s="15" t="s">
        <v>3727</v>
      </c>
      <c r="M103" s="15">
        <v>84</v>
      </c>
      <c r="N103" s="15">
        <v>94</v>
      </c>
      <c r="O103" s="15" t="s">
        <v>3882</v>
      </c>
      <c r="P103" s="15">
        <f t="shared" ref="P103:P134" si="3">E103</f>
        <v>44</v>
      </c>
      <c r="Q103" s="15" t="s">
        <v>3864</v>
      </c>
      <c r="R103" s="15" t="s">
        <v>3884</v>
      </c>
      <c r="S103" s="15" t="s">
        <v>3575</v>
      </c>
      <c r="T103" s="15" t="s">
        <v>3869</v>
      </c>
    </row>
    <row r="104" spans="1:20" x14ac:dyDescent="0.15">
      <c r="A104" s="15" t="s">
        <v>950</v>
      </c>
      <c r="B104" s="15">
        <v>84</v>
      </c>
      <c r="C104" s="15">
        <v>94</v>
      </c>
      <c r="D104" s="15" t="s">
        <v>121</v>
      </c>
      <c r="E104" s="15">
        <v>44</v>
      </c>
      <c r="F104" s="15" t="s">
        <v>59</v>
      </c>
      <c r="G104" s="15">
        <v>1</v>
      </c>
      <c r="H104" s="15"/>
      <c r="I104" s="15" t="s">
        <v>3571</v>
      </c>
      <c r="J104" s="15" t="s">
        <v>3575</v>
      </c>
      <c r="K104" s="15" t="s">
        <v>3568</v>
      </c>
      <c r="L104" s="15" t="s">
        <v>3728</v>
      </c>
      <c r="M104" s="15">
        <v>84</v>
      </c>
      <c r="N104" s="15">
        <v>94</v>
      </c>
      <c r="O104" s="15" t="s">
        <v>3881</v>
      </c>
      <c r="P104" s="15">
        <f t="shared" si="3"/>
        <v>44</v>
      </c>
      <c r="Q104" s="15" t="s">
        <v>3864</v>
      </c>
      <c r="R104" s="15" t="s">
        <v>3884</v>
      </c>
      <c r="S104" s="15" t="s">
        <v>3575</v>
      </c>
      <c r="T104" s="15" t="s">
        <v>3869</v>
      </c>
    </row>
    <row r="105" spans="1:20" x14ac:dyDescent="0.15">
      <c r="A105" s="15" t="s">
        <v>571</v>
      </c>
      <c r="B105" s="15">
        <v>84</v>
      </c>
      <c r="C105" s="15">
        <v>94</v>
      </c>
      <c r="D105" s="15" t="s">
        <v>88</v>
      </c>
      <c r="E105" s="15">
        <v>44</v>
      </c>
      <c r="F105" s="15" t="s">
        <v>59</v>
      </c>
      <c r="G105" s="15">
        <v>1</v>
      </c>
      <c r="H105" s="15"/>
      <c r="I105" s="15"/>
      <c r="J105" s="15" t="s">
        <v>3567</v>
      </c>
      <c r="K105" s="15" t="s">
        <v>3568</v>
      </c>
      <c r="L105" s="15" t="s">
        <v>3729</v>
      </c>
      <c r="M105" s="15">
        <v>84</v>
      </c>
      <c r="N105" s="15">
        <v>94</v>
      </c>
      <c r="O105" s="15" t="s">
        <v>3879</v>
      </c>
      <c r="P105" s="15">
        <f t="shared" si="3"/>
        <v>44</v>
      </c>
      <c r="Q105" s="15" t="s">
        <v>3864</v>
      </c>
      <c r="R105" s="15"/>
      <c r="S105" s="15" t="s">
        <v>3868</v>
      </c>
      <c r="T105" s="15" t="s">
        <v>3869</v>
      </c>
    </row>
    <row r="106" spans="1:20" x14ac:dyDescent="0.15">
      <c r="A106" s="15" t="s">
        <v>214</v>
      </c>
      <c r="B106" s="15">
        <v>84</v>
      </c>
      <c r="C106" s="15">
        <v>94</v>
      </c>
      <c r="D106" s="15" t="s">
        <v>121</v>
      </c>
      <c r="E106" s="15">
        <v>40</v>
      </c>
      <c r="F106" s="15" t="s">
        <v>55</v>
      </c>
      <c r="G106" s="15">
        <v>0</v>
      </c>
      <c r="H106" s="15"/>
      <c r="I106" s="15"/>
      <c r="J106" s="15" t="s">
        <v>3575</v>
      </c>
      <c r="K106" s="15" t="s">
        <v>3568</v>
      </c>
      <c r="L106" s="15" t="s">
        <v>3730</v>
      </c>
      <c r="M106" s="15">
        <v>84</v>
      </c>
      <c r="N106" s="15">
        <v>94</v>
      </c>
      <c r="O106" s="15" t="s">
        <v>3881</v>
      </c>
      <c r="P106" s="15">
        <f t="shared" si="3"/>
        <v>40</v>
      </c>
      <c r="Q106" s="15" t="s">
        <v>3864</v>
      </c>
      <c r="R106" s="15"/>
      <c r="S106" s="15" t="s">
        <v>3575</v>
      </c>
      <c r="T106" s="15" t="s">
        <v>3869</v>
      </c>
    </row>
    <row r="107" spans="1:20" x14ac:dyDescent="0.15">
      <c r="A107" s="15" t="s">
        <v>476</v>
      </c>
      <c r="B107" s="15">
        <v>85</v>
      </c>
      <c r="C107" s="15">
        <v>93</v>
      </c>
      <c r="D107" s="15" t="s">
        <v>19</v>
      </c>
      <c r="E107" s="15">
        <v>44</v>
      </c>
      <c r="F107" s="15" t="s">
        <v>60</v>
      </c>
      <c r="G107" s="15">
        <v>10</v>
      </c>
      <c r="H107" s="15"/>
      <c r="I107" s="15"/>
      <c r="J107" s="15" t="s">
        <v>3575</v>
      </c>
      <c r="K107" s="15" t="s">
        <v>3574</v>
      </c>
      <c r="L107" s="15" t="s">
        <v>3720</v>
      </c>
      <c r="M107" s="15">
        <v>85</v>
      </c>
      <c r="N107" s="15">
        <v>93</v>
      </c>
      <c r="O107" s="15" t="s">
        <v>3882</v>
      </c>
      <c r="P107" s="15">
        <f t="shared" si="3"/>
        <v>44</v>
      </c>
      <c r="Q107" s="15" t="s">
        <v>3864</v>
      </c>
      <c r="R107" s="15"/>
      <c r="S107" s="15" t="s">
        <v>3575</v>
      </c>
      <c r="T107" s="15" t="s">
        <v>3870</v>
      </c>
    </row>
    <row r="108" spans="1:20" x14ac:dyDescent="0.15">
      <c r="A108" s="15" t="s">
        <v>1180</v>
      </c>
      <c r="B108" s="15">
        <v>84</v>
      </c>
      <c r="C108" s="15">
        <v>92</v>
      </c>
      <c r="D108" s="15" t="s">
        <v>88</v>
      </c>
      <c r="E108" s="15">
        <v>64</v>
      </c>
      <c r="F108" s="15" t="s">
        <v>56</v>
      </c>
      <c r="G108" s="15">
        <v>0</v>
      </c>
      <c r="H108" s="15"/>
      <c r="I108" s="15"/>
      <c r="J108" s="15" t="s">
        <v>3575</v>
      </c>
      <c r="K108" s="15" t="s">
        <v>3574</v>
      </c>
      <c r="L108" s="15" t="s">
        <v>3614</v>
      </c>
      <c r="M108" s="15">
        <v>84</v>
      </c>
      <c r="N108" s="15">
        <v>92</v>
      </c>
      <c r="O108" s="15" t="s">
        <v>3879</v>
      </c>
      <c r="P108" s="15">
        <f t="shared" si="3"/>
        <v>64</v>
      </c>
      <c r="Q108" s="15" t="s">
        <v>3865</v>
      </c>
      <c r="R108" s="15"/>
      <c r="S108" s="15" t="s">
        <v>3575</v>
      </c>
      <c r="T108" s="15" t="s">
        <v>3870</v>
      </c>
    </row>
    <row r="109" spans="1:20" x14ac:dyDescent="0.15">
      <c r="A109" s="15" t="s">
        <v>885</v>
      </c>
      <c r="B109" s="15">
        <v>80</v>
      </c>
      <c r="C109" s="15">
        <v>92</v>
      </c>
      <c r="D109" s="15" t="s">
        <v>121</v>
      </c>
      <c r="E109" s="15">
        <v>42</v>
      </c>
      <c r="F109" s="15" t="s">
        <v>61</v>
      </c>
      <c r="G109" s="15">
        <v>1</v>
      </c>
      <c r="H109" s="15" t="s">
        <v>3580</v>
      </c>
      <c r="I109" s="15"/>
      <c r="J109" s="15" t="s">
        <v>3567</v>
      </c>
      <c r="K109" s="15" t="s">
        <v>3582</v>
      </c>
      <c r="L109" s="15" t="s">
        <v>3737</v>
      </c>
      <c r="M109" s="15">
        <v>80</v>
      </c>
      <c r="N109" s="15">
        <v>92</v>
      </c>
      <c r="O109" s="15" t="s">
        <v>3881</v>
      </c>
      <c r="P109" s="15">
        <f t="shared" si="3"/>
        <v>42</v>
      </c>
      <c r="Q109" s="15" t="s">
        <v>3911</v>
      </c>
      <c r="R109" s="15"/>
      <c r="S109" s="15" t="s">
        <v>3868</v>
      </c>
      <c r="T109" s="15" t="s">
        <v>3871</v>
      </c>
    </row>
    <row r="110" spans="1:20" x14ac:dyDescent="0.15">
      <c r="A110" s="15" t="s">
        <v>2345</v>
      </c>
      <c r="B110" s="15">
        <v>80</v>
      </c>
      <c r="C110" s="15">
        <v>90</v>
      </c>
      <c r="D110" s="15" t="s">
        <v>19</v>
      </c>
      <c r="E110" s="15">
        <v>20</v>
      </c>
      <c r="F110" s="15" t="s">
        <v>61</v>
      </c>
      <c r="G110" s="15">
        <v>5</v>
      </c>
      <c r="H110" s="15"/>
      <c r="I110" s="15"/>
      <c r="J110" s="15" t="s">
        <v>3567</v>
      </c>
      <c r="K110" s="15" t="s">
        <v>3568</v>
      </c>
      <c r="L110" s="15" t="s">
        <v>3731</v>
      </c>
      <c r="M110" s="15">
        <v>80</v>
      </c>
      <c r="N110" s="15">
        <v>90</v>
      </c>
      <c r="O110" s="15" t="s">
        <v>3882</v>
      </c>
      <c r="P110" s="15">
        <f t="shared" si="3"/>
        <v>20</v>
      </c>
      <c r="Q110" s="15" t="s">
        <v>3911</v>
      </c>
      <c r="R110" s="15"/>
      <c r="S110" s="15" t="s">
        <v>3868</v>
      </c>
      <c r="T110" s="15" t="s">
        <v>3869</v>
      </c>
    </row>
    <row r="111" spans="1:20" x14ac:dyDescent="0.15">
      <c r="A111" s="15" t="s">
        <v>2527</v>
      </c>
      <c r="B111" s="15">
        <v>80</v>
      </c>
      <c r="C111" s="15">
        <v>90</v>
      </c>
      <c r="D111" s="15" t="s">
        <v>88</v>
      </c>
      <c r="E111" s="15">
        <v>33</v>
      </c>
      <c r="F111" s="15" t="s">
        <v>61</v>
      </c>
      <c r="G111" s="15">
        <v>1</v>
      </c>
      <c r="H111" s="15"/>
      <c r="I111" s="15"/>
      <c r="J111" s="15" t="s">
        <v>3567</v>
      </c>
      <c r="K111" s="15" t="s">
        <v>3568</v>
      </c>
      <c r="L111" s="15" t="s">
        <v>3732</v>
      </c>
      <c r="M111" s="15">
        <v>80</v>
      </c>
      <c r="N111" s="15">
        <v>90</v>
      </c>
      <c r="O111" s="15" t="s">
        <v>3879</v>
      </c>
      <c r="P111" s="15">
        <f t="shared" si="3"/>
        <v>33</v>
      </c>
      <c r="Q111" s="15" t="s">
        <v>3911</v>
      </c>
      <c r="R111" s="15"/>
      <c r="S111" s="15" t="s">
        <v>3868</v>
      </c>
      <c r="T111" s="15" t="s">
        <v>3869</v>
      </c>
    </row>
    <row r="112" spans="1:20" x14ac:dyDescent="0.15">
      <c r="A112" s="15" t="s">
        <v>370</v>
      </c>
      <c r="B112" s="15">
        <v>80</v>
      </c>
      <c r="C112" s="15">
        <v>90</v>
      </c>
      <c r="D112" s="15" t="s">
        <v>145</v>
      </c>
      <c r="E112" s="15">
        <v>48</v>
      </c>
      <c r="F112" s="15" t="s">
        <v>63</v>
      </c>
      <c r="G112" s="15">
        <v>0</v>
      </c>
      <c r="H112" s="15"/>
      <c r="I112" s="15"/>
      <c r="J112" s="15" t="s">
        <v>3575</v>
      </c>
      <c r="K112" s="15" t="s">
        <v>3568</v>
      </c>
      <c r="L112" s="15" t="s">
        <v>3733</v>
      </c>
      <c r="M112" s="15">
        <v>80</v>
      </c>
      <c r="N112" s="15">
        <v>90</v>
      </c>
      <c r="O112" s="15" t="s">
        <v>3880</v>
      </c>
      <c r="P112" s="15">
        <f t="shared" si="3"/>
        <v>48</v>
      </c>
      <c r="Q112" s="15" t="s">
        <v>3867</v>
      </c>
      <c r="R112" s="15"/>
      <c r="S112" s="15" t="s">
        <v>3575</v>
      </c>
      <c r="T112" s="15" t="s">
        <v>3869</v>
      </c>
    </row>
    <row r="113" spans="1:20" x14ac:dyDescent="0.15">
      <c r="A113" s="15" t="s">
        <v>829</v>
      </c>
      <c r="B113" s="15">
        <v>80</v>
      </c>
      <c r="C113" s="15">
        <v>90</v>
      </c>
      <c r="D113" s="15" t="s">
        <v>19</v>
      </c>
      <c r="E113" s="15">
        <v>48</v>
      </c>
      <c r="F113" s="15" t="s">
        <v>62</v>
      </c>
      <c r="G113" s="15">
        <v>0</v>
      </c>
      <c r="H113" s="15"/>
      <c r="I113" s="15"/>
      <c r="J113" s="15" t="s">
        <v>3575</v>
      </c>
      <c r="K113" s="15" t="s">
        <v>3568</v>
      </c>
      <c r="L113" s="15" t="s">
        <v>3734</v>
      </c>
      <c r="M113" s="15">
        <v>80</v>
      </c>
      <c r="N113" s="15">
        <v>90</v>
      </c>
      <c r="O113" s="15" t="s">
        <v>3882</v>
      </c>
      <c r="P113" s="15">
        <f t="shared" si="3"/>
        <v>48</v>
      </c>
      <c r="Q113" s="15" t="s">
        <v>3864</v>
      </c>
      <c r="R113" s="15"/>
      <c r="S113" s="15" t="s">
        <v>3575</v>
      </c>
      <c r="T113" s="15" t="s">
        <v>3869</v>
      </c>
    </row>
    <row r="114" spans="1:20" x14ac:dyDescent="0.15">
      <c r="A114" s="15" t="s">
        <v>2375</v>
      </c>
      <c r="B114" s="15">
        <v>80</v>
      </c>
      <c r="C114" s="15">
        <v>90</v>
      </c>
      <c r="D114" s="15" t="s">
        <v>145</v>
      </c>
      <c r="E114" s="15">
        <v>20</v>
      </c>
      <c r="F114" s="15" t="s">
        <v>60</v>
      </c>
      <c r="G114" s="15">
        <v>1</v>
      </c>
      <c r="H114" s="15"/>
      <c r="I114" s="15"/>
      <c r="J114" s="15" t="s">
        <v>3567</v>
      </c>
      <c r="K114" s="15" t="s">
        <v>3568</v>
      </c>
      <c r="L114" s="15" t="s">
        <v>3735</v>
      </c>
      <c r="M114" s="15">
        <v>80</v>
      </c>
      <c r="N114" s="15">
        <v>90</v>
      </c>
      <c r="O114" s="15" t="s">
        <v>3880</v>
      </c>
      <c r="P114" s="15">
        <f t="shared" si="3"/>
        <v>20</v>
      </c>
      <c r="Q114" s="15" t="s">
        <v>3864</v>
      </c>
      <c r="R114" s="15"/>
      <c r="S114" s="15" t="s">
        <v>3868</v>
      </c>
      <c r="T114" s="15" t="s">
        <v>3869</v>
      </c>
    </row>
    <row r="115" spans="1:20" x14ac:dyDescent="0.15">
      <c r="A115" s="15" t="s">
        <v>446</v>
      </c>
      <c r="B115" s="15">
        <v>80</v>
      </c>
      <c r="C115" s="15">
        <v>90</v>
      </c>
      <c r="D115" s="15" t="s">
        <v>19</v>
      </c>
      <c r="E115" s="15">
        <v>48</v>
      </c>
      <c r="F115" s="15" t="s">
        <v>62</v>
      </c>
      <c r="G115" s="15">
        <v>0</v>
      </c>
      <c r="H115" s="15"/>
      <c r="I115" s="15"/>
      <c r="J115" s="15" t="s">
        <v>3575</v>
      </c>
      <c r="K115" s="15" t="s">
        <v>3568</v>
      </c>
      <c r="L115" s="15" t="s">
        <v>3736</v>
      </c>
      <c r="M115" s="15">
        <v>80</v>
      </c>
      <c r="N115" s="15">
        <v>90</v>
      </c>
      <c r="O115" s="15" t="s">
        <v>3882</v>
      </c>
      <c r="P115" s="15">
        <f t="shared" si="3"/>
        <v>48</v>
      </c>
      <c r="Q115" s="15" t="s">
        <v>3864</v>
      </c>
      <c r="R115" s="15"/>
      <c r="S115" s="15" t="s">
        <v>3575</v>
      </c>
      <c r="T115" s="15" t="s">
        <v>3869</v>
      </c>
    </row>
    <row r="116" spans="1:20" x14ac:dyDescent="0.15">
      <c r="A116" s="15" t="s">
        <v>3615</v>
      </c>
      <c r="B116" s="15">
        <v>79</v>
      </c>
      <c r="C116" s="15">
        <v>89</v>
      </c>
      <c r="D116" s="15" t="s">
        <v>88</v>
      </c>
      <c r="E116" s="15">
        <v>51</v>
      </c>
      <c r="F116" s="15" t="s">
        <v>58</v>
      </c>
      <c r="G116" s="15">
        <v>0</v>
      </c>
      <c r="H116" s="15"/>
      <c r="I116" s="15" t="s">
        <v>3571</v>
      </c>
      <c r="J116" s="15" t="s">
        <v>3575</v>
      </c>
      <c r="K116" s="15" t="s">
        <v>3568</v>
      </c>
      <c r="L116" s="15" t="s">
        <v>3616</v>
      </c>
      <c r="M116" s="15">
        <v>79</v>
      </c>
      <c r="N116" s="15">
        <v>89</v>
      </c>
      <c r="O116" s="15" t="s">
        <v>3879</v>
      </c>
      <c r="P116" s="15">
        <f t="shared" si="3"/>
        <v>51</v>
      </c>
      <c r="Q116" s="15" t="s">
        <v>3911</v>
      </c>
      <c r="R116" s="15" t="s">
        <v>3884</v>
      </c>
      <c r="S116" s="15" t="s">
        <v>3575</v>
      </c>
      <c r="T116" s="15" t="s">
        <v>3869</v>
      </c>
    </row>
    <row r="117" spans="1:20" x14ac:dyDescent="0.15">
      <c r="A117" s="15" t="s">
        <v>2489</v>
      </c>
      <c r="B117" s="15">
        <v>79</v>
      </c>
      <c r="C117" s="15">
        <v>89</v>
      </c>
      <c r="D117" s="15" t="s">
        <v>88</v>
      </c>
      <c r="E117" s="15">
        <v>40</v>
      </c>
      <c r="F117" s="15" t="s">
        <v>55</v>
      </c>
      <c r="G117" s="15">
        <v>0</v>
      </c>
      <c r="H117" s="15"/>
      <c r="I117" s="15"/>
      <c r="J117" s="15" t="s">
        <v>3575</v>
      </c>
      <c r="K117" s="15" t="s">
        <v>3568</v>
      </c>
      <c r="L117" s="15" t="s">
        <v>3887</v>
      </c>
      <c r="M117" s="15">
        <v>79</v>
      </c>
      <c r="N117" s="15">
        <v>89</v>
      </c>
      <c r="O117" s="15" t="s">
        <v>3879</v>
      </c>
      <c r="P117" s="15">
        <f t="shared" si="3"/>
        <v>40</v>
      </c>
      <c r="Q117" s="15" t="s">
        <v>3864</v>
      </c>
      <c r="R117" s="15"/>
      <c r="S117" s="15" t="s">
        <v>3575</v>
      </c>
      <c r="T117" s="15" t="s">
        <v>3869</v>
      </c>
    </row>
    <row r="118" spans="1:20" x14ac:dyDescent="0.15">
      <c r="A118" s="15" t="s">
        <v>735</v>
      </c>
      <c r="B118" s="15">
        <v>79</v>
      </c>
      <c r="C118" s="15">
        <v>89</v>
      </c>
      <c r="D118" s="15" t="s">
        <v>145</v>
      </c>
      <c r="E118" s="15">
        <v>51</v>
      </c>
      <c r="F118" s="15" t="s">
        <v>58</v>
      </c>
      <c r="G118" s="15">
        <v>0</v>
      </c>
      <c r="H118" s="15"/>
      <c r="I118" s="15"/>
      <c r="J118" s="15" t="s">
        <v>3575</v>
      </c>
      <c r="K118" s="15" t="s">
        <v>3568</v>
      </c>
      <c r="L118" s="15" t="s">
        <v>3739</v>
      </c>
      <c r="M118" s="15">
        <v>79</v>
      </c>
      <c r="N118" s="15">
        <v>89</v>
      </c>
      <c r="O118" s="15" t="s">
        <v>3880</v>
      </c>
      <c r="P118" s="15">
        <f t="shared" si="3"/>
        <v>51</v>
      </c>
      <c r="Q118" s="15" t="s">
        <v>3911</v>
      </c>
      <c r="R118" s="15"/>
      <c r="S118" s="15" t="s">
        <v>3575</v>
      </c>
      <c r="T118" s="15" t="s">
        <v>3869</v>
      </c>
    </row>
    <row r="119" spans="1:20" x14ac:dyDescent="0.15">
      <c r="A119" s="15" t="s">
        <v>354</v>
      </c>
      <c r="B119" s="15">
        <v>79</v>
      </c>
      <c r="C119" s="15">
        <v>89</v>
      </c>
      <c r="D119" s="15" t="s">
        <v>19</v>
      </c>
      <c r="E119" s="15">
        <v>51</v>
      </c>
      <c r="F119" s="15" t="s">
        <v>55</v>
      </c>
      <c r="G119" s="15">
        <v>0</v>
      </c>
      <c r="H119" s="15"/>
      <c r="I119" s="15"/>
      <c r="J119" s="15" t="s">
        <v>3575</v>
      </c>
      <c r="K119" s="15" t="s">
        <v>3568</v>
      </c>
      <c r="L119" s="15" t="s">
        <v>3619</v>
      </c>
      <c r="M119" s="15">
        <v>79</v>
      </c>
      <c r="N119" s="15">
        <v>89</v>
      </c>
      <c r="O119" s="15" t="s">
        <v>3882</v>
      </c>
      <c r="P119" s="15">
        <f t="shared" si="3"/>
        <v>51</v>
      </c>
      <c r="Q119" s="15" t="s">
        <v>3864</v>
      </c>
      <c r="R119" s="15"/>
      <c r="S119" s="15" t="s">
        <v>3575</v>
      </c>
      <c r="T119" s="15" t="s">
        <v>3869</v>
      </c>
    </row>
    <row r="120" spans="1:20" x14ac:dyDescent="0.15">
      <c r="A120" s="15" t="s">
        <v>691</v>
      </c>
      <c r="B120" s="15">
        <v>79</v>
      </c>
      <c r="C120" s="15">
        <v>87</v>
      </c>
      <c r="D120" s="15" t="s">
        <v>121</v>
      </c>
      <c r="E120" s="15">
        <v>59</v>
      </c>
      <c r="F120" s="15" t="s">
        <v>56</v>
      </c>
      <c r="G120" s="15">
        <v>0</v>
      </c>
      <c r="H120" s="15" t="s">
        <v>3617</v>
      </c>
      <c r="I120" s="15" t="s">
        <v>3571</v>
      </c>
      <c r="J120" s="15" t="s">
        <v>3567</v>
      </c>
      <c r="K120" s="15" t="s">
        <v>3574</v>
      </c>
      <c r="L120" s="15" t="s">
        <v>3738</v>
      </c>
      <c r="M120" s="15">
        <v>79</v>
      </c>
      <c r="N120" s="15">
        <v>87</v>
      </c>
      <c r="O120" s="15" t="s">
        <v>3881</v>
      </c>
      <c r="P120" s="15">
        <f t="shared" si="3"/>
        <v>59</v>
      </c>
      <c r="Q120" s="15" t="s">
        <v>3865</v>
      </c>
      <c r="R120" s="15" t="s">
        <v>3884</v>
      </c>
      <c r="S120" s="15" t="s">
        <v>3868</v>
      </c>
      <c r="T120" s="15" t="s">
        <v>3870</v>
      </c>
    </row>
    <row r="121" spans="1:20" x14ac:dyDescent="0.15">
      <c r="A121" s="15" t="s">
        <v>181</v>
      </c>
      <c r="B121" s="15">
        <v>79</v>
      </c>
      <c r="C121" s="15">
        <v>87</v>
      </c>
      <c r="D121" s="15" t="s">
        <v>145</v>
      </c>
      <c r="E121" s="15">
        <v>51</v>
      </c>
      <c r="F121" s="15" t="s">
        <v>55</v>
      </c>
      <c r="G121" s="15">
        <v>0</v>
      </c>
      <c r="H121" s="15"/>
      <c r="I121" s="15" t="s">
        <v>3592</v>
      </c>
      <c r="J121" s="15" t="s">
        <v>3567</v>
      </c>
      <c r="K121" s="15" t="s">
        <v>3574</v>
      </c>
      <c r="L121" s="15" t="s">
        <v>3740</v>
      </c>
      <c r="M121" s="15">
        <v>79</v>
      </c>
      <c r="N121" s="15">
        <v>87</v>
      </c>
      <c r="O121" s="15" t="s">
        <v>3880</v>
      </c>
      <c r="P121" s="15">
        <f t="shared" si="3"/>
        <v>51</v>
      </c>
      <c r="Q121" s="15" t="s">
        <v>3864</v>
      </c>
      <c r="R121" s="15" t="s">
        <v>3912</v>
      </c>
      <c r="S121" s="15" t="s">
        <v>3868</v>
      </c>
      <c r="T121" s="15" t="s">
        <v>3870</v>
      </c>
    </row>
    <row r="122" spans="1:20" x14ac:dyDescent="0.15">
      <c r="A122" s="15" t="s">
        <v>242</v>
      </c>
      <c r="B122" s="15">
        <v>79</v>
      </c>
      <c r="C122" s="15">
        <v>87</v>
      </c>
      <c r="D122" s="15" t="s">
        <v>19</v>
      </c>
      <c r="E122" s="15">
        <v>51</v>
      </c>
      <c r="F122" s="15" t="s">
        <v>58</v>
      </c>
      <c r="G122" s="15">
        <v>0</v>
      </c>
      <c r="H122" s="15"/>
      <c r="I122" s="15" t="s">
        <v>3571</v>
      </c>
      <c r="J122" s="15" t="s">
        <v>3575</v>
      </c>
      <c r="K122" s="15" t="s">
        <v>3574</v>
      </c>
      <c r="L122" s="15" t="s">
        <v>3618</v>
      </c>
      <c r="M122" s="15">
        <v>79</v>
      </c>
      <c r="N122" s="15">
        <v>87</v>
      </c>
      <c r="O122" s="15" t="s">
        <v>3882</v>
      </c>
      <c r="P122" s="15">
        <f t="shared" si="3"/>
        <v>51</v>
      </c>
      <c r="Q122" s="15" t="s">
        <v>3911</v>
      </c>
      <c r="R122" s="15" t="s">
        <v>3884</v>
      </c>
      <c r="S122" s="15" t="s">
        <v>3575</v>
      </c>
      <c r="T122" s="15" t="s">
        <v>3870</v>
      </c>
    </row>
    <row r="123" spans="1:20" x14ac:dyDescent="0.15">
      <c r="A123" s="15" t="s">
        <v>316</v>
      </c>
      <c r="B123" s="15">
        <v>73</v>
      </c>
      <c r="C123" s="15">
        <v>85</v>
      </c>
      <c r="D123" s="15" t="s">
        <v>121</v>
      </c>
      <c r="E123" s="15">
        <v>38</v>
      </c>
      <c r="F123" s="15" t="s">
        <v>59</v>
      </c>
      <c r="G123" s="15">
        <v>5</v>
      </c>
      <c r="H123" s="15"/>
      <c r="I123" s="15" t="s">
        <v>3571</v>
      </c>
      <c r="J123" s="15" t="s">
        <v>3575</v>
      </c>
      <c r="K123" s="15" t="s">
        <v>3582</v>
      </c>
      <c r="L123" s="15" t="s">
        <v>3749</v>
      </c>
      <c r="M123" s="15">
        <v>73</v>
      </c>
      <c r="N123" s="15">
        <v>85</v>
      </c>
      <c r="O123" s="15" t="s">
        <v>3881</v>
      </c>
      <c r="P123" s="15">
        <f t="shared" si="3"/>
        <v>38</v>
      </c>
      <c r="Q123" s="15" t="s">
        <v>3864</v>
      </c>
      <c r="R123" s="15" t="s">
        <v>3884</v>
      </c>
      <c r="S123" s="15" t="s">
        <v>3575</v>
      </c>
      <c r="T123" s="15" t="s">
        <v>3871</v>
      </c>
    </row>
    <row r="124" spans="1:20" x14ac:dyDescent="0.15">
      <c r="A124" s="15" t="s">
        <v>154</v>
      </c>
      <c r="B124" s="15">
        <v>74</v>
      </c>
      <c r="C124" s="15">
        <v>84</v>
      </c>
      <c r="D124" s="15" t="s">
        <v>145</v>
      </c>
      <c r="E124" s="15">
        <v>40</v>
      </c>
      <c r="F124" s="15" t="s">
        <v>61</v>
      </c>
      <c r="G124" s="15">
        <v>1</v>
      </c>
      <c r="H124" s="15"/>
      <c r="I124" s="15"/>
      <c r="J124" s="15" t="s">
        <v>3567</v>
      </c>
      <c r="K124" s="15" t="s">
        <v>3568</v>
      </c>
      <c r="L124" s="15" t="s">
        <v>3742</v>
      </c>
      <c r="M124" s="15">
        <v>74</v>
      </c>
      <c r="N124" s="15">
        <v>84</v>
      </c>
      <c r="O124" s="15" t="s">
        <v>3880</v>
      </c>
      <c r="P124" s="15">
        <f t="shared" si="3"/>
        <v>40</v>
      </c>
      <c r="Q124" s="15" t="s">
        <v>3911</v>
      </c>
      <c r="R124" s="15"/>
      <c r="S124" s="15" t="s">
        <v>3868</v>
      </c>
      <c r="T124" s="15" t="s">
        <v>3869</v>
      </c>
    </row>
    <row r="125" spans="1:20" x14ac:dyDescent="0.15">
      <c r="A125" s="15" t="s">
        <v>220</v>
      </c>
      <c r="B125" s="15">
        <v>74</v>
      </c>
      <c r="C125" s="15">
        <v>84</v>
      </c>
      <c r="D125" s="15" t="s">
        <v>88</v>
      </c>
      <c r="E125" s="15">
        <v>40</v>
      </c>
      <c r="F125" s="15" t="s">
        <v>60</v>
      </c>
      <c r="G125" s="15">
        <v>5</v>
      </c>
      <c r="H125" s="15"/>
      <c r="I125" s="15"/>
      <c r="J125" s="15" t="s">
        <v>3567</v>
      </c>
      <c r="K125" s="15" t="s">
        <v>3568</v>
      </c>
      <c r="L125" s="15" t="s">
        <v>3743</v>
      </c>
      <c r="M125" s="15">
        <v>74</v>
      </c>
      <c r="N125" s="15">
        <v>84</v>
      </c>
      <c r="O125" s="15" t="s">
        <v>3879</v>
      </c>
      <c r="P125" s="15">
        <f t="shared" si="3"/>
        <v>40</v>
      </c>
      <c r="Q125" s="15" t="s">
        <v>3864</v>
      </c>
      <c r="R125" s="15"/>
      <c r="S125" s="15" t="s">
        <v>3868</v>
      </c>
      <c r="T125" s="15" t="s">
        <v>3869</v>
      </c>
    </row>
    <row r="126" spans="1:20" x14ac:dyDescent="0.15">
      <c r="A126" s="15" t="s">
        <v>716</v>
      </c>
      <c r="B126" s="15">
        <v>74</v>
      </c>
      <c r="C126" s="15">
        <v>84</v>
      </c>
      <c r="D126" s="15" t="s">
        <v>19</v>
      </c>
      <c r="E126" s="15">
        <v>40</v>
      </c>
      <c r="F126" s="15" t="s">
        <v>60</v>
      </c>
      <c r="G126" s="15">
        <v>5</v>
      </c>
      <c r="H126" s="15"/>
      <c r="I126" s="15"/>
      <c r="J126" s="15" t="s">
        <v>3575</v>
      </c>
      <c r="K126" s="15" t="s">
        <v>3568</v>
      </c>
      <c r="L126" s="15" t="s">
        <v>3744</v>
      </c>
      <c r="M126" s="15">
        <v>74</v>
      </c>
      <c r="N126" s="15">
        <v>84</v>
      </c>
      <c r="O126" s="15" t="s">
        <v>3882</v>
      </c>
      <c r="P126" s="15">
        <f t="shared" si="3"/>
        <v>40</v>
      </c>
      <c r="Q126" s="15" t="s">
        <v>3864</v>
      </c>
      <c r="R126" s="15"/>
      <c r="S126" s="15" t="s">
        <v>3575</v>
      </c>
      <c r="T126" s="15" t="s">
        <v>3869</v>
      </c>
    </row>
    <row r="127" spans="1:20" x14ac:dyDescent="0.15">
      <c r="A127" s="15" t="s">
        <v>719</v>
      </c>
      <c r="B127" s="15">
        <v>74</v>
      </c>
      <c r="C127" s="15">
        <v>84</v>
      </c>
      <c r="D127" s="15" t="s">
        <v>121</v>
      </c>
      <c r="E127" s="15">
        <v>40</v>
      </c>
      <c r="F127" s="15" t="s">
        <v>60</v>
      </c>
      <c r="G127" s="15">
        <v>1</v>
      </c>
      <c r="H127" s="15"/>
      <c r="I127" s="15"/>
      <c r="J127" s="15" t="s">
        <v>3567</v>
      </c>
      <c r="K127" s="15" t="s">
        <v>3568</v>
      </c>
      <c r="L127" s="15" t="s">
        <v>3745</v>
      </c>
      <c r="M127" s="15">
        <v>74</v>
      </c>
      <c r="N127" s="15">
        <v>84</v>
      </c>
      <c r="O127" s="15" t="s">
        <v>3881</v>
      </c>
      <c r="P127" s="15">
        <f t="shared" si="3"/>
        <v>40</v>
      </c>
      <c r="Q127" s="15" t="s">
        <v>3864</v>
      </c>
      <c r="R127" s="15"/>
      <c r="S127" s="15" t="s">
        <v>3868</v>
      </c>
      <c r="T127" s="15" t="s">
        <v>3869</v>
      </c>
    </row>
    <row r="128" spans="1:20" x14ac:dyDescent="0.15">
      <c r="A128" s="15" t="s">
        <v>253</v>
      </c>
      <c r="B128" s="15">
        <v>72</v>
      </c>
      <c r="C128" s="15">
        <v>84</v>
      </c>
      <c r="D128" s="15" t="s">
        <v>145</v>
      </c>
      <c r="E128" s="15">
        <v>44</v>
      </c>
      <c r="F128" s="15" t="s">
        <v>55</v>
      </c>
      <c r="G128" s="15">
        <v>0</v>
      </c>
      <c r="H128" s="15"/>
      <c r="I128" s="15" t="s">
        <v>3571</v>
      </c>
      <c r="J128" s="15" t="s">
        <v>3567</v>
      </c>
      <c r="K128" s="15" t="s">
        <v>3582</v>
      </c>
      <c r="L128" s="15" t="s">
        <v>3754</v>
      </c>
      <c r="M128" s="15">
        <v>72</v>
      </c>
      <c r="N128" s="15">
        <v>84</v>
      </c>
      <c r="O128" s="15" t="s">
        <v>3880</v>
      </c>
      <c r="P128" s="15">
        <f t="shared" si="3"/>
        <v>44</v>
      </c>
      <c r="Q128" s="15" t="s">
        <v>3864</v>
      </c>
      <c r="R128" s="15" t="s">
        <v>3884</v>
      </c>
      <c r="S128" s="15" t="s">
        <v>3868</v>
      </c>
      <c r="T128" s="15" t="s">
        <v>3871</v>
      </c>
    </row>
    <row r="129" spans="1:20" x14ac:dyDescent="0.15">
      <c r="A129" s="15" t="s">
        <v>2651</v>
      </c>
      <c r="B129" s="15">
        <v>72</v>
      </c>
      <c r="C129" s="15">
        <v>84</v>
      </c>
      <c r="D129" s="15" t="s">
        <v>145</v>
      </c>
      <c r="E129" s="15">
        <v>44</v>
      </c>
      <c r="F129" s="15" t="s">
        <v>55</v>
      </c>
      <c r="G129" s="15">
        <v>0</v>
      </c>
      <c r="H129" s="15"/>
      <c r="I129" s="15"/>
      <c r="J129" s="15" t="s">
        <v>3567</v>
      </c>
      <c r="K129" s="15" t="s">
        <v>3582</v>
      </c>
      <c r="L129" s="15" t="s">
        <v>3755</v>
      </c>
      <c r="M129" s="15">
        <v>72</v>
      </c>
      <c r="N129" s="15">
        <v>84</v>
      </c>
      <c r="O129" s="15" t="s">
        <v>3880</v>
      </c>
      <c r="P129" s="15">
        <f t="shared" si="3"/>
        <v>44</v>
      </c>
      <c r="Q129" s="15" t="s">
        <v>3864</v>
      </c>
      <c r="R129" s="15"/>
      <c r="S129" s="15" t="s">
        <v>3868</v>
      </c>
      <c r="T129" s="15" t="s">
        <v>3871</v>
      </c>
    </row>
    <row r="130" spans="1:20" x14ac:dyDescent="0.15">
      <c r="A130" s="15" t="s">
        <v>3628</v>
      </c>
      <c r="B130" s="15">
        <v>72</v>
      </c>
      <c r="C130" s="15">
        <v>84</v>
      </c>
      <c r="D130" s="15" t="s">
        <v>121</v>
      </c>
      <c r="E130" s="15">
        <v>44</v>
      </c>
      <c r="F130" s="15" t="s">
        <v>55</v>
      </c>
      <c r="G130" s="15">
        <v>0</v>
      </c>
      <c r="H130" s="15"/>
      <c r="I130" s="15" t="s">
        <v>3571</v>
      </c>
      <c r="J130" s="15" t="s">
        <v>3567</v>
      </c>
      <c r="K130" s="15" t="s">
        <v>3582</v>
      </c>
      <c r="L130" s="15" t="s">
        <v>3756</v>
      </c>
      <c r="M130" s="15">
        <v>72</v>
      </c>
      <c r="N130" s="15">
        <v>84</v>
      </c>
      <c r="O130" s="15" t="s">
        <v>3881</v>
      </c>
      <c r="P130" s="15">
        <f t="shared" si="3"/>
        <v>44</v>
      </c>
      <c r="Q130" s="15" t="s">
        <v>3864</v>
      </c>
      <c r="R130" s="15" t="s">
        <v>3884</v>
      </c>
      <c r="S130" s="15" t="s">
        <v>3868</v>
      </c>
      <c r="T130" s="15" t="s">
        <v>3871</v>
      </c>
    </row>
    <row r="131" spans="1:20" x14ac:dyDescent="0.15">
      <c r="A131" s="15" t="s">
        <v>149</v>
      </c>
      <c r="B131" s="15">
        <v>73</v>
      </c>
      <c r="C131" s="15">
        <v>83</v>
      </c>
      <c r="D131" s="15" t="s">
        <v>145</v>
      </c>
      <c r="E131" s="15">
        <v>38</v>
      </c>
      <c r="F131" s="15" t="s">
        <v>59</v>
      </c>
      <c r="G131" s="15">
        <v>1</v>
      </c>
      <c r="H131" s="15"/>
      <c r="I131" s="15" t="s">
        <v>3623</v>
      </c>
      <c r="J131" s="15" t="s">
        <v>3575</v>
      </c>
      <c r="K131" s="15" t="s">
        <v>3568</v>
      </c>
      <c r="L131" s="15" t="s">
        <v>3747</v>
      </c>
      <c r="M131" s="15">
        <v>73</v>
      </c>
      <c r="N131" s="15">
        <v>83</v>
      </c>
      <c r="O131" s="15" t="s">
        <v>3880</v>
      </c>
      <c r="P131" s="15">
        <f t="shared" si="3"/>
        <v>38</v>
      </c>
      <c r="Q131" s="15" t="s">
        <v>3864</v>
      </c>
      <c r="R131" s="15" t="s">
        <v>3919</v>
      </c>
      <c r="S131" s="15" t="s">
        <v>3575</v>
      </c>
      <c r="T131" s="15" t="s">
        <v>3869</v>
      </c>
    </row>
    <row r="132" spans="1:20" x14ac:dyDescent="0.15">
      <c r="A132" s="15" t="s">
        <v>282</v>
      </c>
      <c r="B132" s="15">
        <v>73</v>
      </c>
      <c r="C132" s="15">
        <v>83</v>
      </c>
      <c r="D132" s="15" t="s">
        <v>145</v>
      </c>
      <c r="E132" s="15">
        <v>43</v>
      </c>
      <c r="F132" s="15" t="s">
        <v>64</v>
      </c>
      <c r="G132" s="15">
        <v>0</v>
      </c>
      <c r="H132" s="15"/>
      <c r="I132" s="15"/>
      <c r="J132" s="15" t="s">
        <v>3575</v>
      </c>
      <c r="K132" s="15" t="s">
        <v>3568</v>
      </c>
      <c r="L132" s="15" t="s">
        <v>3748</v>
      </c>
      <c r="M132" s="15">
        <v>73</v>
      </c>
      <c r="N132" s="15">
        <v>83</v>
      </c>
      <c r="O132" s="15" t="s">
        <v>3880</v>
      </c>
      <c r="P132" s="15">
        <f t="shared" si="3"/>
        <v>43</v>
      </c>
      <c r="Q132" s="15" t="s">
        <v>3866</v>
      </c>
      <c r="R132" s="15"/>
      <c r="S132" s="15" t="s">
        <v>3575</v>
      </c>
      <c r="T132" s="15" t="s">
        <v>3869</v>
      </c>
    </row>
    <row r="133" spans="1:20" x14ac:dyDescent="0.15">
      <c r="A133" s="15" t="s">
        <v>1221</v>
      </c>
      <c r="B133" s="15">
        <v>73</v>
      </c>
      <c r="C133" s="15">
        <v>83</v>
      </c>
      <c r="D133" s="15" t="s">
        <v>88</v>
      </c>
      <c r="E133" s="15">
        <v>43</v>
      </c>
      <c r="F133" s="15" t="s">
        <v>63</v>
      </c>
      <c r="G133" s="15">
        <v>0</v>
      </c>
      <c r="H133" s="15"/>
      <c r="I133" s="15"/>
      <c r="J133" s="15" t="s">
        <v>3567</v>
      </c>
      <c r="K133" s="15" t="s">
        <v>3568</v>
      </c>
      <c r="L133" s="15" t="s">
        <v>3750</v>
      </c>
      <c r="M133" s="15">
        <v>73</v>
      </c>
      <c r="N133" s="15">
        <v>83</v>
      </c>
      <c r="O133" s="15" t="s">
        <v>3879</v>
      </c>
      <c r="P133" s="15">
        <f t="shared" si="3"/>
        <v>43</v>
      </c>
      <c r="Q133" s="15" t="s">
        <v>3867</v>
      </c>
      <c r="R133" s="15"/>
      <c r="S133" s="15" t="s">
        <v>3868</v>
      </c>
      <c r="T133" s="15" t="s">
        <v>3869</v>
      </c>
    </row>
    <row r="134" spans="1:20" x14ac:dyDescent="0.15">
      <c r="A134" s="15" t="s">
        <v>172</v>
      </c>
      <c r="B134" s="15">
        <v>73</v>
      </c>
      <c r="C134" s="15">
        <v>83</v>
      </c>
      <c r="D134" s="15" t="s">
        <v>88</v>
      </c>
      <c r="E134" s="15">
        <v>38</v>
      </c>
      <c r="F134" s="15" t="s">
        <v>59</v>
      </c>
      <c r="G134" s="15">
        <v>5</v>
      </c>
      <c r="H134" s="15"/>
      <c r="I134" s="15"/>
      <c r="J134" s="15" t="s">
        <v>3575</v>
      </c>
      <c r="K134" s="15" t="s">
        <v>3568</v>
      </c>
      <c r="L134" s="15" t="s">
        <v>3743</v>
      </c>
      <c r="M134" s="15">
        <v>73</v>
      </c>
      <c r="N134" s="15">
        <v>83</v>
      </c>
      <c r="O134" s="15" t="s">
        <v>3879</v>
      </c>
      <c r="P134" s="15">
        <f t="shared" si="3"/>
        <v>38</v>
      </c>
      <c r="Q134" s="15" t="s">
        <v>3864</v>
      </c>
      <c r="R134" s="15"/>
      <c r="S134" s="15" t="s">
        <v>3575</v>
      </c>
      <c r="T134" s="15" t="s">
        <v>3869</v>
      </c>
    </row>
    <row r="135" spans="1:20" x14ac:dyDescent="0.15">
      <c r="A135" s="15" t="s">
        <v>816</v>
      </c>
      <c r="B135" s="15">
        <v>73</v>
      </c>
      <c r="C135" s="15">
        <v>83</v>
      </c>
      <c r="D135" s="15" t="s">
        <v>121</v>
      </c>
      <c r="E135" s="15">
        <v>38</v>
      </c>
      <c r="F135" s="15" t="s">
        <v>59</v>
      </c>
      <c r="G135" s="15">
        <v>1</v>
      </c>
      <c r="H135" s="15"/>
      <c r="I135" s="15"/>
      <c r="J135" s="15" t="s">
        <v>3567</v>
      </c>
      <c r="K135" s="15" t="s">
        <v>3568</v>
      </c>
      <c r="L135" s="15" t="s">
        <v>3752</v>
      </c>
      <c r="M135" s="15">
        <v>73</v>
      </c>
      <c r="N135" s="15">
        <v>83</v>
      </c>
      <c r="O135" s="15" t="s">
        <v>3881</v>
      </c>
      <c r="P135" s="15">
        <f t="shared" ref="P135:P166" si="4">E135</f>
        <v>38</v>
      </c>
      <c r="Q135" s="15" t="s">
        <v>3864</v>
      </c>
      <c r="R135" s="15"/>
      <c r="S135" s="15" t="s">
        <v>3868</v>
      </c>
      <c r="T135" s="15" t="s">
        <v>3869</v>
      </c>
    </row>
    <row r="136" spans="1:20" x14ac:dyDescent="0.15">
      <c r="A136" s="15" t="s">
        <v>2388</v>
      </c>
      <c r="B136" s="15">
        <v>73</v>
      </c>
      <c r="C136" s="15">
        <v>83</v>
      </c>
      <c r="D136" s="15" t="s">
        <v>145</v>
      </c>
      <c r="E136" s="15">
        <v>17</v>
      </c>
      <c r="F136" s="15" t="s">
        <v>59</v>
      </c>
      <c r="G136" s="15">
        <v>1</v>
      </c>
      <c r="H136" s="15"/>
      <c r="I136" s="15"/>
      <c r="J136" s="15" t="s">
        <v>3575</v>
      </c>
      <c r="K136" s="15" t="s">
        <v>3568</v>
      </c>
      <c r="L136" s="15" t="s">
        <v>3753</v>
      </c>
      <c r="M136" s="15">
        <v>73</v>
      </c>
      <c r="N136" s="15">
        <v>83</v>
      </c>
      <c r="O136" s="15" t="s">
        <v>3880</v>
      </c>
      <c r="P136" s="15">
        <f t="shared" si="4"/>
        <v>17</v>
      </c>
      <c r="Q136" s="15" t="s">
        <v>3864</v>
      </c>
      <c r="R136" s="15"/>
      <c r="S136" s="15" t="s">
        <v>3575</v>
      </c>
      <c r="T136" s="15" t="s">
        <v>3869</v>
      </c>
    </row>
    <row r="137" spans="1:20" x14ac:dyDescent="0.15">
      <c r="A137" s="15" t="s">
        <v>2355</v>
      </c>
      <c r="B137" s="15">
        <v>72</v>
      </c>
      <c r="C137" s="15">
        <v>82</v>
      </c>
      <c r="D137" s="15" t="s">
        <v>19</v>
      </c>
      <c r="E137" s="15">
        <v>20</v>
      </c>
      <c r="F137" s="15" t="s">
        <v>55</v>
      </c>
      <c r="G137" s="15">
        <v>0</v>
      </c>
      <c r="H137" s="15"/>
      <c r="I137" s="15"/>
      <c r="J137" s="15" t="s">
        <v>3575</v>
      </c>
      <c r="K137" s="15" t="s">
        <v>3568</v>
      </c>
      <c r="L137" s="15" t="s">
        <v>3626</v>
      </c>
      <c r="M137" s="15">
        <v>72</v>
      </c>
      <c r="N137" s="15">
        <v>82</v>
      </c>
      <c r="O137" s="15" t="s">
        <v>3882</v>
      </c>
      <c r="P137" s="15">
        <f t="shared" si="4"/>
        <v>20</v>
      </c>
      <c r="Q137" s="15" t="s">
        <v>3864</v>
      </c>
      <c r="R137" s="15"/>
      <c r="S137" s="15" t="s">
        <v>3575</v>
      </c>
      <c r="T137" s="15" t="s">
        <v>3869</v>
      </c>
    </row>
    <row r="138" spans="1:20" x14ac:dyDescent="0.15">
      <c r="A138" s="15" t="s">
        <v>1255</v>
      </c>
      <c r="B138" s="15">
        <v>72</v>
      </c>
      <c r="C138" s="15">
        <v>82</v>
      </c>
      <c r="D138" s="15" t="s">
        <v>19</v>
      </c>
      <c r="E138" s="15">
        <v>44</v>
      </c>
      <c r="F138" s="15" t="s">
        <v>55</v>
      </c>
      <c r="G138" s="15">
        <v>0</v>
      </c>
      <c r="H138" s="15"/>
      <c r="I138" s="15" t="s">
        <v>3571</v>
      </c>
      <c r="J138" s="15" t="s">
        <v>3567</v>
      </c>
      <c r="K138" s="15" t="s">
        <v>3568</v>
      </c>
      <c r="L138" s="15" t="s">
        <v>3627</v>
      </c>
      <c r="M138" s="15">
        <v>72</v>
      </c>
      <c r="N138" s="15">
        <v>82</v>
      </c>
      <c r="O138" s="15" t="s">
        <v>3882</v>
      </c>
      <c r="P138" s="15">
        <f t="shared" si="4"/>
        <v>44</v>
      </c>
      <c r="Q138" s="15" t="s">
        <v>3864</v>
      </c>
      <c r="R138" s="15" t="s">
        <v>3884</v>
      </c>
      <c r="S138" s="15" t="s">
        <v>3868</v>
      </c>
      <c r="T138" s="15" t="s">
        <v>3869</v>
      </c>
    </row>
    <row r="139" spans="1:20" x14ac:dyDescent="0.15">
      <c r="A139" s="15" t="s">
        <v>308</v>
      </c>
      <c r="B139" s="15">
        <v>73</v>
      </c>
      <c r="C139" s="15">
        <v>81</v>
      </c>
      <c r="D139" s="15" t="s">
        <v>88</v>
      </c>
      <c r="E139" s="15">
        <v>38</v>
      </c>
      <c r="F139" s="15" t="s">
        <v>59</v>
      </c>
      <c r="G139" s="15">
        <v>1</v>
      </c>
      <c r="H139" s="15" t="s">
        <v>3621</v>
      </c>
      <c r="I139" s="15" t="s">
        <v>3622</v>
      </c>
      <c r="J139" s="15" t="s">
        <v>3575</v>
      </c>
      <c r="K139" s="15" t="s">
        <v>3574</v>
      </c>
      <c r="L139" s="15" t="s">
        <v>3746</v>
      </c>
      <c r="M139" s="15">
        <v>73</v>
      </c>
      <c r="N139" s="15">
        <v>81</v>
      </c>
      <c r="O139" s="15" t="s">
        <v>3879</v>
      </c>
      <c r="P139" s="15">
        <f t="shared" si="4"/>
        <v>38</v>
      </c>
      <c r="Q139" s="15" t="s">
        <v>3864</v>
      </c>
      <c r="R139" s="15" t="s">
        <v>3918</v>
      </c>
      <c r="S139" s="15" t="s">
        <v>3575</v>
      </c>
      <c r="T139" s="15" t="s">
        <v>3870</v>
      </c>
    </row>
    <row r="140" spans="1:20" x14ac:dyDescent="0.15">
      <c r="A140" s="15" t="s">
        <v>3624</v>
      </c>
      <c r="B140" s="15">
        <v>73</v>
      </c>
      <c r="C140" s="15">
        <v>81</v>
      </c>
      <c r="D140" s="15" t="s">
        <v>19</v>
      </c>
      <c r="E140" s="15">
        <v>46</v>
      </c>
      <c r="F140" s="15" t="s">
        <v>62</v>
      </c>
      <c r="G140" s="15">
        <v>0</v>
      </c>
      <c r="H140" s="15"/>
      <c r="I140" s="15"/>
      <c r="J140" s="15" t="s">
        <v>3567</v>
      </c>
      <c r="K140" s="15" t="s">
        <v>3574</v>
      </c>
      <c r="L140" s="15" t="s">
        <v>3751</v>
      </c>
      <c r="M140" s="15">
        <v>73</v>
      </c>
      <c r="N140" s="15">
        <v>81</v>
      </c>
      <c r="O140" s="15" t="s">
        <v>3882</v>
      </c>
      <c r="P140" s="15">
        <f t="shared" si="4"/>
        <v>46</v>
      </c>
      <c r="Q140" s="15" t="s">
        <v>3864</v>
      </c>
      <c r="R140" s="15"/>
      <c r="S140" s="15" t="s">
        <v>3868</v>
      </c>
      <c r="T140" s="15" t="s">
        <v>3870</v>
      </c>
    </row>
    <row r="141" spans="1:20" x14ac:dyDescent="0.15">
      <c r="A141" s="15" t="s">
        <v>3625</v>
      </c>
      <c r="B141" s="15">
        <v>73</v>
      </c>
      <c r="C141" s="15">
        <v>81</v>
      </c>
      <c r="D141" s="15" t="s">
        <v>121</v>
      </c>
      <c r="E141" s="15">
        <v>46</v>
      </c>
      <c r="F141" s="15" t="s">
        <v>62</v>
      </c>
      <c r="G141" s="15">
        <v>0</v>
      </c>
      <c r="H141" s="15"/>
      <c r="I141" s="15"/>
      <c r="J141" s="15" t="s">
        <v>3567</v>
      </c>
      <c r="K141" s="15" t="s">
        <v>3574</v>
      </c>
      <c r="L141" s="15" t="s">
        <v>3874</v>
      </c>
      <c r="M141" s="15">
        <v>73</v>
      </c>
      <c r="N141" s="15">
        <v>81</v>
      </c>
      <c r="O141" s="15" t="s">
        <v>3881</v>
      </c>
      <c r="P141" s="15">
        <f t="shared" si="4"/>
        <v>46</v>
      </c>
      <c r="Q141" s="15" t="s">
        <v>3864</v>
      </c>
      <c r="R141" s="15"/>
      <c r="S141" s="15" t="s">
        <v>3868</v>
      </c>
      <c r="T141" s="15" t="s">
        <v>3870</v>
      </c>
    </row>
    <row r="142" spans="1:20" x14ac:dyDescent="0.15">
      <c r="A142" s="15" t="s">
        <v>699</v>
      </c>
      <c r="B142" s="15">
        <v>70</v>
      </c>
      <c r="C142" s="15">
        <v>80</v>
      </c>
      <c r="D142" s="15" t="s">
        <v>19</v>
      </c>
      <c r="E142" s="15">
        <v>38</v>
      </c>
      <c r="F142" s="15" t="s">
        <v>60</v>
      </c>
      <c r="G142" s="15">
        <v>1</v>
      </c>
      <c r="H142" s="15" t="s">
        <v>3588</v>
      </c>
      <c r="I142" s="15"/>
      <c r="J142" s="15" t="s">
        <v>3575</v>
      </c>
      <c r="K142" s="15" t="s">
        <v>3568</v>
      </c>
      <c r="L142" s="15" t="s">
        <v>3757</v>
      </c>
      <c r="M142" s="15">
        <v>70</v>
      </c>
      <c r="N142" s="15">
        <v>80</v>
      </c>
      <c r="O142" s="15" t="s">
        <v>3882</v>
      </c>
      <c r="P142" s="15">
        <f t="shared" si="4"/>
        <v>38</v>
      </c>
      <c r="Q142" s="15" t="s">
        <v>3864</v>
      </c>
      <c r="R142" s="15"/>
      <c r="S142" s="15" t="s">
        <v>3575</v>
      </c>
      <c r="T142" s="15" t="s">
        <v>3869</v>
      </c>
    </row>
    <row r="143" spans="1:20" x14ac:dyDescent="0.15">
      <c r="A143" s="15" t="s">
        <v>562</v>
      </c>
      <c r="B143" s="15">
        <v>70</v>
      </c>
      <c r="C143" s="15">
        <v>80</v>
      </c>
      <c r="D143" s="15" t="s">
        <v>145</v>
      </c>
      <c r="E143" s="15">
        <v>38</v>
      </c>
      <c r="F143" s="15" t="s">
        <v>61</v>
      </c>
      <c r="G143" s="15">
        <v>5</v>
      </c>
      <c r="H143" s="15"/>
      <c r="I143" s="15"/>
      <c r="J143" s="15" t="s">
        <v>3567</v>
      </c>
      <c r="K143" s="15" t="s">
        <v>3568</v>
      </c>
      <c r="L143" s="15" t="s">
        <v>3759</v>
      </c>
      <c r="M143" s="15">
        <v>70</v>
      </c>
      <c r="N143" s="15">
        <v>80</v>
      </c>
      <c r="O143" s="15" t="s">
        <v>3880</v>
      </c>
      <c r="P143" s="15">
        <f t="shared" si="4"/>
        <v>38</v>
      </c>
      <c r="Q143" s="15" t="s">
        <v>3911</v>
      </c>
      <c r="R143" s="15"/>
      <c r="S143" s="15" t="s">
        <v>3868</v>
      </c>
      <c r="T143" s="15" t="s">
        <v>3869</v>
      </c>
    </row>
    <row r="144" spans="1:20" x14ac:dyDescent="0.15">
      <c r="A144" s="15" t="s">
        <v>215</v>
      </c>
      <c r="B144" s="15">
        <v>70</v>
      </c>
      <c r="C144" s="15">
        <v>80</v>
      </c>
      <c r="D144" s="15" t="s">
        <v>121</v>
      </c>
      <c r="E144" s="15">
        <v>38</v>
      </c>
      <c r="F144" s="15" t="s">
        <v>60</v>
      </c>
      <c r="G144" s="15">
        <v>1</v>
      </c>
      <c r="H144" s="15" t="s">
        <v>3580</v>
      </c>
      <c r="I144" s="15"/>
      <c r="J144" s="15" t="s">
        <v>3575</v>
      </c>
      <c r="K144" s="15" t="s">
        <v>3568</v>
      </c>
      <c r="L144" s="15" t="s">
        <v>3760</v>
      </c>
      <c r="M144" s="15">
        <v>70</v>
      </c>
      <c r="N144" s="15">
        <v>80</v>
      </c>
      <c r="O144" s="15" t="s">
        <v>3881</v>
      </c>
      <c r="P144" s="15">
        <f t="shared" si="4"/>
        <v>38</v>
      </c>
      <c r="Q144" s="15" t="s">
        <v>3864</v>
      </c>
      <c r="R144" s="15"/>
      <c r="S144" s="15" t="s">
        <v>3575</v>
      </c>
      <c r="T144" s="15" t="s">
        <v>3869</v>
      </c>
    </row>
    <row r="145" spans="1:20" x14ac:dyDescent="0.15">
      <c r="A145" s="15" t="s">
        <v>766</v>
      </c>
      <c r="B145" s="15">
        <v>68</v>
      </c>
      <c r="C145" s="15">
        <v>80</v>
      </c>
      <c r="D145" s="15" t="s">
        <v>19</v>
      </c>
      <c r="E145" s="15">
        <v>42</v>
      </c>
      <c r="F145" s="15" t="s">
        <v>55</v>
      </c>
      <c r="G145" s="15">
        <v>0</v>
      </c>
      <c r="H145" s="15"/>
      <c r="I145" s="15" t="s">
        <v>3571</v>
      </c>
      <c r="J145" s="15" t="s">
        <v>3567</v>
      </c>
      <c r="K145" s="15" t="s">
        <v>3582</v>
      </c>
      <c r="L145" s="15" t="s">
        <v>3630</v>
      </c>
      <c r="M145" s="15">
        <v>68</v>
      </c>
      <c r="N145" s="15">
        <v>80</v>
      </c>
      <c r="O145" s="15" t="s">
        <v>3882</v>
      </c>
      <c r="P145" s="15">
        <f t="shared" si="4"/>
        <v>42</v>
      </c>
      <c r="Q145" s="15" t="s">
        <v>3864</v>
      </c>
      <c r="R145" s="15" t="s">
        <v>3884</v>
      </c>
      <c r="S145" s="15" t="s">
        <v>3868</v>
      </c>
      <c r="T145" s="15" t="s">
        <v>3871</v>
      </c>
    </row>
    <row r="146" spans="1:20" x14ac:dyDescent="0.15">
      <c r="A146" s="15" t="s">
        <v>148</v>
      </c>
      <c r="B146" s="15">
        <v>68</v>
      </c>
      <c r="C146" s="15">
        <v>80</v>
      </c>
      <c r="D146" s="15" t="s">
        <v>145</v>
      </c>
      <c r="E146" s="15">
        <v>42</v>
      </c>
      <c r="F146" s="15" t="s">
        <v>58</v>
      </c>
      <c r="G146" s="15">
        <v>0</v>
      </c>
      <c r="H146" s="15"/>
      <c r="I146" s="15" t="s">
        <v>3571</v>
      </c>
      <c r="J146" s="15" t="s">
        <v>3567</v>
      </c>
      <c r="K146" s="15" t="s">
        <v>3582</v>
      </c>
      <c r="L146" s="15" t="s">
        <v>3764</v>
      </c>
      <c r="M146" s="15">
        <v>68</v>
      </c>
      <c r="N146" s="15">
        <v>80</v>
      </c>
      <c r="O146" s="15" t="s">
        <v>3880</v>
      </c>
      <c r="P146" s="15">
        <f t="shared" si="4"/>
        <v>42</v>
      </c>
      <c r="Q146" s="15" t="s">
        <v>3911</v>
      </c>
      <c r="R146" s="15" t="s">
        <v>3884</v>
      </c>
      <c r="S146" s="15" t="s">
        <v>3868</v>
      </c>
      <c r="T146" s="15" t="s">
        <v>3871</v>
      </c>
    </row>
    <row r="147" spans="1:20" x14ac:dyDescent="0.15">
      <c r="A147" s="15" t="s">
        <v>2456</v>
      </c>
      <c r="B147" s="15">
        <v>70</v>
      </c>
      <c r="C147" s="15">
        <v>78</v>
      </c>
      <c r="D147" s="15" t="s">
        <v>88</v>
      </c>
      <c r="E147" s="15">
        <v>38</v>
      </c>
      <c r="F147" s="15" t="s">
        <v>61</v>
      </c>
      <c r="G147" s="15">
        <v>1</v>
      </c>
      <c r="H147" s="15" t="s">
        <v>3588</v>
      </c>
      <c r="I147" s="15"/>
      <c r="J147" s="15" t="s">
        <v>3575</v>
      </c>
      <c r="K147" s="15" t="s">
        <v>3574</v>
      </c>
      <c r="L147" s="15" t="s">
        <v>3758</v>
      </c>
      <c r="M147" s="15">
        <v>70</v>
      </c>
      <c r="N147" s="15">
        <v>78</v>
      </c>
      <c r="O147" s="15" t="s">
        <v>3879</v>
      </c>
      <c r="P147" s="15">
        <f t="shared" si="4"/>
        <v>38</v>
      </c>
      <c r="Q147" s="15" t="s">
        <v>3911</v>
      </c>
      <c r="R147" s="15"/>
      <c r="S147" s="15" t="s">
        <v>3575</v>
      </c>
      <c r="T147" s="15" t="s">
        <v>3870</v>
      </c>
    </row>
    <row r="148" spans="1:20" x14ac:dyDescent="0.15">
      <c r="A148" s="15" t="s">
        <v>160</v>
      </c>
      <c r="B148" s="15">
        <v>68</v>
      </c>
      <c r="C148" s="15">
        <v>78</v>
      </c>
      <c r="D148" s="15" t="s">
        <v>121</v>
      </c>
      <c r="E148" s="15">
        <v>42</v>
      </c>
      <c r="F148" s="15" t="s">
        <v>58</v>
      </c>
      <c r="G148" s="15">
        <v>0</v>
      </c>
      <c r="H148" s="15"/>
      <c r="I148" s="15"/>
      <c r="J148" s="15" t="s">
        <v>3575</v>
      </c>
      <c r="K148" s="15" t="s">
        <v>3568</v>
      </c>
      <c r="L148" s="15" t="s">
        <v>3761</v>
      </c>
      <c r="M148" s="15">
        <v>68</v>
      </c>
      <c r="N148" s="15">
        <v>78</v>
      </c>
      <c r="O148" s="15" t="s">
        <v>3881</v>
      </c>
      <c r="P148" s="15">
        <f t="shared" si="4"/>
        <v>42</v>
      </c>
      <c r="Q148" s="15" t="s">
        <v>3911</v>
      </c>
      <c r="R148" s="15"/>
      <c r="S148" s="15" t="s">
        <v>3575</v>
      </c>
      <c r="T148" s="15" t="s">
        <v>3869</v>
      </c>
    </row>
    <row r="149" spans="1:20" x14ac:dyDescent="0.15">
      <c r="A149" s="15" t="s">
        <v>424</v>
      </c>
      <c r="B149" s="15">
        <v>68</v>
      </c>
      <c r="C149" s="15">
        <v>78</v>
      </c>
      <c r="D149" s="15" t="s">
        <v>145</v>
      </c>
      <c r="E149" s="15">
        <v>42</v>
      </c>
      <c r="F149" s="15" t="s">
        <v>55</v>
      </c>
      <c r="G149" s="15">
        <v>0</v>
      </c>
      <c r="H149" s="15"/>
      <c r="I149" s="15"/>
      <c r="J149" s="15" t="s">
        <v>3575</v>
      </c>
      <c r="K149" s="15" t="s">
        <v>3568</v>
      </c>
      <c r="L149" s="15" t="s">
        <v>3762</v>
      </c>
      <c r="M149" s="15">
        <v>68</v>
      </c>
      <c r="N149" s="15">
        <v>78</v>
      </c>
      <c r="O149" s="15" t="s">
        <v>3880</v>
      </c>
      <c r="P149" s="15">
        <f t="shared" si="4"/>
        <v>42</v>
      </c>
      <c r="Q149" s="15" t="s">
        <v>3864</v>
      </c>
      <c r="R149" s="15"/>
      <c r="S149" s="15" t="s">
        <v>3575</v>
      </c>
      <c r="T149" s="15" t="s">
        <v>3869</v>
      </c>
    </row>
    <row r="150" spans="1:20" x14ac:dyDescent="0.15">
      <c r="A150" s="15" t="s">
        <v>2430</v>
      </c>
      <c r="B150" s="15">
        <v>68</v>
      </c>
      <c r="C150" s="15">
        <v>78</v>
      </c>
      <c r="D150" s="15" t="s">
        <v>121</v>
      </c>
      <c r="E150" s="15">
        <v>42</v>
      </c>
      <c r="F150" s="15" t="s">
        <v>55</v>
      </c>
      <c r="G150" s="15">
        <v>0</v>
      </c>
      <c r="H150" s="15"/>
      <c r="I150" s="15" t="s">
        <v>3571</v>
      </c>
      <c r="J150" s="15" t="s">
        <v>3567</v>
      </c>
      <c r="K150" s="15" t="s">
        <v>3568</v>
      </c>
      <c r="L150" s="15" t="s">
        <v>3763</v>
      </c>
      <c r="M150" s="15">
        <v>68</v>
      </c>
      <c r="N150" s="15">
        <v>78</v>
      </c>
      <c r="O150" s="15" t="s">
        <v>3881</v>
      </c>
      <c r="P150" s="15">
        <f t="shared" si="4"/>
        <v>42</v>
      </c>
      <c r="Q150" s="15" t="s">
        <v>3864</v>
      </c>
      <c r="R150" s="15" t="s">
        <v>3884</v>
      </c>
      <c r="S150" s="15" t="s">
        <v>3868</v>
      </c>
      <c r="T150" s="15" t="s">
        <v>3869</v>
      </c>
    </row>
    <row r="151" spans="1:20" x14ac:dyDescent="0.15">
      <c r="A151" s="15" t="s">
        <v>875</v>
      </c>
      <c r="B151" s="15">
        <v>68</v>
      </c>
      <c r="C151" s="15">
        <v>78</v>
      </c>
      <c r="D151" s="15" t="s">
        <v>19</v>
      </c>
      <c r="E151" s="15">
        <v>42</v>
      </c>
      <c r="F151" s="15" t="s">
        <v>58</v>
      </c>
      <c r="G151" s="15">
        <v>0</v>
      </c>
      <c r="H151" s="15"/>
      <c r="I151" s="15"/>
      <c r="J151" s="15" t="s">
        <v>3567</v>
      </c>
      <c r="K151" s="15" t="s">
        <v>3568</v>
      </c>
      <c r="L151" s="15" t="s">
        <v>3629</v>
      </c>
      <c r="M151" s="15">
        <v>68</v>
      </c>
      <c r="N151" s="15">
        <v>78</v>
      </c>
      <c r="O151" s="15" t="s">
        <v>3882</v>
      </c>
      <c r="P151" s="15">
        <f t="shared" si="4"/>
        <v>42</v>
      </c>
      <c r="Q151" s="15" t="s">
        <v>3911</v>
      </c>
      <c r="R151" s="15"/>
      <c r="S151" s="15" t="s">
        <v>3868</v>
      </c>
      <c r="T151" s="15" t="s">
        <v>3869</v>
      </c>
    </row>
    <row r="152" spans="1:20" x14ac:dyDescent="0.15">
      <c r="A152" s="15" t="s">
        <v>265</v>
      </c>
      <c r="B152" s="15">
        <v>68</v>
      </c>
      <c r="C152" s="15">
        <v>78</v>
      </c>
      <c r="D152" s="15" t="s">
        <v>88</v>
      </c>
      <c r="E152" s="15">
        <v>34</v>
      </c>
      <c r="F152" s="15" t="s">
        <v>58</v>
      </c>
      <c r="G152" s="15">
        <v>0</v>
      </c>
      <c r="H152" s="15" t="s">
        <v>3596</v>
      </c>
      <c r="I152" s="15" t="s">
        <v>3571</v>
      </c>
      <c r="J152" s="15" t="s">
        <v>3567</v>
      </c>
      <c r="K152" s="15" t="s">
        <v>3568</v>
      </c>
      <c r="L152" s="15" t="s">
        <v>3631</v>
      </c>
      <c r="M152" s="15">
        <v>68</v>
      </c>
      <c r="N152" s="15">
        <v>78</v>
      </c>
      <c r="O152" s="15" t="s">
        <v>3879</v>
      </c>
      <c r="P152" s="15">
        <f t="shared" si="4"/>
        <v>34</v>
      </c>
      <c r="Q152" s="15" t="s">
        <v>3911</v>
      </c>
      <c r="R152" s="15" t="s">
        <v>3884</v>
      </c>
      <c r="S152" s="15" t="s">
        <v>3868</v>
      </c>
      <c r="T152" s="15" t="s">
        <v>3869</v>
      </c>
    </row>
    <row r="153" spans="1:20" x14ac:dyDescent="0.15">
      <c r="A153" s="15" t="s">
        <v>87</v>
      </c>
      <c r="B153" s="15">
        <v>66</v>
      </c>
      <c r="C153" s="15">
        <v>78</v>
      </c>
      <c r="D153" s="15" t="s">
        <v>88</v>
      </c>
      <c r="E153" s="15">
        <v>36</v>
      </c>
      <c r="F153" s="15" t="s">
        <v>59</v>
      </c>
      <c r="G153" s="15">
        <v>5</v>
      </c>
      <c r="H153" s="15"/>
      <c r="I153" s="15"/>
      <c r="J153" s="15" t="s">
        <v>3567</v>
      </c>
      <c r="K153" s="15" t="s">
        <v>3582</v>
      </c>
      <c r="L153" s="15" t="s">
        <v>3765</v>
      </c>
      <c r="M153" s="15">
        <v>66</v>
      </c>
      <c r="N153" s="15">
        <v>78</v>
      </c>
      <c r="O153" s="15" t="s">
        <v>3879</v>
      </c>
      <c r="P153" s="15">
        <f t="shared" si="4"/>
        <v>36</v>
      </c>
      <c r="Q153" s="15" t="s">
        <v>3864</v>
      </c>
      <c r="R153" s="15"/>
      <c r="S153" s="15" t="s">
        <v>3868</v>
      </c>
      <c r="T153" s="15" t="s">
        <v>3871</v>
      </c>
    </row>
    <row r="154" spans="1:20" x14ac:dyDescent="0.15">
      <c r="A154" s="15" t="s">
        <v>271</v>
      </c>
      <c r="B154" s="15">
        <v>66</v>
      </c>
      <c r="C154" s="15">
        <v>76</v>
      </c>
      <c r="D154" s="15" t="s">
        <v>145</v>
      </c>
      <c r="E154" s="15">
        <v>41</v>
      </c>
      <c r="F154" s="15" t="s">
        <v>62</v>
      </c>
      <c r="G154" s="15">
        <v>0</v>
      </c>
      <c r="H154" s="15"/>
      <c r="I154" s="15"/>
      <c r="J154" s="15" t="s">
        <v>3575</v>
      </c>
      <c r="K154" s="15" t="s">
        <v>3568</v>
      </c>
      <c r="L154" s="15" t="s">
        <v>3766</v>
      </c>
      <c r="M154" s="15">
        <v>66</v>
      </c>
      <c r="N154" s="15">
        <v>76</v>
      </c>
      <c r="O154" s="15" t="s">
        <v>3880</v>
      </c>
      <c r="P154" s="15">
        <f t="shared" si="4"/>
        <v>41</v>
      </c>
      <c r="Q154" s="15" t="s">
        <v>3864</v>
      </c>
      <c r="R154" s="15"/>
      <c r="S154" s="15" t="s">
        <v>3575</v>
      </c>
      <c r="T154" s="15" t="s">
        <v>3869</v>
      </c>
    </row>
    <row r="155" spans="1:20" x14ac:dyDescent="0.15">
      <c r="A155" s="15" t="s">
        <v>321</v>
      </c>
      <c r="B155" s="15">
        <v>66</v>
      </c>
      <c r="C155" s="15">
        <v>76</v>
      </c>
      <c r="D155" s="15" t="s">
        <v>121</v>
      </c>
      <c r="E155" s="15">
        <v>41</v>
      </c>
      <c r="F155" s="15" t="s">
        <v>63</v>
      </c>
      <c r="G155" s="15">
        <v>0</v>
      </c>
      <c r="H155" s="15"/>
      <c r="I155" s="15"/>
      <c r="J155" s="15" t="s">
        <v>3567</v>
      </c>
      <c r="K155" s="15" t="s">
        <v>3568</v>
      </c>
      <c r="L155" s="15" t="s">
        <v>3767</v>
      </c>
      <c r="M155" s="15">
        <v>66</v>
      </c>
      <c r="N155" s="15">
        <v>76</v>
      </c>
      <c r="O155" s="15" t="s">
        <v>3881</v>
      </c>
      <c r="P155" s="15">
        <f t="shared" si="4"/>
        <v>41</v>
      </c>
      <c r="Q155" s="15" t="s">
        <v>3867</v>
      </c>
      <c r="R155" s="15"/>
      <c r="S155" s="15" t="s">
        <v>3868</v>
      </c>
      <c r="T155" s="15" t="s">
        <v>3869</v>
      </c>
    </row>
    <row r="156" spans="1:20" x14ac:dyDescent="0.15">
      <c r="A156" s="15" t="s">
        <v>559</v>
      </c>
      <c r="B156" s="15">
        <v>66</v>
      </c>
      <c r="C156" s="15">
        <v>76</v>
      </c>
      <c r="D156" s="15" t="s">
        <v>88</v>
      </c>
      <c r="E156" s="15">
        <v>41</v>
      </c>
      <c r="F156" s="15" t="s">
        <v>64</v>
      </c>
      <c r="G156" s="15">
        <v>0</v>
      </c>
      <c r="H156" s="15"/>
      <c r="I156" s="15"/>
      <c r="J156" s="15" t="s">
        <v>3575</v>
      </c>
      <c r="K156" s="15" t="s">
        <v>3568</v>
      </c>
      <c r="L156" s="15" t="s">
        <v>3768</v>
      </c>
      <c r="M156" s="15">
        <v>66</v>
      </c>
      <c r="N156" s="15">
        <v>76</v>
      </c>
      <c r="O156" s="15" t="s">
        <v>3879</v>
      </c>
      <c r="P156" s="15">
        <f t="shared" si="4"/>
        <v>41</v>
      </c>
      <c r="Q156" s="15" t="s">
        <v>3866</v>
      </c>
      <c r="R156" s="15"/>
      <c r="S156" s="15" t="s">
        <v>3575</v>
      </c>
      <c r="T156" s="15" t="s">
        <v>3869</v>
      </c>
    </row>
    <row r="157" spans="1:20" x14ac:dyDescent="0.15">
      <c r="A157" s="15" t="s">
        <v>338</v>
      </c>
      <c r="B157" s="15">
        <v>66</v>
      </c>
      <c r="C157" s="15">
        <v>76</v>
      </c>
      <c r="D157" s="15" t="s">
        <v>121</v>
      </c>
      <c r="E157" s="15">
        <v>36</v>
      </c>
      <c r="F157" s="15" t="s">
        <v>59</v>
      </c>
      <c r="G157" s="15">
        <v>1</v>
      </c>
      <c r="H157" s="15"/>
      <c r="I157" s="15"/>
      <c r="J157" s="15" t="s">
        <v>3567</v>
      </c>
      <c r="K157" s="15" t="s">
        <v>3568</v>
      </c>
      <c r="L157" s="15" t="s">
        <v>3769</v>
      </c>
      <c r="M157" s="15">
        <v>66</v>
      </c>
      <c r="N157" s="15">
        <v>76</v>
      </c>
      <c r="O157" s="15" t="s">
        <v>3881</v>
      </c>
      <c r="P157" s="15">
        <f t="shared" si="4"/>
        <v>36</v>
      </c>
      <c r="Q157" s="15" t="s">
        <v>3864</v>
      </c>
      <c r="R157" s="15"/>
      <c r="S157" s="15" t="s">
        <v>3868</v>
      </c>
      <c r="T157" s="15" t="s">
        <v>3869</v>
      </c>
    </row>
    <row r="158" spans="1:20" x14ac:dyDescent="0.15">
      <c r="A158" s="15" t="s">
        <v>128</v>
      </c>
      <c r="B158" s="15">
        <v>66</v>
      </c>
      <c r="C158" s="15">
        <v>76</v>
      </c>
      <c r="D158" s="15" t="s">
        <v>19</v>
      </c>
      <c r="E158" s="15">
        <v>36</v>
      </c>
      <c r="F158" s="15" t="s">
        <v>59</v>
      </c>
      <c r="G158" s="15">
        <v>1</v>
      </c>
      <c r="H158" s="15"/>
      <c r="I158" s="15"/>
      <c r="J158" s="15" t="s">
        <v>3575</v>
      </c>
      <c r="K158" s="15" t="s">
        <v>3568</v>
      </c>
      <c r="L158" s="15" t="s">
        <v>3770</v>
      </c>
      <c r="M158" s="15">
        <v>66</v>
      </c>
      <c r="N158" s="15">
        <v>76</v>
      </c>
      <c r="O158" s="15" t="s">
        <v>3882</v>
      </c>
      <c r="P158" s="15">
        <f t="shared" si="4"/>
        <v>36</v>
      </c>
      <c r="Q158" s="15" t="s">
        <v>3864</v>
      </c>
      <c r="R158" s="15"/>
      <c r="S158" s="15" t="s">
        <v>3575</v>
      </c>
      <c r="T158" s="15" t="s">
        <v>3869</v>
      </c>
    </row>
    <row r="159" spans="1:20" x14ac:dyDescent="0.15">
      <c r="A159" s="15" t="s">
        <v>2357</v>
      </c>
      <c r="B159" s="15">
        <v>66</v>
      </c>
      <c r="C159" s="15">
        <v>76</v>
      </c>
      <c r="D159" s="15" t="s">
        <v>19</v>
      </c>
      <c r="E159" s="15">
        <v>19</v>
      </c>
      <c r="F159" s="15" t="s">
        <v>62</v>
      </c>
      <c r="G159" s="15">
        <v>0</v>
      </c>
      <c r="H159" s="15"/>
      <c r="I159" s="15"/>
      <c r="J159" s="15" t="s">
        <v>3575</v>
      </c>
      <c r="K159" s="15" t="s">
        <v>3568</v>
      </c>
      <c r="L159" s="15" t="s">
        <v>3772</v>
      </c>
      <c r="M159" s="15">
        <v>66</v>
      </c>
      <c r="N159" s="15">
        <v>76</v>
      </c>
      <c r="O159" s="15" t="s">
        <v>3882</v>
      </c>
      <c r="P159" s="15">
        <f t="shared" si="4"/>
        <v>19</v>
      </c>
      <c r="Q159" s="15" t="s">
        <v>3864</v>
      </c>
      <c r="R159" s="15"/>
      <c r="S159" s="15" t="s">
        <v>3575</v>
      </c>
      <c r="T159" s="15" t="s">
        <v>3869</v>
      </c>
    </row>
    <row r="160" spans="1:20" x14ac:dyDescent="0.15">
      <c r="A160" s="15" t="s">
        <v>548</v>
      </c>
      <c r="B160" s="15">
        <v>66</v>
      </c>
      <c r="C160" s="15">
        <v>74</v>
      </c>
      <c r="D160" s="15" t="s">
        <v>145</v>
      </c>
      <c r="E160" s="15">
        <v>36</v>
      </c>
      <c r="F160" s="15" t="s">
        <v>59</v>
      </c>
      <c r="G160" s="15">
        <v>1</v>
      </c>
      <c r="H160" s="15"/>
      <c r="I160" s="15"/>
      <c r="J160" s="15" t="s">
        <v>3575</v>
      </c>
      <c r="K160" s="15" t="s">
        <v>3574</v>
      </c>
      <c r="L160" s="15" t="s">
        <v>3771</v>
      </c>
      <c r="M160" s="15">
        <v>66</v>
      </c>
      <c r="N160" s="15">
        <v>74</v>
      </c>
      <c r="O160" s="15" t="s">
        <v>3880</v>
      </c>
      <c r="P160" s="15">
        <f t="shared" si="4"/>
        <v>36</v>
      </c>
      <c r="Q160" s="15" t="s">
        <v>3864</v>
      </c>
      <c r="R160" s="15"/>
      <c r="S160" s="15" t="s">
        <v>3575</v>
      </c>
      <c r="T160" s="15" t="s">
        <v>3870</v>
      </c>
    </row>
    <row r="161" spans="1:20" x14ac:dyDescent="0.15">
      <c r="A161" s="15" t="s">
        <v>918</v>
      </c>
      <c r="B161" s="15">
        <v>63</v>
      </c>
      <c r="C161" s="15">
        <v>73</v>
      </c>
      <c r="D161" s="15" t="s">
        <v>88</v>
      </c>
      <c r="E161" s="15">
        <v>36</v>
      </c>
      <c r="F161" s="15" t="s">
        <v>60</v>
      </c>
      <c r="G161" s="15">
        <v>1</v>
      </c>
      <c r="H161" s="15"/>
      <c r="I161" s="15"/>
      <c r="J161" s="15" t="s">
        <v>3575</v>
      </c>
      <c r="K161" s="15" t="s">
        <v>3568</v>
      </c>
      <c r="L161" s="15" t="s">
        <v>3773</v>
      </c>
      <c r="M161" s="15">
        <v>63</v>
      </c>
      <c r="N161" s="15">
        <v>73</v>
      </c>
      <c r="O161" s="15" t="s">
        <v>3879</v>
      </c>
      <c r="P161" s="15">
        <f t="shared" si="4"/>
        <v>36</v>
      </c>
      <c r="Q161" s="15" t="s">
        <v>3864</v>
      </c>
      <c r="R161" s="15"/>
      <c r="S161" s="15" t="s">
        <v>3575</v>
      </c>
      <c r="T161" s="15" t="s">
        <v>3869</v>
      </c>
    </row>
    <row r="162" spans="1:20" x14ac:dyDescent="0.15">
      <c r="A162" s="15" t="s">
        <v>129</v>
      </c>
      <c r="B162" s="15">
        <v>63</v>
      </c>
      <c r="C162" s="15">
        <v>73</v>
      </c>
      <c r="D162" s="15" t="s">
        <v>19</v>
      </c>
      <c r="E162" s="15">
        <v>36</v>
      </c>
      <c r="F162" s="15" t="s">
        <v>60</v>
      </c>
      <c r="G162" s="15">
        <v>1</v>
      </c>
      <c r="H162" s="15"/>
      <c r="I162" s="15"/>
      <c r="J162" s="15" t="s">
        <v>3575</v>
      </c>
      <c r="K162" s="15" t="s">
        <v>3568</v>
      </c>
      <c r="L162" s="15" t="s">
        <v>3774</v>
      </c>
      <c r="M162" s="15">
        <v>63</v>
      </c>
      <c r="N162" s="15">
        <v>73</v>
      </c>
      <c r="O162" s="15" t="s">
        <v>3882</v>
      </c>
      <c r="P162" s="15">
        <f t="shared" si="4"/>
        <v>36</v>
      </c>
      <c r="Q162" s="15" t="s">
        <v>3864</v>
      </c>
      <c r="R162" s="15"/>
      <c r="S162" s="15" t="s">
        <v>3575</v>
      </c>
      <c r="T162" s="15" t="s">
        <v>3869</v>
      </c>
    </row>
    <row r="163" spans="1:20" x14ac:dyDescent="0.15">
      <c r="A163" s="15" t="s">
        <v>2352</v>
      </c>
      <c r="B163" s="15">
        <v>63</v>
      </c>
      <c r="C163" s="15">
        <v>73</v>
      </c>
      <c r="D163" s="15" t="s">
        <v>121</v>
      </c>
      <c r="E163" s="15">
        <v>17</v>
      </c>
      <c r="F163" s="15" t="s">
        <v>61</v>
      </c>
      <c r="G163" s="15">
        <v>1</v>
      </c>
      <c r="H163" s="15"/>
      <c r="I163" s="15"/>
      <c r="J163" s="15" t="s">
        <v>3567</v>
      </c>
      <c r="K163" s="15" t="s">
        <v>3568</v>
      </c>
      <c r="L163" s="15" t="s">
        <v>3775</v>
      </c>
      <c r="M163" s="15">
        <v>63</v>
      </c>
      <c r="N163" s="15">
        <v>73</v>
      </c>
      <c r="O163" s="15" t="s">
        <v>3881</v>
      </c>
      <c r="P163" s="15">
        <f t="shared" si="4"/>
        <v>17</v>
      </c>
      <c r="Q163" s="15" t="s">
        <v>3911</v>
      </c>
      <c r="R163" s="15"/>
      <c r="S163" s="15" t="s">
        <v>3868</v>
      </c>
      <c r="T163" s="15" t="s">
        <v>3869</v>
      </c>
    </row>
    <row r="164" spans="1:20" x14ac:dyDescent="0.15">
      <c r="A164" s="15" t="s">
        <v>729</v>
      </c>
      <c r="B164" s="15">
        <v>63</v>
      </c>
      <c r="C164" s="15">
        <v>73</v>
      </c>
      <c r="D164" s="15" t="s">
        <v>145</v>
      </c>
      <c r="E164" s="15">
        <v>36</v>
      </c>
      <c r="F164" s="15" t="s">
        <v>61</v>
      </c>
      <c r="G164" s="15">
        <v>1</v>
      </c>
      <c r="H164" s="15"/>
      <c r="I164" s="15"/>
      <c r="J164" s="15" t="s">
        <v>3575</v>
      </c>
      <c r="K164" s="15" t="s">
        <v>3568</v>
      </c>
      <c r="L164" s="15" t="s">
        <v>3776</v>
      </c>
      <c r="M164" s="15">
        <v>63</v>
      </c>
      <c r="N164" s="15">
        <v>73</v>
      </c>
      <c r="O164" s="15" t="s">
        <v>3880</v>
      </c>
      <c r="P164" s="15">
        <f t="shared" si="4"/>
        <v>36</v>
      </c>
      <c r="Q164" s="15" t="s">
        <v>3911</v>
      </c>
      <c r="R164" s="15"/>
      <c r="S164" s="15" t="s">
        <v>3575</v>
      </c>
      <c r="T164" s="15" t="s">
        <v>3869</v>
      </c>
    </row>
    <row r="165" spans="1:20" x14ac:dyDescent="0.15">
      <c r="A165" s="15" t="s">
        <v>260</v>
      </c>
      <c r="B165" s="15">
        <v>60</v>
      </c>
      <c r="C165" s="15">
        <v>70</v>
      </c>
      <c r="D165" s="15" t="s">
        <v>19</v>
      </c>
      <c r="E165" s="15">
        <v>35</v>
      </c>
      <c r="F165" s="15" t="s">
        <v>55</v>
      </c>
      <c r="G165" s="15">
        <v>0</v>
      </c>
      <c r="H165" s="15"/>
      <c r="I165" s="15"/>
      <c r="J165" s="15" t="s">
        <v>3575</v>
      </c>
      <c r="K165" s="15" t="s">
        <v>3568</v>
      </c>
      <c r="L165" s="15" t="s">
        <v>3632</v>
      </c>
      <c r="M165" s="15">
        <v>60</v>
      </c>
      <c r="N165" s="15">
        <v>70</v>
      </c>
      <c r="O165" s="15" t="s">
        <v>3882</v>
      </c>
      <c r="P165" s="15">
        <f t="shared" si="4"/>
        <v>35</v>
      </c>
      <c r="Q165" s="15" t="s">
        <v>3864</v>
      </c>
      <c r="R165" s="15"/>
      <c r="S165" s="15" t="s">
        <v>3575</v>
      </c>
      <c r="T165" s="15" t="s">
        <v>3869</v>
      </c>
    </row>
    <row r="166" spans="1:20" x14ac:dyDescent="0.15">
      <c r="A166" s="15" t="s">
        <v>224</v>
      </c>
      <c r="B166" s="15">
        <v>60</v>
      </c>
      <c r="C166" s="15">
        <v>70</v>
      </c>
      <c r="D166" s="15" t="s">
        <v>145</v>
      </c>
      <c r="E166" s="15">
        <v>35</v>
      </c>
      <c r="F166" s="15" t="s">
        <v>55</v>
      </c>
      <c r="G166" s="15">
        <v>0</v>
      </c>
      <c r="H166" s="15"/>
      <c r="I166" s="15"/>
      <c r="J166" s="15" t="s">
        <v>3567</v>
      </c>
      <c r="K166" s="15" t="s">
        <v>3568</v>
      </c>
      <c r="L166" s="15" t="s">
        <v>3777</v>
      </c>
      <c r="M166" s="15">
        <v>60</v>
      </c>
      <c r="N166" s="15">
        <v>70</v>
      </c>
      <c r="O166" s="15" t="s">
        <v>3880</v>
      </c>
      <c r="P166" s="15">
        <f t="shared" si="4"/>
        <v>35</v>
      </c>
      <c r="Q166" s="15" t="s">
        <v>3864</v>
      </c>
      <c r="R166" s="15"/>
      <c r="S166" s="15" t="s">
        <v>3868</v>
      </c>
      <c r="T166" s="15" t="s">
        <v>3869</v>
      </c>
    </row>
    <row r="167" spans="1:20" x14ac:dyDescent="0.15">
      <c r="A167" s="15" t="s">
        <v>522</v>
      </c>
      <c r="B167" s="15">
        <v>60</v>
      </c>
      <c r="C167" s="15">
        <v>70</v>
      </c>
      <c r="D167" s="15" t="s">
        <v>145</v>
      </c>
      <c r="E167" s="15">
        <v>35</v>
      </c>
      <c r="F167" s="15" t="s">
        <v>55</v>
      </c>
      <c r="G167" s="15">
        <v>0</v>
      </c>
      <c r="H167" s="15"/>
      <c r="I167" s="15"/>
      <c r="J167" s="15" t="s">
        <v>3575</v>
      </c>
      <c r="K167" s="15" t="s">
        <v>3568</v>
      </c>
      <c r="L167" s="15" t="s">
        <v>3778</v>
      </c>
      <c r="M167" s="15">
        <v>60</v>
      </c>
      <c r="N167" s="15">
        <v>70</v>
      </c>
      <c r="O167" s="15" t="s">
        <v>3880</v>
      </c>
      <c r="P167" s="15">
        <f t="shared" ref="P167:P198" si="5">E167</f>
        <v>35</v>
      </c>
      <c r="Q167" s="15" t="s">
        <v>3864</v>
      </c>
      <c r="R167" s="15"/>
      <c r="S167" s="15" t="s">
        <v>3575</v>
      </c>
      <c r="T167" s="15" t="s">
        <v>3869</v>
      </c>
    </row>
    <row r="168" spans="1:20" x14ac:dyDescent="0.15">
      <c r="A168" s="15" t="s">
        <v>530</v>
      </c>
      <c r="B168" s="15">
        <v>60</v>
      </c>
      <c r="C168" s="15">
        <v>70</v>
      </c>
      <c r="D168" s="15" t="s">
        <v>88</v>
      </c>
      <c r="E168" s="15">
        <v>35</v>
      </c>
      <c r="F168" s="15" t="s">
        <v>58</v>
      </c>
      <c r="G168" s="15">
        <v>0</v>
      </c>
      <c r="H168" s="15"/>
      <c r="I168" s="15"/>
      <c r="J168" s="15" t="s">
        <v>3567</v>
      </c>
      <c r="K168" s="15" t="s">
        <v>3568</v>
      </c>
      <c r="L168" s="15" t="s">
        <v>3635</v>
      </c>
      <c r="M168" s="15">
        <v>60</v>
      </c>
      <c r="N168" s="15">
        <v>70</v>
      </c>
      <c r="O168" s="15" t="s">
        <v>3879</v>
      </c>
      <c r="P168" s="15">
        <f t="shared" si="5"/>
        <v>35</v>
      </c>
      <c r="Q168" s="15" t="s">
        <v>3911</v>
      </c>
      <c r="R168" s="15"/>
      <c r="S168" s="15" t="s">
        <v>3868</v>
      </c>
      <c r="T168" s="15" t="s">
        <v>3869</v>
      </c>
    </row>
    <row r="169" spans="1:20" x14ac:dyDescent="0.15">
      <c r="A169" s="15" t="s">
        <v>862</v>
      </c>
      <c r="B169" s="15">
        <v>60</v>
      </c>
      <c r="C169" s="15">
        <v>70</v>
      </c>
      <c r="D169" s="15" t="s">
        <v>121</v>
      </c>
      <c r="E169" s="15">
        <v>52</v>
      </c>
      <c r="F169" s="15" t="s">
        <v>56</v>
      </c>
      <c r="G169" s="15">
        <v>0</v>
      </c>
      <c r="H169" s="15"/>
      <c r="I169" s="15"/>
      <c r="J169" s="15" t="s">
        <v>3567</v>
      </c>
      <c r="K169" s="15" t="s">
        <v>3568</v>
      </c>
      <c r="L169" s="15" t="s">
        <v>3779</v>
      </c>
      <c r="M169" s="15">
        <v>60</v>
      </c>
      <c r="N169" s="15">
        <v>70</v>
      </c>
      <c r="O169" s="15" t="s">
        <v>3881</v>
      </c>
      <c r="P169" s="15">
        <f t="shared" si="5"/>
        <v>52</v>
      </c>
      <c r="Q169" s="15" t="s">
        <v>3865</v>
      </c>
      <c r="R169" s="15"/>
      <c r="S169" s="15" t="s">
        <v>3868</v>
      </c>
      <c r="T169" s="15" t="s">
        <v>3869</v>
      </c>
    </row>
    <row r="170" spans="1:20" x14ac:dyDescent="0.15">
      <c r="A170" s="15" t="s">
        <v>407</v>
      </c>
      <c r="B170" s="15">
        <v>57</v>
      </c>
      <c r="C170" s="15">
        <v>69</v>
      </c>
      <c r="D170" s="15" t="s">
        <v>121</v>
      </c>
      <c r="E170" s="15">
        <v>36</v>
      </c>
      <c r="F170" s="15" t="s">
        <v>62</v>
      </c>
      <c r="G170" s="15">
        <v>0</v>
      </c>
      <c r="H170" s="15"/>
      <c r="I170" s="15"/>
      <c r="J170" s="15" t="s">
        <v>3567</v>
      </c>
      <c r="K170" s="15" t="s">
        <v>3582</v>
      </c>
      <c r="L170" s="15" t="s">
        <v>3783</v>
      </c>
      <c r="M170" s="15">
        <v>57</v>
      </c>
      <c r="N170" s="15">
        <v>69</v>
      </c>
      <c r="O170" s="15" t="s">
        <v>3881</v>
      </c>
      <c r="P170" s="15">
        <f t="shared" si="5"/>
        <v>36</v>
      </c>
      <c r="Q170" s="15" t="s">
        <v>3864</v>
      </c>
      <c r="R170" s="15"/>
      <c r="S170" s="15" t="s">
        <v>3868</v>
      </c>
      <c r="T170" s="15" t="s">
        <v>3871</v>
      </c>
    </row>
    <row r="171" spans="1:20" x14ac:dyDescent="0.15">
      <c r="A171" s="15" t="s">
        <v>373</v>
      </c>
      <c r="B171" s="15">
        <v>57</v>
      </c>
      <c r="C171" s="15">
        <v>69</v>
      </c>
      <c r="D171" s="15" t="s">
        <v>145</v>
      </c>
      <c r="E171" s="15">
        <v>50</v>
      </c>
      <c r="F171" s="15" t="s">
        <v>56</v>
      </c>
      <c r="G171" s="15">
        <v>0</v>
      </c>
      <c r="H171" s="15"/>
      <c r="I171" s="15"/>
      <c r="J171" s="15" t="s">
        <v>3567</v>
      </c>
      <c r="K171" s="15" t="s">
        <v>3582</v>
      </c>
      <c r="L171" s="15" t="s">
        <v>3785</v>
      </c>
      <c r="M171" s="15">
        <v>57</v>
      </c>
      <c r="N171" s="15">
        <v>69</v>
      </c>
      <c r="O171" s="15" t="s">
        <v>3880</v>
      </c>
      <c r="P171" s="15">
        <f t="shared" si="5"/>
        <v>50</v>
      </c>
      <c r="Q171" s="15" t="s">
        <v>3865</v>
      </c>
      <c r="R171" s="15"/>
      <c r="S171" s="15" t="s">
        <v>3868</v>
      </c>
      <c r="T171" s="15" t="s">
        <v>3871</v>
      </c>
    </row>
    <row r="172" spans="1:20" x14ac:dyDescent="0.15">
      <c r="A172" s="15" t="s">
        <v>680</v>
      </c>
      <c r="B172" s="15">
        <v>57</v>
      </c>
      <c r="C172" s="15">
        <v>69</v>
      </c>
      <c r="D172" s="15" t="s">
        <v>121</v>
      </c>
      <c r="E172" s="15">
        <v>32</v>
      </c>
      <c r="F172" s="15" t="s">
        <v>59</v>
      </c>
      <c r="G172" s="15">
        <v>1</v>
      </c>
      <c r="H172" s="15" t="s">
        <v>3588</v>
      </c>
      <c r="I172" s="15"/>
      <c r="J172" s="15" t="s">
        <v>3575</v>
      </c>
      <c r="K172" s="15" t="s">
        <v>3582</v>
      </c>
      <c r="L172" s="15" t="s">
        <v>3787</v>
      </c>
      <c r="M172" s="15">
        <v>57</v>
      </c>
      <c r="N172" s="15">
        <v>69</v>
      </c>
      <c r="O172" s="15" t="s">
        <v>3881</v>
      </c>
      <c r="P172" s="15">
        <f t="shared" si="5"/>
        <v>32</v>
      </c>
      <c r="Q172" s="15" t="s">
        <v>3864</v>
      </c>
      <c r="R172" s="15"/>
      <c r="S172" s="15" t="s">
        <v>3575</v>
      </c>
      <c r="T172" s="15" t="s">
        <v>3871</v>
      </c>
    </row>
    <row r="173" spans="1:20" x14ac:dyDescent="0.15">
      <c r="A173" s="15" t="s">
        <v>257</v>
      </c>
      <c r="B173" s="15">
        <v>60</v>
      </c>
      <c r="C173" s="15">
        <v>68</v>
      </c>
      <c r="D173" s="15" t="s">
        <v>88</v>
      </c>
      <c r="E173" s="15">
        <v>35</v>
      </c>
      <c r="F173" s="15" t="s">
        <v>55</v>
      </c>
      <c r="G173" s="15">
        <v>0</v>
      </c>
      <c r="H173" s="15" t="s">
        <v>3633</v>
      </c>
      <c r="I173" s="15"/>
      <c r="J173" s="15" t="s">
        <v>3567</v>
      </c>
      <c r="K173" s="15" t="s">
        <v>3574</v>
      </c>
      <c r="L173" s="15" t="s">
        <v>3634</v>
      </c>
      <c r="M173" s="15">
        <v>60</v>
      </c>
      <c r="N173" s="15">
        <v>68</v>
      </c>
      <c r="O173" s="15" t="s">
        <v>3879</v>
      </c>
      <c r="P173" s="15">
        <f t="shared" si="5"/>
        <v>35</v>
      </c>
      <c r="Q173" s="15" t="s">
        <v>3864</v>
      </c>
      <c r="R173" s="15"/>
      <c r="S173" s="15" t="s">
        <v>3868</v>
      </c>
      <c r="T173" s="15" t="s">
        <v>3870</v>
      </c>
    </row>
    <row r="174" spans="1:20" x14ac:dyDescent="0.15">
      <c r="A174" s="15" t="s">
        <v>195</v>
      </c>
      <c r="B174" s="15">
        <v>60</v>
      </c>
      <c r="C174" s="15">
        <v>68</v>
      </c>
      <c r="D174" s="15" t="s">
        <v>19</v>
      </c>
      <c r="E174" s="15">
        <v>35</v>
      </c>
      <c r="F174" s="15" t="s">
        <v>55</v>
      </c>
      <c r="G174" s="15">
        <v>0</v>
      </c>
      <c r="H174" s="15"/>
      <c r="I174" s="15"/>
      <c r="J174" s="15" t="s">
        <v>3575</v>
      </c>
      <c r="K174" s="15" t="s">
        <v>3574</v>
      </c>
      <c r="L174" s="15" t="s">
        <v>3636</v>
      </c>
      <c r="M174" s="15">
        <v>60</v>
      </c>
      <c r="N174" s="15">
        <v>68</v>
      </c>
      <c r="O174" s="15" t="s">
        <v>3882</v>
      </c>
      <c r="P174" s="15">
        <f t="shared" si="5"/>
        <v>35</v>
      </c>
      <c r="Q174" s="15" t="s">
        <v>3864</v>
      </c>
      <c r="R174" s="15"/>
      <c r="S174" s="15" t="s">
        <v>3575</v>
      </c>
      <c r="T174" s="15" t="s">
        <v>3870</v>
      </c>
    </row>
    <row r="175" spans="1:20" x14ac:dyDescent="0.15">
      <c r="A175" s="15" t="s">
        <v>741</v>
      </c>
      <c r="B175" s="15">
        <v>57</v>
      </c>
      <c r="C175" s="15">
        <v>67</v>
      </c>
      <c r="D175" s="15" t="s">
        <v>88</v>
      </c>
      <c r="E175" s="15">
        <v>32</v>
      </c>
      <c r="F175" s="15" t="s">
        <v>59</v>
      </c>
      <c r="G175" s="15">
        <v>1</v>
      </c>
      <c r="H175" s="15"/>
      <c r="I175" s="15"/>
      <c r="J175" s="15" t="s">
        <v>3567</v>
      </c>
      <c r="K175" s="15" t="s">
        <v>3568</v>
      </c>
      <c r="L175" s="15" t="s">
        <v>3781</v>
      </c>
      <c r="M175" s="15">
        <v>57</v>
      </c>
      <c r="N175" s="15">
        <v>67</v>
      </c>
      <c r="O175" s="15" t="s">
        <v>3879</v>
      </c>
      <c r="P175" s="15">
        <f t="shared" si="5"/>
        <v>32</v>
      </c>
      <c r="Q175" s="15" t="s">
        <v>3864</v>
      </c>
      <c r="R175" s="15"/>
      <c r="S175" s="15" t="s">
        <v>3868</v>
      </c>
      <c r="T175" s="15" t="s">
        <v>3869</v>
      </c>
    </row>
    <row r="176" spans="1:20" x14ac:dyDescent="0.15">
      <c r="A176" s="15" t="s">
        <v>159</v>
      </c>
      <c r="B176" s="15">
        <v>57</v>
      </c>
      <c r="C176" s="15">
        <v>67</v>
      </c>
      <c r="D176" s="15" t="s">
        <v>121</v>
      </c>
      <c r="E176" s="15">
        <v>33</v>
      </c>
      <c r="F176" s="15" t="s">
        <v>55</v>
      </c>
      <c r="G176" s="15">
        <v>0</v>
      </c>
      <c r="H176" s="15"/>
      <c r="I176" s="15"/>
      <c r="J176" s="15" t="s">
        <v>3575</v>
      </c>
      <c r="K176" s="15" t="s">
        <v>3568</v>
      </c>
      <c r="L176" s="15" t="s">
        <v>3782</v>
      </c>
      <c r="M176" s="15">
        <v>57</v>
      </c>
      <c r="N176" s="15">
        <v>67</v>
      </c>
      <c r="O176" s="15" t="s">
        <v>3881</v>
      </c>
      <c r="P176" s="15">
        <f t="shared" si="5"/>
        <v>33</v>
      </c>
      <c r="Q176" s="15" t="s">
        <v>3864</v>
      </c>
      <c r="R176" s="15"/>
      <c r="S176" s="15" t="s">
        <v>3575</v>
      </c>
      <c r="T176" s="15" t="s">
        <v>3869</v>
      </c>
    </row>
    <row r="177" spans="1:20" x14ac:dyDescent="0.15">
      <c r="A177" s="15" t="s">
        <v>350</v>
      </c>
      <c r="B177" s="15">
        <v>57</v>
      </c>
      <c r="C177" s="15">
        <v>67</v>
      </c>
      <c r="D177" s="15" t="s">
        <v>88</v>
      </c>
      <c r="E177" s="15">
        <v>33</v>
      </c>
      <c r="F177" s="15" t="s">
        <v>55</v>
      </c>
      <c r="G177" s="15">
        <v>0</v>
      </c>
      <c r="H177" s="15"/>
      <c r="I177" s="15"/>
      <c r="J177" s="15" t="s">
        <v>3567</v>
      </c>
      <c r="K177" s="15" t="s">
        <v>3568</v>
      </c>
      <c r="L177" s="15" t="s">
        <v>3637</v>
      </c>
      <c r="M177" s="15">
        <v>57</v>
      </c>
      <c r="N177" s="15">
        <v>67</v>
      </c>
      <c r="O177" s="15" t="s">
        <v>3879</v>
      </c>
      <c r="P177" s="15">
        <f t="shared" si="5"/>
        <v>33</v>
      </c>
      <c r="Q177" s="15" t="s">
        <v>3864</v>
      </c>
      <c r="R177" s="15"/>
      <c r="S177" s="15" t="s">
        <v>3868</v>
      </c>
      <c r="T177" s="15" t="s">
        <v>3869</v>
      </c>
    </row>
    <row r="178" spans="1:20" x14ac:dyDescent="0.15">
      <c r="A178" s="15" t="s">
        <v>281</v>
      </c>
      <c r="B178" s="15">
        <v>57</v>
      </c>
      <c r="C178" s="15">
        <v>67</v>
      </c>
      <c r="D178" s="15" t="s">
        <v>145</v>
      </c>
      <c r="E178" s="15">
        <v>36</v>
      </c>
      <c r="F178" s="15" t="s">
        <v>63</v>
      </c>
      <c r="G178" s="15">
        <v>0</v>
      </c>
      <c r="H178" s="15"/>
      <c r="I178" s="15"/>
      <c r="J178" s="15" t="s">
        <v>3567</v>
      </c>
      <c r="K178" s="15" t="s">
        <v>3568</v>
      </c>
      <c r="L178" s="15" t="s">
        <v>3784</v>
      </c>
      <c r="M178" s="15">
        <v>57</v>
      </c>
      <c r="N178" s="15">
        <v>67</v>
      </c>
      <c r="O178" s="15" t="s">
        <v>3880</v>
      </c>
      <c r="P178" s="15">
        <f t="shared" si="5"/>
        <v>36</v>
      </c>
      <c r="Q178" s="15" t="s">
        <v>3867</v>
      </c>
      <c r="R178" s="15"/>
      <c r="S178" s="15" t="s">
        <v>3868</v>
      </c>
      <c r="T178" s="15" t="s">
        <v>3869</v>
      </c>
    </row>
    <row r="179" spans="1:20" x14ac:dyDescent="0.15">
      <c r="A179" s="15" t="s">
        <v>230</v>
      </c>
      <c r="B179" s="15">
        <v>57</v>
      </c>
      <c r="C179" s="15">
        <v>67</v>
      </c>
      <c r="D179" s="15" t="s">
        <v>19</v>
      </c>
      <c r="E179" s="15">
        <v>33</v>
      </c>
      <c r="F179" s="15" t="s">
        <v>55</v>
      </c>
      <c r="G179" s="15">
        <v>0</v>
      </c>
      <c r="H179" s="15"/>
      <c r="I179" s="15"/>
      <c r="J179" s="15" t="s">
        <v>3567</v>
      </c>
      <c r="K179" s="15" t="s">
        <v>3568</v>
      </c>
      <c r="L179" s="15" t="s">
        <v>3639</v>
      </c>
      <c r="M179" s="15">
        <v>57</v>
      </c>
      <c r="N179" s="15">
        <v>67</v>
      </c>
      <c r="O179" s="15" t="s">
        <v>3882</v>
      </c>
      <c r="P179" s="15">
        <f t="shared" si="5"/>
        <v>33</v>
      </c>
      <c r="Q179" s="15" t="s">
        <v>3864</v>
      </c>
      <c r="R179" s="15"/>
      <c r="S179" s="15" t="s">
        <v>3868</v>
      </c>
      <c r="T179" s="15" t="s">
        <v>3869</v>
      </c>
    </row>
    <row r="180" spans="1:20" x14ac:dyDescent="0.15">
      <c r="A180" s="15" t="s">
        <v>2377</v>
      </c>
      <c r="B180" s="15">
        <v>57</v>
      </c>
      <c r="C180" s="15">
        <v>67</v>
      </c>
      <c r="D180" s="15" t="s">
        <v>145</v>
      </c>
      <c r="E180" s="15">
        <v>14</v>
      </c>
      <c r="F180" s="15" t="s">
        <v>59</v>
      </c>
      <c r="G180" s="15">
        <v>5</v>
      </c>
      <c r="H180" s="15"/>
      <c r="I180" s="15"/>
      <c r="J180" s="15" t="s">
        <v>3575</v>
      </c>
      <c r="K180" s="15" t="s">
        <v>3568</v>
      </c>
      <c r="L180" s="15" t="s">
        <v>3789</v>
      </c>
      <c r="M180" s="15">
        <v>57</v>
      </c>
      <c r="N180" s="15">
        <v>67</v>
      </c>
      <c r="O180" s="15" t="s">
        <v>3880</v>
      </c>
      <c r="P180" s="15">
        <f t="shared" si="5"/>
        <v>14</v>
      </c>
      <c r="Q180" s="15" t="s">
        <v>3864</v>
      </c>
      <c r="R180" s="15"/>
      <c r="S180" s="15" t="s">
        <v>3575</v>
      </c>
      <c r="T180" s="15" t="s">
        <v>3869</v>
      </c>
    </row>
    <row r="181" spans="1:20" x14ac:dyDescent="0.15">
      <c r="A181" s="15" t="s">
        <v>779</v>
      </c>
      <c r="B181" s="15">
        <v>57</v>
      </c>
      <c r="C181" s="15">
        <v>65</v>
      </c>
      <c r="D181" s="15" t="s">
        <v>88</v>
      </c>
      <c r="E181" s="15">
        <v>36</v>
      </c>
      <c r="F181" s="15" t="s">
        <v>62</v>
      </c>
      <c r="G181" s="15">
        <v>0</v>
      </c>
      <c r="H181" s="15"/>
      <c r="I181" s="15"/>
      <c r="J181" s="15" t="s">
        <v>3567</v>
      </c>
      <c r="K181" s="15" t="s">
        <v>3574</v>
      </c>
      <c r="L181" s="15" t="s">
        <v>3780</v>
      </c>
      <c r="M181" s="15">
        <v>57</v>
      </c>
      <c r="N181" s="15">
        <v>65</v>
      </c>
      <c r="O181" s="15" t="s">
        <v>3879</v>
      </c>
      <c r="P181" s="15">
        <f t="shared" si="5"/>
        <v>36</v>
      </c>
      <c r="Q181" s="15" t="s">
        <v>3864</v>
      </c>
      <c r="R181" s="15"/>
      <c r="S181" s="15" t="s">
        <v>3868</v>
      </c>
      <c r="T181" s="15" t="s">
        <v>3870</v>
      </c>
    </row>
    <row r="182" spans="1:20" x14ac:dyDescent="0.15">
      <c r="A182" s="15" t="s">
        <v>180</v>
      </c>
      <c r="B182" s="15">
        <v>57</v>
      </c>
      <c r="C182" s="15">
        <v>65</v>
      </c>
      <c r="D182" s="15" t="s">
        <v>19</v>
      </c>
      <c r="E182" s="15">
        <v>33</v>
      </c>
      <c r="F182" s="15" t="s">
        <v>55</v>
      </c>
      <c r="G182" s="15">
        <v>0</v>
      </c>
      <c r="H182" s="15"/>
      <c r="I182" s="15"/>
      <c r="J182" s="15" t="s">
        <v>3567</v>
      </c>
      <c r="K182" s="15" t="s">
        <v>3574</v>
      </c>
      <c r="L182" s="15" t="s">
        <v>3638</v>
      </c>
      <c r="M182" s="15">
        <v>57</v>
      </c>
      <c r="N182" s="15">
        <v>65</v>
      </c>
      <c r="O182" s="15" t="s">
        <v>3882</v>
      </c>
      <c r="P182" s="15">
        <f t="shared" si="5"/>
        <v>33</v>
      </c>
      <c r="Q182" s="15" t="s">
        <v>3864</v>
      </c>
      <c r="R182" s="15"/>
      <c r="S182" s="15" t="s">
        <v>3868</v>
      </c>
      <c r="T182" s="15" t="s">
        <v>3870</v>
      </c>
    </row>
    <row r="183" spans="1:20" x14ac:dyDescent="0.15">
      <c r="A183" s="15" t="s">
        <v>175</v>
      </c>
      <c r="B183" s="15">
        <v>57</v>
      </c>
      <c r="C183" s="15">
        <v>65</v>
      </c>
      <c r="D183" s="15" t="s">
        <v>145</v>
      </c>
      <c r="E183" s="15">
        <v>33</v>
      </c>
      <c r="F183" s="15" t="s">
        <v>55</v>
      </c>
      <c r="G183" s="15">
        <v>0</v>
      </c>
      <c r="H183" s="15"/>
      <c r="I183" s="15"/>
      <c r="J183" s="15" t="s">
        <v>3567</v>
      </c>
      <c r="K183" s="15" t="s">
        <v>3574</v>
      </c>
      <c r="L183" s="15" t="s">
        <v>3888</v>
      </c>
      <c r="M183" s="15">
        <v>57</v>
      </c>
      <c r="N183" s="15">
        <v>65</v>
      </c>
      <c r="O183" s="15" t="s">
        <v>3880</v>
      </c>
      <c r="P183" s="15">
        <f t="shared" si="5"/>
        <v>33</v>
      </c>
      <c r="Q183" s="15" t="s">
        <v>3864</v>
      </c>
      <c r="R183" s="15"/>
      <c r="S183" s="15" t="s">
        <v>3868</v>
      </c>
      <c r="T183" s="15" t="s">
        <v>3870</v>
      </c>
    </row>
    <row r="184" spans="1:20" x14ac:dyDescent="0.15">
      <c r="A184" s="15" t="s">
        <v>2342</v>
      </c>
      <c r="B184" s="15">
        <v>57</v>
      </c>
      <c r="C184" s="15">
        <v>65</v>
      </c>
      <c r="D184" s="15" t="s">
        <v>19</v>
      </c>
      <c r="E184" s="15">
        <v>16</v>
      </c>
      <c r="F184" s="15" t="s">
        <v>62</v>
      </c>
      <c r="G184" s="15">
        <v>0</v>
      </c>
      <c r="H184" s="15"/>
      <c r="I184" s="15"/>
      <c r="J184" s="15" t="s">
        <v>3575</v>
      </c>
      <c r="K184" s="15" t="s">
        <v>3574</v>
      </c>
      <c r="L184" s="15" t="s">
        <v>3786</v>
      </c>
      <c r="M184" s="15">
        <v>57</v>
      </c>
      <c r="N184" s="15">
        <v>65</v>
      </c>
      <c r="O184" s="15" t="s">
        <v>3882</v>
      </c>
      <c r="P184" s="15">
        <f t="shared" si="5"/>
        <v>16</v>
      </c>
      <c r="Q184" s="15" t="s">
        <v>3864</v>
      </c>
      <c r="R184" s="15"/>
      <c r="S184" s="15" t="s">
        <v>3575</v>
      </c>
      <c r="T184" s="15" t="s">
        <v>3870</v>
      </c>
    </row>
    <row r="185" spans="1:20" x14ac:dyDescent="0.15">
      <c r="A185" s="15" t="s">
        <v>757</v>
      </c>
      <c r="B185" s="15">
        <v>57</v>
      </c>
      <c r="C185" s="15">
        <v>65</v>
      </c>
      <c r="D185" s="15" t="s">
        <v>19</v>
      </c>
      <c r="E185" s="15">
        <v>32</v>
      </c>
      <c r="F185" s="15" t="s">
        <v>59</v>
      </c>
      <c r="G185" s="15">
        <v>1</v>
      </c>
      <c r="H185" s="15"/>
      <c r="I185" s="15"/>
      <c r="J185" s="15" t="s">
        <v>3567</v>
      </c>
      <c r="K185" s="15" t="s">
        <v>3574</v>
      </c>
      <c r="L185" s="15" t="s">
        <v>3788</v>
      </c>
      <c r="M185" s="15">
        <v>57</v>
      </c>
      <c r="N185" s="15">
        <v>65</v>
      </c>
      <c r="O185" s="15" t="s">
        <v>3882</v>
      </c>
      <c r="P185" s="15">
        <f t="shared" si="5"/>
        <v>32</v>
      </c>
      <c r="Q185" s="15" t="s">
        <v>3864</v>
      </c>
      <c r="R185" s="15"/>
      <c r="S185" s="15" t="s">
        <v>3868</v>
      </c>
      <c r="T185" s="15" t="s">
        <v>3870</v>
      </c>
    </row>
    <row r="186" spans="1:20" x14ac:dyDescent="0.15">
      <c r="A186" s="15" t="s">
        <v>330</v>
      </c>
      <c r="B186" s="15">
        <v>57</v>
      </c>
      <c r="C186" s="15">
        <v>65</v>
      </c>
      <c r="D186" s="15" t="s">
        <v>19</v>
      </c>
      <c r="E186" s="15">
        <v>33</v>
      </c>
      <c r="F186" s="15" t="s">
        <v>55</v>
      </c>
      <c r="G186" s="15">
        <v>0</v>
      </c>
      <c r="H186" s="15"/>
      <c r="I186" s="15"/>
      <c r="J186" s="15" t="s">
        <v>3575</v>
      </c>
      <c r="K186" s="15" t="s">
        <v>3574</v>
      </c>
      <c r="L186" s="15" t="s">
        <v>3640</v>
      </c>
      <c r="M186" s="15">
        <v>57</v>
      </c>
      <c r="N186" s="15">
        <v>65</v>
      </c>
      <c r="O186" s="15" t="s">
        <v>3882</v>
      </c>
      <c r="P186" s="15">
        <f t="shared" si="5"/>
        <v>33</v>
      </c>
      <c r="Q186" s="15" t="s">
        <v>3864</v>
      </c>
      <c r="R186" s="15"/>
      <c r="S186" s="15" t="s">
        <v>3575</v>
      </c>
      <c r="T186" s="15" t="s">
        <v>3870</v>
      </c>
    </row>
    <row r="187" spans="1:20" x14ac:dyDescent="0.15">
      <c r="A187" s="15" t="s">
        <v>141</v>
      </c>
      <c r="B187" s="15">
        <v>54</v>
      </c>
      <c r="C187" s="15">
        <v>64</v>
      </c>
      <c r="D187" s="15" t="s">
        <v>19</v>
      </c>
      <c r="E187" s="15">
        <v>32</v>
      </c>
      <c r="F187" s="15" t="s">
        <v>60</v>
      </c>
      <c r="G187" s="15">
        <v>1</v>
      </c>
      <c r="H187" s="15"/>
      <c r="I187" s="15"/>
      <c r="J187" s="15" t="s">
        <v>3567</v>
      </c>
      <c r="K187" s="15" t="s">
        <v>3568</v>
      </c>
      <c r="L187" s="15" t="s">
        <v>3790</v>
      </c>
      <c r="M187" s="15">
        <v>54</v>
      </c>
      <c r="N187" s="15">
        <v>64</v>
      </c>
      <c r="O187" s="15" t="s">
        <v>3882</v>
      </c>
      <c r="P187" s="15">
        <f t="shared" si="5"/>
        <v>32</v>
      </c>
      <c r="Q187" s="15" t="s">
        <v>3864</v>
      </c>
      <c r="R187" s="15"/>
      <c r="S187" s="15" t="s">
        <v>3868</v>
      </c>
      <c r="T187" s="15" t="s">
        <v>3869</v>
      </c>
    </row>
    <row r="188" spans="1:20" x14ac:dyDescent="0.15">
      <c r="A188" s="15" t="s">
        <v>2349</v>
      </c>
      <c r="B188" s="15">
        <v>54</v>
      </c>
      <c r="C188" s="15">
        <v>64</v>
      </c>
      <c r="D188" s="15" t="s">
        <v>121</v>
      </c>
      <c r="E188" s="15">
        <v>14</v>
      </c>
      <c r="F188" s="15" t="s">
        <v>61</v>
      </c>
      <c r="G188" s="15">
        <v>5</v>
      </c>
      <c r="H188" s="15"/>
      <c r="I188" s="15"/>
      <c r="J188" s="15" t="s">
        <v>3567</v>
      </c>
      <c r="K188" s="15" t="s">
        <v>3568</v>
      </c>
      <c r="L188" s="15" t="s">
        <v>3791</v>
      </c>
      <c r="M188" s="15">
        <v>54</v>
      </c>
      <c r="N188" s="15">
        <v>64</v>
      </c>
      <c r="O188" s="15" t="s">
        <v>3881</v>
      </c>
      <c r="P188" s="15">
        <f t="shared" si="5"/>
        <v>14</v>
      </c>
      <c r="Q188" s="15" t="s">
        <v>3911</v>
      </c>
      <c r="R188" s="15"/>
      <c r="S188" s="15" t="s">
        <v>3868</v>
      </c>
      <c r="T188" s="15" t="s">
        <v>3869</v>
      </c>
    </row>
    <row r="189" spans="1:20" x14ac:dyDescent="0.15">
      <c r="A189" s="15" t="s">
        <v>219</v>
      </c>
      <c r="B189" s="15">
        <v>54</v>
      </c>
      <c r="C189" s="15">
        <v>64</v>
      </c>
      <c r="D189" s="15" t="s">
        <v>88</v>
      </c>
      <c r="E189" s="15">
        <v>32</v>
      </c>
      <c r="F189" s="15" t="s">
        <v>60</v>
      </c>
      <c r="G189" s="15">
        <v>5</v>
      </c>
      <c r="H189" s="15"/>
      <c r="I189" s="15"/>
      <c r="J189" s="15" t="s">
        <v>3567</v>
      </c>
      <c r="K189" s="15" t="s">
        <v>3568</v>
      </c>
      <c r="L189" s="15" t="s">
        <v>3792</v>
      </c>
      <c r="M189" s="15">
        <v>54</v>
      </c>
      <c r="N189" s="15">
        <v>64</v>
      </c>
      <c r="O189" s="15" t="s">
        <v>3879</v>
      </c>
      <c r="P189" s="15">
        <f t="shared" si="5"/>
        <v>32</v>
      </c>
      <c r="Q189" s="15" t="s">
        <v>3864</v>
      </c>
      <c r="R189" s="15"/>
      <c r="S189" s="15" t="s">
        <v>3868</v>
      </c>
      <c r="T189" s="15" t="s">
        <v>3869</v>
      </c>
    </row>
    <row r="190" spans="1:20" x14ac:dyDescent="0.15">
      <c r="A190" s="15" t="s">
        <v>406</v>
      </c>
      <c r="B190" s="15">
        <v>51</v>
      </c>
      <c r="C190" s="15">
        <v>63</v>
      </c>
      <c r="D190" s="15" t="s">
        <v>121</v>
      </c>
      <c r="E190" s="15">
        <v>34</v>
      </c>
      <c r="F190" s="15" t="s">
        <v>62</v>
      </c>
      <c r="G190" s="15">
        <v>0</v>
      </c>
      <c r="H190" s="15"/>
      <c r="I190" s="15"/>
      <c r="J190" s="15" t="s">
        <v>3567</v>
      </c>
      <c r="K190" s="15" t="s">
        <v>3582</v>
      </c>
      <c r="L190" s="15" t="s">
        <v>3795</v>
      </c>
      <c r="M190" s="15">
        <v>51</v>
      </c>
      <c r="N190" s="15">
        <v>63</v>
      </c>
      <c r="O190" s="15" t="s">
        <v>3881</v>
      </c>
      <c r="P190" s="15">
        <f t="shared" si="5"/>
        <v>34</v>
      </c>
      <c r="Q190" s="15" t="s">
        <v>3864</v>
      </c>
      <c r="R190" s="15"/>
      <c r="S190" s="15" t="s">
        <v>3868</v>
      </c>
      <c r="T190" s="15" t="s">
        <v>3871</v>
      </c>
    </row>
    <row r="191" spans="1:20" x14ac:dyDescent="0.15">
      <c r="A191" s="15" t="s">
        <v>218</v>
      </c>
      <c r="B191" s="15">
        <v>51</v>
      </c>
      <c r="C191" s="15">
        <v>63</v>
      </c>
      <c r="D191" s="15" t="s">
        <v>145</v>
      </c>
      <c r="E191" s="15">
        <v>22</v>
      </c>
      <c r="F191" s="15" t="s">
        <v>59</v>
      </c>
      <c r="G191" s="15">
        <v>45</v>
      </c>
      <c r="H191" s="15"/>
      <c r="I191" s="15"/>
      <c r="J191" s="15" t="s">
        <v>3567</v>
      </c>
      <c r="K191" s="15" t="s">
        <v>3582</v>
      </c>
      <c r="L191" s="15" t="s">
        <v>3796</v>
      </c>
      <c r="M191" s="15">
        <v>51</v>
      </c>
      <c r="N191" s="15">
        <v>63</v>
      </c>
      <c r="O191" s="15" t="s">
        <v>3880</v>
      </c>
      <c r="P191" s="15">
        <f t="shared" si="5"/>
        <v>22</v>
      </c>
      <c r="Q191" s="15" t="s">
        <v>3864</v>
      </c>
      <c r="R191" s="15"/>
      <c r="S191" s="15" t="s">
        <v>3868</v>
      </c>
      <c r="T191" s="15" t="s">
        <v>3871</v>
      </c>
    </row>
    <row r="192" spans="1:20" x14ac:dyDescent="0.15">
      <c r="A192" s="15" t="s">
        <v>2632</v>
      </c>
      <c r="B192" s="15">
        <v>51</v>
      </c>
      <c r="C192" s="15">
        <v>63</v>
      </c>
      <c r="D192" s="15" t="s">
        <v>19</v>
      </c>
      <c r="E192" s="15">
        <v>34</v>
      </c>
      <c r="F192" s="15" t="s">
        <v>62</v>
      </c>
      <c r="G192" s="15">
        <v>0</v>
      </c>
      <c r="H192" s="15" t="s">
        <v>3588</v>
      </c>
      <c r="I192" s="15"/>
      <c r="J192" s="15" t="s">
        <v>3567</v>
      </c>
      <c r="K192" s="15" t="s">
        <v>3582</v>
      </c>
      <c r="L192" s="15" t="s">
        <v>3797</v>
      </c>
      <c r="M192" s="15">
        <v>51</v>
      </c>
      <c r="N192" s="15">
        <v>63</v>
      </c>
      <c r="O192" s="15" t="s">
        <v>3882</v>
      </c>
      <c r="P192" s="15">
        <f t="shared" si="5"/>
        <v>34</v>
      </c>
      <c r="Q192" s="15" t="s">
        <v>3864</v>
      </c>
      <c r="R192" s="15"/>
      <c r="S192" s="15" t="s">
        <v>3868</v>
      </c>
      <c r="T192" s="15" t="s">
        <v>3871</v>
      </c>
    </row>
    <row r="193" spans="1:20" x14ac:dyDescent="0.15">
      <c r="A193" s="15" t="s">
        <v>750</v>
      </c>
      <c r="B193" s="15">
        <v>54</v>
      </c>
      <c r="C193" s="15">
        <v>62</v>
      </c>
      <c r="D193" s="15" t="s">
        <v>145</v>
      </c>
      <c r="E193" s="15">
        <v>32</v>
      </c>
      <c r="F193" s="15" t="s">
        <v>60</v>
      </c>
      <c r="G193" s="15">
        <v>1</v>
      </c>
      <c r="H193" s="15"/>
      <c r="I193" s="15"/>
      <c r="J193" s="15" t="s">
        <v>3567</v>
      </c>
      <c r="K193" s="15" t="s">
        <v>3574</v>
      </c>
      <c r="L193" s="15" t="s">
        <v>3793</v>
      </c>
      <c r="M193" s="15">
        <v>54</v>
      </c>
      <c r="N193" s="15">
        <v>62</v>
      </c>
      <c r="O193" s="15" t="s">
        <v>3880</v>
      </c>
      <c r="P193" s="15">
        <f t="shared" si="5"/>
        <v>32</v>
      </c>
      <c r="Q193" s="15" t="s">
        <v>3864</v>
      </c>
      <c r="R193" s="15"/>
      <c r="S193" s="15" t="s">
        <v>3868</v>
      </c>
      <c r="T193" s="15" t="s">
        <v>3870</v>
      </c>
    </row>
    <row r="194" spans="1:20" x14ac:dyDescent="0.15">
      <c r="A194" s="15" t="s">
        <v>241</v>
      </c>
      <c r="B194" s="15">
        <v>51</v>
      </c>
      <c r="C194" s="15">
        <v>61</v>
      </c>
      <c r="D194" s="15" t="s">
        <v>88</v>
      </c>
      <c r="E194" s="15">
        <v>30</v>
      </c>
      <c r="F194" s="15" t="s">
        <v>59</v>
      </c>
      <c r="G194" s="15">
        <v>1</v>
      </c>
      <c r="H194" s="15"/>
      <c r="I194" s="15"/>
      <c r="J194" s="15" t="s">
        <v>3567</v>
      </c>
      <c r="K194" s="15" t="s">
        <v>3568</v>
      </c>
      <c r="L194" s="15" t="s">
        <v>3794</v>
      </c>
      <c r="M194" s="15">
        <v>51</v>
      </c>
      <c r="N194" s="15">
        <v>61</v>
      </c>
      <c r="O194" s="15" t="s">
        <v>3879</v>
      </c>
      <c r="P194" s="15">
        <f t="shared" si="5"/>
        <v>30</v>
      </c>
      <c r="Q194" s="15" t="s">
        <v>3864</v>
      </c>
      <c r="R194" s="15"/>
      <c r="S194" s="15" t="s">
        <v>3868</v>
      </c>
      <c r="T194" s="15" t="s">
        <v>3869</v>
      </c>
    </row>
    <row r="195" spans="1:20" x14ac:dyDescent="0.15">
      <c r="A195" s="15" t="s">
        <v>715</v>
      </c>
      <c r="B195" s="15">
        <v>51</v>
      </c>
      <c r="C195" s="15">
        <v>61</v>
      </c>
      <c r="D195" s="15" t="s">
        <v>19</v>
      </c>
      <c r="E195" s="15">
        <v>30</v>
      </c>
      <c r="F195" s="15" t="s">
        <v>59</v>
      </c>
      <c r="G195" s="15">
        <v>5</v>
      </c>
      <c r="H195" s="15"/>
      <c r="I195" s="15"/>
      <c r="J195" s="15" t="s">
        <v>3575</v>
      </c>
      <c r="K195" s="15" t="s">
        <v>3568</v>
      </c>
      <c r="L195" s="15" t="s">
        <v>3798</v>
      </c>
      <c r="M195" s="15">
        <v>51</v>
      </c>
      <c r="N195" s="15">
        <v>61</v>
      </c>
      <c r="O195" s="15" t="s">
        <v>3882</v>
      </c>
      <c r="P195" s="15">
        <f t="shared" si="5"/>
        <v>30</v>
      </c>
      <c r="Q195" s="15" t="s">
        <v>3864</v>
      </c>
      <c r="R195" s="15"/>
      <c r="S195" s="15" t="s">
        <v>3575</v>
      </c>
      <c r="T195" s="15" t="s">
        <v>3869</v>
      </c>
    </row>
    <row r="196" spans="1:20" x14ac:dyDescent="0.15">
      <c r="A196" s="15" t="s">
        <v>445</v>
      </c>
      <c r="B196" s="15">
        <v>51</v>
      </c>
      <c r="C196" s="15">
        <v>61</v>
      </c>
      <c r="D196" s="15" t="s">
        <v>88</v>
      </c>
      <c r="E196" s="15">
        <v>34</v>
      </c>
      <c r="F196" s="15" t="s">
        <v>62</v>
      </c>
      <c r="G196" s="15">
        <v>0</v>
      </c>
      <c r="H196" s="15"/>
      <c r="I196" s="15"/>
      <c r="J196" s="15" t="s">
        <v>3575</v>
      </c>
      <c r="K196" s="15" t="s">
        <v>3568</v>
      </c>
      <c r="L196" s="15" t="s">
        <v>3799</v>
      </c>
      <c r="M196" s="15">
        <v>51</v>
      </c>
      <c r="N196" s="15">
        <v>61</v>
      </c>
      <c r="O196" s="15" t="s">
        <v>3879</v>
      </c>
      <c r="P196" s="15">
        <f t="shared" si="5"/>
        <v>34</v>
      </c>
      <c r="Q196" s="15" t="s">
        <v>3864</v>
      </c>
      <c r="R196" s="15"/>
      <c r="S196" s="15" t="s">
        <v>3575</v>
      </c>
      <c r="T196" s="15" t="s">
        <v>3869</v>
      </c>
    </row>
    <row r="197" spans="1:20" x14ac:dyDescent="0.15">
      <c r="A197" s="15" t="s">
        <v>208</v>
      </c>
      <c r="B197" s="15">
        <v>51</v>
      </c>
      <c r="C197" s="15">
        <v>61</v>
      </c>
      <c r="D197" s="15" t="s">
        <v>145</v>
      </c>
      <c r="E197" s="15">
        <v>34</v>
      </c>
      <c r="F197" s="15" t="s">
        <v>63</v>
      </c>
      <c r="G197" s="15">
        <v>0</v>
      </c>
      <c r="H197" s="15"/>
      <c r="I197" s="15"/>
      <c r="J197" s="15" t="s">
        <v>3575</v>
      </c>
      <c r="K197" s="15" t="s">
        <v>3568</v>
      </c>
      <c r="L197" s="15" t="s">
        <v>3800</v>
      </c>
      <c r="M197" s="15">
        <v>51</v>
      </c>
      <c r="N197" s="15">
        <v>61</v>
      </c>
      <c r="O197" s="15" t="s">
        <v>3880</v>
      </c>
      <c r="P197" s="15">
        <f t="shared" si="5"/>
        <v>34</v>
      </c>
      <c r="Q197" s="15" t="s">
        <v>3867</v>
      </c>
      <c r="R197" s="15"/>
      <c r="S197" s="15" t="s">
        <v>3575</v>
      </c>
      <c r="T197" s="15" t="s">
        <v>3869</v>
      </c>
    </row>
    <row r="198" spans="1:20" x14ac:dyDescent="0.15">
      <c r="A198" s="15" t="s">
        <v>135</v>
      </c>
      <c r="B198" s="15">
        <v>51</v>
      </c>
      <c r="C198" s="15">
        <v>61</v>
      </c>
      <c r="D198" s="15" t="s">
        <v>121</v>
      </c>
      <c r="E198" s="15">
        <v>30</v>
      </c>
      <c r="F198" s="15" t="s">
        <v>59</v>
      </c>
      <c r="G198" s="15">
        <v>1</v>
      </c>
      <c r="H198" s="15"/>
      <c r="I198" s="15"/>
      <c r="J198" s="15" t="s">
        <v>3567</v>
      </c>
      <c r="K198" s="15" t="s">
        <v>3568</v>
      </c>
      <c r="L198" s="15" t="s">
        <v>3801</v>
      </c>
      <c r="M198" s="15">
        <v>51</v>
      </c>
      <c r="N198" s="15">
        <v>61</v>
      </c>
      <c r="O198" s="15" t="s">
        <v>3881</v>
      </c>
      <c r="P198" s="15">
        <f t="shared" si="5"/>
        <v>30</v>
      </c>
      <c r="Q198" s="15" t="s">
        <v>3864</v>
      </c>
      <c r="R198" s="15"/>
      <c r="S198" s="15" t="s">
        <v>3868</v>
      </c>
      <c r="T198" s="15" t="s">
        <v>3869</v>
      </c>
    </row>
    <row r="199" spans="1:20" x14ac:dyDescent="0.15">
      <c r="A199" s="15" t="s">
        <v>2350</v>
      </c>
      <c r="B199" s="15">
        <v>51</v>
      </c>
      <c r="C199" s="15">
        <v>61</v>
      </c>
      <c r="D199" s="15" t="s">
        <v>19</v>
      </c>
      <c r="E199" s="15">
        <v>14</v>
      </c>
      <c r="F199" s="15" t="s">
        <v>59</v>
      </c>
      <c r="G199" s="15">
        <v>1</v>
      </c>
      <c r="H199" s="15"/>
      <c r="I199" s="15"/>
      <c r="J199" s="15" t="s">
        <v>3567</v>
      </c>
      <c r="K199" s="15" t="s">
        <v>3568</v>
      </c>
      <c r="L199" s="15" t="s">
        <v>3802</v>
      </c>
      <c r="M199" s="15">
        <v>51</v>
      </c>
      <c r="N199" s="15">
        <v>61</v>
      </c>
      <c r="O199" s="15" t="s">
        <v>3882</v>
      </c>
      <c r="P199" s="15">
        <f t="shared" ref="P199:P230" si="6">E199</f>
        <v>14</v>
      </c>
      <c r="Q199" s="15" t="s">
        <v>3864</v>
      </c>
      <c r="R199" s="15"/>
      <c r="S199" s="15" t="s">
        <v>3868</v>
      </c>
      <c r="T199" s="15" t="s">
        <v>3869</v>
      </c>
    </row>
    <row r="200" spans="1:20" x14ac:dyDescent="0.15">
      <c r="A200" s="15" t="s">
        <v>325</v>
      </c>
      <c r="B200" s="15">
        <v>48</v>
      </c>
      <c r="C200" s="15">
        <v>58</v>
      </c>
      <c r="D200" s="15" t="s">
        <v>88</v>
      </c>
      <c r="E200" s="15">
        <v>24</v>
      </c>
      <c r="F200" s="15" t="s">
        <v>55</v>
      </c>
      <c r="G200" s="15">
        <v>0</v>
      </c>
      <c r="H200" s="15"/>
      <c r="I200" s="15"/>
      <c r="J200" s="15" t="s">
        <v>3567</v>
      </c>
      <c r="K200" s="15" t="s">
        <v>3568</v>
      </c>
      <c r="L200" s="15" t="s">
        <v>3641</v>
      </c>
      <c r="M200" s="15">
        <v>48</v>
      </c>
      <c r="N200" s="15">
        <v>58</v>
      </c>
      <c r="O200" s="15" t="s">
        <v>3879</v>
      </c>
      <c r="P200" s="15">
        <f t="shared" si="6"/>
        <v>24</v>
      </c>
      <c r="Q200" s="15" t="s">
        <v>3864</v>
      </c>
      <c r="R200" s="15"/>
      <c r="S200" s="15" t="s">
        <v>3868</v>
      </c>
      <c r="T200" s="15" t="s">
        <v>3869</v>
      </c>
    </row>
    <row r="201" spans="1:20" x14ac:dyDescent="0.15">
      <c r="A201" s="15" t="s">
        <v>449</v>
      </c>
      <c r="B201" s="15">
        <v>48</v>
      </c>
      <c r="C201" s="15">
        <v>58</v>
      </c>
      <c r="D201" s="15" t="s">
        <v>121</v>
      </c>
      <c r="E201" s="15">
        <v>24</v>
      </c>
      <c r="F201" s="15" t="s">
        <v>55</v>
      </c>
      <c r="G201" s="15">
        <v>0</v>
      </c>
      <c r="H201" s="15"/>
      <c r="I201" s="15"/>
      <c r="J201" s="15" t="s">
        <v>3575</v>
      </c>
      <c r="K201" s="15" t="s">
        <v>3568</v>
      </c>
      <c r="L201" s="15" t="s">
        <v>3803</v>
      </c>
      <c r="M201" s="15">
        <v>48</v>
      </c>
      <c r="N201" s="15">
        <v>58</v>
      </c>
      <c r="O201" s="15" t="s">
        <v>3881</v>
      </c>
      <c r="P201" s="15">
        <f t="shared" si="6"/>
        <v>24</v>
      </c>
      <c r="Q201" s="15" t="s">
        <v>3864</v>
      </c>
      <c r="R201" s="15"/>
      <c r="S201" s="15" t="s">
        <v>3575</v>
      </c>
      <c r="T201" s="15" t="s">
        <v>3869</v>
      </c>
    </row>
    <row r="202" spans="1:20" x14ac:dyDescent="0.15">
      <c r="A202" s="15" t="s">
        <v>235</v>
      </c>
      <c r="B202" s="15">
        <v>48</v>
      </c>
      <c r="C202" s="15">
        <v>58</v>
      </c>
      <c r="D202" s="15" t="s">
        <v>19</v>
      </c>
      <c r="E202" s="15">
        <v>24</v>
      </c>
      <c r="F202" s="15" t="s">
        <v>55</v>
      </c>
      <c r="G202" s="15">
        <v>0</v>
      </c>
      <c r="H202" s="15"/>
      <c r="I202" s="15"/>
      <c r="J202" s="15" t="s">
        <v>3575</v>
      </c>
      <c r="K202" s="15" t="s">
        <v>3568</v>
      </c>
      <c r="L202" s="15" t="s">
        <v>3642</v>
      </c>
      <c r="M202" s="15">
        <v>48</v>
      </c>
      <c r="N202" s="15">
        <v>58</v>
      </c>
      <c r="O202" s="15" t="s">
        <v>3882</v>
      </c>
      <c r="P202" s="15">
        <f t="shared" si="6"/>
        <v>24</v>
      </c>
      <c r="Q202" s="15" t="s">
        <v>3864</v>
      </c>
      <c r="R202" s="15"/>
      <c r="S202" s="15" t="s">
        <v>3575</v>
      </c>
      <c r="T202" s="15" t="s">
        <v>3869</v>
      </c>
    </row>
    <row r="203" spans="1:20" x14ac:dyDescent="0.15">
      <c r="A203" s="15" t="s">
        <v>397</v>
      </c>
      <c r="B203" s="15">
        <v>48</v>
      </c>
      <c r="C203" s="15">
        <v>58</v>
      </c>
      <c r="D203" s="15" t="s">
        <v>145</v>
      </c>
      <c r="E203" s="15">
        <v>24</v>
      </c>
      <c r="F203" s="15" t="s">
        <v>55</v>
      </c>
      <c r="G203" s="15">
        <v>0</v>
      </c>
      <c r="H203" s="15"/>
      <c r="I203" s="15"/>
      <c r="J203" s="15" t="s">
        <v>3575</v>
      </c>
      <c r="K203" s="15" t="s">
        <v>3568</v>
      </c>
      <c r="L203" s="15" t="s">
        <v>3804</v>
      </c>
      <c r="M203" s="15">
        <v>48</v>
      </c>
      <c r="N203" s="15">
        <v>58</v>
      </c>
      <c r="O203" s="15" t="s">
        <v>3880</v>
      </c>
      <c r="P203" s="15">
        <f t="shared" si="6"/>
        <v>24</v>
      </c>
      <c r="Q203" s="15" t="s">
        <v>3864</v>
      </c>
      <c r="R203" s="15"/>
      <c r="S203" s="15" t="s">
        <v>3575</v>
      </c>
      <c r="T203" s="15" t="s">
        <v>3869</v>
      </c>
    </row>
    <row r="204" spans="1:20" x14ac:dyDescent="0.15">
      <c r="A204" s="15" t="s">
        <v>199</v>
      </c>
      <c r="B204" s="15">
        <v>46</v>
      </c>
      <c r="C204" s="15">
        <v>58</v>
      </c>
      <c r="D204" s="15" t="s">
        <v>88</v>
      </c>
      <c r="E204" s="15">
        <v>30</v>
      </c>
      <c r="F204" s="15" t="s">
        <v>61</v>
      </c>
      <c r="G204" s="15">
        <v>5</v>
      </c>
      <c r="H204" s="15"/>
      <c r="I204" s="15"/>
      <c r="J204" s="15" t="s">
        <v>3575</v>
      </c>
      <c r="K204" s="15" t="s">
        <v>3582</v>
      </c>
      <c r="L204" s="15" t="s">
        <v>3807</v>
      </c>
      <c r="M204" s="15">
        <v>46</v>
      </c>
      <c r="N204" s="15">
        <v>58</v>
      </c>
      <c r="O204" s="15" t="s">
        <v>3879</v>
      </c>
      <c r="P204" s="15">
        <f t="shared" si="6"/>
        <v>30</v>
      </c>
      <c r="Q204" s="15" t="s">
        <v>3911</v>
      </c>
      <c r="R204" s="15"/>
      <c r="S204" s="15" t="s">
        <v>3575</v>
      </c>
      <c r="T204" s="15" t="s">
        <v>3871</v>
      </c>
    </row>
    <row r="205" spans="1:20" x14ac:dyDescent="0.15">
      <c r="A205" s="15" t="s">
        <v>213</v>
      </c>
      <c r="B205" s="15">
        <v>46</v>
      </c>
      <c r="C205" s="15">
        <v>56</v>
      </c>
      <c r="D205" s="15" t="s">
        <v>121</v>
      </c>
      <c r="E205" s="15">
        <v>30</v>
      </c>
      <c r="F205" s="15" t="s">
        <v>60</v>
      </c>
      <c r="G205" s="15">
        <v>5</v>
      </c>
      <c r="H205" s="15" t="s">
        <v>3580</v>
      </c>
      <c r="I205" s="15"/>
      <c r="J205" s="15" t="s">
        <v>3567</v>
      </c>
      <c r="K205" s="15" t="s">
        <v>3568</v>
      </c>
      <c r="L205" s="15" t="s">
        <v>3805</v>
      </c>
      <c r="M205" s="15">
        <v>46</v>
      </c>
      <c r="N205" s="15">
        <v>56</v>
      </c>
      <c r="O205" s="15" t="s">
        <v>3881</v>
      </c>
      <c r="P205" s="15">
        <f t="shared" si="6"/>
        <v>30</v>
      </c>
      <c r="Q205" s="15" t="s">
        <v>3864</v>
      </c>
      <c r="R205" s="15"/>
      <c r="S205" s="15" t="s">
        <v>3868</v>
      </c>
      <c r="T205" s="15" t="s">
        <v>3869</v>
      </c>
    </row>
    <row r="206" spans="1:20" x14ac:dyDescent="0.15">
      <c r="A206" s="15" t="s">
        <v>290</v>
      </c>
      <c r="B206" s="15">
        <v>46</v>
      </c>
      <c r="C206" s="15">
        <v>56</v>
      </c>
      <c r="D206" s="15" t="s">
        <v>19</v>
      </c>
      <c r="E206" s="15">
        <v>30</v>
      </c>
      <c r="F206" s="15" t="s">
        <v>60</v>
      </c>
      <c r="G206" s="15">
        <v>1</v>
      </c>
      <c r="H206" s="15"/>
      <c r="I206" s="15"/>
      <c r="J206" s="15" t="s">
        <v>3575</v>
      </c>
      <c r="K206" s="15" t="s">
        <v>3568</v>
      </c>
      <c r="L206" s="15" t="s">
        <v>3806</v>
      </c>
      <c r="M206" s="15">
        <v>46</v>
      </c>
      <c r="N206" s="15">
        <v>56</v>
      </c>
      <c r="O206" s="15" t="s">
        <v>3882</v>
      </c>
      <c r="P206" s="15">
        <f t="shared" si="6"/>
        <v>30</v>
      </c>
      <c r="Q206" s="15" t="s">
        <v>3864</v>
      </c>
      <c r="R206" s="15"/>
      <c r="S206" s="15" t="s">
        <v>3575</v>
      </c>
      <c r="T206" s="15" t="s">
        <v>3869</v>
      </c>
    </row>
    <row r="207" spans="1:20" x14ac:dyDescent="0.15">
      <c r="A207" s="15" t="s">
        <v>732</v>
      </c>
      <c r="B207" s="15">
        <v>46</v>
      </c>
      <c r="C207" s="15">
        <v>56</v>
      </c>
      <c r="D207" s="15" t="s">
        <v>145</v>
      </c>
      <c r="E207" s="15">
        <v>30</v>
      </c>
      <c r="F207" s="15" t="s">
        <v>60</v>
      </c>
      <c r="G207" s="15">
        <v>10</v>
      </c>
      <c r="H207" s="15"/>
      <c r="I207" s="15"/>
      <c r="J207" s="15" t="s">
        <v>3567</v>
      </c>
      <c r="K207" s="15" t="s">
        <v>3568</v>
      </c>
      <c r="L207" s="15" t="s">
        <v>3808</v>
      </c>
      <c r="M207" s="15">
        <v>46</v>
      </c>
      <c r="N207" s="15">
        <v>56</v>
      </c>
      <c r="O207" s="15" t="s">
        <v>3880</v>
      </c>
      <c r="P207" s="15">
        <f t="shared" si="6"/>
        <v>30</v>
      </c>
      <c r="Q207" s="15" t="s">
        <v>3864</v>
      </c>
      <c r="R207" s="15"/>
      <c r="S207" s="15" t="s">
        <v>3868</v>
      </c>
      <c r="T207" s="15" t="s">
        <v>3869</v>
      </c>
    </row>
    <row r="208" spans="1:20" x14ac:dyDescent="0.15">
      <c r="A208" s="15" t="s">
        <v>363</v>
      </c>
      <c r="B208" s="15">
        <v>42</v>
      </c>
      <c r="C208" s="15">
        <v>52</v>
      </c>
      <c r="D208" s="15" t="s">
        <v>19</v>
      </c>
      <c r="E208" s="15">
        <v>25</v>
      </c>
      <c r="F208" s="15" t="s">
        <v>59</v>
      </c>
      <c r="G208" s="15">
        <v>1</v>
      </c>
      <c r="H208" s="15"/>
      <c r="I208" s="15"/>
      <c r="J208" s="15" t="s">
        <v>3575</v>
      </c>
      <c r="K208" s="15" t="s">
        <v>3568</v>
      </c>
      <c r="L208" s="15" t="s">
        <v>3809</v>
      </c>
      <c r="M208" s="15">
        <v>42</v>
      </c>
      <c r="N208" s="15">
        <v>52</v>
      </c>
      <c r="O208" s="15" t="s">
        <v>3882</v>
      </c>
      <c r="P208" s="15">
        <f t="shared" si="6"/>
        <v>25</v>
      </c>
      <c r="Q208" s="15" t="s">
        <v>3864</v>
      </c>
      <c r="R208" s="15"/>
      <c r="S208" s="15" t="s">
        <v>3575</v>
      </c>
      <c r="T208" s="15" t="s">
        <v>3869</v>
      </c>
    </row>
    <row r="209" spans="1:20" x14ac:dyDescent="0.15">
      <c r="A209" s="15" t="s">
        <v>2638</v>
      </c>
      <c r="B209" s="15">
        <v>42</v>
      </c>
      <c r="C209" s="15">
        <v>52</v>
      </c>
      <c r="D209" s="15" t="s">
        <v>88</v>
      </c>
      <c r="E209" s="15">
        <v>25</v>
      </c>
      <c r="F209" s="15" t="s">
        <v>59</v>
      </c>
      <c r="G209" s="15">
        <v>1</v>
      </c>
      <c r="H209" s="15" t="s">
        <v>3588</v>
      </c>
      <c r="I209" s="15"/>
      <c r="J209" s="15" t="s">
        <v>3575</v>
      </c>
      <c r="K209" s="15" t="s">
        <v>3568</v>
      </c>
      <c r="L209" s="15" t="s">
        <v>3810</v>
      </c>
      <c r="M209" s="15">
        <v>42</v>
      </c>
      <c r="N209" s="15">
        <v>52</v>
      </c>
      <c r="O209" s="15" t="s">
        <v>3879</v>
      </c>
      <c r="P209" s="15">
        <f t="shared" si="6"/>
        <v>25</v>
      </c>
      <c r="Q209" s="15" t="s">
        <v>3864</v>
      </c>
      <c r="R209" s="15"/>
      <c r="S209" s="15" t="s">
        <v>3575</v>
      </c>
      <c r="T209" s="15" t="s">
        <v>3869</v>
      </c>
    </row>
    <row r="210" spans="1:20" x14ac:dyDescent="0.15">
      <c r="A210" s="15" t="s">
        <v>164</v>
      </c>
      <c r="B210" s="15">
        <v>37</v>
      </c>
      <c r="C210" s="15">
        <v>49</v>
      </c>
      <c r="D210" s="15" t="s">
        <v>121</v>
      </c>
      <c r="E210" s="15">
        <v>23</v>
      </c>
      <c r="F210" s="15" t="s">
        <v>59</v>
      </c>
      <c r="G210" s="15">
        <v>5</v>
      </c>
      <c r="H210" s="15"/>
      <c r="I210" s="15"/>
      <c r="J210" s="15" t="s">
        <v>3575</v>
      </c>
      <c r="K210" s="15" t="s">
        <v>3582</v>
      </c>
      <c r="L210" s="15" t="s">
        <v>3812</v>
      </c>
      <c r="M210" s="15">
        <v>37</v>
      </c>
      <c r="N210" s="15">
        <v>49</v>
      </c>
      <c r="O210" s="15" t="s">
        <v>3881</v>
      </c>
      <c r="P210" s="15">
        <f t="shared" si="6"/>
        <v>23</v>
      </c>
      <c r="Q210" s="15" t="s">
        <v>3864</v>
      </c>
      <c r="R210" s="15"/>
      <c r="S210" s="15" t="s">
        <v>3575</v>
      </c>
      <c r="T210" s="15" t="s">
        <v>3871</v>
      </c>
    </row>
    <row r="211" spans="1:20" x14ac:dyDescent="0.15">
      <c r="A211" s="15" t="s">
        <v>2565</v>
      </c>
      <c r="B211" s="15">
        <v>36</v>
      </c>
      <c r="C211" s="15">
        <v>48</v>
      </c>
      <c r="D211" s="15" t="s">
        <v>19</v>
      </c>
      <c r="E211" s="15">
        <v>21</v>
      </c>
      <c r="F211" s="15" t="s">
        <v>62</v>
      </c>
      <c r="G211" s="15">
        <v>0</v>
      </c>
      <c r="H211" s="15"/>
      <c r="I211" s="15"/>
      <c r="J211" s="15" t="s">
        <v>3567</v>
      </c>
      <c r="K211" s="15" t="s">
        <v>3582</v>
      </c>
      <c r="L211" s="15" t="s">
        <v>3816</v>
      </c>
      <c r="M211" s="15">
        <v>36</v>
      </c>
      <c r="N211" s="15">
        <v>48</v>
      </c>
      <c r="O211" s="15" t="s">
        <v>3882</v>
      </c>
      <c r="P211" s="15">
        <f t="shared" si="6"/>
        <v>21</v>
      </c>
      <c r="Q211" s="15" t="s">
        <v>3864</v>
      </c>
      <c r="R211" s="15"/>
      <c r="S211" s="15" t="s">
        <v>3868</v>
      </c>
      <c r="T211" s="15" t="s">
        <v>3871</v>
      </c>
    </row>
    <row r="212" spans="1:20" x14ac:dyDescent="0.15">
      <c r="A212" s="15" t="s">
        <v>3643</v>
      </c>
      <c r="B212" s="15">
        <v>36</v>
      </c>
      <c r="C212" s="15">
        <v>48</v>
      </c>
      <c r="D212" s="15" t="s">
        <v>121</v>
      </c>
      <c r="E212" s="15">
        <v>21</v>
      </c>
      <c r="F212" s="15" t="s">
        <v>62</v>
      </c>
      <c r="G212" s="15">
        <v>0</v>
      </c>
      <c r="H212" s="15"/>
      <c r="I212" s="15"/>
      <c r="J212" s="15" t="s">
        <v>3567</v>
      </c>
      <c r="K212" s="15" t="s">
        <v>3582</v>
      </c>
      <c r="L212" s="15" t="s">
        <v>3890</v>
      </c>
      <c r="M212" s="15">
        <v>36</v>
      </c>
      <c r="N212" s="15">
        <v>48</v>
      </c>
      <c r="O212" s="15" t="s">
        <v>3881</v>
      </c>
      <c r="P212" s="15">
        <f t="shared" si="6"/>
        <v>21</v>
      </c>
      <c r="Q212" s="15" t="s">
        <v>3864</v>
      </c>
      <c r="R212" s="15"/>
      <c r="S212" s="15" t="s">
        <v>3868</v>
      </c>
      <c r="T212" s="15" t="s">
        <v>3871</v>
      </c>
    </row>
    <row r="213" spans="1:20" x14ac:dyDescent="0.15">
      <c r="A213" s="15" t="s">
        <v>133</v>
      </c>
      <c r="B213" s="15">
        <v>36</v>
      </c>
      <c r="C213" s="15">
        <v>48</v>
      </c>
      <c r="D213" s="15" t="s">
        <v>121</v>
      </c>
      <c r="E213" s="15">
        <v>25</v>
      </c>
      <c r="F213" s="15" t="s">
        <v>61</v>
      </c>
      <c r="G213" s="15">
        <v>5</v>
      </c>
      <c r="H213" s="15" t="s">
        <v>3580</v>
      </c>
      <c r="I213" s="15"/>
      <c r="J213" s="15" t="s">
        <v>3567</v>
      </c>
      <c r="K213" s="15" t="s">
        <v>3582</v>
      </c>
      <c r="L213" s="15" t="s">
        <v>3817</v>
      </c>
      <c r="M213" s="15">
        <v>36</v>
      </c>
      <c r="N213" s="15">
        <v>48</v>
      </c>
      <c r="O213" s="15" t="s">
        <v>3881</v>
      </c>
      <c r="P213" s="15">
        <f t="shared" si="6"/>
        <v>25</v>
      </c>
      <c r="Q213" s="15" t="s">
        <v>3911</v>
      </c>
      <c r="R213" s="15"/>
      <c r="S213" s="15" t="s">
        <v>3868</v>
      </c>
      <c r="T213" s="15" t="s">
        <v>3871</v>
      </c>
    </row>
    <row r="214" spans="1:20" x14ac:dyDescent="0.15">
      <c r="A214" s="15" t="s">
        <v>2631</v>
      </c>
      <c r="B214" s="15">
        <v>36</v>
      </c>
      <c r="C214" s="15">
        <v>48</v>
      </c>
      <c r="D214" s="15" t="s">
        <v>88</v>
      </c>
      <c r="E214" s="15">
        <v>28</v>
      </c>
      <c r="F214" s="15" t="s">
        <v>62</v>
      </c>
      <c r="G214" s="15">
        <v>0</v>
      </c>
      <c r="H214" s="15" t="s">
        <v>3588</v>
      </c>
      <c r="I214" s="15"/>
      <c r="J214" s="15" t="s">
        <v>3567</v>
      </c>
      <c r="K214" s="15" t="s">
        <v>3582</v>
      </c>
      <c r="L214" s="15" t="s">
        <v>3821</v>
      </c>
      <c r="M214" s="15">
        <v>36</v>
      </c>
      <c r="N214" s="15">
        <v>48</v>
      </c>
      <c r="O214" s="15" t="s">
        <v>3879</v>
      </c>
      <c r="P214" s="15">
        <f t="shared" si="6"/>
        <v>28</v>
      </c>
      <c r="Q214" s="15" t="s">
        <v>3864</v>
      </c>
      <c r="R214" s="15"/>
      <c r="S214" s="15" t="s">
        <v>3868</v>
      </c>
      <c r="T214" s="15" t="s">
        <v>3871</v>
      </c>
    </row>
    <row r="215" spans="1:20" x14ac:dyDescent="0.15">
      <c r="A215" s="15" t="s">
        <v>171</v>
      </c>
      <c r="B215" s="15">
        <v>37</v>
      </c>
      <c r="C215" s="15">
        <v>47</v>
      </c>
      <c r="D215" s="15" t="s">
        <v>19</v>
      </c>
      <c r="E215" s="15">
        <v>23</v>
      </c>
      <c r="F215" s="15" t="s">
        <v>59</v>
      </c>
      <c r="G215" s="15">
        <v>1</v>
      </c>
      <c r="H215" s="15"/>
      <c r="I215" s="15"/>
      <c r="J215" s="15" t="s">
        <v>3567</v>
      </c>
      <c r="K215" s="15" t="s">
        <v>3568</v>
      </c>
      <c r="L215" s="15" t="s">
        <v>3811</v>
      </c>
      <c r="M215" s="15">
        <v>37</v>
      </c>
      <c r="N215" s="15">
        <v>47</v>
      </c>
      <c r="O215" s="15" t="s">
        <v>3882</v>
      </c>
      <c r="P215" s="15">
        <f t="shared" si="6"/>
        <v>23</v>
      </c>
      <c r="Q215" s="15" t="s">
        <v>3864</v>
      </c>
      <c r="R215" s="15"/>
      <c r="S215" s="15" t="s">
        <v>3868</v>
      </c>
      <c r="T215" s="15" t="s">
        <v>3869</v>
      </c>
    </row>
    <row r="216" spans="1:20" x14ac:dyDescent="0.15">
      <c r="A216" s="15" t="s">
        <v>152</v>
      </c>
      <c r="B216" s="15">
        <v>37</v>
      </c>
      <c r="C216" s="15">
        <v>47</v>
      </c>
      <c r="D216" s="15" t="s">
        <v>88</v>
      </c>
      <c r="E216" s="15">
        <v>23</v>
      </c>
      <c r="F216" s="15" t="s">
        <v>59</v>
      </c>
      <c r="G216" s="15">
        <v>5</v>
      </c>
      <c r="H216" s="15"/>
      <c r="I216" s="15"/>
      <c r="J216" s="15" t="s">
        <v>3575</v>
      </c>
      <c r="K216" s="15" t="s">
        <v>3568</v>
      </c>
      <c r="L216" s="15" t="s">
        <v>3813</v>
      </c>
      <c r="M216" s="15">
        <v>37</v>
      </c>
      <c r="N216" s="15">
        <v>47</v>
      </c>
      <c r="O216" s="15" t="s">
        <v>3879</v>
      </c>
      <c r="P216" s="15">
        <f t="shared" si="6"/>
        <v>23</v>
      </c>
      <c r="Q216" s="15" t="s">
        <v>3864</v>
      </c>
      <c r="R216" s="15"/>
      <c r="S216" s="15" t="s">
        <v>3575</v>
      </c>
      <c r="T216" s="15" t="s">
        <v>3869</v>
      </c>
    </row>
    <row r="217" spans="1:20" x14ac:dyDescent="0.15">
      <c r="A217" s="15" t="s">
        <v>176</v>
      </c>
      <c r="B217" s="15">
        <v>37</v>
      </c>
      <c r="C217" s="15">
        <v>47</v>
      </c>
      <c r="D217" s="15" t="s">
        <v>145</v>
      </c>
      <c r="E217" s="15">
        <v>23</v>
      </c>
      <c r="F217" s="15" t="s">
        <v>59</v>
      </c>
      <c r="G217" s="15">
        <v>5</v>
      </c>
      <c r="H217" s="15"/>
      <c r="I217" s="15"/>
      <c r="J217" s="15" t="s">
        <v>3567</v>
      </c>
      <c r="K217" s="15" t="s">
        <v>3568</v>
      </c>
      <c r="L217" s="15" t="s">
        <v>3814</v>
      </c>
      <c r="M217" s="15">
        <v>37</v>
      </c>
      <c r="N217" s="15">
        <v>47</v>
      </c>
      <c r="O217" s="15" t="s">
        <v>3880</v>
      </c>
      <c r="P217" s="15">
        <f t="shared" si="6"/>
        <v>23</v>
      </c>
      <c r="Q217" s="15" t="s">
        <v>3864</v>
      </c>
      <c r="R217" s="15"/>
      <c r="S217" s="15" t="s">
        <v>3868</v>
      </c>
      <c r="T217" s="15" t="s">
        <v>3869</v>
      </c>
    </row>
    <row r="218" spans="1:20" x14ac:dyDescent="0.15">
      <c r="A218" s="15" t="s">
        <v>250</v>
      </c>
      <c r="B218" s="15">
        <v>36</v>
      </c>
      <c r="C218" s="15">
        <v>46</v>
      </c>
      <c r="D218" s="15" t="s">
        <v>145</v>
      </c>
      <c r="E218" s="15">
        <v>28</v>
      </c>
      <c r="F218" s="15" t="s">
        <v>63</v>
      </c>
      <c r="G218" s="15">
        <v>0</v>
      </c>
      <c r="H218" s="15"/>
      <c r="I218" s="15"/>
      <c r="J218" s="15" t="s">
        <v>3575</v>
      </c>
      <c r="K218" s="15" t="s">
        <v>3568</v>
      </c>
      <c r="L218" s="15" t="s">
        <v>3820</v>
      </c>
      <c r="M218" s="15">
        <v>36</v>
      </c>
      <c r="N218" s="15">
        <v>46</v>
      </c>
      <c r="O218" s="15" t="s">
        <v>3880</v>
      </c>
      <c r="P218" s="15">
        <f t="shared" si="6"/>
        <v>28</v>
      </c>
      <c r="Q218" s="15" t="s">
        <v>3867</v>
      </c>
      <c r="R218" s="15"/>
      <c r="S218" s="15" t="s">
        <v>3575</v>
      </c>
      <c r="T218" s="15" t="s">
        <v>3869</v>
      </c>
    </row>
    <row r="219" spans="1:20" x14ac:dyDescent="0.15">
      <c r="A219" s="15" t="s">
        <v>165</v>
      </c>
      <c r="B219" s="15">
        <v>36</v>
      </c>
      <c r="C219" s="15">
        <v>46</v>
      </c>
      <c r="D219" s="15" t="s">
        <v>19</v>
      </c>
      <c r="E219" s="15">
        <v>25</v>
      </c>
      <c r="F219" s="15" t="s">
        <v>60</v>
      </c>
      <c r="G219" s="15">
        <v>5</v>
      </c>
      <c r="H219" s="15"/>
      <c r="I219" s="15"/>
      <c r="J219" s="15" t="s">
        <v>3567</v>
      </c>
      <c r="K219" s="15" t="s">
        <v>3568</v>
      </c>
      <c r="L219" s="15" t="s">
        <v>3822</v>
      </c>
      <c r="M219" s="15">
        <v>36</v>
      </c>
      <c r="N219" s="15">
        <v>46</v>
      </c>
      <c r="O219" s="15" t="s">
        <v>3882</v>
      </c>
      <c r="P219" s="15">
        <f t="shared" si="6"/>
        <v>25</v>
      </c>
      <c r="Q219" s="15" t="s">
        <v>3864</v>
      </c>
      <c r="R219" s="15"/>
      <c r="S219" s="15" t="s">
        <v>3868</v>
      </c>
      <c r="T219" s="15" t="s">
        <v>3869</v>
      </c>
    </row>
    <row r="220" spans="1:20" x14ac:dyDescent="0.15">
      <c r="A220" s="15" t="s">
        <v>684</v>
      </c>
      <c r="B220" s="15">
        <v>33</v>
      </c>
      <c r="C220" s="15">
        <v>45</v>
      </c>
      <c r="D220" s="15" t="s">
        <v>145</v>
      </c>
      <c r="E220" s="15">
        <v>24</v>
      </c>
      <c r="F220" s="15" t="s">
        <v>55</v>
      </c>
      <c r="G220" s="15">
        <v>0</v>
      </c>
      <c r="H220" s="15"/>
      <c r="I220" s="15"/>
      <c r="J220" s="15" t="s">
        <v>3567</v>
      </c>
      <c r="K220" s="15" t="s">
        <v>3582</v>
      </c>
      <c r="L220" s="15" t="s">
        <v>3823</v>
      </c>
      <c r="M220" s="15">
        <v>33</v>
      </c>
      <c r="N220" s="15">
        <v>45</v>
      </c>
      <c r="O220" s="15" t="s">
        <v>3880</v>
      </c>
      <c r="P220" s="15">
        <f t="shared" si="6"/>
        <v>24</v>
      </c>
      <c r="Q220" s="15" t="s">
        <v>3864</v>
      </c>
      <c r="R220" s="15"/>
      <c r="S220" s="15" t="s">
        <v>3868</v>
      </c>
      <c r="T220" s="15" t="s">
        <v>3871</v>
      </c>
    </row>
    <row r="221" spans="1:20" x14ac:dyDescent="0.15">
      <c r="A221" s="15" t="s">
        <v>147</v>
      </c>
      <c r="B221" s="15">
        <v>33</v>
      </c>
      <c r="C221" s="15">
        <v>45</v>
      </c>
      <c r="D221" s="15" t="s">
        <v>88</v>
      </c>
      <c r="E221" s="15">
        <v>36</v>
      </c>
      <c r="F221" s="15" t="s">
        <v>56</v>
      </c>
      <c r="G221" s="15">
        <v>0</v>
      </c>
      <c r="H221" s="15"/>
      <c r="I221" s="15"/>
      <c r="J221" s="15" t="s">
        <v>3575</v>
      </c>
      <c r="K221" s="15" t="s">
        <v>3582</v>
      </c>
      <c r="L221" s="15" t="s">
        <v>3644</v>
      </c>
      <c r="M221" s="15">
        <v>33</v>
      </c>
      <c r="N221" s="15">
        <v>45</v>
      </c>
      <c r="O221" s="15" t="s">
        <v>3879</v>
      </c>
      <c r="P221" s="15">
        <f t="shared" si="6"/>
        <v>36</v>
      </c>
      <c r="Q221" s="15" t="s">
        <v>3865</v>
      </c>
      <c r="R221" s="15"/>
      <c r="S221" s="15" t="s">
        <v>3575</v>
      </c>
      <c r="T221" s="15" t="s">
        <v>3871</v>
      </c>
    </row>
    <row r="222" spans="1:20" x14ac:dyDescent="0.15">
      <c r="A222" s="15" t="s">
        <v>698</v>
      </c>
      <c r="B222" s="15">
        <v>36</v>
      </c>
      <c r="C222" s="15">
        <v>44</v>
      </c>
      <c r="D222" s="15" t="s">
        <v>88</v>
      </c>
      <c r="E222" s="15">
        <v>25</v>
      </c>
      <c r="F222" s="15" t="s">
        <v>60</v>
      </c>
      <c r="G222" s="15">
        <v>1</v>
      </c>
      <c r="H222" s="15"/>
      <c r="I222" s="15"/>
      <c r="J222" s="15" t="s">
        <v>3567</v>
      </c>
      <c r="K222" s="15" t="s">
        <v>3574</v>
      </c>
      <c r="L222" s="15" t="s">
        <v>3815</v>
      </c>
      <c r="M222" s="15">
        <v>36</v>
      </c>
      <c r="N222" s="15">
        <v>44</v>
      </c>
      <c r="O222" s="15" t="s">
        <v>3879</v>
      </c>
      <c r="P222" s="15">
        <f t="shared" si="6"/>
        <v>25</v>
      </c>
      <c r="Q222" s="15" t="s">
        <v>3864</v>
      </c>
      <c r="R222" s="15"/>
      <c r="S222" s="15" t="s">
        <v>3868</v>
      </c>
      <c r="T222" s="15" t="s">
        <v>3870</v>
      </c>
    </row>
    <row r="223" spans="1:20" x14ac:dyDescent="0.15">
      <c r="A223" s="15" t="s">
        <v>738</v>
      </c>
      <c r="B223" s="15">
        <v>36</v>
      </c>
      <c r="C223" s="15">
        <v>44</v>
      </c>
      <c r="D223" s="15" t="s">
        <v>145</v>
      </c>
      <c r="E223" s="15">
        <v>25</v>
      </c>
      <c r="F223" s="15" t="s">
        <v>61</v>
      </c>
      <c r="G223" s="15">
        <v>1</v>
      </c>
      <c r="H223" s="15" t="s">
        <v>3580</v>
      </c>
      <c r="I223" s="15"/>
      <c r="J223" s="15" t="s">
        <v>3575</v>
      </c>
      <c r="K223" s="15" t="s">
        <v>3574</v>
      </c>
      <c r="L223" s="15" t="s">
        <v>3819</v>
      </c>
      <c r="M223" s="15">
        <v>36</v>
      </c>
      <c r="N223" s="15">
        <v>44</v>
      </c>
      <c r="O223" s="15" t="s">
        <v>3880</v>
      </c>
      <c r="P223" s="15">
        <f t="shared" si="6"/>
        <v>25</v>
      </c>
      <c r="Q223" s="15" t="s">
        <v>3911</v>
      </c>
      <c r="R223" s="15"/>
      <c r="S223" s="15" t="s">
        <v>3575</v>
      </c>
      <c r="T223" s="15" t="s">
        <v>3870</v>
      </c>
    </row>
    <row r="224" spans="1:20" x14ac:dyDescent="0.15">
      <c r="A224" s="15" t="s">
        <v>369</v>
      </c>
      <c r="B224" s="15">
        <v>36</v>
      </c>
      <c r="C224" s="15">
        <v>44</v>
      </c>
      <c r="D224" s="15" t="s">
        <v>19</v>
      </c>
      <c r="E224" s="15">
        <v>28</v>
      </c>
      <c r="F224" s="15" t="s">
        <v>62</v>
      </c>
      <c r="G224" s="15">
        <v>0</v>
      </c>
      <c r="H224" s="15"/>
      <c r="I224" s="15"/>
      <c r="J224" s="15" t="s">
        <v>3575</v>
      </c>
      <c r="K224" s="15" t="s">
        <v>3574</v>
      </c>
      <c r="L224" s="15" t="s">
        <v>3818</v>
      </c>
      <c r="M224" s="15">
        <v>36</v>
      </c>
      <c r="N224" s="15">
        <v>44</v>
      </c>
      <c r="O224" s="15" t="s">
        <v>3882</v>
      </c>
      <c r="P224" s="15">
        <f t="shared" si="6"/>
        <v>28</v>
      </c>
      <c r="Q224" s="15" t="s">
        <v>3864</v>
      </c>
      <c r="R224" s="15"/>
      <c r="S224" s="15" t="s">
        <v>3575</v>
      </c>
      <c r="T224" s="15" t="s">
        <v>3870</v>
      </c>
    </row>
    <row r="225" spans="1:20" x14ac:dyDescent="0.15">
      <c r="A225" s="15" t="s">
        <v>263</v>
      </c>
      <c r="B225" s="15">
        <v>33</v>
      </c>
      <c r="C225" s="15">
        <v>43</v>
      </c>
      <c r="D225" s="15" t="s">
        <v>121</v>
      </c>
      <c r="E225" s="15">
        <v>24</v>
      </c>
      <c r="F225" s="15" t="s">
        <v>55</v>
      </c>
      <c r="G225" s="15">
        <v>0</v>
      </c>
      <c r="H225" s="15"/>
      <c r="I225" s="15"/>
      <c r="J225" s="15" t="s">
        <v>3567</v>
      </c>
      <c r="K225" s="15" t="s">
        <v>3568</v>
      </c>
      <c r="L225" s="15" t="s">
        <v>3824</v>
      </c>
      <c r="M225" s="15">
        <v>33</v>
      </c>
      <c r="N225" s="15">
        <v>43</v>
      </c>
      <c r="O225" s="15" t="s">
        <v>3881</v>
      </c>
      <c r="P225" s="15">
        <f t="shared" si="6"/>
        <v>24</v>
      </c>
      <c r="Q225" s="15" t="s">
        <v>3864</v>
      </c>
      <c r="R225" s="15"/>
      <c r="S225" s="15" t="s">
        <v>3868</v>
      </c>
      <c r="T225" s="15" t="s">
        <v>3869</v>
      </c>
    </row>
    <row r="226" spans="1:20" x14ac:dyDescent="0.15">
      <c r="A226" s="15" t="s">
        <v>194</v>
      </c>
      <c r="B226" s="15">
        <v>33</v>
      </c>
      <c r="C226" s="15">
        <v>43</v>
      </c>
      <c r="D226" s="15" t="s">
        <v>19</v>
      </c>
      <c r="E226" s="15">
        <v>24</v>
      </c>
      <c r="F226" s="15" t="s">
        <v>55</v>
      </c>
      <c r="G226" s="15">
        <v>0</v>
      </c>
      <c r="H226" s="15"/>
      <c r="I226" s="15"/>
      <c r="J226" s="15" t="s">
        <v>3575</v>
      </c>
      <c r="K226" s="15" t="s">
        <v>3568</v>
      </c>
      <c r="L226" s="15" t="s">
        <v>3645</v>
      </c>
      <c r="M226" s="15">
        <v>33</v>
      </c>
      <c r="N226" s="15">
        <v>43</v>
      </c>
      <c r="O226" s="15" t="s">
        <v>3882</v>
      </c>
      <c r="P226" s="15">
        <f t="shared" si="6"/>
        <v>24</v>
      </c>
      <c r="Q226" s="15" t="s">
        <v>3864</v>
      </c>
      <c r="R226" s="15"/>
      <c r="S226" s="15" t="s">
        <v>3575</v>
      </c>
      <c r="T226" s="15" t="s">
        <v>3869</v>
      </c>
    </row>
    <row r="227" spans="1:20" x14ac:dyDescent="0.15">
      <c r="A227" s="15" t="s">
        <v>481</v>
      </c>
      <c r="B227" s="15">
        <v>31</v>
      </c>
      <c r="C227" s="15">
        <v>41</v>
      </c>
      <c r="D227" s="15" t="s">
        <v>88</v>
      </c>
      <c r="E227" s="15">
        <v>27</v>
      </c>
      <c r="F227" s="15" t="s">
        <v>62</v>
      </c>
      <c r="G227" s="15">
        <v>0</v>
      </c>
      <c r="H227" s="15"/>
      <c r="I227" s="15"/>
      <c r="J227" s="15" t="s">
        <v>3575</v>
      </c>
      <c r="K227" s="15" t="s">
        <v>3568</v>
      </c>
      <c r="L227" s="15" t="s">
        <v>3825</v>
      </c>
      <c r="M227" s="15">
        <v>31</v>
      </c>
      <c r="N227" s="15">
        <v>41</v>
      </c>
      <c r="O227" s="15" t="s">
        <v>3879</v>
      </c>
      <c r="P227" s="15">
        <f t="shared" si="6"/>
        <v>27</v>
      </c>
      <c r="Q227" s="15" t="s">
        <v>3864</v>
      </c>
      <c r="R227" s="15"/>
      <c r="S227" s="15" t="s">
        <v>3575</v>
      </c>
      <c r="T227" s="15" t="s">
        <v>3869</v>
      </c>
    </row>
    <row r="228" spans="1:20" x14ac:dyDescent="0.15">
      <c r="A228" s="15" t="s">
        <v>280</v>
      </c>
      <c r="B228" s="15">
        <v>31</v>
      </c>
      <c r="C228" s="15">
        <v>41</v>
      </c>
      <c r="D228" s="15" t="s">
        <v>145</v>
      </c>
      <c r="E228" s="15">
        <v>27</v>
      </c>
      <c r="F228" s="15" t="s">
        <v>63</v>
      </c>
      <c r="G228" s="15">
        <v>0</v>
      </c>
      <c r="H228" s="15"/>
      <c r="I228" s="15"/>
      <c r="J228" s="15" t="s">
        <v>3575</v>
      </c>
      <c r="K228" s="15" t="s">
        <v>3568</v>
      </c>
      <c r="L228" s="15" t="s">
        <v>3827</v>
      </c>
      <c r="M228" s="15">
        <v>31</v>
      </c>
      <c r="N228" s="15">
        <v>41</v>
      </c>
      <c r="O228" s="15" t="s">
        <v>3880</v>
      </c>
      <c r="P228" s="15">
        <f t="shared" si="6"/>
        <v>27</v>
      </c>
      <c r="Q228" s="15" t="s">
        <v>3867</v>
      </c>
      <c r="R228" s="15"/>
      <c r="S228" s="15" t="s">
        <v>3575</v>
      </c>
      <c r="T228" s="15" t="s">
        <v>3869</v>
      </c>
    </row>
    <row r="229" spans="1:20" x14ac:dyDescent="0.15">
      <c r="A229" s="15" t="s">
        <v>320</v>
      </c>
      <c r="B229" s="15">
        <v>31</v>
      </c>
      <c r="C229" s="15">
        <v>41</v>
      </c>
      <c r="D229" s="15" t="s">
        <v>121</v>
      </c>
      <c r="E229" s="15">
        <v>27</v>
      </c>
      <c r="F229" s="15" t="s">
        <v>62</v>
      </c>
      <c r="G229" s="15">
        <v>0</v>
      </c>
      <c r="H229" s="15"/>
      <c r="I229" s="15"/>
      <c r="J229" s="15" t="s">
        <v>3575</v>
      </c>
      <c r="K229" s="15" t="s">
        <v>3568</v>
      </c>
      <c r="L229" s="15" t="s">
        <v>3828</v>
      </c>
      <c r="M229" s="15">
        <v>31</v>
      </c>
      <c r="N229" s="15">
        <v>41</v>
      </c>
      <c r="O229" s="15" t="s">
        <v>3881</v>
      </c>
      <c r="P229" s="15">
        <f t="shared" si="6"/>
        <v>27</v>
      </c>
      <c r="Q229" s="15" t="s">
        <v>3864</v>
      </c>
      <c r="R229" s="15"/>
      <c r="S229" s="15" t="s">
        <v>3575</v>
      </c>
      <c r="T229" s="15" t="s">
        <v>3869</v>
      </c>
    </row>
    <row r="230" spans="1:20" x14ac:dyDescent="0.15">
      <c r="A230" s="15" t="s">
        <v>140</v>
      </c>
      <c r="B230" s="15">
        <v>29</v>
      </c>
      <c r="C230" s="15">
        <v>41</v>
      </c>
      <c r="D230" s="15" t="s">
        <v>121</v>
      </c>
      <c r="E230" s="15">
        <v>17</v>
      </c>
      <c r="F230" s="15" t="s">
        <v>60</v>
      </c>
      <c r="G230" s="15">
        <v>45</v>
      </c>
      <c r="H230" s="15"/>
      <c r="I230" s="15"/>
      <c r="J230" s="15" t="s">
        <v>3575</v>
      </c>
      <c r="K230" s="15" t="s">
        <v>3582</v>
      </c>
      <c r="L230" s="15" t="s">
        <v>3829</v>
      </c>
      <c r="M230" s="15">
        <v>29</v>
      </c>
      <c r="N230" s="15">
        <v>41</v>
      </c>
      <c r="O230" s="15" t="s">
        <v>3881</v>
      </c>
      <c r="P230" s="15">
        <f t="shared" si="6"/>
        <v>17</v>
      </c>
      <c r="Q230" s="15" t="s">
        <v>3864</v>
      </c>
      <c r="R230" s="15"/>
      <c r="S230" s="15" t="s">
        <v>3575</v>
      </c>
      <c r="T230" s="15" t="s">
        <v>3871</v>
      </c>
    </row>
    <row r="231" spans="1:20" x14ac:dyDescent="0.15">
      <c r="A231" s="15" t="s">
        <v>207</v>
      </c>
      <c r="B231" s="15">
        <v>31</v>
      </c>
      <c r="C231" s="15">
        <v>39</v>
      </c>
      <c r="D231" s="15" t="s">
        <v>145</v>
      </c>
      <c r="E231" s="15">
        <v>27</v>
      </c>
      <c r="F231" s="15" t="s">
        <v>63</v>
      </c>
      <c r="G231" s="15">
        <v>0</v>
      </c>
      <c r="H231" s="15"/>
      <c r="I231" s="15"/>
      <c r="J231" s="15" t="s">
        <v>3575</v>
      </c>
      <c r="K231" s="15" t="s">
        <v>3574</v>
      </c>
      <c r="L231" s="15" t="s">
        <v>3826</v>
      </c>
      <c r="M231" s="15">
        <v>31</v>
      </c>
      <c r="N231" s="15">
        <v>39</v>
      </c>
      <c r="O231" s="15" t="s">
        <v>3880</v>
      </c>
      <c r="P231" s="15">
        <f t="shared" ref="P231:P262" si="7">E231</f>
        <v>27</v>
      </c>
      <c r="Q231" s="15" t="s">
        <v>3867</v>
      </c>
      <c r="R231" s="15"/>
      <c r="S231" s="15" t="s">
        <v>3575</v>
      </c>
      <c r="T231" s="15" t="s">
        <v>3870</v>
      </c>
    </row>
    <row r="232" spans="1:20" x14ac:dyDescent="0.15">
      <c r="A232" s="15" t="s">
        <v>227</v>
      </c>
      <c r="B232" s="15">
        <v>29</v>
      </c>
      <c r="C232" s="15">
        <v>39</v>
      </c>
      <c r="D232" s="15" t="s">
        <v>19</v>
      </c>
      <c r="E232" s="15">
        <v>23</v>
      </c>
      <c r="F232" s="15" t="s">
        <v>60</v>
      </c>
      <c r="G232" s="15">
        <v>1</v>
      </c>
      <c r="H232" s="15"/>
      <c r="I232" s="15"/>
      <c r="J232" s="15" t="s">
        <v>3575</v>
      </c>
      <c r="K232" s="15" t="s">
        <v>3568</v>
      </c>
      <c r="L232" s="15" t="s">
        <v>3830</v>
      </c>
      <c r="M232" s="15">
        <v>29</v>
      </c>
      <c r="N232" s="15">
        <v>39</v>
      </c>
      <c r="O232" s="15" t="s">
        <v>3882</v>
      </c>
      <c r="P232" s="15">
        <f t="shared" si="7"/>
        <v>23</v>
      </c>
      <c r="Q232" s="15" t="s">
        <v>3864</v>
      </c>
      <c r="R232" s="15"/>
      <c r="S232" s="15" t="s">
        <v>3575</v>
      </c>
      <c r="T232" s="15" t="s">
        <v>3869</v>
      </c>
    </row>
    <row r="233" spans="1:20" x14ac:dyDescent="0.15">
      <c r="A233" s="15" t="s">
        <v>2346</v>
      </c>
      <c r="B233" s="15">
        <v>29</v>
      </c>
      <c r="C233" s="15">
        <v>39</v>
      </c>
      <c r="D233" s="15" t="s">
        <v>145</v>
      </c>
      <c r="E233" s="15">
        <v>11</v>
      </c>
      <c r="F233" s="15" t="s">
        <v>60</v>
      </c>
      <c r="G233" s="15">
        <v>1</v>
      </c>
      <c r="H233" s="15"/>
      <c r="I233" s="15"/>
      <c r="J233" s="15" t="s">
        <v>3567</v>
      </c>
      <c r="K233" s="15" t="s">
        <v>3568</v>
      </c>
      <c r="L233" s="15" t="s">
        <v>3831</v>
      </c>
      <c r="M233" s="15">
        <v>29</v>
      </c>
      <c r="N233" s="15">
        <v>39</v>
      </c>
      <c r="O233" s="15" t="s">
        <v>3880</v>
      </c>
      <c r="P233" s="15">
        <f t="shared" si="7"/>
        <v>11</v>
      </c>
      <c r="Q233" s="15" t="s">
        <v>3864</v>
      </c>
      <c r="R233" s="15"/>
      <c r="S233" s="15" t="s">
        <v>3868</v>
      </c>
      <c r="T233" s="15" t="s">
        <v>3869</v>
      </c>
    </row>
    <row r="234" spans="1:20" x14ac:dyDescent="0.15">
      <c r="A234" s="15" t="s">
        <v>427</v>
      </c>
      <c r="B234" s="15">
        <v>29</v>
      </c>
      <c r="C234" s="15">
        <v>39</v>
      </c>
      <c r="D234" s="15" t="s">
        <v>88</v>
      </c>
      <c r="E234" s="15">
        <v>23</v>
      </c>
      <c r="F234" s="15" t="s">
        <v>60</v>
      </c>
      <c r="G234" s="15">
        <v>5</v>
      </c>
      <c r="H234" s="15"/>
      <c r="I234" s="15"/>
      <c r="J234" s="15" t="s">
        <v>3567</v>
      </c>
      <c r="K234" s="15" t="s">
        <v>3568</v>
      </c>
      <c r="L234" s="15" t="s">
        <v>3832</v>
      </c>
      <c r="M234" s="15">
        <v>29</v>
      </c>
      <c r="N234" s="15">
        <v>39</v>
      </c>
      <c r="O234" s="15" t="s">
        <v>3879</v>
      </c>
      <c r="P234" s="15">
        <f t="shared" si="7"/>
        <v>23</v>
      </c>
      <c r="Q234" s="15" t="s">
        <v>3864</v>
      </c>
      <c r="R234" s="15"/>
      <c r="S234" s="15" t="s">
        <v>3868</v>
      </c>
      <c r="T234" s="15" t="s">
        <v>3869</v>
      </c>
    </row>
    <row r="235" spans="1:20" x14ac:dyDescent="0.15">
      <c r="A235" s="15" t="s">
        <v>134</v>
      </c>
      <c r="B235" s="15">
        <v>28</v>
      </c>
      <c r="C235" s="15">
        <v>38</v>
      </c>
      <c r="D235" s="15" t="s">
        <v>121</v>
      </c>
      <c r="E235" s="15">
        <v>22</v>
      </c>
      <c r="F235" s="15" t="s">
        <v>59</v>
      </c>
      <c r="G235" s="15">
        <v>5</v>
      </c>
      <c r="H235" s="15" t="s">
        <v>3580</v>
      </c>
      <c r="I235" s="15"/>
      <c r="J235" s="15" t="s">
        <v>3567</v>
      </c>
      <c r="K235" s="15" t="s">
        <v>3568</v>
      </c>
      <c r="L235" s="15" t="s">
        <v>3889</v>
      </c>
      <c r="M235" s="15">
        <v>28</v>
      </c>
      <c r="N235" s="15">
        <v>38</v>
      </c>
      <c r="O235" s="15" t="s">
        <v>3881</v>
      </c>
      <c r="P235" s="15">
        <f t="shared" si="7"/>
        <v>22</v>
      </c>
      <c r="Q235" s="15" t="s">
        <v>3864</v>
      </c>
      <c r="R235" s="15"/>
      <c r="S235" s="15" t="s">
        <v>3868</v>
      </c>
      <c r="T235" s="15" t="s">
        <v>3869</v>
      </c>
    </row>
    <row r="236" spans="1:20" x14ac:dyDescent="0.15">
      <c r="A236" s="15" t="s">
        <v>188</v>
      </c>
      <c r="B236" s="15">
        <v>28</v>
      </c>
      <c r="C236" s="15">
        <v>38</v>
      </c>
      <c r="D236" s="15" t="s">
        <v>19</v>
      </c>
      <c r="E236" s="15">
        <v>22</v>
      </c>
      <c r="F236" s="15" t="s">
        <v>59</v>
      </c>
      <c r="G236" s="15">
        <v>1</v>
      </c>
      <c r="H236" s="15"/>
      <c r="I236" s="15"/>
      <c r="J236" s="15" t="s">
        <v>3575</v>
      </c>
      <c r="K236" s="15" t="s">
        <v>3568</v>
      </c>
      <c r="L236" s="15" t="s">
        <v>3833</v>
      </c>
      <c r="M236" s="15">
        <v>28</v>
      </c>
      <c r="N236" s="15">
        <v>38</v>
      </c>
      <c r="O236" s="15" t="s">
        <v>3882</v>
      </c>
      <c r="P236" s="15">
        <f t="shared" si="7"/>
        <v>22</v>
      </c>
      <c r="Q236" s="15" t="s">
        <v>3864</v>
      </c>
      <c r="R236" s="15"/>
      <c r="S236" s="15" t="s">
        <v>3575</v>
      </c>
      <c r="T236" s="15" t="s">
        <v>3869</v>
      </c>
    </row>
    <row r="237" spans="1:20" x14ac:dyDescent="0.15">
      <c r="A237" s="15" t="s">
        <v>610</v>
      </c>
      <c r="B237" s="15">
        <v>28</v>
      </c>
      <c r="C237" s="15">
        <v>38</v>
      </c>
      <c r="D237" s="15" t="s">
        <v>145</v>
      </c>
      <c r="E237" s="15">
        <v>22</v>
      </c>
      <c r="F237" s="15" t="s">
        <v>59</v>
      </c>
      <c r="G237" s="15">
        <v>1</v>
      </c>
      <c r="H237" s="15"/>
      <c r="I237" s="15"/>
      <c r="J237" s="15" t="s">
        <v>3575</v>
      </c>
      <c r="K237" s="15" t="s">
        <v>3568</v>
      </c>
      <c r="L237" s="15" t="s">
        <v>3834</v>
      </c>
      <c r="M237" s="15">
        <v>28</v>
      </c>
      <c r="N237" s="15">
        <v>38</v>
      </c>
      <c r="O237" s="15" t="s">
        <v>3880</v>
      </c>
      <c r="P237" s="15">
        <f t="shared" si="7"/>
        <v>22</v>
      </c>
      <c r="Q237" s="15" t="s">
        <v>3864</v>
      </c>
      <c r="R237" s="15"/>
      <c r="S237" s="15" t="s">
        <v>3575</v>
      </c>
      <c r="T237" s="15" t="s">
        <v>3869</v>
      </c>
    </row>
    <row r="238" spans="1:20" x14ac:dyDescent="0.15">
      <c r="A238" s="15" t="s">
        <v>298</v>
      </c>
      <c r="B238" s="15">
        <v>28</v>
      </c>
      <c r="C238" s="15">
        <v>38</v>
      </c>
      <c r="D238" s="15" t="s">
        <v>88</v>
      </c>
      <c r="E238" s="15">
        <v>22</v>
      </c>
      <c r="F238" s="15" t="s">
        <v>59</v>
      </c>
      <c r="G238" s="15">
        <v>1</v>
      </c>
      <c r="H238" s="15"/>
      <c r="I238" s="15"/>
      <c r="J238" s="15" t="s">
        <v>3575</v>
      </c>
      <c r="K238" s="15" t="s">
        <v>3568</v>
      </c>
      <c r="L238" s="15" t="s">
        <v>3835</v>
      </c>
      <c r="M238" s="15">
        <v>28</v>
      </c>
      <c r="N238" s="15">
        <v>38</v>
      </c>
      <c r="O238" s="15" t="s">
        <v>3879</v>
      </c>
      <c r="P238" s="15">
        <f t="shared" si="7"/>
        <v>22</v>
      </c>
      <c r="Q238" s="15" t="s">
        <v>3864</v>
      </c>
      <c r="R238" s="15"/>
      <c r="S238" s="15" t="s">
        <v>3575</v>
      </c>
      <c r="T238" s="15" t="s">
        <v>3869</v>
      </c>
    </row>
    <row r="239" spans="1:20" x14ac:dyDescent="0.15">
      <c r="A239" s="15" t="s">
        <v>313</v>
      </c>
      <c r="B239" s="15">
        <v>21</v>
      </c>
      <c r="C239" s="15">
        <v>31</v>
      </c>
      <c r="D239" s="15" t="s">
        <v>19</v>
      </c>
      <c r="E239" s="15">
        <v>20</v>
      </c>
      <c r="F239" s="15" t="s">
        <v>55</v>
      </c>
      <c r="G239" s="15">
        <v>0</v>
      </c>
      <c r="H239" s="15"/>
      <c r="I239" s="15"/>
      <c r="J239" s="15" t="s">
        <v>3575</v>
      </c>
      <c r="K239" s="15" t="s">
        <v>3582</v>
      </c>
      <c r="L239" s="15" t="s">
        <v>3646</v>
      </c>
      <c r="M239" s="15">
        <v>21</v>
      </c>
      <c r="N239" s="15">
        <v>31</v>
      </c>
      <c r="O239" s="15" t="s">
        <v>3882</v>
      </c>
      <c r="P239" s="15">
        <f t="shared" si="7"/>
        <v>20</v>
      </c>
      <c r="Q239" s="15" t="s">
        <v>3864</v>
      </c>
      <c r="R239" s="15"/>
      <c r="S239" s="15" t="s">
        <v>3575</v>
      </c>
      <c r="T239" s="15" t="s">
        <v>3871</v>
      </c>
    </row>
    <row r="240" spans="1:20" x14ac:dyDescent="0.15">
      <c r="A240" s="15" t="s">
        <v>256</v>
      </c>
      <c r="B240" s="15">
        <v>21</v>
      </c>
      <c r="C240" s="15">
        <v>31</v>
      </c>
      <c r="D240" s="15" t="s">
        <v>88</v>
      </c>
      <c r="E240" s="15">
        <v>20</v>
      </c>
      <c r="F240" s="15" t="s">
        <v>55</v>
      </c>
      <c r="G240" s="15">
        <v>0</v>
      </c>
      <c r="H240" s="15"/>
      <c r="I240" s="15"/>
      <c r="J240" s="15" t="s">
        <v>3567</v>
      </c>
      <c r="K240" s="15" t="s">
        <v>3568</v>
      </c>
      <c r="L240" s="15" t="s">
        <v>3647</v>
      </c>
      <c r="M240" s="15">
        <v>21</v>
      </c>
      <c r="N240" s="15">
        <v>31</v>
      </c>
      <c r="O240" s="15" t="s">
        <v>3879</v>
      </c>
      <c r="P240" s="15">
        <f t="shared" si="7"/>
        <v>20</v>
      </c>
      <c r="Q240" s="15" t="s">
        <v>3864</v>
      </c>
      <c r="R240" s="15"/>
      <c r="S240" s="15" t="s">
        <v>3868</v>
      </c>
      <c r="T240" s="15" t="s">
        <v>3869</v>
      </c>
    </row>
    <row r="241" spans="1:20" x14ac:dyDescent="0.15">
      <c r="A241" s="15" t="s">
        <v>344</v>
      </c>
      <c r="B241" s="15">
        <v>21</v>
      </c>
      <c r="C241" s="15">
        <v>31</v>
      </c>
      <c r="D241" s="15" t="s">
        <v>121</v>
      </c>
      <c r="E241" s="15">
        <v>20</v>
      </c>
      <c r="F241" s="15" t="s">
        <v>55</v>
      </c>
      <c r="G241" s="15">
        <v>0</v>
      </c>
      <c r="H241" s="15"/>
      <c r="I241" s="15"/>
      <c r="J241" s="15" t="s">
        <v>3567</v>
      </c>
      <c r="K241" s="15" t="s">
        <v>3568</v>
      </c>
      <c r="L241" s="15" t="s">
        <v>3836</v>
      </c>
      <c r="M241" s="15">
        <v>21</v>
      </c>
      <c r="N241" s="15">
        <v>31</v>
      </c>
      <c r="O241" s="15" t="s">
        <v>3881</v>
      </c>
      <c r="P241" s="15">
        <f t="shared" si="7"/>
        <v>20</v>
      </c>
      <c r="Q241" s="15" t="s">
        <v>3864</v>
      </c>
      <c r="R241" s="15"/>
      <c r="S241" s="15" t="s">
        <v>3868</v>
      </c>
      <c r="T241" s="15" t="s">
        <v>3869</v>
      </c>
    </row>
    <row r="242" spans="1:20" x14ac:dyDescent="0.15">
      <c r="A242" s="15" t="s">
        <v>163</v>
      </c>
      <c r="B242" s="15">
        <v>14</v>
      </c>
      <c r="C242" s="15">
        <v>24</v>
      </c>
      <c r="D242" s="15" t="s">
        <v>145</v>
      </c>
      <c r="E242" s="15">
        <v>17</v>
      </c>
      <c r="F242" s="15" t="s">
        <v>55</v>
      </c>
      <c r="G242" s="15">
        <v>0</v>
      </c>
      <c r="H242" s="15"/>
      <c r="I242" s="15"/>
      <c r="J242" s="15" t="s">
        <v>3567</v>
      </c>
      <c r="K242" s="15" t="s">
        <v>3568</v>
      </c>
      <c r="L242" s="15" t="s">
        <v>3837</v>
      </c>
      <c r="M242" s="15">
        <v>14</v>
      </c>
      <c r="N242" s="15">
        <v>24</v>
      </c>
      <c r="O242" s="15" t="s">
        <v>3880</v>
      </c>
      <c r="P242" s="15">
        <f t="shared" si="7"/>
        <v>17</v>
      </c>
      <c r="Q242" s="15" t="s">
        <v>3864</v>
      </c>
      <c r="R242" s="15"/>
      <c r="S242" s="15" t="s">
        <v>3868</v>
      </c>
      <c r="T242" s="15" t="s">
        <v>3869</v>
      </c>
    </row>
    <row r="243" spans="1:20" x14ac:dyDescent="0.15">
      <c r="A243" s="15" t="s">
        <v>533</v>
      </c>
      <c r="B243" s="15">
        <v>14</v>
      </c>
      <c r="C243" s="15">
        <v>24</v>
      </c>
      <c r="D243" s="15" t="s">
        <v>88</v>
      </c>
      <c r="E243" s="15">
        <v>17</v>
      </c>
      <c r="F243" s="15" t="s">
        <v>55</v>
      </c>
      <c r="G243" s="15">
        <v>0</v>
      </c>
      <c r="H243" s="15"/>
      <c r="I243" s="15"/>
      <c r="J243" s="15" t="s">
        <v>3567</v>
      </c>
      <c r="K243" s="15" t="s">
        <v>3568</v>
      </c>
      <c r="L243" s="15" t="s">
        <v>3648</v>
      </c>
      <c r="M243" s="15">
        <v>14</v>
      </c>
      <c r="N243" s="15">
        <v>24</v>
      </c>
      <c r="O243" s="15" t="s">
        <v>3879</v>
      </c>
      <c r="P243" s="15">
        <f t="shared" si="7"/>
        <v>17</v>
      </c>
      <c r="Q243" s="15" t="s">
        <v>3864</v>
      </c>
      <c r="R243" s="15"/>
      <c r="S243" s="15" t="s">
        <v>3868</v>
      </c>
      <c r="T243" s="15" t="s">
        <v>3869</v>
      </c>
    </row>
    <row r="244" spans="1:20" x14ac:dyDescent="0.15">
      <c r="A244" s="15" t="s">
        <v>289</v>
      </c>
      <c r="B244" s="15">
        <v>14</v>
      </c>
      <c r="C244" s="15">
        <v>24</v>
      </c>
      <c r="D244" s="15" t="s">
        <v>88</v>
      </c>
      <c r="E244" s="15">
        <v>17</v>
      </c>
      <c r="F244" s="15" t="s">
        <v>59</v>
      </c>
      <c r="G244" s="15">
        <v>5</v>
      </c>
      <c r="H244" s="15"/>
      <c r="I244" s="15"/>
      <c r="J244" s="15" t="s">
        <v>3575</v>
      </c>
      <c r="K244" s="15" t="s">
        <v>3568</v>
      </c>
      <c r="L244" s="15" t="s">
        <v>3839</v>
      </c>
      <c r="M244" s="15">
        <v>14</v>
      </c>
      <c r="N244" s="15">
        <v>24</v>
      </c>
      <c r="O244" s="15" t="s">
        <v>3879</v>
      </c>
      <c r="P244" s="15">
        <f t="shared" si="7"/>
        <v>17</v>
      </c>
      <c r="Q244" s="15" t="s">
        <v>3864</v>
      </c>
      <c r="R244" s="15"/>
      <c r="S244" s="15" t="s">
        <v>3575</v>
      </c>
      <c r="T244" s="15" t="s">
        <v>3869</v>
      </c>
    </row>
    <row r="245" spans="1:20" x14ac:dyDescent="0.15">
      <c r="A245" s="15" t="s">
        <v>349</v>
      </c>
      <c r="B245" s="15">
        <v>14</v>
      </c>
      <c r="C245" s="15">
        <v>22</v>
      </c>
      <c r="D245" s="15" t="s">
        <v>121</v>
      </c>
      <c r="E245" s="15">
        <v>17</v>
      </c>
      <c r="F245" s="15" t="s">
        <v>55</v>
      </c>
      <c r="G245" s="15">
        <v>0</v>
      </c>
      <c r="H245" s="15"/>
      <c r="I245" s="15"/>
      <c r="J245" s="15" t="s">
        <v>3567</v>
      </c>
      <c r="K245" s="15" t="s">
        <v>3574</v>
      </c>
      <c r="L245" s="15" t="s">
        <v>3838</v>
      </c>
      <c r="M245" s="15">
        <v>14</v>
      </c>
      <c r="N245" s="15">
        <v>22</v>
      </c>
      <c r="O245" s="15" t="s">
        <v>3881</v>
      </c>
      <c r="P245" s="15">
        <f t="shared" si="7"/>
        <v>17</v>
      </c>
      <c r="Q245" s="15" t="s">
        <v>3864</v>
      </c>
      <c r="R245" s="15"/>
      <c r="S245" s="15" t="s">
        <v>3868</v>
      </c>
      <c r="T245" s="15" t="s">
        <v>3870</v>
      </c>
    </row>
    <row r="246" spans="1:20" x14ac:dyDescent="0.15">
      <c r="A246" s="15" t="s">
        <v>277</v>
      </c>
      <c r="B246" s="15">
        <v>14</v>
      </c>
      <c r="C246" s="15">
        <v>22</v>
      </c>
      <c r="D246" s="15" t="s">
        <v>19</v>
      </c>
      <c r="E246" s="15">
        <v>17</v>
      </c>
      <c r="F246" s="15" t="s">
        <v>59</v>
      </c>
      <c r="G246" s="15">
        <v>1</v>
      </c>
      <c r="H246" s="15"/>
      <c r="I246" s="15"/>
      <c r="J246" s="15" t="s">
        <v>3575</v>
      </c>
      <c r="K246" s="15" t="s">
        <v>3574</v>
      </c>
      <c r="L246" s="15" t="s">
        <v>3840</v>
      </c>
      <c r="M246" s="15">
        <v>14</v>
      </c>
      <c r="N246" s="15">
        <v>22</v>
      </c>
      <c r="O246" s="15" t="s">
        <v>3882</v>
      </c>
      <c r="P246" s="15">
        <f t="shared" si="7"/>
        <v>17</v>
      </c>
      <c r="Q246" s="15" t="s">
        <v>3864</v>
      </c>
      <c r="R246" s="15"/>
      <c r="S246" s="15" t="s">
        <v>3575</v>
      </c>
      <c r="T246" s="15" t="s">
        <v>3870</v>
      </c>
    </row>
    <row r="247" spans="1:20" x14ac:dyDescent="0.15">
      <c r="A247" s="15" t="s">
        <v>153</v>
      </c>
      <c r="B247" s="15">
        <v>14</v>
      </c>
      <c r="C247" s="15">
        <v>22</v>
      </c>
      <c r="D247" s="15" t="s">
        <v>19</v>
      </c>
      <c r="E247" s="15">
        <v>17</v>
      </c>
      <c r="F247" s="15" t="s">
        <v>55</v>
      </c>
      <c r="G247" s="15">
        <v>0</v>
      </c>
      <c r="H247" s="15"/>
      <c r="I247" s="15"/>
      <c r="J247" s="15" t="s">
        <v>3567</v>
      </c>
      <c r="K247" s="15" t="s">
        <v>3574</v>
      </c>
      <c r="L247" s="15" t="s">
        <v>3649</v>
      </c>
      <c r="M247" s="15">
        <v>14</v>
      </c>
      <c r="N247" s="15">
        <v>22</v>
      </c>
      <c r="O247" s="15" t="s">
        <v>3882</v>
      </c>
      <c r="P247" s="15">
        <f t="shared" si="7"/>
        <v>17</v>
      </c>
      <c r="Q247" s="15" t="s">
        <v>3864</v>
      </c>
      <c r="R247" s="15"/>
      <c r="S247" s="15" t="s">
        <v>3868</v>
      </c>
      <c r="T247" s="15" t="s">
        <v>3870</v>
      </c>
    </row>
    <row r="248" spans="1:20" x14ac:dyDescent="0.15">
      <c r="A248" s="15" t="s">
        <v>158</v>
      </c>
      <c r="B248" s="15">
        <v>7</v>
      </c>
      <c r="C248" s="15">
        <v>17</v>
      </c>
      <c r="D248" s="15" t="s">
        <v>88</v>
      </c>
      <c r="E248" s="15">
        <v>17</v>
      </c>
      <c r="F248" s="15" t="s">
        <v>59</v>
      </c>
      <c r="G248" s="15">
        <v>1</v>
      </c>
      <c r="H248" s="15"/>
      <c r="I248" s="15"/>
      <c r="J248" s="15" t="s">
        <v>3575</v>
      </c>
      <c r="K248" s="15" t="s">
        <v>3568</v>
      </c>
      <c r="L248" s="15" t="s">
        <v>3841</v>
      </c>
      <c r="M248" s="15">
        <v>7</v>
      </c>
      <c r="N248" s="15">
        <v>17</v>
      </c>
      <c r="O248" s="15" t="s">
        <v>3879</v>
      </c>
      <c r="P248" s="15">
        <f t="shared" si="7"/>
        <v>17</v>
      </c>
      <c r="Q248" s="15" t="s">
        <v>3864</v>
      </c>
      <c r="R248" s="15"/>
      <c r="S248" s="15" t="s">
        <v>3575</v>
      </c>
      <c r="T248" s="15" t="s">
        <v>3869</v>
      </c>
    </row>
    <row r="249" spans="1:20" x14ac:dyDescent="0.15">
      <c r="A249" s="15" t="s">
        <v>921</v>
      </c>
      <c r="B249" s="15">
        <v>7</v>
      </c>
      <c r="C249" s="15">
        <v>17</v>
      </c>
      <c r="D249" s="15" t="s">
        <v>145</v>
      </c>
      <c r="E249" s="15">
        <v>17</v>
      </c>
      <c r="F249" s="15" t="s">
        <v>59</v>
      </c>
      <c r="G249" s="15">
        <v>1</v>
      </c>
      <c r="H249" s="15"/>
      <c r="I249" s="15"/>
      <c r="J249" s="15" t="s">
        <v>3575</v>
      </c>
      <c r="K249" s="15" t="s">
        <v>3568</v>
      </c>
      <c r="L249" s="15" t="s">
        <v>3843</v>
      </c>
      <c r="M249" s="15">
        <v>7</v>
      </c>
      <c r="N249" s="15">
        <v>17</v>
      </c>
      <c r="O249" s="15" t="s">
        <v>3880</v>
      </c>
      <c r="P249" s="15">
        <f t="shared" si="7"/>
        <v>17</v>
      </c>
      <c r="Q249" s="15" t="s">
        <v>3864</v>
      </c>
      <c r="R249" s="15"/>
      <c r="S249" s="15" t="s">
        <v>3575</v>
      </c>
      <c r="T249" s="15" t="s">
        <v>3869</v>
      </c>
    </row>
    <row r="250" spans="1:20" x14ac:dyDescent="0.15">
      <c r="A250" s="15" t="s">
        <v>264</v>
      </c>
      <c r="B250" s="15">
        <v>6</v>
      </c>
      <c r="C250" s="15">
        <v>16</v>
      </c>
      <c r="D250" s="15" t="s">
        <v>19</v>
      </c>
      <c r="E250" s="15">
        <v>17</v>
      </c>
      <c r="F250" s="15" t="s">
        <v>60</v>
      </c>
      <c r="G250" s="15">
        <v>1</v>
      </c>
      <c r="H250" s="15"/>
      <c r="I250" s="15"/>
      <c r="J250" s="15" t="s">
        <v>3575</v>
      </c>
      <c r="K250" s="15" t="s">
        <v>3568</v>
      </c>
      <c r="L250" s="15" t="s">
        <v>3845</v>
      </c>
      <c r="M250" s="15">
        <v>6</v>
      </c>
      <c r="N250" s="15">
        <v>16</v>
      </c>
      <c r="O250" s="15" t="s">
        <v>3882</v>
      </c>
      <c r="P250" s="15">
        <f t="shared" si="7"/>
        <v>17</v>
      </c>
      <c r="Q250" s="15" t="s">
        <v>3864</v>
      </c>
      <c r="R250" s="15"/>
      <c r="S250" s="15" t="s">
        <v>3575</v>
      </c>
      <c r="T250" s="15" t="s">
        <v>3869</v>
      </c>
    </row>
    <row r="251" spans="1:20" x14ac:dyDescent="0.15">
      <c r="A251" s="15" t="s">
        <v>276</v>
      </c>
      <c r="B251" s="15">
        <v>6</v>
      </c>
      <c r="C251" s="15">
        <v>16</v>
      </c>
      <c r="D251" s="15" t="s">
        <v>19</v>
      </c>
      <c r="E251" s="15">
        <v>17</v>
      </c>
      <c r="F251" s="15" t="s">
        <v>60</v>
      </c>
      <c r="G251" s="15">
        <v>1</v>
      </c>
      <c r="H251" s="15"/>
      <c r="I251" s="15"/>
      <c r="J251" s="15" t="s">
        <v>3575</v>
      </c>
      <c r="K251" s="15" t="s">
        <v>3568</v>
      </c>
      <c r="L251" s="15" t="s">
        <v>3847</v>
      </c>
      <c r="M251" s="15">
        <v>6</v>
      </c>
      <c r="N251" s="15">
        <v>16</v>
      </c>
      <c r="O251" s="15" t="s">
        <v>3882</v>
      </c>
      <c r="P251" s="15">
        <f t="shared" si="7"/>
        <v>17</v>
      </c>
      <c r="Q251" s="15" t="s">
        <v>3864</v>
      </c>
      <c r="R251" s="15"/>
      <c r="S251" s="15" t="s">
        <v>3575</v>
      </c>
      <c r="T251" s="15" t="s">
        <v>3869</v>
      </c>
    </row>
    <row r="252" spans="1:20" x14ac:dyDescent="0.15">
      <c r="A252" s="15" t="s">
        <v>305</v>
      </c>
      <c r="B252" s="15">
        <v>6</v>
      </c>
      <c r="C252" s="15">
        <v>16</v>
      </c>
      <c r="D252" s="15" t="s">
        <v>121</v>
      </c>
      <c r="E252" s="15">
        <v>17</v>
      </c>
      <c r="F252" s="15" t="s">
        <v>61</v>
      </c>
      <c r="G252" s="15">
        <v>10</v>
      </c>
      <c r="H252" s="15"/>
      <c r="I252" s="15"/>
      <c r="J252" s="15" t="s">
        <v>3575</v>
      </c>
      <c r="K252" s="15" t="s">
        <v>3568</v>
      </c>
      <c r="L252" s="15" t="s">
        <v>3848</v>
      </c>
      <c r="M252" s="15">
        <v>6</v>
      </c>
      <c r="N252" s="15">
        <v>16</v>
      </c>
      <c r="O252" s="15" t="s">
        <v>3881</v>
      </c>
      <c r="P252" s="15">
        <f t="shared" si="7"/>
        <v>17</v>
      </c>
      <c r="Q252" s="15" t="s">
        <v>3911</v>
      </c>
      <c r="R252" s="15"/>
      <c r="S252" s="15" t="s">
        <v>3575</v>
      </c>
      <c r="T252" s="15" t="s">
        <v>3869</v>
      </c>
    </row>
    <row r="253" spans="1:20" x14ac:dyDescent="0.15">
      <c r="A253" s="15" t="s">
        <v>187</v>
      </c>
      <c r="B253" s="15">
        <v>7</v>
      </c>
      <c r="C253" s="15">
        <v>15</v>
      </c>
      <c r="D253" s="15" t="s">
        <v>19</v>
      </c>
      <c r="E253" s="15">
        <v>17</v>
      </c>
      <c r="F253" s="15" t="s">
        <v>59</v>
      </c>
      <c r="G253" s="15">
        <v>1</v>
      </c>
      <c r="H253" s="15"/>
      <c r="I253" s="15"/>
      <c r="J253" s="15" t="s">
        <v>3567</v>
      </c>
      <c r="K253" s="15" t="s">
        <v>3574</v>
      </c>
      <c r="L253" s="15" t="s">
        <v>3842</v>
      </c>
      <c r="M253" s="15">
        <v>7</v>
      </c>
      <c r="N253" s="15">
        <v>15</v>
      </c>
      <c r="O253" s="15" t="s">
        <v>3882</v>
      </c>
      <c r="P253" s="15">
        <f t="shared" si="7"/>
        <v>17</v>
      </c>
      <c r="Q253" s="15" t="s">
        <v>3864</v>
      </c>
      <c r="R253" s="15"/>
      <c r="S253" s="15" t="s">
        <v>3868</v>
      </c>
      <c r="T253" s="15" t="s">
        <v>3870</v>
      </c>
    </row>
    <row r="254" spans="1:20" x14ac:dyDescent="0.15">
      <c r="A254" s="15" t="s">
        <v>146</v>
      </c>
      <c r="B254" s="15">
        <v>7</v>
      </c>
      <c r="C254" s="15">
        <v>15</v>
      </c>
      <c r="D254" s="15" t="s">
        <v>121</v>
      </c>
      <c r="E254" s="15">
        <v>17</v>
      </c>
      <c r="F254" s="15" t="s">
        <v>59</v>
      </c>
      <c r="G254" s="15">
        <v>1</v>
      </c>
      <c r="H254" s="15"/>
      <c r="I254" s="15"/>
      <c r="J254" s="15" t="s">
        <v>3567</v>
      </c>
      <c r="K254" s="15" t="s">
        <v>3574</v>
      </c>
      <c r="L254" s="15" t="s">
        <v>3844</v>
      </c>
      <c r="M254" s="15">
        <v>7</v>
      </c>
      <c r="N254" s="15">
        <v>15</v>
      </c>
      <c r="O254" s="15" t="s">
        <v>3881</v>
      </c>
      <c r="P254" s="15">
        <f t="shared" si="7"/>
        <v>17</v>
      </c>
      <c r="Q254" s="15" t="s">
        <v>3864</v>
      </c>
      <c r="R254" s="15"/>
      <c r="S254" s="15" t="s">
        <v>3868</v>
      </c>
      <c r="T254" s="15" t="s">
        <v>3870</v>
      </c>
    </row>
    <row r="255" spans="1:20" x14ac:dyDescent="0.15">
      <c r="A255" s="15" t="s">
        <v>437</v>
      </c>
      <c r="B255" s="15">
        <v>5</v>
      </c>
      <c r="C255" s="15">
        <v>15</v>
      </c>
      <c r="D255" s="15" t="s">
        <v>145</v>
      </c>
      <c r="E255" s="15">
        <v>19</v>
      </c>
      <c r="F255" s="15" t="s">
        <v>62</v>
      </c>
      <c r="G255" s="15">
        <v>0</v>
      </c>
      <c r="H255" s="15"/>
      <c r="I255" s="15"/>
      <c r="J255" s="15" t="s">
        <v>3567</v>
      </c>
      <c r="K255" s="15" t="s">
        <v>3568</v>
      </c>
      <c r="L255" s="15" t="s">
        <v>3850</v>
      </c>
      <c r="M255" s="15">
        <v>5</v>
      </c>
      <c r="N255" s="15">
        <v>15</v>
      </c>
      <c r="O255" s="15" t="s">
        <v>3880</v>
      </c>
      <c r="P255" s="15">
        <f t="shared" si="7"/>
        <v>19</v>
      </c>
      <c r="Q255" s="15" t="s">
        <v>3864</v>
      </c>
      <c r="R255" s="15"/>
      <c r="S255" s="15" t="s">
        <v>3868</v>
      </c>
      <c r="T255" s="15" t="s">
        <v>3869</v>
      </c>
    </row>
    <row r="256" spans="1:20" x14ac:dyDescent="0.15">
      <c r="A256" s="15" t="s">
        <v>270</v>
      </c>
      <c r="B256" s="15">
        <v>5</v>
      </c>
      <c r="C256" s="15">
        <v>15</v>
      </c>
      <c r="D256" s="15" t="s">
        <v>19</v>
      </c>
      <c r="E256" s="15">
        <v>19</v>
      </c>
      <c r="F256" s="15" t="s">
        <v>62</v>
      </c>
      <c r="G256" s="15">
        <v>0</v>
      </c>
      <c r="H256" s="15"/>
      <c r="I256" s="15"/>
      <c r="J256" s="15" t="s">
        <v>3575</v>
      </c>
      <c r="K256" s="15" t="s">
        <v>3568</v>
      </c>
      <c r="L256" s="15" t="s">
        <v>3852</v>
      </c>
      <c r="M256" s="15">
        <v>5</v>
      </c>
      <c r="N256" s="15">
        <v>15</v>
      </c>
      <c r="O256" s="15" t="s">
        <v>3882</v>
      </c>
      <c r="P256" s="15">
        <f t="shared" si="7"/>
        <v>19</v>
      </c>
      <c r="Q256" s="15" t="s">
        <v>3864</v>
      </c>
      <c r="R256" s="15"/>
      <c r="S256" s="15" t="s">
        <v>3575</v>
      </c>
      <c r="T256" s="15" t="s">
        <v>3869</v>
      </c>
    </row>
    <row r="257" spans="1:20" x14ac:dyDescent="0.15">
      <c r="A257" s="15" t="s">
        <v>484</v>
      </c>
      <c r="B257" s="15">
        <v>5</v>
      </c>
      <c r="C257" s="15">
        <v>15</v>
      </c>
      <c r="D257" s="15" t="s">
        <v>121</v>
      </c>
      <c r="E257" s="15">
        <v>19</v>
      </c>
      <c r="F257" s="15" t="s">
        <v>63</v>
      </c>
      <c r="G257" s="15">
        <v>0</v>
      </c>
      <c r="H257" s="15"/>
      <c r="I257" s="15"/>
      <c r="J257" s="15" t="s">
        <v>3567</v>
      </c>
      <c r="K257" s="15" t="s">
        <v>3568</v>
      </c>
      <c r="L257" s="15" t="s">
        <v>3851</v>
      </c>
      <c r="M257" s="15">
        <v>5</v>
      </c>
      <c r="N257" s="15">
        <v>15</v>
      </c>
      <c r="O257" s="15" t="s">
        <v>3881</v>
      </c>
      <c r="P257" s="15">
        <f t="shared" si="7"/>
        <v>19</v>
      </c>
      <c r="Q257" s="15" t="s">
        <v>3867</v>
      </c>
      <c r="R257" s="15"/>
      <c r="S257" s="15" t="s">
        <v>3868</v>
      </c>
      <c r="T257" s="15" t="s">
        <v>3869</v>
      </c>
    </row>
    <row r="258" spans="1:20" x14ac:dyDescent="0.15">
      <c r="A258" s="15" t="s">
        <v>212</v>
      </c>
      <c r="B258" s="15">
        <v>6</v>
      </c>
      <c r="C258" s="15">
        <v>14</v>
      </c>
      <c r="D258" s="15" t="s">
        <v>145</v>
      </c>
      <c r="E258" s="15">
        <v>17</v>
      </c>
      <c r="F258" s="15" t="s">
        <v>61</v>
      </c>
      <c r="G258" s="15">
        <v>5</v>
      </c>
      <c r="H258" s="15" t="s">
        <v>3580</v>
      </c>
      <c r="I258" s="15"/>
      <c r="J258" s="15" t="s">
        <v>3567</v>
      </c>
      <c r="K258" s="15" t="s">
        <v>3574</v>
      </c>
      <c r="L258" s="15" t="s">
        <v>3846</v>
      </c>
      <c r="M258" s="15">
        <v>6</v>
      </c>
      <c r="N258" s="15">
        <v>14</v>
      </c>
      <c r="O258" s="15" t="s">
        <v>3880</v>
      </c>
      <c r="P258" s="15">
        <f t="shared" si="7"/>
        <v>17</v>
      </c>
      <c r="Q258" s="15" t="s">
        <v>3911</v>
      </c>
      <c r="R258" s="15"/>
      <c r="S258" s="15" t="s">
        <v>3868</v>
      </c>
      <c r="T258" s="15" t="s">
        <v>3870</v>
      </c>
    </row>
    <row r="259" spans="1:20" x14ac:dyDescent="0.15">
      <c r="A259" s="15" t="s">
        <v>630</v>
      </c>
      <c r="B259" s="15">
        <v>5</v>
      </c>
      <c r="C259" s="15">
        <v>13</v>
      </c>
      <c r="D259" s="15" t="s">
        <v>88</v>
      </c>
      <c r="E259" s="15">
        <v>19</v>
      </c>
      <c r="F259" s="15" t="s">
        <v>62</v>
      </c>
      <c r="G259" s="15">
        <v>0</v>
      </c>
      <c r="H259" s="15"/>
      <c r="I259" s="15"/>
      <c r="J259" s="15" t="s">
        <v>3567</v>
      </c>
      <c r="K259" s="15" t="s">
        <v>3574</v>
      </c>
      <c r="L259" s="15" t="s">
        <v>3849</v>
      </c>
      <c r="M259" s="15">
        <v>5</v>
      </c>
      <c r="N259" s="15">
        <v>13</v>
      </c>
      <c r="O259" s="15" t="s">
        <v>3879</v>
      </c>
      <c r="P259" s="15">
        <f t="shared" si="7"/>
        <v>19</v>
      </c>
      <c r="Q259" s="15" t="s">
        <v>3864</v>
      </c>
      <c r="R259" s="15"/>
      <c r="S259" s="15" t="s">
        <v>3868</v>
      </c>
      <c r="T259" s="15" t="s">
        <v>3870</v>
      </c>
    </row>
    <row r="260" spans="1:20" x14ac:dyDescent="0.15">
      <c r="A260" s="15" t="s">
        <v>269</v>
      </c>
      <c r="B260" s="15">
        <v>0</v>
      </c>
      <c r="C260" s="15">
        <v>12</v>
      </c>
      <c r="D260" s="15" t="s">
        <v>19</v>
      </c>
      <c r="E260" s="15">
        <v>17</v>
      </c>
      <c r="F260" s="15" t="s">
        <v>62</v>
      </c>
      <c r="G260" s="15">
        <v>0</v>
      </c>
      <c r="H260" s="15"/>
      <c r="I260" s="15"/>
      <c r="J260" s="15" t="s">
        <v>3567</v>
      </c>
      <c r="K260" s="15" t="s">
        <v>3582</v>
      </c>
      <c r="L260" s="15" t="s">
        <v>3854</v>
      </c>
      <c r="M260" s="15">
        <v>0</v>
      </c>
      <c r="N260" s="15">
        <v>12</v>
      </c>
      <c r="O260" s="15" t="s">
        <v>3882</v>
      </c>
      <c r="P260" s="15">
        <f t="shared" si="7"/>
        <v>17</v>
      </c>
      <c r="Q260" s="15" t="s">
        <v>3864</v>
      </c>
      <c r="R260" s="15"/>
      <c r="S260" s="15" t="s">
        <v>3868</v>
      </c>
      <c r="T260" s="15" t="s">
        <v>3871</v>
      </c>
    </row>
    <row r="261" spans="1:20" x14ac:dyDescent="0.15">
      <c r="A261" s="15" t="s">
        <v>304</v>
      </c>
      <c r="B261" s="15">
        <v>0</v>
      </c>
      <c r="C261" s="15">
        <v>12</v>
      </c>
      <c r="D261" s="15" t="s">
        <v>121</v>
      </c>
      <c r="E261" s="15">
        <v>15</v>
      </c>
      <c r="F261" s="15" t="s">
        <v>60</v>
      </c>
      <c r="G261" s="15">
        <v>1</v>
      </c>
      <c r="H261" s="15" t="s">
        <v>3580</v>
      </c>
      <c r="I261" s="15"/>
      <c r="J261" s="15" t="s">
        <v>3575</v>
      </c>
      <c r="K261" s="15" t="s">
        <v>3582</v>
      </c>
      <c r="L261" s="15" t="s">
        <v>3857</v>
      </c>
      <c r="M261" s="15">
        <v>0</v>
      </c>
      <c r="N261" s="15">
        <v>12</v>
      </c>
      <c r="O261" s="15" t="s">
        <v>3881</v>
      </c>
      <c r="P261" s="15">
        <f t="shared" si="7"/>
        <v>15</v>
      </c>
      <c r="Q261" s="15" t="s">
        <v>3864</v>
      </c>
      <c r="R261" s="15"/>
      <c r="S261" s="15" t="s">
        <v>3575</v>
      </c>
      <c r="T261" s="15" t="s">
        <v>3871</v>
      </c>
    </row>
    <row r="262" spans="1:20" x14ac:dyDescent="0.15">
      <c r="A262" s="15" t="s">
        <v>436</v>
      </c>
      <c r="B262" s="15">
        <v>0</v>
      </c>
      <c r="C262" s="15">
        <v>10</v>
      </c>
      <c r="D262" s="15" t="s">
        <v>88</v>
      </c>
      <c r="E262" s="15">
        <v>17</v>
      </c>
      <c r="F262" s="15" t="s">
        <v>62</v>
      </c>
      <c r="G262" s="15">
        <v>0</v>
      </c>
      <c r="H262" s="15"/>
      <c r="I262" s="15"/>
      <c r="J262" s="15" t="s">
        <v>3567</v>
      </c>
      <c r="K262" s="15" t="s">
        <v>3568</v>
      </c>
      <c r="L262" s="15" t="s">
        <v>3859</v>
      </c>
      <c r="M262" s="15">
        <v>0</v>
      </c>
      <c r="N262" s="15">
        <v>10</v>
      </c>
      <c r="O262" s="15" t="s">
        <v>3879</v>
      </c>
      <c r="P262" s="15">
        <f t="shared" si="7"/>
        <v>17</v>
      </c>
      <c r="Q262" s="15" t="s">
        <v>3864</v>
      </c>
      <c r="R262" s="15"/>
      <c r="S262" s="15" t="s">
        <v>3868</v>
      </c>
      <c r="T262" s="15" t="s">
        <v>3869</v>
      </c>
    </row>
    <row r="263" spans="1:20" x14ac:dyDescent="0.15">
      <c r="A263" s="15" t="s">
        <v>366</v>
      </c>
      <c r="B263" s="15">
        <v>0</v>
      </c>
      <c r="C263" s="15">
        <v>10</v>
      </c>
      <c r="D263" s="15" t="s">
        <v>121</v>
      </c>
      <c r="E263" s="15">
        <v>17</v>
      </c>
      <c r="F263" s="15" t="s">
        <v>62</v>
      </c>
      <c r="G263" s="15">
        <v>0</v>
      </c>
      <c r="H263" s="15"/>
      <c r="I263" s="15"/>
      <c r="J263" s="15" t="s">
        <v>3575</v>
      </c>
      <c r="K263" s="15" t="s">
        <v>3568</v>
      </c>
      <c r="L263" s="15" t="s">
        <v>3861</v>
      </c>
      <c r="M263" s="15">
        <v>0</v>
      </c>
      <c r="N263" s="15">
        <v>10</v>
      </c>
      <c r="O263" s="15" t="s">
        <v>3881</v>
      </c>
      <c r="P263" s="15">
        <f t="shared" ref="P263:P270" si="8">E263</f>
        <v>17</v>
      </c>
      <c r="Q263" s="15" t="s">
        <v>3864</v>
      </c>
      <c r="R263" s="15"/>
      <c r="S263" s="15" t="s">
        <v>3575</v>
      </c>
      <c r="T263" s="15" t="s">
        <v>3869</v>
      </c>
    </row>
    <row r="264" spans="1:20" x14ac:dyDescent="0.15">
      <c r="A264" s="15" t="s">
        <v>223</v>
      </c>
      <c r="B264" s="15">
        <v>0</v>
      </c>
      <c r="C264" s="15">
        <v>8</v>
      </c>
      <c r="D264" s="15" t="s">
        <v>19</v>
      </c>
      <c r="E264" s="15">
        <v>10</v>
      </c>
      <c r="F264" s="15" t="s">
        <v>60</v>
      </c>
      <c r="G264" s="15">
        <v>45</v>
      </c>
      <c r="H264" s="15"/>
      <c r="I264" s="15"/>
      <c r="J264" s="15" t="s">
        <v>3567</v>
      </c>
      <c r="K264" s="15" t="s">
        <v>3574</v>
      </c>
      <c r="L264" s="15" t="s">
        <v>3853</v>
      </c>
      <c r="M264" s="15">
        <v>0</v>
      </c>
      <c r="N264" s="15">
        <v>8</v>
      </c>
      <c r="O264" s="15" t="s">
        <v>3882</v>
      </c>
      <c r="P264" s="15">
        <f t="shared" si="8"/>
        <v>10</v>
      </c>
      <c r="Q264" s="15" t="s">
        <v>3864</v>
      </c>
      <c r="R264" s="15"/>
      <c r="S264" s="15" t="s">
        <v>3868</v>
      </c>
      <c r="T264" s="15" t="s">
        <v>3870</v>
      </c>
    </row>
    <row r="265" spans="1:20" x14ac:dyDescent="0.15">
      <c r="A265" s="15" t="s">
        <v>169</v>
      </c>
      <c r="B265" s="15">
        <v>0</v>
      </c>
      <c r="C265" s="15">
        <v>8</v>
      </c>
      <c r="D265" s="15" t="s">
        <v>19</v>
      </c>
      <c r="E265" s="15">
        <v>15</v>
      </c>
      <c r="F265" s="15" t="s">
        <v>60</v>
      </c>
      <c r="G265" s="15">
        <v>1</v>
      </c>
      <c r="H265" s="15" t="s">
        <v>3596</v>
      </c>
      <c r="I265" s="15"/>
      <c r="J265" s="15" t="s">
        <v>3575</v>
      </c>
      <c r="K265" s="15" t="s">
        <v>3574</v>
      </c>
      <c r="L265" s="15" t="s">
        <v>3855</v>
      </c>
      <c r="M265" s="15">
        <v>0</v>
      </c>
      <c r="N265" s="15">
        <v>8</v>
      </c>
      <c r="O265" s="15" t="s">
        <v>3882</v>
      </c>
      <c r="P265" s="15">
        <f t="shared" si="8"/>
        <v>15</v>
      </c>
      <c r="Q265" s="15" t="s">
        <v>3864</v>
      </c>
      <c r="R265" s="15"/>
      <c r="S265" s="15" t="s">
        <v>3575</v>
      </c>
      <c r="T265" s="15" t="s">
        <v>3870</v>
      </c>
    </row>
    <row r="266" spans="1:20" x14ac:dyDescent="0.15">
      <c r="A266" s="15" t="s">
        <v>139</v>
      </c>
      <c r="B266" s="15">
        <v>0</v>
      </c>
      <c r="C266" s="15">
        <v>8</v>
      </c>
      <c r="D266" s="15" t="s">
        <v>88</v>
      </c>
      <c r="E266" s="15">
        <v>15</v>
      </c>
      <c r="F266" s="15" t="s">
        <v>60</v>
      </c>
      <c r="G266" s="15">
        <v>1</v>
      </c>
      <c r="H266" s="15"/>
      <c r="I266" s="15"/>
      <c r="J266" s="15" t="s">
        <v>3567</v>
      </c>
      <c r="K266" s="15" t="s">
        <v>3574</v>
      </c>
      <c r="L266" s="15" t="s">
        <v>3856</v>
      </c>
      <c r="M266" s="15">
        <v>0</v>
      </c>
      <c r="N266" s="15">
        <v>8</v>
      </c>
      <c r="O266" s="15" t="s">
        <v>3879</v>
      </c>
      <c r="P266" s="15">
        <f t="shared" si="8"/>
        <v>15</v>
      </c>
      <c r="Q266" s="15" t="s">
        <v>3864</v>
      </c>
      <c r="R266" s="15"/>
      <c r="S266" s="15" t="s">
        <v>3868</v>
      </c>
      <c r="T266" s="15" t="s">
        <v>3870</v>
      </c>
    </row>
    <row r="267" spans="1:20" x14ac:dyDescent="0.15">
      <c r="A267" s="15" t="s">
        <v>127</v>
      </c>
      <c r="B267" s="15">
        <v>0</v>
      </c>
      <c r="C267" s="15">
        <v>8</v>
      </c>
      <c r="D267" s="15" t="s">
        <v>88</v>
      </c>
      <c r="E267" s="15">
        <v>15</v>
      </c>
      <c r="F267" s="15" t="s">
        <v>59</v>
      </c>
      <c r="G267" s="15">
        <v>1</v>
      </c>
      <c r="H267" s="15" t="s">
        <v>3596</v>
      </c>
      <c r="I267" s="15"/>
      <c r="J267" s="15" t="s">
        <v>3567</v>
      </c>
      <c r="K267" s="15" t="s">
        <v>3574</v>
      </c>
      <c r="L267" s="15" t="s">
        <v>3858</v>
      </c>
      <c r="M267" s="15">
        <v>0</v>
      </c>
      <c r="N267" s="15">
        <v>8</v>
      </c>
      <c r="O267" s="15" t="s">
        <v>3879</v>
      </c>
      <c r="P267" s="15">
        <f t="shared" si="8"/>
        <v>15</v>
      </c>
      <c r="Q267" s="15" t="s">
        <v>3864</v>
      </c>
      <c r="R267" s="15"/>
      <c r="S267" s="15" t="s">
        <v>3868</v>
      </c>
      <c r="T267" s="15" t="s">
        <v>3870</v>
      </c>
    </row>
    <row r="268" spans="1:20" x14ac:dyDescent="0.15">
      <c r="A268" s="15" t="s">
        <v>324</v>
      </c>
      <c r="B268" s="15">
        <v>0</v>
      </c>
      <c r="C268" s="15">
        <v>8</v>
      </c>
      <c r="D268" s="15" t="s">
        <v>121</v>
      </c>
      <c r="E268" s="15">
        <v>15</v>
      </c>
      <c r="F268" s="15" t="s">
        <v>59</v>
      </c>
      <c r="G268" s="15">
        <v>1</v>
      </c>
      <c r="H268" s="15"/>
      <c r="I268" s="15"/>
      <c r="J268" s="15" t="s">
        <v>3567</v>
      </c>
      <c r="K268" s="15" t="s">
        <v>3574</v>
      </c>
      <c r="L268" s="15" t="s">
        <v>3860</v>
      </c>
      <c r="M268" s="15">
        <v>0</v>
      </c>
      <c r="N268" s="15">
        <v>8</v>
      </c>
      <c r="O268" s="15" t="s">
        <v>3881</v>
      </c>
      <c r="P268" s="15">
        <f t="shared" si="8"/>
        <v>15</v>
      </c>
      <c r="Q268" s="15" t="s">
        <v>3864</v>
      </c>
      <c r="R268" s="15"/>
      <c r="S268" s="15" t="s">
        <v>3868</v>
      </c>
      <c r="T268" s="15" t="s">
        <v>3870</v>
      </c>
    </row>
    <row r="269" spans="1:20" x14ac:dyDescent="0.15">
      <c r="A269" s="15" t="s">
        <v>329</v>
      </c>
      <c r="B269" s="15">
        <v>0</v>
      </c>
      <c r="C269" s="15">
        <v>8</v>
      </c>
      <c r="D269" s="15" t="s">
        <v>88</v>
      </c>
      <c r="E269" s="15">
        <v>15</v>
      </c>
      <c r="F269" s="15" t="s">
        <v>59</v>
      </c>
      <c r="G269" s="15">
        <v>1</v>
      </c>
      <c r="H269" s="15"/>
      <c r="I269" s="15"/>
      <c r="J269" s="15" t="s">
        <v>3567</v>
      </c>
      <c r="K269" s="15" t="s">
        <v>3574</v>
      </c>
      <c r="L269" s="15" t="s">
        <v>3862</v>
      </c>
      <c r="M269" s="15">
        <v>0</v>
      </c>
      <c r="N269" s="15">
        <v>8</v>
      </c>
      <c r="O269" s="15" t="s">
        <v>3879</v>
      </c>
      <c r="P269" s="15">
        <f t="shared" si="8"/>
        <v>15</v>
      </c>
      <c r="Q269" s="15" t="s">
        <v>3864</v>
      </c>
      <c r="R269" s="15"/>
      <c r="S269" s="15" t="s">
        <v>3868</v>
      </c>
      <c r="T269" s="15" t="s">
        <v>3870</v>
      </c>
    </row>
    <row r="270" spans="1:20" x14ac:dyDescent="0.15">
      <c r="A270" s="15" t="s">
        <v>203</v>
      </c>
      <c r="B270" s="15">
        <v>0</v>
      </c>
      <c r="C270" s="15">
        <v>8</v>
      </c>
      <c r="D270" s="15" t="s">
        <v>145</v>
      </c>
      <c r="E270" s="15">
        <v>17</v>
      </c>
      <c r="F270" s="15" t="s">
        <v>63</v>
      </c>
      <c r="G270" s="15">
        <v>0</v>
      </c>
      <c r="H270" s="15"/>
      <c r="I270" s="15"/>
      <c r="J270" s="15" t="s">
        <v>3567</v>
      </c>
      <c r="K270" s="15" t="s">
        <v>3574</v>
      </c>
      <c r="L270" s="15" t="s">
        <v>3863</v>
      </c>
      <c r="M270" s="15">
        <v>0</v>
      </c>
      <c r="N270" s="15">
        <v>8</v>
      </c>
      <c r="O270" s="15" t="s">
        <v>3880</v>
      </c>
      <c r="P270" s="15">
        <f t="shared" si="8"/>
        <v>17</v>
      </c>
      <c r="Q270" s="15" t="s">
        <v>3867</v>
      </c>
      <c r="R270" s="15"/>
      <c r="S270" s="15" t="s">
        <v>3868</v>
      </c>
      <c r="T270" s="15" t="s">
        <v>3870</v>
      </c>
    </row>
  </sheetData>
  <autoFilter ref="A1:T270" xr:uid="{00000000-0009-0000-0000-000005000000}">
    <sortState xmlns:xlrd2="http://schemas.microsoft.com/office/spreadsheetml/2017/richdata2" ref="A2:T270">
      <sortCondition descending="1" ref="C1:C270"/>
    </sortState>
  </autoFilter>
  <phoneticPr fontId="7"/>
  <pageMargins left="0.70000000000000007" right="0.70000000000000007" top="0.75" bottom="0.75" header="0.30000000000000004" footer="0.3000000000000000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
  <sheetViews>
    <sheetView workbookViewId="0">
      <selection activeCell="F5" sqref="F5"/>
    </sheetView>
  </sheetViews>
  <sheetFormatPr defaultRowHeight="12" x14ac:dyDescent="0.15"/>
  <cols>
    <col min="1" max="1" width="13.625" style="23" bestFit="1" customWidth="1"/>
    <col min="2" max="2" width="4.5" style="22" bestFit="1" customWidth="1"/>
    <col min="3" max="3" width="11.125" style="22" bestFit="1" customWidth="1"/>
    <col min="4" max="4" width="11.625" style="22" bestFit="1" customWidth="1"/>
    <col min="5" max="5" width="6.75" style="22" bestFit="1" customWidth="1"/>
    <col min="6" max="6" width="5.5" style="22" bestFit="1" customWidth="1"/>
    <col min="7" max="7" width="5.75" style="22" bestFit="1" customWidth="1"/>
    <col min="8" max="8" width="4.5" style="22" bestFit="1" customWidth="1"/>
    <col min="9" max="9" width="5" style="22" bestFit="1" customWidth="1"/>
    <col min="10" max="10" width="5.5" style="22" bestFit="1" customWidth="1"/>
    <col min="11" max="11" width="4.625" style="22" bestFit="1" customWidth="1"/>
    <col min="12" max="12" width="5.875" style="22" bestFit="1" customWidth="1"/>
    <col min="13" max="13" width="4.625" style="22" bestFit="1" customWidth="1"/>
    <col min="14" max="14" width="7.25" style="22" bestFit="1" customWidth="1"/>
    <col min="15" max="15" width="4" style="22" bestFit="1" customWidth="1"/>
    <col min="16" max="256" width="11.25" style="22" customWidth="1"/>
    <col min="257" max="257" width="20.25" style="22" customWidth="1"/>
    <col min="258" max="258" width="7" style="22" customWidth="1"/>
    <col min="259" max="259" width="11.25" style="22" customWidth="1"/>
    <col min="260" max="260" width="12" style="22" customWidth="1"/>
    <col min="261" max="271" width="7.625" style="22" customWidth="1"/>
    <col min="272" max="512" width="11.25" style="22" customWidth="1"/>
    <col min="513" max="513" width="20.25" style="22" customWidth="1"/>
    <col min="514" max="514" width="7" style="22" customWidth="1"/>
    <col min="515" max="515" width="11.25" style="22" customWidth="1"/>
    <col min="516" max="516" width="12" style="22" customWidth="1"/>
    <col min="517" max="527" width="7.625" style="22" customWidth="1"/>
    <col min="528" max="768" width="11.25" style="22" customWidth="1"/>
    <col min="769" max="769" width="20.25" style="22" customWidth="1"/>
    <col min="770" max="770" width="7" style="22" customWidth="1"/>
    <col min="771" max="771" width="11.25" style="22" customWidth="1"/>
    <col min="772" max="772" width="12" style="22" customWidth="1"/>
    <col min="773" max="783" width="7.625" style="22" customWidth="1"/>
    <col min="784" max="1024" width="11.25" style="22" customWidth="1"/>
    <col min="1025" max="1025" width="20.25" style="22" customWidth="1"/>
    <col min="1026" max="1026" width="7" style="22" customWidth="1"/>
    <col min="1027" max="1027" width="11.25" style="22" customWidth="1"/>
    <col min="1028" max="1028" width="12" style="22" customWidth="1"/>
    <col min="1029" max="1039" width="7.625" style="22" customWidth="1"/>
    <col min="1040" max="1280" width="11.25" style="22" customWidth="1"/>
    <col min="1281" max="1281" width="20.25" style="22" customWidth="1"/>
    <col min="1282" max="1282" width="7" style="22" customWidth="1"/>
    <col min="1283" max="1283" width="11.25" style="22" customWidth="1"/>
    <col min="1284" max="1284" width="12" style="22" customWidth="1"/>
    <col min="1285" max="1295" width="7.625" style="22" customWidth="1"/>
    <col min="1296" max="1536" width="11.25" style="22" customWidth="1"/>
    <col min="1537" max="1537" width="20.25" style="22" customWidth="1"/>
    <col min="1538" max="1538" width="7" style="22" customWidth="1"/>
    <col min="1539" max="1539" width="11.25" style="22" customWidth="1"/>
    <col min="1540" max="1540" width="12" style="22" customWidth="1"/>
    <col min="1541" max="1551" width="7.625" style="22" customWidth="1"/>
    <col min="1552" max="1792" width="11.25" style="22" customWidth="1"/>
    <col min="1793" max="1793" width="20.25" style="22" customWidth="1"/>
    <col min="1794" max="1794" width="7" style="22" customWidth="1"/>
    <col min="1795" max="1795" width="11.25" style="22" customWidth="1"/>
    <col min="1796" max="1796" width="12" style="22" customWidth="1"/>
    <col min="1797" max="1807" width="7.625" style="22" customWidth="1"/>
    <col min="1808" max="2048" width="11.25" style="22" customWidth="1"/>
    <col min="2049" max="2049" width="20.25" style="22" customWidth="1"/>
    <col min="2050" max="2050" width="7" style="22" customWidth="1"/>
    <col min="2051" max="2051" width="11.25" style="22" customWidth="1"/>
    <col min="2052" max="2052" width="12" style="22" customWidth="1"/>
    <col min="2053" max="2063" width="7.625" style="22" customWidth="1"/>
    <col min="2064" max="2304" width="11.25" style="22" customWidth="1"/>
    <col min="2305" max="2305" width="20.25" style="22" customWidth="1"/>
    <col min="2306" max="2306" width="7" style="22" customWidth="1"/>
    <col min="2307" max="2307" width="11.25" style="22" customWidth="1"/>
    <col min="2308" max="2308" width="12" style="22" customWidth="1"/>
    <col min="2309" max="2319" width="7.625" style="22" customWidth="1"/>
    <col min="2320" max="2560" width="11.25" style="22" customWidth="1"/>
    <col min="2561" max="2561" width="20.25" style="22" customWidth="1"/>
    <col min="2562" max="2562" width="7" style="22" customWidth="1"/>
    <col min="2563" max="2563" width="11.25" style="22" customWidth="1"/>
    <col min="2564" max="2564" width="12" style="22" customWidth="1"/>
    <col min="2565" max="2575" width="7.625" style="22" customWidth="1"/>
    <col min="2576" max="2816" width="11.25" style="22" customWidth="1"/>
    <col min="2817" max="2817" width="20.25" style="22" customWidth="1"/>
    <col min="2818" max="2818" width="7" style="22" customWidth="1"/>
    <col min="2819" max="2819" width="11.25" style="22" customWidth="1"/>
    <col min="2820" max="2820" width="12" style="22" customWidth="1"/>
    <col min="2821" max="2831" width="7.625" style="22" customWidth="1"/>
    <col min="2832" max="3072" width="11.25" style="22" customWidth="1"/>
    <col min="3073" max="3073" width="20.25" style="22" customWidth="1"/>
    <col min="3074" max="3074" width="7" style="22" customWidth="1"/>
    <col min="3075" max="3075" width="11.25" style="22" customWidth="1"/>
    <col min="3076" max="3076" width="12" style="22" customWidth="1"/>
    <col min="3077" max="3087" width="7.625" style="22" customWidth="1"/>
    <col min="3088" max="3328" width="11.25" style="22" customWidth="1"/>
    <col min="3329" max="3329" width="20.25" style="22" customWidth="1"/>
    <col min="3330" max="3330" width="7" style="22" customWidth="1"/>
    <col min="3331" max="3331" width="11.25" style="22" customWidth="1"/>
    <col min="3332" max="3332" width="12" style="22" customWidth="1"/>
    <col min="3333" max="3343" width="7.625" style="22" customWidth="1"/>
    <col min="3344" max="3584" width="11.25" style="22" customWidth="1"/>
    <col min="3585" max="3585" width="20.25" style="22" customWidth="1"/>
    <col min="3586" max="3586" width="7" style="22" customWidth="1"/>
    <col min="3587" max="3587" width="11.25" style="22" customWidth="1"/>
    <col min="3588" max="3588" width="12" style="22" customWidth="1"/>
    <col min="3589" max="3599" width="7.625" style="22" customWidth="1"/>
    <col min="3600" max="3840" width="11.25" style="22" customWidth="1"/>
    <col min="3841" max="3841" width="20.25" style="22" customWidth="1"/>
    <col min="3842" max="3842" width="7" style="22" customWidth="1"/>
    <col min="3843" max="3843" width="11.25" style="22" customWidth="1"/>
    <col min="3844" max="3844" width="12" style="22" customWidth="1"/>
    <col min="3845" max="3855" width="7.625" style="22" customWidth="1"/>
    <col min="3856" max="4096" width="11.25" style="22" customWidth="1"/>
    <col min="4097" max="4097" width="20.25" style="22" customWidth="1"/>
    <col min="4098" max="4098" width="7" style="22" customWidth="1"/>
    <col min="4099" max="4099" width="11.25" style="22" customWidth="1"/>
    <col min="4100" max="4100" width="12" style="22" customWidth="1"/>
    <col min="4101" max="4111" width="7.625" style="22" customWidth="1"/>
    <col min="4112" max="4352" width="11.25" style="22" customWidth="1"/>
    <col min="4353" max="4353" width="20.25" style="22" customWidth="1"/>
    <col min="4354" max="4354" width="7" style="22" customWidth="1"/>
    <col min="4355" max="4355" width="11.25" style="22" customWidth="1"/>
    <col min="4356" max="4356" width="12" style="22" customWidth="1"/>
    <col min="4357" max="4367" width="7.625" style="22" customWidth="1"/>
    <col min="4368" max="4608" width="11.25" style="22" customWidth="1"/>
    <col min="4609" max="4609" width="20.25" style="22" customWidth="1"/>
    <col min="4610" max="4610" width="7" style="22" customWidth="1"/>
    <col min="4611" max="4611" width="11.25" style="22" customWidth="1"/>
    <col min="4612" max="4612" width="12" style="22" customWidth="1"/>
    <col min="4613" max="4623" width="7.625" style="22" customWidth="1"/>
    <col min="4624" max="4864" width="11.25" style="22" customWidth="1"/>
    <col min="4865" max="4865" width="20.25" style="22" customWidth="1"/>
    <col min="4866" max="4866" width="7" style="22" customWidth="1"/>
    <col min="4867" max="4867" width="11.25" style="22" customWidth="1"/>
    <col min="4868" max="4868" width="12" style="22" customWidth="1"/>
    <col min="4869" max="4879" width="7.625" style="22" customWidth="1"/>
    <col min="4880" max="5120" width="11.25" style="22" customWidth="1"/>
    <col min="5121" max="5121" width="20.25" style="22" customWidth="1"/>
    <col min="5122" max="5122" width="7" style="22" customWidth="1"/>
    <col min="5123" max="5123" width="11.25" style="22" customWidth="1"/>
    <col min="5124" max="5124" width="12" style="22" customWidth="1"/>
    <col min="5125" max="5135" width="7.625" style="22" customWidth="1"/>
    <col min="5136" max="5376" width="11.25" style="22" customWidth="1"/>
    <col min="5377" max="5377" width="20.25" style="22" customWidth="1"/>
    <col min="5378" max="5378" width="7" style="22" customWidth="1"/>
    <col min="5379" max="5379" width="11.25" style="22" customWidth="1"/>
    <col min="5380" max="5380" width="12" style="22" customWidth="1"/>
    <col min="5381" max="5391" width="7.625" style="22" customWidth="1"/>
    <col min="5392" max="5632" width="11.25" style="22" customWidth="1"/>
    <col min="5633" max="5633" width="20.25" style="22" customWidth="1"/>
    <col min="5634" max="5634" width="7" style="22" customWidth="1"/>
    <col min="5635" max="5635" width="11.25" style="22" customWidth="1"/>
    <col min="5636" max="5636" width="12" style="22" customWidth="1"/>
    <col min="5637" max="5647" width="7.625" style="22" customWidth="1"/>
    <col min="5648" max="5888" width="11.25" style="22" customWidth="1"/>
    <col min="5889" max="5889" width="20.25" style="22" customWidth="1"/>
    <col min="5890" max="5890" width="7" style="22" customWidth="1"/>
    <col min="5891" max="5891" width="11.25" style="22" customWidth="1"/>
    <col min="5892" max="5892" width="12" style="22" customWidth="1"/>
    <col min="5893" max="5903" width="7.625" style="22" customWidth="1"/>
    <col min="5904" max="6144" width="11.25" style="22" customWidth="1"/>
    <col min="6145" max="6145" width="20.25" style="22" customWidth="1"/>
    <col min="6146" max="6146" width="7" style="22" customWidth="1"/>
    <col min="6147" max="6147" width="11.25" style="22" customWidth="1"/>
    <col min="6148" max="6148" width="12" style="22" customWidth="1"/>
    <col min="6149" max="6159" width="7.625" style="22" customWidth="1"/>
    <col min="6160" max="6400" width="11.25" style="22" customWidth="1"/>
    <col min="6401" max="6401" width="20.25" style="22" customWidth="1"/>
    <col min="6402" max="6402" width="7" style="22" customWidth="1"/>
    <col min="6403" max="6403" width="11.25" style="22" customWidth="1"/>
    <col min="6404" max="6404" width="12" style="22" customWidth="1"/>
    <col min="6405" max="6415" width="7.625" style="22" customWidth="1"/>
    <col min="6416" max="6656" width="11.25" style="22" customWidth="1"/>
    <col min="6657" max="6657" width="20.25" style="22" customWidth="1"/>
    <col min="6658" max="6658" width="7" style="22" customWidth="1"/>
    <col min="6659" max="6659" width="11.25" style="22" customWidth="1"/>
    <col min="6660" max="6660" width="12" style="22" customWidth="1"/>
    <col min="6661" max="6671" width="7.625" style="22" customWidth="1"/>
    <col min="6672" max="6912" width="11.25" style="22" customWidth="1"/>
    <col min="6913" max="6913" width="20.25" style="22" customWidth="1"/>
    <col min="6914" max="6914" width="7" style="22" customWidth="1"/>
    <col min="6915" max="6915" width="11.25" style="22" customWidth="1"/>
    <col min="6916" max="6916" width="12" style="22" customWidth="1"/>
    <col min="6917" max="6927" width="7.625" style="22" customWidth="1"/>
    <col min="6928" max="7168" width="11.25" style="22" customWidth="1"/>
    <col min="7169" max="7169" width="20.25" style="22" customWidth="1"/>
    <col min="7170" max="7170" width="7" style="22" customWidth="1"/>
    <col min="7171" max="7171" width="11.25" style="22" customWidth="1"/>
    <col min="7172" max="7172" width="12" style="22" customWidth="1"/>
    <col min="7173" max="7183" width="7.625" style="22" customWidth="1"/>
    <col min="7184" max="7424" width="11.25" style="22" customWidth="1"/>
    <col min="7425" max="7425" width="20.25" style="22" customWidth="1"/>
    <col min="7426" max="7426" width="7" style="22" customWidth="1"/>
    <col min="7427" max="7427" width="11.25" style="22" customWidth="1"/>
    <col min="7428" max="7428" width="12" style="22" customWidth="1"/>
    <col min="7429" max="7439" width="7.625" style="22" customWidth="1"/>
    <col min="7440" max="7680" width="11.25" style="22" customWidth="1"/>
    <col min="7681" max="7681" width="20.25" style="22" customWidth="1"/>
    <col min="7682" max="7682" width="7" style="22" customWidth="1"/>
    <col min="7683" max="7683" width="11.25" style="22" customWidth="1"/>
    <col min="7684" max="7684" width="12" style="22" customWidth="1"/>
    <col min="7685" max="7695" width="7.625" style="22" customWidth="1"/>
    <col min="7696" max="7936" width="11.25" style="22" customWidth="1"/>
    <col min="7937" max="7937" width="20.25" style="22" customWidth="1"/>
    <col min="7938" max="7938" width="7" style="22" customWidth="1"/>
    <col min="7939" max="7939" width="11.25" style="22" customWidth="1"/>
    <col min="7940" max="7940" width="12" style="22" customWidth="1"/>
    <col min="7941" max="7951" width="7.625" style="22" customWidth="1"/>
    <col min="7952" max="8192" width="11.25" style="22" customWidth="1"/>
    <col min="8193" max="8193" width="20.25" style="22" customWidth="1"/>
    <col min="8194" max="8194" width="7" style="22" customWidth="1"/>
    <col min="8195" max="8195" width="11.25" style="22" customWidth="1"/>
    <col min="8196" max="8196" width="12" style="22" customWidth="1"/>
    <col min="8197" max="8207" width="7.625" style="22" customWidth="1"/>
    <col min="8208" max="8448" width="11.25" style="22" customWidth="1"/>
    <col min="8449" max="8449" width="20.25" style="22" customWidth="1"/>
    <col min="8450" max="8450" width="7" style="22" customWidth="1"/>
    <col min="8451" max="8451" width="11.25" style="22" customWidth="1"/>
    <col min="8452" max="8452" width="12" style="22" customWidth="1"/>
    <col min="8453" max="8463" width="7.625" style="22" customWidth="1"/>
    <col min="8464" max="8704" width="11.25" style="22" customWidth="1"/>
    <col min="8705" max="8705" width="20.25" style="22" customWidth="1"/>
    <col min="8706" max="8706" width="7" style="22" customWidth="1"/>
    <col min="8707" max="8707" width="11.25" style="22" customWidth="1"/>
    <col min="8708" max="8708" width="12" style="22" customWidth="1"/>
    <col min="8709" max="8719" width="7.625" style="22" customWidth="1"/>
    <col min="8720" max="8960" width="11.25" style="22" customWidth="1"/>
    <col min="8961" max="8961" width="20.25" style="22" customWidth="1"/>
    <col min="8962" max="8962" width="7" style="22" customWidth="1"/>
    <col min="8963" max="8963" width="11.25" style="22" customWidth="1"/>
    <col min="8964" max="8964" width="12" style="22" customWidth="1"/>
    <col min="8965" max="8975" width="7.625" style="22" customWidth="1"/>
    <col min="8976" max="9216" width="11.25" style="22" customWidth="1"/>
    <col min="9217" max="9217" width="20.25" style="22" customWidth="1"/>
    <col min="9218" max="9218" width="7" style="22" customWidth="1"/>
    <col min="9219" max="9219" width="11.25" style="22" customWidth="1"/>
    <col min="9220" max="9220" width="12" style="22" customWidth="1"/>
    <col min="9221" max="9231" width="7.625" style="22" customWidth="1"/>
    <col min="9232" max="9472" width="11.25" style="22" customWidth="1"/>
    <col min="9473" max="9473" width="20.25" style="22" customWidth="1"/>
    <col min="9474" max="9474" width="7" style="22" customWidth="1"/>
    <col min="9475" max="9475" width="11.25" style="22" customWidth="1"/>
    <col min="9476" max="9476" width="12" style="22" customWidth="1"/>
    <col min="9477" max="9487" width="7.625" style="22" customWidth="1"/>
    <col min="9488" max="9728" width="11.25" style="22" customWidth="1"/>
    <col min="9729" max="9729" width="20.25" style="22" customWidth="1"/>
    <col min="9730" max="9730" width="7" style="22" customWidth="1"/>
    <col min="9731" max="9731" width="11.25" style="22" customWidth="1"/>
    <col min="9732" max="9732" width="12" style="22" customWidth="1"/>
    <col min="9733" max="9743" width="7.625" style="22" customWidth="1"/>
    <col min="9744" max="9984" width="11.25" style="22" customWidth="1"/>
    <col min="9985" max="9985" width="20.25" style="22" customWidth="1"/>
    <col min="9986" max="9986" width="7" style="22" customWidth="1"/>
    <col min="9987" max="9987" width="11.25" style="22" customWidth="1"/>
    <col min="9988" max="9988" width="12" style="22" customWidth="1"/>
    <col min="9989" max="9999" width="7.625" style="22" customWidth="1"/>
    <col min="10000" max="10240" width="11.25" style="22" customWidth="1"/>
    <col min="10241" max="10241" width="20.25" style="22" customWidth="1"/>
    <col min="10242" max="10242" width="7" style="22" customWidth="1"/>
    <col min="10243" max="10243" width="11.25" style="22" customWidth="1"/>
    <col min="10244" max="10244" width="12" style="22" customWidth="1"/>
    <col min="10245" max="10255" width="7.625" style="22" customWidth="1"/>
    <col min="10256" max="10496" width="11.25" style="22" customWidth="1"/>
    <col min="10497" max="10497" width="20.25" style="22" customWidth="1"/>
    <col min="10498" max="10498" width="7" style="22" customWidth="1"/>
    <col min="10499" max="10499" width="11.25" style="22" customWidth="1"/>
    <col min="10500" max="10500" width="12" style="22" customWidth="1"/>
    <col min="10501" max="10511" width="7.625" style="22" customWidth="1"/>
    <col min="10512" max="10752" width="11.25" style="22" customWidth="1"/>
    <col min="10753" max="10753" width="20.25" style="22" customWidth="1"/>
    <col min="10754" max="10754" width="7" style="22" customWidth="1"/>
    <col min="10755" max="10755" width="11.25" style="22" customWidth="1"/>
    <col min="10756" max="10756" width="12" style="22" customWidth="1"/>
    <col min="10757" max="10767" width="7.625" style="22" customWidth="1"/>
    <col min="10768" max="11008" width="11.25" style="22" customWidth="1"/>
    <col min="11009" max="11009" width="20.25" style="22" customWidth="1"/>
    <col min="11010" max="11010" width="7" style="22" customWidth="1"/>
    <col min="11011" max="11011" width="11.25" style="22" customWidth="1"/>
    <col min="11012" max="11012" width="12" style="22" customWidth="1"/>
    <col min="11013" max="11023" width="7.625" style="22" customWidth="1"/>
    <col min="11024" max="11264" width="11.25" style="22" customWidth="1"/>
    <col min="11265" max="11265" width="20.25" style="22" customWidth="1"/>
    <col min="11266" max="11266" width="7" style="22" customWidth="1"/>
    <col min="11267" max="11267" width="11.25" style="22" customWidth="1"/>
    <col min="11268" max="11268" width="12" style="22" customWidth="1"/>
    <col min="11269" max="11279" width="7.625" style="22" customWidth="1"/>
    <col min="11280" max="11520" width="11.25" style="22" customWidth="1"/>
    <col min="11521" max="11521" width="20.25" style="22" customWidth="1"/>
    <col min="11522" max="11522" width="7" style="22" customWidth="1"/>
    <col min="11523" max="11523" width="11.25" style="22" customWidth="1"/>
    <col min="11524" max="11524" width="12" style="22" customWidth="1"/>
    <col min="11525" max="11535" width="7.625" style="22" customWidth="1"/>
    <col min="11536" max="11776" width="11.25" style="22" customWidth="1"/>
    <col min="11777" max="11777" width="20.25" style="22" customWidth="1"/>
    <col min="11778" max="11778" width="7" style="22" customWidth="1"/>
    <col min="11779" max="11779" width="11.25" style="22" customWidth="1"/>
    <col min="11780" max="11780" width="12" style="22" customWidth="1"/>
    <col min="11781" max="11791" width="7.625" style="22" customWidth="1"/>
    <col min="11792" max="12032" width="11.25" style="22" customWidth="1"/>
    <col min="12033" max="12033" width="20.25" style="22" customWidth="1"/>
    <col min="12034" max="12034" width="7" style="22" customWidth="1"/>
    <col min="12035" max="12035" width="11.25" style="22" customWidth="1"/>
    <col min="12036" max="12036" width="12" style="22" customWidth="1"/>
    <col min="12037" max="12047" width="7.625" style="22" customWidth="1"/>
    <col min="12048" max="12288" width="11.25" style="22" customWidth="1"/>
    <col min="12289" max="12289" width="20.25" style="22" customWidth="1"/>
    <col min="12290" max="12290" width="7" style="22" customWidth="1"/>
    <col min="12291" max="12291" width="11.25" style="22" customWidth="1"/>
    <col min="12292" max="12292" width="12" style="22" customWidth="1"/>
    <col min="12293" max="12303" width="7.625" style="22" customWidth="1"/>
    <col min="12304" max="12544" width="11.25" style="22" customWidth="1"/>
    <col min="12545" max="12545" width="20.25" style="22" customWidth="1"/>
    <col min="12546" max="12546" width="7" style="22" customWidth="1"/>
    <col min="12547" max="12547" width="11.25" style="22" customWidth="1"/>
    <col min="12548" max="12548" width="12" style="22" customWidth="1"/>
    <col min="12549" max="12559" width="7.625" style="22" customWidth="1"/>
    <col min="12560" max="12800" width="11.25" style="22" customWidth="1"/>
    <col min="12801" max="12801" width="20.25" style="22" customWidth="1"/>
    <col min="12802" max="12802" width="7" style="22" customWidth="1"/>
    <col min="12803" max="12803" width="11.25" style="22" customWidth="1"/>
    <col min="12804" max="12804" width="12" style="22" customWidth="1"/>
    <col min="12805" max="12815" width="7.625" style="22" customWidth="1"/>
    <col min="12816" max="13056" width="11.25" style="22" customWidth="1"/>
    <col min="13057" max="13057" width="20.25" style="22" customWidth="1"/>
    <col min="13058" max="13058" width="7" style="22" customWidth="1"/>
    <col min="13059" max="13059" width="11.25" style="22" customWidth="1"/>
    <col min="13060" max="13060" width="12" style="22" customWidth="1"/>
    <col min="13061" max="13071" width="7.625" style="22" customWidth="1"/>
    <col min="13072" max="13312" width="11.25" style="22" customWidth="1"/>
    <col min="13313" max="13313" width="20.25" style="22" customWidth="1"/>
    <col min="13314" max="13314" width="7" style="22" customWidth="1"/>
    <col min="13315" max="13315" width="11.25" style="22" customWidth="1"/>
    <col min="13316" max="13316" width="12" style="22" customWidth="1"/>
    <col min="13317" max="13327" width="7.625" style="22" customWidth="1"/>
    <col min="13328" max="13568" width="11.25" style="22" customWidth="1"/>
    <col min="13569" max="13569" width="20.25" style="22" customWidth="1"/>
    <col min="13570" max="13570" width="7" style="22" customWidth="1"/>
    <col min="13571" max="13571" width="11.25" style="22" customWidth="1"/>
    <col min="13572" max="13572" width="12" style="22" customWidth="1"/>
    <col min="13573" max="13583" width="7.625" style="22" customWidth="1"/>
    <col min="13584" max="13824" width="11.25" style="22" customWidth="1"/>
    <col min="13825" max="13825" width="20.25" style="22" customWidth="1"/>
    <col min="13826" max="13826" width="7" style="22" customWidth="1"/>
    <col min="13827" max="13827" width="11.25" style="22" customWidth="1"/>
    <col min="13828" max="13828" width="12" style="22" customWidth="1"/>
    <col min="13829" max="13839" width="7.625" style="22" customWidth="1"/>
    <col min="13840" max="14080" width="11.25" style="22" customWidth="1"/>
    <col min="14081" max="14081" width="20.25" style="22" customWidth="1"/>
    <col min="14082" max="14082" width="7" style="22" customWidth="1"/>
    <col min="14083" max="14083" width="11.25" style="22" customWidth="1"/>
    <col min="14084" max="14084" width="12" style="22" customWidth="1"/>
    <col min="14085" max="14095" width="7.625" style="22" customWidth="1"/>
    <col min="14096" max="14336" width="11.25" style="22" customWidth="1"/>
    <col min="14337" max="14337" width="20.25" style="22" customWidth="1"/>
    <col min="14338" max="14338" width="7" style="22" customWidth="1"/>
    <col min="14339" max="14339" width="11.25" style="22" customWidth="1"/>
    <col min="14340" max="14340" width="12" style="22" customWidth="1"/>
    <col min="14341" max="14351" width="7.625" style="22" customWidth="1"/>
    <col min="14352" max="14592" width="11.25" style="22" customWidth="1"/>
    <col min="14593" max="14593" width="20.25" style="22" customWidth="1"/>
    <col min="14594" max="14594" width="7" style="22" customWidth="1"/>
    <col min="14595" max="14595" width="11.25" style="22" customWidth="1"/>
    <col min="14596" max="14596" width="12" style="22" customWidth="1"/>
    <col min="14597" max="14607" width="7.625" style="22" customWidth="1"/>
    <col min="14608" max="14848" width="11.25" style="22" customWidth="1"/>
    <col min="14849" max="14849" width="20.25" style="22" customWidth="1"/>
    <col min="14850" max="14850" width="7" style="22" customWidth="1"/>
    <col min="14851" max="14851" width="11.25" style="22" customWidth="1"/>
    <col min="14852" max="14852" width="12" style="22" customWidth="1"/>
    <col min="14853" max="14863" width="7.625" style="22" customWidth="1"/>
    <col min="14864" max="15104" width="11.25" style="22" customWidth="1"/>
    <col min="15105" max="15105" width="20.25" style="22" customWidth="1"/>
    <col min="15106" max="15106" width="7" style="22" customWidth="1"/>
    <col min="15107" max="15107" width="11.25" style="22" customWidth="1"/>
    <col min="15108" max="15108" width="12" style="22" customWidth="1"/>
    <col min="15109" max="15119" width="7.625" style="22" customWidth="1"/>
    <col min="15120" max="15360" width="11.25" style="22" customWidth="1"/>
    <col min="15361" max="15361" width="20.25" style="22" customWidth="1"/>
    <col min="15362" max="15362" width="7" style="22" customWidth="1"/>
    <col min="15363" max="15363" width="11.25" style="22" customWidth="1"/>
    <col min="15364" max="15364" width="12" style="22" customWidth="1"/>
    <col min="15365" max="15375" width="7.625" style="22" customWidth="1"/>
    <col min="15376" max="15616" width="11.25" style="22" customWidth="1"/>
    <col min="15617" max="15617" width="20.25" style="22" customWidth="1"/>
    <col min="15618" max="15618" width="7" style="22" customWidth="1"/>
    <col min="15619" max="15619" width="11.25" style="22" customWidth="1"/>
    <col min="15620" max="15620" width="12" style="22" customWidth="1"/>
    <col min="15621" max="15631" width="7.625" style="22" customWidth="1"/>
    <col min="15632" max="15872" width="11.25" style="22" customWidth="1"/>
    <col min="15873" max="15873" width="20.25" style="22" customWidth="1"/>
    <col min="15874" max="15874" width="7" style="22" customWidth="1"/>
    <col min="15875" max="15875" width="11.25" style="22" customWidth="1"/>
    <col min="15876" max="15876" width="12" style="22" customWidth="1"/>
    <col min="15877" max="15887" width="7.625" style="22" customWidth="1"/>
    <col min="15888" max="16128" width="11.25" style="22" customWidth="1"/>
    <col min="16129" max="16129" width="20.25" style="22" customWidth="1"/>
    <col min="16130" max="16130" width="7" style="22" customWidth="1"/>
    <col min="16131" max="16131" width="11.25" style="22" customWidth="1"/>
    <col min="16132" max="16132" width="12" style="22" customWidth="1"/>
    <col min="16133" max="16143" width="7.625" style="22" customWidth="1"/>
    <col min="16144" max="16384" width="11.25" style="22" customWidth="1"/>
  </cols>
  <sheetData>
    <row r="1" spans="1:16" s="19" customFormat="1" ht="12.75" x14ac:dyDescent="0.2">
      <c r="A1" s="17" t="s">
        <v>3655</v>
      </c>
      <c r="B1" s="18" t="s">
        <v>3656</v>
      </c>
      <c r="C1" s="18" t="s">
        <v>3657</v>
      </c>
      <c r="D1" s="18" t="s">
        <v>3658</v>
      </c>
      <c r="E1" s="18" t="s">
        <v>3659</v>
      </c>
      <c r="F1" s="18" t="s">
        <v>3660</v>
      </c>
      <c r="G1" s="18" t="s">
        <v>3661</v>
      </c>
      <c r="H1" s="18" t="s">
        <v>3662</v>
      </c>
      <c r="I1" s="18" t="s">
        <v>3663</v>
      </c>
      <c r="J1" s="18" t="s">
        <v>3664</v>
      </c>
      <c r="K1" s="18" t="s">
        <v>3665</v>
      </c>
      <c r="L1" s="18" t="s">
        <v>3666</v>
      </c>
      <c r="M1" s="18" t="s">
        <v>3667</v>
      </c>
      <c r="N1" s="18" t="s">
        <v>3668</v>
      </c>
      <c r="O1" s="18" t="s">
        <v>3669</v>
      </c>
      <c r="P1" s="17" t="s">
        <v>3670</v>
      </c>
    </row>
    <row r="2" spans="1:16" x14ac:dyDescent="0.15">
      <c r="A2" s="20" t="s">
        <v>3671</v>
      </c>
      <c r="B2" s="21">
        <v>0</v>
      </c>
      <c r="C2" s="21">
        <v>0</v>
      </c>
      <c r="D2" s="21">
        <v>0</v>
      </c>
      <c r="E2" s="21">
        <v>0</v>
      </c>
      <c r="F2" s="21">
        <v>0</v>
      </c>
      <c r="G2" s="21">
        <v>0</v>
      </c>
      <c r="H2" s="21">
        <v>0</v>
      </c>
      <c r="I2" s="21">
        <v>0</v>
      </c>
      <c r="J2" s="21">
        <v>0</v>
      </c>
      <c r="K2" s="21">
        <v>0</v>
      </c>
      <c r="L2" s="21">
        <v>0</v>
      </c>
      <c r="M2" s="21">
        <v>0</v>
      </c>
      <c r="N2" s="21">
        <v>0</v>
      </c>
      <c r="O2" s="21">
        <v>0</v>
      </c>
      <c r="P2" s="20" t="s">
        <v>3671</v>
      </c>
    </row>
    <row r="3" spans="1:16" x14ac:dyDescent="0.15">
      <c r="A3" s="20" t="s">
        <v>93</v>
      </c>
      <c r="B3" s="21">
        <v>0</v>
      </c>
      <c r="C3" s="21">
        <v>-40</v>
      </c>
      <c r="D3" s="21">
        <v>60</v>
      </c>
      <c r="E3" s="21">
        <v>20</v>
      </c>
      <c r="F3" s="21">
        <v>0</v>
      </c>
      <c r="G3" s="21">
        <v>100</v>
      </c>
      <c r="H3" s="21">
        <v>0</v>
      </c>
      <c r="I3" s="21">
        <f>75+IF(計算機!J3="DF",計算機!J18,0)</f>
        <v>88</v>
      </c>
      <c r="J3" s="21">
        <v>0</v>
      </c>
      <c r="K3" s="21">
        <f>25+IF(計算機!J3="MF",計算機!I18,0)</f>
        <v>25</v>
      </c>
      <c r="L3" s="21">
        <v>0</v>
      </c>
      <c r="M3" s="21">
        <v>0</v>
      </c>
      <c r="N3" s="21">
        <v>0</v>
      </c>
      <c r="O3" s="21">
        <v>5</v>
      </c>
      <c r="P3" s="20" t="s">
        <v>3672</v>
      </c>
    </row>
    <row r="4" spans="1:16" x14ac:dyDescent="0.15">
      <c r="A4" s="20" t="s">
        <v>94</v>
      </c>
      <c r="B4" s="21">
        <v>0</v>
      </c>
      <c r="C4" s="21">
        <v>-10</v>
      </c>
      <c r="D4" s="21">
        <v>30</v>
      </c>
      <c r="E4" s="21">
        <v>20</v>
      </c>
      <c r="F4" s="21">
        <v>0</v>
      </c>
      <c r="G4" s="21">
        <v>100</v>
      </c>
      <c r="H4" s="21">
        <v>0</v>
      </c>
      <c r="I4" s="21">
        <f>25+IF(計算機!J3="DF",計算機!J18,0)</f>
        <v>38</v>
      </c>
      <c r="J4" s="21">
        <v>75</v>
      </c>
      <c r="K4" s="21">
        <v>0</v>
      </c>
      <c r="L4" s="21">
        <v>0</v>
      </c>
      <c r="M4" s="21">
        <v>0</v>
      </c>
      <c r="N4" s="21">
        <v>0</v>
      </c>
      <c r="O4" s="21">
        <v>5</v>
      </c>
      <c r="P4" s="20" t="s">
        <v>3673</v>
      </c>
    </row>
    <row r="5" spans="1:16" x14ac:dyDescent="0.15">
      <c r="A5" s="20" t="s">
        <v>34</v>
      </c>
      <c r="B5" s="21">
        <v>0</v>
      </c>
      <c r="C5" s="21">
        <v>20</v>
      </c>
      <c r="D5" s="21">
        <v>25</v>
      </c>
      <c r="E5" s="21">
        <v>20</v>
      </c>
      <c r="F5" s="21">
        <v>10</v>
      </c>
      <c r="G5" s="21">
        <v>100</v>
      </c>
      <c r="H5" s="21">
        <f>80+IF(計算機!J3="FW",計算機!H18,0)</f>
        <v>80</v>
      </c>
      <c r="I5" s="21">
        <v>0</v>
      </c>
      <c r="J5" s="21">
        <v>0</v>
      </c>
      <c r="K5" s="21">
        <v>0</v>
      </c>
      <c r="L5" s="21">
        <v>0</v>
      </c>
      <c r="M5" s="21">
        <v>20</v>
      </c>
      <c r="N5" s="21">
        <v>0</v>
      </c>
      <c r="O5" s="21">
        <v>6</v>
      </c>
      <c r="P5" s="20" t="s">
        <v>3674</v>
      </c>
    </row>
    <row r="6" spans="1:16" x14ac:dyDescent="0.15">
      <c r="A6" s="20" t="s">
        <v>3675</v>
      </c>
      <c r="B6" s="21">
        <v>0</v>
      </c>
      <c r="C6" s="21">
        <v>5</v>
      </c>
      <c r="D6" s="21">
        <v>40</v>
      </c>
      <c r="E6" s="21">
        <v>20</v>
      </c>
      <c r="F6" s="21">
        <v>10</v>
      </c>
      <c r="G6" s="21">
        <v>100</v>
      </c>
      <c r="H6" s="21">
        <f>50+IF(計算機!J3="FW",計算機!H18,0)</f>
        <v>50</v>
      </c>
      <c r="I6" s="21">
        <v>0</v>
      </c>
      <c r="J6" s="21">
        <v>0</v>
      </c>
      <c r="K6" s="21">
        <f>50+IF(計算機!J3="MF",計算機!I18,0)</f>
        <v>50</v>
      </c>
      <c r="L6" s="21">
        <v>0</v>
      </c>
      <c r="M6" s="21">
        <v>0</v>
      </c>
      <c r="N6" s="21">
        <v>0</v>
      </c>
      <c r="O6" s="21">
        <v>6</v>
      </c>
      <c r="P6" s="20" t="s">
        <v>3675</v>
      </c>
    </row>
    <row r="7" spans="1:16" x14ac:dyDescent="0.15">
      <c r="A7" s="20" t="s">
        <v>3678</v>
      </c>
      <c r="B7" s="21">
        <v>0</v>
      </c>
      <c r="C7" s="21">
        <v>30</v>
      </c>
      <c r="D7" s="21">
        <v>25</v>
      </c>
      <c r="E7" s="21">
        <v>20</v>
      </c>
      <c r="F7" s="21">
        <v>10</v>
      </c>
      <c r="G7" s="21">
        <v>100</v>
      </c>
      <c r="H7" s="21">
        <f>50+IF(計算機!J3="FW",計算機!H18,0)</f>
        <v>50</v>
      </c>
      <c r="I7" s="21">
        <v>0</v>
      </c>
      <c r="J7" s="21">
        <v>0</v>
      </c>
      <c r="K7" s="21">
        <f>30+IF(計算機!J3="MF",計算機!I18,0)</f>
        <v>30</v>
      </c>
      <c r="L7" s="21">
        <v>20</v>
      </c>
      <c r="M7" s="21">
        <v>0</v>
      </c>
      <c r="N7" s="21">
        <v>0</v>
      </c>
      <c r="O7" s="21">
        <v>6</v>
      </c>
      <c r="P7" s="20" t="s">
        <v>3676</v>
      </c>
    </row>
    <row r="8" spans="1:16" x14ac:dyDescent="0.15">
      <c r="A8" s="20" t="s">
        <v>95</v>
      </c>
      <c r="B8" s="21">
        <v>0</v>
      </c>
      <c r="C8" s="21">
        <v>40</v>
      </c>
      <c r="D8" s="21">
        <v>10</v>
      </c>
      <c r="E8" s="21">
        <v>20</v>
      </c>
      <c r="F8" s="21">
        <v>0</v>
      </c>
      <c r="G8" s="21">
        <v>100</v>
      </c>
      <c r="H8" s="21">
        <v>0</v>
      </c>
      <c r="I8" s="21">
        <f>20+IF(計算機!J3="DF",計算機!J18,0)</f>
        <v>33</v>
      </c>
      <c r="J8" s="21">
        <v>80</v>
      </c>
      <c r="K8" s="21">
        <v>0</v>
      </c>
      <c r="L8" s="21">
        <v>0</v>
      </c>
      <c r="M8" s="21">
        <v>0</v>
      </c>
      <c r="N8" s="21">
        <v>0</v>
      </c>
      <c r="O8" s="21">
        <v>6</v>
      </c>
      <c r="P8" s="20" t="s">
        <v>3677</v>
      </c>
    </row>
    <row r="9" spans="1:16" x14ac:dyDescent="0.15">
      <c r="A9" s="20" t="s">
        <v>55</v>
      </c>
      <c r="B9" s="21">
        <v>0</v>
      </c>
      <c r="C9" s="21">
        <v>40</v>
      </c>
      <c r="D9" s="21">
        <v>100</v>
      </c>
      <c r="E9" s="21">
        <v>20</v>
      </c>
      <c r="F9" s="21">
        <v>10</v>
      </c>
      <c r="G9" s="21">
        <v>100</v>
      </c>
      <c r="H9" s="21">
        <f>80+IF(計算機!J3="FW",計算機!H18,0)</f>
        <v>80</v>
      </c>
      <c r="I9" s="21">
        <v>0</v>
      </c>
      <c r="J9" s="21">
        <v>0</v>
      </c>
      <c r="K9" s="21">
        <v>0</v>
      </c>
      <c r="L9" s="21">
        <v>0</v>
      </c>
      <c r="M9" s="21">
        <v>20</v>
      </c>
      <c r="N9" s="21">
        <v>0</v>
      </c>
      <c r="O9" s="21">
        <v>6</v>
      </c>
      <c r="P9" s="20" t="s">
        <v>55</v>
      </c>
    </row>
    <row r="10" spans="1:16" x14ac:dyDescent="0.15">
      <c r="A10" s="20" t="s">
        <v>3891</v>
      </c>
      <c r="B10" s="21">
        <v>0</v>
      </c>
      <c r="C10" s="21">
        <v>40</v>
      </c>
      <c r="D10" s="21">
        <v>100</v>
      </c>
      <c r="E10" s="21">
        <v>20</v>
      </c>
      <c r="F10" s="21">
        <v>10</v>
      </c>
      <c r="G10" s="21">
        <v>100</v>
      </c>
      <c r="H10" s="21">
        <f>80+IF(計算機!J3="FW",計算機!H18,0)</f>
        <v>80</v>
      </c>
      <c r="I10" s="21">
        <v>0</v>
      </c>
      <c r="J10" s="21">
        <v>0</v>
      </c>
      <c r="K10" s="21">
        <v>0</v>
      </c>
      <c r="L10" s="21">
        <v>0</v>
      </c>
      <c r="M10" s="21">
        <v>20</v>
      </c>
      <c r="N10" s="21">
        <v>0</v>
      </c>
      <c r="O10" s="21">
        <v>6</v>
      </c>
      <c r="P10" s="20" t="s">
        <v>3891</v>
      </c>
    </row>
    <row r="11" spans="1:16" x14ac:dyDescent="0.15">
      <c r="A11" s="20" t="s">
        <v>62</v>
      </c>
      <c r="B11" s="21">
        <v>0</v>
      </c>
      <c r="C11" s="21">
        <v>70</v>
      </c>
      <c r="D11" s="21">
        <v>40</v>
      </c>
      <c r="E11" s="21">
        <v>20</v>
      </c>
      <c r="F11" s="21">
        <v>0</v>
      </c>
      <c r="G11" s="21">
        <v>100</v>
      </c>
      <c r="H11" s="21">
        <v>0</v>
      </c>
      <c r="I11" s="21">
        <v>0</v>
      </c>
      <c r="J11" s="21">
        <v>80</v>
      </c>
      <c r="K11" s="21">
        <v>0</v>
      </c>
      <c r="L11" s="21">
        <v>0</v>
      </c>
      <c r="M11" s="21">
        <v>20</v>
      </c>
      <c r="N11" s="21">
        <v>0</v>
      </c>
      <c r="O11" s="21">
        <v>6</v>
      </c>
      <c r="P11" s="20" t="s">
        <v>62</v>
      </c>
    </row>
    <row r="12" spans="1:16" x14ac:dyDescent="0.15">
      <c r="A12" s="20" t="s">
        <v>63</v>
      </c>
      <c r="B12" s="21">
        <v>0</v>
      </c>
      <c r="C12" s="21">
        <v>70</v>
      </c>
      <c r="D12" s="21">
        <v>40</v>
      </c>
      <c r="E12" s="21">
        <v>20</v>
      </c>
      <c r="F12" s="21">
        <v>0</v>
      </c>
      <c r="G12" s="21">
        <v>100</v>
      </c>
      <c r="H12" s="21">
        <v>0</v>
      </c>
      <c r="I12" s="21">
        <v>0</v>
      </c>
      <c r="J12" s="21">
        <v>80</v>
      </c>
      <c r="K12" s="21">
        <v>0</v>
      </c>
      <c r="L12" s="21">
        <v>0</v>
      </c>
      <c r="M12" s="21">
        <v>20</v>
      </c>
      <c r="N12" s="21">
        <v>0</v>
      </c>
      <c r="O12" s="21">
        <v>6</v>
      </c>
      <c r="P12" s="20" t="s">
        <v>63</v>
      </c>
    </row>
    <row r="13" spans="1:16" x14ac:dyDescent="0.15">
      <c r="A13" s="20" t="s">
        <v>64</v>
      </c>
      <c r="B13" s="21">
        <v>0</v>
      </c>
      <c r="C13" s="21">
        <v>70</v>
      </c>
      <c r="D13" s="21">
        <v>40</v>
      </c>
      <c r="E13" s="21">
        <v>20</v>
      </c>
      <c r="F13" s="21">
        <v>0</v>
      </c>
      <c r="G13" s="21">
        <v>100</v>
      </c>
      <c r="H13" s="21">
        <v>0</v>
      </c>
      <c r="I13" s="21">
        <v>0</v>
      </c>
      <c r="J13" s="21">
        <v>80</v>
      </c>
      <c r="K13" s="21">
        <v>0</v>
      </c>
      <c r="L13" s="21">
        <v>0</v>
      </c>
      <c r="M13" s="21">
        <v>20</v>
      </c>
      <c r="N13" s="21">
        <v>0</v>
      </c>
      <c r="O13" s="21">
        <v>6</v>
      </c>
      <c r="P13" s="20" t="s">
        <v>64</v>
      </c>
    </row>
    <row r="14" spans="1:16" x14ac:dyDescent="0.15">
      <c r="A14" s="20" t="s">
        <v>59</v>
      </c>
      <c r="B14" s="21">
        <v>0</v>
      </c>
      <c r="C14" s="21">
        <v>-25</v>
      </c>
      <c r="D14" s="21">
        <v>100</v>
      </c>
      <c r="E14" s="21">
        <v>20</v>
      </c>
      <c r="F14" s="21">
        <v>0</v>
      </c>
      <c r="G14" s="21">
        <v>100</v>
      </c>
      <c r="H14" s="21">
        <v>0</v>
      </c>
      <c r="I14" s="21">
        <f>70+IF(計算機!J3="DF",計算機!J18,0)</f>
        <v>83</v>
      </c>
      <c r="J14" s="21">
        <v>0</v>
      </c>
      <c r="K14" s="21">
        <f>20+IF(計算機!J3="MF",計算機!I18,0)</f>
        <v>20</v>
      </c>
      <c r="L14" s="21">
        <v>0</v>
      </c>
      <c r="M14" s="21">
        <v>20</v>
      </c>
      <c r="N14" s="21">
        <v>0</v>
      </c>
      <c r="O14" s="21">
        <v>5</v>
      </c>
      <c r="P14" s="20" t="s">
        <v>59</v>
      </c>
    </row>
    <row r="15" spans="1:16" x14ac:dyDescent="0.15">
      <c r="A15" s="20" t="s">
        <v>60</v>
      </c>
      <c r="B15" s="21">
        <v>0</v>
      </c>
      <c r="C15" s="21">
        <v>15</v>
      </c>
      <c r="D15" s="21">
        <v>20</v>
      </c>
      <c r="E15" s="21">
        <v>20</v>
      </c>
      <c r="F15" s="21">
        <v>0</v>
      </c>
      <c r="G15" s="21">
        <v>100</v>
      </c>
      <c r="H15" s="21">
        <v>0</v>
      </c>
      <c r="I15" s="21">
        <f>20+IF(計算機!J3="DF",計算機!J18,0)</f>
        <v>33</v>
      </c>
      <c r="J15" s="21">
        <v>70</v>
      </c>
      <c r="K15" s="21">
        <v>0</v>
      </c>
      <c r="L15" s="21">
        <v>0</v>
      </c>
      <c r="M15" s="21">
        <v>20</v>
      </c>
      <c r="N15" s="21">
        <v>0</v>
      </c>
      <c r="O15" s="21">
        <v>5</v>
      </c>
      <c r="P15" s="20" t="s">
        <v>60</v>
      </c>
    </row>
    <row r="16" spans="1:16" x14ac:dyDescent="0.15">
      <c r="A16" s="20" t="s">
        <v>61</v>
      </c>
      <c r="B16" s="21">
        <v>0</v>
      </c>
      <c r="C16" s="21">
        <v>80</v>
      </c>
      <c r="D16" s="21">
        <v>80</v>
      </c>
      <c r="E16" s="21">
        <v>20</v>
      </c>
      <c r="F16" s="21">
        <v>0</v>
      </c>
      <c r="G16" s="21">
        <v>100</v>
      </c>
      <c r="H16" s="21">
        <v>0</v>
      </c>
      <c r="I16" s="21">
        <v>0</v>
      </c>
      <c r="J16" s="21">
        <v>80</v>
      </c>
      <c r="K16" s="21">
        <v>0</v>
      </c>
      <c r="L16" s="21">
        <v>0</v>
      </c>
      <c r="M16" s="21">
        <v>20</v>
      </c>
      <c r="N16" s="21">
        <v>0</v>
      </c>
      <c r="O16" s="21">
        <v>0</v>
      </c>
      <c r="P16" s="20" t="s">
        <v>61</v>
      </c>
    </row>
    <row r="17" spans="1:16" x14ac:dyDescent="0.15">
      <c r="A17" s="20" t="s">
        <v>58</v>
      </c>
      <c r="B17" s="21">
        <v>0</v>
      </c>
      <c r="C17" s="21">
        <v>80</v>
      </c>
      <c r="D17" s="21">
        <v>80</v>
      </c>
      <c r="E17" s="21">
        <v>20</v>
      </c>
      <c r="F17" s="21">
        <v>0</v>
      </c>
      <c r="G17" s="21">
        <v>100</v>
      </c>
      <c r="H17" s="21">
        <f>80+IF(計算機!J3="FW",計算機!H18,0)</f>
        <v>80</v>
      </c>
      <c r="I17" s="21">
        <v>0</v>
      </c>
      <c r="J17" s="21">
        <v>0</v>
      </c>
      <c r="K17" s="21">
        <f>20+IF(計算機!J3="MF",計算機!I18,0)</f>
        <v>20</v>
      </c>
      <c r="L17" s="21">
        <v>0</v>
      </c>
      <c r="M17" s="21">
        <v>0</v>
      </c>
      <c r="N17" s="21">
        <v>0</v>
      </c>
      <c r="O17" s="21">
        <v>0</v>
      </c>
      <c r="P17" s="20" t="s">
        <v>58</v>
      </c>
    </row>
  </sheetData>
  <phoneticPr fontId="7"/>
  <pageMargins left="0.78749999999999998" right="0.78749999999999998" top="1.0249999999999999" bottom="1.0249999999999999" header="0.78749999999999998" footer="0.78749999999999998"/>
  <pageSetup paperSize="0" fitToWidth="0" fitToHeight="0" orientation="portrait" horizontalDpi="0" verticalDpi="0" copies="0"/>
  <headerFooter alignWithMargins="0">
    <oddHeader>&amp;C&amp;"Arial,Regular"&amp;A</oddHeader>
    <oddFooter>&amp;C&amp;"Arial,Regular"ページ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計算機</vt:lpstr>
      <vt:lpstr>装備品など</vt:lpstr>
      <vt:lpstr>極限育成開始時期判定機</vt:lpstr>
      <vt:lpstr>選手能力</vt:lpstr>
      <vt:lpstr>修正履歴</vt:lpstr>
      <vt:lpstr>技リスト</vt:lpstr>
      <vt:lpstr>UnitCalc</vt:lpstr>
      <vt:lpst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taichi satou</cp:lastModifiedBy>
  <dcterms:created xsi:type="dcterms:W3CDTF">2018-05-10T03:37:03Z</dcterms:created>
  <dcterms:modified xsi:type="dcterms:W3CDTF">2025-10-29T02:44:59Z</dcterms:modified>
</cp:coreProperties>
</file>