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did\Desktop\CEE\8TH SEMESTER\Transportation Lab\Assignments\Assignment 3\"/>
    </mc:Choice>
  </mc:AlternateContent>
  <xr:revisionPtr revIDLastSave="0" documentId="13_ncr:1_{37AE7D0C-2E18-40FD-B06B-776FA43081CE}" xr6:coauthVersionLast="45" xr6:coauthVersionMax="45" xr10:uidLastSave="{00000000-0000-0000-0000-000000000000}"/>
  <bookViews>
    <workbookView xWindow="10212" yWindow="0" windowWidth="12972" windowHeight="12360" tabRatio="733" firstSheet="10" activeTab="13" xr2:uid="{7109A060-58AC-4EF8-873A-A49365A88DDF}"/>
  </bookViews>
  <sheets>
    <sheet name="Run 1" sheetId="1" r:id="rId1"/>
    <sheet name="Run2" sheetId="2" r:id="rId2"/>
    <sheet name="Run 3 " sheetId="3" r:id="rId3"/>
    <sheet name="Run 4" sheetId="4" r:id="rId4"/>
    <sheet name="Run 5" sheetId="5" r:id="rId5"/>
    <sheet name="Run  6" sheetId="6" r:id="rId6"/>
    <sheet name="Run 7" sheetId="7" r:id="rId7"/>
    <sheet name="Run 8" sheetId="8" r:id="rId8"/>
    <sheet name="Run 9" sheetId="9" r:id="rId9"/>
    <sheet name="Run 10" sheetId="10" r:id="rId10"/>
    <sheet name="Data Analysis" sheetId="14" r:id="rId11"/>
    <sheet name="Intersection Delay" sheetId="15" r:id="rId12"/>
    <sheet name="Crash Statistics" sheetId="16" r:id="rId13"/>
    <sheet name="Parking Study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7" l="1"/>
  <c r="F27" i="17"/>
  <c r="G27" i="17"/>
  <c r="H27" i="17" s="1"/>
  <c r="I27" i="17" s="1"/>
  <c r="J27" i="17" s="1"/>
  <c r="K27" i="17" s="1"/>
  <c r="L27" i="17" s="1"/>
  <c r="M27" i="17" s="1"/>
  <c r="N27" i="17" s="1"/>
  <c r="O27" i="17" s="1"/>
  <c r="P27" i="17" s="1"/>
  <c r="Q27" i="17" s="1"/>
  <c r="R27" i="17" s="1"/>
  <c r="S27" i="17" s="1"/>
  <c r="T27" i="17" s="1"/>
  <c r="A31" i="17"/>
  <c r="A33" i="17"/>
  <c r="A35" i="17"/>
  <c r="A37" i="17"/>
  <c r="A39" i="17" s="1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H3" i="14"/>
  <c r="H4" i="14"/>
  <c r="H5" i="14"/>
  <c r="H6" i="14"/>
  <c r="H7" i="14"/>
  <c r="H8" i="14"/>
  <c r="H13" i="14"/>
  <c r="H14" i="14"/>
  <c r="H15" i="14"/>
  <c r="X21" i="17" l="1"/>
  <c r="L32" i="15" l="1"/>
  <c r="L28" i="15"/>
  <c r="L26" i="15"/>
  <c r="L5" i="15"/>
  <c r="X14" i="17"/>
  <c r="V10" i="17"/>
  <c r="A10" i="17"/>
  <c r="E5" i="17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H5" i="15"/>
  <c r="G21" i="15"/>
  <c r="F21" i="15"/>
  <c r="E21" i="15"/>
  <c r="H31" i="14"/>
  <c r="H30" i="14"/>
  <c r="H29" i="14"/>
  <c r="H28" i="14"/>
  <c r="H27" i="14"/>
  <c r="H26" i="14"/>
  <c r="H22" i="14"/>
  <c r="H20" i="14"/>
  <c r="H18" i="14"/>
  <c r="D19" i="16"/>
  <c r="G17" i="16"/>
  <c r="G23" i="16"/>
  <c r="G21" i="16"/>
  <c r="G15" i="16"/>
  <c r="G10" i="16"/>
  <c r="G8" i="16"/>
  <c r="G6" i="16"/>
  <c r="G4" i="16"/>
  <c r="G2" i="16"/>
  <c r="H17" i="14"/>
  <c r="H16" i="14"/>
  <c r="C7" i="15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6" i="15"/>
  <c r="A7" i="15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6" i="15"/>
  <c r="D4" i="14"/>
  <c r="D5" i="14"/>
  <c r="D6" i="14"/>
  <c r="D7" i="14"/>
  <c r="D8" i="14"/>
  <c r="D9" i="14"/>
  <c r="D10" i="14"/>
  <c r="D11" i="14"/>
  <c r="D12" i="14"/>
  <c r="D15" i="14" s="1"/>
  <c r="D3" i="14"/>
  <c r="C15" i="14"/>
  <c r="C14" i="14"/>
  <c r="C13" i="14"/>
  <c r="B15" i="14"/>
  <c r="B14" i="14"/>
  <c r="B13" i="14"/>
  <c r="A4" i="14"/>
  <c r="A5" i="14" s="1"/>
  <c r="A6" i="14" s="1"/>
  <c r="A7" i="14" s="1"/>
  <c r="A8" i="14" s="1"/>
  <c r="A9" i="14" s="1"/>
  <c r="A10" i="14" s="1"/>
  <c r="A11" i="14" s="1"/>
  <c r="A12" i="14" s="1"/>
  <c r="I6" i="10"/>
  <c r="I6" i="9"/>
  <c r="I6" i="8"/>
  <c r="I6" i="7"/>
  <c r="I6" i="6"/>
  <c r="I6" i="5"/>
  <c r="I6" i="4"/>
  <c r="I6" i="3"/>
  <c r="I6" i="2"/>
  <c r="D14" i="14" l="1"/>
  <c r="D13" i="14"/>
  <c r="C13" i="7" l="1"/>
  <c r="I7" i="9"/>
  <c r="I8" i="9"/>
  <c r="I9" i="9"/>
  <c r="I10" i="9"/>
  <c r="I11" i="9"/>
  <c r="I12" i="9"/>
  <c r="C13" i="9"/>
  <c r="G13" i="9"/>
  <c r="H13" i="9"/>
  <c r="H13" i="10"/>
  <c r="G13" i="10"/>
  <c r="C13" i="10"/>
  <c r="I12" i="10"/>
  <c r="I11" i="10"/>
  <c r="I10" i="10"/>
  <c r="I9" i="10"/>
  <c r="I8" i="10"/>
  <c r="I7" i="10"/>
  <c r="H13" i="8"/>
  <c r="G13" i="8"/>
  <c r="C13" i="8"/>
  <c r="I12" i="8"/>
  <c r="I11" i="8"/>
  <c r="I10" i="8"/>
  <c r="I9" i="8"/>
  <c r="I8" i="8"/>
  <c r="I7" i="8"/>
  <c r="H13" i="7"/>
  <c r="G13" i="7"/>
  <c r="I12" i="7"/>
  <c r="I11" i="7"/>
  <c r="I10" i="7"/>
  <c r="I9" i="7"/>
  <c r="I8" i="7"/>
  <c r="I7" i="7"/>
  <c r="H13" i="6"/>
  <c r="G13" i="6"/>
  <c r="C13" i="6"/>
  <c r="I12" i="6"/>
  <c r="I11" i="6"/>
  <c r="I10" i="6"/>
  <c r="I9" i="6"/>
  <c r="I8" i="6"/>
  <c r="I7" i="6"/>
  <c r="H13" i="5"/>
  <c r="G13" i="5"/>
  <c r="C13" i="5"/>
  <c r="I12" i="5"/>
  <c r="I11" i="5"/>
  <c r="I10" i="5"/>
  <c r="I9" i="5"/>
  <c r="I8" i="5"/>
  <c r="I7" i="5"/>
  <c r="H13" i="4"/>
  <c r="G13" i="4"/>
  <c r="C13" i="4"/>
  <c r="I12" i="4"/>
  <c r="I11" i="4"/>
  <c r="I10" i="4"/>
  <c r="I9" i="4"/>
  <c r="I8" i="4"/>
  <c r="I7" i="4"/>
  <c r="H13" i="3"/>
  <c r="G13" i="3"/>
  <c r="C13" i="3"/>
  <c r="I12" i="3"/>
  <c r="I11" i="3"/>
  <c r="I10" i="3"/>
  <c r="I9" i="3"/>
  <c r="I8" i="3"/>
  <c r="I7" i="3"/>
  <c r="H13" i="2"/>
  <c r="G13" i="2"/>
  <c r="C13" i="2"/>
  <c r="I12" i="2"/>
  <c r="I11" i="2"/>
  <c r="I10" i="2"/>
  <c r="I9" i="2"/>
  <c r="I8" i="2"/>
  <c r="I7" i="2"/>
  <c r="H13" i="1"/>
  <c r="G13" i="1"/>
  <c r="I8" i="1"/>
  <c r="I9" i="1"/>
  <c r="I10" i="1"/>
  <c r="I11" i="1"/>
  <c r="I12" i="1"/>
  <c r="I7" i="1"/>
  <c r="I13" i="1" s="1"/>
  <c r="C13" i="1"/>
  <c r="I13" i="10" l="1"/>
  <c r="I13" i="9"/>
  <c r="I13" i="8"/>
  <c r="I13" i="7"/>
  <c r="I13" i="6"/>
  <c r="I13" i="5"/>
  <c r="I13" i="4"/>
  <c r="I13" i="3"/>
  <c r="I13" i="2"/>
</calcChain>
</file>

<file path=xl/sharedStrings.xml><?xml version="1.0" encoding="utf-8"?>
<sst xmlns="http://schemas.openxmlformats.org/spreadsheetml/2006/main" count="515" uniqueCount="117">
  <si>
    <t>Milestone</t>
  </si>
  <si>
    <t>Cum. Dist. Along Route (mi)</t>
  </si>
  <si>
    <t>Cum. Trav. Time (min:sec)</t>
  </si>
  <si>
    <t>Per Section</t>
  </si>
  <si>
    <t>Stopped Delay (s)</t>
  </si>
  <si>
    <t>No. of Stops</t>
  </si>
  <si>
    <t>Section Travel Time (min:sec)</t>
  </si>
  <si>
    <t>Special Notes</t>
  </si>
  <si>
    <t>Direction: West to East</t>
  </si>
  <si>
    <r>
      <t xml:space="preserve">Site: </t>
    </r>
    <r>
      <rPr>
        <sz val="12"/>
        <color theme="1"/>
        <rFont val="Calibri"/>
        <family val="2"/>
        <scheme val="minor"/>
      </rPr>
      <t>E Lincoln St.</t>
    </r>
  </si>
  <si>
    <r>
      <t>Run No.</t>
    </r>
    <r>
      <rPr>
        <sz val="12"/>
        <color theme="1"/>
        <rFont val="Calibri"/>
        <family val="2"/>
        <scheme val="minor"/>
      </rPr>
      <t>1</t>
    </r>
  </si>
  <si>
    <r>
      <t xml:space="preserve">Date: </t>
    </r>
    <r>
      <rPr>
        <sz val="12"/>
        <color theme="1"/>
        <rFont val="Calibri"/>
        <family val="2"/>
        <scheme val="minor"/>
      </rPr>
      <t>Aug 10</t>
    </r>
  </si>
  <si>
    <r>
      <t xml:space="preserve">Recorder: </t>
    </r>
    <r>
      <rPr>
        <sz val="12"/>
        <color theme="1"/>
        <rFont val="Calibri"/>
        <family val="2"/>
        <scheme val="minor"/>
      </rPr>
      <t>Tashdid Haque</t>
    </r>
  </si>
  <si>
    <r>
      <t xml:space="preserve">Start Time: </t>
    </r>
    <r>
      <rPr>
        <sz val="12"/>
        <color theme="1"/>
        <rFont val="Calibri"/>
        <family val="2"/>
        <scheme val="minor"/>
      </rPr>
      <t>3:00 PM</t>
    </r>
  </si>
  <si>
    <t>MP 4</t>
  </si>
  <si>
    <t>MP 5</t>
  </si>
  <si>
    <t>MP 6</t>
  </si>
  <si>
    <t>MP 7</t>
  </si>
  <si>
    <t>MP 8</t>
  </si>
  <si>
    <r>
      <t xml:space="preserve">Start Location: </t>
    </r>
    <r>
      <rPr>
        <sz val="12"/>
        <color theme="1"/>
        <rFont val="Calibri"/>
        <family val="2"/>
        <scheme val="minor"/>
      </rPr>
      <t>Milepost 1</t>
    </r>
  </si>
  <si>
    <t>MP 2</t>
  </si>
  <si>
    <t>MP 3</t>
  </si>
  <si>
    <t>Section Totals</t>
  </si>
  <si>
    <t>Direction: East to West</t>
  </si>
  <si>
    <r>
      <t xml:space="preserve">Start Location: </t>
    </r>
    <r>
      <rPr>
        <sz val="12"/>
        <color theme="1"/>
        <rFont val="Calibri"/>
        <family val="2"/>
        <scheme val="minor"/>
      </rPr>
      <t>Milepost 8</t>
    </r>
  </si>
  <si>
    <t>MP 1</t>
  </si>
  <si>
    <t>Stops due to double parked cars</t>
  </si>
  <si>
    <t>Stop due to signal</t>
  </si>
  <si>
    <t>Stops due to signal</t>
  </si>
  <si>
    <t>Stop due to double parked cars</t>
  </si>
  <si>
    <t>Run</t>
  </si>
  <si>
    <t>Total</t>
  </si>
  <si>
    <t>Mean</t>
  </si>
  <si>
    <t>SD</t>
  </si>
  <si>
    <t>Upper Limit Travel Time</t>
  </si>
  <si>
    <t>Average Travel Time</t>
  </si>
  <si>
    <t>Travel Time, s</t>
  </si>
  <si>
    <t>Delay Time, s</t>
  </si>
  <si>
    <t>Running Time, s</t>
  </si>
  <si>
    <t>Probability of occurrence</t>
  </si>
  <si>
    <t xml:space="preserve">Distribution of Signal Time </t>
  </si>
  <si>
    <t>No. of Signal Stop</t>
  </si>
  <si>
    <t>Duration of Stops, s</t>
  </si>
  <si>
    <t>Stop due to school bus</t>
  </si>
  <si>
    <t>Lower Limit Travel Time</t>
  </si>
  <si>
    <t>Average Speed, Sav (mi/hr)</t>
  </si>
  <si>
    <t>Total section, mi</t>
  </si>
  <si>
    <t>Lower Limit Speed, S1 (mi/hr)</t>
  </si>
  <si>
    <t>Upper Limit Speed, S2 (mi/hr)</t>
  </si>
  <si>
    <t>Intersection at MP 5</t>
  </si>
  <si>
    <t>Location: E Lincoln St.</t>
  </si>
  <si>
    <t>Clock Time</t>
  </si>
  <si>
    <t>Cycle Number</t>
  </si>
  <si>
    <t>Number of Vehicles in Queue</t>
  </si>
  <si>
    <t>+0 secs</t>
  </si>
  <si>
    <t xml:space="preserve">95% Confidence Interval </t>
  </si>
  <si>
    <t>+25 secs</t>
  </si>
  <si>
    <t>+50 secs</t>
  </si>
  <si>
    <t>Fatalites</t>
  </si>
  <si>
    <t>Fatal Accidents</t>
  </si>
  <si>
    <t>PDO Accidents</t>
  </si>
  <si>
    <t>Total involments</t>
  </si>
  <si>
    <t>Vehicle-Miles Traveled</t>
  </si>
  <si>
    <t>Registered Vehicles</t>
  </si>
  <si>
    <t>Licensed Drivers</t>
  </si>
  <si>
    <t>Area Population</t>
  </si>
  <si>
    <t>Injury Accidents</t>
  </si>
  <si>
    <t>Rate 1 (deaths per 100,000 population)</t>
  </si>
  <si>
    <t>Rate 2 (deaths per 10,000 registered vehicles)</t>
  </si>
  <si>
    <t>Rate 3 (deaths per 100,000 licensed drivers)</t>
  </si>
  <si>
    <t>Rate 4 (deaths per 1,000,000,000 veh-mi traveled)</t>
  </si>
  <si>
    <t>Severity Index</t>
  </si>
  <si>
    <t>Crash Statistics in Argentina for 2018</t>
  </si>
  <si>
    <t>Crash Statistics in USA for 2018</t>
  </si>
  <si>
    <t>-</t>
  </si>
  <si>
    <t>References</t>
  </si>
  <si>
    <t>1. https://www.argentina.gob.ar/seguridadvial</t>
  </si>
  <si>
    <t>2. https://www.itf-oecd.org/sites/default/files/argentina-road-safety.pdf</t>
  </si>
  <si>
    <t>3. https://www.iii.org/fact-statistic/facts-statistics-highway-safety</t>
  </si>
  <si>
    <t>Average Delay Time, dav</t>
  </si>
  <si>
    <t>Average Travel Time, sec</t>
  </si>
  <si>
    <t>SD of histogram</t>
  </si>
  <si>
    <t>Free Flow Speed, mi/hr</t>
  </si>
  <si>
    <t>ΣViq</t>
  </si>
  <si>
    <t>VT</t>
  </si>
  <si>
    <t>Vstop</t>
  </si>
  <si>
    <t>Time</t>
  </si>
  <si>
    <t>Block</t>
  </si>
  <si>
    <t>Slot</t>
  </si>
  <si>
    <t></t>
  </si>
  <si>
    <t>011</t>
  </si>
  <si>
    <t>013</t>
  </si>
  <si>
    <t>037</t>
  </si>
  <si>
    <t>046</t>
  </si>
  <si>
    <t>008</t>
  </si>
  <si>
    <t>064</t>
  </si>
  <si>
    <t>094</t>
  </si>
  <si>
    <t>099</t>
  </si>
  <si>
    <t>034</t>
  </si>
  <si>
    <t>Parking Field Study Sheet</t>
  </si>
  <si>
    <t>Parking Summary Sheet</t>
  </si>
  <si>
    <t>TOTAL</t>
  </si>
  <si>
    <t>Parking Location</t>
  </si>
  <si>
    <t>Time Interval</t>
  </si>
  <si>
    <t>1218-1280 W Encanto Blvd, Phoenix, AZ, United States</t>
  </si>
  <si>
    <t>Length of interval, hour</t>
  </si>
  <si>
    <t>Average parking duration, D, (h/veh)</t>
  </si>
  <si>
    <t>Average time in queue, s/veh</t>
  </si>
  <si>
    <t>Fraction of Vehicles stopping, FVS</t>
  </si>
  <si>
    <t>Correction Factor, C.F</t>
  </si>
  <si>
    <t>No. of lanes in survey lane</t>
  </si>
  <si>
    <t>No. of cycles in survey</t>
  </si>
  <si>
    <t>VSLC, veh/lane/cycle</t>
  </si>
  <si>
    <t>Total Control Delay, d (sec)</t>
  </si>
  <si>
    <t>Total No. of Legal Parking Spots</t>
  </si>
  <si>
    <t>Total Duration of Study, h</t>
  </si>
  <si>
    <t>Parking Turnover Rate, veh/stall/h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</si>
</sst>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Font Awesome 5 Free Solid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Font Awesome 5 Free Solid"/>
      <family val="3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1" applyAlignment="1">
      <alignment horizontal="center" vertical="center"/>
    </xf>
    <xf numFmtId="0" fontId="7" fillId="2" borderId="1" xfId="1" applyFont="1" applyAlignment="1">
      <alignment horizontal="center"/>
    </xf>
    <xf numFmtId="0" fontId="7" fillId="2" borderId="1" xfId="1" applyFont="1" applyAlignment="1">
      <alignment horizontal="center" vertical="center"/>
    </xf>
    <xf numFmtId="2" fontId="7" fillId="2" borderId="1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7" fillId="2" borderId="1" xfId="1" applyNumberFormat="1" applyFont="1" applyAlignment="1">
      <alignment horizontal="center" vertical="center"/>
    </xf>
    <xf numFmtId="18" fontId="0" fillId="0" borderId="0" xfId="0" applyNumberFormat="1" applyAlignment="1">
      <alignment vertical="center" wrapText="1"/>
    </xf>
    <xf numFmtId="0" fontId="7" fillId="2" borderId="1" xfId="1" applyFont="1" applyAlignment="1">
      <alignment horizontal="center" vertical="center" wrapText="1"/>
    </xf>
    <xf numFmtId="2" fontId="7" fillId="2" borderId="1" xfId="1" applyNumberFormat="1" applyFont="1" applyAlignment="1">
      <alignment horizontal="center" vertical="center" wrapText="1"/>
    </xf>
    <xf numFmtId="3" fontId="9" fillId="2" borderId="1" xfId="1" applyNumberFormat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3" fontId="9" fillId="2" borderId="1" xfId="1" quotePrefix="1" applyNumberFormat="1" applyFont="1" applyAlignment="1">
      <alignment horizontal="center" vertical="center"/>
    </xf>
    <xf numFmtId="0" fontId="1" fillId="2" borderId="1" xfId="1" quotePrefix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Fill="1"/>
    <xf numFmtId="0" fontId="14" fillId="0" borderId="7" xfId="0" applyFont="1" applyFill="1" applyBorder="1" applyAlignment="1">
      <alignment horizontal="center" vertical="center"/>
    </xf>
    <xf numFmtId="0" fontId="12" fillId="0" borderId="7" xfId="0" quotePrefix="1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0" fontId="14" fillId="0" borderId="7" xfId="0" quotePrefix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2" fillId="0" borderId="11" xfId="0" quotePrefix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2" fontId="7" fillId="2" borderId="1" xfId="1" applyNumberFormat="1" applyFont="1" applyAlignment="1">
      <alignment horizontal="center" vertical="center"/>
    </xf>
    <xf numFmtId="0" fontId="1" fillId="2" borderId="1" xfId="1" applyAlignment="1">
      <alignment horizontal="center" vertical="center" wrapText="1"/>
    </xf>
    <xf numFmtId="2" fontId="7" fillId="2" borderId="1" xfId="1" applyNumberFormat="1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2" fontId="7" fillId="2" borderId="1" xfId="1" applyNumberFormat="1" applyFont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 wrapText="1"/>
    </xf>
    <xf numFmtId="0" fontId="8" fillId="4" borderId="0" xfId="1" applyFont="1" applyFill="1" applyBorder="1" applyAlignment="1">
      <alignment horizontal="center" wrapText="1"/>
    </xf>
    <xf numFmtId="18" fontId="7" fillId="2" borderId="1" xfId="1" applyNumberFormat="1" applyFont="1" applyAlignment="1">
      <alignment horizontal="center" vertical="center" wrapText="1"/>
    </xf>
    <xf numFmtId="18" fontId="1" fillId="2" borderId="1" xfId="1" applyNumberFormat="1" applyAlignment="1">
      <alignment horizontal="center" vertical="center" wrapText="1"/>
    </xf>
    <xf numFmtId="0" fontId="7" fillId="2" borderId="13" xfId="1" applyFont="1" applyBorder="1" applyAlignment="1">
      <alignment horizontal="center" vertical="center"/>
    </xf>
    <xf numFmtId="2" fontId="7" fillId="2" borderId="13" xfId="1" applyNumberFormat="1" applyFont="1" applyBorder="1" applyAlignment="1">
      <alignment horizontal="center" vertical="center"/>
    </xf>
    <xf numFmtId="2" fontId="7" fillId="2" borderId="1" xfId="1" applyNumberFormat="1" applyFont="1" applyAlignment="1">
      <alignment horizontal="center" vertical="center" wrapText="1"/>
    </xf>
    <xf numFmtId="164" fontId="7" fillId="2" borderId="1" xfId="1" applyNumberFormat="1" applyFont="1" applyAlignment="1">
      <alignment horizontal="center" vertical="center" wrapText="1"/>
    </xf>
    <xf numFmtId="0" fontId="8" fillId="3" borderId="1" xfId="1" applyFont="1" applyFill="1" applyAlignment="1">
      <alignment horizontal="center"/>
    </xf>
    <xf numFmtId="0" fontId="8" fillId="2" borderId="1" xfId="1" applyFont="1" applyAlignment="1">
      <alignment horizontal="center"/>
    </xf>
    <xf numFmtId="0" fontId="9" fillId="2" borderId="1" xfId="1" applyFont="1" applyAlignment="1">
      <alignment horizontal="center" vertical="center" wrapText="1"/>
    </xf>
    <xf numFmtId="2" fontId="9" fillId="2" borderId="1" xfId="1" applyNumberFormat="1" applyFont="1" applyAlignment="1">
      <alignment horizontal="center" vertical="center"/>
    </xf>
    <xf numFmtId="0" fontId="10" fillId="2" borderId="1" xfId="1" applyFont="1" applyAlignment="1">
      <alignment horizontal="center"/>
    </xf>
    <xf numFmtId="0" fontId="0" fillId="0" borderId="0" xfId="0" applyAlignment="1">
      <alignment horizontal="left" vertical="center"/>
    </xf>
    <xf numFmtId="2" fontId="9" fillId="2" borderId="1" xfId="1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8" fontId="2" fillId="5" borderId="0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18" fontId="2" fillId="5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2" xfId="0" applyBorder="1"/>
    <xf numFmtId="0" fontId="7" fillId="2" borderId="9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 wrapText="1"/>
    </xf>
    <xf numFmtId="0" fontId="1" fillId="3" borderId="17" xfId="1" applyFill="1" applyBorder="1" applyAlignment="1">
      <alignment horizontal="center" vertical="center" wrapText="1"/>
    </xf>
    <xf numFmtId="0" fontId="1" fillId="3" borderId="10" xfId="1" applyFill="1" applyBorder="1" applyAlignment="1">
      <alignment horizontal="center" vertical="center" wrapText="1"/>
    </xf>
    <xf numFmtId="0" fontId="1" fillId="3" borderId="18" xfId="1" applyFill="1" applyBorder="1" applyAlignment="1">
      <alignment horizontal="center" vertical="center"/>
    </xf>
    <xf numFmtId="0" fontId="1" fillId="3" borderId="19" xfId="1" applyFill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1" fillId="3" borderId="23" xfId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Histogram of Actual Travel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'Data Analysis'!$O$4:$O$11</c:f>
              <c:numCache>
                <c:formatCode>General</c:formatCode>
                <c:ptCount val="8"/>
                <c:pt idx="0">
                  <c:v>520</c:v>
                </c:pt>
                <c:pt idx="1">
                  <c:v>535</c:v>
                </c:pt>
                <c:pt idx="2">
                  <c:v>547</c:v>
                </c:pt>
                <c:pt idx="3">
                  <c:v>572</c:v>
                </c:pt>
                <c:pt idx="4">
                  <c:v>578</c:v>
                </c:pt>
                <c:pt idx="5">
                  <c:v>588</c:v>
                </c:pt>
                <c:pt idx="6">
                  <c:v>595</c:v>
                </c:pt>
                <c:pt idx="7">
                  <c:v>599</c:v>
                </c:pt>
              </c:numCache>
            </c:numRef>
          </c:cat>
          <c:val>
            <c:numRef>
              <c:f>'Data Analysis'!$P$4:$P$11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7-459B-94E4-E2C3B503D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5551567"/>
        <c:axId val="966719215"/>
      </c:barChart>
      <c:catAx>
        <c:axId val="125555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Travel Time,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19215"/>
        <c:crosses val="autoZero"/>
        <c:auto val="1"/>
        <c:lblAlgn val="ctr"/>
        <c:lblOffset val="100"/>
        <c:noMultiLvlLbl val="0"/>
      </c:catAx>
      <c:valAx>
        <c:axId val="966719215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</a:t>
                </a:r>
                <a:r>
                  <a:rPr lang="en-US" baseline="0"/>
                  <a:t> Observations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515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1</xdr:row>
      <xdr:rowOff>91440</xdr:rowOff>
    </xdr:from>
    <xdr:to>
      <xdr:col>18</xdr:col>
      <xdr:colOff>304800</xdr:colOff>
      <xdr:row>17</xdr:row>
      <xdr:rowOff>15240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0736AEA-7CC0-4681-8AAD-B71E2C7C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5567-CF43-47CB-8B16-142D50941C7B}">
  <dimension ref="A1:J19"/>
  <sheetViews>
    <sheetView zoomScaleNormal="100" workbookViewId="0">
      <selection sqref="A1:J14"/>
    </sheetView>
  </sheetViews>
  <sheetFormatPr defaultRowHeight="14.4" x14ac:dyDescent="0.3"/>
  <cols>
    <col min="7" max="7" width="11" customWidth="1"/>
    <col min="8" max="8" width="10.33203125" customWidth="1"/>
    <col min="9" max="9" width="10.44140625" customWidth="1"/>
    <col min="10" max="10" width="19.109375" customWidth="1"/>
  </cols>
  <sheetData>
    <row r="1" spans="1:10" ht="16.2" thickBot="1" x14ac:dyDescent="0.35">
      <c r="A1" s="134" t="s">
        <v>8</v>
      </c>
      <c r="B1" s="135"/>
      <c r="C1" s="135"/>
      <c r="D1" s="135"/>
      <c r="E1" s="135"/>
      <c r="F1" s="135"/>
      <c r="G1" s="135"/>
      <c r="H1" s="135"/>
      <c r="I1" s="135"/>
      <c r="J1" s="136"/>
    </row>
    <row r="2" spans="1:10" ht="15.6" customHeight="1" x14ac:dyDescent="0.3">
      <c r="A2" s="137" t="s">
        <v>9</v>
      </c>
      <c r="B2" s="138"/>
      <c r="C2" s="138"/>
      <c r="D2" s="138"/>
      <c r="E2" s="138" t="s">
        <v>10</v>
      </c>
      <c r="F2" s="138"/>
      <c r="G2" s="138" t="s">
        <v>19</v>
      </c>
      <c r="H2" s="138"/>
      <c r="I2" s="138"/>
      <c r="J2" s="139"/>
    </row>
    <row r="3" spans="1:10" ht="15.6" x14ac:dyDescent="0.3">
      <c r="A3" s="140" t="s">
        <v>12</v>
      </c>
      <c r="B3" s="141"/>
      <c r="C3" s="141"/>
      <c r="D3" s="141"/>
      <c r="E3" s="141" t="s">
        <v>11</v>
      </c>
      <c r="F3" s="141"/>
      <c r="G3" s="141" t="s">
        <v>13</v>
      </c>
      <c r="H3" s="141"/>
      <c r="I3" s="141"/>
      <c r="J3" s="142"/>
    </row>
    <row r="4" spans="1:10" ht="15.6" customHeight="1" x14ac:dyDescent="0.3">
      <c r="A4" s="143" t="s">
        <v>0</v>
      </c>
      <c r="B4" s="144"/>
      <c r="C4" s="144" t="s">
        <v>1</v>
      </c>
      <c r="D4" s="144"/>
      <c r="E4" s="144" t="s">
        <v>2</v>
      </c>
      <c r="F4" s="144"/>
      <c r="G4" s="144" t="s">
        <v>3</v>
      </c>
      <c r="H4" s="144"/>
      <c r="I4" s="144"/>
      <c r="J4" s="145"/>
    </row>
    <row r="5" spans="1:10" ht="66" customHeight="1" x14ac:dyDescent="0.3">
      <c r="A5" s="143"/>
      <c r="B5" s="144"/>
      <c r="C5" s="144"/>
      <c r="D5" s="144"/>
      <c r="E5" s="144"/>
      <c r="F5" s="144"/>
      <c r="G5" s="146" t="s">
        <v>4</v>
      </c>
      <c r="H5" s="146" t="s">
        <v>5</v>
      </c>
      <c r="I5" s="146" t="s">
        <v>6</v>
      </c>
      <c r="J5" s="147" t="s">
        <v>7</v>
      </c>
    </row>
    <row r="6" spans="1:10" x14ac:dyDescent="0.3">
      <c r="A6" s="148" t="s">
        <v>20</v>
      </c>
      <c r="B6" s="128"/>
      <c r="C6" s="128">
        <v>7.4999999999999997E-2</v>
      </c>
      <c r="D6" s="128"/>
      <c r="E6" s="149">
        <v>2.2222222222222223E-2</v>
      </c>
      <c r="F6" s="128"/>
      <c r="G6" s="50">
        <v>0</v>
      </c>
      <c r="H6" s="50">
        <v>0</v>
      </c>
      <c r="I6" s="150">
        <v>2.2222222222222223E-2</v>
      </c>
      <c r="J6" s="51"/>
    </row>
    <row r="7" spans="1:10" x14ac:dyDescent="0.3">
      <c r="A7" s="148" t="s">
        <v>21</v>
      </c>
      <c r="B7" s="128"/>
      <c r="C7" s="128">
        <v>0.15</v>
      </c>
      <c r="D7" s="128"/>
      <c r="E7" s="149">
        <v>4.7222222222222221E-2</v>
      </c>
      <c r="F7" s="128"/>
      <c r="G7" s="50">
        <v>0</v>
      </c>
      <c r="H7" s="50">
        <v>0</v>
      </c>
      <c r="I7" s="150">
        <f>E7-E6</f>
        <v>2.4999999999999998E-2</v>
      </c>
      <c r="J7" s="51"/>
    </row>
    <row r="8" spans="1:10" x14ac:dyDescent="0.3">
      <c r="A8" s="148" t="s">
        <v>14</v>
      </c>
      <c r="B8" s="128"/>
      <c r="C8" s="128">
        <v>0.23</v>
      </c>
      <c r="D8" s="128"/>
      <c r="E8" s="149">
        <v>7.9166666666666663E-2</v>
      </c>
      <c r="F8" s="128"/>
      <c r="G8" s="50">
        <v>0</v>
      </c>
      <c r="H8" s="50">
        <v>0</v>
      </c>
      <c r="I8" s="150">
        <f t="shared" ref="I8:I12" si="0">E8-E7</f>
        <v>3.1944444444444442E-2</v>
      </c>
      <c r="J8" s="51"/>
    </row>
    <row r="9" spans="1:10" x14ac:dyDescent="0.3">
      <c r="A9" s="148" t="s">
        <v>15</v>
      </c>
      <c r="B9" s="128"/>
      <c r="C9" s="128">
        <v>0.3</v>
      </c>
      <c r="D9" s="128"/>
      <c r="E9" s="149">
        <v>0.15625</v>
      </c>
      <c r="F9" s="128"/>
      <c r="G9" s="50">
        <v>35</v>
      </c>
      <c r="H9" s="50">
        <v>1</v>
      </c>
      <c r="I9" s="150">
        <f t="shared" si="0"/>
        <v>7.7083333333333337E-2</v>
      </c>
      <c r="J9" s="51" t="s">
        <v>27</v>
      </c>
    </row>
    <row r="10" spans="1:10" ht="28.8" x14ac:dyDescent="0.3">
      <c r="A10" s="148" t="s">
        <v>16</v>
      </c>
      <c r="B10" s="128"/>
      <c r="C10" s="128">
        <v>0.37</v>
      </c>
      <c r="D10" s="128"/>
      <c r="E10" s="149">
        <v>0.25069444444444444</v>
      </c>
      <c r="F10" s="128"/>
      <c r="G10" s="50">
        <v>26</v>
      </c>
      <c r="H10" s="50">
        <v>4</v>
      </c>
      <c r="I10" s="150">
        <f t="shared" si="0"/>
        <v>9.4444444444444442E-2</v>
      </c>
      <c r="J10" s="53" t="s">
        <v>26</v>
      </c>
    </row>
    <row r="11" spans="1:10" x14ac:dyDescent="0.3">
      <c r="A11" s="148" t="s">
        <v>17</v>
      </c>
      <c r="B11" s="128"/>
      <c r="C11" s="128">
        <v>0.44</v>
      </c>
      <c r="D11" s="128"/>
      <c r="E11" s="149">
        <v>0.30555555555555552</v>
      </c>
      <c r="F11" s="128"/>
      <c r="G11" s="50">
        <v>20</v>
      </c>
      <c r="H11" s="50">
        <v>2</v>
      </c>
      <c r="I11" s="150">
        <f t="shared" si="0"/>
        <v>5.4861111111111083E-2</v>
      </c>
      <c r="J11" s="51" t="s">
        <v>28</v>
      </c>
    </row>
    <row r="12" spans="1:10" x14ac:dyDescent="0.3">
      <c r="A12" s="148" t="s">
        <v>18</v>
      </c>
      <c r="B12" s="128"/>
      <c r="C12" s="128">
        <v>0.52</v>
      </c>
      <c r="D12" s="128"/>
      <c r="E12" s="149">
        <v>0.3611111111111111</v>
      </c>
      <c r="F12" s="128"/>
      <c r="G12" s="50">
        <v>0</v>
      </c>
      <c r="H12" s="50">
        <v>0</v>
      </c>
      <c r="I12" s="150">
        <f t="shared" si="0"/>
        <v>5.555555555555558E-2</v>
      </c>
      <c r="J12" s="51"/>
    </row>
    <row r="13" spans="1:10" x14ac:dyDescent="0.3">
      <c r="A13" s="151" t="s">
        <v>22</v>
      </c>
      <c r="B13" s="152"/>
      <c r="C13" s="153">
        <f>SUM(C6:D12)</f>
        <v>2.085</v>
      </c>
      <c r="D13" s="153"/>
      <c r="E13" s="128"/>
      <c r="F13" s="128"/>
      <c r="G13" s="128">
        <f>SUM(G6:G12)</f>
        <v>81</v>
      </c>
      <c r="H13" s="128">
        <f>SUM(H6:H12)</f>
        <v>7</v>
      </c>
      <c r="I13" s="149">
        <f>SUM(I6:I12)</f>
        <v>0.3611111111111111</v>
      </c>
      <c r="J13" s="27"/>
    </row>
    <row r="14" spans="1:10" ht="15" thickBot="1" x14ac:dyDescent="0.35">
      <c r="A14" s="154"/>
      <c r="B14" s="155"/>
      <c r="C14" s="156"/>
      <c r="D14" s="156"/>
      <c r="E14" s="129"/>
      <c r="F14" s="129"/>
      <c r="G14" s="129"/>
      <c r="H14" s="129"/>
      <c r="I14" s="129"/>
      <c r="J14" s="157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6"/>
      <c r="E17" s="2"/>
      <c r="F17" s="2"/>
      <c r="G17" s="6"/>
      <c r="H17" s="6"/>
      <c r="I17" s="2"/>
    </row>
    <row r="18" spans="1:9" x14ac:dyDescent="0.3">
      <c r="A18" s="2"/>
      <c r="B18" s="2"/>
      <c r="C18" s="2"/>
      <c r="D18" s="6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6"/>
      <c r="E19" s="2"/>
      <c r="F19" s="2"/>
      <c r="G19" s="2"/>
      <c r="H19" s="2"/>
      <c r="I19" s="2"/>
    </row>
  </sheetData>
  <mergeCells count="38">
    <mergeCell ref="G13:G14"/>
    <mergeCell ref="H13:H14"/>
    <mergeCell ref="I13:I14"/>
    <mergeCell ref="E8:F8"/>
    <mergeCell ref="E9:F9"/>
    <mergeCell ref="E10:F10"/>
    <mergeCell ref="E11:F11"/>
    <mergeCell ref="E12:F12"/>
    <mergeCell ref="A13:B14"/>
    <mergeCell ref="C13:D14"/>
    <mergeCell ref="E13:F14"/>
    <mergeCell ref="A8:B8"/>
    <mergeCell ref="A9:B9"/>
    <mergeCell ref="A10:B10"/>
    <mergeCell ref="A11:B11"/>
    <mergeCell ref="A12:B12"/>
    <mergeCell ref="C8:D8"/>
    <mergeCell ref="C9:D9"/>
    <mergeCell ref="C10:D10"/>
    <mergeCell ref="C11:D11"/>
    <mergeCell ref="C12:D12"/>
    <mergeCell ref="A6:B6"/>
    <mergeCell ref="A7:B7"/>
    <mergeCell ref="C6:D6"/>
    <mergeCell ref="C7:D7"/>
    <mergeCell ref="E6:F6"/>
    <mergeCell ref="E7:F7"/>
    <mergeCell ref="G4:J4"/>
    <mergeCell ref="G2:J2"/>
    <mergeCell ref="G3:J3"/>
    <mergeCell ref="A4:B5"/>
    <mergeCell ref="C4:D5"/>
    <mergeCell ref="E4:F5"/>
    <mergeCell ref="A1:J1"/>
    <mergeCell ref="A2:D2"/>
    <mergeCell ref="E2:F2"/>
    <mergeCell ref="E3:F3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C5-0316-4926-BDFD-CE25DAA31F47}">
  <dimension ref="A1:J14"/>
  <sheetViews>
    <sheetView workbookViewId="0">
      <selection activeCell="J12" sqref="J12"/>
    </sheetView>
  </sheetViews>
  <sheetFormatPr defaultRowHeight="14.4" x14ac:dyDescent="0.3"/>
  <cols>
    <col min="9" max="9" width="10.21875" customWidth="1"/>
    <col min="10" max="10" width="12.21875" customWidth="1"/>
  </cols>
  <sheetData>
    <row r="1" spans="1:10" ht="15.6" x14ac:dyDescent="0.3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19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62.4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20</v>
      </c>
      <c r="B6" s="57"/>
      <c r="C6" s="57">
        <v>7.4999999999999997E-2</v>
      </c>
      <c r="D6" s="57"/>
      <c r="E6" s="58">
        <v>2.6388888888888889E-2</v>
      </c>
      <c r="F6" s="57"/>
      <c r="G6" s="3">
        <v>0</v>
      </c>
      <c r="H6" s="3">
        <v>0</v>
      </c>
      <c r="I6" s="5">
        <f>E6</f>
        <v>2.6388888888888889E-2</v>
      </c>
      <c r="J6" s="7"/>
    </row>
    <row r="7" spans="1:10" ht="28.8" x14ac:dyDescent="0.3">
      <c r="A7" s="57" t="s">
        <v>21</v>
      </c>
      <c r="B7" s="57"/>
      <c r="C7" s="57">
        <v>0.15</v>
      </c>
      <c r="D7" s="57"/>
      <c r="E7" s="58">
        <v>5.7638888888888885E-2</v>
      </c>
      <c r="F7" s="57"/>
      <c r="G7" s="3">
        <v>13</v>
      </c>
      <c r="H7" s="3">
        <v>1</v>
      </c>
      <c r="I7" s="5">
        <f>E7-E6</f>
        <v>3.1249999999999997E-2</v>
      </c>
      <c r="J7" s="7" t="s">
        <v>27</v>
      </c>
    </row>
    <row r="8" spans="1:10" ht="28.8" x14ac:dyDescent="0.3">
      <c r="A8" s="57" t="s">
        <v>14</v>
      </c>
      <c r="B8" s="57"/>
      <c r="C8" s="57">
        <v>0.23</v>
      </c>
      <c r="D8" s="57"/>
      <c r="E8" s="58">
        <v>8.2638888888888887E-2</v>
      </c>
      <c r="F8" s="57"/>
      <c r="G8" s="3">
        <v>16</v>
      </c>
      <c r="H8" s="3">
        <v>1</v>
      </c>
      <c r="I8" s="5">
        <f t="shared" ref="I8:I12" si="0">E8-E7</f>
        <v>2.5000000000000001E-2</v>
      </c>
      <c r="J8" s="7" t="s">
        <v>27</v>
      </c>
    </row>
    <row r="9" spans="1:10" x14ac:dyDescent="0.3">
      <c r="A9" s="57" t="s">
        <v>15</v>
      </c>
      <c r="B9" s="57"/>
      <c r="C9" s="57">
        <v>0.3</v>
      </c>
      <c r="D9" s="57"/>
      <c r="E9" s="58">
        <v>0.1673611111111111</v>
      </c>
      <c r="F9" s="57"/>
      <c r="G9" s="3">
        <v>0</v>
      </c>
      <c r="H9" s="3">
        <v>0</v>
      </c>
      <c r="I9" s="5">
        <f t="shared" si="0"/>
        <v>8.4722222222222213E-2</v>
      </c>
      <c r="J9" s="7"/>
    </row>
    <row r="10" spans="1:10" ht="57.6" x14ac:dyDescent="0.3">
      <c r="A10" s="57" t="s">
        <v>16</v>
      </c>
      <c r="B10" s="57"/>
      <c r="C10" s="57">
        <v>0.37</v>
      </c>
      <c r="D10" s="57"/>
      <c r="E10" s="58">
        <v>0.26250000000000001</v>
      </c>
      <c r="F10" s="57"/>
      <c r="G10" s="3">
        <v>41</v>
      </c>
      <c r="H10" s="3">
        <v>3</v>
      </c>
      <c r="I10" s="5">
        <f t="shared" si="0"/>
        <v>9.5138888888888912E-2</v>
      </c>
      <c r="J10" s="7" t="s">
        <v>26</v>
      </c>
    </row>
    <row r="11" spans="1:10" ht="43.2" x14ac:dyDescent="0.3">
      <c r="A11" s="57" t="s">
        <v>17</v>
      </c>
      <c r="B11" s="57"/>
      <c r="C11" s="57">
        <v>0.44</v>
      </c>
      <c r="D11" s="57"/>
      <c r="E11" s="58">
        <v>0.31875000000000003</v>
      </c>
      <c r="F11" s="57"/>
      <c r="G11" s="3">
        <v>21</v>
      </c>
      <c r="H11" s="3">
        <v>2</v>
      </c>
      <c r="I11" s="5">
        <f t="shared" si="0"/>
        <v>5.6250000000000022E-2</v>
      </c>
      <c r="J11" s="7" t="s">
        <v>26</v>
      </c>
    </row>
    <row r="12" spans="1:10" x14ac:dyDescent="0.3">
      <c r="A12" s="57" t="s">
        <v>18</v>
      </c>
      <c r="B12" s="57"/>
      <c r="C12" s="57">
        <v>0.52</v>
      </c>
      <c r="D12" s="57"/>
      <c r="E12" s="58">
        <v>0.37152777777777773</v>
      </c>
      <c r="F12" s="57"/>
      <c r="G12" s="3">
        <v>0</v>
      </c>
      <c r="H12" s="3">
        <v>0</v>
      </c>
      <c r="I12" s="5">
        <f t="shared" si="0"/>
        <v>5.2777777777777701E-2</v>
      </c>
      <c r="J12" s="7"/>
    </row>
    <row r="13" spans="1:10" x14ac:dyDescent="0.3">
      <c r="A13" s="59" t="s">
        <v>22</v>
      </c>
      <c r="B13" s="59"/>
      <c r="C13" s="60">
        <f>SUM(C6:D12)</f>
        <v>2.085</v>
      </c>
      <c r="D13" s="60"/>
      <c r="E13" s="57"/>
      <c r="F13" s="57"/>
      <c r="G13" s="57">
        <f>SUM(G6:G12)</f>
        <v>91</v>
      </c>
      <c r="H13" s="57">
        <f>SUM(H6:H12)</f>
        <v>7</v>
      </c>
      <c r="I13" s="58">
        <f>SUM(I6:I12)</f>
        <v>0.37152777777777773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A10:B10"/>
    <mergeCell ref="C10:D10"/>
    <mergeCell ref="E10:F10"/>
    <mergeCell ref="I13:I14"/>
    <mergeCell ref="A11:B11"/>
    <mergeCell ref="C11:D11"/>
    <mergeCell ref="E11:F11"/>
    <mergeCell ref="A12:B12"/>
    <mergeCell ref="C12:D12"/>
    <mergeCell ref="E12:F12"/>
    <mergeCell ref="A13:B14"/>
    <mergeCell ref="C13:D14"/>
    <mergeCell ref="E13:F14"/>
    <mergeCell ref="G13:G14"/>
    <mergeCell ref="H13:H14"/>
    <mergeCell ref="E6:F6"/>
    <mergeCell ref="A7:B7"/>
    <mergeCell ref="C7:D7"/>
    <mergeCell ref="E7:F7"/>
    <mergeCell ref="A9:B9"/>
    <mergeCell ref="C9:D9"/>
    <mergeCell ref="E9:F9"/>
    <mergeCell ref="A8:B8"/>
    <mergeCell ref="C8:D8"/>
    <mergeCell ref="E8:F8"/>
    <mergeCell ref="A1:J1"/>
    <mergeCell ref="A2:D2"/>
    <mergeCell ref="E2:F2"/>
    <mergeCell ref="G2:J2"/>
    <mergeCell ref="A3:D3"/>
    <mergeCell ref="E3:F3"/>
    <mergeCell ref="G3:J3"/>
    <mergeCell ref="A4:B5"/>
    <mergeCell ref="C4:D5"/>
    <mergeCell ref="E4:F5"/>
    <mergeCell ref="G4:J4"/>
    <mergeCell ref="A6:B6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61F2-FD50-4F9E-A7CA-36DD62427525}">
  <dimension ref="A1:J14"/>
  <sheetViews>
    <sheetView workbookViewId="0">
      <selection activeCell="J9" sqref="J9"/>
    </sheetView>
  </sheetViews>
  <sheetFormatPr defaultRowHeight="14.4" x14ac:dyDescent="0.3"/>
  <cols>
    <col min="10" max="10" width="13.5546875" customWidth="1"/>
  </cols>
  <sheetData>
    <row r="1" spans="1:10" ht="15.6" x14ac:dyDescent="0.3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19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78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20</v>
      </c>
      <c r="B6" s="57"/>
      <c r="C6" s="57">
        <v>7.4999999999999997E-2</v>
      </c>
      <c r="D6" s="57"/>
      <c r="E6" s="58">
        <v>3.3333333333333333E-2</v>
      </c>
      <c r="F6" s="57"/>
      <c r="G6" s="3">
        <v>0</v>
      </c>
      <c r="H6" s="3">
        <v>0</v>
      </c>
      <c r="I6" s="5">
        <f>E6</f>
        <v>3.3333333333333333E-2</v>
      </c>
      <c r="J6" s="7"/>
    </row>
    <row r="7" spans="1:10" x14ac:dyDescent="0.3">
      <c r="A7" s="57" t="s">
        <v>21</v>
      </c>
      <c r="B7" s="57"/>
      <c r="C7" s="57">
        <v>0.15</v>
      </c>
      <c r="D7" s="57"/>
      <c r="E7" s="58">
        <v>8.8888888888888892E-2</v>
      </c>
      <c r="F7" s="57"/>
      <c r="G7" s="3">
        <v>0</v>
      </c>
      <c r="H7" s="3">
        <v>0</v>
      </c>
      <c r="I7" s="5">
        <f>E7-E6</f>
        <v>5.5555555555555559E-2</v>
      </c>
      <c r="J7" s="7"/>
    </row>
    <row r="8" spans="1:10" ht="28.8" x14ac:dyDescent="0.3">
      <c r="A8" s="57" t="s">
        <v>14</v>
      </c>
      <c r="B8" s="57"/>
      <c r="C8" s="57">
        <v>0.23</v>
      </c>
      <c r="D8" s="57"/>
      <c r="E8" s="58">
        <v>0.15694444444444444</v>
      </c>
      <c r="F8" s="57"/>
      <c r="G8" s="3">
        <v>23</v>
      </c>
      <c r="H8" s="3">
        <v>1</v>
      </c>
      <c r="I8" s="5">
        <f t="shared" ref="I8:I12" si="0">E8-E7</f>
        <v>6.805555555555555E-2</v>
      </c>
      <c r="J8" s="7" t="s">
        <v>27</v>
      </c>
    </row>
    <row r="9" spans="1:10" ht="28.8" x14ac:dyDescent="0.3">
      <c r="A9" s="57" t="s">
        <v>15</v>
      </c>
      <c r="B9" s="57"/>
      <c r="C9" s="57">
        <v>0.3</v>
      </c>
      <c r="D9" s="57"/>
      <c r="E9" s="58">
        <v>0.19375000000000001</v>
      </c>
      <c r="F9" s="57"/>
      <c r="G9" s="3">
        <v>10</v>
      </c>
      <c r="H9" s="3">
        <v>1</v>
      </c>
      <c r="I9" s="5">
        <f t="shared" si="0"/>
        <v>3.6805555555555564E-2</v>
      </c>
      <c r="J9" s="7" t="s">
        <v>43</v>
      </c>
    </row>
    <row r="10" spans="1:10" ht="43.2" x14ac:dyDescent="0.3">
      <c r="A10" s="57" t="s">
        <v>16</v>
      </c>
      <c r="B10" s="57"/>
      <c r="C10" s="57">
        <v>0.37</v>
      </c>
      <c r="D10" s="57"/>
      <c r="E10" s="58">
        <v>0.2673611111111111</v>
      </c>
      <c r="F10" s="57"/>
      <c r="G10" s="3">
        <v>19</v>
      </c>
      <c r="H10" s="3">
        <v>2</v>
      </c>
      <c r="I10" s="5">
        <f t="shared" si="0"/>
        <v>7.3611111111111099E-2</v>
      </c>
      <c r="J10" s="7" t="s">
        <v>26</v>
      </c>
    </row>
    <row r="11" spans="1:10" x14ac:dyDescent="0.3">
      <c r="A11" s="57" t="s">
        <v>17</v>
      </c>
      <c r="B11" s="57"/>
      <c r="C11" s="57">
        <v>0.44</v>
      </c>
      <c r="D11" s="57"/>
      <c r="E11" s="58">
        <v>0.31805555555555554</v>
      </c>
      <c r="F11" s="57"/>
      <c r="G11" s="3">
        <v>0</v>
      </c>
      <c r="H11" s="3">
        <v>0</v>
      </c>
      <c r="I11" s="5">
        <f t="shared" si="0"/>
        <v>5.0694444444444431E-2</v>
      </c>
      <c r="J11" s="7"/>
    </row>
    <row r="12" spans="1:10" ht="28.8" x14ac:dyDescent="0.3">
      <c r="A12" s="57" t="s">
        <v>18</v>
      </c>
      <c r="B12" s="57"/>
      <c r="C12" s="57">
        <v>0.52</v>
      </c>
      <c r="D12" s="57"/>
      <c r="E12" s="58">
        <v>0.37986111111111115</v>
      </c>
      <c r="F12" s="57"/>
      <c r="G12" s="3">
        <v>15</v>
      </c>
      <c r="H12" s="3">
        <v>2</v>
      </c>
      <c r="I12" s="5">
        <f t="shared" si="0"/>
        <v>6.1805555555555614E-2</v>
      </c>
      <c r="J12" s="7" t="s">
        <v>28</v>
      </c>
    </row>
    <row r="13" spans="1:10" x14ac:dyDescent="0.3">
      <c r="A13" s="59" t="s">
        <v>22</v>
      </c>
      <c r="B13" s="59"/>
      <c r="C13" s="60">
        <f>SUM(C6:D12)</f>
        <v>2.085</v>
      </c>
      <c r="D13" s="60"/>
      <c r="E13" s="57"/>
      <c r="F13" s="57"/>
      <c r="G13" s="57">
        <f>SUM(G6:G12)</f>
        <v>67</v>
      </c>
      <c r="H13" s="57">
        <f>SUM(H6:H12)</f>
        <v>6</v>
      </c>
      <c r="I13" s="58">
        <f>SUM(I6:I12)</f>
        <v>0.37986111111111115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9241-633B-4F3A-B9CC-37FA8BD8E2FA}">
  <dimension ref="A1:J14"/>
  <sheetViews>
    <sheetView workbookViewId="0">
      <selection activeCell="J12" sqref="J12"/>
    </sheetView>
  </sheetViews>
  <sheetFormatPr defaultRowHeight="14.4" x14ac:dyDescent="0.3"/>
  <cols>
    <col min="9" max="9" width="10.6640625" customWidth="1"/>
  </cols>
  <sheetData>
    <row r="1" spans="1:10" ht="15.6" x14ac:dyDescent="0.3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19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62.4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20</v>
      </c>
      <c r="B6" s="57"/>
      <c r="C6" s="57">
        <v>7.4999999999999997E-2</v>
      </c>
      <c r="D6" s="57"/>
      <c r="E6" s="58">
        <v>3.4027777777777775E-2</v>
      </c>
      <c r="F6" s="57"/>
      <c r="G6" s="3">
        <v>0</v>
      </c>
      <c r="H6" s="3">
        <v>0</v>
      </c>
      <c r="I6" s="5">
        <f>E6</f>
        <v>3.4027777777777775E-2</v>
      </c>
      <c r="J6" s="7"/>
    </row>
    <row r="7" spans="1:10" ht="28.8" x14ac:dyDescent="0.3">
      <c r="A7" s="57" t="s">
        <v>21</v>
      </c>
      <c r="B7" s="57"/>
      <c r="C7" s="57">
        <v>0.15</v>
      </c>
      <c r="D7" s="57"/>
      <c r="E7" s="58">
        <v>8.6805555555555566E-2</v>
      </c>
      <c r="F7" s="57"/>
      <c r="G7" s="3">
        <v>18</v>
      </c>
      <c r="H7" s="3">
        <v>2</v>
      </c>
      <c r="I7" s="5">
        <f>E7-E6</f>
        <v>5.2777777777777792E-2</v>
      </c>
      <c r="J7" s="7" t="s">
        <v>28</v>
      </c>
    </row>
    <row r="8" spans="1:10" x14ac:dyDescent="0.3">
      <c r="A8" s="57" t="s">
        <v>14</v>
      </c>
      <c r="B8" s="57"/>
      <c r="C8" s="57">
        <v>0.23</v>
      </c>
      <c r="D8" s="57"/>
      <c r="E8" s="58">
        <v>0.13194444444444445</v>
      </c>
      <c r="F8" s="57"/>
      <c r="G8" s="3">
        <v>0</v>
      </c>
      <c r="H8" s="3">
        <v>0</v>
      </c>
      <c r="I8" s="5">
        <f t="shared" ref="I8:I12" si="0">E8-E7</f>
        <v>4.5138888888888881E-2</v>
      </c>
      <c r="J8" s="7"/>
    </row>
    <row r="9" spans="1:10" ht="57.6" x14ac:dyDescent="0.3">
      <c r="A9" s="57" t="s">
        <v>15</v>
      </c>
      <c r="B9" s="57"/>
      <c r="C9" s="57">
        <v>0.3</v>
      </c>
      <c r="D9" s="57"/>
      <c r="E9" s="58">
        <v>0.23958333333333334</v>
      </c>
      <c r="F9" s="57"/>
      <c r="G9" s="3">
        <v>22</v>
      </c>
      <c r="H9" s="3">
        <v>3</v>
      </c>
      <c r="I9" s="5">
        <f t="shared" si="0"/>
        <v>0.1076388888888889</v>
      </c>
      <c r="J9" s="7" t="s">
        <v>26</v>
      </c>
    </row>
    <row r="10" spans="1:10" ht="28.8" x14ac:dyDescent="0.3">
      <c r="A10" s="57" t="s">
        <v>16</v>
      </c>
      <c r="B10" s="57"/>
      <c r="C10" s="57">
        <v>0.37</v>
      </c>
      <c r="D10" s="57"/>
      <c r="E10" s="58">
        <v>0.29236111111111113</v>
      </c>
      <c r="F10" s="57"/>
      <c r="G10" s="3">
        <v>15</v>
      </c>
      <c r="H10" s="3">
        <v>2</v>
      </c>
      <c r="I10" s="5">
        <f t="shared" si="0"/>
        <v>5.2777777777777785E-2</v>
      </c>
      <c r="J10" s="7" t="s">
        <v>28</v>
      </c>
    </row>
    <row r="11" spans="1:10" ht="57.6" x14ac:dyDescent="0.3">
      <c r="A11" s="57" t="s">
        <v>17</v>
      </c>
      <c r="B11" s="57"/>
      <c r="C11" s="57">
        <v>0.44</v>
      </c>
      <c r="D11" s="57"/>
      <c r="E11" s="58">
        <v>0.34375</v>
      </c>
      <c r="F11" s="57"/>
      <c r="G11" s="3">
        <v>31</v>
      </c>
      <c r="H11" s="3">
        <v>1</v>
      </c>
      <c r="I11" s="5">
        <f t="shared" si="0"/>
        <v>5.1388888888888873E-2</v>
      </c>
      <c r="J11" s="7" t="s">
        <v>29</v>
      </c>
    </row>
    <row r="12" spans="1:10" ht="28.8" x14ac:dyDescent="0.3">
      <c r="A12" s="57" t="s">
        <v>18</v>
      </c>
      <c r="B12" s="57"/>
      <c r="C12" s="57">
        <v>0.52</v>
      </c>
      <c r="D12" s="57"/>
      <c r="E12" s="58">
        <v>0.40138888888888885</v>
      </c>
      <c r="F12" s="57"/>
      <c r="G12" s="3">
        <v>19</v>
      </c>
      <c r="H12" s="3">
        <v>2</v>
      </c>
      <c r="I12" s="5">
        <f t="shared" si="0"/>
        <v>5.7638888888888851E-2</v>
      </c>
      <c r="J12" s="7" t="s">
        <v>28</v>
      </c>
    </row>
    <row r="13" spans="1:10" x14ac:dyDescent="0.3">
      <c r="A13" s="59" t="s">
        <v>22</v>
      </c>
      <c r="B13" s="59"/>
      <c r="C13" s="60">
        <f>SUM(C6:D12)</f>
        <v>2.085</v>
      </c>
      <c r="D13" s="60"/>
      <c r="E13" s="57"/>
      <c r="F13" s="57"/>
      <c r="G13" s="57">
        <f>SUM(G6:G12)</f>
        <v>105</v>
      </c>
      <c r="H13" s="57">
        <f>SUM(H6:H12)</f>
        <v>10</v>
      </c>
      <c r="I13" s="58">
        <f>SUM(I6:I12)</f>
        <v>0.40138888888888885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7E5C-3837-4857-A301-803712F739A9}">
  <dimension ref="A1:J14"/>
  <sheetViews>
    <sheetView workbookViewId="0">
      <selection activeCell="P9" sqref="P9"/>
    </sheetView>
  </sheetViews>
  <sheetFormatPr defaultRowHeight="14.4" x14ac:dyDescent="0.3"/>
  <cols>
    <col min="9" max="9" width="10.77734375" customWidth="1"/>
  </cols>
  <sheetData>
    <row r="1" spans="1:10" ht="15.6" x14ac:dyDescent="0.3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19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62.4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20</v>
      </c>
      <c r="B6" s="57"/>
      <c r="C6" s="57">
        <v>7.4999999999999997E-2</v>
      </c>
      <c r="D6" s="57"/>
      <c r="E6" s="58">
        <v>1.6666666666666666E-2</v>
      </c>
      <c r="F6" s="57"/>
      <c r="G6" s="3">
        <v>0</v>
      </c>
      <c r="H6" s="3">
        <v>0</v>
      </c>
      <c r="I6" s="5">
        <f>E6</f>
        <v>1.6666666666666666E-2</v>
      </c>
      <c r="J6" s="7"/>
    </row>
    <row r="7" spans="1:10" ht="28.8" x14ac:dyDescent="0.3">
      <c r="A7" s="57" t="s">
        <v>21</v>
      </c>
      <c r="B7" s="57"/>
      <c r="C7" s="57">
        <v>0.15</v>
      </c>
      <c r="D7" s="57"/>
      <c r="E7" s="58">
        <v>6.7361111111111108E-2</v>
      </c>
      <c r="F7" s="57"/>
      <c r="G7" s="3">
        <v>15</v>
      </c>
      <c r="H7" s="3">
        <v>1</v>
      </c>
      <c r="I7" s="5">
        <f>E7-E6</f>
        <v>5.0694444444444445E-2</v>
      </c>
      <c r="J7" s="7" t="s">
        <v>28</v>
      </c>
    </row>
    <row r="8" spans="1:10" x14ac:dyDescent="0.3">
      <c r="A8" s="57" t="s">
        <v>14</v>
      </c>
      <c r="B8" s="57"/>
      <c r="C8" s="57">
        <v>0.23</v>
      </c>
      <c r="D8" s="57"/>
      <c r="E8" s="58">
        <v>0.12222222222222223</v>
      </c>
      <c r="F8" s="57"/>
      <c r="G8" s="3">
        <v>0</v>
      </c>
      <c r="H8" s="3">
        <v>0</v>
      </c>
      <c r="I8" s="5">
        <f t="shared" ref="I8:I12" si="0">E8-E7</f>
        <v>5.4861111111111124E-2</v>
      </c>
      <c r="J8" s="7"/>
    </row>
    <row r="9" spans="1:10" ht="57.6" x14ac:dyDescent="0.3">
      <c r="A9" s="57" t="s">
        <v>15</v>
      </c>
      <c r="B9" s="57"/>
      <c r="C9" s="57">
        <v>0.3</v>
      </c>
      <c r="D9" s="57"/>
      <c r="E9" s="58">
        <v>0.18611111111111112</v>
      </c>
      <c r="F9" s="57"/>
      <c r="G9" s="3">
        <v>29</v>
      </c>
      <c r="H9" s="3">
        <v>1</v>
      </c>
      <c r="I9" s="5">
        <f t="shared" si="0"/>
        <v>6.3888888888888884E-2</v>
      </c>
      <c r="J9" s="7" t="s">
        <v>29</v>
      </c>
    </row>
    <row r="10" spans="1:10" ht="28.8" x14ac:dyDescent="0.3">
      <c r="A10" s="57" t="s">
        <v>16</v>
      </c>
      <c r="B10" s="57"/>
      <c r="C10" s="57">
        <v>0.37</v>
      </c>
      <c r="D10" s="57"/>
      <c r="E10" s="58">
        <v>0.2638888888888889</v>
      </c>
      <c r="F10" s="57"/>
      <c r="G10" s="3">
        <v>21</v>
      </c>
      <c r="H10" s="3">
        <v>2</v>
      </c>
      <c r="I10" s="5">
        <f t="shared" si="0"/>
        <v>7.7777777777777779E-2</v>
      </c>
      <c r="J10" s="7" t="s">
        <v>28</v>
      </c>
    </row>
    <row r="11" spans="1:10" ht="28.8" x14ac:dyDescent="0.3">
      <c r="A11" s="57" t="s">
        <v>17</v>
      </c>
      <c r="B11" s="57"/>
      <c r="C11" s="57">
        <v>0.44</v>
      </c>
      <c r="D11" s="57"/>
      <c r="E11" s="58">
        <v>0.34375</v>
      </c>
      <c r="F11" s="57"/>
      <c r="G11" s="3">
        <v>17</v>
      </c>
      <c r="H11" s="3">
        <v>2</v>
      </c>
      <c r="I11" s="5">
        <f t="shared" si="0"/>
        <v>7.9861111111111105E-2</v>
      </c>
      <c r="J11" s="7" t="s">
        <v>28</v>
      </c>
    </row>
    <row r="12" spans="1:10" ht="57.6" x14ac:dyDescent="0.3">
      <c r="A12" s="57" t="s">
        <v>18</v>
      </c>
      <c r="B12" s="57"/>
      <c r="C12" s="57">
        <v>0.52</v>
      </c>
      <c r="D12" s="57"/>
      <c r="E12" s="58">
        <v>0.41319444444444442</v>
      </c>
      <c r="F12" s="57"/>
      <c r="G12" s="3">
        <v>22</v>
      </c>
      <c r="H12" s="3">
        <v>1</v>
      </c>
      <c r="I12" s="5">
        <f t="shared" si="0"/>
        <v>6.944444444444442E-2</v>
      </c>
      <c r="J12" s="7" t="s">
        <v>29</v>
      </c>
    </row>
    <row r="13" spans="1:10" x14ac:dyDescent="0.3">
      <c r="A13" s="59" t="s">
        <v>22</v>
      </c>
      <c r="B13" s="59"/>
      <c r="C13" s="60">
        <f>SUM(C6:D12)</f>
        <v>2.085</v>
      </c>
      <c r="D13" s="60"/>
      <c r="E13" s="57"/>
      <c r="F13" s="57"/>
      <c r="G13" s="57">
        <f>SUM(G6:G12)</f>
        <v>104</v>
      </c>
      <c r="H13" s="57">
        <f>SUM(H6:H12)</f>
        <v>7</v>
      </c>
      <c r="I13" s="58">
        <f>SUM(I6:I12)</f>
        <v>0.41319444444444442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7FC2-D887-4565-9C0B-33FAFB07FCDE}">
  <dimension ref="A1:J14"/>
  <sheetViews>
    <sheetView workbookViewId="0">
      <selection activeCell="J11" sqref="J11"/>
    </sheetView>
  </sheetViews>
  <sheetFormatPr defaultRowHeight="14.4" x14ac:dyDescent="0.3"/>
  <sheetData>
    <row r="1" spans="1:10" ht="15.6" x14ac:dyDescent="0.3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24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78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17</v>
      </c>
      <c r="B6" s="57"/>
      <c r="C6" s="57">
        <v>7.1999999999999995E-2</v>
      </c>
      <c r="D6" s="57"/>
      <c r="E6" s="58">
        <v>2.7777777777777776E-2</v>
      </c>
      <c r="F6" s="57"/>
      <c r="G6" s="3">
        <v>0</v>
      </c>
      <c r="H6" s="3">
        <v>0</v>
      </c>
      <c r="I6" s="5">
        <f>E6</f>
        <v>2.7777777777777776E-2</v>
      </c>
      <c r="J6" s="7"/>
    </row>
    <row r="7" spans="1:10" x14ac:dyDescent="0.3">
      <c r="A7" s="57" t="s">
        <v>16</v>
      </c>
      <c r="B7" s="57"/>
      <c r="C7" s="57">
        <v>0.14000000000000001</v>
      </c>
      <c r="D7" s="57"/>
      <c r="E7" s="58">
        <v>8.1944444444444445E-2</v>
      </c>
      <c r="F7" s="57"/>
      <c r="G7" s="3">
        <v>0</v>
      </c>
      <c r="H7" s="3">
        <v>0</v>
      </c>
      <c r="I7" s="5">
        <f>E7-E6</f>
        <v>5.4166666666666669E-2</v>
      </c>
      <c r="J7" s="7"/>
    </row>
    <row r="8" spans="1:10" ht="57.6" x14ac:dyDescent="0.3">
      <c r="A8" s="57" t="s">
        <v>15</v>
      </c>
      <c r="B8" s="57"/>
      <c r="C8" s="57">
        <v>0.22</v>
      </c>
      <c r="D8" s="57"/>
      <c r="E8" s="58">
        <v>0.15486111111111112</v>
      </c>
      <c r="F8" s="57"/>
      <c r="G8" s="3">
        <v>21</v>
      </c>
      <c r="H8" s="3">
        <v>2</v>
      </c>
      <c r="I8" s="5">
        <f t="shared" ref="I8:I12" si="0">E8-E7</f>
        <v>7.2916666666666671E-2</v>
      </c>
      <c r="J8" s="7" t="s">
        <v>26</v>
      </c>
    </row>
    <row r="9" spans="1:10" ht="57.6" x14ac:dyDescent="0.3">
      <c r="A9" s="57" t="s">
        <v>14</v>
      </c>
      <c r="B9" s="57"/>
      <c r="C9" s="57">
        <v>0.28999999999999998</v>
      </c>
      <c r="D9" s="57"/>
      <c r="E9" s="58">
        <v>0.24166666666666667</v>
      </c>
      <c r="F9" s="57"/>
      <c r="G9" s="3">
        <v>18</v>
      </c>
      <c r="H9" s="3">
        <v>3</v>
      </c>
      <c r="I9" s="5">
        <f t="shared" si="0"/>
        <v>8.6805555555555552E-2</v>
      </c>
      <c r="J9" s="7" t="s">
        <v>26</v>
      </c>
    </row>
    <row r="10" spans="1:10" ht="43.2" x14ac:dyDescent="0.3">
      <c r="A10" s="57" t="s">
        <v>21</v>
      </c>
      <c r="B10" s="57"/>
      <c r="C10" s="57">
        <v>0.36</v>
      </c>
      <c r="D10" s="57"/>
      <c r="E10" s="58">
        <v>0.30694444444444441</v>
      </c>
      <c r="F10" s="57"/>
      <c r="G10" s="3">
        <v>23</v>
      </c>
      <c r="H10" s="3">
        <v>1</v>
      </c>
      <c r="I10" s="5">
        <f t="shared" si="0"/>
        <v>6.527777777777774E-2</v>
      </c>
      <c r="J10" s="7" t="s">
        <v>43</v>
      </c>
    </row>
    <row r="11" spans="1:10" ht="28.8" x14ac:dyDescent="0.3">
      <c r="A11" s="57" t="s">
        <v>20</v>
      </c>
      <c r="B11" s="57"/>
      <c r="C11" s="57">
        <v>0.44</v>
      </c>
      <c r="D11" s="57"/>
      <c r="E11" s="58">
        <v>0.36874999999999997</v>
      </c>
      <c r="F11" s="57"/>
      <c r="G11" s="3">
        <v>17</v>
      </c>
      <c r="H11" s="3">
        <v>1</v>
      </c>
      <c r="I11" s="5">
        <f t="shared" si="0"/>
        <v>6.1805555555555558E-2</v>
      </c>
      <c r="J11" s="7" t="s">
        <v>27</v>
      </c>
    </row>
    <row r="12" spans="1:10" x14ac:dyDescent="0.3">
      <c r="A12" s="57" t="s">
        <v>25</v>
      </c>
      <c r="B12" s="57"/>
      <c r="C12" s="57">
        <v>0.51</v>
      </c>
      <c r="D12" s="57"/>
      <c r="E12" s="58">
        <v>0.40833333333333338</v>
      </c>
      <c r="F12" s="57"/>
      <c r="G12" s="3">
        <v>0</v>
      </c>
      <c r="H12" s="3">
        <v>0</v>
      </c>
      <c r="I12" s="5">
        <f t="shared" si="0"/>
        <v>3.9583333333333415E-2</v>
      </c>
      <c r="J12" s="7"/>
    </row>
    <row r="13" spans="1:10" x14ac:dyDescent="0.3">
      <c r="A13" s="59" t="s">
        <v>22</v>
      </c>
      <c r="B13" s="59"/>
      <c r="C13" s="60">
        <f>SUM(C6:D12)</f>
        <v>2.032</v>
      </c>
      <c r="D13" s="60"/>
      <c r="E13" s="57"/>
      <c r="F13" s="57"/>
      <c r="G13" s="57">
        <f>SUM(G6:G12)</f>
        <v>79</v>
      </c>
      <c r="H13" s="57">
        <f>SUM(H6:H12)</f>
        <v>7</v>
      </c>
      <c r="I13" s="58">
        <f>SUM(I6:I12)</f>
        <v>0.40833333333333338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5E1C-A3BB-45C6-9006-6A737CE558D6}">
  <dimension ref="A1:J14"/>
  <sheetViews>
    <sheetView workbookViewId="0">
      <selection activeCell="J9" sqref="J9"/>
    </sheetView>
  </sheetViews>
  <sheetFormatPr defaultRowHeight="14.4" x14ac:dyDescent="0.3"/>
  <cols>
    <col min="9" max="9" width="11.33203125" customWidth="1"/>
  </cols>
  <sheetData>
    <row r="1" spans="1:10" ht="14.4" customHeight="1" x14ac:dyDescent="0.3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24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62.4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17</v>
      </c>
      <c r="B6" s="57"/>
      <c r="C6" s="57">
        <v>7.1999999999999995E-2</v>
      </c>
      <c r="D6" s="57"/>
      <c r="E6" s="58">
        <v>3.7499999999999999E-2</v>
      </c>
      <c r="F6" s="57"/>
      <c r="G6" s="3">
        <v>0</v>
      </c>
      <c r="H6" s="3">
        <v>0</v>
      </c>
      <c r="I6" s="5">
        <f>E6</f>
        <v>3.7499999999999999E-2</v>
      </c>
      <c r="J6" s="7"/>
    </row>
    <row r="7" spans="1:10" x14ac:dyDescent="0.3">
      <c r="A7" s="57" t="s">
        <v>16</v>
      </c>
      <c r="B7" s="57"/>
      <c r="C7" s="57">
        <v>0.14000000000000001</v>
      </c>
      <c r="D7" s="57"/>
      <c r="E7" s="58">
        <v>9.5833333333333326E-2</v>
      </c>
      <c r="F7" s="57"/>
      <c r="G7" s="3">
        <v>0</v>
      </c>
      <c r="H7" s="3">
        <v>0</v>
      </c>
      <c r="I7" s="5">
        <f>E7-E6</f>
        <v>5.8333333333333327E-2</v>
      </c>
      <c r="J7" s="7"/>
    </row>
    <row r="8" spans="1:10" ht="57.6" x14ac:dyDescent="0.3">
      <c r="A8" s="57" t="s">
        <v>15</v>
      </c>
      <c r="B8" s="57"/>
      <c r="C8" s="57">
        <v>0.22</v>
      </c>
      <c r="D8" s="57"/>
      <c r="E8" s="58">
        <v>0.16874999999999998</v>
      </c>
      <c r="F8" s="57"/>
      <c r="G8" s="3">
        <v>18</v>
      </c>
      <c r="H8" s="3">
        <v>2</v>
      </c>
      <c r="I8" s="5">
        <f t="shared" ref="I8:I12" si="0">E8-E7</f>
        <v>7.2916666666666657E-2</v>
      </c>
      <c r="J8" s="7" t="s">
        <v>26</v>
      </c>
    </row>
    <row r="9" spans="1:10" ht="28.8" x14ac:dyDescent="0.3">
      <c r="A9" s="57" t="s">
        <v>14</v>
      </c>
      <c r="B9" s="57"/>
      <c r="C9" s="57">
        <v>0.28999999999999998</v>
      </c>
      <c r="D9" s="57"/>
      <c r="E9" s="58">
        <v>0.24861111111111112</v>
      </c>
      <c r="F9" s="57"/>
      <c r="G9" s="3">
        <v>21</v>
      </c>
      <c r="H9" s="3">
        <v>2</v>
      </c>
      <c r="I9" s="5">
        <f t="shared" si="0"/>
        <v>7.9861111111111133E-2</v>
      </c>
      <c r="J9" s="7" t="s">
        <v>28</v>
      </c>
    </row>
    <row r="10" spans="1:10" x14ac:dyDescent="0.3">
      <c r="A10" s="57" t="s">
        <v>21</v>
      </c>
      <c r="B10" s="57"/>
      <c r="C10" s="57">
        <v>0.36</v>
      </c>
      <c r="D10" s="57"/>
      <c r="E10" s="58">
        <v>0.30624999999999997</v>
      </c>
      <c r="F10" s="57"/>
      <c r="G10" s="3">
        <v>0</v>
      </c>
      <c r="H10" s="3">
        <v>0</v>
      </c>
      <c r="I10" s="5">
        <f t="shared" si="0"/>
        <v>5.7638888888888851E-2</v>
      </c>
      <c r="J10" s="7"/>
    </row>
    <row r="11" spans="1:10" ht="28.8" x14ac:dyDescent="0.3">
      <c r="A11" s="57" t="s">
        <v>20</v>
      </c>
      <c r="B11" s="57"/>
      <c r="C11" s="57">
        <v>0.44</v>
      </c>
      <c r="D11" s="57"/>
      <c r="E11" s="58">
        <v>0.37152777777777773</v>
      </c>
      <c r="F11" s="57"/>
      <c r="G11" s="3">
        <v>39</v>
      </c>
      <c r="H11" s="3">
        <v>1</v>
      </c>
      <c r="I11" s="5">
        <f t="shared" si="0"/>
        <v>6.5277777777777768E-2</v>
      </c>
      <c r="J11" s="7" t="s">
        <v>27</v>
      </c>
    </row>
    <row r="12" spans="1:10" x14ac:dyDescent="0.3">
      <c r="A12" s="57" t="s">
        <v>25</v>
      </c>
      <c r="B12" s="57"/>
      <c r="C12" s="57">
        <v>0.51</v>
      </c>
      <c r="D12" s="57"/>
      <c r="E12" s="58">
        <v>0.41597222222222219</v>
      </c>
      <c r="F12" s="57"/>
      <c r="G12" s="3">
        <v>0</v>
      </c>
      <c r="H12" s="3">
        <v>0</v>
      </c>
      <c r="I12" s="5">
        <f t="shared" si="0"/>
        <v>4.4444444444444453E-2</v>
      </c>
      <c r="J12" s="7"/>
    </row>
    <row r="13" spans="1:10" x14ac:dyDescent="0.3">
      <c r="A13" s="59" t="s">
        <v>22</v>
      </c>
      <c r="B13" s="59"/>
      <c r="C13" s="60">
        <f>SUM(C6:D12)</f>
        <v>2.032</v>
      </c>
      <c r="D13" s="60"/>
      <c r="E13" s="57"/>
      <c r="F13" s="57"/>
      <c r="G13" s="57">
        <f>SUM(G6:G12)</f>
        <v>78</v>
      </c>
      <c r="H13" s="57">
        <f>SUM(H6:H12)</f>
        <v>5</v>
      </c>
      <c r="I13" s="58">
        <f>SUM(I6:I12)</f>
        <v>0.41597222222222219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A10:B10"/>
    <mergeCell ref="C10:D10"/>
    <mergeCell ref="E10:F10"/>
    <mergeCell ref="I13:I14"/>
    <mergeCell ref="A11:B11"/>
    <mergeCell ref="C11:D11"/>
    <mergeCell ref="E11:F11"/>
    <mergeCell ref="A12:B12"/>
    <mergeCell ref="C12:D12"/>
    <mergeCell ref="E12:F12"/>
    <mergeCell ref="A13:B14"/>
    <mergeCell ref="C13:D14"/>
    <mergeCell ref="E13:F14"/>
    <mergeCell ref="G13:G14"/>
    <mergeCell ref="H13:H14"/>
    <mergeCell ref="E6:F6"/>
    <mergeCell ref="A7:B7"/>
    <mergeCell ref="C7:D7"/>
    <mergeCell ref="E7:F7"/>
    <mergeCell ref="A9:B9"/>
    <mergeCell ref="C9:D9"/>
    <mergeCell ref="E9:F9"/>
    <mergeCell ref="A8:B8"/>
    <mergeCell ref="C8:D8"/>
    <mergeCell ref="E8:F8"/>
    <mergeCell ref="A1:J1"/>
    <mergeCell ref="A2:D2"/>
    <mergeCell ref="E2:F2"/>
    <mergeCell ref="G2:J2"/>
    <mergeCell ref="A3:D3"/>
    <mergeCell ref="E3:F3"/>
    <mergeCell ref="G3:J3"/>
    <mergeCell ref="A4:B5"/>
    <mergeCell ref="C4:D5"/>
    <mergeCell ref="E4:F5"/>
    <mergeCell ref="G4:J4"/>
    <mergeCell ref="A6:B6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C736-2B03-41E3-AC03-9778F34DEBD6}">
  <dimension ref="A1:J14"/>
  <sheetViews>
    <sheetView workbookViewId="0">
      <selection activeCell="J10" sqref="J10"/>
    </sheetView>
  </sheetViews>
  <sheetFormatPr defaultRowHeight="14.4" x14ac:dyDescent="0.3"/>
  <cols>
    <col min="10" max="10" width="13.109375" customWidth="1"/>
  </cols>
  <sheetData>
    <row r="1" spans="1:10" ht="15.6" x14ac:dyDescent="0.3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24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78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17</v>
      </c>
      <c r="B6" s="57"/>
      <c r="C6" s="57">
        <v>7.1999999999999995E-2</v>
      </c>
      <c r="D6" s="57"/>
      <c r="E6" s="58">
        <v>1.4583333333333332E-2</v>
      </c>
      <c r="F6" s="57"/>
      <c r="G6" s="3">
        <v>0</v>
      </c>
      <c r="H6" s="3">
        <v>0</v>
      </c>
      <c r="I6" s="5">
        <f>E6</f>
        <v>1.4583333333333332E-2</v>
      </c>
      <c r="J6" s="7"/>
    </row>
    <row r="7" spans="1:10" x14ac:dyDescent="0.3">
      <c r="A7" s="57" t="s">
        <v>16</v>
      </c>
      <c r="B7" s="57"/>
      <c r="C7" s="57">
        <v>0.14000000000000001</v>
      </c>
      <c r="D7" s="57"/>
      <c r="E7" s="58">
        <v>6.5972222222222224E-2</v>
      </c>
      <c r="F7" s="57"/>
      <c r="G7" s="3">
        <v>0</v>
      </c>
      <c r="H7" s="3">
        <v>0</v>
      </c>
      <c r="I7" s="5">
        <f>E7-E6</f>
        <v>5.1388888888888894E-2</v>
      </c>
      <c r="J7" s="7"/>
    </row>
    <row r="8" spans="1:10" x14ac:dyDescent="0.3">
      <c r="A8" s="57" t="s">
        <v>15</v>
      </c>
      <c r="B8" s="57"/>
      <c r="C8" s="57">
        <v>0.22</v>
      </c>
      <c r="D8" s="57"/>
      <c r="E8" s="58">
        <v>0.12430555555555556</v>
      </c>
      <c r="F8" s="57"/>
      <c r="G8" s="3">
        <v>0</v>
      </c>
      <c r="H8" s="3">
        <v>0</v>
      </c>
      <c r="I8" s="5">
        <f t="shared" ref="I8:I12" si="0">E8-E7</f>
        <v>5.8333333333333334E-2</v>
      </c>
      <c r="J8" s="7"/>
    </row>
    <row r="9" spans="1:10" ht="28.8" x14ac:dyDescent="0.3">
      <c r="A9" s="57" t="s">
        <v>14</v>
      </c>
      <c r="B9" s="57"/>
      <c r="C9" s="57">
        <v>0.28999999999999998</v>
      </c>
      <c r="D9" s="57"/>
      <c r="E9" s="58">
        <v>0.18888888888888888</v>
      </c>
      <c r="F9" s="57"/>
      <c r="G9" s="3">
        <v>35</v>
      </c>
      <c r="H9" s="3">
        <v>1</v>
      </c>
      <c r="I9" s="5">
        <f t="shared" si="0"/>
        <v>6.4583333333333326E-2</v>
      </c>
      <c r="J9" s="7" t="s">
        <v>27</v>
      </c>
    </row>
    <row r="10" spans="1:10" ht="43.2" x14ac:dyDescent="0.3">
      <c r="A10" s="57" t="s">
        <v>21</v>
      </c>
      <c r="B10" s="57"/>
      <c r="C10" s="57">
        <v>0.36</v>
      </c>
      <c r="D10" s="57"/>
      <c r="E10" s="58">
        <v>0.27777777777777779</v>
      </c>
      <c r="F10" s="57"/>
      <c r="G10" s="3">
        <v>25</v>
      </c>
      <c r="H10" s="3">
        <v>3</v>
      </c>
      <c r="I10" s="5">
        <f t="shared" si="0"/>
        <v>8.8888888888888906E-2</v>
      </c>
      <c r="J10" s="7" t="s">
        <v>26</v>
      </c>
    </row>
    <row r="11" spans="1:10" ht="28.8" x14ac:dyDescent="0.3">
      <c r="A11" s="57" t="s">
        <v>20</v>
      </c>
      <c r="B11" s="57"/>
      <c r="C11" s="57">
        <v>0.44</v>
      </c>
      <c r="D11" s="57"/>
      <c r="E11" s="58">
        <v>0.3611111111111111</v>
      </c>
      <c r="F11" s="57"/>
      <c r="G11" s="3">
        <v>22</v>
      </c>
      <c r="H11" s="3">
        <v>2</v>
      </c>
      <c r="I11" s="5">
        <f t="shared" si="0"/>
        <v>8.3333333333333315E-2</v>
      </c>
      <c r="J11" s="7" t="s">
        <v>28</v>
      </c>
    </row>
    <row r="12" spans="1:10" x14ac:dyDescent="0.3">
      <c r="A12" s="57" t="s">
        <v>25</v>
      </c>
      <c r="B12" s="57"/>
      <c r="C12" s="57">
        <v>0.51</v>
      </c>
      <c r="D12" s="57"/>
      <c r="E12" s="58">
        <v>0.41319444444444442</v>
      </c>
      <c r="F12" s="57"/>
      <c r="G12" s="3">
        <v>0</v>
      </c>
      <c r="H12" s="3">
        <v>0</v>
      </c>
      <c r="I12" s="5">
        <f t="shared" si="0"/>
        <v>5.2083333333333315E-2</v>
      </c>
      <c r="J12" s="7"/>
    </row>
    <row r="13" spans="1:10" x14ac:dyDescent="0.3">
      <c r="A13" s="59" t="s">
        <v>22</v>
      </c>
      <c r="B13" s="59"/>
      <c r="C13" s="60">
        <f>SUM(C6:D12)</f>
        <v>2.032</v>
      </c>
      <c r="D13" s="60"/>
      <c r="E13" s="57"/>
      <c r="F13" s="57"/>
      <c r="G13" s="57">
        <f>SUM(G6:G12)</f>
        <v>82</v>
      </c>
      <c r="H13" s="57">
        <f>SUM(H6:H12)</f>
        <v>6</v>
      </c>
      <c r="I13" s="58">
        <f>SUM(I6:I12)</f>
        <v>0.41319444444444442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5FE8-7105-48E6-8878-D21E43262B97}">
  <dimension ref="A1:J14"/>
  <sheetViews>
    <sheetView workbookViewId="0">
      <selection activeCell="L9" sqref="L9"/>
    </sheetView>
  </sheetViews>
  <sheetFormatPr defaultRowHeight="14.4" x14ac:dyDescent="0.3"/>
  <sheetData>
    <row r="1" spans="1:10" ht="15.6" x14ac:dyDescent="0.3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customHeight="1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24</v>
      </c>
      <c r="H2" s="55"/>
      <c r="I2" s="55"/>
      <c r="J2" s="55"/>
    </row>
    <row r="3" spans="1:10" ht="15.6" customHeight="1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customHeight="1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78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17</v>
      </c>
      <c r="B6" s="57"/>
      <c r="C6" s="57">
        <v>7.1999999999999995E-2</v>
      </c>
      <c r="D6" s="57"/>
      <c r="E6" s="58">
        <v>3.4722222222222224E-2</v>
      </c>
      <c r="F6" s="58"/>
      <c r="G6" s="3">
        <v>0</v>
      </c>
      <c r="H6" s="3">
        <v>0</v>
      </c>
      <c r="I6" s="5">
        <f>E6</f>
        <v>3.4722222222222224E-2</v>
      </c>
      <c r="J6" s="7"/>
    </row>
    <row r="7" spans="1:10" x14ac:dyDescent="0.3">
      <c r="A7" s="57" t="s">
        <v>16</v>
      </c>
      <c r="B7" s="57"/>
      <c r="C7" s="57">
        <v>0.14000000000000001</v>
      </c>
      <c r="D7" s="57"/>
      <c r="E7" s="58">
        <v>8.8888888888888892E-2</v>
      </c>
      <c r="F7" s="58"/>
      <c r="G7" s="3">
        <v>0</v>
      </c>
      <c r="H7" s="3">
        <v>0</v>
      </c>
      <c r="I7" s="5">
        <f>E7-E6</f>
        <v>5.4166666666666669E-2</v>
      </c>
      <c r="J7" s="7"/>
    </row>
    <row r="8" spans="1:10" ht="28.8" x14ac:dyDescent="0.3">
      <c r="A8" s="57" t="s">
        <v>15</v>
      </c>
      <c r="B8" s="57"/>
      <c r="C8" s="57">
        <v>0.22</v>
      </c>
      <c r="D8" s="57"/>
      <c r="E8" s="58">
        <v>0.15555555555555556</v>
      </c>
      <c r="F8" s="58"/>
      <c r="G8" s="3">
        <v>17</v>
      </c>
      <c r="H8" s="3">
        <v>1</v>
      </c>
      <c r="I8" s="5">
        <f t="shared" ref="I8:I12" si="0">E8-E7</f>
        <v>6.6666666666666666E-2</v>
      </c>
      <c r="J8" s="7" t="s">
        <v>27</v>
      </c>
    </row>
    <row r="9" spans="1:10" ht="43.2" x14ac:dyDescent="0.3">
      <c r="A9" s="57" t="s">
        <v>14</v>
      </c>
      <c r="B9" s="57"/>
      <c r="C9" s="57">
        <v>0.28999999999999998</v>
      </c>
      <c r="D9" s="57"/>
      <c r="E9" s="58">
        <v>0.23541666666666669</v>
      </c>
      <c r="F9" s="58"/>
      <c r="G9" s="3">
        <v>41</v>
      </c>
      <c r="H9" s="3">
        <v>1</v>
      </c>
      <c r="I9" s="5">
        <f t="shared" si="0"/>
        <v>7.9861111111111133E-2</v>
      </c>
      <c r="J9" s="7" t="s">
        <v>43</v>
      </c>
    </row>
    <row r="10" spans="1:10" x14ac:dyDescent="0.3">
      <c r="A10" s="57" t="s">
        <v>21</v>
      </c>
      <c r="B10" s="57"/>
      <c r="C10" s="57">
        <v>0.36</v>
      </c>
      <c r="D10" s="57"/>
      <c r="E10" s="58">
        <v>0.25694444444444448</v>
      </c>
      <c r="F10" s="58"/>
      <c r="G10" s="3">
        <v>0</v>
      </c>
      <c r="H10" s="3">
        <v>0</v>
      </c>
      <c r="I10" s="5">
        <f t="shared" si="0"/>
        <v>2.1527777777777785E-2</v>
      </c>
      <c r="J10" s="7"/>
    </row>
    <row r="11" spans="1:10" ht="57.6" x14ac:dyDescent="0.3">
      <c r="A11" s="57" t="s">
        <v>20</v>
      </c>
      <c r="B11" s="57"/>
      <c r="C11" s="57">
        <v>0.44</v>
      </c>
      <c r="D11" s="57"/>
      <c r="E11" s="58">
        <v>0.34722222222222227</v>
      </c>
      <c r="F11" s="58"/>
      <c r="G11" s="3">
        <v>23</v>
      </c>
      <c r="H11" s="3">
        <v>3</v>
      </c>
      <c r="I11" s="5">
        <f t="shared" si="0"/>
        <v>9.027777777777779E-2</v>
      </c>
      <c r="J11" s="7" t="s">
        <v>26</v>
      </c>
    </row>
    <row r="12" spans="1:10" x14ac:dyDescent="0.3">
      <c r="A12" s="57" t="s">
        <v>25</v>
      </c>
      <c r="B12" s="57"/>
      <c r="C12" s="57">
        <v>0.51</v>
      </c>
      <c r="D12" s="57"/>
      <c r="E12" s="58">
        <v>0.3972222222222222</v>
      </c>
      <c r="F12" s="58"/>
      <c r="G12" s="3">
        <v>0</v>
      </c>
      <c r="H12" s="3">
        <v>0</v>
      </c>
      <c r="I12" s="5">
        <f t="shared" si="0"/>
        <v>4.9999999999999933E-2</v>
      </c>
      <c r="J12" s="7"/>
    </row>
    <row r="13" spans="1:10" x14ac:dyDescent="0.3">
      <c r="A13" s="59" t="s">
        <v>22</v>
      </c>
      <c r="B13" s="59"/>
      <c r="C13" s="60">
        <f>SUM(C6:D12)</f>
        <v>2.032</v>
      </c>
      <c r="D13" s="60"/>
      <c r="E13" s="57"/>
      <c r="F13" s="57"/>
      <c r="G13" s="57">
        <f>SUM(G6:G12)</f>
        <v>81</v>
      </c>
      <c r="H13" s="57">
        <f>SUM(H6:H12)</f>
        <v>5</v>
      </c>
      <c r="I13" s="58">
        <f>SUM(I6:I12)</f>
        <v>0.3972222222222222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8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F27D-0B0B-4EE5-A0E8-4C1C25A13B6D}">
  <dimension ref="A1:J14"/>
  <sheetViews>
    <sheetView workbookViewId="0">
      <selection activeCell="I13" sqref="I13:I14"/>
    </sheetView>
  </sheetViews>
  <sheetFormatPr defaultRowHeight="14.4" x14ac:dyDescent="0.3"/>
  <sheetData>
    <row r="1" spans="1:10" ht="15.6" x14ac:dyDescent="0.3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6" x14ac:dyDescent="0.3">
      <c r="A2" s="55" t="s">
        <v>9</v>
      </c>
      <c r="B2" s="55"/>
      <c r="C2" s="55"/>
      <c r="D2" s="55"/>
      <c r="E2" s="55" t="s">
        <v>10</v>
      </c>
      <c r="F2" s="55"/>
      <c r="G2" s="55" t="s">
        <v>24</v>
      </c>
      <c r="H2" s="55"/>
      <c r="I2" s="55"/>
      <c r="J2" s="55"/>
    </row>
    <row r="3" spans="1:10" ht="15.6" x14ac:dyDescent="0.3">
      <c r="A3" s="55" t="s">
        <v>12</v>
      </c>
      <c r="B3" s="55"/>
      <c r="C3" s="55"/>
      <c r="D3" s="55"/>
      <c r="E3" s="55" t="s">
        <v>11</v>
      </c>
      <c r="F3" s="55"/>
      <c r="G3" s="55" t="s">
        <v>13</v>
      </c>
      <c r="H3" s="55"/>
      <c r="I3" s="55"/>
      <c r="J3" s="55"/>
    </row>
    <row r="4" spans="1:10" ht="15.6" x14ac:dyDescent="0.3">
      <c r="A4" s="56" t="s">
        <v>0</v>
      </c>
      <c r="B4" s="56"/>
      <c r="C4" s="56" t="s">
        <v>1</v>
      </c>
      <c r="D4" s="56"/>
      <c r="E4" s="56" t="s">
        <v>2</v>
      </c>
      <c r="F4" s="56"/>
      <c r="G4" s="56" t="s">
        <v>3</v>
      </c>
      <c r="H4" s="56"/>
      <c r="I4" s="56"/>
      <c r="J4" s="56"/>
    </row>
    <row r="5" spans="1:10" ht="78" x14ac:dyDescent="0.3">
      <c r="A5" s="56"/>
      <c r="B5" s="56"/>
      <c r="C5" s="56"/>
      <c r="D5" s="56"/>
      <c r="E5" s="56"/>
      <c r="F5" s="56"/>
      <c r="G5" s="4" t="s">
        <v>4</v>
      </c>
      <c r="H5" s="4" t="s">
        <v>5</v>
      </c>
      <c r="I5" s="4" t="s">
        <v>6</v>
      </c>
      <c r="J5" s="4" t="s">
        <v>7</v>
      </c>
    </row>
    <row r="6" spans="1:10" x14ac:dyDescent="0.3">
      <c r="A6" s="57" t="s">
        <v>17</v>
      </c>
      <c r="B6" s="57"/>
      <c r="C6" s="57">
        <v>7.1999999999999995E-2</v>
      </c>
      <c r="D6" s="57"/>
      <c r="E6" s="58">
        <v>2.7777777777777776E-2</v>
      </c>
      <c r="F6" s="57"/>
      <c r="G6" s="3">
        <v>0</v>
      </c>
      <c r="H6" s="3">
        <v>0</v>
      </c>
      <c r="I6" s="5">
        <f>E6</f>
        <v>2.7777777777777776E-2</v>
      </c>
      <c r="J6" s="7"/>
    </row>
    <row r="7" spans="1:10" x14ac:dyDescent="0.3">
      <c r="A7" s="57" t="s">
        <v>16</v>
      </c>
      <c r="B7" s="57"/>
      <c r="C7" s="57">
        <v>0.14000000000000001</v>
      </c>
      <c r="D7" s="57"/>
      <c r="E7" s="58">
        <v>9.0277777777777776E-2</v>
      </c>
      <c r="F7" s="57"/>
      <c r="G7" s="3">
        <v>0</v>
      </c>
      <c r="H7" s="3">
        <v>0</v>
      </c>
      <c r="I7" s="5">
        <f>E7-E6</f>
        <v>6.25E-2</v>
      </c>
      <c r="J7" s="7"/>
    </row>
    <row r="8" spans="1:10" ht="57.6" x14ac:dyDescent="0.3">
      <c r="A8" s="57" t="s">
        <v>15</v>
      </c>
      <c r="B8" s="57"/>
      <c r="C8" s="57">
        <v>0.22</v>
      </c>
      <c r="D8" s="57"/>
      <c r="E8" s="58">
        <v>0.20138888888888887</v>
      </c>
      <c r="F8" s="57"/>
      <c r="G8" s="3">
        <v>26</v>
      </c>
      <c r="H8" s="3">
        <v>3</v>
      </c>
      <c r="I8" s="5">
        <f t="shared" ref="I8:I12" si="0">E8-E7</f>
        <v>0.11111111111111109</v>
      </c>
      <c r="J8" s="7" t="s">
        <v>26</v>
      </c>
    </row>
    <row r="9" spans="1:10" ht="28.8" x14ac:dyDescent="0.3">
      <c r="A9" s="57" t="s">
        <v>14</v>
      </c>
      <c r="B9" s="57"/>
      <c r="C9" s="57">
        <v>0.28999999999999998</v>
      </c>
      <c r="D9" s="57"/>
      <c r="E9" s="58">
        <v>0.24236111111111111</v>
      </c>
      <c r="F9" s="57"/>
      <c r="G9" s="3">
        <v>17</v>
      </c>
      <c r="H9" s="3">
        <v>1</v>
      </c>
      <c r="I9" s="5">
        <f t="shared" si="0"/>
        <v>4.0972222222222243E-2</v>
      </c>
      <c r="J9" s="7" t="s">
        <v>27</v>
      </c>
    </row>
    <row r="10" spans="1:10" ht="28.8" x14ac:dyDescent="0.3">
      <c r="A10" s="57" t="s">
        <v>21</v>
      </c>
      <c r="B10" s="57"/>
      <c r="C10" s="57">
        <v>0.36</v>
      </c>
      <c r="D10" s="57"/>
      <c r="E10" s="58">
        <v>0.31111111111111112</v>
      </c>
      <c r="F10" s="57"/>
      <c r="G10" s="3">
        <v>26</v>
      </c>
      <c r="H10" s="3">
        <v>1</v>
      </c>
      <c r="I10" s="5">
        <f t="shared" si="0"/>
        <v>6.8750000000000006E-2</v>
      </c>
      <c r="J10" s="7" t="s">
        <v>27</v>
      </c>
    </row>
    <row r="11" spans="1:10" ht="57.6" x14ac:dyDescent="0.3">
      <c r="A11" s="57" t="s">
        <v>20</v>
      </c>
      <c r="B11" s="57"/>
      <c r="C11" s="57">
        <v>0.44</v>
      </c>
      <c r="D11" s="57"/>
      <c r="E11" s="58">
        <v>0.36736111111111108</v>
      </c>
      <c r="F11" s="57"/>
      <c r="G11" s="3">
        <v>20</v>
      </c>
      <c r="H11" s="3">
        <v>2</v>
      </c>
      <c r="I11" s="5">
        <f t="shared" si="0"/>
        <v>5.6249999999999967E-2</v>
      </c>
      <c r="J11" s="7" t="s">
        <v>26</v>
      </c>
    </row>
    <row r="12" spans="1:10" x14ac:dyDescent="0.3">
      <c r="A12" s="57" t="s">
        <v>25</v>
      </c>
      <c r="B12" s="57"/>
      <c r="C12" s="57">
        <v>0.51</v>
      </c>
      <c r="D12" s="57"/>
      <c r="E12" s="58">
        <v>0.41319444444444442</v>
      </c>
      <c r="F12" s="57"/>
      <c r="G12" s="3">
        <v>0</v>
      </c>
      <c r="H12" s="3">
        <v>0</v>
      </c>
      <c r="I12" s="5">
        <f t="shared" si="0"/>
        <v>4.5833333333333337E-2</v>
      </c>
      <c r="J12" s="7"/>
    </row>
    <row r="13" spans="1:10" x14ac:dyDescent="0.3">
      <c r="A13" s="59" t="s">
        <v>22</v>
      </c>
      <c r="B13" s="59"/>
      <c r="C13" s="60">
        <f>SUM(C6:D12)</f>
        <v>2.032</v>
      </c>
      <c r="D13" s="60"/>
      <c r="E13" s="57"/>
      <c r="F13" s="57"/>
      <c r="G13" s="57">
        <f>SUM(G6:G12)</f>
        <v>89</v>
      </c>
      <c r="H13" s="57">
        <f>SUM(H6:H12)</f>
        <v>7</v>
      </c>
      <c r="I13" s="58">
        <f>SUM(I6:I12)</f>
        <v>0.41319444444444442</v>
      </c>
    </row>
    <row r="14" spans="1:10" x14ac:dyDescent="0.3">
      <c r="A14" s="59"/>
      <c r="B14" s="59"/>
      <c r="C14" s="60"/>
      <c r="D14" s="60"/>
      <c r="E14" s="57"/>
      <c r="F14" s="57"/>
      <c r="G14" s="57"/>
      <c r="H14" s="57"/>
      <c r="I14" s="57"/>
    </row>
  </sheetData>
  <mergeCells count="38">
    <mergeCell ref="G13:G14"/>
    <mergeCell ref="H13:H14"/>
    <mergeCell ref="I13:I14"/>
    <mergeCell ref="A12:B12"/>
    <mergeCell ref="C12:D12"/>
    <mergeCell ref="E12:F12"/>
    <mergeCell ref="A13:B14"/>
    <mergeCell ref="C13:D14"/>
    <mergeCell ref="E13:F14"/>
    <mergeCell ref="A10:B10"/>
    <mergeCell ref="C10:D10"/>
    <mergeCell ref="E10:F10"/>
    <mergeCell ref="A11:B11"/>
    <mergeCell ref="C11:D11"/>
    <mergeCell ref="E11:F11"/>
    <mergeCell ref="E7:F7"/>
    <mergeCell ref="A8:B8"/>
    <mergeCell ref="C8:D8"/>
    <mergeCell ref="E8:F8"/>
    <mergeCell ref="A9:B9"/>
    <mergeCell ref="C9:D9"/>
    <mergeCell ref="E9:F9"/>
    <mergeCell ref="A7:B7"/>
    <mergeCell ref="C7:D7"/>
    <mergeCell ref="A4:B5"/>
    <mergeCell ref="C4:D5"/>
    <mergeCell ref="E4:F5"/>
    <mergeCell ref="G4:J4"/>
    <mergeCell ref="A6:B6"/>
    <mergeCell ref="C6:D6"/>
    <mergeCell ref="E6:F6"/>
    <mergeCell ref="A1:J1"/>
    <mergeCell ref="A2:D2"/>
    <mergeCell ref="E2:F2"/>
    <mergeCell ref="G2:J2"/>
    <mergeCell ref="A3:D3"/>
    <mergeCell ref="E3:F3"/>
    <mergeCell ref="G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AFEA-E198-484F-869F-B52D03259D2A}">
  <dimension ref="A1:P32"/>
  <sheetViews>
    <sheetView topLeftCell="E7" zoomScale="70" zoomScaleNormal="70" workbookViewId="0">
      <selection activeCell="Q26" sqref="Q26"/>
    </sheetView>
  </sheetViews>
  <sheetFormatPr defaultRowHeight="14.4" x14ac:dyDescent="0.3"/>
  <cols>
    <col min="2" max="2" width="13.44140625" bestFit="1" customWidth="1"/>
    <col min="3" max="3" width="12" customWidth="1"/>
    <col min="4" max="4" width="14.6640625" customWidth="1"/>
    <col min="5" max="5" width="11" customWidth="1"/>
    <col min="6" max="6" width="21.77734375" customWidth="1"/>
    <col min="7" max="7" width="14.88671875" customWidth="1"/>
    <col min="8" max="8" width="13.21875" customWidth="1"/>
    <col min="9" max="9" width="10.77734375" customWidth="1"/>
  </cols>
  <sheetData>
    <row r="1" spans="1:16" ht="14.4" customHeight="1" x14ac:dyDescent="0.3">
      <c r="A1" s="61" t="s">
        <v>30</v>
      </c>
      <c r="B1" s="61" t="s">
        <v>36</v>
      </c>
      <c r="C1" s="61" t="s">
        <v>37</v>
      </c>
      <c r="D1" s="61" t="s">
        <v>38</v>
      </c>
      <c r="F1" s="165" t="s">
        <v>55</v>
      </c>
      <c r="G1" s="166"/>
      <c r="H1" s="167"/>
    </row>
    <row r="2" spans="1:16" ht="50.4" customHeight="1" x14ac:dyDescent="0.3">
      <c r="A2" s="61"/>
      <c r="B2" s="61"/>
      <c r="C2" s="61"/>
      <c r="D2" s="61"/>
      <c r="E2" s="7"/>
      <c r="F2" s="168"/>
      <c r="G2" s="169"/>
      <c r="H2" s="170"/>
    </row>
    <row r="3" spans="1:16" x14ac:dyDescent="0.3">
      <c r="A3" s="10">
        <v>1</v>
      </c>
      <c r="B3" s="10">
        <v>520</v>
      </c>
      <c r="C3" s="11">
        <v>81</v>
      </c>
      <c r="D3" s="11">
        <f>B3-C3</f>
        <v>439</v>
      </c>
      <c r="E3" s="3"/>
      <c r="F3" s="69" t="s">
        <v>34</v>
      </c>
      <c r="G3" s="70"/>
      <c r="H3" s="47">
        <f>D14+1.96*D15</f>
        <v>541.77448870998865</v>
      </c>
    </row>
    <row r="4" spans="1:16" x14ac:dyDescent="0.3">
      <c r="A4" s="10">
        <f t="shared" ref="A4:A12" si="0">1+A3</f>
        <v>2</v>
      </c>
      <c r="B4" s="10">
        <v>535</v>
      </c>
      <c r="C4" s="11">
        <v>91</v>
      </c>
      <c r="D4" s="11">
        <f t="shared" ref="D4:D12" si="1">B4-C4</f>
        <v>444</v>
      </c>
      <c r="E4" s="3"/>
      <c r="F4" s="69" t="s">
        <v>35</v>
      </c>
      <c r="G4" s="70"/>
      <c r="H4" s="47">
        <f>D14</f>
        <v>486.7</v>
      </c>
      <c r="O4">
        <v>520</v>
      </c>
      <c r="P4">
        <v>1</v>
      </c>
    </row>
    <row r="5" spans="1:16" x14ac:dyDescent="0.3">
      <c r="A5" s="10">
        <f t="shared" si="0"/>
        <v>3</v>
      </c>
      <c r="B5" s="10">
        <v>547</v>
      </c>
      <c r="C5" s="11">
        <v>67</v>
      </c>
      <c r="D5" s="11">
        <f t="shared" si="1"/>
        <v>480</v>
      </c>
      <c r="E5" s="3"/>
      <c r="F5" s="69" t="s">
        <v>44</v>
      </c>
      <c r="G5" s="70"/>
      <c r="H5" s="47">
        <f>D14-1.96*D15</f>
        <v>431.62551129001133</v>
      </c>
      <c r="O5">
        <v>535</v>
      </c>
      <c r="P5">
        <v>1</v>
      </c>
    </row>
    <row r="6" spans="1:16" x14ac:dyDescent="0.3">
      <c r="A6" s="10">
        <f t="shared" si="0"/>
        <v>4</v>
      </c>
      <c r="B6" s="10">
        <v>578</v>
      </c>
      <c r="C6" s="11">
        <v>105</v>
      </c>
      <c r="D6" s="11">
        <f t="shared" si="1"/>
        <v>473</v>
      </c>
      <c r="E6" s="3"/>
      <c r="F6" s="69" t="s">
        <v>47</v>
      </c>
      <c r="G6" s="70"/>
      <c r="H6" s="47">
        <f>H9*3600/H3</f>
        <v>13.887697107915299</v>
      </c>
      <c r="O6">
        <v>547</v>
      </c>
      <c r="P6">
        <v>1</v>
      </c>
    </row>
    <row r="7" spans="1:16" x14ac:dyDescent="0.3">
      <c r="A7" s="10">
        <f t="shared" si="0"/>
        <v>5</v>
      </c>
      <c r="B7" s="10">
        <v>595</v>
      </c>
      <c r="C7" s="11">
        <v>104</v>
      </c>
      <c r="D7" s="11">
        <f t="shared" si="1"/>
        <v>491</v>
      </c>
      <c r="E7" s="3"/>
      <c r="F7" s="69" t="s">
        <v>45</v>
      </c>
      <c r="G7" s="70"/>
      <c r="H7" s="47">
        <f>H9*3600/H4</f>
        <v>15.4592151222519</v>
      </c>
      <c r="O7">
        <v>572</v>
      </c>
      <c r="P7">
        <v>1</v>
      </c>
    </row>
    <row r="8" spans="1:16" x14ac:dyDescent="0.3">
      <c r="A8" s="10">
        <f t="shared" si="0"/>
        <v>6</v>
      </c>
      <c r="B8" s="10">
        <v>588</v>
      </c>
      <c r="C8" s="11">
        <v>79</v>
      </c>
      <c r="D8" s="11">
        <f t="shared" si="1"/>
        <v>509</v>
      </c>
      <c r="E8" s="3"/>
      <c r="F8" s="69" t="s">
        <v>48</v>
      </c>
      <c r="G8" s="70"/>
      <c r="H8" s="47">
        <f>H9*3600/H5</f>
        <v>17.431777786982071</v>
      </c>
      <c r="O8">
        <v>578</v>
      </c>
      <c r="P8">
        <v>1</v>
      </c>
    </row>
    <row r="9" spans="1:16" x14ac:dyDescent="0.3">
      <c r="A9" s="10">
        <f t="shared" si="0"/>
        <v>7</v>
      </c>
      <c r="B9" s="10">
        <v>599</v>
      </c>
      <c r="C9" s="11">
        <v>78</v>
      </c>
      <c r="D9" s="11">
        <f t="shared" si="1"/>
        <v>521</v>
      </c>
      <c r="E9" s="3"/>
      <c r="F9" s="69" t="s">
        <v>46</v>
      </c>
      <c r="G9" s="70"/>
      <c r="H9" s="46">
        <v>2.09</v>
      </c>
      <c r="O9">
        <v>588</v>
      </c>
      <c r="P9">
        <v>1</v>
      </c>
    </row>
    <row r="10" spans="1:16" x14ac:dyDescent="0.3">
      <c r="A10" s="10">
        <f t="shared" si="0"/>
        <v>8</v>
      </c>
      <c r="B10" s="10">
        <v>595</v>
      </c>
      <c r="C10" s="11">
        <v>82</v>
      </c>
      <c r="D10" s="11">
        <f t="shared" si="1"/>
        <v>513</v>
      </c>
      <c r="E10" s="3"/>
      <c r="F10" s="44"/>
      <c r="O10">
        <v>595</v>
      </c>
      <c r="P10">
        <v>3</v>
      </c>
    </row>
    <row r="11" spans="1:16" ht="19.2" customHeight="1" x14ac:dyDescent="0.3">
      <c r="A11" s="10">
        <f t="shared" si="0"/>
        <v>9</v>
      </c>
      <c r="B11" s="10">
        <v>572</v>
      </c>
      <c r="C11" s="11">
        <v>81</v>
      </c>
      <c r="D11" s="11">
        <f t="shared" si="1"/>
        <v>491</v>
      </c>
      <c r="E11" s="3"/>
      <c r="F11" s="162" t="s">
        <v>40</v>
      </c>
      <c r="G11" s="163"/>
      <c r="H11" s="163"/>
      <c r="I11" s="164"/>
      <c r="O11">
        <v>599</v>
      </c>
      <c r="P11">
        <v>1</v>
      </c>
    </row>
    <row r="12" spans="1:16" ht="43.2" customHeight="1" x14ac:dyDescent="0.3">
      <c r="A12" s="10">
        <f t="shared" si="0"/>
        <v>10</v>
      </c>
      <c r="B12" s="10">
        <v>595</v>
      </c>
      <c r="C12" s="11">
        <v>89</v>
      </c>
      <c r="D12" s="11">
        <f t="shared" si="1"/>
        <v>506</v>
      </c>
      <c r="E12" s="3"/>
      <c r="F12" s="160" t="s">
        <v>41</v>
      </c>
      <c r="G12" s="161"/>
      <c r="H12" s="48" t="s">
        <v>39</v>
      </c>
      <c r="I12" s="48" t="s">
        <v>42</v>
      </c>
    </row>
    <row r="13" spans="1:16" x14ac:dyDescent="0.3">
      <c r="A13" s="9" t="s">
        <v>31</v>
      </c>
      <c r="B13" s="11">
        <f>SUM(B3:B12)</f>
        <v>5724</v>
      </c>
      <c r="C13" s="11">
        <f>SUM(C3:C12)</f>
        <v>857</v>
      </c>
      <c r="D13" s="11">
        <f>SUM(D3:D12)</f>
        <v>4867</v>
      </c>
      <c r="E13" s="3"/>
      <c r="F13" s="158">
        <v>0</v>
      </c>
      <c r="G13" s="159"/>
      <c r="H13" s="49">
        <f>32/70</f>
        <v>0.45714285714285713</v>
      </c>
      <c r="I13" s="45">
        <v>0</v>
      </c>
    </row>
    <row r="14" spans="1:16" x14ac:dyDescent="0.3">
      <c r="A14" s="9" t="s">
        <v>32</v>
      </c>
      <c r="B14" s="11">
        <f>AVERAGE(B3:B12)</f>
        <v>572.4</v>
      </c>
      <c r="C14" s="11">
        <f>AVERAGE(C3:C12)</f>
        <v>85.7</v>
      </c>
      <c r="D14" s="11">
        <f>AVERAGE(D3:D12)</f>
        <v>486.7</v>
      </c>
      <c r="E14" s="3"/>
      <c r="F14" s="158">
        <v>1</v>
      </c>
      <c r="G14" s="159"/>
      <c r="H14" s="49">
        <f>17/70</f>
        <v>0.24285714285714285</v>
      </c>
      <c r="I14" s="45">
        <v>25</v>
      </c>
    </row>
    <row r="15" spans="1:16" x14ac:dyDescent="0.3">
      <c r="A15" s="9" t="s">
        <v>33</v>
      </c>
      <c r="B15" s="12">
        <f>_xlfn.STDEV.S(B3:B12)</f>
        <v>28.488594208911046</v>
      </c>
      <c r="C15" s="12">
        <f>_xlfn.STDEV.S(C3:C12)</f>
        <v>11.823235127869594</v>
      </c>
      <c r="D15" s="12">
        <f>_xlfn.STDEV.S(D3:D12)</f>
        <v>28.099228933667675</v>
      </c>
      <c r="E15" s="3"/>
      <c r="F15" s="158">
        <v>2</v>
      </c>
      <c r="G15" s="159"/>
      <c r="H15" s="49">
        <f>14/70</f>
        <v>0.2</v>
      </c>
      <c r="I15" s="45">
        <v>50</v>
      </c>
    </row>
    <row r="16" spans="1:16" x14ac:dyDescent="0.3">
      <c r="F16" s="63">
        <v>3</v>
      </c>
      <c r="G16" s="63"/>
      <c r="H16" s="19">
        <f>6/70</f>
        <v>8.5714285714285715E-2</v>
      </c>
      <c r="I16" s="18">
        <v>75</v>
      </c>
    </row>
    <row r="17" spans="1:9" x14ac:dyDescent="0.3">
      <c r="F17" s="67">
        <v>4</v>
      </c>
      <c r="G17" s="67"/>
      <c r="H17" s="16">
        <f>1/70</f>
        <v>1.4285714285714285E-2</v>
      </c>
      <c r="I17" s="11">
        <v>100</v>
      </c>
    </row>
    <row r="18" spans="1:9" x14ac:dyDescent="0.3">
      <c r="A18" s="62"/>
      <c r="B18" s="62"/>
      <c r="C18" s="62"/>
      <c r="D18" s="62"/>
      <c r="F18" s="64" t="s">
        <v>79</v>
      </c>
      <c r="G18" s="64"/>
      <c r="H18" s="68">
        <f>H13*I13+H14*I14+H15*I15+H16*I16+H17*I17</f>
        <v>23.928571428571427</v>
      </c>
      <c r="I18" s="68"/>
    </row>
    <row r="19" spans="1:9" x14ac:dyDescent="0.3">
      <c r="A19" s="62"/>
      <c r="B19" s="62"/>
      <c r="C19" s="7"/>
      <c r="D19" s="7"/>
      <c r="F19" s="64"/>
      <c r="G19" s="64"/>
      <c r="H19" s="68"/>
      <c r="I19" s="68"/>
    </row>
    <row r="20" spans="1:9" x14ac:dyDescent="0.3">
      <c r="A20" s="62"/>
      <c r="B20" s="62"/>
      <c r="C20" s="7"/>
      <c r="D20" s="7"/>
      <c r="F20" s="64" t="s">
        <v>80</v>
      </c>
      <c r="G20" s="64"/>
      <c r="H20" s="68">
        <f>D14+H18</f>
        <v>510.62857142857143</v>
      </c>
      <c r="I20" s="67"/>
    </row>
    <row r="21" spans="1:9" x14ac:dyDescent="0.3">
      <c r="A21" s="62"/>
      <c r="B21" s="62"/>
      <c r="C21" s="13"/>
      <c r="D21" s="7"/>
      <c r="F21" s="64"/>
      <c r="G21" s="64"/>
      <c r="H21" s="67"/>
      <c r="I21" s="67"/>
    </row>
    <row r="22" spans="1:9" x14ac:dyDescent="0.3">
      <c r="A22" s="7"/>
      <c r="B22" s="7"/>
      <c r="C22" s="13"/>
      <c r="D22" s="7"/>
      <c r="F22" s="69" t="s">
        <v>81</v>
      </c>
      <c r="G22" s="70"/>
      <c r="H22" s="71">
        <f>(599-520)/8</f>
        <v>9.875</v>
      </c>
      <c r="I22" s="72"/>
    </row>
    <row r="23" spans="1:9" x14ac:dyDescent="0.3">
      <c r="A23" s="62"/>
      <c r="B23" s="62"/>
      <c r="C23" s="13"/>
      <c r="D23" s="7"/>
    </row>
    <row r="24" spans="1:9" x14ac:dyDescent="0.3">
      <c r="A24" s="62"/>
      <c r="B24" s="62"/>
      <c r="C24" s="13"/>
      <c r="D24" s="7"/>
      <c r="F24" s="65" t="s">
        <v>55</v>
      </c>
      <c r="G24" s="65"/>
      <c r="H24" s="65"/>
    </row>
    <row r="25" spans="1:9" ht="54" customHeight="1" x14ac:dyDescent="0.3">
      <c r="A25" s="57"/>
      <c r="B25" s="57"/>
      <c r="C25" s="14"/>
      <c r="D25" s="3"/>
      <c r="F25" s="65"/>
      <c r="G25" s="65"/>
      <c r="H25" s="65"/>
    </row>
    <row r="26" spans="1:9" x14ac:dyDescent="0.3">
      <c r="F26" s="64" t="s">
        <v>34</v>
      </c>
      <c r="G26" s="64"/>
      <c r="H26" s="12">
        <f>H20+1.96*H22</f>
        <v>529.98357142857139</v>
      </c>
    </row>
    <row r="27" spans="1:9" x14ac:dyDescent="0.3">
      <c r="F27" s="64" t="s">
        <v>35</v>
      </c>
      <c r="G27" s="64"/>
      <c r="H27" s="12">
        <f>H20</f>
        <v>510.62857142857143</v>
      </c>
    </row>
    <row r="28" spans="1:9" x14ac:dyDescent="0.3">
      <c r="F28" s="64" t="s">
        <v>44</v>
      </c>
      <c r="G28" s="64"/>
      <c r="H28" s="12">
        <f>H20-1.96*H22</f>
        <v>491.27357142857142</v>
      </c>
    </row>
    <row r="29" spans="1:9" x14ac:dyDescent="0.3">
      <c r="F29" s="64" t="s">
        <v>47</v>
      </c>
      <c r="G29" s="64"/>
      <c r="H29" s="12">
        <f>H32*3600/H26</f>
        <v>14.196666473489069</v>
      </c>
    </row>
    <row r="30" spans="1:9" x14ac:dyDescent="0.3">
      <c r="F30" s="64" t="s">
        <v>45</v>
      </c>
      <c r="G30" s="64"/>
      <c r="H30" s="12">
        <f>H32*3600/H27</f>
        <v>14.734780662488808</v>
      </c>
    </row>
    <row r="31" spans="1:9" x14ac:dyDescent="0.3">
      <c r="F31" s="64" t="s">
        <v>48</v>
      </c>
      <c r="G31" s="64"/>
      <c r="H31" s="12">
        <f>H32*3600/H28</f>
        <v>15.315295667383461</v>
      </c>
    </row>
    <row r="32" spans="1:9" x14ac:dyDescent="0.3">
      <c r="F32" s="64" t="s">
        <v>46</v>
      </c>
      <c r="G32" s="64"/>
      <c r="H32" s="11">
        <v>2.09</v>
      </c>
    </row>
  </sheetData>
  <mergeCells count="40">
    <mergeCell ref="F31:G31"/>
    <mergeCell ref="F32:G32"/>
    <mergeCell ref="F22:G22"/>
    <mergeCell ref="H22:I22"/>
    <mergeCell ref="F24:H25"/>
    <mergeCell ref="F26:G26"/>
    <mergeCell ref="F27:G27"/>
    <mergeCell ref="F28:G28"/>
    <mergeCell ref="F29:G29"/>
    <mergeCell ref="F30:G30"/>
    <mergeCell ref="F16:G16"/>
    <mergeCell ref="F17:G17"/>
    <mergeCell ref="F18:G19"/>
    <mergeCell ref="F20:G21"/>
    <mergeCell ref="H18:I19"/>
    <mergeCell ref="H20:I21"/>
    <mergeCell ref="F1:H2"/>
    <mergeCell ref="F11:I11"/>
    <mergeCell ref="F12:G12"/>
    <mergeCell ref="F13:G13"/>
    <mergeCell ref="F14:G14"/>
    <mergeCell ref="F15:G15"/>
    <mergeCell ref="F3:G3"/>
    <mergeCell ref="F4:G4"/>
    <mergeCell ref="F5:G5"/>
    <mergeCell ref="F6:G6"/>
    <mergeCell ref="F7:G7"/>
    <mergeCell ref="F8:G8"/>
    <mergeCell ref="F9:G9"/>
    <mergeCell ref="A25:B25"/>
    <mergeCell ref="A1:A2"/>
    <mergeCell ref="B1:B2"/>
    <mergeCell ref="C1:C2"/>
    <mergeCell ref="D1:D2"/>
    <mergeCell ref="A18:D18"/>
    <mergeCell ref="A19:B19"/>
    <mergeCell ref="A20:B20"/>
    <mergeCell ref="A21:B21"/>
    <mergeCell ref="A23:B23"/>
    <mergeCell ref="A24:B24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455A-F9EA-4A5B-B99B-C28483BD6211}">
  <dimension ref="A1:N33"/>
  <sheetViews>
    <sheetView topLeftCell="C13" zoomScaleNormal="100" zoomScaleSheetLayoutView="100" workbookViewId="0">
      <selection activeCell="H5" sqref="H5:H21"/>
    </sheetView>
  </sheetViews>
  <sheetFormatPr defaultRowHeight="14.4" x14ac:dyDescent="0.3"/>
  <cols>
    <col min="10" max="10" width="10.33203125" customWidth="1"/>
    <col min="11" max="11" width="12.109375" customWidth="1"/>
    <col min="12" max="12" width="13.33203125" customWidth="1"/>
    <col min="13" max="13" width="12.5546875" customWidth="1"/>
    <col min="14" max="14" width="13.109375" customWidth="1"/>
  </cols>
  <sheetData>
    <row r="1" spans="1:14" ht="15.6" x14ac:dyDescent="0.3">
      <c r="A1" s="73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4" ht="14.4" customHeight="1" x14ac:dyDescent="0.3">
      <c r="A2" s="75" t="s">
        <v>50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4" x14ac:dyDescent="0.3">
      <c r="A3" s="66" t="s">
        <v>51</v>
      </c>
      <c r="B3" s="66"/>
      <c r="C3" s="66" t="s">
        <v>52</v>
      </c>
      <c r="D3" s="66"/>
      <c r="E3" s="66" t="s">
        <v>53</v>
      </c>
      <c r="F3" s="66"/>
      <c r="G3" s="66"/>
      <c r="H3" s="66" t="s">
        <v>83</v>
      </c>
      <c r="I3" s="66" t="s">
        <v>84</v>
      </c>
      <c r="J3" s="66" t="s">
        <v>85</v>
      </c>
      <c r="K3" s="66" t="s">
        <v>82</v>
      </c>
      <c r="L3" s="66" t="s">
        <v>107</v>
      </c>
      <c r="M3" s="62"/>
      <c r="N3" s="62"/>
    </row>
    <row r="4" spans="1:14" ht="40.200000000000003" customHeight="1" x14ac:dyDescent="0.3">
      <c r="A4" s="66"/>
      <c r="B4" s="66"/>
      <c r="C4" s="66"/>
      <c r="D4" s="66"/>
      <c r="E4" s="23" t="s">
        <v>54</v>
      </c>
      <c r="F4" s="23" t="s">
        <v>56</v>
      </c>
      <c r="G4" s="23" t="s">
        <v>57</v>
      </c>
      <c r="H4" s="66" t="s">
        <v>83</v>
      </c>
      <c r="I4" s="66" t="s">
        <v>84</v>
      </c>
      <c r="J4" s="66" t="s">
        <v>85</v>
      </c>
      <c r="K4" s="66" t="s">
        <v>82</v>
      </c>
      <c r="L4" s="66"/>
      <c r="M4" s="62"/>
      <c r="N4" s="62"/>
    </row>
    <row r="5" spans="1:14" x14ac:dyDescent="0.3">
      <c r="A5" s="77">
        <v>0.625</v>
      </c>
      <c r="B5" s="63"/>
      <c r="C5" s="63">
        <v>1</v>
      </c>
      <c r="D5" s="63"/>
      <c r="E5" s="18">
        <v>3</v>
      </c>
      <c r="F5" s="18">
        <v>6</v>
      </c>
      <c r="G5" s="18">
        <v>2</v>
      </c>
      <c r="H5" s="67">
        <f>SUM(E21:G21)</f>
        <v>172</v>
      </c>
      <c r="I5" s="67">
        <v>148</v>
      </c>
      <c r="J5" s="67">
        <v>102</v>
      </c>
      <c r="K5" s="67">
        <v>30</v>
      </c>
      <c r="L5" s="68">
        <f>25*0.9*(H5/I5)</f>
        <v>26.148648648648646</v>
      </c>
      <c r="M5" s="2"/>
      <c r="N5" s="2"/>
    </row>
    <row r="6" spans="1:14" x14ac:dyDescent="0.3">
      <c r="A6" s="77">
        <f>A5+TIME(0,2,0)</f>
        <v>0.62638888888888888</v>
      </c>
      <c r="B6" s="63"/>
      <c r="C6" s="63">
        <f>1+C5</f>
        <v>2</v>
      </c>
      <c r="D6" s="63"/>
      <c r="E6" s="18">
        <v>6</v>
      </c>
      <c r="F6" s="18">
        <v>6</v>
      </c>
      <c r="G6" s="18">
        <v>1</v>
      </c>
      <c r="H6" s="67"/>
      <c r="I6" s="67"/>
      <c r="J6" s="67"/>
      <c r="K6" s="67"/>
      <c r="L6" s="68"/>
      <c r="M6" s="2"/>
      <c r="N6" s="2"/>
    </row>
    <row r="7" spans="1:14" x14ac:dyDescent="0.3">
      <c r="A7" s="77">
        <f t="shared" ref="A7:A20" si="0">A6+TIME(0,2,0)</f>
        <v>0.62777777777777777</v>
      </c>
      <c r="B7" s="63"/>
      <c r="C7" s="63">
        <f t="shared" ref="C7:C20" si="1">1+C6</f>
        <v>3</v>
      </c>
      <c r="D7" s="63"/>
      <c r="E7" s="18">
        <v>5</v>
      </c>
      <c r="F7" s="18">
        <v>3</v>
      </c>
      <c r="G7" s="18">
        <v>4</v>
      </c>
      <c r="H7" s="67"/>
      <c r="I7" s="67"/>
      <c r="J7" s="67"/>
      <c r="K7" s="67"/>
      <c r="L7" s="68"/>
      <c r="M7" s="2"/>
      <c r="N7" s="2"/>
    </row>
    <row r="8" spans="1:14" x14ac:dyDescent="0.3">
      <c r="A8" s="77">
        <f t="shared" si="0"/>
        <v>0.62916666666666665</v>
      </c>
      <c r="B8" s="63"/>
      <c r="C8" s="63">
        <f t="shared" si="1"/>
        <v>4</v>
      </c>
      <c r="D8" s="63"/>
      <c r="E8" s="18">
        <v>1</v>
      </c>
      <c r="F8" s="18">
        <v>3</v>
      </c>
      <c r="G8" s="18">
        <v>3</v>
      </c>
      <c r="H8" s="67"/>
      <c r="I8" s="67"/>
      <c r="J8" s="67"/>
      <c r="K8" s="67"/>
      <c r="L8" s="68"/>
      <c r="M8" s="2"/>
      <c r="N8" s="2"/>
    </row>
    <row r="9" spans="1:14" x14ac:dyDescent="0.3">
      <c r="A9" s="77">
        <f t="shared" si="0"/>
        <v>0.63055555555555554</v>
      </c>
      <c r="B9" s="63"/>
      <c r="C9" s="63">
        <f t="shared" si="1"/>
        <v>5</v>
      </c>
      <c r="D9" s="63"/>
      <c r="E9" s="18">
        <v>2</v>
      </c>
      <c r="F9" s="18">
        <v>2</v>
      </c>
      <c r="G9" s="18">
        <v>2</v>
      </c>
      <c r="H9" s="67"/>
      <c r="I9" s="67"/>
      <c r="J9" s="67"/>
      <c r="K9" s="67"/>
      <c r="L9" s="68"/>
      <c r="M9" s="2"/>
      <c r="N9" s="2"/>
    </row>
    <row r="10" spans="1:14" x14ac:dyDescent="0.3">
      <c r="A10" s="77">
        <f t="shared" si="0"/>
        <v>0.63194444444444442</v>
      </c>
      <c r="B10" s="63"/>
      <c r="C10" s="63">
        <f t="shared" si="1"/>
        <v>6</v>
      </c>
      <c r="D10" s="63"/>
      <c r="E10" s="18">
        <v>1</v>
      </c>
      <c r="F10" s="18">
        <v>5</v>
      </c>
      <c r="G10" s="18">
        <v>1</v>
      </c>
      <c r="H10" s="67"/>
      <c r="I10" s="67"/>
      <c r="J10" s="67"/>
      <c r="K10" s="67"/>
      <c r="L10" s="68"/>
      <c r="M10" s="2"/>
      <c r="N10" s="2"/>
    </row>
    <row r="11" spans="1:14" x14ac:dyDescent="0.3">
      <c r="A11" s="77">
        <f t="shared" si="0"/>
        <v>0.6333333333333333</v>
      </c>
      <c r="B11" s="63"/>
      <c r="C11" s="63">
        <f t="shared" si="1"/>
        <v>7</v>
      </c>
      <c r="D11" s="63"/>
      <c r="E11" s="18">
        <v>6</v>
      </c>
      <c r="F11" s="18">
        <v>4</v>
      </c>
      <c r="G11" s="18">
        <v>3</v>
      </c>
      <c r="H11" s="67"/>
      <c r="I11" s="67"/>
      <c r="J11" s="67"/>
      <c r="K11" s="67"/>
      <c r="L11" s="68"/>
      <c r="M11" s="2"/>
      <c r="N11" s="2"/>
    </row>
    <row r="12" spans="1:14" x14ac:dyDescent="0.3">
      <c r="A12" s="77">
        <f t="shared" si="0"/>
        <v>0.63472222222222219</v>
      </c>
      <c r="B12" s="63"/>
      <c r="C12" s="63">
        <f t="shared" si="1"/>
        <v>8</v>
      </c>
      <c r="D12" s="63"/>
      <c r="E12" s="18">
        <v>4</v>
      </c>
      <c r="F12" s="18">
        <v>4</v>
      </c>
      <c r="G12" s="18">
        <v>2</v>
      </c>
      <c r="H12" s="67"/>
      <c r="I12" s="67"/>
      <c r="J12" s="67"/>
      <c r="K12" s="67"/>
      <c r="L12" s="68"/>
      <c r="M12" s="2"/>
      <c r="N12" s="2"/>
    </row>
    <row r="13" spans="1:14" x14ac:dyDescent="0.3">
      <c r="A13" s="77">
        <f t="shared" si="0"/>
        <v>0.63611111111111107</v>
      </c>
      <c r="B13" s="63"/>
      <c r="C13" s="63">
        <f t="shared" si="1"/>
        <v>9</v>
      </c>
      <c r="D13" s="63"/>
      <c r="E13" s="18">
        <v>1</v>
      </c>
      <c r="F13" s="18">
        <v>2</v>
      </c>
      <c r="G13" s="18">
        <v>1</v>
      </c>
      <c r="H13" s="67"/>
      <c r="I13" s="67"/>
      <c r="J13" s="67"/>
      <c r="K13" s="67"/>
      <c r="L13" s="68"/>
      <c r="M13" s="2"/>
      <c r="N13" s="2"/>
    </row>
    <row r="14" spans="1:14" x14ac:dyDescent="0.3">
      <c r="A14" s="77">
        <f t="shared" si="0"/>
        <v>0.63749999999999996</v>
      </c>
      <c r="B14" s="63"/>
      <c r="C14" s="63">
        <f t="shared" si="1"/>
        <v>10</v>
      </c>
      <c r="D14" s="63"/>
      <c r="E14" s="18">
        <v>2</v>
      </c>
      <c r="F14" s="18">
        <v>7</v>
      </c>
      <c r="G14" s="18">
        <v>5</v>
      </c>
      <c r="H14" s="67"/>
      <c r="I14" s="67"/>
      <c r="J14" s="67"/>
      <c r="K14" s="67"/>
      <c r="L14" s="68"/>
      <c r="M14" s="2"/>
      <c r="N14" s="2"/>
    </row>
    <row r="15" spans="1:14" x14ac:dyDescent="0.3">
      <c r="A15" s="77">
        <f t="shared" si="0"/>
        <v>0.63888888888888884</v>
      </c>
      <c r="B15" s="63"/>
      <c r="C15" s="63">
        <f t="shared" si="1"/>
        <v>11</v>
      </c>
      <c r="D15" s="63"/>
      <c r="E15" s="18">
        <v>2</v>
      </c>
      <c r="F15" s="18">
        <v>6</v>
      </c>
      <c r="G15" s="18">
        <v>3</v>
      </c>
      <c r="H15" s="67"/>
      <c r="I15" s="67"/>
      <c r="J15" s="67"/>
      <c r="K15" s="67"/>
      <c r="L15" s="68"/>
      <c r="M15" s="2"/>
      <c r="N15" s="2"/>
    </row>
    <row r="16" spans="1:14" x14ac:dyDescent="0.3">
      <c r="A16" s="77">
        <f t="shared" si="0"/>
        <v>0.64027777777777772</v>
      </c>
      <c r="B16" s="63"/>
      <c r="C16" s="63">
        <f t="shared" si="1"/>
        <v>12</v>
      </c>
      <c r="D16" s="63"/>
      <c r="E16" s="18">
        <v>7</v>
      </c>
      <c r="F16" s="18">
        <v>7</v>
      </c>
      <c r="G16" s="18">
        <v>1</v>
      </c>
      <c r="H16" s="67"/>
      <c r="I16" s="67"/>
      <c r="J16" s="67"/>
      <c r="K16" s="67"/>
      <c r="L16" s="68"/>
      <c r="M16" s="2"/>
      <c r="N16" s="2"/>
    </row>
    <row r="17" spans="1:14" x14ac:dyDescent="0.3">
      <c r="A17" s="77">
        <f t="shared" si="0"/>
        <v>0.64166666666666661</v>
      </c>
      <c r="B17" s="63"/>
      <c r="C17" s="63">
        <f t="shared" si="1"/>
        <v>13</v>
      </c>
      <c r="D17" s="63"/>
      <c r="E17" s="18">
        <v>6</v>
      </c>
      <c r="F17" s="18">
        <v>4</v>
      </c>
      <c r="G17" s="18">
        <v>1</v>
      </c>
      <c r="H17" s="67"/>
      <c r="I17" s="67"/>
      <c r="J17" s="67"/>
      <c r="K17" s="67"/>
      <c r="L17" s="68"/>
      <c r="M17" s="2"/>
      <c r="N17" s="2"/>
    </row>
    <row r="18" spans="1:14" x14ac:dyDescent="0.3">
      <c r="A18" s="77">
        <f t="shared" si="0"/>
        <v>0.64305555555555549</v>
      </c>
      <c r="B18" s="63"/>
      <c r="C18" s="63">
        <f t="shared" si="1"/>
        <v>14</v>
      </c>
      <c r="D18" s="63"/>
      <c r="E18" s="11">
        <v>6</v>
      </c>
      <c r="F18" s="11">
        <v>6</v>
      </c>
      <c r="G18" s="11">
        <v>6</v>
      </c>
      <c r="H18" s="67"/>
      <c r="I18" s="67"/>
      <c r="J18" s="67"/>
      <c r="K18" s="67"/>
      <c r="L18" s="68"/>
      <c r="M18" s="2"/>
      <c r="N18" s="2"/>
    </row>
    <row r="19" spans="1:14" x14ac:dyDescent="0.3">
      <c r="A19" s="77">
        <f t="shared" si="0"/>
        <v>0.64444444444444438</v>
      </c>
      <c r="B19" s="63"/>
      <c r="C19" s="63">
        <f t="shared" si="1"/>
        <v>15</v>
      </c>
      <c r="D19" s="63"/>
      <c r="E19" s="11">
        <v>1</v>
      </c>
      <c r="F19" s="11">
        <v>4</v>
      </c>
      <c r="G19" s="11">
        <v>1</v>
      </c>
      <c r="H19" s="67"/>
      <c r="I19" s="67"/>
      <c r="J19" s="67"/>
      <c r="K19" s="67"/>
      <c r="L19" s="68"/>
      <c r="M19" s="2"/>
      <c r="N19" s="2"/>
    </row>
    <row r="20" spans="1:14" x14ac:dyDescent="0.3">
      <c r="A20" s="77">
        <f t="shared" si="0"/>
        <v>0.64583333333333326</v>
      </c>
      <c r="B20" s="63"/>
      <c r="C20" s="63">
        <f t="shared" si="1"/>
        <v>16</v>
      </c>
      <c r="D20" s="63"/>
      <c r="E20" s="10">
        <v>5</v>
      </c>
      <c r="F20" s="10">
        <v>7</v>
      </c>
      <c r="G20" s="10">
        <v>2</v>
      </c>
      <c r="H20" s="67"/>
      <c r="I20" s="67"/>
      <c r="J20" s="67"/>
      <c r="K20" s="67"/>
      <c r="L20" s="68"/>
      <c r="M20" s="2"/>
      <c r="N20" s="2"/>
    </row>
    <row r="21" spans="1:14" x14ac:dyDescent="0.3">
      <c r="A21" s="78" t="s">
        <v>31</v>
      </c>
      <c r="B21" s="78"/>
      <c r="C21" s="78"/>
      <c r="D21" s="78"/>
      <c r="E21" s="9">
        <f>SUM(E5:E20)</f>
        <v>58</v>
      </c>
      <c r="F21" s="9">
        <f>SUM(F5:F20)</f>
        <v>76</v>
      </c>
      <c r="G21" s="9">
        <f>SUM(G5:G20)</f>
        <v>38</v>
      </c>
      <c r="H21" s="79"/>
      <c r="I21" s="79"/>
      <c r="J21" s="79"/>
      <c r="K21" s="79"/>
      <c r="L21" s="80"/>
    </row>
    <row r="22" spans="1:14" x14ac:dyDescent="0.3">
      <c r="A22" s="17"/>
      <c r="B22" s="17"/>
      <c r="C22" s="17"/>
      <c r="D22" s="17"/>
      <c r="H22" s="66" t="s">
        <v>110</v>
      </c>
      <c r="I22" s="66"/>
      <c r="J22" s="66"/>
      <c r="K22" s="66"/>
      <c r="L22" s="63">
        <v>2</v>
      </c>
    </row>
    <row r="23" spans="1:14" x14ac:dyDescent="0.3">
      <c r="A23" s="17"/>
      <c r="B23" s="17"/>
      <c r="C23" s="17"/>
      <c r="D23" s="17"/>
      <c r="H23" s="66"/>
      <c r="I23" s="66"/>
      <c r="J23" s="66"/>
      <c r="K23" s="66"/>
      <c r="L23" s="63"/>
    </row>
    <row r="24" spans="1:14" x14ac:dyDescent="0.3">
      <c r="A24" s="17"/>
      <c r="B24" s="17"/>
      <c r="C24" s="17"/>
      <c r="D24" s="17"/>
      <c r="H24" s="66" t="s">
        <v>111</v>
      </c>
      <c r="I24" s="66"/>
      <c r="J24" s="66"/>
      <c r="K24" s="66"/>
      <c r="L24" s="63">
        <v>16</v>
      </c>
    </row>
    <row r="25" spans="1:14" x14ac:dyDescent="0.3">
      <c r="A25" s="17"/>
      <c r="B25" s="17"/>
      <c r="C25" s="17"/>
      <c r="D25" s="17"/>
      <c r="H25" s="66"/>
      <c r="I25" s="66"/>
      <c r="J25" s="66"/>
      <c r="K25" s="66"/>
      <c r="L25" s="63"/>
    </row>
    <row r="26" spans="1:14" x14ac:dyDescent="0.3">
      <c r="A26" s="17"/>
      <c r="B26" s="17"/>
      <c r="C26" s="17"/>
      <c r="D26" s="17"/>
      <c r="H26" s="66" t="s">
        <v>112</v>
      </c>
      <c r="I26" s="66"/>
      <c r="J26" s="66"/>
      <c r="K26" s="66"/>
      <c r="L26" s="82">
        <f>J5/(L22*L24)</f>
        <v>3.1875</v>
      </c>
    </row>
    <row r="27" spans="1:14" x14ac:dyDescent="0.3">
      <c r="A27" s="17"/>
      <c r="B27" s="17"/>
      <c r="C27" s="17"/>
      <c r="D27" s="17"/>
      <c r="H27" s="66"/>
      <c r="I27" s="66"/>
      <c r="J27" s="66"/>
      <c r="K27" s="66"/>
      <c r="L27" s="82"/>
    </row>
    <row r="28" spans="1:14" x14ac:dyDescent="0.3">
      <c r="H28" s="66" t="s">
        <v>108</v>
      </c>
      <c r="I28" s="66"/>
      <c r="J28" s="66"/>
      <c r="K28" s="66"/>
      <c r="L28" s="81">
        <f>J5/I5</f>
        <v>0.68918918918918914</v>
      </c>
    </row>
    <row r="29" spans="1:14" x14ac:dyDescent="0.3">
      <c r="H29" s="66"/>
      <c r="I29" s="66"/>
      <c r="J29" s="66"/>
      <c r="K29" s="66"/>
      <c r="L29" s="81"/>
    </row>
    <row r="30" spans="1:14" x14ac:dyDescent="0.3">
      <c r="H30" s="66" t="s">
        <v>109</v>
      </c>
      <c r="I30" s="66"/>
      <c r="J30" s="66"/>
      <c r="K30" s="66"/>
      <c r="L30" s="63">
        <v>5</v>
      </c>
    </row>
    <row r="31" spans="1:14" x14ac:dyDescent="0.3">
      <c r="H31" s="66"/>
      <c r="I31" s="66"/>
      <c r="J31" s="66"/>
      <c r="K31" s="66"/>
      <c r="L31" s="63"/>
    </row>
    <row r="32" spans="1:14" x14ac:dyDescent="0.3">
      <c r="H32" s="66" t="s">
        <v>113</v>
      </c>
      <c r="I32" s="66"/>
      <c r="J32" s="66"/>
      <c r="K32" s="66"/>
      <c r="L32" s="81">
        <f>L5+L28+L30</f>
        <v>31.837837837837835</v>
      </c>
    </row>
    <row r="33" spans="8:12" x14ac:dyDescent="0.3">
      <c r="H33" s="66"/>
      <c r="I33" s="66"/>
      <c r="J33" s="66"/>
      <c r="K33" s="66"/>
      <c r="L33" s="63"/>
    </row>
  </sheetData>
  <mergeCells count="62">
    <mergeCell ref="M3:M4"/>
    <mergeCell ref="N3:N4"/>
    <mergeCell ref="L5:L21"/>
    <mergeCell ref="H30:K31"/>
    <mergeCell ref="H32:K33"/>
    <mergeCell ref="L30:L31"/>
    <mergeCell ref="L32:L33"/>
    <mergeCell ref="H22:K23"/>
    <mergeCell ref="H24:K25"/>
    <mergeCell ref="H26:K27"/>
    <mergeCell ref="H28:K29"/>
    <mergeCell ref="L22:L23"/>
    <mergeCell ref="L24:L25"/>
    <mergeCell ref="L26:L27"/>
    <mergeCell ref="L28:L29"/>
    <mergeCell ref="H5:H21"/>
    <mergeCell ref="I5:I21"/>
    <mergeCell ref="J5:J21"/>
    <mergeCell ref="K5:K21"/>
    <mergeCell ref="L3:L4"/>
    <mergeCell ref="C16:D16"/>
    <mergeCell ref="C17:D17"/>
    <mergeCell ref="C18:D18"/>
    <mergeCell ref="C19:D19"/>
    <mergeCell ref="C20:D20"/>
    <mergeCell ref="A21:D21"/>
    <mergeCell ref="C10:D10"/>
    <mergeCell ref="C11:D11"/>
    <mergeCell ref="C12:D12"/>
    <mergeCell ref="C13:D13"/>
    <mergeCell ref="C14:D14"/>
    <mergeCell ref="C15:D15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C5:D5"/>
    <mergeCell ref="C6:D6"/>
    <mergeCell ref="C7:D7"/>
    <mergeCell ref="C8:D8"/>
    <mergeCell ref="C9:D9"/>
    <mergeCell ref="A16:B16"/>
    <mergeCell ref="A5:B5"/>
    <mergeCell ref="A6:B6"/>
    <mergeCell ref="A7:B7"/>
    <mergeCell ref="A8:B8"/>
    <mergeCell ref="A9:B9"/>
    <mergeCell ref="A10:B10"/>
    <mergeCell ref="A3:B4"/>
    <mergeCell ref="C3:D4"/>
    <mergeCell ref="E3:G3"/>
    <mergeCell ref="A1:L1"/>
    <mergeCell ref="A2:L2"/>
    <mergeCell ref="H3:H4"/>
    <mergeCell ref="I3:I4"/>
    <mergeCell ref="J3:J4"/>
    <mergeCell ref="K3:K4"/>
  </mergeCells>
  <pageMargins left="0.7" right="0.7" top="0.75" bottom="0.75" header="0.3" footer="0.3"/>
  <pageSetup scale="78" orientation="portrait" r:id="rId1"/>
  <colBreaks count="1" manualBreakCount="1">
    <brk id="1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FBAF-778B-430C-8327-2B9193E1FCBF}">
  <dimension ref="A1:G28"/>
  <sheetViews>
    <sheetView topLeftCell="A7" workbookViewId="0">
      <selection activeCell="J19" sqref="J19"/>
    </sheetView>
  </sheetViews>
  <sheetFormatPr defaultRowHeight="14.4" x14ac:dyDescent="0.3"/>
  <cols>
    <col min="4" max="4" width="18.21875" customWidth="1"/>
    <col min="5" max="5" width="9.5546875" customWidth="1"/>
    <col min="6" max="6" width="19.5546875" customWidth="1"/>
    <col min="7" max="7" width="10.6640625" customWidth="1"/>
    <col min="12" max="12" width="11.21875" customWidth="1"/>
  </cols>
  <sheetData>
    <row r="1" spans="1:7" ht="15.6" x14ac:dyDescent="0.3">
      <c r="A1" s="83" t="s">
        <v>73</v>
      </c>
      <c r="B1" s="83"/>
      <c r="C1" s="83"/>
      <c r="D1" s="83"/>
      <c r="E1" s="83"/>
      <c r="F1" s="83"/>
      <c r="G1" s="83"/>
    </row>
    <row r="2" spans="1:7" ht="15.6" x14ac:dyDescent="0.3">
      <c r="A2" s="84" t="s">
        <v>58</v>
      </c>
      <c r="B2" s="84"/>
      <c r="C2" s="84"/>
      <c r="D2" s="20">
        <v>36835</v>
      </c>
      <c r="E2" s="85" t="s">
        <v>67</v>
      </c>
      <c r="F2" s="85"/>
      <c r="G2" s="86">
        <f>D2*100000/D10</f>
        <v>11.257640586797066</v>
      </c>
    </row>
    <row r="3" spans="1:7" ht="15.6" x14ac:dyDescent="0.3">
      <c r="A3" s="84" t="s">
        <v>59</v>
      </c>
      <c r="B3" s="84"/>
      <c r="C3" s="84"/>
      <c r="D3" s="20">
        <v>33654</v>
      </c>
      <c r="E3" s="85"/>
      <c r="F3" s="85"/>
      <c r="G3" s="86"/>
    </row>
    <row r="4" spans="1:7" ht="15.6" x14ac:dyDescent="0.3">
      <c r="A4" s="84" t="s">
        <v>66</v>
      </c>
      <c r="B4" s="84"/>
      <c r="C4" s="84"/>
      <c r="D4" s="20">
        <v>1894000</v>
      </c>
      <c r="E4" s="85" t="s">
        <v>68</v>
      </c>
      <c r="F4" s="85"/>
      <c r="G4" s="86">
        <f>D2*10000/D8</f>
        <v>1.3463084795321638</v>
      </c>
    </row>
    <row r="5" spans="1:7" ht="15.6" x14ac:dyDescent="0.3">
      <c r="A5" s="84" t="s">
        <v>60</v>
      </c>
      <c r="B5" s="84"/>
      <c r="C5" s="84"/>
      <c r="D5" s="20">
        <v>4807000</v>
      </c>
      <c r="E5" s="85"/>
      <c r="F5" s="85"/>
      <c r="G5" s="86"/>
    </row>
    <row r="6" spans="1:7" ht="15.6" x14ac:dyDescent="0.3">
      <c r="A6" s="84" t="s">
        <v>61</v>
      </c>
      <c r="B6" s="84"/>
      <c r="C6" s="84"/>
      <c r="D6" s="20">
        <v>6734000</v>
      </c>
      <c r="E6" s="85" t="s">
        <v>69</v>
      </c>
      <c r="F6" s="85"/>
      <c r="G6" s="86">
        <f>D2*100000/D9</f>
        <v>16.187054588210405</v>
      </c>
    </row>
    <row r="7" spans="1:7" ht="15.6" x14ac:dyDescent="0.3">
      <c r="A7" s="84" t="s">
        <v>62</v>
      </c>
      <c r="B7" s="84"/>
      <c r="C7" s="84"/>
      <c r="D7" s="20">
        <v>269700000000</v>
      </c>
      <c r="E7" s="85"/>
      <c r="F7" s="85"/>
      <c r="G7" s="86"/>
    </row>
    <row r="8" spans="1:7" ht="15.6" x14ac:dyDescent="0.3">
      <c r="A8" s="84" t="s">
        <v>63</v>
      </c>
      <c r="B8" s="84"/>
      <c r="C8" s="84"/>
      <c r="D8" s="20">
        <v>273600000</v>
      </c>
      <c r="E8" s="85" t="s">
        <v>70</v>
      </c>
      <c r="F8" s="85"/>
      <c r="G8" s="86">
        <f>D2*1000000000/D7</f>
        <v>136.57767890248425</v>
      </c>
    </row>
    <row r="9" spans="1:7" ht="13.8" customHeight="1" x14ac:dyDescent="0.3">
      <c r="A9" s="84" t="s">
        <v>64</v>
      </c>
      <c r="B9" s="84"/>
      <c r="C9" s="84"/>
      <c r="D9" s="20">
        <v>227558385</v>
      </c>
      <c r="E9" s="85"/>
      <c r="F9" s="85"/>
      <c r="G9" s="86"/>
    </row>
    <row r="10" spans="1:7" ht="15.6" x14ac:dyDescent="0.3">
      <c r="A10" s="84" t="s">
        <v>65</v>
      </c>
      <c r="B10" s="84"/>
      <c r="C10" s="84"/>
      <c r="D10" s="20">
        <v>327200000</v>
      </c>
      <c r="E10" s="87" t="s">
        <v>71</v>
      </c>
      <c r="F10" s="87"/>
      <c r="G10" s="21">
        <f>D2/SUM(D3:D5)</f>
        <v>5.4694717798419931E-3</v>
      </c>
    </row>
    <row r="11" spans="1:7" x14ac:dyDescent="0.3">
      <c r="A11" s="1"/>
      <c r="B11" s="1"/>
      <c r="C11" s="1"/>
    </row>
    <row r="14" spans="1:7" ht="15.6" x14ac:dyDescent="0.3">
      <c r="A14" s="83" t="s">
        <v>72</v>
      </c>
      <c r="B14" s="83"/>
      <c r="C14" s="83"/>
      <c r="D14" s="83"/>
      <c r="E14" s="83"/>
      <c r="F14" s="83"/>
      <c r="G14" s="83"/>
    </row>
    <row r="15" spans="1:7" ht="15.6" x14ac:dyDescent="0.3">
      <c r="A15" s="84" t="s">
        <v>58</v>
      </c>
      <c r="B15" s="84"/>
      <c r="C15" s="84"/>
      <c r="D15" s="20">
        <v>5493</v>
      </c>
      <c r="E15" s="85" t="s">
        <v>67</v>
      </c>
      <c r="F15" s="85"/>
      <c r="G15" s="86">
        <f>D15*100000/D23</f>
        <v>12.343820224719101</v>
      </c>
    </row>
    <row r="16" spans="1:7" ht="15.6" x14ac:dyDescent="0.3">
      <c r="A16" s="84" t="s">
        <v>59</v>
      </c>
      <c r="B16" s="84"/>
      <c r="C16" s="84"/>
      <c r="D16" s="22">
        <v>3588</v>
      </c>
      <c r="E16" s="85"/>
      <c r="F16" s="85"/>
      <c r="G16" s="86"/>
    </row>
    <row r="17" spans="1:7" ht="15.6" x14ac:dyDescent="0.3">
      <c r="A17" s="84" t="s">
        <v>66</v>
      </c>
      <c r="B17" s="84"/>
      <c r="C17" s="84"/>
      <c r="D17" s="20">
        <v>888901</v>
      </c>
      <c r="E17" s="85" t="s">
        <v>68</v>
      </c>
      <c r="F17" s="85"/>
      <c r="G17" s="86">
        <f>D15*10000/D21</f>
        <v>2.2420408163265306</v>
      </c>
    </row>
    <row r="18" spans="1:7" ht="15.6" x14ac:dyDescent="0.3">
      <c r="A18" s="84" t="s">
        <v>60</v>
      </c>
      <c r="B18" s="84"/>
      <c r="C18" s="84"/>
      <c r="D18" s="20">
        <v>1943000</v>
      </c>
      <c r="E18" s="85"/>
      <c r="F18" s="85"/>
      <c r="G18" s="86"/>
    </row>
    <row r="19" spans="1:7" ht="15.6" x14ac:dyDescent="0.3">
      <c r="A19" s="84" t="s">
        <v>61</v>
      </c>
      <c r="B19" s="84"/>
      <c r="C19" s="84"/>
      <c r="D19" s="20">
        <f>SUM(D16:D18)</f>
        <v>2835489</v>
      </c>
      <c r="E19" s="85" t="s">
        <v>69</v>
      </c>
      <c r="F19" s="85"/>
      <c r="G19" s="89" t="s">
        <v>74</v>
      </c>
    </row>
    <row r="20" spans="1:7" ht="15.6" x14ac:dyDescent="0.3">
      <c r="A20" s="84" t="s">
        <v>62</v>
      </c>
      <c r="B20" s="84"/>
      <c r="C20" s="84"/>
      <c r="D20" s="20">
        <v>98700000000</v>
      </c>
      <c r="E20" s="85"/>
      <c r="F20" s="85"/>
      <c r="G20" s="86"/>
    </row>
    <row r="21" spans="1:7" ht="15.6" x14ac:dyDescent="0.3">
      <c r="A21" s="84" t="s">
        <v>63</v>
      </c>
      <c r="B21" s="84"/>
      <c r="C21" s="84"/>
      <c r="D21" s="20">
        <v>24500000</v>
      </c>
      <c r="E21" s="85" t="s">
        <v>70</v>
      </c>
      <c r="F21" s="85"/>
      <c r="G21" s="86">
        <f>D15*1000000000/D20</f>
        <v>55.653495440729486</v>
      </c>
    </row>
    <row r="22" spans="1:7" ht="15.6" x14ac:dyDescent="0.3">
      <c r="A22" s="84" t="s">
        <v>64</v>
      </c>
      <c r="B22" s="84"/>
      <c r="C22" s="84"/>
      <c r="D22" s="22" t="s">
        <v>74</v>
      </c>
      <c r="E22" s="85"/>
      <c r="F22" s="85"/>
      <c r="G22" s="86"/>
    </row>
    <row r="23" spans="1:7" ht="15.6" x14ac:dyDescent="0.3">
      <c r="A23" s="84" t="s">
        <v>65</v>
      </c>
      <c r="B23" s="84"/>
      <c r="C23" s="84"/>
      <c r="D23" s="20">
        <v>44500000</v>
      </c>
      <c r="E23" s="87" t="s">
        <v>71</v>
      </c>
      <c r="F23" s="87"/>
      <c r="G23" s="21">
        <f>D15/SUM(D16:D18)</f>
        <v>1.9372319906725084E-3</v>
      </c>
    </row>
    <row r="25" spans="1:7" ht="15.6" x14ac:dyDescent="0.3">
      <c r="A25" s="90" t="s">
        <v>75</v>
      </c>
      <c r="B25" s="90"/>
      <c r="C25" s="90"/>
      <c r="D25" s="90"/>
      <c r="E25" s="90"/>
      <c r="F25" s="90"/>
      <c r="G25" s="90"/>
    </row>
    <row r="26" spans="1:7" x14ac:dyDescent="0.3">
      <c r="A26" s="88" t="s">
        <v>76</v>
      </c>
      <c r="B26" s="88"/>
      <c r="C26" s="88"/>
      <c r="D26" s="88"/>
      <c r="E26" s="88"/>
      <c r="F26" s="88"/>
      <c r="G26" s="88"/>
    </row>
    <row r="27" spans="1:7" x14ac:dyDescent="0.3">
      <c r="A27" s="88" t="s">
        <v>77</v>
      </c>
      <c r="B27" s="88"/>
      <c r="C27" s="88"/>
      <c r="D27" s="88"/>
      <c r="E27" s="88"/>
      <c r="F27" s="88"/>
      <c r="G27" s="88"/>
    </row>
    <row r="28" spans="1:7" x14ac:dyDescent="0.3">
      <c r="A28" s="88" t="s">
        <v>78</v>
      </c>
      <c r="B28" s="88"/>
      <c r="C28" s="88"/>
      <c r="D28" s="88"/>
      <c r="E28" s="88"/>
      <c r="F28" s="88"/>
      <c r="G28" s="88"/>
    </row>
  </sheetData>
  <mergeCells count="42">
    <mergeCell ref="A28:G28"/>
    <mergeCell ref="A19:C19"/>
    <mergeCell ref="E19:F20"/>
    <mergeCell ref="G19:G20"/>
    <mergeCell ref="A20:C20"/>
    <mergeCell ref="A21:C21"/>
    <mergeCell ref="E21:F22"/>
    <mergeCell ref="G21:G22"/>
    <mergeCell ref="A22:C22"/>
    <mergeCell ref="A23:C23"/>
    <mergeCell ref="E23:F23"/>
    <mergeCell ref="A25:G25"/>
    <mergeCell ref="A26:G26"/>
    <mergeCell ref="A27:G27"/>
    <mergeCell ref="A17:C17"/>
    <mergeCell ref="E17:F18"/>
    <mergeCell ref="G17:G18"/>
    <mergeCell ref="A18:C18"/>
    <mergeCell ref="E6:F7"/>
    <mergeCell ref="E8:F9"/>
    <mergeCell ref="E10:F10"/>
    <mergeCell ref="A10:C10"/>
    <mergeCell ref="A14:G14"/>
    <mergeCell ref="A15:C15"/>
    <mergeCell ref="E15:F16"/>
    <mergeCell ref="G15:G16"/>
    <mergeCell ref="A16:C16"/>
    <mergeCell ref="G6:G7"/>
    <mergeCell ref="G8:G9"/>
    <mergeCell ref="A6:C6"/>
    <mergeCell ref="A7:C7"/>
    <mergeCell ref="A8:C8"/>
    <mergeCell ref="A9:C9"/>
    <mergeCell ref="A1:G1"/>
    <mergeCell ref="A2:C2"/>
    <mergeCell ref="A3:C3"/>
    <mergeCell ref="A5:C5"/>
    <mergeCell ref="A4:C4"/>
    <mergeCell ref="E2:F3"/>
    <mergeCell ref="E4:F5"/>
    <mergeCell ref="G2:G3"/>
    <mergeCell ref="G4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ADB9-1434-4EA7-AE9B-C8E1105EDC28}">
  <dimension ref="A1:AH42"/>
  <sheetViews>
    <sheetView tabSelected="1" topLeftCell="S1" zoomScale="80" zoomScaleNormal="80" workbookViewId="0">
      <selection activeCell="V1" sqref="V1:Y23"/>
    </sheetView>
  </sheetViews>
  <sheetFormatPr defaultRowHeight="14.4" x14ac:dyDescent="0.3"/>
  <cols>
    <col min="22" max="22" width="14.21875" customWidth="1"/>
    <col min="23" max="23" width="12.77734375" customWidth="1"/>
    <col min="24" max="24" width="13.6640625" customWidth="1"/>
    <col min="25" max="25" width="12.5546875" customWidth="1"/>
    <col min="27" max="27" width="15.109375" customWidth="1"/>
  </cols>
  <sheetData>
    <row r="1" spans="1:34" ht="14.4" customHeight="1" x14ac:dyDescent="0.3">
      <c r="A1" s="93" t="s">
        <v>99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5"/>
      <c r="V1" s="65" t="s">
        <v>102</v>
      </c>
      <c r="W1" s="65"/>
      <c r="X1" s="61" t="s">
        <v>104</v>
      </c>
      <c r="Y1" s="61"/>
      <c r="Z1" s="8"/>
      <c r="AA1" s="8"/>
    </row>
    <row r="2" spans="1:34" ht="37.799999999999997" customHeight="1" x14ac:dyDescent="0.3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8"/>
      <c r="V2" s="65"/>
      <c r="W2" s="65"/>
      <c r="X2" s="61"/>
      <c r="Y2" s="61"/>
      <c r="Z2" s="8"/>
      <c r="AA2" s="8"/>
    </row>
    <row r="3" spans="1:34" x14ac:dyDescent="0.3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  <c r="V3" s="130" t="s">
        <v>103</v>
      </c>
      <c r="W3" s="130"/>
      <c r="X3" s="130"/>
      <c r="Y3" s="130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s="113" t="s">
        <v>87</v>
      </c>
      <c r="B4" s="114"/>
      <c r="C4" s="102" t="s">
        <v>86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11"/>
      <c r="V4" s="130"/>
      <c r="W4" s="130"/>
      <c r="X4" s="130"/>
      <c r="Y4" s="130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115"/>
      <c r="B5" s="114"/>
      <c r="C5" s="112" t="s">
        <v>88</v>
      </c>
      <c r="D5" s="91">
        <v>0.5</v>
      </c>
      <c r="E5" s="91">
        <f>D5+TIME(0,30,0)</f>
        <v>0.52083333333333337</v>
      </c>
      <c r="F5" s="91">
        <f t="shared" ref="F5:R5" si="0">E5+TIME(0,30,0)</f>
        <v>0.54166666666666674</v>
      </c>
      <c r="G5" s="91">
        <f t="shared" si="0"/>
        <v>0.56250000000000011</v>
      </c>
      <c r="H5" s="91">
        <f t="shared" si="0"/>
        <v>0.58333333333333348</v>
      </c>
      <c r="I5" s="91">
        <f t="shared" si="0"/>
        <v>0.60416666666666685</v>
      </c>
      <c r="J5" s="91">
        <f t="shared" si="0"/>
        <v>0.62500000000000022</v>
      </c>
      <c r="K5" s="91">
        <f t="shared" si="0"/>
        <v>0.64583333333333359</v>
      </c>
      <c r="L5" s="91">
        <f t="shared" si="0"/>
        <v>0.66666666666666696</v>
      </c>
      <c r="M5" s="91">
        <f t="shared" si="0"/>
        <v>0.68750000000000033</v>
      </c>
      <c r="N5" s="91">
        <f t="shared" si="0"/>
        <v>0.7083333333333337</v>
      </c>
      <c r="O5" s="91">
        <f t="shared" si="0"/>
        <v>0.72916666666666707</v>
      </c>
      <c r="P5" s="91">
        <f t="shared" si="0"/>
        <v>0.75000000000000044</v>
      </c>
      <c r="Q5" s="91">
        <f t="shared" si="0"/>
        <v>0.77083333333333381</v>
      </c>
      <c r="R5" s="91">
        <f t="shared" si="0"/>
        <v>0.79166666666666718</v>
      </c>
      <c r="S5" s="91">
        <f t="shared" ref="S5:T5" si="1">R5+TIME(0,30,0)</f>
        <v>0.81250000000000056</v>
      </c>
      <c r="T5" s="109">
        <f t="shared" si="1"/>
        <v>0.83333333333333393</v>
      </c>
      <c r="V5" s="67">
        <v>1</v>
      </c>
      <c r="W5" s="67">
        <v>2</v>
      </c>
      <c r="X5" s="67">
        <v>3</v>
      </c>
      <c r="Y5" s="67">
        <v>4</v>
      </c>
      <c r="Z5" s="3"/>
    </row>
    <row r="6" spans="1:34" x14ac:dyDescent="0.3">
      <c r="A6" s="115"/>
      <c r="B6" s="114"/>
      <c r="C6" s="11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110"/>
      <c r="V6" s="67"/>
      <c r="W6" s="67"/>
      <c r="X6" s="67"/>
      <c r="Y6" s="67"/>
    </row>
    <row r="7" spans="1:34" x14ac:dyDescent="0.3">
      <c r="A7" s="105">
        <v>1</v>
      </c>
      <c r="B7" s="106"/>
      <c r="C7" s="28">
        <v>1</v>
      </c>
      <c r="D7" s="31" t="s">
        <v>74</v>
      </c>
      <c r="E7" s="29">
        <v>156</v>
      </c>
      <c r="F7" s="30" t="s">
        <v>89</v>
      </c>
      <c r="G7" s="30" t="s">
        <v>89</v>
      </c>
      <c r="H7" s="31" t="s">
        <v>74</v>
      </c>
      <c r="I7" s="29">
        <v>657</v>
      </c>
      <c r="J7" s="31" t="s">
        <v>74</v>
      </c>
      <c r="K7" s="29">
        <v>532</v>
      </c>
      <c r="L7" s="30" t="s">
        <v>89</v>
      </c>
      <c r="M7" s="30" t="s">
        <v>89</v>
      </c>
      <c r="N7" s="30" t="s">
        <v>89</v>
      </c>
      <c r="O7" s="29">
        <v>678</v>
      </c>
      <c r="P7" s="30" t="s">
        <v>89</v>
      </c>
      <c r="Q7" s="29">
        <v>345</v>
      </c>
      <c r="R7" s="31" t="s">
        <v>74</v>
      </c>
      <c r="S7" s="29">
        <v>126</v>
      </c>
      <c r="T7" s="36" t="s">
        <v>89</v>
      </c>
      <c r="V7" s="67">
        <v>44</v>
      </c>
      <c r="W7" s="67">
        <v>39</v>
      </c>
      <c r="X7" s="67">
        <v>6</v>
      </c>
      <c r="Y7" s="67">
        <v>2</v>
      </c>
    </row>
    <row r="8" spans="1:34" x14ac:dyDescent="0.3">
      <c r="A8" s="105"/>
      <c r="B8" s="106"/>
      <c r="C8" s="28">
        <v>2</v>
      </c>
      <c r="D8" s="29">
        <v>453</v>
      </c>
      <c r="E8" s="31" t="s">
        <v>74</v>
      </c>
      <c r="F8" s="29">
        <v>789</v>
      </c>
      <c r="G8" s="30" t="s">
        <v>89</v>
      </c>
      <c r="H8" s="31" t="s">
        <v>74</v>
      </c>
      <c r="I8" s="31" t="s">
        <v>74</v>
      </c>
      <c r="J8" s="29">
        <v>457</v>
      </c>
      <c r="K8" s="29">
        <v>298</v>
      </c>
      <c r="L8" s="30" t="s">
        <v>89</v>
      </c>
      <c r="M8" s="29">
        <v>564</v>
      </c>
      <c r="N8" s="31" t="s">
        <v>74</v>
      </c>
      <c r="O8" s="29">
        <v>546</v>
      </c>
      <c r="P8" s="29">
        <v>225</v>
      </c>
      <c r="Q8" s="30" t="s">
        <v>89</v>
      </c>
      <c r="R8" s="30" t="s">
        <v>89</v>
      </c>
      <c r="S8" s="29">
        <v>987</v>
      </c>
      <c r="T8" s="37" t="s">
        <v>74</v>
      </c>
      <c r="V8" s="67"/>
      <c r="W8" s="67"/>
      <c r="X8" s="67"/>
      <c r="Y8" s="67"/>
    </row>
    <row r="9" spans="1:34" x14ac:dyDescent="0.3">
      <c r="A9" s="105"/>
      <c r="B9" s="106"/>
      <c r="C9" s="28">
        <v>3</v>
      </c>
      <c r="D9" s="29">
        <v>342</v>
      </c>
      <c r="E9" s="31" t="s">
        <v>74</v>
      </c>
      <c r="F9" s="31" t="s">
        <v>74</v>
      </c>
      <c r="G9" s="31" t="s">
        <v>92</v>
      </c>
      <c r="H9" s="30" t="s">
        <v>89</v>
      </c>
      <c r="I9" s="30" t="s">
        <v>89</v>
      </c>
      <c r="J9" s="31" t="s">
        <v>74</v>
      </c>
      <c r="K9" s="29">
        <v>641</v>
      </c>
      <c r="L9" s="31" t="s">
        <v>74</v>
      </c>
      <c r="M9" s="31" t="s">
        <v>74</v>
      </c>
      <c r="N9" s="29">
        <v>758</v>
      </c>
      <c r="O9" s="30" t="s">
        <v>89</v>
      </c>
      <c r="P9" s="31" t="s">
        <v>74</v>
      </c>
      <c r="Q9" s="29">
        <v>710</v>
      </c>
      <c r="R9" s="29">
        <v>304</v>
      </c>
      <c r="S9" s="31" t="s">
        <v>74</v>
      </c>
      <c r="T9" s="32">
        <v>216</v>
      </c>
      <c r="V9" s="67"/>
      <c r="W9" s="67"/>
      <c r="X9" s="67"/>
      <c r="Y9" s="67"/>
    </row>
    <row r="10" spans="1:34" x14ac:dyDescent="0.3">
      <c r="A10" s="99">
        <f>1+A7</f>
        <v>2</v>
      </c>
      <c r="B10" s="100"/>
      <c r="C10" s="29">
        <v>1</v>
      </c>
      <c r="D10" s="29">
        <v>319</v>
      </c>
      <c r="E10" s="30" t="s">
        <v>89</v>
      </c>
      <c r="F10" s="29">
        <v>895</v>
      </c>
      <c r="G10" s="30" t="s">
        <v>89</v>
      </c>
      <c r="H10" s="29">
        <v>835</v>
      </c>
      <c r="I10" s="29">
        <v>555</v>
      </c>
      <c r="J10" s="30" t="s">
        <v>89</v>
      </c>
      <c r="K10" s="30" t="s">
        <v>89</v>
      </c>
      <c r="L10" s="29">
        <v>845</v>
      </c>
      <c r="M10" s="30" t="s">
        <v>89</v>
      </c>
      <c r="N10" s="31" t="s">
        <v>74</v>
      </c>
      <c r="O10" s="31" t="s">
        <v>74</v>
      </c>
      <c r="P10" s="29">
        <v>105</v>
      </c>
      <c r="Q10" s="29">
        <v>956</v>
      </c>
      <c r="R10" s="30" t="s">
        <v>89</v>
      </c>
      <c r="S10" s="30" t="s">
        <v>89</v>
      </c>
      <c r="T10" s="32">
        <v>808</v>
      </c>
      <c r="V10" s="67">
        <f>SUM(V7:Y9)</f>
        <v>91</v>
      </c>
      <c r="W10" s="67"/>
      <c r="X10" s="67"/>
      <c r="Y10" s="67"/>
    </row>
    <row r="11" spans="1:34" x14ac:dyDescent="0.3">
      <c r="A11" s="99"/>
      <c r="B11" s="100"/>
      <c r="C11" s="29">
        <v>2</v>
      </c>
      <c r="D11" s="31" t="s">
        <v>74</v>
      </c>
      <c r="E11" s="29">
        <v>342</v>
      </c>
      <c r="F11" s="30" t="s">
        <v>89</v>
      </c>
      <c r="G11" s="29">
        <v>163</v>
      </c>
      <c r="H11" s="31" t="s">
        <v>74</v>
      </c>
      <c r="I11" s="29">
        <v>661</v>
      </c>
      <c r="J11" s="30" t="s">
        <v>89</v>
      </c>
      <c r="K11" s="31" t="s">
        <v>96</v>
      </c>
      <c r="L11" s="30" t="s">
        <v>89</v>
      </c>
      <c r="M11" s="31" t="s">
        <v>74</v>
      </c>
      <c r="N11" s="29">
        <v>349</v>
      </c>
      <c r="O11" s="29">
        <v>342</v>
      </c>
      <c r="P11" s="30" t="s">
        <v>89</v>
      </c>
      <c r="Q11" s="31" t="s">
        <v>74</v>
      </c>
      <c r="R11" s="31" t="s">
        <v>98</v>
      </c>
      <c r="S11" s="31" t="s">
        <v>74</v>
      </c>
      <c r="T11" s="32">
        <v>179</v>
      </c>
      <c r="V11" s="67"/>
      <c r="W11" s="67"/>
      <c r="X11" s="67"/>
      <c r="Y11" s="67"/>
    </row>
    <row r="12" spans="1:34" x14ac:dyDescent="0.3">
      <c r="A12" s="105">
        <v>3</v>
      </c>
      <c r="B12" s="106"/>
      <c r="C12" s="15">
        <v>1</v>
      </c>
      <c r="D12" s="31" t="s">
        <v>74</v>
      </c>
      <c r="E12" s="29">
        <v>384</v>
      </c>
      <c r="F12" s="30" t="s">
        <v>89</v>
      </c>
      <c r="G12" s="30" t="s">
        <v>89</v>
      </c>
      <c r="H12" s="30" t="s">
        <v>89</v>
      </c>
      <c r="I12" s="31" t="s">
        <v>91</v>
      </c>
      <c r="J12" s="30" t="s">
        <v>89</v>
      </c>
      <c r="K12" s="29">
        <v>622</v>
      </c>
      <c r="L12" s="31" t="s">
        <v>74</v>
      </c>
      <c r="M12" s="29">
        <v>819</v>
      </c>
      <c r="N12" s="31" t="s">
        <v>74</v>
      </c>
      <c r="O12" s="29">
        <v>531</v>
      </c>
      <c r="P12" s="31" t="s">
        <v>74</v>
      </c>
      <c r="Q12" s="29">
        <v>751</v>
      </c>
      <c r="R12" s="29">
        <v>333</v>
      </c>
      <c r="S12" s="30" t="s">
        <v>89</v>
      </c>
      <c r="T12" s="37" t="s">
        <v>74</v>
      </c>
      <c r="V12" s="64" t="s">
        <v>105</v>
      </c>
      <c r="W12" s="64"/>
      <c r="X12" s="67">
        <v>0.5</v>
      </c>
      <c r="Y12" s="67"/>
    </row>
    <row r="13" spans="1:34" x14ac:dyDescent="0.3">
      <c r="A13" s="101">
        <v>4</v>
      </c>
      <c r="B13" s="102"/>
      <c r="C13" s="15">
        <v>1</v>
      </c>
      <c r="D13" s="31" t="s">
        <v>74</v>
      </c>
      <c r="E13" s="29">
        <v>743</v>
      </c>
      <c r="F13" s="30" t="s">
        <v>89</v>
      </c>
      <c r="G13" s="29">
        <v>513</v>
      </c>
      <c r="H13" s="31" t="s">
        <v>74</v>
      </c>
      <c r="I13" s="31" t="s">
        <v>74</v>
      </c>
      <c r="J13" s="29">
        <v>759</v>
      </c>
      <c r="K13" s="30" t="s">
        <v>89</v>
      </c>
      <c r="L13" s="29">
        <v>342</v>
      </c>
      <c r="M13" s="29">
        <v>314</v>
      </c>
      <c r="N13" s="31" t="s">
        <v>74</v>
      </c>
      <c r="O13" s="31" t="s">
        <v>93</v>
      </c>
      <c r="P13" s="30" t="s">
        <v>89</v>
      </c>
      <c r="Q13" s="29">
        <v>342</v>
      </c>
      <c r="R13" s="31" t="s">
        <v>74</v>
      </c>
      <c r="S13" s="29">
        <v>365</v>
      </c>
      <c r="T13" s="36" t="s">
        <v>89</v>
      </c>
      <c r="V13" s="64"/>
      <c r="W13" s="64"/>
      <c r="X13" s="67"/>
      <c r="Y13" s="67"/>
    </row>
    <row r="14" spans="1:34" ht="16.2" customHeight="1" x14ac:dyDescent="0.3">
      <c r="A14" s="101"/>
      <c r="B14" s="102"/>
      <c r="C14" s="15">
        <v>2</v>
      </c>
      <c r="D14" s="29">
        <v>342</v>
      </c>
      <c r="E14" s="31" t="s">
        <v>74</v>
      </c>
      <c r="F14" s="29">
        <v>952</v>
      </c>
      <c r="G14" s="30" t="s">
        <v>89</v>
      </c>
      <c r="H14" s="29">
        <v>342</v>
      </c>
      <c r="I14" s="31" t="s">
        <v>74</v>
      </c>
      <c r="J14" s="29">
        <v>274</v>
      </c>
      <c r="K14" s="29">
        <v>495</v>
      </c>
      <c r="L14" s="30" t="s">
        <v>89</v>
      </c>
      <c r="M14" s="31" t="s">
        <v>74</v>
      </c>
      <c r="N14" s="29">
        <v>475</v>
      </c>
      <c r="O14" s="30" t="s">
        <v>89</v>
      </c>
      <c r="P14" s="29">
        <v>342</v>
      </c>
      <c r="Q14" s="29">
        <v>810</v>
      </c>
      <c r="R14" s="30" t="s">
        <v>89</v>
      </c>
      <c r="S14" s="29">
        <v>255</v>
      </c>
      <c r="T14" s="37" t="s">
        <v>74</v>
      </c>
      <c r="V14" s="66" t="s">
        <v>106</v>
      </c>
      <c r="W14" s="66"/>
      <c r="X14" s="68">
        <f>(X12*V5*V7+W5*W7*X12+X5*X7*X12+Y5*Y7*X12)/V10</f>
        <v>0.81318681318681318</v>
      </c>
      <c r="Y14" s="68"/>
    </row>
    <row r="15" spans="1:34" ht="16.8" customHeight="1" x14ac:dyDescent="0.3">
      <c r="A15" s="101"/>
      <c r="B15" s="102"/>
      <c r="C15" s="15">
        <v>3</v>
      </c>
      <c r="D15" s="31" t="s">
        <v>74</v>
      </c>
      <c r="E15" s="29">
        <v>346</v>
      </c>
      <c r="F15" s="29">
        <v>121</v>
      </c>
      <c r="G15" s="29">
        <v>502</v>
      </c>
      <c r="H15" s="30" t="s">
        <v>89</v>
      </c>
      <c r="I15" s="29">
        <v>570</v>
      </c>
      <c r="J15" s="29">
        <v>384</v>
      </c>
      <c r="K15" s="30" t="s">
        <v>89</v>
      </c>
      <c r="L15" s="29">
        <v>654</v>
      </c>
      <c r="M15" s="31" t="s">
        <v>74</v>
      </c>
      <c r="N15" s="29">
        <v>474</v>
      </c>
      <c r="O15" s="31" t="s">
        <v>74</v>
      </c>
      <c r="P15" s="31" t="s">
        <v>74</v>
      </c>
      <c r="Q15" s="29">
        <v>925</v>
      </c>
      <c r="R15" s="31" t="s">
        <v>74</v>
      </c>
      <c r="S15" s="29">
        <v>666</v>
      </c>
      <c r="T15" s="37" t="s">
        <v>94</v>
      </c>
      <c r="V15" s="66"/>
      <c r="W15" s="66"/>
      <c r="X15" s="68"/>
      <c r="Y15" s="68"/>
    </row>
    <row r="16" spans="1:34" x14ac:dyDescent="0.3">
      <c r="A16" s="101"/>
      <c r="B16" s="102"/>
      <c r="C16" s="15">
        <v>4</v>
      </c>
      <c r="D16" s="29">
        <v>783</v>
      </c>
      <c r="E16" s="30" t="s">
        <v>89</v>
      </c>
      <c r="F16" s="31" t="s">
        <v>74</v>
      </c>
      <c r="G16" s="31" t="s">
        <v>74</v>
      </c>
      <c r="H16" s="29">
        <v>534</v>
      </c>
      <c r="I16" s="30" t="s">
        <v>89</v>
      </c>
      <c r="J16" s="31" t="s">
        <v>74</v>
      </c>
      <c r="K16" s="31" t="s">
        <v>74</v>
      </c>
      <c r="L16" s="31">
        <v>450</v>
      </c>
      <c r="M16" s="30" t="s">
        <v>89</v>
      </c>
      <c r="N16" s="31" t="s">
        <v>74</v>
      </c>
      <c r="O16" s="29">
        <v>342</v>
      </c>
      <c r="P16" s="30" t="s">
        <v>89</v>
      </c>
      <c r="Q16" s="29">
        <v>342</v>
      </c>
      <c r="R16" s="30" t="s">
        <v>89</v>
      </c>
      <c r="S16" s="29">
        <v>207</v>
      </c>
      <c r="T16" s="37" t="s">
        <v>74</v>
      </c>
      <c r="V16" s="2"/>
      <c r="W16" s="2"/>
      <c r="X16" s="2"/>
      <c r="Y16" s="2"/>
    </row>
    <row r="17" spans="1:26" x14ac:dyDescent="0.3">
      <c r="A17" s="103">
        <v>5</v>
      </c>
      <c r="B17" s="104"/>
      <c r="C17" s="15">
        <v>1</v>
      </c>
      <c r="D17" s="31">
        <v>290</v>
      </c>
      <c r="E17" s="30" t="s">
        <v>89</v>
      </c>
      <c r="F17" s="29">
        <v>342</v>
      </c>
      <c r="G17" s="31" t="s">
        <v>74</v>
      </c>
      <c r="H17" s="29">
        <v>928</v>
      </c>
      <c r="I17" s="31" t="s">
        <v>74</v>
      </c>
      <c r="J17" s="29">
        <v>442</v>
      </c>
      <c r="K17" s="30" t="s">
        <v>89</v>
      </c>
      <c r="L17" s="29">
        <v>250</v>
      </c>
      <c r="M17" s="31" t="s">
        <v>74</v>
      </c>
      <c r="N17" s="38" t="s">
        <v>74</v>
      </c>
      <c r="O17" s="38" t="s">
        <v>74</v>
      </c>
      <c r="P17" s="31">
        <v>290</v>
      </c>
      <c r="Q17" s="30" t="s">
        <v>89</v>
      </c>
      <c r="R17" s="31" t="s">
        <v>74</v>
      </c>
      <c r="S17" s="31" t="s">
        <v>74</v>
      </c>
      <c r="T17" s="32">
        <v>966</v>
      </c>
      <c r="V17" s="66" t="s">
        <v>114</v>
      </c>
      <c r="W17" s="66"/>
      <c r="X17" s="63">
        <v>14</v>
      </c>
      <c r="Y17" s="63"/>
    </row>
    <row r="18" spans="1:26" x14ac:dyDescent="0.3">
      <c r="A18" s="103"/>
      <c r="B18" s="104"/>
      <c r="C18" s="15">
        <v>2</v>
      </c>
      <c r="D18" s="31" t="s">
        <v>74</v>
      </c>
      <c r="E18" s="29">
        <v>947</v>
      </c>
      <c r="F18" s="31" t="s">
        <v>74</v>
      </c>
      <c r="G18" s="31" t="s">
        <v>90</v>
      </c>
      <c r="H18" s="30" t="s">
        <v>89</v>
      </c>
      <c r="I18" s="29">
        <v>709</v>
      </c>
      <c r="J18" s="30" t="s">
        <v>89</v>
      </c>
      <c r="K18" s="31" t="s">
        <v>74</v>
      </c>
      <c r="L18" s="29">
        <v>446</v>
      </c>
      <c r="M18" s="31" t="s">
        <v>74</v>
      </c>
      <c r="N18" s="31" t="s">
        <v>74</v>
      </c>
      <c r="O18" s="29">
        <v>943</v>
      </c>
      <c r="P18" s="30" t="s">
        <v>89</v>
      </c>
      <c r="Q18" s="31" t="s">
        <v>74</v>
      </c>
      <c r="R18" s="29">
        <v>837</v>
      </c>
      <c r="S18" s="29">
        <v>342</v>
      </c>
      <c r="T18" s="37" t="s">
        <v>74</v>
      </c>
      <c r="V18" s="66"/>
      <c r="W18" s="66"/>
      <c r="X18" s="63"/>
      <c r="Y18" s="63"/>
    </row>
    <row r="19" spans="1:26" x14ac:dyDescent="0.3">
      <c r="A19" s="101">
        <v>6</v>
      </c>
      <c r="B19" s="102"/>
      <c r="C19" s="15">
        <v>1</v>
      </c>
      <c r="D19" s="31" t="s">
        <v>74</v>
      </c>
      <c r="E19" s="29">
        <v>342</v>
      </c>
      <c r="F19" s="31" t="s">
        <v>74</v>
      </c>
      <c r="G19" s="29">
        <v>821</v>
      </c>
      <c r="H19" s="31" t="s">
        <v>74</v>
      </c>
      <c r="I19" s="31" t="s">
        <v>74</v>
      </c>
      <c r="J19" s="29">
        <v>359</v>
      </c>
      <c r="K19" s="29">
        <v>260</v>
      </c>
      <c r="L19" s="30" t="s">
        <v>89</v>
      </c>
      <c r="M19" s="31" t="s">
        <v>95</v>
      </c>
      <c r="N19" s="29">
        <v>984</v>
      </c>
      <c r="O19" s="31" t="s">
        <v>74</v>
      </c>
      <c r="P19" s="29">
        <v>646</v>
      </c>
      <c r="Q19" s="31" t="s">
        <v>74</v>
      </c>
      <c r="R19" s="29">
        <v>387</v>
      </c>
      <c r="S19" s="31" t="s">
        <v>74</v>
      </c>
      <c r="T19" s="39" t="s">
        <v>74</v>
      </c>
      <c r="V19" s="66" t="s">
        <v>115</v>
      </c>
      <c r="W19" s="66"/>
      <c r="X19" s="63">
        <v>8</v>
      </c>
      <c r="Y19" s="63"/>
    </row>
    <row r="20" spans="1:26" ht="15" thickBot="1" x14ac:dyDescent="0.35">
      <c r="A20" s="107"/>
      <c r="B20" s="108"/>
      <c r="C20" s="33">
        <v>2</v>
      </c>
      <c r="D20" s="40">
        <v>959</v>
      </c>
      <c r="E20" s="41" t="s">
        <v>89</v>
      </c>
      <c r="F20" s="42" t="s">
        <v>74</v>
      </c>
      <c r="G20" s="42" t="s">
        <v>97</v>
      </c>
      <c r="H20" s="41" t="s">
        <v>89</v>
      </c>
      <c r="I20" s="40">
        <v>342</v>
      </c>
      <c r="J20" s="41" t="s">
        <v>89</v>
      </c>
      <c r="K20" s="42" t="s">
        <v>74</v>
      </c>
      <c r="L20" s="40">
        <v>867</v>
      </c>
      <c r="M20" s="42" t="s">
        <v>74</v>
      </c>
      <c r="N20" s="42" t="s">
        <v>74</v>
      </c>
      <c r="O20" s="40">
        <v>773</v>
      </c>
      <c r="P20" s="41" t="s">
        <v>89</v>
      </c>
      <c r="Q20" s="41" t="s">
        <v>89</v>
      </c>
      <c r="R20" s="40">
        <v>287</v>
      </c>
      <c r="S20" s="42" t="s">
        <v>74</v>
      </c>
      <c r="T20" s="43">
        <v>748</v>
      </c>
      <c r="V20" s="66"/>
      <c r="W20" s="66"/>
      <c r="X20" s="63"/>
      <c r="Y20" s="63"/>
    </row>
    <row r="21" spans="1:26" x14ac:dyDescent="0.3">
      <c r="A21" s="2"/>
      <c r="B21" s="2"/>
      <c r="C21" s="2"/>
      <c r="V21" s="66" t="s">
        <v>116</v>
      </c>
      <c r="W21" s="66"/>
      <c r="X21" s="82">
        <f>V10/(X17*X19)</f>
        <v>0.8125</v>
      </c>
      <c r="Y21" s="82"/>
    </row>
    <row r="22" spans="1:26" ht="15" thickBot="1" x14ac:dyDescent="0.35">
      <c r="A22" s="2"/>
      <c r="B22" s="2"/>
      <c r="C22" s="2"/>
      <c r="D22" s="24"/>
      <c r="V22" s="66"/>
      <c r="W22" s="66"/>
      <c r="X22" s="82"/>
      <c r="Y22" s="82"/>
    </row>
    <row r="23" spans="1:26" ht="14.4" customHeight="1" x14ac:dyDescent="0.3">
      <c r="A23" s="120" t="s">
        <v>100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2"/>
      <c r="V23" s="66"/>
      <c r="W23" s="66"/>
      <c r="X23" s="82"/>
      <c r="Y23" s="82"/>
    </row>
    <row r="24" spans="1:26" ht="34.799999999999997" customHeight="1" x14ac:dyDescent="0.3">
      <c r="A24" s="173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5"/>
      <c r="Z24" s="35"/>
    </row>
    <row r="25" spans="1:26" x14ac:dyDescent="0.3">
      <c r="A25" s="34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</row>
    <row r="26" spans="1:26" ht="14.4" customHeight="1" x14ac:dyDescent="0.3">
      <c r="A26" s="123" t="s">
        <v>87</v>
      </c>
      <c r="B26" s="124"/>
      <c r="C26" s="124"/>
      <c r="D26" s="121" t="s">
        <v>86</v>
      </c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2"/>
    </row>
    <row r="27" spans="1:26" ht="14.4" customHeight="1" x14ac:dyDescent="0.3">
      <c r="A27" s="123"/>
      <c r="B27" s="124"/>
      <c r="C27" s="124"/>
      <c r="D27" s="91">
        <v>0.5</v>
      </c>
      <c r="E27" s="91">
        <f>D27+TIME(0,30,0)</f>
        <v>0.52083333333333337</v>
      </c>
      <c r="F27" s="91">
        <f t="shared" ref="F27:T27" si="2">E27+TIME(0,30,0)</f>
        <v>0.54166666666666674</v>
      </c>
      <c r="G27" s="91">
        <f t="shared" si="2"/>
        <v>0.56250000000000011</v>
      </c>
      <c r="H27" s="91">
        <f t="shared" si="2"/>
        <v>0.58333333333333348</v>
      </c>
      <c r="I27" s="91">
        <f t="shared" si="2"/>
        <v>0.60416666666666685</v>
      </c>
      <c r="J27" s="91">
        <f t="shared" si="2"/>
        <v>0.62500000000000022</v>
      </c>
      <c r="K27" s="91">
        <f t="shared" si="2"/>
        <v>0.64583333333333359</v>
      </c>
      <c r="L27" s="91">
        <f t="shared" si="2"/>
        <v>0.66666666666666696</v>
      </c>
      <c r="M27" s="91">
        <f t="shared" si="2"/>
        <v>0.68750000000000033</v>
      </c>
      <c r="N27" s="91">
        <f t="shared" si="2"/>
        <v>0.7083333333333337</v>
      </c>
      <c r="O27" s="91">
        <f t="shared" si="2"/>
        <v>0.72916666666666707</v>
      </c>
      <c r="P27" s="91">
        <f t="shared" si="2"/>
        <v>0.75000000000000044</v>
      </c>
      <c r="Q27" s="91">
        <f t="shared" si="2"/>
        <v>0.77083333333333381</v>
      </c>
      <c r="R27" s="91">
        <f t="shared" si="2"/>
        <v>0.79166666666666718</v>
      </c>
      <c r="S27" s="91">
        <f t="shared" si="2"/>
        <v>0.81250000000000056</v>
      </c>
      <c r="T27" s="109">
        <f t="shared" si="2"/>
        <v>0.83333333333333393</v>
      </c>
    </row>
    <row r="28" spans="1:26" ht="14.4" customHeight="1" x14ac:dyDescent="0.3">
      <c r="A28" s="123"/>
      <c r="B28" s="124"/>
      <c r="C28" s="124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109"/>
    </row>
    <row r="29" spans="1:26" x14ac:dyDescent="0.3">
      <c r="A29" s="118">
        <v>1</v>
      </c>
      <c r="B29" s="119"/>
      <c r="C29" s="119"/>
      <c r="D29" s="125">
        <v>2</v>
      </c>
      <c r="E29" s="125">
        <v>1</v>
      </c>
      <c r="F29" s="125">
        <v>2</v>
      </c>
      <c r="G29" s="125">
        <v>3</v>
      </c>
      <c r="H29" s="125">
        <v>1</v>
      </c>
      <c r="I29" s="125">
        <v>2</v>
      </c>
      <c r="J29" s="125">
        <v>1</v>
      </c>
      <c r="K29" s="125">
        <v>3</v>
      </c>
      <c r="L29" s="125">
        <v>2</v>
      </c>
      <c r="M29" s="125">
        <v>2</v>
      </c>
      <c r="N29" s="125">
        <v>2</v>
      </c>
      <c r="O29" s="125">
        <v>3</v>
      </c>
      <c r="P29" s="125">
        <v>2</v>
      </c>
      <c r="Q29" s="125">
        <v>3</v>
      </c>
      <c r="R29" s="125">
        <v>2</v>
      </c>
      <c r="S29" s="125">
        <v>2</v>
      </c>
      <c r="T29" s="133">
        <v>1</v>
      </c>
    </row>
    <row r="30" spans="1:26" x14ac:dyDescent="0.3">
      <c r="A30" s="118"/>
      <c r="B30" s="119"/>
      <c r="C30" s="119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33"/>
    </row>
    <row r="31" spans="1:26" x14ac:dyDescent="0.3">
      <c r="A31" s="116">
        <f>A29+1</f>
        <v>2</v>
      </c>
      <c r="B31" s="117"/>
      <c r="C31" s="117"/>
      <c r="D31" s="125">
        <v>1</v>
      </c>
      <c r="E31" s="125">
        <v>2</v>
      </c>
      <c r="F31" s="125">
        <v>2</v>
      </c>
      <c r="G31" s="125">
        <v>2</v>
      </c>
      <c r="H31" s="125">
        <v>1</v>
      </c>
      <c r="I31" s="125">
        <v>2</v>
      </c>
      <c r="J31" s="125">
        <v>2</v>
      </c>
      <c r="K31" s="125">
        <v>2</v>
      </c>
      <c r="L31" s="125">
        <v>2</v>
      </c>
      <c r="M31" s="125">
        <v>1</v>
      </c>
      <c r="N31" s="125">
        <v>1</v>
      </c>
      <c r="O31" s="125">
        <v>1</v>
      </c>
      <c r="P31" s="125">
        <v>2</v>
      </c>
      <c r="Q31" s="125">
        <v>1</v>
      </c>
      <c r="R31" s="125">
        <v>2</v>
      </c>
      <c r="S31" s="125">
        <v>1</v>
      </c>
      <c r="T31" s="133">
        <v>2</v>
      </c>
    </row>
    <row r="32" spans="1:26" x14ac:dyDescent="0.3">
      <c r="A32" s="116"/>
      <c r="B32" s="117"/>
      <c r="C32" s="117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33"/>
    </row>
    <row r="33" spans="1:20" x14ac:dyDescent="0.3">
      <c r="A33" s="118">
        <f t="shared" ref="A33" si="3">A31+1</f>
        <v>3</v>
      </c>
      <c r="B33" s="119"/>
      <c r="C33" s="119"/>
      <c r="D33" s="125">
        <v>0</v>
      </c>
      <c r="E33" s="125">
        <v>1</v>
      </c>
      <c r="F33" s="125">
        <v>1</v>
      </c>
      <c r="G33" s="125">
        <v>1</v>
      </c>
      <c r="H33" s="125">
        <v>1</v>
      </c>
      <c r="I33" s="125">
        <v>1</v>
      </c>
      <c r="J33" s="125">
        <v>1</v>
      </c>
      <c r="K33" s="125">
        <v>1</v>
      </c>
      <c r="L33" s="125">
        <v>0</v>
      </c>
      <c r="M33" s="125">
        <v>1</v>
      </c>
      <c r="N33" s="125">
        <v>0</v>
      </c>
      <c r="O33" s="125">
        <v>1</v>
      </c>
      <c r="P33" s="125">
        <v>0</v>
      </c>
      <c r="Q33" s="125">
        <v>1</v>
      </c>
      <c r="R33" s="125">
        <v>1</v>
      </c>
      <c r="S33" s="125">
        <v>1</v>
      </c>
      <c r="T33" s="133">
        <v>0</v>
      </c>
    </row>
    <row r="34" spans="1:20" x14ac:dyDescent="0.3">
      <c r="A34" s="118"/>
      <c r="B34" s="119"/>
      <c r="C34" s="119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33"/>
    </row>
    <row r="35" spans="1:20" x14ac:dyDescent="0.3">
      <c r="A35" s="116">
        <f t="shared" ref="A35" si="4">A33+1</f>
        <v>4</v>
      </c>
      <c r="B35" s="117"/>
      <c r="C35" s="117"/>
      <c r="D35" s="125">
        <v>2</v>
      </c>
      <c r="E35" s="125">
        <v>3</v>
      </c>
      <c r="F35" s="125">
        <v>3</v>
      </c>
      <c r="G35" s="125">
        <v>3</v>
      </c>
      <c r="H35" s="125">
        <v>3</v>
      </c>
      <c r="I35" s="125">
        <v>2</v>
      </c>
      <c r="J35" s="125">
        <v>3</v>
      </c>
      <c r="K35" s="125">
        <v>3</v>
      </c>
      <c r="L35" s="125">
        <v>4</v>
      </c>
      <c r="M35" s="125">
        <v>2</v>
      </c>
      <c r="N35" s="125">
        <v>2</v>
      </c>
      <c r="O35" s="125">
        <v>3</v>
      </c>
      <c r="P35" s="125">
        <v>3</v>
      </c>
      <c r="Q35" s="125">
        <v>4</v>
      </c>
      <c r="R35" s="125">
        <v>2</v>
      </c>
      <c r="S35" s="125">
        <v>4</v>
      </c>
      <c r="T35" s="133">
        <v>2</v>
      </c>
    </row>
    <row r="36" spans="1:20" x14ac:dyDescent="0.3">
      <c r="A36" s="116"/>
      <c r="B36" s="117"/>
      <c r="C36" s="117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33"/>
    </row>
    <row r="37" spans="1:20" x14ac:dyDescent="0.3">
      <c r="A37" s="118">
        <f t="shared" ref="A37" si="5">A35+1</f>
        <v>5</v>
      </c>
      <c r="B37" s="119"/>
      <c r="C37" s="119"/>
      <c r="D37" s="125">
        <v>1</v>
      </c>
      <c r="E37" s="125">
        <v>2</v>
      </c>
      <c r="F37" s="125">
        <v>1</v>
      </c>
      <c r="G37" s="125">
        <v>1</v>
      </c>
      <c r="H37" s="125">
        <v>2</v>
      </c>
      <c r="I37" s="125">
        <v>1</v>
      </c>
      <c r="J37" s="125">
        <v>2</v>
      </c>
      <c r="K37" s="125">
        <v>1</v>
      </c>
      <c r="L37" s="125">
        <v>2</v>
      </c>
      <c r="M37" s="125">
        <v>0</v>
      </c>
      <c r="N37" s="125">
        <v>0</v>
      </c>
      <c r="O37" s="125">
        <v>2</v>
      </c>
      <c r="P37" s="125">
        <v>2</v>
      </c>
      <c r="Q37" s="125">
        <v>1</v>
      </c>
      <c r="R37" s="125">
        <v>1</v>
      </c>
      <c r="S37" s="125">
        <v>1</v>
      </c>
      <c r="T37" s="133">
        <v>1</v>
      </c>
    </row>
    <row r="38" spans="1:20" x14ac:dyDescent="0.3">
      <c r="A38" s="118"/>
      <c r="B38" s="119"/>
      <c r="C38" s="119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33"/>
    </row>
    <row r="39" spans="1:20" x14ac:dyDescent="0.3">
      <c r="A39" s="116">
        <f t="shared" ref="A39" si="6">A37+1</f>
        <v>6</v>
      </c>
      <c r="B39" s="117"/>
      <c r="C39" s="117"/>
      <c r="D39" s="125">
        <v>1</v>
      </c>
      <c r="E39" s="125">
        <v>2</v>
      </c>
      <c r="F39" s="125">
        <v>0</v>
      </c>
      <c r="G39" s="125">
        <v>2</v>
      </c>
      <c r="H39" s="125">
        <v>1</v>
      </c>
      <c r="I39" s="125">
        <v>1</v>
      </c>
      <c r="J39" s="125">
        <v>2</v>
      </c>
      <c r="K39" s="125">
        <v>1</v>
      </c>
      <c r="L39" s="125">
        <v>2</v>
      </c>
      <c r="M39" s="125">
        <v>1</v>
      </c>
      <c r="N39" s="125">
        <v>1</v>
      </c>
      <c r="O39" s="125">
        <v>1</v>
      </c>
      <c r="P39" s="125">
        <v>2</v>
      </c>
      <c r="Q39" s="125">
        <v>1</v>
      </c>
      <c r="R39" s="125">
        <v>2</v>
      </c>
      <c r="S39" s="125">
        <v>0</v>
      </c>
      <c r="T39" s="133">
        <v>1</v>
      </c>
    </row>
    <row r="40" spans="1:20" x14ac:dyDescent="0.3">
      <c r="A40" s="116"/>
      <c r="B40" s="117"/>
      <c r="C40" s="117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33"/>
    </row>
    <row r="41" spans="1:20" ht="14.4" customHeight="1" x14ac:dyDescent="0.3">
      <c r="A41" s="96" t="s">
        <v>101</v>
      </c>
      <c r="B41" s="97"/>
      <c r="C41" s="97"/>
      <c r="D41" s="128">
        <f>SUM(D29:D40)</f>
        <v>7</v>
      </c>
      <c r="E41" s="128">
        <f t="shared" ref="E41:T41" si="7">SUM(E29:E40)</f>
        <v>11</v>
      </c>
      <c r="F41" s="128">
        <f t="shared" si="7"/>
        <v>9</v>
      </c>
      <c r="G41" s="128">
        <f t="shared" si="7"/>
        <v>12</v>
      </c>
      <c r="H41" s="128">
        <f t="shared" si="7"/>
        <v>9</v>
      </c>
      <c r="I41" s="128">
        <f t="shared" si="7"/>
        <v>9</v>
      </c>
      <c r="J41" s="128">
        <f t="shared" si="7"/>
        <v>11</v>
      </c>
      <c r="K41" s="128">
        <f t="shared" si="7"/>
        <v>11</v>
      </c>
      <c r="L41" s="128">
        <f t="shared" si="7"/>
        <v>12</v>
      </c>
      <c r="M41" s="128">
        <f t="shared" si="7"/>
        <v>7</v>
      </c>
      <c r="N41" s="128">
        <f t="shared" si="7"/>
        <v>6</v>
      </c>
      <c r="O41" s="128">
        <f t="shared" si="7"/>
        <v>11</v>
      </c>
      <c r="P41" s="128">
        <f t="shared" si="7"/>
        <v>11</v>
      </c>
      <c r="Q41" s="128">
        <f t="shared" si="7"/>
        <v>11</v>
      </c>
      <c r="R41" s="128">
        <f t="shared" si="7"/>
        <v>10</v>
      </c>
      <c r="S41" s="128">
        <f t="shared" si="7"/>
        <v>9</v>
      </c>
      <c r="T41" s="131">
        <f t="shared" si="7"/>
        <v>7</v>
      </c>
    </row>
    <row r="42" spans="1:20" ht="15" customHeight="1" thickBot="1" x14ac:dyDescent="0.35">
      <c r="A42" s="126"/>
      <c r="B42" s="127"/>
      <c r="C42" s="127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32"/>
    </row>
  </sheetData>
  <mergeCells count="195">
    <mergeCell ref="X12:Y13"/>
    <mergeCell ref="V14:W15"/>
    <mergeCell ref="X14:Y15"/>
    <mergeCell ref="V5:V6"/>
    <mergeCell ref="W5:W6"/>
    <mergeCell ref="X5:X6"/>
    <mergeCell ref="Y5:Y6"/>
    <mergeCell ref="V7:V9"/>
    <mergeCell ref="W7:W9"/>
    <mergeCell ref="X7:X9"/>
    <mergeCell ref="Y7:Y9"/>
    <mergeCell ref="V1:W2"/>
    <mergeCell ref="V3:Y4"/>
    <mergeCell ref="X1:Y2"/>
    <mergeCell ref="O41:O42"/>
    <mergeCell ref="P41:P42"/>
    <mergeCell ref="Q41:Q42"/>
    <mergeCell ref="R41:R42"/>
    <mergeCell ref="S41:S42"/>
    <mergeCell ref="T41:T42"/>
    <mergeCell ref="T39:T40"/>
    <mergeCell ref="Q37:Q38"/>
    <mergeCell ref="R37:R38"/>
    <mergeCell ref="S37:S38"/>
    <mergeCell ref="T37:T38"/>
    <mergeCell ref="T35:T36"/>
    <mergeCell ref="Q33:Q34"/>
    <mergeCell ref="R33:R34"/>
    <mergeCell ref="S33:S34"/>
    <mergeCell ref="T33:T34"/>
    <mergeCell ref="T31:T32"/>
    <mergeCell ref="S29:S30"/>
    <mergeCell ref="T29:T30"/>
    <mergeCell ref="V10:Y11"/>
    <mergeCell ref="V12:W13"/>
    <mergeCell ref="J41:J42"/>
    <mergeCell ref="K41:K42"/>
    <mergeCell ref="L41:L42"/>
    <mergeCell ref="M41:M42"/>
    <mergeCell ref="N41:N42"/>
    <mergeCell ref="Q39:Q40"/>
    <mergeCell ref="R39:R40"/>
    <mergeCell ref="S39:S40"/>
    <mergeCell ref="N39:N40"/>
    <mergeCell ref="O39:O40"/>
    <mergeCell ref="P39:P40"/>
    <mergeCell ref="O37:O38"/>
    <mergeCell ref="P37:P38"/>
    <mergeCell ref="Q35:Q36"/>
    <mergeCell ref="R35:R36"/>
    <mergeCell ref="S35:S36"/>
    <mergeCell ref="N35:N36"/>
    <mergeCell ref="O35:O36"/>
    <mergeCell ref="P35:P36"/>
    <mergeCell ref="A41:C42"/>
    <mergeCell ref="D41:D42"/>
    <mergeCell ref="E41:E42"/>
    <mergeCell ref="F41:F42"/>
    <mergeCell ref="G41:G42"/>
    <mergeCell ref="H41:H42"/>
    <mergeCell ref="K39:K40"/>
    <mergeCell ref="L39:L40"/>
    <mergeCell ref="M39:M40"/>
    <mergeCell ref="E39:E40"/>
    <mergeCell ref="F39:F40"/>
    <mergeCell ref="G39:G40"/>
    <mergeCell ref="H39:H40"/>
    <mergeCell ref="I39:I40"/>
    <mergeCell ref="J39:J40"/>
    <mergeCell ref="I41:I42"/>
    <mergeCell ref="O33:O34"/>
    <mergeCell ref="P33:P34"/>
    <mergeCell ref="Q31:Q32"/>
    <mergeCell ref="R31:R32"/>
    <mergeCell ref="S31:S32"/>
    <mergeCell ref="N31:N32"/>
    <mergeCell ref="O31:O32"/>
    <mergeCell ref="P31:P32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E35:E36"/>
    <mergeCell ref="F35:F36"/>
    <mergeCell ref="G35:G36"/>
    <mergeCell ref="H35:H36"/>
    <mergeCell ref="I35:I36"/>
    <mergeCell ref="J35:J36"/>
    <mergeCell ref="K37:K38"/>
    <mergeCell ref="P29:P30"/>
    <mergeCell ref="Q29:Q30"/>
    <mergeCell ref="R29:R30"/>
    <mergeCell ref="D31:D32"/>
    <mergeCell ref="G31:G32"/>
    <mergeCell ref="H31:H32"/>
    <mergeCell ref="I31:I32"/>
    <mergeCell ref="J31:J32"/>
    <mergeCell ref="J29:J30"/>
    <mergeCell ref="K29:K30"/>
    <mergeCell ref="L29:L30"/>
    <mergeCell ref="M29:M30"/>
    <mergeCell ref="N29:N30"/>
    <mergeCell ref="O29:O30"/>
    <mergeCell ref="D29:D30"/>
    <mergeCell ref="E29:E30"/>
    <mergeCell ref="F29:F30"/>
    <mergeCell ref="G29:G30"/>
    <mergeCell ref="K31:K32"/>
    <mergeCell ref="L31:L32"/>
    <mergeCell ref="M31:M32"/>
    <mergeCell ref="K27:K28"/>
    <mergeCell ref="L27:L28"/>
    <mergeCell ref="M27:M28"/>
    <mergeCell ref="N27:N28"/>
    <mergeCell ref="D33:D34"/>
    <mergeCell ref="D35:D36"/>
    <mergeCell ref="D37:D38"/>
    <mergeCell ref="D39:D40"/>
    <mergeCell ref="E31:E32"/>
    <mergeCell ref="F31:F32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L37:L38"/>
    <mergeCell ref="M37:M38"/>
    <mergeCell ref="N37:N38"/>
    <mergeCell ref="A35:C36"/>
    <mergeCell ref="A37:C38"/>
    <mergeCell ref="A39:C40"/>
    <mergeCell ref="A23:T24"/>
    <mergeCell ref="D26:T26"/>
    <mergeCell ref="D27:D28"/>
    <mergeCell ref="E27:E28"/>
    <mergeCell ref="F27:F28"/>
    <mergeCell ref="G27:G28"/>
    <mergeCell ref="H27:H28"/>
    <mergeCell ref="A26:C28"/>
    <mergeCell ref="A29:C30"/>
    <mergeCell ref="A31:C32"/>
    <mergeCell ref="A33:C34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R5:R6"/>
    <mergeCell ref="G5:G6"/>
    <mergeCell ref="H5:H6"/>
    <mergeCell ref="I5:I6"/>
    <mergeCell ref="J5:J6"/>
    <mergeCell ref="K5:K6"/>
    <mergeCell ref="L5:L6"/>
    <mergeCell ref="A4:B6"/>
    <mergeCell ref="D5:D6"/>
    <mergeCell ref="E5:E6"/>
    <mergeCell ref="F5:F6"/>
    <mergeCell ref="A1:T2"/>
    <mergeCell ref="V17:W18"/>
    <mergeCell ref="X17:Y18"/>
    <mergeCell ref="V19:W20"/>
    <mergeCell ref="X19:Y20"/>
    <mergeCell ref="V21:W23"/>
    <mergeCell ref="X21:Y23"/>
    <mergeCell ref="A10:B11"/>
    <mergeCell ref="A13:B16"/>
    <mergeCell ref="A17:B18"/>
    <mergeCell ref="A12:B12"/>
    <mergeCell ref="A19:B20"/>
    <mergeCell ref="S5:S6"/>
    <mergeCell ref="T5:T6"/>
    <mergeCell ref="C4:T4"/>
    <mergeCell ref="C5:C6"/>
    <mergeCell ref="A7:B9"/>
    <mergeCell ref="M5:M6"/>
    <mergeCell ref="N5:N6"/>
    <mergeCell ref="O5:O6"/>
    <mergeCell ref="P5:P6"/>
    <mergeCell ref="Q5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 1</vt:lpstr>
      <vt:lpstr>Run2</vt:lpstr>
      <vt:lpstr>Run 3 </vt:lpstr>
      <vt:lpstr>Run 4</vt:lpstr>
      <vt:lpstr>Run 5</vt:lpstr>
      <vt:lpstr>Run  6</vt:lpstr>
      <vt:lpstr>Run 7</vt:lpstr>
      <vt:lpstr>Run 8</vt:lpstr>
      <vt:lpstr>Run 9</vt:lpstr>
      <vt:lpstr>Run 10</vt:lpstr>
      <vt:lpstr>Data Analysis</vt:lpstr>
      <vt:lpstr>Intersection Delay</vt:lpstr>
      <vt:lpstr>Crash Statistics</vt:lpstr>
      <vt:lpstr>Parking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Tashdid Haque</dc:creator>
  <cp:lastModifiedBy>Tashdid Haque</cp:lastModifiedBy>
  <dcterms:created xsi:type="dcterms:W3CDTF">2020-12-05T13:38:14Z</dcterms:created>
  <dcterms:modified xsi:type="dcterms:W3CDTF">2021-01-05T14:59:39Z</dcterms:modified>
</cp:coreProperties>
</file>