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observations\ship_data\NF1704_cruise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0" i="1" l="1"/>
  <c r="G250" i="1"/>
  <c r="H250" i="1"/>
  <c r="H11" i="1"/>
  <c r="H247" i="1"/>
  <c r="D16" i="1" l="1"/>
  <c r="J44" i="1" l="1"/>
  <c r="J81" i="1"/>
  <c r="J128" i="1"/>
  <c r="J186" i="1"/>
  <c r="J247" i="1"/>
  <c r="J244" i="1"/>
  <c r="A185" i="1"/>
  <c r="A184" i="1"/>
  <c r="A183" i="1"/>
  <c r="A182" i="1"/>
  <c r="A181" i="1"/>
  <c r="A180" i="1"/>
  <c r="A243" i="1"/>
  <c r="A242" i="1"/>
  <c r="A241" i="1"/>
  <c r="A240" i="1"/>
  <c r="A239" i="1"/>
  <c r="F244" i="1" s="1"/>
  <c r="A238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G185" i="1"/>
  <c r="F185" i="1"/>
  <c r="I185" i="1" s="1"/>
  <c r="G184" i="1"/>
  <c r="H184" i="1" s="1"/>
  <c r="F184" i="1"/>
  <c r="G183" i="1"/>
  <c r="F183" i="1"/>
  <c r="H183" i="1" s="1"/>
  <c r="G182" i="1"/>
  <c r="H182" i="1" s="1"/>
  <c r="F182" i="1"/>
  <c r="G181" i="1"/>
  <c r="F181" i="1"/>
  <c r="I181" i="1" s="1"/>
  <c r="G180" i="1"/>
  <c r="I180" i="1" s="1"/>
  <c r="F180" i="1"/>
  <c r="C180" i="1"/>
  <c r="C181" i="1"/>
  <c r="C182" i="1"/>
  <c r="C183" i="1"/>
  <c r="C184" i="1"/>
  <c r="C185" i="1"/>
  <c r="B181" i="1"/>
  <c r="B182" i="1"/>
  <c r="B183" i="1"/>
  <c r="B184" i="1"/>
  <c r="B185" i="1"/>
  <c r="B180" i="1"/>
  <c r="G127" i="1"/>
  <c r="F127" i="1"/>
  <c r="I127" i="1" s="1"/>
  <c r="G126" i="1"/>
  <c r="F126" i="1"/>
  <c r="G125" i="1"/>
  <c r="H125" i="1" s="1"/>
  <c r="F125" i="1"/>
  <c r="G124" i="1"/>
  <c r="F124" i="1"/>
  <c r="G123" i="1"/>
  <c r="F123" i="1"/>
  <c r="I123" i="1" s="1"/>
  <c r="G122" i="1"/>
  <c r="F122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G75" i="1"/>
  <c r="G76" i="1"/>
  <c r="G77" i="1"/>
  <c r="G81" i="1" s="1"/>
  <c r="G78" i="1"/>
  <c r="G79" i="1"/>
  <c r="G80" i="1"/>
  <c r="F80" i="1"/>
  <c r="H80" i="1" s="1"/>
  <c r="F79" i="1"/>
  <c r="F78" i="1"/>
  <c r="F77" i="1"/>
  <c r="F76" i="1"/>
  <c r="I76" i="1" s="1"/>
  <c r="F75" i="1"/>
  <c r="C75" i="1"/>
  <c r="C76" i="1"/>
  <c r="C77" i="1"/>
  <c r="C78" i="1"/>
  <c r="C79" i="1"/>
  <c r="C80" i="1"/>
  <c r="B76" i="1"/>
  <c r="B77" i="1"/>
  <c r="B78" i="1"/>
  <c r="B79" i="1"/>
  <c r="B80" i="1"/>
  <c r="B75" i="1"/>
  <c r="G233" i="1"/>
  <c r="F233" i="1"/>
  <c r="I233" i="1" s="1"/>
  <c r="C233" i="1"/>
  <c r="J233" i="1" s="1"/>
  <c r="B233" i="1"/>
  <c r="G222" i="1"/>
  <c r="F222" i="1"/>
  <c r="I222" i="1" s="1"/>
  <c r="C222" i="1"/>
  <c r="J222" i="1" s="1"/>
  <c r="B222" i="1"/>
  <c r="G211" i="1"/>
  <c r="F211" i="1"/>
  <c r="I211" i="1" s="1"/>
  <c r="C211" i="1"/>
  <c r="J211" i="1" s="1"/>
  <c r="B211" i="1"/>
  <c r="G200" i="1"/>
  <c r="F200" i="1"/>
  <c r="C200" i="1"/>
  <c r="B200" i="1"/>
  <c r="G175" i="1"/>
  <c r="F175" i="1"/>
  <c r="I175" i="1" s="1"/>
  <c r="C175" i="1"/>
  <c r="J175" i="1" s="1"/>
  <c r="B175" i="1"/>
  <c r="G164" i="1"/>
  <c r="F164" i="1"/>
  <c r="I164" i="1" s="1"/>
  <c r="C164" i="1"/>
  <c r="J164" i="1" s="1"/>
  <c r="B164" i="1"/>
  <c r="G153" i="1"/>
  <c r="F153" i="1"/>
  <c r="I153" i="1" s="1"/>
  <c r="C153" i="1"/>
  <c r="J153" i="1" s="1"/>
  <c r="B153" i="1"/>
  <c r="G142" i="1"/>
  <c r="F142" i="1"/>
  <c r="C142" i="1"/>
  <c r="B142" i="1"/>
  <c r="G117" i="1"/>
  <c r="F117" i="1"/>
  <c r="C117" i="1"/>
  <c r="B117" i="1"/>
  <c r="G106" i="1"/>
  <c r="F106" i="1"/>
  <c r="C106" i="1"/>
  <c r="B106" i="1"/>
  <c r="G95" i="1"/>
  <c r="F95" i="1"/>
  <c r="C95" i="1"/>
  <c r="J95" i="1" s="1"/>
  <c r="B95" i="1"/>
  <c r="G70" i="1"/>
  <c r="F70" i="1"/>
  <c r="C70" i="1"/>
  <c r="B70" i="1"/>
  <c r="G59" i="1"/>
  <c r="F59" i="1"/>
  <c r="C59" i="1"/>
  <c r="B59" i="1"/>
  <c r="G33" i="1"/>
  <c r="F33" i="1"/>
  <c r="C33" i="1"/>
  <c r="B33" i="1"/>
  <c r="G22" i="1"/>
  <c r="F22" i="1"/>
  <c r="C22" i="1"/>
  <c r="B22" i="1"/>
  <c r="G11" i="1"/>
  <c r="F11" i="1"/>
  <c r="C11" i="1"/>
  <c r="B11" i="1"/>
  <c r="J11" i="1" s="1"/>
  <c r="F38" i="1"/>
  <c r="G38" i="1"/>
  <c r="G39" i="1"/>
  <c r="G40" i="1"/>
  <c r="G41" i="1"/>
  <c r="G42" i="1"/>
  <c r="H42" i="1" s="1"/>
  <c r="G43" i="1"/>
  <c r="F43" i="1"/>
  <c r="H43" i="1" s="1"/>
  <c r="F42" i="1"/>
  <c r="F41" i="1"/>
  <c r="I41" i="1" s="1"/>
  <c r="F40" i="1"/>
  <c r="F39" i="1"/>
  <c r="B38" i="1"/>
  <c r="C38" i="1"/>
  <c r="B39" i="1"/>
  <c r="C39" i="1"/>
  <c r="D39" i="1" s="1"/>
  <c r="B40" i="1"/>
  <c r="C40" i="1"/>
  <c r="B41" i="1"/>
  <c r="C41" i="1"/>
  <c r="B42" i="1"/>
  <c r="C42" i="1"/>
  <c r="B43" i="1"/>
  <c r="C43" i="1"/>
  <c r="A39" i="1"/>
  <c r="A40" i="1"/>
  <c r="A41" i="1"/>
  <c r="A42" i="1"/>
  <c r="A43" i="1"/>
  <c r="A38" i="1"/>
  <c r="A123" i="1"/>
  <c r="A124" i="1"/>
  <c r="A125" i="1"/>
  <c r="A126" i="1"/>
  <c r="A127" i="1"/>
  <c r="A122" i="1"/>
  <c r="H79" i="1"/>
  <c r="I78" i="1"/>
  <c r="H75" i="1"/>
  <c r="H181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4" i="1"/>
  <c r="H94" i="1"/>
  <c r="I93" i="1"/>
  <c r="H93" i="1"/>
  <c r="I92" i="1"/>
  <c r="H92" i="1"/>
  <c r="I91" i="1"/>
  <c r="H91" i="1"/>
  <c r="I90" i="1"/>
  <c r="H90" i="1"/>
  <c r="I89" i="1"/>
  <c r="H89" i="1"/>
  <c r="I69" i="1"/>
  <c r="H69" i="1"/>
  <c r="I68" i="1"/>
  <c r="H68" i="1"/>
  <c r="I67" i="1"/>
  <c r="H67" i="1"/>
  <c r="I65" i="1"/>
  <c r="H65" i="1"/>
  <c r="I64" i="1"/>
  <c r="H64" i="1"/>
  <c r="I58" i="1"/>
  <c r="H58" i="1"/>
  <c r="I57" i="1"/>
  <c r="H57" i="1"/>
  <c r="I56" i="1"/>
  <c r="H56" i="1"/>
  <c r="I55" i="1"/>
  <c r="H55" i="1"/>
  <c r="I54" i="1"/>
  <c r="H54" i="1"/>
  <c r="I53" i="1"/>
  <c r="H53" i="1"/>
  <c r="I32" i="1"/>
  <c r="H32" i="1"/>
  <c r="I31" i="1"/>
  <c r="H31" i="1"/>
  <c r="I30" i="1"/>
  <c r="H30" i="1"/>
  <c r="I29" i="1"/>
  <c r="H29" i="1"/>
  <c r="I28" i="1"/>
  <c r="H28" i="1"/>
  <c r="I27" i="1"/>
  <c r="H27" i="1"/>
  <c r="I21" i="1"/>
  <c r="H21" i="1"/>
  <c r="I20" i="1"/>
  <c r="H20" i="1"/>
  <c r="I19" i="1"/>
  <c r="H19" i="1"/>
  <c r="I18" i="1"/>
  <c r="H18" i="1"/>
  <c r="I17" i="1"/>
  <c r="H17" i="1"/>
  <c r="I16" i="1"/>
  <c r="H16" i="1"/>
  <c r="H6" i="1"/>
  <c r="H7" i="1"/>
  <c r="H8" i="1"/>
  <c r="H9" i="1"/>
  <c r="H10" i="1"/>
  <c r="H5" i="1"/>
  <c r="I6" i="1"/>
  <c r="I7" i="1"/>
  <c r="I8" i="1"/>
  <c r="I9" i="1"/>
  <c r="I10" i="1"/>
  <c r="I5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4" i="1"/>
  <c r="D94" i="1"/>
  <c r="E93" i="1"/>
  <c r="D93" i="1"/>
  <c r="E92" i="1"/>
  <c r="D92" i="1"/>
  <c r="E91" i="1"/>
  <c r="D91" i="1"/>
  <c r="E90" i="1"/>
  <c r="D90" i="1"/>
  <c r="E89" i="1"/>
  <c r="D89" i="1"/>
  <c r="E69" i="1"/>
  <c r="D69" i="1"/>
  <c r="E68" i="1"/>
  <c r="D68" i="1"/>
  <c r="E67" i="1"/>
  <c r="D67" i="1"/>
  <c r="E65" i="1"/>
  <c r="D65" i="1"/>
  <c r="E64" i="1"/>
  <c r="D64" i="1"/>
  <c r="E58" i="1"/>
  <c r="D58" i="1"/>
  <c r="E57" i="1"/>
  <c r="D57" i="1"/>
  <c r="E56" i="1"/>
  <c r="D56" i="1"/>
  <c r="E55" i="1"/>
  <c r="D55" i="1"/>
  <c r="E54" i="1"/>
  <c r="D54" i="1"/>
  <c r="E53" i="1"/>
  <c r="D53" i="1"/>
  <c r="E32" i="1"/>
  <c r="D32" i="1"/>
  <c r="E31" i="1"/>
  <c r="D31" i="1"/>
  <c r="E30" i="1"/>
  <c r="D30" i="1"/>
  <c r="E29" i="1"/>
  <c r="D29" i="1"/>
  <c r="E28" i="1"/>
  <c r="D28" i="1"/>
  <c r="E27" i="1"/>
  <c r="D27" i="1"/>
  <c r="E21" i="1"/>
  <c r="D21" i="1"/>
  <c r="E20" i="1"/>
  <c r="D20" i="1"/>
  <c r="E19" i="1"/>
  <c r="D19" i="1"/>
  <c r="E18" i="1"/>
  <c r="D18" i="1"/>
  <c r="E17" i="1"/>
  <c r="D17" i="1"/>
  <c r="E16" i="1"/>
  <c r="E10" i="1"/>
  <c r="D10" i="1"/>
  <c r="E9" i="1"/>
  <c r="D9" i="1"/>
  <c r="E8" i="1"/>
  <c r="D8" i="1"/>
  <c r="E7" i="1"/>
  <c r="D7" i="1"/>
  <c r="E6" i="1"/>
  <c r="D6" i="1"/>
  <c r="E5" i="1"/>
  <c r="D5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B81" i="1" l="1"/>
  <c r="C128" i="1"/>
  <c r="I22" i="1"/>
  <c r="H33" i="1"/>
  <c r="H59" i="1"/>
  <c r="H70" i="1"/>
  <c r="E11" i="1"/>
  <c r="F81" i="1"/>
  <c r="H106" i="1"/>
  <c r="H117" i="1"/>
  <c r="I183" i="1"/>
  <c r="J22" i="1"/>
  <c r="J33" i="1"/>
  <c r="J59" i="1"/>
  <c r="J70" i="1"/>
  <c r="J106" i="1"/>
  <c r="I75" i="1"/>
  <c r="I79" i="1"/>
  <c r="H78" i="1"/>
  <c r="H76" i="1"/>
  <c r="I43" i="1"/>
  <c r="I142" i="1"/>
  <c r="H164" i="1"/>
  <c r="I200" i="1"/>
  <c r="H233" i="1"/>
  <c r="C244" i="1"/>
  <c r="I182" i="1"/>
  <c r="H185" i="1"/>
  <c r="I80" i="1"/>
  <c r="C44" i="1"/>
  <c r="G44" i="1"/>
  <c r="I33" i="1"/>
  <c r="I70" i="1"/>
  <c r="E106" i="1"/>
  <c r="E117" i="1"/>
  <c r="J117" i="1"/>
  <c r="G128" i="1"/>
  <c r="I184" i="1"/>
  <c r="I39" i="1"/>
  <c r="H153" i="1"/>
  <c r="H175" i="1"/>
  <c r="H211" i="1"/>
  <c r="H222" i="1"/>
  <c r="D11" i="1"/>
  <c r="H12" i="1" s="1"/>
  <c r="H39" i="1"/>
  <c r="F44" i="1"/>
  <c r="I117" i="1"/>
  <c r="D142" i="1"/>
  <c r="E153" i="1"/>
  <c r="E164" i="1"/>
  <c r="E175" i="1"/>
  <c r="D200" i="1"/>
  <c r="E211" i="1"/>
  <c r="E222" i="1"/>
  <c r="E233" i="1"/>
  <c r="H234" i="1" s="1"/>
  <c r="B128" i="1"/>
  <c r="I122" i="1"/>
  <c r="I126" i="1"/>
  <c r="F186" i="1"/>
  <c r="B186" i="1"/>
  <c r="J142" i="1"/>
  <c r="J200" i="1"/>
  <c r="C186" i="1"/>
  <c r="G186" i="1"/>
  <c r="B244" i="1"/>
  <c r="G244" i="1"/>
  <c r="I244" i="1" s="1"/>
  <c r="H180" i="1"/>
  <c r="F128" i="1"/>
  <c r="I128" i="1" s="1"/>
  <c r="I77" i="1"/>
  <c r="H77" i="1"/>
  <c r="H81" i="1"/>
  <c r="H244" i="1"/>
  <c r="D233" i="1"/>
  <c r="D222" i="1"/>
  <c r="H223" i="1" s="1"/>
  <c r="D211" i="1"/>
  <c r="H212" i="1" s="1"/>
  <c r="H200" i="1"/>
  <c r="E200" i="1"/>
  <c r="H201" i="1" s="1"/>
  <c r="H186" i="1"/>
  <c r="D175" i="1"/>
  <c r="H176" i="1" s="1"/>
  <c r="D164" i="1"/>
  <c r="H165" i="1" s="1"/>
  <c r="D153" i="1"/>
  <c r="H142" i="1"/>
  <c r="E142" i="1"/>
  <c r="H143" i="1" s="1"/>
  <c r="D117" i="1"/>
  <c r="H118" i="1" s="1"/>
  <c r="D106" i="1"/>
  <c r="I106" i="1"/>
  <c r="H44" i="1"/>
  <c r="D38" i="1"/>
  <c r="B44" i="1"/>
  <c r="E22" i="1"/>
  <c r="E59" i="1"/>
  <c r="E70" i="1"/>
  <c r="D95" i="1"/>
  <c r="I38" i="1"/>
  <c r="I42" i="1"/>
  <c r="H41" i="1"/>
  <c r="H38" i="1"/>
  <c r="I59" i="1"/>
  <c r="I81" i="1"/>
  <c r="E33" i="1"/>
  <c r="I95" i="1"/>
  <c r="H95" i="1"/>
  <c r="E95" i="1"/>
  <c r="D70" i="1"/>
  <c r="D59" i="1"/>
  <c r="D33" i="1"/>
  <c r="D22" i="1"/>
  <c r="H23" i="1" s="1"/>
  <c r="H22" i="1"/>
  <c r="I40" i="1"/>
  <c r="H40" i="1"/>
  <c r="I11" i="1"/>
  <c r="H122" i="1"/>
  <c r="D122" i="1"/>
  <c r="H123" i="1"/>
  <c r="H127" i="1"/>
  <c r="H126" i="1"/>
  <c r="I124" i="1"/>
  <c r="H124" i="1"/>
  <c r="I125" i="1"/>
  <c r="I186" i="1" l="1"/>
  <c r="J248" i="1"/>
  <c r="H34" i="1"/>
  <c r="I44" i="1"/>
  <c r="H107" i="1"/>
  <c r="H154" i="1"/>
  <c r="H60" i="1"/>
  <c r="H71" i="1"/>
  <c r="H248" i="1" s="1"/>
  <c r="H128" i="1"/>
  <c r="H96" i="1"/>
  <c r="C81" i="1" l="1"/>
  <c r="D124" i="1"/>
  <c r="E124" i="1"/>
  <c r="D77" i="1"/>
  <c r="E77" i="1"/>
  <c r="D40" i="1"/>
  <c r="E40" i="1"/>
  <c r="D182" i="1"/>
  <c r="E182" i="1"/>
  <c r="D240" i="1"/>
  <c r="E240" i="1"/>
  <c r="E125" i="1"/>
  <c r="D125" i="1"/>
  <c r="E78" i="1"/>
  <c r="D78" i="1"/>
  <c r="E41" i="1"/>
  <c r="D41" i="1"/>
  <c r="E183" i="1"/>
  <c r="D183" i="1"/>
  <c r="D241" i="1"/>
  <c r="E241" i="1"/>
  <c r="E122" i="1"/>
  <c r="D126" i="1"/>
  <c r="E126" i="1"/>
  <c r="D75" i="1"/>
  <c r="E75" i="1"/>
  <c r="D79" i="1"/>
  <c r="E79" i="1"/>
  <c r="E38" i="1"/>
  <c r="D42" i="1"/>
  <c r="E42" i="1"/>
  <c r="D180" i="1"/>
  <c r="E180" i="1"/>
  <c r="D184" i="1"/>
  <c r="E184" i="1"/>
  <c r="D238" i="1"/>
  <c r="E238" i="1"/>
  <c r="D242" i="1"/>
  <c r="E242" i="1"/>
  <c r="E123" i="1"/>
  <c r="D123" i="1"/>
  <c r="E127" i="1"/>
  <c r="D127" i="1"/>
  <c r="D76" i="1"/>
  <c r="E76" i="1"/>
  <c r="E80" i="1"/>
  <c r="D80" i="1"/>
  <c r="E39" i="1"/>
  <c r="E43" i="1"/>
  <c r="D43" i="1"/>
  <c r="E181" i="1"/>
  <c r="D181" i="1"/>
  <c r="D185" i="1"/>
  <c r="E185" i="1"/>
  <c r="E239" i="1"/>
  <c r="D239" i="1"/>
  <c r="E243" i="1"/>
  <c r="D243" i="1"/>
  <c r="D244" i="1" l="1"/>
  <c r="E244" i="1"/>
  <c r="D186" i="1"/>
  <c r="E186" i="1"/>
  <c r="E128" i="1"/>
  <c r="D128" i="1"/>
  <c r="E81" i="1"/>
  <c r="E44" i="1"/>
  <c r="D44" i="1"/>
  <c r="D81" i="1"/>
  <c r="H45" i="1" l="1"/>
  <c r="H245" i="1"/>
  <c r="H187" i="1"/>
  <c r="H129" i="1"/>
  <c r="H82" i="1"/>
</calcChain>
</file>

<file path=xl/comments1.xml><?xml version="1.0" encoding="utf-8"?>
<comments xmlns="http://schemas.openxmlformats.org/spreadsheetml/2006/main">
  <authors>
    <author>Taylor</author>
  </authors>
  <commentList>
    <comment ref="A50" authorId="0" shapeId="0">
      <text>
        <r>
          <rPr>
            <b/>
            <sz val="9"/>
            <color indexed="81"/>
            <rFont val="Tahoma"/>
            <charset val="1"/>
          </rPr>
          <t>Taylor:</t>
        </r>
        <r>
          <rPr>
            <sz val="9"/>
            <color indexed="81"/>
            <rFont val="Tahoma"/>
            <charset val="1"/>
          </rPr>
          <t xml:space="preserve">
Did not use this dillution experiment in the paper originally - bad rates 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Taylor:</t>
        </r>
        <r>
          <rPr>
            <sz val="9"/>
            <color indexed="81"/>
            <rFont val="Tahoma"/>
            <charset val="1"/>
          </rPr>
          <t xml:space="preserve">
Did not use this dillution experiment in the paper originally - bad rates </t>
        </r>
      </text>
    </comment>
  </commentList>
</comments>
</file>

<file path=xl/sharedStrings.xml><?xml version="1.0" encoding="utf-8"?>
<sst xmlns="http://schemas.openxmlformats.org/spreadsheetml/2006/main" count="265" uniqueCount="39">
  <si>
    <t>MD 1</t>
  </si>
  <si>
    <t>SUMMARY based on Chla estimates</t>
  </si>
  <si>
    <t>Depth</t>
  </si>
  <si>
    <t>Chla</t>
  </si>
  <si>
    <t>µ</t>
  </si>
  <si>
    <t>m</t>
  </si>
  <si>
    <t>m/µ</t>
  </si>
  <si>
    <t>Net µ</t>
  </si>
  <si>
    <t>MD 2</t>
  </si>
  <si>
    <t>MD 3</t>
  </si>
  <si>
    <t>MD 4</t>
  </si>
  <si>
    <t>MD 5</t>
  </si>
  <si>
    <t>MD 9</t>
  </si>
  <si>
    <t>MD 10</t>
  </si>
  <si>
    <t>MD 11</t>
  </si>
  <si>
    <t>MD 12</t>
  </si>
  <si>
    <t>MD 13</t>
  </si>
  <si>
    <t>MD 14</t>
  </si>
  <si>
    <t>MD 15</t>
  </si>
  <si>
    <t>MD 16</t>
  </si>
  <si>
    <t>Tot AC</t>
  </si>
  <si>
    <t>AC*µ</t>
  </si>
  <si>
    <t>AC*m</t>
  </si>
  <si>
    <t>MD 8</t>
  </si>
  <si>
    <t>MD 7</t>
  </si>
  <si>
    <t>MD 6</t>
  </si>
  <si>
    <t>2017 CYCLE 1 AVERAGE</t>
  </si>
  <si>
    <t>2017 CYCLE 2 AVERAGE</t>
  </si>
  <si>
    <t>2017 CYCLE 3 AVERAGE</t>
  </si>
  <si>
    <t>2018 CYCLE 1 AVERAGE</t>
  </si>
  <si>
    <t>2018 CYCLE 2 AVERAGE</t>
  </si>
  <si>
    <t>5-CYCLE AVERAGE</t>
  </si>
  <si>
    <t>16-EXP AVERAGE</t>
  </si>
  <si>
    <t>Intgr-avgs</t>
  </si>
  <si>
    <t>Mean C:Chl</t>
  </si>
  <si>
    <t>C:Chl</t>
  </si>
  <si>
    <t>u</t>
  </si>
  <si>
    <t>m/u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</si>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</sst>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00"/>
    <numFmt numFmtId="165" formatCode="0.000"/>
    <numFmt numFmtId="166" formatCode="0.0"/>
    <numFmt numFmtId="167" formatCode="_(* #,##0_);_(* \(#,##0\);_(* &quot;-&quot;??_);_(@_)"/>
    <numFmt numFmtId="168" formatCode="_(* #,##0.000_);_(* \(#,##0.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120EFF"/>
      <name val="Arial"/>
      <family val="2"/>
    </font>
    <font>
      <b/>
      <sz val="14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43" fontId="3" fillId="0" borderId="0" xfId="1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168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8" fontId="7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2" fillId="0" borderId="0" xfId="0" applyNumberFormat="1" applyFont="1"/>
    <xf numFmtId="0" fontId="5" fillId="0" borderId="0" xfId="0" applyFont="1"/>
    <xf numFmtId="0" fontId="8" fillId="0" borderId="0" xfId="0" applyFont="1"/>
    <xf numFmtId="165" fontId="8" fillId="0" borderId="0" xfId="0" applyNumberFormat="1" applyFont="1"/>
    <xf numFmtId="0" fontId="2" fillId="0" borderId="0" xfId="0" applyFont="1"/>
    <xf numFmtId="166" fontId="3" fillId="0" borderId="0" xfId="0" applyNumberFormat="1" applyFont="1"/>
    <xf numFmtId="166" fontId="9" fillId="0" borderId="0" xfId="0" applyNumberFormat="1" applyFont="1"/>
    <xf numFmtId="166" fontId="10" fillId="0" borderId="0" xfId="0" applyNumberFormat="1" applyFont="1"/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Border="1"/>
    <xf numFmtId="166" fontId="9" fillId="2" borderId="0" xfId="0" applyNumberFormat="1" applyFont="1" applyFill="1" applyAlignment="1">
      <alignment horizontal="center"/>
    </xf>
    <xf numFmtId="1" fontId="2" fillId="0" borderId="0" xfId="0" applyNumberFormat="1" applyFont="1"/>
    <xf numFmtId="1" fontId="8" fillId="0" borderId="0" xfId="0" applyNumberFormat="1" applyFont="1"/>
    <xf numFmtId="0" fontId="3" fillId="3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20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50"/>
  <sheetViews>
    <sheetView tabSelected="1" topLeftCell="A214" zoomScale="89" workbookViewId="0">
      <selection activeCell="K250" sqref="K250"/>
    </sheetView>
  </sheetViews>
  <sheetFormatPr defaultColWidth="10.875" defaultRowHeight="15" x14ac:dyDescent="0.2"/>
  <cols>
    <col min="1" max="16384" width="10.875" style="1"/>
  </cols>
  <sheetData>
    <row r="2" spans="1:16" s="2" customFormat="1" ht="15.75" x14ac:dyDescent="0.25">
      <c r="A2" s="2" t="s">
        <v>0</v>
      </c>
      <c r="B2" s="2">
        <v>1.1000000000000001</v>
      </c>
    </row>
    <row r="3" spans="1:16" s="2" customFormat="1" ht="15.75" x14ac:dyDescent="0.25">
      <c r="A3" s="2" t="s">
        <v>1</v>
      </c>
    </row>
    <row r="4" spans="1:16" s="4" customFormat="1" ht="16.5" thickBot="1" x14ac:dyDescent="0.3">
      <c r="A4" s="4" t="s">
        <v>2</v>
      </c>
      <c r="B4" s="4" t="s">
        <v>3</v>
      </c>
      <c r="C4" s="4" t="s">
        <v>20</v>
      </c>
      <c r="D4" s="4" t="s">
        <v>21</v>
      </c>
      <c r="E4" s="4" t="s">
        <v>22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35</v>
      </c>
      <c r="L4" s="4" t="s">
        <v>36</v>
      </c>
      <c r="M4" s="4" t="s">
        <v>5</v>
      </c>
      <c r="N4" s="4" t="s">
        <v>37</v>
      </c>
      <c r="O4" s="4" t="s">
        <v>38</v>
      </c>
      <c r="P4" s="4" t="s">
        <v>2</v>
      </c>
    </row>
    <row r="5" spans="1:16" s="7" customFormat="1" x14ac:dyDescent="0.2">
      <c r="A5" s="5">
        <v>5</v>
      </c>
      <c r="B5" s="6">
        <v>5.9592012809338998E-2</v>
      </c>
      <c r="C5" s="8">
        <v>8.81</v>
      </c>
      <c r="D5" s="22">
        <f>C5*F5</f>
        <v>2.7551622139251259</v>
      </c>
      <c r="E5" s="22">
        <f>C5*G5</f>
        <v>1.6115219164163896</v>
      </c>
      <c r="F5" s="6">
        <v>0.31273123881102449</v>
      </c>
      <c r="G5" s="6">
        <v>0.18291962728903399</v>
      </c>
      <c r="H5" s="6">
        <f>G5/F5</f>
        <v>0.58490999487124362</v>
      </c>
      <c r="I5" s="6">
        <f>F5-G5</f>
        <v>0.1298116115219905</v>
      </c>
      <c r="J5" s="29"/>
    </row>
    <row r="6" spans="1:16" s="7" customFormat="1" x14ac:dyDescent="0.2">
      <c r="A6" s="5">
        <v>20</v>
      </c>
      <c r="B6" s="6">
        <v>5.7949946049231274E-2</v>
      </c>
      <c r="C6" s="8">
        <v>30.63</v>
      </c>
      <c r="D6" s="22">
        <f t="shared" ref="D6:D10" si="0">C6*F6</f>
        <v>12.586042427876928</v>
      </c>
      <c r="E6" s="22">
        <f t="shared" ref="E6:E10" si="1">C6*G6</f>
        <v>-3.813500543580802</v>
      </c>
      <c r="F6" s="6">
        <v>0.41090572732213282</v>
      </c>
      <c r="G6" s="6">
        <v>-0.12450213984919367</v>
      </c>
      <c r="H6" s="6">
        <f t="shared" ref="H6:H10" si="2">G6/F6</f>
        <v>-0.30299441348888578</v>
      </c>
      <c r="I6" s="6">
        <f t="shared" ref="I6:I10" si="3">F6-G6</f>
        <v>0.53540786717132649</v>
      </c>
      <c r="J6" s="29"/>
    </row>
    <row r="7" spans="1:16" s="7" customFormat="1" x14ac:dyDescent="0.2">
      <c r="A7" s="5">
        <v>30</v>
      </c>
      <c r="B7" s="6">
        <v>0.10809893782260446</v>
      </c>
      <c r="C7" s="8">
        <v>9.2899999999999991</v>
      </c>
      <c r="D7" s="22">
        <f t="shared" si="0"/>
        <v>3.9161817113187483</v>
      </c>
      <c r="E7" s="22">
        <f t="shared" si="1"/>
        <v>2.4570767528962301</v>
      </c>
      <c r="F7" s="6">
        <v>0.4215480851796285</v>
      </c>
      <c r="G7" s="6">
        <v>0.26448619514491178</v>
      </c>
      <c r="H7" s="6">
        <f t="shared" si="2"/>
        <v>0.62741643111060486</v>
      </c>
      <c r="I7" s="6">
        <f t="shared" si="3"/>
        <v>0.15706189003471671</v>
      </c>
      <c r="J7" s="29"/>
    </row>
    <row r="8" spans="1:16" s="7" customFormat="1" x14ac:dyDescent="0.2">
      <c r="A8" s="5">
        <v>50</v>
      </c>
      <c r="B8" s="6">
        <v>0.12529287785918961</v>
      </c>
      <c r="C8" s="8">
        <v>14.17</v>
      </c>
      <c r="D8" s="22">
        <f t="shared" si="0"/>
        <v>9.0344635837446035</v>
      </c>
      <c r="E8" s="22">
        <f t="shared" si="1"/>
        <v>6.7924294298495562</v>
      </c>
      <c r="F8" s="6">
        <v>0.63757682312947095</v>
      </c>
      <c r="G8" s="6">
        <v>0.47935281791457701</v>
      </c>
      <c r="H8" s="6">
        <f t="shared" si="2"/>
        <v>0.75183538755648305</v>
      </c>
      <c r="I8" s="6">
        <f t="shared" si="3"/>
        <v>0.15822400521489394</v>
      </c>
      <c r="J8" s="29"/>
    </row>
    <row r="9" spans="1:16" s="7" customFormat="1" x14ac:dyDescent="0.2">
      <c r="A9" s="5">
        <v>70</v>
      </c>
      <c r="B9" s="6">
        <v>0.15442705403229218</v>
      </c>
      <c r="C9" s="8">
        <v>13.49</v>
      </c>
      <c r="D9" s="22">
        <f t="shared" si="0"/>
        <v>9.6449552655525537</v>
      </c>
      <c r="E9" s="22">
        <f t="shared" si="1"/>
        <v>2.0270867386479168</v>
      </c>
      <c r="F9" s="6">
        <v>0.71497073873629013</v>
      </c>
      <c r="G9" s="6">
        <v>0.15026588129339635</v>
      </c>
      <c r="H9" s="6">
        <f t="shared" si="2"/>
        <v>0.21017067294109282</v>
      </c>
      <c r="I9" s="6">
        <f t="shared" si="3"/>
        <v>0.56470485744289378</v>
      </c>
      <c r="J9" s="29"/>
    </row>
    <row r="10" spans="1:16" s="7" customFormat="1" x14ac:dyDescent="0.2">
      <c r="A10" s="5">
        <v>100</v>
      </c>
      <c r="B10" s="6">
        <v>0.49616798391288441</v>
      </c>
      <c r="C10" s="8">
        <v>8.3699999999999992</v>
      </c>
      <c r="D10" s="22">
        <f t="shared" si="0"/>
        <v>2.6115743612019826</v>
      </c>
      <c r="E10" s="22">
        <f t="shared" si="1"/>
        <v>7.9267880970316784E-3</v>
      </c>
      <c r="F10" s="6">
        <v>0.31201605271230382</v>
      </c>
      <c r="G10" s="6">
        <v>9.4704756236937634E-4</v>
      </c>
      <c r="H10" s="6">
        <f t="shared" si="2"/>
        <v>3.0352526869590487E-3</v>
      </c>
      <c r="I10" s="6">
        <f t="shared" si="3"/>
        <v>0.31106900514993446</v>
      </c>
      <c r="J10" s="29"/>
    </row>
    <row r="11" spans="1:16" ht="15.75" x14ac:dyDescent="0.25">
      <c r="B11" s="16">
        <f>B5*A5+(A6-A5)*AVERAGE(B5:B6)+(A7-A6)*AVERAGE(B6:B7)+(A8-A7)*AVERAGE(B7:B8)+(A9-A8)*AVERAGE(B8:B9)+(A10-A9)*AVERAGE(B9:B10)</f>
        <v>16.899812219755557</v>
      </c>
      <c r="C11" s="15">
        <f>C5*A5+(A6-A5)*AVERAGE(C5:C6)+(A7-A6)*AVERAGE(C6:C7)+(A8-A7)*AVERAGE(C7:C8)+(A9-A8)*AVERAGE(C8:C9)+(A10-A9)*AVERAGE(C9:C10)</f>
        <v>1378.5500000000002</v>
      </c>
      <c r="D11" s="18">
        <f>(D5*A5+(A6-A5)*AVERAGE(D5:D6)+(A7-A6)*AVERAGE(D6:D7)+(A8-A7)*AVERAGE(D7:D8)+(A9-A8)*AVERAGE(D8:D9)+(A10-A9)*AVERAGE(D9:D10))/C11</f>
        <v>0.51611806058832999</v>
      </c>
      <c r="E11" s="18">
        <f>(E5*A5+(A6-A5)*AVERAGE(E5:E6)+(A7-A6)*AVERAGE(E6:E7)+(A8-A7)*AVERAGE(E7:E8)+(A9-A8)*AVERAGE(E8:E9)+(A10-A9)*AVERAGE(E9:E10))/C11</f>
        <v>0.14216102233399791</v>
      </c>
      <c r="F11" s="20">
        <f>(F5*A5+(A6-A5)*AVERAGE(F5:F6)+(A7-A6)*AVERAGE(F6:F7)+(A8-A7)*AVERAGE(F7:F8)+(A9-A8)*AVERAGE(F8:F9)+(A10-A9)*AVERAGE(F9:F10))/A10</f>
        <v>0.50674729076040126</v>
      </c>
      <c r="G11" s="20">
        <f>(G5*A5+(A6-A5)*AVERAGE(G5:G6)+(A7-A6)*AVERAGE(G6:G7)+(A8-A7)*AVERAGE(G7:G8)+(A9-A8)*AVERAGE(G8:G9)+(A10-A9)*AVERAGE(G9:G10))/A10</f>
        <v>0.1805542062423367</v>
      </c>
      <c r="H11" s="21">
        <f>G11/F11</f>
        <v>0.35630028918636253</v>
      </c>
      <c r="I11" s="14">
        <f>F11-G11</f>
        <v>0.32619308451806456</v>
      </c>
      <c r="J11" s="29">
        <f>C11/B11</f>
        <v>81.571912283646654</v>
      </c>
      <c r="L11" s="1">
        <v>0.51611806058832999</v>
      </c>
      <c r="M11" s="1">
        <v>0.14216102233399791</v>
      </c>
      <c r="N11" s="1">
        <v>0.27544283602853703</v>
      </c>
      <c r="O11" s="37">
        <v>42866</v>
      </c>
      <c r="P11" s="5">
        <v>100</v>
      </c>
    </row>
    <row r="12" spans="1:16" ht="15.75" x14ac:dyDescent="0.25">
      <c r="H12" s="19">
        <f>E11/D11</f>
        <v>0.27544283602853703</v>
      </c>
      <c r="J12" s="29"/>
    </row>
    <row r="13" spans="1:16" s="2" customFormat="1" ht="15.75" x14ac:dyDescent="0.25">
      <c r="A13" s="2" t="s">
        <v>8</v>
      </c>
      <c r="B13" s="2">
        <v>1.2</v>
      </c>
      <c r="J13" s="30"/>
    </row>
    <row r="14" spans="1:16" s="2" customFormat="1" ht="15.75" x14ac:dyDescent="0.25">
      <c r="A14" s="2" t="s">
        <v>1</v>
      </c>
      <c r="J14" s="30"/>
    </row>
    <row r="15" spans="1:16" s="4" customFormat="1" ht="16.5" thickBot="1" x14ac:dyDescent="0.3">
      <c r="A15" s="4" t="s">
        <v>2</v>
      </c>
      <c r="B15" s="4" t="s">
        <v>3</v>
      </c>
      <c r="C15" s="4" t="s">
        <v>20</v>
      </c>
      <c r="D15" s="4" t="s">
        <v>21</v>
      </c>
      <c r="E15" s="4" t="s">
        <v>22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35</v>
      </c>
    </row>
    <row r="16" spans="1:16" s="7" customFormat="1" x14ac:dyDescent="0.2">
      <c r="A16" s="5">
        <v>5</v>
      </c>
      <c r="B16" s="6">
        <v>0.18149158927506501</v>
      </c>
      <c r="C16" s="8">
        <v>14.939361267432101</v>
      </c>
      <c r="D16" s="22">
        <f>C16*F16</f>
        <v>-3.0323034289032353</v>
      </c>
      <c r="E16" s="22">
        <f>C16*G16</f>
        <v>10.42029448527548</v>
      </c>
      <c r="F16" s="6">
        <v>-0.20297410141045824</v>
      </c>
      <c r="G16" s="6">
        <v>0.69750602443705445</v>
      </c>
      <c r="H16" s="6">
        <f>G16/F16</f>
        <v>-3.4364286851874959</v>
      </c>
      <c r="I16" s="6">
        <f>F16-G16</f>
        <v>-0.90048012584751269</v>
      </c>
      <c r="J16" s="31"/>
    </row>
    <row r="17" spans="1:16" s="7" customFormat="1" x14ac:dyDescent="0.2">
      <c r="A17" s="5">
        <v>20</v>
      </c>
      <c r="B17" s="6">
        <v>6.1134009018969267E-2</v>
      </c>
      <c r="C17" s="8">
        <v>13.816389647033386</v>
      </c>
      <c r="D17" s="22">
        <f t="shared" ref="D17:D21" si="4">C17*F17</f>
        <v>23.923648524738752</v>
      </c>
      <c r="E17" s="22">
        <f t="shared" ref="E17:E21" si="5">C17*G17</f>
        <v>17.859849266876733</v>
      </c>
      <c r="F17" s="6">
        <v>1.7315412445591796</v>
      </c>
      <c r="G17" s="6">
        <v>1.2926567448618205</v>
      </c>
      <c r="H17" s="6">
        <f t="shared" ref="H17:H21" si="6">G17/F17</f>
        <v>0.74653534758330775</v>
      </c>
      <c r="I17" s="6">
        <f t="shared" ref="I17:I21" si="7">F17-G17</f>
        <v>0.4388844996973591</v>
      </c>
      <c r="J17" s="31"/>
    </row>
    <row r="18" spans="1:16" s="7" customFormat="1" x14ac:dyDescent="0.2">
      <c r="A18" s="5">
        <v>30</v>
      </c>
      <c r="B18" s="6">
        <v>7.4188667194895003E-2</v>
      </c>
      <c r="C18" s="8">
        <v>12.801008339992126</v>
      </c>
      <c r="D18" s="22">
        <f t="shared" si="4"/>
        <v>9.1653718285977153</v>
      </c>
      <c r="E18" s="22">
        <f t="shared" si="5"/>
        <v>6.3555433289476673</v>
      </c>
      <c r="F18" s="6">
        <v>0.71598827101485607</v>
      </c>
      <c r="G18" s="6">
        <v>0.49648771097914746</v>
      </c>
      <c r="H18" s="6">
        <f t="shared" si="6"/>
        <v>0.6934299500121921</v>
      </c>
      <c r="I18" s="6">
        <f t="shared" si="7"/>
        <v>0.21950056003570861</v>
      </c>
      <c r="J18" s="31"/>
    </row>
    <row r="19" spans="1:16" s="7" customFormat="1" x14ac:dyDescent="0.2">
      <c r="A19" s="5">
        <v>50</v>
      </c>
      <c r="B19" s="6">
        <v>0.12592969045313721</v>
      </c>
      <c r="C19" s="8">
        <v>12.562164974700341</v>
      </c>
      <c r="D19" s="22">
        <f t="shared" si="4"/>
        <v>11.231225813349264</v>
      </c>
      <c r="E19" s="22">
        <f t="shared" si="5"/>
        <v>9.4093881392706393</v>
      </c>
      <c r="F19" s="6">
        <v>0.89405176862176772</v>
      </c>
      <c r="G19" s="6">
        <v>0.74902599657150992</v>
      </c>
      <c r="H19" s="6">
        <f t="shared" si="6"/>
        <v>0.83778817162475572</v>
      </c>
      <c r="I19" s="6">
        <f t="shared" si="7"/>
        <v>0.1450257720502578</v>
      </c>
      <c r="J19" s="31"/>
    </row>
    <row r="20" spans="1:16" s="7" customFormat="1" x14ac:dyDescent="0.2">
      <c r="A20" s="5">
        <v>70</v>
      </c>
      <c r="B20" s="6">
        <v>0.17193940036585101</v>
      </c>
      <c r="C20" s="8">
        <v>14.056268633465722</v>
      </c>
      <c r="D20" s="22">
        <f t="shared" si="4"/>
        <v>4.9597027955563284</v>
      </c>
      <c r="E20" s="22">
        <f t="shared" si="5"/>
        <v>0.99889438322450774</v>
      </c>
      <c r="F20" s="6">
        <v>0.35284632962606244</v>
      </c>
      <c r="G20" s="6">
        <v>7.1063979301469835E-2</v>
      </c>
      <c r="H20" s="6">
        <f t="shared" si="6"/>
        <v>0.20140206468005953</v>
      </c>
      <c r="I20" s="6">
        <f t="shared" si="7"/>
        <v>0.28178235032459259</v>
      </c>
      <c r="J20" s="31"/>
    </row>
    <row r="21" spans="1:16" s="7" customFormat="1" x14ac:dyDescent="0.2">
      <c r="A21" s="5">
        <v>100</v>
      </c>
      <c r="B21" s="6">
        <v>0.42029631200541373</v>
      </c>
      <c r="C21" s="8">
        <v>9.8429890155651201</v>
      </c>
      <c r="D21" s="22">
        <f t="shared" si="4"/>
        <v>0.60689750409097853</v>
      </c>
      <c r="E21" s="22">
        <f t="shared" si="5"/>
        <v>2.8311271150124777</v>
      </c>
      <c r="F21" s="6">
        <v>6.165784632404514E-2</v>
      </c>
      <c r="G21" s="6">
        <v>0.28762879959893289</v>
      </c>
      <c r="H21" s="6">
        <f t="shared" si="6"/>
        <v>4.664918039583946</v>
      </c>
      <c r="I21" s="6">
        <f t="shared" si="7"/>
        <v>-0.22597095327488775</v>
      </c>
      <c r="J21" s="31"/>
    </row>
    <row r="22" spans="1:16" ht="15.75" x14ac:dyDescent="0.25">
      <c r="B22" s="16">
        <f>B16*A16+(A17-A16)*AVERAGE(B16:B17)+(A18-A17)*AVERAGE(B17:B18)+(A19-A18)*AVERAGE(B18:B19)+(A20-A19)*AVERAGE(B19:B20)+(A21-A20)*AVERAGE(B20:B21)</f>
        <v>17.267173484889078</v>
      </c>
      <c r="C22" s="15">
        <f>C16*A16+(A17-A16)*AVERAGE(C16:C17)+(A18-A17)*AVERAGE(C17:C18)+(A19-A18)*AVERAGE(C18:C19)+(A20-A19)*AVERAGE(C19:C20)+(A21-A20)*AVERAGE(C20:C21)</f>
        <v>1301.7568620948271</v>
      </c>
      <c r="D22" s="18">
        <f>(D16*A16+(A17-A16)*AVERAGE(D16:D17)+(A18-A17)*AVERAGE(D17:D18)+(A19-A18)*AVERAGE(D18:D19)+(A20-A19)*AVERAGE(D19:D20)+(A21-A20)*AVERAGE(D20:D21))/C22</f>
        <v>0.58101705615520072</v>
      </c>
      <c r="E22" s="18">
        <f>(E16*A16+(A17-A16)*AVERAGE(E16:E17)+(A18-A17)*AVERAGE(E17:E18)+(A19-A18)*AVERAGE(E18:E19)+(A20-A19)*AVERAGE(E19:E20)+(A21-A20)*AVERAGE(E20:E21))/C22</f>
        <v>0.54116248313351589</v>
      </c>
      <c r="F22" s="20">
        <f>(F16*A16+(A17-A16)*AVERAGE(F16:F17)+(A18-A17)*AVERAGE(F17:F18)+(A19-A18)*AVERAGE(F18:F19)+(A20-A19)*AVERAGE(F19:F20)+(A21-A20)*AVERAGE(F20:F21))/A21</f>
        <v>0.57473974662529448</v>
      </c>
      <c r="G22" s="20">
        <f>(G16*A16+(A17-A16)*AVERAGE(G16:G17)+(A18-A17)*AVERAGE(G17:G18)+(A19-A18)*AVERAGE(G18:G19)+(A20-A19)*AVERAGE(G19:G20)+(A21-A20)*AVERAGE(G20:G21))/A21</f>
        <v>0.53395901688874092</v>
      </c>
      <c r="H22" s="21">
        <f>G22/F22</f>
        <v>0.92904487644015188</v>
      </c>
      <c r="I22" s="14">
        <f>F22-G22</f>
        <v>4.0780729736553556E-2</v>
      </c>
      <c r="J22" s="29">
        <f>C22/B22</f>
        <v>75.389111207692793</v>
      </c>
      <c r="L22" s="1">
        <v>0.58101705615520072</v>
      </c>
      <c r="M22" s="1">
        <v>0.54116248313351589</v>
      </c>
      <c r="N22" s="1">
        <v>0.93140550247282428</v>
      </c>
      <c r="O22" s="38">
        <v>42867</v>
      </c>
      <c r="P22" s="5">
        <v>100</v>
      </c>
    </row>
    <row r="23" spans="1:16" ht="15.75" x14ac:dyDescent="0.25">
      <c r="H23" s="19">
        <f>E22/D22</f>
        <v>0.93140550247282428</v>
      </c>
      <c r="J23" s="29"/>
    </row>
    <row r="24" spans="1:16" s="3" customFormat="1" ht="15.75" x14ac:dyDescent="0.25">
      <c r="A24" s="3" t="s">
        <v>9</v>
      </c>
      <c r="B24" s="3">
        <v>1.3</v>
      </c>
      <c r="J24" s="32"/>
    </row>
    <row r="25" spans="1:16" s="3" customFormat="1" ht="15.75" x14ac:dyDescent="0.25">
      <c r="A25" s="2" t="s">
        <v>1</v>
      </c>
      <c r="B25" s="2"/>
      <c r="C25" s="2"/>
      <c r="J25" s="32"/>
    </row>
    <row r="26" spans="1:16" s="4" customFormat="1" ht="16.5" thickBot="1" x14ac:dyDescent="0.3">
      <c r="A26" s="4" t="s">
        <v>2</v>
      </c>
      <c r="B26" s="4" t="s">
        <v>3</v>
      </c>
      <c r="C26" s="4" t="s">
        <v>20</v>
      </c>
      <c r="D26" s="4" t="s">
        <v>21</v>
      </c>
      <c r="E26" s="4" t="s">
        <v>22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35</v>
      </c>
    </row>
    <row r="27" spans="1:16" s="7" customFormat="1" x14ac:dyDescent="0.2">
      <c r="A27" s="5">
        <v>5</v>
      </c>
      <c r="B27" s="6">
        <v>7.8646355352528133E-2</v>
      </c>
      <c r="C27" s="8">
        <v>12.383401498081277</v>
      </c>
      <c r="D27" s="22">
        <f>C27*F27</f>
        <v>6.0741356661686714</v>
      </c>
      <c r="E27" s="22">
        <f>C27*G27</f>
        <v>3.9971574212559906</v>
      </c>
      <c r="F27" s="6">
        <v>0.4905062366838237</v>
      </c>
      <c r="G27" s="6">
        <v>0.32278347931102153</v>
      </c>
      <c r="H27" s="6">
        <f>G27/F27</f>
        <v>0.65806192698643529</v>
      </c>
      <c r="I27" s="6">
        <f>F27-G27</f>
        <v>0.16772275737280218</v>
      </c>
      <c r="J27" s="31"/>
    </row>
    <row r="28" spans="1:16" s="7" customFormat="1" x14ac:dyDescent="0.2">
      <c r="A28" s="5">
        <v>20</v>
      </c>
      <c r="B28" s="6">
        <v>8.8198544261742076E-2</v>
      </c>
      <c r="C28" s="8">
        <v>14.186172641068419</v>
      </c>
      <c r="D28" s="22">
        <f t="shared" ref="D28:D32" si="8">C28*F28</f>
        <v>7.0880467604511059</v>
      </c>
      <c r="E28" s="22">
        <f t="shared" ref="E28:E32" si="9">C28*G28</f>
        <v>2.6801228784634508</v>
      </c>
      <c r="F28" s="6">
        <v>0.49964475548052234</v>
      </c>
      <c r="G28" s="6">
        <v>0.18892501496172401</v>
      </c>
      <c r="H28" s="6">
        <f t="shared" ref="H28:H32" si="10">G28/F28</f>
        <v>0.37811867910037311</v>
      </c>
      <c r="I28" s="6">
        <f t="shared" ref="I28:I32" si="11">F28-G28</f>
        <v>0.31071974051879836</v>
      </c>
      <c r="J28" s="31"/>
    </row>
    <row r="29" spans="1:16" s="7" customFormat="1" x14ac:dyDescent="0.2">
      <c r="A29" s="5">
        <v>30</v>
      </c>
      <c r="B29" s="6">
        <v>9.6317904834573975E-2</v>
      </c>
      <c r="C29" s="8">
        <v>14.352432542188707</v>
      </c>
      <c r="D29" s="22">
        <f t="shared" si="8"/>
        <v>10.36587744977715</v>
      </c>
      <c r="E29" s="22">
        <f t="shared" si="9"/>
        <v>7.1841924472459553</v>
      </c>
      <c r="F29" s="6">
        <v>0.72223836755942572</v>
      </c>
      <c r="G29" s="6">
        <v>0.50055573688489086</v>
      </c>
      <c r="H29" s="6">
        <f t="shared" si="10"/>
        <v>0.69306168069741214</v>
      </c>
      <c r="I29" s="6">
        <f t="shared" si="11"/>
        <v>0.22168263067453486</v>
      </c>
      <c r="J29" s="31"/>
    </row>
    <row r="30" spans="1:16" s="7" customFormat="1" x14ac:dyDescent="0.2">
      <c r="A30" s="5">
        <v>50</v>
      </c>
      <c r="B30" s="6">
        <v>0.12194961174096472</v>
      </c>
      <c r="C30" s="8">
        <v>14.28598735219048</v>
      </c>
      <c r="D30" s="22">
        <f t="shared" si="8"/>
        <v>12.177138928450741</v>
      </c>
      <c r="E30" s="22">
        <f t="shared" si="9"/>
        <v>8.8741691046585114</v>
      </c>
      <c r="F30" s="6">
        <v>0.85238343197774236</v>
      </c>
      <c r="G30" s="6">
        <v>0.62117996368643214</v>
      </c>
      <c r="H30" s="6">
        <f t="shared" si="10"/>
        <v>0.72875649664510667</v>
      </c>
      <c r="I30" s="6">
        <f t="shared" si="11"/>
        <v>0.23120346829131022</v>
      </c>
      <c r="J30" s="31"/>
    </row>
    <row r="31" spans="1:16" s="7" customFormat="1" x14ac:dyDescent="0.2">
      <c r="A31" s="5">
        <v>70</v>
      </c>
      <c r="B31" s="6">
        <v>0.16238721145663712</v>
      </c>
      <c r="C31" s="8">
        <v>13.521727786642435</v>
      </c>
      <c r="D31" s="22">
        <f t="shared" si="8"/>
        <v>11.649057713215271</v>
      </c>
      <c r="E31" s="22">
        <f t="shared" si="9"/>
        <v>10.295756430662045</v>
      </c>
      <c r="F31" s="6">
        <v>0.86150659864066348</v>
      </c>
      <c r="G31" s="6">
        <v>0.76142314008368106</v>
      </c>
      <c r="H31" s="6">
        <f t="shared" si="10"/>
        <v>0.88382740339435584</v>
      </c>
      <c r="I31" s="6">
        <f t="shared" si="11"/>
        <v>0.10008345855698242</v>
      </c>
      <c r="J31" s="31"/>
    </row>
    <row r="32" spans="1:16" s="7" customFormat="1" x14ac:dyDescent="0.2">
      <c r="A32" s="5">
        <v>100</v>
      </c>
      <c r="B32" s="6">
        <v>0.3948238082475099</v>
      </c>
      <c r="C32" s="8">
        <v>8.4328576992346136</v>
      </c>
      <c r="D32" s="22">
        <f t="shared" si="8"/>
        <v>0.29726302580182845</v>
      </c>
      <c r="E32" s="22">
        <f t="shared" si="9"/>
        <v>0.26219911790617434</v>
      </c>
      <c r="F32" s="6">
        <v>3.5250568241986198E-2</v>
      </c>
      <c r="G32" s="6">
        <v>3.1092558093322523E-2</v>
      </c>
      <c r="H32" s="6">
        <f t="shared" si="10"/>
        <v>0.88204416677427744</v>
      </c>
      <c r="I32" s="6">
        <f t="shared" si="11"/>
        <v>4.1580101486636753E-3</v>
      </c>
      <c r="J32" s="31"/>
    </row>
    <row r="33" spans="1:16" ht="15.75" x14ac:dyDescent="0.25">
      <c r="B33" s="16">
        <f>B27*A27+(A28-A27)*AVERAGE(B27:B28)+(A29-A28)*AVERAGE(B28:B29)+(A30-A29)*AVERAGE(B29:B30)+(A31-A30)*AVERAGE(B30:B31)+(A32-A31)*AVERAGE(B31:B32)</f>
        <v>15.951359462644858</v>
      </c>
      <c r="C33" s="15">
        <f>C27*A27+(A28-A27)*AVERAGE(C27:C28)+(A29-A28)*AVERAGE(C28:C29)+(A30-A29)*AVERAGE(C29:C30)+(A31-A30)*AVERAGE(C30:C31)+(A32-A31)*AVERAGE(C31:C32)</f>
        <v>1297.6619720705914</v>
      </c>
      <c r="D33" s="18">
        <f>(D27*A27+(A28-A27)*AVERAGE(D27:D28)+(A29-A28)*AVERAGE(D28:D29)+(A30-A29)*AVERAGE(D29:D30)+(A31-A30)*AVERAGE(D30:D31)+(A32-A31)*AVERAGE(D31:D32))/C33</f>
        <v>0.66214748321151118</v>
      </c>
      <c r="E33" s="18">
        <f>(E27*A27+(A28-A27)*AVERAGE(E27:E28)+(A29-A28)*AVERAGE(E28:E29)+(A30-A29)*AVERAGE(E29:E30)+(A31-A30)*AVERAGE(E30:E31)+(A32-A31)*AVERAGE(E31:E32))/C33</f>
        <v>0.48551871261063878</v>
      </c>
      <c r="F33" s="20">
        <f>(F27*A27+(A28-A27)*AVERAGE(F27:F28)+(A29-A28)*AVERAGE(F28:F29)+(A30-A29)*AVERAGE(F29:F30)+(A31-A30)*AVERAGE(F30:F31)+(A32-A31)*AVERAGE(F31:F32))/A32</f>
        <v>0.62324555044646945</v>
      </c>
      <c r="G33" s="20">
        <f>(G27*A27+(A28-A27)*AVERAGE(G27:G28)+(A29-A28)*AVERAGE(G28:G29)+(A30-A29)*AVERAGE(G29:G30)+(A31-A30)*AVERAGE(G30:G31)+(A32-A31)*AVERAGE(G31:G32))/A32</f>
        <v>0.45830258378903183</v>
      </c>
      <c r="H33" s="21">
        <f>G33/F33</f>
        <v>0.73534834458219756</v>
      </c>
      <c r="I33" s="14">
        <f>F33-G33</f>
        <v>0.16494296665743763</v>
      </c>
      <c r="J33" s="29">
        <f>C33/B33</f>
        <v>81.351183584664142</v>
      </c>
      <c r="L33" s="1">
        <v>0.66214748321151118</v>
      </c>
      <c r="M33" s="1">
        <v>0.48551871261063878</v>
      </c>
      <c r="N33" s="1">
        <v>0.73324859630335337</v>
      </c>
      <c r="O33" s="38">
        <v>42868</v>
      </c>
      <c r="P33" s="5">
        <v>100</v>
      </c>
    </row>
    <row r="34" spans="1:16" ht="15.75" x14ac:dyDescent="0.25">
      <c r="H34" s="19">
        <f>E33/D33</f>
        <v>0.73324859630335337</v>
      </c>
      <c r="J34" s="29"/>
    </row>
    <row r="35" spans="1:16" s="3" customFormat="1" ht="15.75" x14ac:dyDescent="0.25">
      <c r="A35" s="3" t="s">
        <v>26</v>
      </c>
      <c r="J35" s="32"/>
    </row>
    <row r="36" spans="1:16" s="3" customFormat="1" ht="15.75" x14ac:dyDescent="0.25">
      <c r="A36" s="2" t="s">
        <v>1</v>
      </c>
      <c r="B36" s="2"/>
      <c r="C36" s="2"/>
      <c r="J36" s="32"/>
    </row>
    <row r="37" spans="1:16" s="4" customFormat="1" ht="16.5" thickBot="1" x14ac:dyDescent="0.3">
      <c r="A37" s="4" t="s">
        <v>2</v>
      </c>
      <c r="B37" s="4" t="s">
        <v>3</v>
      </c>
      <c r="C37" s="4" t="s">
        <v>20</v>
      </c>
      <c r="D37" s="4" t="s">
        <v>21</v>
      </c>
      <c r="E37" s="4" t="s">
        <v>22</v>
      </c>
      <c r="F37" s="4" t="s">
        <v>4</v>
      </c>
      <c r="G37" s="4" t="s">
        <v>5</v>
      </c>
      <c r="H37" s="4" t="s">
        <v>6</v>
      </c>
      <c r="I37" s="4" t="s">
        <v>7</v>
      </c>
      <c r="J37" s="4" t="s">
        <v>35</v>
      </c>
    </row>
    <row r="38" spans="1:16" s="12" customFormat="1" x14ac:dyDescent="0.2">
      <c r="A38" s="9">
        <f>AVERAGE(A5,A16,A27)</f>
        <v>5</v>
      </c>
      <c r="B38" s="11">
        <f t="shared" ref="B38:C38" si="12">AVERAGE(B5,B16,B27)</f>
        <v>0.10657665247897737</v>
      </c>
      <c r="C38" s="10">
        <f t="shared" si="12"/>
        <v>12.044254255171126</v>
      </c>
      <c r="D38" s="17">
        <f>C38*F38</f>
        <v>2.4099082325130965</v>
      </c>
      <c r="E38" s="17">
        <f>C38*G38</f>
        <v>4.8305855654514884</v>
      </c>
      <c r="F38" s="11">
        <f>AVERAGE(F5,F16,F27)</f>
        <v>0.20008779136146329</v>
      </c>
      <c r="G38" s="11">
        <f t="shared" ref="G38" si="13">AVERAGE(G5,G16,G27)</f>
        <v>0.40106971034570332</v>
      </c>
      <c r="H38" s="11">
        <f>G38/F38</f>
        <v>2.004468676557889</v>
      </c>
      <c r="I38" s="11">
        <f>F38-G38</f>
        <v>-0.20098191898424003</v>
      </c>
      <c r="J38" s="33"/>
    </row>
    <row r="39" spans="1:16" s="12" customFormat="1" x14ac:dyDescent="0.2">
      <c r="A39" s="9">
        <f t="shared" ref="A39:C43" si="14">AVERAGE(A6,A17,A28)</f>
        <v>20</v>
      </c>
      <c r="B39" s="11">
        <f t="shared" si="14"/>
        <v>6.9094166443314217E-2</v>
      </c>
      <c r="C39" s="10">
        <f t="shared" si="14"/>
        <v>19.544187429367266</v>
      </c>
      <c r="D39" s="17">
        <f>C39*F39</f>
        <v>17.212511975046805</v>
      </c>
      <c r="E39" s="17">
        <f t="shared" ref="E39:E43" si="15">C39*G39</f>
        <v>8.8410061497844055</v>
      </c>
      <c r="F39" s="11">
        <f t="shared" ref="F39:G39" si="16">AVERAGE(F6,F17,F28)</f>
        <v>0.88069724245394487</v>
      </c>
      <c r="G39" s="11">
        <f t="shared" si="16"/>
        <v>0.45235987332478361</v>
      </c>
      <c r="H39" s="11">
        <f t="shared" ref="H39:H43" si="17">G39/F39</f>
        <v>0.51363834416506571</v>
      </c>
      <c r="I39" s="11">
        <f t="shared" ref="I39:I43" si="18">F39-G39</f>
        <v>0.42833736912916126</v>
      </c>
      <c r="J39" s="33"/>
    </row>
    <row r="40" spans="1:16" s="12" customFormat="1" x14ac:dyDescent="0.2">
      <c r="A40" s="9">
        <f t="shared" si="14"/>
        <v>30</v>
      </c>
      <c r="B40" s="11">
        <f t="shared" si="14"/>
        <v>9.2868503284024476E-2</v>
      </c>
      <c r="C40" s="10">
        <f t="shared" si="14"/>
        <v>12.14781362739361</v>
      </c>
      <c r="D40" s="17">
        <f t="shared" ref="D40:D43" si="19">C40*F40</f>
        <v>7.5307322443666456</v>
      </c>
      <c r="E40" s="17">
        <f t="shared" si="15"/>
        <v>5.1082756629017059</v>
      </c>
      <c r="F40" s="11">
        <f t="shared" ref="F40:G40" si="20">AVERAGE(F7,F18,F29)</f>
        <v>0.61992490791797006</v>
      </c>
      <c r="G40" s="11">
        <f t="shared" si="20"/>
        <v>0.42050988100298331</v>
      </c>
      <c r="H40" s="11">
        <f t="shared" si="17"/>
        <v>0.67832389960789607</v>
      </c>
      <c r="I40" s="11">
        <f t="shared" si="18"/>
        <v>0.19941502691498675</v>
      </c>
      <c r="J40" s="33"/>
    </row>
    <row r="41" spans="1:16" s="12" customFormat="1" x14ac:dyDescent="0.2">
      <c r="A41" s="9">
        <f t="shared" si="14"/>
        <v>50</v>
      </c>
      <c r="B41" s="11">
        <f t="shared" si="14"/>
        <v>0.12439072668443052</v>
      </c>
      <c r="C41" s="10">
        <f t="shared" si="14"/>
        <v>13.672717442296941</v>
      </c>
      <c r="D41" s="17">
        <f t="shared" si="19"/>
        <v>10.865307593161621</v>
      </c>
      <c r="E41" s="17">
        <f t="shared" si="15"/>
        <v>8.4294981889576057</v>
      </c>
      <c r="F41" s="11">
        <f t="shared" ref="F41:G41" si="21">AVERAGE(F8,F19,F30)</f>
        <v>0.7946706745763269</v>
      </c>
      <c r="G41" s="11">
        <f t="shared" si="21"/>
        <v>0.616519592724173</v>
      </c>
      <c r="H41" s="11">
        <f t="shared" si="17"/>
        <v>0.77581772229466772</v>
      </c>
      <c r="I41" s="11">
        <f t="shared" si="18"/>
        <v>0.17815108185215389</v>
      </c>
      <c r="J41" s="33"/>
    </row>
    <row r="42" spans="1:16" s="12" customFormat="1" x14ac:dyDescent="0.2">
      <c r="A42" s="9">
        <f t="shared" si="14"/>
        <v>70</v>
      </c>
      <c r="B42" s="11">
        <f t="shared" si="14"/>
        <v>0.16291788861826009</v>
      </c>
      <c r="C42" s="10">
        <f t="shared" si="14"/>
        <v>13.689332140036052</v>
      </c>
      <c r="D42" s="17">
        <f t="shared" si="19"/>
        <v>8.8037174944122008</v>
      </c>
      <c r="E42" s="17">
        <f t="shared" si="15"/>
        <v>4.4844107459685691</v>
      </c>
      <c r="F42" s="11">
        <f t="shared" ref="F42:G42" si="22">AVERAGE(F9,F20,F31)</f>
        <v>0.64310788900100535</v>
      </c>
      <c r="G42" s="11">
        <f t="shared" si="22"/>
        <v>0.32758433355951572</v>
      </c>
      <c r="H42" s="11">
        <f t="shared" si="17"/>
        <v>0.50937694772860054</v>
      </c>
      <c r="I42" s="11">
        <f t="shared" si="18"/>
        <v>0.31552355544148963</v>
      </c>
      <c r="J42" s="33"/>
    </row>
    <row r="43" spans="1:16" s="12" customFormat="1" x14ac:dyDescent="0.2">
      <c r="A43" s="9">
        <f t="shared" si="14"/>
        <v>100</v>
      </c>
      <c r="B43" s="11">
        <f t="shared" si="14"/>
        <v>0.43709603472193598</v>
      </c>
      <c r="C43" s="10">
        <f t="shared" si="14"/>
        <v>8.8819489049332443</v>
      </c>
      <c r="D43" s="17">
        <f t="shared" si="19"/>
        <v>1.2106820747810731</v>
      </c>
      <c r="E43" s="17">
        <f t="shared" si="15"/>
        <v>0.9464261473310237</v>
      </c>
      <c r="F43" s="11">
        <f t="shared" ref="F43:G43" si="23">AVERAGE(F10,F21,F32)</f>
        <v>0.13630815575944505</v>
      </c>
      <c r="G43" s="11">
        <f t="shared" si="23"/>
        <v>0.10655613508487492</v>
      </c>
      <c r="H43" s="11">
        <f t="shared" si="17"/>
        <v>0.7817297100910372</v>
      </c>
      <c r="I43" s="11">
        <f t="shared" si="18"/>
        <v>2.9752020674570126E-2</v>
      </c>
      <c r="J43" s="33"/>
    </row>
    <row r="44" spans="1:16" s="13" customFormat="1" ht="15.75" x14ac:dyDescent="0.25">
      <c r="A44" s="2" t="s">
        <v>33</v>
      </c>
      <c r="B44" s="16">
        <f>B38*A38+(A39-A38)*AVERAGE(B38:B39)+(A40-A39)*AVERAGE(B39:B40)+(A41-A40)*AVERAGE(B40:B41)+(A42-A41)*AVERAGE(B41:B42)+(A43-A42)*AVERAGE(B42:B43)</f>
        <v>16.706115055763163</v>
      </c>
      <c r="C44" s="15">
        <f>C38*A38+(A39-A38)*AVERAGE(C38:C39)+(A40-A39)*AVERAGE(C39:C40)+(A41-A40)*AVERAGE(C40:C41)+(A42-A41)*AVERAGE(C41:C42)+(A43-A42)*AVERAGE(C42:C43)</f>
        <v>1325.9896113884729</v>
      </c>
      <c r="D44" s="18">
        <f>(D38*A38+(A39-A38)*AVERAGE(D38:D39)+(A40-A39)*AVERAGE(D39:D40)+(A41-A40)*AVERAGE(D40:D41)+(A42-A41)*AVERAGE(D41:D42)+(A43-A42)*AVERAGE(D42:D43))/C44</f>
        <v>0.61373071826189007</v>
      </c>
      <c r="E44" s="18">
        <f>(E38*A38+(A39-A38)*AVERAGE(E38:E39)+(A40-A39)*AVERAGE(E39:E40)+(A41-A40)*AVERAGE(E40:E41)+(A42-A41)*AVERAGE(E41:E42)+(A43-A42)*AVERAGE(E42:E43))/C44</f>
        <v>0.40906478554860665</v>
      </c>
      <c r="F44" s="20">
        <f>(F38*A38+(A39-A38)*AVERAGE(F38:F39)+(A40-A39)*AVERAGE(F39:F40)+(A41-A40)*AVERAGE(F40:F41)+(A42-A41)*AVERAGE(F41:F42)+(A43-A42)*AVERAGE(F42:F43))/A43</f>
        <v>0.56824419594405495</v>
      </c>
      <c r="G44" s="20">
        <f>(G38*A38+(A39-A38)*AVERAGE(G38:G39)+(A40-A39)*AVERAGE(G39:G40)+(A41-A40)*AVERAGE(G40:G41)+(A42-A41)*AVERAGE(G41:G42)+(A43-A42)*AVERAGE(G42:G43))/A43</f>
        <v>0.39093860230670319</v>
      </c>
      <c r="H44" s="21">
        <f>G44/F44</f>
        <v>0.6879764106648123</v>
      </c>
      <c r="I44" s="14">
        <f>F44-G44</f>
        <v>0.17730559363735177</v>
      </c>
      <c r="J44" s="28">
        <f>C44/B44</f>
        <v>79.371511986028253</v>
      </c>
    </row>
    <row r="45" spans="1:16" ht="15.75" x14ac:dyDescent="0.25">
      <c r="H45" s="19">
        <f>E44/D44</f>
        <v>0.66652160854371845</v>
      </c>
      <c r="J45" s="29"/>
    </row>
    <row r="46" spans="1:16" x14ac:dyDescent="0.2">
      <c r="J46" s="29"/>
    </row>
    <row r="47" spans="1:16" x14ac:dyDescent="0.2">
      <c r="J47" s="29"/>
    </row>
    <row r="48" spans="1:16" x14ac:dyDescent="0.2">
      <c r="J48" s="29"/>
    </row>
    <row r="49" spans="1:16" x14ac:dyDescent="0.2">
      <c r="J49" s="29"/>
    </row>
    <row r="50" spans="1:16" s="3" customFormat="1" ht="15.75" x14ac:dyDescent="0.25">
      <c r="A50" s="36" t="s">
        <v>10</v>
      </c>
      <c r="B50" s="36">
        <v>2.1</v>
      </c>
      <c r="J50" s="32"/>
    </row>
    <row r="51" spans="1:16" s="3" customFormat="1" ht="15.75" x14ac:dyDescent="0.25">
      <c r="A51" s="3" t="s">
        <v>1</v>
      </c>
      <c r="J51" s="32"/>
    </row>
    <row r="52" spans="1:16" s="4" customFormat="1" ht="16.5" thickBot="1" x14ac:dyDescent="0.3">
      <c r="A52" s="4" t="s">
        <v>2</v>
      </c>
      <c r="B52" s="4" t="s">
        <v>3</v>
      </c>
      <c r="C52" s="4" t="s">
        <v>20</v>
      </c>
      <c r="D52" s="4" t="s">
        <v>21</v>
      </c>
      <c r="E52" s="4" t="s">
        <v>22</v>
      </c>
      <c r="F52" s="4" t="s">
        <v>4</v>
      </c>
      <c r="G52" s="4" t="s">
        <v>5</v>
      </c>
      <c r="H52" s="4" t="s">
        <v>6</v>
      </c>
      <c r="I52" s="4" t="s">
        <v>7</v>
      </c>
      <c r="J52" s="4" t="s">
        <v>35</v>
      </c>
    </row>
    <row r="53" spans="1:16" s="7" customFormat="1" x14ac:dyDescent="0.2">
      <c r="A53" s="5">
        <v>5</v>
      </c>
      <c r="B53" s="6">
        <v>0.17830752630532704</v>
      </c>
      <c r="C53" s="8">
        <v>24.564141825796597</v>
      </c>
      <c r="D53" s="22">
        <f>C53*F53</f>
        <v>-4.5799549095302101</v>
      </c>
      <c r="E53" s="22">
        <f>C53*G53</f>
        <v>18.265210985416591</v>
      </c>
      <c r="F53" s="6">
        <v>-0.18644880582477608</v>
      </c>
      <c r="G53" s="6">
        <v>0.74357211886128105</v>
      </c>
      <c r="H53" s="6">
        <f>G53/F53</f>
        <v>-3.988076595996477</v>
      </c>
      <c r="I53" s="6">
        <f>F53-G53</f>
        <v>-0.93002092468605713</v>
      </c>
      <c r="J53" s="31"/>
    </row>
    <row r="54" spans="1:16" s="7" customFormat="1" x14ac:dyDescent="0.2">
      <c r="A54" s="5">
        <v>20</v>
      </c>
      <c r="B54" s="6">
        <v>6.9253369591801089E-2</v>
      </c>
      <c r="C54" s="8">
        <v>12.183419211004532</v>
      </c>
      <c r="D54" s="22">
        <f t="shared" ref="D54:D58" si="24">C54*F54</f>
        <v>4.2369424914268352</v>
      </c>
      <c r="E54" s="22">
        <f t="shared" ref="E54:E58" si="25">C54*G54</f>
        <v>-0.50162548115333228</v>
      </c>
      <c r="F54" s="6">
        <v>0.34776300626673551</v>
      </c>
      <c r="G54" s="6">
        <v>-4.1172799890218409E-2</v>
      </c>
      <c r="H54" s="6">
        <f t="shared" ref="H54:H58" si="26">G54/F54</f>
        <v>-0.11839327113085375</v>
      </c>
      <c r="I54" s="6">
        <f t="shared" ref="I54:I58" si="27">F54-G54</f>
        <v>0.38893580615695389</v>
      </c>
      <c r="J54" s="31"/>
    </row>
    <row r="55" spans="1:16" s="7" customFormat="1" x14ac:dyDescent="0.2">
      <c r="A55" s="5">
        <v>40</v>
      </c>
      <c r="B55" s="6">
        <v>7.6735917570685375E-2</v>
      </c>
      <c r="C55" s="8">
        <v>13.846416644001181</v>
      </c>
      <c r="D55" s="22">
        <f t="shared" si="24"/>
        <v>4.9625931587605292</v>
      </c>
      <c r="E55" s="22">
        <f t="shared" si="25"/>
        <v>0.23059005009179467</v>
      </c>
      <c r="F55" s="6">
        <v>0.35840270348289149</v>
      </c>
      <c r="G55" s="6">
        <v>1.6653409760834799E-2</v>
      </c>
      <c r="H55" s="6">
        <f t="shared" si="26"/>
        <v>4.6465636556309503E-2</v>
      </c>
      <c r="I55" s="6">
        <f t="shared" si="27"/>
        <v>0.3417492937220567</v>
      </c>
      <c r="J55" s="31"/>
    </row>
    <row r="56" spans="1:16" s="7" customFormat="1" x14ac:dyDescent="0.2">
      <c r="A56" s="5">
        <v>60</v>
      </c>
      <c r="B56" s="6">
        <v>9.2974638716349103E-2</v>
      </c>
      <c r="C56" s="8">
        <v>12.96539670218624</v>
      </c>
      <c r="D56" s="22">
        <f t="shared" si="24"/>
        <v>5.5657337198972909</v>
      </c>
      <c r="E56" s="22">
        <f t="shared" si="25"/>
        <v>-5.2297180025340376E-3</v>
      </c>
      <c r="F56" s="6">
        <v>0.42927600656899223</v>
      </c>
      <c r="G56" s="6">
        <v>-4.033596597666924E-4</v>
      </c>
      <c r="H56" s="6">
        <f t="shared" si="26"/>
        <v>-9.3962777698796307E-4</v>
      </c>
      <c r="I56" s="6">
        <f t="shared" si="27"/>
        <v>0.42967936622875891</v>
      </c>
      <c r="J56" s="31"/>
    </row>
    <row r="57" spans="1:16" s="7" customFormat="1" x14ac:dyDescent="0.2">
      <c r="A57" s="5">
        <v>80</v>
      </c>
      <c r="B57" s="6">
        <v>0.1894517466994099</v>
      </c>
      <c r="C57" s="8">
        <v>12.160601526798478</v>
      </c>
      <c r="D57" s="22">
        <f t="shared" si="24"/>
        <v>-2.0001044799113976</v>
      </c>
      <c r="E57" s="22">
        <f t="shared" si="25"/>
        <v>-2.5467403957809833</v>
      </c>
      <c r="F57" s="6">
        <v>-0.16447414015694378</v>
      </c>
      <c r="G57" s="6">
        <v>-0.20942552801921005</v>
      </c>
      <c r="H57" s="6">
        <f t="shared" si="26"/>
        <v>1.2733036805626279</v>
      </c>
      <c r="I57" s="6">
        <f t="shared" si="27"/>
        <v>4.4951387862266268E-2</v>
      </c>
      <c r="J57" s="31"/>
    </row>
    <row r="58" spans="1:16" s="7" customFormat="1" x14ac:dyDescent="0.2">
      <c r="A58" s="5">
        <v>115</v>
      </c>
      <c r="B58" s="6">
        <v>0.2961178561856323</v>
      </c>
      <c r="C58" s="8">
        <v>7.1989105047664781</v>
      </c>
      <c r="D58" s="22">
        <f t="shared" si="24"/>
        <v>-2.292017475688648</v>
      </c>
      <c r="E58" s="22">
        <f t="shared" si="25"/>
        <v>-3.494624880634464</v>
      </c>
      <c r="F58" s="6">
        <v>-0.31838393798215409</v>
      </c>
      <c r="G58" s="6">
        <v>-0.48543802264532032</v>
      </c>
      <c r="H58" s="6">
        <f t="shared" si="26"/>
        <v>1.5246938200523479</v>
      </c>
      <c r="I58" s="6">
        <f t="shared" si="27"/>
        <v>0.16705408466316624</v>
      </c>
      <c r="J58" s="31"/>
    </row>
    <row r="59" spans="1:16" ht="15.75" x14ac:dyDescent="0.25">
      <c r="B59" s="16">
        <f>B53*A53+(A54-A53)*AVERAGE(B53:B54)+(A55-A54)*AVERAGE(B54:B55)+(A56-A55)*AVERAGE(B55:B56)+(A57-A56)*AVERAGE(B56:B57)+(A58-A57)*AVERAGE(B57:B58)</f>
        <v>17.226974689896132</v>
      </c>
      <c r="C59" s="15">
        <f>C53*A53+(A54-A53)*AVERAGE(C53:C54)+(A55-A54)*AVERAGE(C54:C55)+(A56-A55)*AVERAGE(C55:C56)+(A57-A56)*AVERAGE(C56:C57)+(A58-A57)*AVERAGE(C57:C58)</f>
        <v>1516.8953517591567</v>
      </c>
      <c r="D59" s="18">
        <f>(D53*A53+(A54-A53)*AVERAGE(D53:D54)+(A55-A54)*AVERAGE(D54:D55)+(A56-A55)*AVERAGE(D55:D56)+(A57-A56)*AVERAGE(D56:D57)+(A58-A57)*AVERAGE(D57:D58))/C59</f>
        <v>8.7250854601403929E-2</v>
      </c>
      <c r="E59" s="18">
        <f>(E53*A53+(A54-A53)*AVERAGE(E53:E54)+(A55-A54)*AVERAGE(E54:E55)+(A56-A55)*AVERAGE(E55:E56)+(A57-A56)*AVERAGE(E56:E57)+(A58-A57)*AVERAGE(E57:E58))/C59</f>
        <v>6.121226598561802E-2</v>
      </c>
      <c r="F59" s="20">
        <f>(F53*A53+(A54-A53)*AVERAGE(F53:F54)+(A55-A54)*AVERAGE(F54:F55)+(A56-A55)*AVERAGE(F55:F56)+(A57-A56)*AVERAGE(F56:F57)+(A58-A57)*AVERAGE(F57:F58))/A58</f>
        <v>8.1861382338193012E-2</v>
      </c>
      <c r="G59" s="20">
        <f>(G53*A53+(A54-A53)*AVERAGE(G53:G54)+(A55-A54)*AVERAGE(G54:G55)+(A56-A55)*AVERAGE(G55:G56)+(A57-A56)*AVERAGE(G56:G57)+(A58-A57)*AVERAGE(G57:G58))/A58</f>
        <v>-4.656729501837243E-2</v>
      </c>
      <c r="H59" s="21">
        <f>G59/F59</f>
        <v>-0.56885546869938608</v>
      </c>
      <c r="I59" s="14">
        <f>F59-G59</f>
        <v>0.12842867735656543</v>
      </c>
      <c r="J59" s="29">
        <f>C59/B59</f>
        <v>88.053496279229904</v>
      </c>
      <c r="L59" s="1">
        <v>8.7250854601403929E-2</v>
      </c>
      <c r="M59" s="1">
        <v>6.121226598561802E-2</v>
      </c>
      <c r="N59" s="1">
        <v>0.70156637737543803</v>
      </c>
      <c r="O59" s="38">
        <v>42871</v>
      </c>
      <c r="P59" s="1">
        <v>115</v>
      </c>
    </row>
    <row r="60" spans="1:16" ht="15.75" x14ac:dyDescent="0.25">
      <c r="H60" s="19">
        <f>E59/D59</f>
        <v>0.70156637737543803</v>
      </c>
      <c r="J60" s="29"/>
    </row>
    <row r="61" spans="1:16" s="3" customFormat="1" ht="15.75" x14ac:dyDescent="0.25">
      <c r="A61" s="36" t="s">
        <v>11</v>
      </c>
      <c r="B61" s="36">
        <v>2.2000000000000002</v>
      </c>
      <c r="J61" s="32"/>
    </row>
    <row r="62" spans="1:16" s="3" customFormat="1" ht="15.75" x14ac:dyDescent="0.25">
      <c r="A62" s="3" t="s">
        <v>1</v>
      </c>
      <c r="J62" s="32"/>
    </row>
    <row r="63" spans="1:16" s="4" customFormat="1" ht="16.5" thickBot="1" x14ac:dyDescent="0.3">
      <c r="A63" s="4" t="s">
        <v>2</v>
      </c>
      <c r="B63" s="4" t="s">
        <v>3</v>
      </c>
      <c r="C63" s="4" t="s">
        <v>20</v>
      </c>
      <c r="D63" s="4" t="s">
        <v>21</v>
      </c>
      <c r="E63" s="4" t="s">
        <v>22</v>
      </c>
      <c r="F63" s="4" t="s">
        <v>4</v>
      </c>
      <c r="G63" s="4" t="s">
        <v>5</v>
      </c>
      <c r="H63" s="4" t="s">
        <v>6</v>
      </c>
      <c r="I63" s="4" t="s">
        <v>7</v>
      </c>
      <c r="J63" s="4" t="s">
        <v>35</v>
      </c>
    </row>
    <row r="64" spans="1:16" s="7" customFormat="1" x14ac:dyDescent="0.2">
      <c r="A64" s="5">
        <v>5</v>
      </c>
      <c r="B64" s="6">
        <v>4.9034569733964917E-2</v>
      </c>
      <c r="C64" s="8">
        <v>12.391643184053743</v>
      </c>
      <c r="D64" s="22">
        <f>C64*F64</f>
        <v>8.4234790895468254</v>
      </c>
      <c r="E64" s="22">
        <f>C64*G64</f>
        <v>7.5431343444569565</v>
      </c>
      <c r="F64" s="6">
        <v>0.6797709524420964</v>
      </c>
      <c r="G64" s="6">
        <v>0.60872752970839916</v>
      </c>
      <c r="H64" s="6">
        <f>G64/F64</f>
        <v>0.89548917546642481</v>
      </c>
      <c r="I64" s="6">
        <f>F64-G64</f>
        <v>7.1043422733697237E-2</v>
      </c>
      <c r="J64" s="31"/>
    </row>
    <row r="65" spans="1:16" s="7" customFormat="1" x14ac:dyDescent="0.2">
      <c r="A65" s="5">
        <v>20</v>
      </c>
      <c r="B65" s="6">
        <v>5.930317281136991E-2</v>
      </c>
      <c r="C65" s="8">
        <v>11.132368699729474</v>
      </c>
      <c r="D65" s="22">
        <f t="shared" ref="D65:D69" si="28">C65*F65</f>
        <v>7.91175644401042</v>
      </c>
      <c r="E65" s="22">
        <f t="shared" ref="E65:E69" si="29">C65*G65</f>
        <v>8.365720527931737</v>
      </c>
      <c r="F65" s="6">
        <v>0.71069838391201345</v>
      </c>
      <c r="G65" s="6">
        <v>0.7514771342540093</v>
      </c>
      <c r="H65" s="6">
        <f t="shared" ref="H65:H69" si="30">G65/F65</f>
        <v>1.057378419967034</v>
      </c>
      <c r="I65" s="6">
        <f t="shared" ref="I65:I69" si="31">F65-G65</f>
        <v>-4.0778750341995851E-2</v>
      </c>
      <c r="J65" s="31"/>
    </row>
    <row r="66" spans="1:16" s="7" customFormat="1" x14ac:dyDescent="0.2">
      <c r="A66" s="5">
        <v>40</v>
      </c>
      <c r="B66" s="6">
        <v>6.9571775888774903E-2</v>
      </c>
      <c r="C66" s="8">
        <v>12.487033101760968</v>
      </c>
      <c r="D66" s="22"/>
      <c r="E66" s="22"/>
      <c r="F66" s="6"/>
      <c r="G66" s="6"/>
      <c r="H66" s="6"/>
      <c r="I66" s="6"/>
      <c r="J66" s="31"/>
    </row>
    <row r="67" spans="1:16" s="7" customFormat="1" x14ac:dyDescent="0.2">
      <c r="A67" s="5">
        <v>60</v>
      </c>
      <c r="B67" s="6">
        <v>0.10666610948622238</v>
      </c>
      <c r="C67" s="8">
        <v>14.256323782005088</v>
      </c>
      <c r="D67" s="22">
        <f t="shared" si="28"/>
        <v>4.3286955694192715</v>
      </c>
      <c r="E67" s="22">
        <f t="shared" si="29"/>
        <v>4.8471644799080122</v>
      </c>
      <c r="F67" s="6">
        <v>0.30363336548817216</v>
      </c>
      <c r="G67" s="6">
        <v>0.34000100965904689</v>
      </c>
      <c r="H67" s="6">
        <f t="shared" si="30"/>
        <v>1.1197748610809091</v>
      </c>
      <c r="I67" s="6">
        <f t="shared" si="31"/>
        <v>-3.6367644170874736E-2</v>
      </c>
      <c r="J67" s="31"/>
    </row>
    <row r="68" spans="1:16" s="7" customFormat="1" x14ac:dyDescent="0.2">
      <c r="A68" s="5">
        <v>80</v>
      </c>
      <c r="B68" s="6">
        <v>0.22288440788165872</v>
      </c>
      <c r="C68" s="8">
        <v>15.842561848434814</v>
      </c>
      <c r="D68" s="22">
        <f t="shared" si="28"/>
        <v>5.0011677373779246</v>
      </c>
      <c r="E68" s="22">
        <f t="shared" si="29"/>
        <v>4.5758385182192214</v>
      </c>
      <c r="F68" s="6">
        <v>0.31567923074714216</v>
      </c>
      <c r="G68" s="6">
        <v>0.28883198071095412</v>
      </c>
      <c r="H68" s="6">
        <f t="shared" si="30"/>
        <v>0.91495401844256086</v>
      </c>
      <c r="I68" s="6">
        <f t="shared" si="31"/>
        <v>2.6847250036188042E-2</v>
      </c>
      <c r="J68" s="31"/>
    </row>
    <row r="69" spans="1:16" s="7" customFormat="1" x14ac:dyDescent="0.2">
      <c r="A69" s="5">
        <v>115</v>
      </c>
      <c r="B69" s="6">
        <v>0.38049552488368893</v>
      </c>
      <c r="C69" s="8">
        <v>5.4899567058045253</v>
      </c>
      <c r="D69" s="22">
        <f t="shared" si="28"/>
        <v>-0.12837156466194757</v>
      </c>
      <c r="E69" s="22">
        <f t="shared" si="29"/>
        <v>1.0783803868463036</v>
      </c>
      <c r="F69" s="6">
        <v>-2.3382983061819129E-2</v>
      </c>
      <c r="G69" s="6">
        <v>0.19642784900400637</v>
      </c>
      <c r="H69" s="6">
        <f t="shared" si="30"/>
        <v>-8.4004615016269373</v>
      </c>
      <c r="I69" s="6">
        <f t="shared" si="31"/>
        <v>-0.2198108320658255</v>
      </c>
      <c r="J69" s="31"/>
    </row>
    <row r="70" spans="1:16" ht="15.75" x14ac:dyDescent="0.25">
      <c r="B70" s="16">
        <f>B64*A64+(A65-A64)*AVERAGE(B64:B65)+(A66-A65)*AVERAGE(B65:B66)+(A67-A66)*AVERAGE(B66:B67)+(A68-A67)*AVERAGE(B67:B68)+(A69-A68)*AVERAGE(B68:B69)</f>
        <v>17.963488255583652</v>
      </c>
      <c r="C70" s="15">
        <f>C64*A64+(A65-A64)*AVERAGE(C64:C65)+(A66-A65)*AVERAGE(C65:C66)+(A67-A66)*AVERAGE(C66:C67)+(A68-A67)*AVERAGE(C67:C68)+(A69-A68)*AVERAGE(C68:C69)</f>
        <v>1416.3238229047952</v>
      </c>
      <c r="D70" s="18">
        <f>(D64*A64+(A65-A64)*AVERAGE(D64:D65)+(A66-A65)*AVERAGE(D65:D66)+(A67-A66)*AVERAGE(D66:D67)+(A68-A67)*AVERAGE(D67:D68)+(A69-A68)*AVERAGE(D68:D69))/C70</f>
        <v>0.41516866326694202</v>
      </c>
      <c r="E70" s="18">
        <f>(E64*A64+(A65-A64)*AVERAGE(E64:E65)+(A66-A65)*AVERAGE(E65:E66)+(A67-A66)*AVERAGE(E66:E67)+(A68-A67)*AVERAGE(E67:E68)+(A69-A68)*AVERAGE(E68:E69))/C70</f>
        <v>0.43384756671089225</v>
      </c>
      <c r="F70" s="20">
        <f>(F64*A64+(A65-A64)*AVERAGE(F64:F65)+(A66-A65)*AVERAGE(F65:F66)+(A67-A66)*AVERAGE(F66:F67)+(A68-A67)*AVERAGE(F67:F68)+(A69-A68)*AVERAGE(F68:F69))/A69</f>
        <v>0.3949766962584027</v>
      </c>
      <c r="G70" s="20">
        <f>(G64*A64+(A65-A64)*AVERAGE(G64:G65)+(A66-A65)*AVERAGE(G65:G66)+(A67-A66)*AVERAGE(G66:G67)+(A68-A67)*AVERAGE(G67:G68)+(A69-A68)*AVERAGE(G68:G69))/A69</f>
        <v>0.43352271678463478</v>
      </c>
      <c r="H70" s="21">
        <f>G70/F70</f>
        <v>1.0975906196273777</v>
      </c>
      <c r="I70" s="14">
        <f>F70-G70</f>
        <v>-3.8546020526232072E-2</v>
      </c>
      <c r="J70" s="29">
        <f>C70/B70</f>
        <v>78.844587574161963</v>
      </c>
      <c r="L70" s="1">
        <v>0.41516866326694202</v>
      </c>
      <c r="M70" s="1">
        <v>0.43384756671089225</v>
      </c>
      <c r="N70" s="1">
        <v>1.044991120709754</v>
      </c>
      <c r="O70" s="38">
        <v>42872</v>
      </c>
      <c r="P70" s="1">
        <v>115</v>
      </c>
    </row>
    <row r="71" spans="1:16" ht="15.75" x14ac:dyDescent="0.25">
      <c r="H71" s="19">
        <f>E70/D70</f>
        <v>1.044991120709754</v>
      </c>
      <c r="J71" s="29"/>
    </row>
    <row r="72" spans="1:16" s="3" customFormat="1" ht="15.75" x14ac:dyDescent="0.25">
      <c r="A72" s="3" t="s">
        <v>27</v>
      </c>
      <c r="J72" s="32"/>
    </row>
    <row r="73" spans="1:16" s="3" customFormat="1" ht="15.75" x14ac:dyDescent="0.25">
      <c r="A73" s="24" t="s">
        <v>1</v>
      </c>
      <c r="B73" s="24"/>
      <c r="C73" s="24"/>
      <c r="J73" s="32"/>
    </row>
    <row r="74" spans="1:16" s="4" customFormat="1" ht="16.5" thickBot="1" x14ac:dyDescent="0.3">
      <c r="A74" s="4" t="s">
        <v>2</v>
      </c>
      <c r="B74" s="4" t="s">
        <v>3</v>
      </c>
      <c r="C74" s="4" t="s">
        <v>20</v>
      </c>
      <c r="D74" s="4" t="s">
        <v>21</v>
      </c>
      <c r="E74" s="4" t="s">
        <v>22</v>
      </c>
      <c r="F74" s="4" t="s">
        <v>4</v>
      </c>
      <c r="G74" s="4" t="s">
        <v>5</v>
      </c>
      <c r="H74" s="4" t="s">
        <v>6</v>
      </c>
      <c r="I74" s="4" t="s">
        <v>7</v>
      </c>
      <c r="J74" s="4" t="s">
        <v>35</v>
      </c>
    </row>
    <row r="75" spans="1:16" s="12" customFormat="1" x14ac:dyDescent="0.2">
      <c r="A75" s="9">
        <v>5</v>
      </c>
      <c r="B75" s="11">
        <f>AVERAGE(B53,B64)</f>
        <v>0.11367104801964598</v>
      </c>
      <c r="C75" s="10">
        <f>AVERAGE(C53,C64)</f>
        <v>18.477892504925169</v>
      </c>
      <c r="D75" s="17">
        <f>C75*F75</f>
        <v>4.5577767977468895</v>
      </c>
      <c r="E75" s="17">
        <f>C75*G75</f>
        <v>12.493823770359317</v>
      </c>
      <c r="F75" s="11">
        <f>AVERAGE(F53,F64)</f>
        <v>0.24666107330866016</v>
      </c>
      <c r="G75" s="11">
        <f>AVERAGE(G53,G64)</f>
        <v>0.67614982428484005</v>
      </c>
      <c r="H75" s="11">
        <f>G75/F75</f>
        <v>2.7412100953551666</v>
      </c>
      <c r="I75" s="11">
        <f>F75-G75</f>
        <v>-0.42948875097617989</v>
      </c>
      <c r="J75" s="33"/>
    </row>
    <row r="76" spans="1:16" s="12" customFormat="1" x14ac:dyDescent="0.2">
      <c r="A76" s="9">
        <v>20</v>
      </c>
      <c r="B76" s="11">
        <f t="shared" ref="B76:C80" si="32">AVERAGE(B54,B65)</f>
        <v>6.4278271201585496E-2</v>
      </c>
      <c r="C76" s="10">
        <f t="shared" si="32"/>
        <v>11.657893955367003</v>
      </c>
      <c r="D76" s="17">
        <f t="shared" ref="D76:D80" si="33">C76*F76</f>
        <v>6.1697153212770965</v>
      </c>
      <c r="E76" s="17">
        <f t="shared" ref="E76:E80" si="34">C76*G76</f>
        <v>4.1403263030253106</v>
      </c>
      <c r="F76" s="11">
        <f t="shared" ref="F76:G76" si="35">AVERAGE(F54,F65)</f>
        <v>0.52923069508937448</v>
      </c>
      <c r="G76" s="11">
        <f t="shared" si="35"/>
        <v>0.35515216718189546</v>
      </c>
      <c r="H76" s="11">
        <f t="shared" ref="H76:H80" si="36">G76/F76</f>
        <v>0.67107250293167275</v>
      </c>
      <c r="I76" s="11">
        <f t="shared" ref="I76:I80" si="37">F76-G76</f>
        <v>0.17407852790747902</v>
      </c>
      <c r="J76" s="33"/>
    </row>
    <row r="77" spans="1:16" s="12" customFormat="1" x14ac:dyDescent="0.2">
      <c r="A77" s="9">
        <v>40</v>
      </c>
      <c r="B77" s="11">
        <f t="shared" si="32"/>
        <v>7.3153846729730132E-2</v>
      </c>
      <c r="C77" s="10">
        <f t="shared" si="32"/>
        <v>13.166724872881074</v>
      </c>
      <c r="D77" s="17">
        <f t="shared" si="33"/>
        <v>4.7189897904560079</v>
      </c>
      <c r="E77" s="17">
        <f t="shared" si="34"/>
        <v>0.21927086451626401</v>
      </c>
      <c r="F77" s="11">
        <f t="shared" ref="F77:G77" si="38">AVERAGE(F55,F66)</f>
        <v>0.35840270348289149</v>
      </c>
      <c r="G77" s="11">
        <f t="shared" si="38"/>
        <v>1.6653409760834799E-2</v>
      </c>
      <c r="H77" s="11">
        <f t="shared" si="36"/>
        <v>4.6465636556309503E-2</v>
      </c>
      <c r="I77" s="11">
        <f t="shared" si="37"/>
        <v>0.3417492937220567</v>
      </c>
      <c r="J77" s="33"/>
    </row>
    <row r="78" spans="1:16" s="12" customFormat="1" x14ac:dyDescent="0.2">
      <c r="A78" s="9">
        <v>60</v>
      </c>
      <c r="B78" s="11">
        <f t="shared" si="32"/>
        <v>9.9820374101285747E-2</v>
      </c>
      <c r="C78" s="10">
        <f t="shared" si="32"/>
        <v>13.610860242095665</v>
      </c>
      <c r="D78" s="17">
        <f t="shared" si="33"/>
        <v>4.9877635165960799</v>
      </c>
      <c r="E78" s="17">
        <f t="shared" si="34"/>
        <v>2.311108076342161</v>
      </c>
      <c r="F78" s="11">
        <f t="shared" ref="F78:G78" si="39">AVERAGE(F56,F67)</f>
        <v>0.36645468602858222</v>
      </c>
      <c r="G78" s="11">
        <f t="shared" si="39"/>
        <v>0.16979882499964011</v>
      </c>
      <c r="H78" s="11">
        <f t="shared" si="36"/>
        <v>0.46335558385081305</v>
      </c>
      <c r="I78" s="11">
        <f t="shared" si="37"/>
        <v>0.19665586102894211</v>
      </c>
      <c r="J78" s="33"/>
    </row>
    <row r="79" spans="1:16" s="12" customFormat="1" x14ac:dyDescent="0.2">
      <c r="A79" s="9">
        <v>80</v>
      </c>
      <c r="B79" s="11">
        <f t="shared" si="32"/>
        <v>0.20616807729053432</v>
      </c>
      <c r="C79" s="10">
        <f t="shared" si="32"/>
        <v>14.001581687616646</v>
      </c>
      <c r="D79" s="17">
        <f t="shared" si="33"/>
        <v>1.0585552137410688</v>
      </c>
      <c r="E79" s="17">
        <f t="shared" si="34"/>
        <v>0.55590796694366063</v>
      </c>
      <c r="F79" s="11">
        <f t="shared" ref="F79:G79" si="40">AVERAGE(F57,F68)</f>
        <v>7.5602545295099188E-2</v>
      </c>
      <c r="G79" s="11">
        <f t="shared" si="40"/>
        <v>3.9703226345872034E-2</v>
      </c>
      <c r="H79" s="11">
        <f t="shared" si="36"/>
        <v>0.52515727070958462</v>
      </c>
      <c r="I79" s="11">
        <f t="shared" si="37"/>
        <v>3.5899318949227155E-2</v>
      </c>
      <c r="J79" s="33"/>
    </row>
    <row r="80" spans="1:16" s="12" customFormat="1" x14ac:dyDescent="0.2">
      <c r="A80" s="9">
        <v>115</v>
      </c>
      <c r="B80" s="11">
        <f t="shared" si="32"/>
        <v>0.33830669053466061</v>
      </c>
      <c r="C80" s="10">
        <f t="shared" si="32"/>
        <v>6.3444336052855022</v>
      </c>
      <c r="D80" s="17">
        <f t="shared" si="33"/>
        <v>-1.0841587695231703</v>
      </c>
      <c r="E80" s="17">
        <f t="shared" si="34"/>
        <v>-0.9168029289596753</v>
      </c>
      <c r="F80" s="11">
        <f t="shared" ref="F80:G80" si="41">AVERAGE(F58,F69)</f>
        <v>-0.17088346052198661</v>
      </c>
      <c r="G80" s="11">
        <f t="shared" si="41"/>
        <v>-0.14450508682065699</v>
      </c>
      <c r="H80" s="11">
        <f t="shared" si="36"/>
        <v>0.84563530244089558</v>
      </c>
      <c r="I80" s="11">
        <f t="shared" si="37"/>
        <v>-2.6378373701329616E-2</v>
      </c>
      <c r="J80" s="33"/>
    </row>
    <row r="81" spans="1:16" s="13" customFormat="1" ht="15.75" x14ac:dyDescent="0.25">
      <c r="A81" s="2" t="s">
        <v>33</v>
      </c>
      <c r="B81" s="16">
        <f>B75*A75+(A76-A75)*AVERAGE(B75:B76)+(A77-A76)*AVERAGE(B76:B77)+(A78-A77)*AVERAGE(B77:B78)+(A79-A78)*AVERAGE(B78:B79)+(A80-A79)*AVERAGE(B79:B80)</f>
        <v>17.595231472739894</v>
      </c>
      <c r="C81" s="15">
        <f>C75*A75+(A76-A75)*AVERAGE(C75:C76)+(A77-A76)*AVERAGE(C76:C77)+(A78-A77)*AVERAGE(C77:C78)+(A79-A78)*AVERAGE(C78:C79)+(A80-A79)*AVERAGE(C79:C80)</f>
        <v>1466.6095873319759</v>
      </c>
      <c r="D81" s="18">
        <f>(D75*A75+(A76-A75)*AVERAGE(D75:D76)+(A77-A76)*AVERAGE(D76:D77)+(A78-A77)*AVERAGE(D77:D78)+(A79-A78)*AVERAGE(D78:D79)+(A80-A79)*AVERAGE(D79:D80))/C81</f>
        <v>0.25174715025429395</v>
      </c>
      <c r="E81" s="18">
        <f>(E75*A75+(A76-A75)*AVERAGE(E75:E76)+(A77-A76)*AVERAGE(E76:E77)+(A78-A77)*AVERAGE(E77:E78)+(A79-A78)*AVERAGE(E78:E79)+(A80-A79)*AVERAGE(E79:E80))/C81</f>
        <v>0.18987977883764082</v>
      </c>
      <c r="F81" s="20">
        <f>(F75*A75+(A76-A75)*AVERAGE(F75:F76)+(A77-A76)*AVERAGE(F76:F77)+(A78-A77)*AVERAGE(F77:F78)+(A79-A78)*AVERAGE(F78:F79)+(A80-A79)*AVERAGE(F79:F80))/A80</f>
        <v>0.22548311136636731</v>
      </c>
      <c r="G81" s="20">
        <f>(G75*A75+(A76-A75)*AVERAGE(G75:G76)+(A77-A76)*AVERAGE(G76:G77)+(A78-A77)*AVERAGE(G77:G78)+(A79-A78)*AVERAGE(G78:G79)+(A80-A79)*AVERAGE(G79:G80))/A80</f>
        <v>0.14747026199654914</v>
      </c>
      <c r="H81" s="21">
        <f>G81/F81</f>
        <v>0.65401910193148749</v>
      </c>
      <c r="I81" s="14">
        <f>F81-G81</f>
        <v>7.8012849369818171E-2</v>
      </c>
      <c r="J81" s="28">
        <f>C81/B81</f>
        <v>83.35267368344536</v>
      </c>
    </row>
    <row r="82" spans="1:16" ht="15.75" x14ac:dyDescent="0.25">
      <c r="H82" s="19">
        <f>E81/D81</f>
        <v>0.7542479771701095</v>
      </c>
      <c r="J82" s="29"/>
    </row>
    <row r="83" spans="1:16" x14ac:dyDescent="0.2">
      <c r="J83" s="29"/>
    </row>
    <row r="84" spans="1:16" x14ac:dyDescent="0.2">
      <c r="J84" s="29"/>
    </row>
    <row r="85" spans="1:16" x14ac:dyDescent="0.2">
      <c r="J85" s="29"/>
    </row>
    <row r="86" spans="1:16" s="3" customFormat="1" ht="15.75" x14ac:dyDescent="0.25">
      <c r="A86" s="3" t="s">
        <v>25</v>
      </c>
      <c r="B86" s="3">
        <v>3.1</v>
      </c>
      <c r="J86" s="32"/>
    </row>
    <row r="87" spans="1:16" s="3" customFormat="1" ht="15.75" x14ac:dyDescent="0.25">
      <c r="A87" s="3" t="s">
        <v>1</v>
      </c>
      <c r="J87" s="32"/>
    </row>
    <row r="88" spans="1:16" s="4" customFormat="1" ht="16.5" thickBot="1" x14ac:dyDescent="0.3">
      <c r="A88" s="4" t="s">
        <v>2</v>
      </c>
      <c r="B88" s="4" t="s">
        <v>3</v>
      </c>
      <c r="C88" s="4" t="s">
        <v>20</v>
      </c>
      <c r="D88" s="4" t="s">
        <v>21</v>
      </c>
      <c r="E88" s="4" t="s">
        <v>22</v>
      </c>
      <c r="F88" s="4" t="s">
        <v>4</v>
      </c>
      <c r="G88" s="4" t="s">
        <v>5</v>
      </c>
      <c r="H88" s="4" t="s">
        <v>6</v>
      </c>
      <c r="I88" s="4" t="s">
        <v>7</v>
      </c>
      <c r="J88" s="4" t="s">
        <v>35</v>
      </c>
    </row>
    <row r="89" spans="1:16" s="7" customFormat="1" x14ac:dyDescent="0.2">
      <c r="A89" s="5">
        <v>5</v>
      </c>
      <c r="B89" s="6">
        <v>6.7979744403905931E-2</v>
      </c>
      <c r="C89" s="8">
        <v>8.7421418885674402</v>
      </c>
      <c r="D89" s="22">
        <f>C89*F89</f>
        <v>3.2684623185810335</v>
      </c>
      <c r="E89" s="22">
        <f>C89*G89</f>
        <v>0.53763849954597143</v>
      </c>
      <c r="F89" s="6">
        <v>0.373874315956296</v>
      </c>
      <c r="G89" s="6">
        <v>6.1499630914143545E-2</v>
      </c>
      <c r="H89" s="6">
        <f>G89/F89</f>
        <v>0.16449279420769983</v>
      </c>
      <c r="I89" s="6">
        <f>F89-G89</f>
        <v>0.31237468504215243</v>
      </c>
      <c r="J89" s="31"/>
    </row>
    <row r="90" spans="1:16" s="7" customFormat="1" x14ac:dyDescent="0.2">
      <c r="A90" s="5">
        <v>20</v>
      </c>
      <c r="B90" s="6">
        <v>0.16971055628703446</v>
      </c>
      <c r="C90" s="8">
        <v>7.6139054318823272</v>
      </c>
      <c r="D90" s="22">
        <f t="shared" ref="D90:D94" si="42">C90*F90</f>
        <v>4.9397909161088931</v>
      </c>
      <c r="E90" s="22">
        <f t="shared" ref="E90:E94" si="43">C90*G90</f>
        <v>1.2014601861581813</v>
      </c>
      <c r="F90" s="6">
        <v>0.6487854308544605</v>
      </c>
      <c r="G90" s="6">
        <v>0.15779814930813418</v>
      </c>
      <c r="H90" s="6">
        <f t="shared" ref="H90:H94" si="44">G90/F90</f>
        <v>0.24322085824324319</v>
      </c>
      <c r="I90" s="6">
        <f t="shared" ref="I90:I94" si="45">F90-G90</f>
        <v>0.49098728154632632</v>
      </c>
      <c r="J90" s="31"/>
    </row>
    <row r="91" spans="1:16" s="7" customFormat="1" x14ac:dyDescent="0.2">
      <c r="A91" s="5">
        <v>40</v>
      </c>
      <c r="B91" s="6">
        <v>8.2148824619239919E-2</v>
      </c>
      <c r="C91" s="8">
        <v>15.744050546115375</v>
      </c>
      <c r="D91" s="22">
        <f t="shared" si="42"/>
        <v>7.2356756730674796</v>
      </c>
      <c r="E91" s="22">
        <f t="shared" si="43"/>
        <v>6.4645926966446013E-2</v>
      </c>
      <c r="F91" s="6">
        <v>0.45958158301599089</v>
      </c>
      <c r="G91" s="6">
        <v>4.1060543331650125E-3</v>
      </c>
      <c r="H91" s="6">
        <f t="shared" si="44"/>
        <v>8.9343317593780624E-3</v>
      </c>
      <c r="I91" s="6">
        <f t="shared" si="45"/>
        <v>0.45547552868282587</v>
      </c>
      <c r="J91" s="31"/>
    </row>
    <row r="92" spans="1:16" s="7" customFormat="1" x14ac:dyDescent="0.2">
      <c r="A92" s="5">
        <v>60</v>
      </c>
      <c r="B92" s="6">
        <v>7.9231995505890662E-2</v>
      </c>
      <c r="C92" s="8">
        <v>12.188573533657687</v>
      </c>
      <c r="D92" s="22">
        <f t="shared" si="42"/>
        <v>7.2478473280269089</v>
      </c>
      <c r="E92" s="22">
        <f t="shared" si="43"/>
        <v>2.6224101686167529</v>
      </c>
      <c r="F92" s="6">
        <v>0.59464278637796364</v>
      </c>
      <c r="G92" s="6">
        <v>0.21515316467305998</v>
      </c>
      <c r="H92" s="6">
        <f t="shared" si="44"/>
        <v>0.36181917884446596</v>
      </c>
      <c r="I92" s="6">
        <f t="shared" si="45"/>
        <v>0.37948962170490363</v>
      </c>
      <c r="J92" s="31"/>
    </row>
    <row r="93" spans="1:16" s="7" customFormat="1" x14ac:dyDescent="0.2">
      <c r="A93" s="5">
        <v>80</v>
      </c>
      <c r="B93" s="6">
        <v>0.10587009374378789</v>
      </c>
      <c r="C93" s="8">
        <v>15.487169754061144</v>
      </c>
      <c r="D93" s="22">
        <f t="shared" si="42"/>
        <v>7.7211541388686271</v>
      </c>
      <c r="E93" s="22">
        <f t="shared" si="43"/>
        <v>2.8969113585063013</v>
      </c>
      <c r="F93" s="6">
        <v>0.49855165672500856</v>
      </c>
      <c r="G93" s="6">
        <v>0.18705234103517557</v>
      </c>
      <c r="H93" s="6">
        <f t="shared" si="44"/>
        <v>0.37519149422534165</v>
      </c>
      <c r="I93" s="6">
        <f t="shared" si="45"/>
        <v>0.31149931568983302</v>
      </c>
      <c r="J93" s="31"/>
    </row>
    <row r="94" spans="1:16" s="7" customFormat="1" x14ac:dyDescent="0.2">
      <c r="A94" s="5">
        <v>115</v>
      </c>
      <c r="B94" s="6">
        <v>0.30248598212510835</v>
      </c>
      <c r="C94" s="8">
        <v>5.5868734665743034</v>
      </c>
      <c r="D94" s="22">
        <f t="shared" si="42"/>
        <v>1.672833121373601</v>
      </c>
      <c r="E94" s="22">
        <f t="shared" si="43"/>
        <v>0.86171960274944648</v>
      </c>
      <c r="F94" s="6">
        <v>0.2994220526707812</v>
      </c>
      <c r="G94" s="6">
        <v>0.15424004282628331</v>
      </c>
      <c r="H94" s="6">
        <f t="shared" si="44"/>
        <v>0.5151258614737787</v>
      </c>
      <c r="I94" s="6">
        <f t="shared" si="45"/>
        <v>0.14518200984449789</v>
      </c>
      <c r="J94" s="31"/>
    </row>
    <row r="95" spans="1:16" ht="15.75" x14ac:dyDescent="0.25">
      <c r="B95" s="16">
        <f>B89*A89+(A90-A89)*AVERAGE(B89:B90)+(A91-A90)*AVERAGE(B90:B91)+(A92-A91)*AVERAGE(B91:B92)+(A93-A92)*AVERAGE(B92:B93)+(A94-A93)*AVERAGE(B93:B94)</f>
        <v>15.252230207718103</v>
      </c>
      <c r="C95" s="15">
        <f>C89*A89+(A90-A89)*AVERAGE(C89:C90)+(A91-A90)*AVERAGE(C90:C91)+(A92-A91)*AVERAGE(C91:C92)+(A93-A92)*AVERAGE(C92:C93)+(A94-A93)*AVERAGE(C93:C94)</f>
        <v>1324.8400541622268</v>
      </c>
      <c r="D95" s="18">
        <f>(D89*A89+(A90-A89)*AVERAGE(D89:D90)+(A91-A90)*AVERAGE(D90:D91)+(A92-A91)*AVERAGE(D91:D92)+(A93-A92)*AVERAGE(D92:D93)+(A94-A93)*AVERAGE(D93:D94))/C95</f>
        <v>0.49710068502981608</v>
      </c>
      <c r="E95" s="18">
        <f>(E89*A89+(A90-A89)*AVERAGE(E89:E90)+(A91-A90)*AVERAGE(E90:E91)+(A92-A91)*AVERAGE(E91:E92)+(A93-A92)*AVERAGE(E92:E93)+(A94-A93)*AVERAGE(E93:E94))/C95</f>
        <v>0.13302157590052432</v>
      </c>
      <c r="F95" s="20">
        <f>(F89*A89+(A90-A89)*AVERAGE(F89:F90)+(A91-A90)*AVERAGE(F90:F91)+(A92-A91)*AVERAGE(F91:F92)+(A93-A92)*AVERAGE(F92:F93)+(A94-A93)*AVERAGE(F93:F94))/A94</f>
        <v>0.48749319877358482</v>
      </c>
      <c r="G95" s="20">
        <f>(G89*A89+(A90-A89)*AVERAGE(G89:G90)+(A91-A90)*AVERAGE(G90:G91)+(A92-A91)*AVERAGE(G91:G92)+(A93-A92)*AVERAGE(G92:G93)+(A94-A93)*AVERAGE(G93:G94))/A94</f>
        <v>0.13703076093366023</v>
      </c>
      <c r="H95" s="21">
        <f>G95/F95</f>
        <v>0.28109266196614957</v>
      </c>
      <c r="I95" s="14">
        <f>F95-G95</f>
        <v>0.35046243783992459</v>
      </c>
      <c r="J95" s="29">
        <f>C95/B95</f>
        <v>86.86205467131073</v>
      </c>
      <c r="L95" s="1">
        <v>0.49710068502981608</v>
      </c>
      <c r="M95" s="1">
        <v>0.13302157590052432</v>
      </c>
      <c r="N95" s="1">
        <v>0.26759483522446903</v>
      </c>
      <c r="O95" s="38">
        <v>42882</v>
      </c>
      <c r="P95" s="1">
        <v>115</v>
      </c>
    </row>
    <row r="96" spans="1:16" ht="15.75" x14ac:dyDescent="0.25">
      <c r="H96" s="19">
        <f>E95/D95</f>
        <v>0.26759483522446903</v>
      </c>
      <c r="J96" s="29"/>
    </row>
    <row r="97" spans="1:16" s="3" customFormat="1" ht="15.75" x14ac:dyDescent="0.25">
      <c r="A97" s="3" t="s">
        <v>24</v>
      </c>
      <c r="B97" s="3">
        <v>3.2</v>
      </c>
      <c r="J97" s="32"/>
    </row>
    <row r="98" spans="1:16" s="3" customFormat="1" ht="15.75" x14ac:dyDescent="0.25">
      <c r="A98" s="3" t="s">
        <v>1</v>
      </c>
      <c r="J98" s="32"/>
    </row>
    <row r="99" spans="1:16" s="4" customFormat="1" ht="16.5" thickBot="1" x14ac:dyDescent="0.3">
      <c r="A99" s="4" t="s">
        <v>2</v>
      </c>
      <c r="B99" s="4" t="s">
        <v>3</v>
      </c>
      <c r="C99" s="4" t="s">
        <v>20</v>
      </c>
      <c r="D99" s="4" t="s">
        <v>21</v>
      </c>
      <c r="E99" s="4" t="s">
        <v>22</v>
      </c>
      <c r="F99" s="4" t="s">
        <v>4</v>
      </c>
      <c r="G99" s="4" t="s">
        <v>5</v>
      </c>
      <c r="H99" s="4" t="s">
        <v>6</v>
      </c>
      <c r="I99" s="4" t="s">
        <v>7</v>
      </c>
      <c r="J99" s="4" t="s">
        <v>35</v>
      </c>
    </row>
    <row r="100" spans="1:16" s="7" customFormat="1" x14ac:dyDescent="0.2">
      <c r="A100" s="5">
        <v>5</v>
      </c>
      <c r="B100" s="6">
        <v>9.1064200934506276E-2</v>
      </c>
      <c r="C100" s="6">
        <v>11.71078491864303</v>
      </c>
      <c r="D100" s="22">
        <f>C100*F100</f>
        <v>1.4113524261783936</v>
      </c>
      <c r="E100" s="22">
        <f>C100*G100</f>
        <v>5.3287665796716785</v>
      </c>
      <c r="F100" s="6">
        <v>0.12051732108337038</v>
      </c>
      <c r="G100" s="6">
        <v>0.45503069321925016</v>
      </c>
      <c r="H100" s="6">
        <f>G100/F100</f>
        <v>3.7756456012200368</v>
      </c>
      <c r="I100" s="6">
        <f>F100-G100</f>
        <v>-0.33451337213587978</v>
      </c>
      <c r="J100" s="31"/>
    </row>
    <row r="101" spans="1:16" s="7" customFormat="1" x14ac:dyDescent="0.2">
      <c r="A101" s="5">
        <v>20</v>
      </c>
      <c r="B101" s="6">
        <v>6.3601657820516203E-2</v>
      </c>
      <c r="C101" s="6">
        <v>8.1791233828634482</v>
      </c>
      <c r="D101" s="22">
        <f t="shared" ref="D101:D105" si="46">C101*F101</f>
        <v>7.7782405132706884</v>
      </c>
      <c r="E101" s="22">
        <f t="shared" ref="E101:E105" si="47">C101*G101</f>
        <v>4.0040300288645865</v>
      </c>
      <c r="F101" s="6">
        <v>0.95098706171462422</v>
      </c>
      <c r="G101" s="6">
        <v>0.48954268586455857</v>
      </c>
      <c r="H101" s="6">
        <f t="shared" ref="H101:H105" si="48">G101/F101</f>
        <v>0.51477323464518632</v>
      </c>
      <c r="I101" s="6">
        <f t="shared" ref="I101:I105" si="49">F101-G101</f>
        <v>0.46144437585006565</v>
      </c>
      <c r="J101" s="31"/>
    </row>
    <row r="102" spans="1:16" s="7" customFormat="1" x14ac:dyDescent="0.2">
      <c r="A102" s="5">
        <v>40</v>
      </c>
      <c r="B102" s="6">
        <v>7.347225302670396E-2</v>
      </c>
      <c r="C102" s="6">
        <v>14.081161486496606</v>
      </c>
      <c r="D102" s="22">
        <f t="shared" si="46"/>
        <v>8.6373276128901981</v>
      </c>
      <c r="E102" s="22">
        <f t="shared" si="47"/>
        <v>7.169739596035325</v>
      </c>
      <c r="F102" s="6">
        <v>0.61339596319331513</v>
      </c>
      <c r="G102" s="6">
        <v>0.509172457322564</v>
      </c>
      <c r="H102" s="6">
        <f t="shared" si="48"/>
        <v>0.83008772126870922</v>
      </c>
      <c r="I102" s="6">
        <f t="shared" si="49"/>
        <v>0.10422350587075113</v>
      </c>
      <c r="J102" s="31"/>
    </row>
    <row r="103" spans="1:16" s="7" customFormat="1" x14ac:dyDescent="0.2">
      <c r="A103" s="5">
        <v>60</v>
      </c>
      <c r="B103" s="6">
        <v>8.2148824619239946E-2</v>
      </c>
      <c r="C103" s="6">
        <v>12.637280976985025</v>
      </c>
      <c r="D103" s="22">
        <f t="shared" si="46"/>
        <v>9.6985981586179904</v>
      </c>
      <c r="E103" s="22">
        <f t="shared" si="47"/>
        <v>6.4122971471336099</v>
      </c>
      <c r="F103" s="6">
        <v>0.76745924825767864</v>
      </c>
      <c r="G103" s="6">
        <v>0.5074111400080179</v>
      </c>
      <c r="H103" s="6">
        <f t="shared" si="48"/>
        <v>0.66115711180752079</v>
      </c>
      <c r="I103" s="6">
        <f t="shared" si="49"/>
        <v>0.26004810824966074</v>
      </c>
      <c r="J103" s="31"/>
    </row>
    <row r="104" spans="1:16" s="7" customFormat="1" x14ac:dyDescent="0.2">
      <c r="A104" s="5">
        <v>80</v>
      </c>
      <c r="B104" s="6">
        <v>0.13532267621386423</v>
      </c>
      <c r="C104" s="6">
        <v>19.795630512709735</v>
      </c>
      <c r="D104" s="22">
        <f t="shared" si="46"/>
        <v>9.0296693841275353</v>
      </c>
      <c r="E104" s="22">
        <f t="shared" si="47"/>
        <v>3.2500433822961399</v>
      </c>
      <c r="F104" s="6">
        <v>0.45614457080970766</v>
      </c>
      <c r="G104" s="6">
        <v>0.16417983656592589</v>
      </c>
      <c r="H104" s="6">
        <f t="shared" si="48"/>
        <v>0.35992938877796637</v>
      </c>
      <c r="I104" s="6">
        <f t="shared" si="49"/>
        <v>0.29196473424378178</v>
      </c>
      <c r="J104" s="31"/>
    </row>
    <row r="105" spans="1:16" s="7" customFormat="1" x14ac:dyDescent="0.2">
      <c r="A105" s="5">
        <v>115</v>
      </c>
      <c r="B105" s="6">
        <v>0.30646606083728078</v>
      </c>
      <c r="C105" s="6">
        <v>5.6603849595555431</v>
      </c>
      <c r="D105" s="22">
        <f t="shared" si="46"/>
        <v>0.70642494285434632</v>
      </c>
      <c r="E105" s="22">
        <f t="shared" si="47"/>
        <v>-1.4381832632492533</v>
      </c>
      <c r="F105" s="6">
        <v>0.12480157231387584</v>
      </c>
      <c r="G105" s="6">
        <v>-0.25407870198322702</v>
      </c>
      <c r="H105" s="6">
        <f t="shared" si="48"/>
        <v>-2.0358613859785302</v>
      </c>
      <c r="I105" s="6">
        <f t="shared" si="49"/>
        <v>0.37888027429710286</v>
      </c>
      <c r="J105" s="31"/>
    </row>
    <row r="106" spans="1:16" ht="15.75" x14ac:dyDescent="0.25">
      <c r="B106" s="16">
        <f>B100*A100+(A101-A100)*AVERAGE(B100:B101)+(A102-A101)*AVERAGE(B101:B102)+(A103-A102)*AVERAGE(B102:B103)+(A104-A103)*AVERAGE(B103:B104)+(A105-A104)*AVERAGE(B104:B105)</f>
        <v>14.448282736992919</v>
      </c>
      <c r="C106" s="15">
        <f>C100*A100+(A101-A100)*AVERAGE(C100:C101)+(A102-A101)*AVERAGE(C101:C102)+(A103-A102)*AVERAGE(C102:C103)+(A104-A103)*AVERAGE(C103:C104)+(A105-A104)*AVERAGE(C104:C105)</f>
        <v>1467.3248958445206</v>
      </c>
      <c r="D106" s="18">
        <f>(D100*A100+(A101-A100)*AVERAGE(D100:D101)+(A102-A101)*AVERAGE(D101:D102)+(A103-A102)*AVERAGE(D102:D103)+(A104-A103)*AVERAGE(D103:D104)+(A105-A104)*AVERAGE(D104:D105))/C106</f>
        <v>0.53236878656890274</v>
      </c>
      <c r="E106" s="18">
        <f>(E100*A100+(A101-A100)*AVERAGE(E100:E101)+(A102-A101)*AVERAGE(E101:E102)+(A103-A102)*AVERAGE(E102:E103)+(A104-A103)*AVERAGE(E103:E104)+(A105-A104)*AVERAGE(E104:E105))/C106</f>
        <v>0.32203422013685823</v>
      </c>
      <c r="F106" s="20">
        <f>(F100*A100+(A101-A100)*AVERAGE(F100:F101)+(A102-A101)*AVERAGE(F101:F102)+(A103-A102)*AVERAGE(F102:F103)+(A104-A103)*AVERAGE(F103:F104)+(A105-A104)*AVERAGE(F104:F105))/A105</f>
        <v>0.52603345682893676</v>
      </c>
      <c r="G106" s="20">
        <f>(G100*A100+(A101-A100)*AVERAGE(G100:G101)+(A102-A101)*AVERAGE(G101:G102)+(A103-A102)*AVERAGE(G102:G103)+(A104-A103)*AVERAGE(G103:G104)+(A105-A104)*AVERAGE(G104:G105))/A105</f>
        <v>0.30134887682903067</v>
      </c>
      <c r="H106" s="21">
        <f>G106/F106</f>
        <v>0.57287017188153433</v>
      </c>
      <c r="I106" s="14">
        <f>F106-G106</f>
        <v>0.2246845799999061</v>
      </c>
      <c r="J106" s="29">
        <f>C106/B106</f>
        <v>101.55704470591714</v>
      </c>
      <c r="L106" s="1">
        <v>0.53236878656890274</v>
      </c>
      <c r="M106" s="1">
        <v>0.32203422013685823</v>
      </c>
      <c r="N106" s="1">
        <v>0.60490815438740675</v>
      </c>
      <c r="O106" s="38">
        <v>42883</v>
      </c>
      <c r="P106" s="1">
        <v>115</v>
      </c>
    </row>
    <row r="107" spans="1:16" ht="15.75" x14ac:dyDescent="0.25">
      <c r="H107" s="19">
        <f>E106/D106</f>
        <v>0.60490815438740675</v>
      </c>
      <c r="J107" s="29"/>
    </row>
    <row r="108" spans="1:16" s="3" customFormat="1" ht="15.75" x14ac:dyDescent="0.25">
      <c r="A108" s="3" t="s">
        <v>23</v>
      </c>
      <c r="B108" s="3">
        <v>3.3</v>
      </c>
      <c r="J108" s="32"/>
    </row>
    <row r="109" spans="1:16" s="3" customFormat="1" ht="15.75" x14ac:dyDescent="0.25">
      <c r="A109" s="3" t="s">
        <v>1</v>
      </c>
      <c r="J109" s="32"/>
    </row>
    <row r="110" spans="1:16" s="4" customFormat="1" ht="16.5" thickBot="1" x14ac:dyDescent="0.3">
      <c r="A110" s="4" t="s">
        <v>2</v>
      </c>
      <c r="B110" s="4" t="s">
        <v>3</v>
      </c>
      <c r="C110" s="4" t="s">
        <v>20</v>
      </c>
      <c r="D110" s="4" t="s">
        <v>21</v>
      </c>
      <c r="E110" s="4" t="s">
        <v>22</v>
      </c>
      <c r="F110" s="4" t="s">
        <v>4</v>
      </c>
      <c r="G110" s="4" t="s">
        <v>5</v>
      </c>
      <c r="H110" s="4" t="s">
        <v>6</v>
      </c>
      <c r="I110" s="4" t="s">
        <v>7</v>
      </c>
      <c r="J110" s="4" t="s">
        <v>35</v>
      </c>
    </row>
    <row r="111" spans="1:16" s="7" customFormat="1" x14ac:dyDescent="0.2">
      <c r="A111" s="5">
        <v>5</v>
      </c>
      <c r="B111" s="6">
        <v>8.1671215173779232E-2</v>
      </c>
      <c r="C111" s="6">
        <v>10.502854306405375</v>
      </c>
      <c r="D111" s="22">
        <f>C111*F111</f>
        <v>2.4275930452603833</v>
      </c>
      <c r="E111" s="22">
        <f>C111*G111</f>
        <v>2.9793850049507489</v>
      </c>
      <c r="F111" s="6">
        <v>0.2311365057953691</v>
      </c>
      <c r="G111" s="6">
        <v>0.28367383932325058</v>
      </c>
      <c r="H111" s="6">
        <f>G111/F111</f>
        <v>1.2273000249229089</v>
      </c>
      <c r="I111" s="6">
        <f>F111-G111</f>
        <v>-5.253733352788148E-2</v>
      </c>
      <c r="J111" s="31"/>
    </row>
    <row r="112" spans="1:16" s="7" customFormat="1" x14ac:dyDescent="0.2">
      <c r="A112" s="5">
        <v>20</v>
      </c>
      <c r="B112" s="6">
        <v>5.9780782256830617E-2</v>
      </c>
      <c r="C112" s="6">
        <v>7.6877617778854166</v>
      </c>
      <c r="D112" s="22">
        <f t="shared" ref="D112:D116" si="50">C112*F112</f>
        <v>7.4319010524338243</v>
      </c>
      <c r="E112" s="22">
        <f t="shared" ref="E112:E116" si="51">C112*G112</f>
        <v>4.6092838084114849</v>
      </c>
      <c r="F112" s="6">
        <v>0.96671843732364338</v>
      </c>
      <c r="G112" s="6">
        <v>0.59956121711140054</v>
      </c>
      <c r="H112" s="6">
        <f t="shared" ref="H112:H116" si="52">G112/F112</f>
        <v>0.62020252636464002</v>
      </c>
      <c r="I112" s="6">
        <f t="shared" ref="I112:I116" si="53">F112-G112</f>
        <v>0.36715722021224284</v>
      </c>
      <c r="J112" s="31"/>
    </row>
    <row r="113" spans="1:16" s="7" customFormat="1" x14ac:dyDescent="0.2">
      <c r="A113" s="5">
        <v>40</v>
      </c>
      <c r="B113" s="6">
        <v>6.4477275137194145E-2</v>
      </c>
      <c r="C113" s="6">
        <v>12.357248975148698</v>
      </c>
      <c r="D113" s="22">
        <f t="shared" si="50"/>
        <v>10.678978291741146</v>
      </c>
      <c r="E113" s="22">
        <f t="shared" si="51"/>
        <v>3.5951479688533854</v>
      </c>
      <c r="F113" s="6">
        <v>0.86418735377245581</v>
      </c>
      <c r="G113" s="6">
        <v>0.29093433142631359</v>
      </c>
      <c r="H113" s="6">
        <f t="shared" si="52"/>
        <v>0.33665654809260009</v>
      </c>
      <c r="I113" s="6">
        <f t="shared" si="53"/>
        <v>0.57325302234614228</v>
      </c>
      <c r="J113" s="31"/>
    </row>
    <row r="114" spans="1:16" s="7" customFormat="1" x14ac:dyDescent="0.2">
      <c r="A114" s="5">
        <v>60</v>
      </c>
      <c r="B114" s="6">
        <v>7.6656315996441932E-2</v>
      </c>
      <c r="C114" s="6">
        <v>11.792346493058702</v>
      </c>
      <c r="D114" s="22">
        <f t="shared" si="50"/>
        <v>8.7264717322366572</v>
      </c>
      <c r="E114" s="22">
        <f t="shared" si="51"/>
        <v>1.4411866803991911</v>
      </c>
      <c r="F114" s="6">
        <v>0.74001147586473126</v>
      </c>
      <c r="G114" s="6">
        <v>0.12221373254657274</v>
      </c>
      <c r="H114" s="6">
        <f t="shared" si="52"/>
        <v>0.16515113147909144</v>
      </c>
      <c r="I114" s="6">
        <f t="shared" si="53"/>
        <v>0.61779774331815851</v>
      </c>
      <c r="J114" s="31"/>
    </row>
    <row r="115" spans="1:16" s="7" customFormat="1" x14ac:dyDescent="0.2">
      <c r="A115" s="5">
        <v>80</v>
      </c>
      <c r="B115" s="6">
        <v>0.11701431413787083</v>
      </c>
      <c r="C115" s="6">
        <v>17.117398149225476</v>
      </c>
      <c r="D115" s="22">
        <f t="shared" si="50"/>
        <v>9.9564821193806434</v>
      </c>
      <c r="E115" s="22">
        <f t="shared" si="51"/>
        <v>-1.6418758398161653</v>
      </c>
      <c r="F115" s="6">
        <v>0.58165861613910941</v>
      </c>
      <c r="G115" s="6">
        <v>-9.5918540043450268E-2</v>
      </c>
      <c r="H115" s="6">
        <f t="shared" si="52"/>
        <v>-0.16490521653428133</v>
      </c>
      <c r="I115" s="6">
        <f t="shared" si="53"/>
        <v>0.67757715618255965</v>
      </c>
      <c r="J115" s="31"/>
    </row>
    <row r="116" spans="1:16" s="7" customFormat="1" x14ac:dyDescent="0.2">
      <c r="A116" s="5">
        <v>115</v>
      </c>
      <c r="B116" s="6">
        <v>0.23800870698791418</v>
      </c>
      <c r="C116" s="6">
        <v>4.3959872802782014</v>
      </c>
      <c r="D116" s="22">
        <f t="shared" si="50"/>
        <v>1.8869468245968051</v>
      </c>
      <c r="E116" s="22">
        <f t="shared" si="51"/>
        <v>0.17594728596112591</v>
      </c>
      <c r="F116" s="6">
        <v>0.4292430128408809</v>
      </c>
      <c r="G116" s="6">
        <v>4.0024521169677051E-2</v>
      </c>
      <c r="H116" s="6">
        <f t="shared" si="52"/>
        <v>9.3244432576271241E-2</v>
      </c>
      <c r="I116" s="6">
        <f t="shared" si="53"/>
        <v>0.38921849167120387</v>
      </c>
      <c r="J116" s="31"/>
    </row>
    <row r="117" spans="1:16" ht="15.75" x14ac:dyDescent="0.25">
      <c r="B117" s="16">
        <f>B111*A111+(A112-A111)*AVERAGE(B111:B112)+(A113-A112)*AVERAGE(B112:B113)+(A114-A113)*AVERAGE(B113:B114)+(A115-A114)*AVERAGE(B114:B115)+(A116-A115)*AVERAGE(B115:B116)</f>
        <v>12.272771712919443</v>
      </c>
      <c r="C117" s="15">
        <f>C111*A111+(A112-A111)*AVERAGE(C111:C112)+(A113-A112)*AVERAGE(C112:C113)+(A114-A113)*AVERAGE(C113:C114)+(A115-A114)*AVERAGE(C114:C115)+(A116-A115)*AVERAGE(C115:C116)</f>
        <v>1296.4716458157791</v>
      </c>
      <c r="D117" s="18">
        <f>(D111*A111+(A112-A111)*AVERAGE(D111:D112)+(A113-A112)*AVERAGE(D112:D113)+(A114-A113)*AVERAGE(D113:D114)+(A115-A114)*AVERAGE(D114:D115)+(A116-A115)*AVERAGE(D115:D116))/C117</f>
        <v>0.6597421643865653</v>
      </c>
      <c r="E117" s="18">
        <f>(E111*A111+(A112-A111)*AVERAGE(E111:E112)+(A113-A112)*AVERAGE(E112:E113)+(A114-A113)*AVERAGE(E113:E114)+(A115-A114)*AVERAGE(E114:E115)+(A116-A115)*AVERAGE(E115:E116))/C117</f>
        <v>0.13618420786396437</v>
      </c>
      <c r="F117" s="20">
        <f>(F111*A111+(A112-A111)*AVERAGE(F111:F112)+(A113-A112)*AVERAGE(F112:F113)+(A114-A113)*AVERAGE(F113:F114)+(A115-A114)*AVERAGE(F114:F115)+(A116-A115)*AVERAGE(F115:F116))/A116</f>
        <v>0.65563582814687438</v>
      </c>
      <c r="G117" s="20">
        <f>(G111*A111+(A112-A111)*AVERAGE(G111:G112)+(A113-A112)*AVERAGE(G112:G113)+(A114-A113)*AVERAGE(G113:G114)+(A115-A114)*AVERAGE(G114:G115)+(A116-A115)*AVERAGE(G115:G116))/A116</f>
        <v>0.17707717251932464</v>
      </c>
      <c r="H117" s="21">
        <f>G117/F117</f>
        <v>0.27008464900373952</v>
      </c>
      <c r="I117" s="14">
        <f>F117-G117</f>
        <v>0.47855865562754973</v>
      </c>
      <c r="J117" s="29">
        <f>C117/B117</f>
        <v>105.63804787886622</v>
      </c>
      <c r="L117" s="1">
        <v>0.6597421643865653</v>
      </c>
      <c r="M117" s="1">
        <v>0.13618420786396437</v>
      </c>
      <c r="N117" s="1">
        <v>0.2064203490625611</v>
      </c>
      <c r="O117" s="38">
        <v>42884</v>
      </c>
      <c r="P117" s="1">
        <v>115</v>
      </c>
    </row>
    <row r="118" spans="1:16" ht="15.75" x14ac:dyDescent="0.25">
      <c r="H118" s="19">
        <f>E117/D117</f>
        <v>0.2064203490625611</v>
      </c>
      <c r="J118" s="29"/>
    </row>
    <row r="119" spans="1:16" s="3" customFormat="1" ht="15.75" x14ac:dyDescent="0.25">
      <c r="A119" s="3" t="s">
        <v>28</v>
      </c>
      <c r="J119" s="32"/>
    </row>
    <row r="120" spans="1:16" s="3" customFormat="1" ht="15.75" x14ac:dyDescent="0.25">
      <c r="A120" s="3" t="s">
        <v>1</v>
      </c>
      <c r="J120" s="32"/>
    </row>
    <row r="121" spans="1:16" s="4" customFormat="1" ht="16.5" thickBot="1" x14ac:dyDescent="0.3">
      <c r="A121" s="4" t="s">
        <v>2</v>
      </c>
      <c r="B121" s="4" t="s">
        <v>3</v>
      </c>
      <c r="C121" s="4" t="s">
        <v>20</v>
      </c>
      <c r="D121" s="4" t="s">
        <v>21</v>
      </c>
      <c r="E121" s="4" t="s">
        <v>22</v>
      </c>
      <c r="F121" s="4" t="s">
        <v>4</v>
      </c>
      <c r="G121" s="4" t="s">
        <v>5</v>
      </c>
      <c r="H121" s="4" t="s">
        <v>6</v>
      </c>
      <c r="I121" s="4" t="s">
        <v>7</v>
      </c>
      <c r="J121" s="4" t="s">
        <v>35</v>
      </c>
    </row>
    <row r="122" spans="1:16" s="12" customFormat="1" x14ac:dyDescent="0.2">
      <c r="A122" s="9">
        <f t="shared" ref="A122:A127" si="54">AVERAGE(A89,A111)</f>
        <v>5</v>
      </c>
      <c r="B122" s="11">
        <f t="shared" ref="B122:C122" si="55">AVERAGE(B89,B100,B111)</f>
        <v>8.0238386837397147E-2</v>
      </c>
      <c r="C122" s="10">
        <f t="shared" si="55"/>
        <v>10.318593704538616</v>
      </c>
      <c r="D122" s="17">
        <f>C122*F122</f>
        <v>2.4954767090410637</v>
      </c>
      <c r="E122" s="17">
        <f>C122*G122</f>
        <v>2.752327214463107</v>
      </c>
      <c r="F122" s="11">
        <f t="shared" ref="F122:G122" si="56">AVERAGE(F89,F100,F111)</f>
        <v>0.24184271427834517</v>
      </c>
      <c r="G122" s="11">
        <f t="shared" si="56"/>
        <v>0.2667347211522148</v>
      </c>
      <c r="H122" s="11">
        <f>G122/F122</f>
        <v>1.1029264286424629</v>
      </c>
      <c r="I122" s="11">
        <f>F122-G122</f>
        <v>-2.4892006873869638E-2</v>
      </c>
      <c r="J122" s="33"/>
    </row>
    <row r="123" spans="1:16" s="12" customFormat="1" x14ac:dyDescent="0.2">
      <c r="A123" s="9">
        <f t="shared" si="54"/>
        <v>20</v>
      </c>
      <c r="B123" s="11">
        <f t="shared" ref="B123:C123" si="57">AVERAGE(B90,B101,B112)</f>
        <v>9.7697665454793747E-2</v>
      </c>
      <c r="C123" s="10">
        <f t="shared" si="57"/>
        <v>7.8269301975437306</v>
      </c>
      <c r="D123" s="17">
        <f t="shared" ref="D123:D127" si="58">C123*F123</f>
        <v>6.6959151202998282</v>
      </c>
      <c r="E123" s="17">
        <f t="shared" ref="E123:E127" si="59">C123*G123</f>
        <v>3.2531384421338743</v>
      </c>
      <c r="F123" s="11">
        <f t="shared" ref="F123:G123" si="60">AVERAGE(F90,F101,F112)</f>
        <v>0.8554969766309094</v>
      </c>
      <c r="G123" s="11">
        <f t="shared" si="60"/>
        <v>0.41563401742803113</v>
      </c>
      <c r="H123" s="11">
        <f t="shared" ref="H123:H127" si="61">G123/F123</f>
        <v>0.48583925926292293</v>
      </c>
      <c r="I123" s="11">
        <f t="shared" ref="I123:I127" si="62">F123-G123</f>
        <v>0.43986295920287827</v>
      </c>
      <c r="J123" s="33"/>
    </row>
    <row r="124" spans="1:16" s="12" customFormat="1" x14ac:dyDescent="0.2">
      <c r="A124" s="9">
        <f t="shared" si="54"/>
        <v>40</v>
      </c>
      <c r="B124" s="11">
        <f t="shared" ref="B124:C124" si="63">AVERAGE(B91,B102,B113)</f>
        <v>7.3366117594379346E-2</v>
      </c>
      <c r="C124" s="10">
        <f t="shared" si="63"/>
        <v>14.060820335920226</v>
      </c>
      <c r="D124" s="17">
        <f t="shared" si="58"/>
        <v>9.0793758732314771</v>
      </c>
      <c r="E124" s="17">
        <f t="shared" si="59"/>
        <v>3.7692974328054021</v>
      </c>
      <c r="F124" s="11">
        <f t="shared" ref="F124:G124" si="64">AVERAGE(F91,F102,F113)</f>
        <v>0.64572163332725396</v>
      </c>
      <c r="G124" s="11">
        <f t="shared" si="64"/>
        <v>0.26807094769401418</v>
      </c>
      <c r="H124" s="11">
        <f t="shared" si="61"/>
        <v>0.4151493985306125</v>
      </c>
      <c r="I124" s="11">
        <f t="shared" si="62"/>
        <v>0.37765068563323978</v>
      </c>
      <c r="J124" s="33"/>
    </row>
    <row r="125" spans="1:16" s="12" customFormat="1" x14ac:dyDescent="0.2">
      <c r="A125" s="9">
        <f t="shared" si="54"/>
        <v>60</v>
      </c>
      <c r="B125" s="11">
        <f t="shared" ref="B125:C125" si="65">AVERAGE(B92,B103,B114)</f>
        <v>7.934571204052418E-2</v>
      </c>
      <c r="C125" s="10">
        <f t="shared" si="65"/>
        <v>12.206067001233805</v>
      </c>
      <c r="D125" s="17">
        <f t="shared" si="58"/>
        <v>8.5528461177887873</v>
      </c>
      <c r="E125" s="17">
        <f t="shared" si="59"/>
        <v>3.4371391078571629</v>
      </c>
      <c r="F125" s="11">
        <f t="shared" ref="F125:G125" si="66">AVERAGE(F92,F103,F114)</f>
        <v>0.70070450350012459</v>
      </c>
      <c r="G125" s="11">
        <f t="shared" si="66"/>
        <v>0.28159267907588353</v>
      </c>
      <c r="H125" s="11">
        <f t="shared" si="61"/>
        <v>0.40187079955856664</v>
      </c>
      <c r="I125" s="11">
        <f t="shared" si="62"/>
        <v>0.41911182442424105</v>
      </c>
      <c r="J125" s="33"/>
    </row>
    <row r="126" spans="1:16" s="12" customFormat="1" x14ac:dyDescent="0.2">
      <c r="A126" s="9">
        <f t="shared" si="54"/>
        <v>80</v>
      </c>
      <c r="B126" s="11">
        <f t="shared" ref="B126:C126" si="67">AVERAGE(B93,B104,B115)</f>
        <v>0.11940236136517431</v>
      </c>
      <c r="C126" s="10">
        <f t="shared" si="67"/>
        <v>17.466732805332118</v>
      </c>
      <c r="D126" s="17">
        <f t="shared" si="58"/>
        <v>8.9450331828761698</v>
      </c>
      <c r="E126" s="17">
        <f t="shared" si="59"/>
        <v>1.4864983629256336</v>
      </c>
      <c r="F126" s="11">
        <f t="shared" ref="F126:G126" si="68">AVERAGE(F93,F104,F115)</f>
        <v>0.51211828122460856</v>
      </c>
      <c r="G126" s="11">
        <f t="shared" si="68"/>
        <v>8.5104545852550409E-2</v>
      </c>
      <c r="H126" s="11">
        <f t="shared" si="61"/>
        <v>0.16618142521497808</v>
      </c>
      <c r="I126" s="11">
        <f t="shared" si="62"/>
        <v>0.42701373537205817</v>
      </c>
      <c r="J126" s="33"/>
    </row>
    <row r="127" spans="1:16" s="12" customFormat="1" x14ac:dyDescent="0.2">
      <c r="A127" s="9">
        <f t="shared" si="54"/>
        <v>115</v>
      </c>
      <c r="B127" s="11">
        <f t="shared" ref="B127:C127" si="69">AVERAGE(B94,B105,B116)</f>
        <v>0.28232024998343447</v>
      </c>
      <c r="C127" s="10">
        <f t="shared" si="69"/>
        <v>5.2144152354693496</v>
      </c>
      <c r="D127" s="17">
        <f t="shared" si="58"/>
        <v>1.4834431464140958</v>
      </c>
      <c r="E127" s="17">
        <f t="shared" si="59"/>
        <v>-0.10396525080575642</v>
      </c>
      <c r="F127" s="11">
        <f t="shared" ref="F127:G127" si="70">AVERAGE(F94,F105,F116)</f>
        <v>0.28448887927517935</v>
      </c>
      <c r="G127" s="11">
        <f t="shared" si="70"/>
        <v>-1.9938045995755552E-2</v>
      </c>
      <c r="H127" s="11">
        <f t="shared" si="61"/>
        <v>-7.0083744737417145E-2</v>
      </c>
      <c r="I127" s="11">
        <f t="shared" si="62"/>
        <v>0.3044269252709349</v>
      </c>
      <c r="J127" s="33"/>
    </row>
    <row r="128" spans="1:16" s="13" customFormat="1" ht="15.75" x14ac:dyDescent="0.25">
      <c r="A128" s="2" t="s">
        <v>33</v>
      </c>
      <c r="B128" s="16">
        <f>B122*A122+(A123-A122)*AVERAGE(B122:B123)+(A124-A123)*AVERAGE(B123:B124)+(A125-A124)*AVERAGE(B124:B125)+(A126-A125)*AVERAGE(B125:B126)+(A127-A126)*AVERAGE(B126:B127)</f>
        <v>13.991094885876823</v>
      </c>
      <c r="C128" s="15">
        <f>C122*A122+(A123-A122)*AVERAGE(C122:C123)+(A124-A123)*AVERAGE(C123:C124)+(A125-A124)*AVERAGE(C124:C125)+(A126-A125)*AVERAGE(C125:C126)+(A127-A126)*AVERAGE(C126:C127)</f>
        <v>1362.8788652741755</v>
      </c>
      <c r="D128" s="18">
        <f>(D122*A122+(A123-A122)*AVERAGE(D122:D123)+(A124-A123)*AVERAGE(D123:D124)+(A125-A124)*AVERAGE(D124:D125)+(A126-A125)*AVERAGE(D125:D126)+(A127-A126)*AVERAGE(D126:D127))/C128</f>
        <v>0.56715611385206033</v>
      </c>
      <c r="E128" s="18">
        <f>(E122*A122+(A123-A122)*AVERAGE(E122:E123)+(A124-A123)*AVERAGE(E123:E124)+(A125-A124)*AVERAGE(E124:E125)+(A126-A125)*AVERAGE(E125:E126)+(A127-A126)*AVERAGE(E126:E127))/C128</f>
        <v>0.2014280680532165</v>
      </c>
      <c r="F128" s="20">
        <f>(F122*A122+(A123-A122)*AVERAGE(F122:F123)+(A124-A123)*AVERAGE(F123:F124)+(A125-A124)*AVERAGE(F124:F125)+(A126-A125)*AVERAGE(F125:F126)+(A127-A126)*AVERAGE(F126:F127))/A127</f>
        <v>0.55638749458313197</v>
      </c>
      <c r="G128" s="20">
        <f>(G122*A122+(A123-A122)*AVERAGE(G122:G123)+(A124-A123)*AVERAGE(G123:G124)+(A125-A124)*AVERAGE(G124:G125)+(A126-A125)*AVERAGE(G125:G126)+(A127-A126)*AVERAGE(G126:G127))/A127</f>
        <v>0.20515227009400519</v>
      </c>
      <c r="H128" s="21">
        <f>G128/F128</f>
        <v>0.36872192867618919</v>
      </c>
      <c r="I128" s="14">
        <f>F128-G128</f>
        <v>0.35123522448912681</v>
      </c>
      <c r="J128" s="28">
        <f>C128/B128</f>
        <v>97.410451175620324</v>
      </c>
    </row>
    <row r="129" spans="1:16" ht="15.75" x14ac:dyDescent="0.25">
      <c r="H129" s="19">
        <f>E128/D128</f>
        <v>0.35515453881849179</v>
      </c>
      <c r="J129" s="29"/>
    </row>
    <row r="130" spans="1:16" x14ac:dyDescent="0.2">
      <c r="J130" s="29"/>
    </row>
    <row r="131" spans="1:16" x14ac:dyDescent="0.2">
      <c r="J131" s="29"/>
    </row>
    <row r="132" spans="1:16" x14ac:dyDescent="0.2">
      <c r="J132" s="29"/>
    </row>
    <row r="133" spans="1:16" s="3" customFormat="1" ht="15.75" x14ac:dyDescent="0.25">
      <c r="A133" s="3" t="s">
        <v>12</v>
      </c>
      <c r="B133" s="3">
        <v>1.1000000000000001</v>
      </c>
      <c r="J133" s="32"/>
    </row>
    <row r="134" spans="1:16" s="3" customFormat="1" ht="15.75" x14ac:dyDescent="0.25">
      <c r="A134" s="3" t="s">
        <v>1</v>
      </c>
      <c r="J134" s="32"/>
    </row>
    <row r="135" spans="1:16" s="4" customFormat="1" ht="16.5" thickBot="1" x14ac:dyDescent="0.3">
      <c r="A135" s="4" t="s">
        <v>2</v>
      </c>
      <c r="B135" s="4" t="s">
        <v>3</v>
      </c>
      <c r="C135" s="4" t="s">
        <v>20</v>
      </c>
      <c r="D135" s="4" t="s">
        <v>21</v>
      </c>
      <c r="E135" s="4" t="s">
        <v>22</v>
      </c>
      <c r="F135" s="4" t="s">
        <v>4</v>
      </c>
      <c r="G135" s="4" t="s">
        <v>5</v>
      </c>
      <c r="H135" s="4" t="s">
        <v>6</v>
      </c>
      <c r="I135" s="4" t="s">
        <v>7</v>
      </c>
      <c r="J135" s="4" t="s">
        <v>35</v>
      </c>
    </row>
    <row r="136" spans="1:16" s="7" customFormat="1" x14ac:dyDescent="0.2">
      <c r="A136" s="5">
        <v>5</v>
      </c>
      <c r="B136" s="6">
        <v>0.13087717423631956</v>
      </c>
      <c r="C136" s="8">
        <v>20.117110096224007</v>
      </c>
      <c r="D136" s="22">
        <f>C136*F136</f>
        <v>8.1962232745712029</v>
      </c>
      <c r="E136" s="22">
        <f>C136*G136</f>
        <v>16.292506862200213</v>
      </c>
      <c r="F136" s="6">
        <v>0.4074254818593272</v>
      </c>
      <c r="G136" s="6">
        <v>0.80988306890353634</v>
      </c>
      <c r="H136" s="6">
        <f>G136/F136</f>
        <v>1.9878066173169961</v>
      </c>
      <c r="I136" s="6">
        <f>F136-G136</f>
        <v>-0.40245758704420914</v>
      </c>
      <c r="J136" s="31"/>
    </row>
    <row r="137" spans="1:16" s="7" customFormat="1" x14ac:dyDescent="0.2">
      <c r="A137" s="5">
        <v>20</v>
      </c>
      <c r="B137" s="6">
        <v>8.1944116098281616E-2</v>
      </c>
      <c r="C137" s="8">
        <v>31.526129329998604</v>
      </c>
      <c r="D137" s="22">
        <f t="shared" ref="D137:D141" si="71">C137*F137</f>
        <v>20.835773993526068</v>
      </c>
      <c r="E137" s="22">
        <f t="shared" ref="E137:E141" si="72">C137*G137</f>
        <v>16.854221675385109</v>
      </c>
      <c r="F137" s="6">
        <v>0.66090492034173831</v>
      </c>
      <c r="G137" s="6">
        <v>0.53461119501744603</v>
      </c>
      <c r="H137" s="6">
        <f t="shared" ref="H137:H141" si="73">G137/F137</f>
        <v>0.80890787549442245</v>
      </c>
      <c r="I137" s="6">
        <f t="shared" ref="I137:I141" si="74">F137-G137</f>
        <v>0.12629372532429228</v>
      </c>
      <c r="J137" s="31"/>
    </row>
    <row r="138" spans="1:16" s="7" customFormat="1" x14ac:dyDescent="0.2">
      <c r="A138" s="5">
        <v>40</v>
      </c>
      <c r="B138" s="6">
        <v>8.5028482624870033E-2</v>
      </c>
      <c r="C138" s="8">
        <v>20.18968266419715</v>
      </c>
      <c r="D138" s="22">
        <f t="shared" si="71"/>
        <v>20.920283582929581</v>
      </c>
      <c r="E138" s="22">
        <f t="shared" si="72"/>
        <v>13.996337886326812</v>
      </c>
      <c r="F138" s="6">
        <v>1.0361868450774625</v>
      </c>
      <c r="G138" s="6">
        <v>0.69324209395063219</v>
      </c>
      <c r="H138" s="6">
        <f t="shared" si="73"/>
        <v>0.66903193882837542</v>
      </c>
      <c r="I138" s="6">
        <f t="shared" si="74"/>
        <v>0.34294475112683032</v>
      </c>
      <c r="J138" s="31"/>
    </row>
    <row r="139" spans="1:16" s="7" customFormat="1" x14ac:dyDescent="0.2">
      <c r="A139" s="5">
        <v>55</v>
      </c>
      <c r="B139" s="6">
        <v>9.8032838791026616E-2</v>
      </c>
      <c r="C139" s="8">
        <v>17.387761051162087</v>
      </c>
      <c r="D139" s="22">
        <f t="shared" si="71"/>
        <v>17.938258936528438</v>
      </c>
      <c r="E139" s="22">
        <f t="shared" si="72"/>
        <v>14.826937159642972</v>
      </c>
      <c r="F139" s="6">
        <v>1.0316600788190358</v>
      </c>
      <c r="G139" s="6">
        <v>0.85272262000932164</v>
      </c>
      <c r="H139" s="6">
        <f t="shared" si="73"/>
        <v>0.82655385966417561</v>
      </c>
      <c r="I139" s="6">
        <f t="shared" si="74"/>
        <v>0.17893745880971412</v>
      </c>
      <c r="J139" s="31"/>
    </row>
    <row r="140" spans="1:16" s="7" customFormat="1" x14ac:dyDescent="0.2">
      <c r="A140" s="5">
        <v>80</v>
      </c>
      <c r="B140" s="6">
        <v>0.17922670357202999</v>
      </c>
      <c r="C140" s="8">
        <v>11.353329252074964</v>
      </c>
      <c r="D140" s="22">
        <f t="shared" si="71"/>
        <v>4.994461756811555</v>
      </c>
      <c r="E140" s="22">
        <f t="shared" si="72"/>
        <v>1.5952121250310933</v>
      </c>
      <c r="F140" s="6">
        <v>0.4399116458195515</v>
      </c>
      <c r="G140" s="6">
        <v>0.14050610967171134</v>
      </c>
      <c r="H140" s="6">
        <f t="shared" si="73"/>
        <v>0.31939620377621442</v>
      </c>
      <c r="I140" s="6">
        <f t="shared" si="74"/>
        <v>0.29940553614784016</v>
      </c>
      <c r="J140" s="31"/>
    </row>
    <row r="141" spans="1:16" s="7" customFormat="1" x14ac:dyDescent="0.2">
      <c r="A141" s="5">
        <v>115</v>
      </c>
      <c r="B141" s="6">
        <v>0.60186827897211947</v>
      </c>
      <c r="C141" s="8">
        <v>9.6358546097268913</v>
      </c>
      <c r="D141" s="22">
        <f t="shared" si="71"/>
        <v>3.2047117696134531</v>
      </c>
      <c r="E141" s="22">
        <f t="shared" si="72"/>
        <v>1.648839478886085</v>
      </c>
      <c r="F141" s="6">
        <v>0.33258199707356151</v>
      </c>
      <c r="G141" s="6">
        <v>0.17111502255561928</v>
      </c>
      <c r="H141" s="6">
        <f t="shared" si="73"/>
        <v>0.51450476592625527</v>
      </c>
      <c r="I141" s="6">
        <f t="shared" si="74"/>
        <v>0.16146697451794223</v>
      </c>
      <c r="J141" s="31"/>
    </row>
    <row r="142" spans="1:16" ht="15.75" x14ac:dyDescent="0.25">
      <c r="B142" s="16">
        <f>B136*A136+(A137-A136)*AVERAGE(B136:B137)+(A138-A137)*AVERAGE(B137:B138)+(A139-A138)*AVERAGE(B138:B139)+(A140-A139)*AVERAGE(B139:B140)+(A141-A140)*AVERAGE(B140:B141)</f>
        <v>22.428137920602673</v>
      </c>
      <c r="C142" s="15">
        <f>C136*A136+(A137-A136)*AVERAGE(C136:C137)+(A138-A137)*AVERAGE(C137:C138)+(A139-A138)*AVERAGE(C138:C139)+(A140-A139)*AVERAGE(C139:C140)+(A141-A140)*AVERAGE(C140:C141)</f>
        <v>2013.4731403569372</v>
      </c>
      <c r="D142" s="18">
        <f>(D136*A136+(A137-A136)*AVERAGE(D136:D137)+(A138-A137)*AVERAGE(D137:D138)+(A139-A138)*AVERAGE(D138:D139)+(A140-A139)*AVERAGE(D139:D140)+(A141-A140)*AVERAGE(D140:D141))/C142</f>
        <v>0.69425574044432448</v>
      </c>
      <c r="E142" s="18">
        <f>(E136*A136+(A137-A136)*AVERAGE(E136:E137)+(A138-A137)*AVERAGE(E137:E138)+(A139-A138)*AVERAGE(E138:E139)+(A140-A139)*AVERAGE(E139:E140)+(A141-A140)*AVERAGE(E140:E141))/C142</f>
        <v>0.55465896393024716</v>
      </c>
      <c r="F142" s="20">
        <f>(F136*A136+(A137-A136)*AVERAGE(F136:F137)+(A138-A137)*AVERAGE(F137:F138)+(A139-A138)*AVERAGE(F138:F139)+(A140-A139)*AVERAGE(F139:F140)+(A141-A140)*AVERAGE(F140:F141))/A141</f>
        <v>0.64732748102462778</v>
      </c>
      <c r="G142" s="20">
        <f>(G136*A136+(A137-A136)*AVERAGE(G136:G137)+(A138-A137)*AVERAGE(G137:G138)+(A139-A138)*AVERAGE(G138:G139)+(A140-A139)*AVERAGE(G139:G140)+(A141-A140)*AVERAGE(G140:G141))/A141</f>
        <v>0.48587060437649293</v>
      </c>
      <c r="H142" s="21">
        <f>G142/F142</f>
        <v>0.75057929505391696</v>
      </c>
      <c r="I142" s="14">
        <f>F142-G142</f>
        <v>0.16145687664813485</v>
      </c>
      <c r="J142" s="29">
        <f>C142/B142</f>
        <v>89.77442298084604</v>
      </c>
      <c r="L142" s="1">
        <v>0.69425574044432448</v>
      </c>
      <c r="M142" s="1">
        <v>0.55465896393024716</v>
      </c>
      <c r="N142" s="1">
        <v>0.79892600322651242</v>
      </c>
      <c r="O142" s="37">
        <v>43225</v>
      </c>
      <c r="P142" s="1">
        <v>115</v>
      </c>
    </row>
    <row r="143" spans="1:16" ht="15.75" x14ac:dyDescent="0.25">
      <c r="H143" s="19">
        <f>E142/D142</f>
        <v>0.79892600322651242</v>
      </c>
      <c r="J143" s="29"/>
    </row>
    <row r="144" spans="1:16" s="3" customFormat="1" ht="15.75" x14ac:dyDescent="0.25">
      <c r="A144" s="3" t="s">
        <v>13</v>
      </c>
      <c r="B144" s="3">
        <v>1.2</v>
      </c>
      <c r="J144" s="32"/>
    </row>
    <row r="145" spans="1:16" s="3" customFormat="1" ht="15.75" x14ac:dyDescent="0.25">
      <c r="A145" s="3" t="s">
        <v>1</v>
      </c>
      <c r="J145" s="32"/>
    </row>
    <row r="146" spans="1:16" s="4" customFormat="1" ht="16.5" thickBot="1" x14ac:dyDescent="0.3">
      <c r="A146" s="4" t="s">
        <v>2</v>
      </c>
      <c r="B146" s="4" t="s">
        <v>3</v>
      </c>
      <c r="C146" s="4" t="s">
        <v>20</v>
      </c>
      <c r="D146" s="4" t="s">
        <v>21</v>
      </c>
      <c r="E146" s="4" t="s">
        <v>22</v>
      </c>
      <c r="F146" s="4" t="s">
        <v>4</v>
      </c>
      <c r="G146" s="4" t="s">
        <v>5</v>
      </c>
      <c r="H146" s="4" t="s">
        <v>6</v>
      </c>
      <c r="I146" s="4" t="s">
        <v>7</v>
      </c>
      <c r="J146" s="4" t="s">
        <v>35</v>
      </c>
    </row>
    <row r="147" spans="1:16" s="7" customFormat="1" x14ac:dyDescent="0.2">
      <c r="A147" s="5">
        <v>5</v>
      </c>
      <c r="B147" s="6">
        <v>8.0276890948774382E-2</v>
      </c>
      <c r="C147" s="8">
        <v>15.219681516291491</v>
      </c>
      <c r="D147" s="22">
        <f>C147*F147</f>
        <v>7.0674090579319131</v>
      </c>
      <c r="E147" s="22">
        <f>C147*G147</f>
        <v>6.859391949401922</v>
      </c>
      <c r="F147" s="6">
        <v>0.46435985210116248</v>
      </c>
      <c r="G147" s="6">
        <v>0.45069221337249887</v>
      </c>
      <c r="H147" s="6">
        <f>G147/F147</f>
        <v>0.97056670884267993</v>
      </c>
      <c r="I147" s="6">
        <f>F147-G147</f>
        <v>1.3667638728663611E-2</v>
      </c>
      <c r="J147" s="31"/>
    </row>
    <row r="148" spans="1:16" s="7" customFormat="1" x14ac:dyDescent="0.2">
      <c r="A148" s="5">
        <v>20</v>
      </c>
      <c r="B148" s="6">
        <v>9.8199561305977373E-2</v>
      </c>
      <c r="C148" s="8">
        <v>15.295127372683364</v>
      </c>
      <c r="D148" s="22">
        <f t="shared" ref="D148:D152" si="75">C148*F148</f>
        <v>10.97875631882995</v>
      </c>
      <c r="E148" s="22">
        <f t="shared" ref="E148:E152" si="76">C148*G148</f>
        <v>7.0416068669324101</v>
      </c>
      <c r="F148" s="6">
        <v>0.71779437014938996</v>
      </c>
      <c r="G148" s="6">
        <v>0.46038236200036536</v>
      </c>
      <c r="H148" s="6">
        <f t="shared" ref="H148:H152" si="77">G148/F148</f>
        <v>0.64138474909541143</v>
      </c>
      <c r="I148" s="6">
        <f t="shared" ref="I148:I152" si="78">F148-G148</f>
        <v>0.2574120081490246</v>
      </c>
      <c r="J148" s="31"/>
    </row>
    <row r="149" spans="1:16" s="7" customFormat="1" x14ac:dyDescent="0.2">
      <c r="A149" s="5">
        <v>40</v>
      </c>
      <c r="B149" s="6">
        <v>7.7525969452087368E-2</v>
      </c>
      <c r="C149" s="8">
        <v>14.189875383161345</v>
      </c>
      <c r="D149" s="22">
        <f t="shared" si="75"/>
        <v>13.053223337292117</v>
      </c>
      <c r="E149" s="22">
        <f t="shared" si="76"/>
        <v>21.189935202258628</v>
      </c>
      <c r="F149" s="6">
        <v>0.91989696771981133</v>
      </c>
      <c r="G149" s="6">
        <v>1.4933136923389774</v>
      </c>
      <c r="H149" s="6">
        <f t="shared" si="77"/>
        <v>1.6233488583406455</v>
      </c>
      <c r="I149" s="6">
        <f t="shared" si="78"/>
        <v>-0.57341672461916604</v>
      </c>
      <c r="J149" s="31"/>
    </row>
    <row r="150" spans="1:16" s="7" customFormat="1" x14ac:dyDescent="0.2">
      <c r="A150" s="5">
        <v>55</v>
      </c>
      <c r="B150" s="6">
        <v>0.11178744627446149</v>
      </c>
      <c r="C150" s="8">
        <v>20.008549141190471</v>
      </c>
      <c r="D150" s="22">
        <f t="shared" si="75"/>
        <v>17.44615841560918</v>
      </c>
      <c r="E150" s="22">
        <f t="shared" si="76"/>
        <v>10.87326864851827</v>
      </c>
      <c r="F150" s="6">
        <v>0.87193520592124074</v>
      </c>
      <c r="G150" s="6">
        <v>0.5434311389492047</v>
      </c>
      <c r="H150" s="6">
        <f t="shared" si="77"/>
        <v>0.62324715788376039</v>
      </c>
      <c r="I150" s="6">
        <f t="shared" si="78"/>
        <v>0.32850406697203605</v>
      </c>
      <c r="J150" s="31"/>
    </row>
    <row r="151" spans="1:16" s="7" customFormat="1" x14ac:dyDescent="0.2">
      <c r="A151" s="5">
        <v>80</v>
      </c>
      <c r="B151" s="6">
        <v>0.22340817003397229</v>
      </c>
      <c r="C151" s="8">
        <v>9.6720211835400178</v>
      </c>
      <c r="D151" s="22">
        <f t="shared" si="75"/>
        <v>8.1777715291358941</v>
      </c>
      <c r="E151" s="22">
        <f t="shared" si="76"/>
        <v>5.1278164429414517</v>
      </c>
      <c r="F151" s="6">
        <v>0.84550802504991829</v>
      </c>
      <c r="G151" s="6">
        <v>0.53017010050267899</v>
      </c>
      <c r="H151" s="6">
        <f t="shared" si="77"/>
        <v>0.62704325067923283</v>
      </c>
      <c r="I151" s="6">
        <f t="shared" si="78"/>
        <v>0.3153379245472393</v>
      </c>
      <c r="J151" s="31"/>
    </row>
    <row r="152" spans="1:16" s="7" customFormat="1" x14ac:dyDescent="0.2">
      <c r="A152" s="5">
        <v>110</v>
      </c>
      <c r="B152" s="6">
        <v>0.56769016340722067</v>
      </c>
      <c r="C152" s="8">
        <v>8.9520293759685661</v>
      </c>
      <c r="D152" s="22">
        <f t="shared" si="75"/>
        <v>3.7525884293366394</v>
      </c>
      <c r="E152" s="22">
        <f t="shared" si="76"/>
        <v>3.8482051394324679</v>
      </c>
      <c r="F152" s="6">
        <v>0.4191885740914057</v>
      </c>
      <c r="G152" s="6">
        <v>0.42986958351173987</v>
      </c>
      <c r="H152" s="6">
        <f t="shared" si="77"/>
        <v>1.0254802017051283</v>
      </c>
      <c r="I152" s="6">
        <f t="shared" si="78"/>
        <v>-1.0681009420334175E-2</v>
      </c>
      <c r="J152" s="31"/>
    </row>
    <row r="153" spans="1:16" ht="15.75" x14ac:dyDescent="0.25">
      <c r="B153" s="16">
        <f>B147*A147+(A148-A147)*AVERAGE(B147:B148)+(A149-A148)*AVERAGE(B148:B149)+(A150-A149)*AVERAGE(B149:B150)+(A151-A150)*AVERAGE(B150:B151)+(A152-A151)*AVERAGE(B151:B152)</f>
        <v>20.97348397765759</v>
      </c>
      <c r="C153" s="15">
        <f>C147*A147+(A148-A147)*AVERAGE(C147:C148)+(A149-A148)*AVERAGE(C148:C149)+(A150-A149)*AVERAGE(C149:C150)+(A151-A150)*AVERAGE(C150:C151)+(A152-A151)*AVERAGE(C151:C152)</f>
        <v>1506.6655731916144</v>
      </c>
      <c r="D153" s="18">
        <f>(D147*A147+(A148-A147)*AVERAGE(D147:D148)+(A149-A148)*AVERAGE(D148:D149)+(A150-A149)*AVERAGE(D149:D150)+(A151-A150)*AVERAGE(D150:D151)+(A152-A151)*AVERAGE(D151:D152))/C153</f>
        <v>0.75597597056457033</v>
      </c>
      <c r="E153" s="18">
        <f>(E147*A147+(A148-A147)*AVERAGE(E147:E148)+(A149-A148)*AVERAGE(E148:E149)+(A150-A149)*AVERAGE(E149:E150)+(A151-A150)*AVERAGE(E150:E151)+(A152-A151)*AVERAGE(E151:E152))/C153</f>
        <v>0.66106095841246171</v>
      </c>
      <c r="F153" s="20">
        <f>(F147*A147+(A148-A147)*AVERAGE(F147:F148)+(A149-A148)*AVERAGE(F148:F149)+(A150-A149)*AVERAGE(F149:F150)+(A151-A150)*AVERAGE(F150:F151)+(A152-A151)*AVERAGE(F151:F152))/A152</f>
        <v>0.74038272711494735</v>
      </c>
      <c r="G153" s="20">
        <f>(G147*A147+(A148-A147)*AVERAGE(G147:G148)+(A149-A148)*AVERAGE(G148:G149)+(A150-A149)*AVERAGE(G149:G150)+(A151-A150)*AVERAGE(G150:G151)+(A152-A151)*AVERAGE(G151:G152))/A152</f>
        <v>0.6519970719416236</v>
      </c>
      <c r="H153" s="21">
        <f>G153/F153</f>
        <v>0.88062166777210416</v>
      </c>
      <c r="I153" s="14">
        <f>F153-G153</f>
        <v>8.8385655173323752E-2</v>
      </c>
      <c r="J153" s="29">
        <f>C153/B153</f>
        <v>71.836685540495751</v>
      </c>
      <c r="L153" s="1">
        <v>0.75597597056457033</v>
      </c>
      <c r="M153" s="1">
        <v>0.66106095841246171</v>
      </c>
      <c r="N153" s="1">
        <v>0.87444705143045065</v>
      </c>
      <c r="O153" s="37">
        <v>43226</v>
      </c>
      <c r="P153" s="1">
        <v>110</v>
      </c>
    </row>
    <row r="154" spans="1:16" ht="15.75" x14ac:dyDescent="0.25">
      <c r="H154" s="19">
        <f>E153/D153</f>
        <v>0.87444705143045065</v>
      </c>
      <c r="J154" s="29"/>
    </row>
    <row r="155" spans="1:16" s="3" customFormat="1" ht="15.75" x14ac:dyDescent="0.25">
      <c r="A155" s="3" t="s">
        <v>14</v>
      </c>
      <c r="B155" s="3">
        <v>1.3</v>
      </c>
      <c r="J155" s="32"/>
    </row>
    <row r="156" spans="1:16" s="3" customFormat="1" ht="15.75" x14ac:dyDescent="0.25">
      <c r="A156" s="3" t="s">
        <v>1</v>
      </c>
      <c r="J156" s="32"/>
    </row>
    <row r="157" spans="1:16" s="4" customFormat="1" ht="16.5" thickBot="1" x14ac:dyDescent="0.3">
      <c r="A157" s="4" t="s">
        <v>2</v>
      </c>
      <c r="B157" s="4" t="s">
        <v>3</v>
      </c>
      <c r="C157" s="4" t="s">
        <v>20</v>
      </c>
      <c r="D157" s="4" t="s">
        <v>21</v>
      </c>
      <c r="E157" s="4" t="s">
        <v>22</v>
      </c>
      <c r="F157" s="4" t="s">
        <v>4</v>
      </c>
      <c r="G157" s="4" t="s">
        <v>5</v>
      </c>
      <c r="H157" s="4" t="s">
        <v>6</v>
      </c>
      <c r="I157" s="4" t="s">
        <v>7</v>
      </c>
      <c r="J157" s="4" t="s">
        <v>35</v>
      </c>
    </row>
    <row r="158" spans="1:16" s="7" customFormat="1" x14ac:dyDescent="0.2">
      <c r="A158" s="5">
        <v>5</v>
      </c>
      <c r="B158" s="6">
        <v>0.10053367651528751</v>
      </c>
      <c r="C158" s="8">
        <v>15.050760094894171</v>
      </c>
      <c r="D158" s="22">
        <f>C158*F158</f>
        <v>4.6111538648366892</v>
      </c>
      <c r="E158" s="22">
        <f>C158*G158</f>
        <v>5.1487381571301949</v>
      </c>
      <c r="F158" s="6">
        <v>0.30637348783474261</v>
      </c>
      <c r="G158" s="6">
        <v>0.3420915704368217</v>
      </c>
      <c r="H158" s="6">
        <f>G158/F158</f>
        <v>1.1165834643673391</v>
      </c>
      <c r="I158" s="6">
        <f>F158-G158</f>
        <v>-3.5718082602079093E-2</v>
      </c>
      <c r="J158" s="31"/>
    </row>
    <row r="159" spans="1:16" s="7" customFormat="1" x14ac:dyDescent="0.2">
      <c r="A159" s="5">
        <v>20</v>
      </c>
      <c r="B159" s="6">
        <v>6.0103466639736577E-2</v>
      </c>
      <c r="C159" s="8">
        <v>17.840101542929474</v>
      </c>
      <c r="D159" s="22">
        <f t="shared" ref="D159:D163" si="79">C159*F159</f>
        <v>8.3294981844185401</v>
      </c>
      <c r="E159" s="22">
        <f t="shared" ref="E159:E163" si="80">C159*G159</f>
        <v>6.7170373499622462</v>
      </c>
      <c r="F159" s="6">
        <v>0.46689746492613154</v>
      </c>
      <c r="G159" s="6">
        <v>0.37651340345786283</v>
      </c>
      <c r="H159" s="6">
        <f t="shared" ref="H159:H163" si="81">G159/F159</f>
        <v>0.80641560886913688</v>
      </c>
      <c r="I159" s="6">
        <f t="shared" ref="I159:I163" si="82">F159-G159</f>
        <v>9.0384061468268717E-2</v>
      </c>
      <c r="J159" s="31"/>
    </row>
    <row r="160" spans="1:16" s="7" customFormat="1" x14ac:dyDescent="0.2">
      <c r="A160" s="5">
        <v>40</v>
      </c>
      <c r="B160" s="6">
        <v>9.1780744480374432E-2</v>
      </c>
      <c r="C160" s="8">
        <v>16.605505520237248</v>
      </c>
      <c r="D160" s="22">
        <f t="shared" si="79"/>
        <v>6.8740338129549086</v>
      </c>
      <c r="E160" s="22">
        <f t="shared" si="80"/>
        <v>2.234733386734348</v>
      </c>
      <c r="F160" s="6">
        <v>0.41396112901094606</v>
      </c>
      <c r="G160" s="6">
        <v>0.13457785937386021</v>
      </c>
      <c r="H160" s="6">
        <f t="shared" si="81"/>
        <v>0.32509781702306084</v>
      </c>
      <c r="I160" s="6">
        <f t="shared" si="82"/>
        <v>0.27938326963708582</v>
      </c>
      <c r="J160" s="31"/>
    </row>
    <row r="161" spans="1:16" s="7" customFormat="1" x14ac:dyDescent="0.2">
      <c r="A161" s="5">
        <v>55</v>
      </c>
      <c r="B161" s="6">
        <v>8.4778398852443954E-2</v>
      </c>
      <c r="C161" s="8">
        <v>17.752283517749976</v>
      </c>
      <c r="D161" s="22">
        <f t="shared" si="79"/>
        <v>12.551377942760777</v>
      </c>
      <c r="E161" s="22">
        <f t="shared" si="80"/>
        <v>5.8028952924545676</v>
      </c>
      <c r="F161" s="6">
        <v>0.7070289256146135</v>
      </c>
      <c r="G161" s="6">
        <v>0.32688162549073907</v>
      </c>
      <c r="H161" s="6">
        <f t="shared" si="81"/>
        <v>0.46233133277621419</v>
      </c>
      <c r="I161" s="6">
        <f t="shared" si="82"/>
        <v>0.38014730012387443</v>
      </c>
      <c r="J161" s="31"/>
    </row>
    <row r="162" spans="1:16" s="7" customFormat="1" x14ac:dyDescent="0.2">
      <c r="A162" s="5">
        <v>80</v>
      </c>
      <c r="B162" s="6">
        <v>0.25175099757559555</v>
      </c>
      <c r="C162" s="8">
        <v>11.015532663252401</v>
      </c>
      <c r="D162" s="22">
        <f t="shared" si="79"/>
        <v>6.4190150399531998</v>
      </c>
      <c r="E162" s="22">
        <f t="shared" si="80"/>
        <v>1.7128627594153119</v>
      </c>
      <c r="F162" s="6">
        <v>0.58272398041784279</v>
      </c>
      <c r="G162" s="6">
        <v>0.1554952276733188</v>
      </c>
      <c r="H162" s="6">
        <f t="shared" si="81"/>
        <v>0.26684199191840502</v>
      </c>
      <c r="I162" s="6">
        <f t="shared" si="82"/>
        <v>0.42722875274452399</v>
      </c>
      <c r="J162" s="31"/>
    </row>
    <row r="163" spans="1:16" s="7" customFormat="1" x14ac:dyDescent="0.2">
      <c r="A163" s="5">
        <v>115</v>
      </c>
      <c r="B163" s="6">
        <v>0.66022115920487323</v>
      </c>
      <c r="C163" s="8">
        <v>8.295824393602917</v>
      </c>
      <c r="D163" s="22">
        <f t="shared" si="79"/>
        <v>1.9058128668686845</v>
      </c>
      <c r="E163" s="22">
        <f t="shared" si="80"/>
        <v>0.51229122381868775</v>
      </c>
      <c r="F163" s="6">
        <v>0.2297315825945275</v>
      </c>
      <c r="G163" s="6">
        <v>6.1752901159977086E-2</v>
      </c>
      <c r="H163" s="6">
        <f t="shared" si="81"/>
        <v>0.26880457820625364</v>
      </c>
      <c r="I163" s="6">
        <f t="shared" si="82"/>
        <v>0.16797868143455041</v>
      </c>
      <c r="J163" s="31"/>
    </row>
    <row r="164" spans="1:16" ht="15.75" x14ac:dyDescent="0.25">
      <c r="B164" s="16">
        <f>B158*A158+(A159-A158)*AVERAGE(B158:B159)+(A160-A159)*AVERAGE(B159:B160)+(A161-A160)*AVERAGE(B160:B161)+(A162-A161)*AVERAGE(B161:B162)+(A163-A162)*AVERAGE(B162:B163)</f>
        <v>24.716612841445066</v>
      </c>
      <c r="C164" s="15">
        <f>C158*A158+(A159-A158)*AVERAGE(C158:C159)+(A160-A159)*AVERAGE(C159:C160)+(A161-A160)*AVERAGE(C160:C161)+(A162-A161)*AVERAGE(C161:C162)+(A163-A162)*AVERAGE(C162:C163)</f>
        <v>1621.6212019322174</v>
      </c>
      <c r="D164" s="18">
        <f>(D158*A158+(A159-A158)*AVERAGE(D158:D159)+(A160-A159)*AVERAGE(D159:D160)+(A161-A160)*AVERAGE(D160:D161)+(A162-A161)*AVERAGE(D161:D162)+(A163-A162)*AVERAGE(D162:D163))/C164</f>
        <v>0.49373489168401619</v>
      </c>
      <c r="E164" s="18">
        <f>(E158*A158+(A159-A158)*AVERAGE(E158:E159)+(A160-A159)*AVERAGE(E159:E160)+(A161-A160)*AVERAGE(E160:E161)+(A162-A161)*AVERAGE(E161:E162)+(A163-A162)*AVERAGE(E162:E163))/C164</f>
        <v>0.24507825836955702</v>
      </c>
      <c r="F164" s="20">
        <f>(F158*A158+(A159-A158)*AVERAGE(F158:F159)+(A160-A159)*AVERAGE(F159:F160)+(A161-A160)*AVERAGE(F160:F161)+(A162-A161)*AVERAGE(F161:F162)+(A163-A162)*AVERAGE(F162:F163))/A163</f>
        <v>0.47728082271360805</v>
      </c>
      <c r="G164" s="20">
        <f>(G158*A158+(A159-A158)*AVERAGE(G158:G159)+(A160-A159)*AVERAGE(G159:G160)+(A161-A160)*AVERAGE(G160:G161)+(A162-A161)*AVERAGE(G161:G162)+(A163-A162)*AVERAGE(G162:G163))/A163</f>
        <v>0.22176875513329883</v>
      </c>
      <c r="H164" s="21">
        <f>G164/F164</f>
        <v>0.4646504627452232</v>
      </c>
      <c r="I164" s="14">
        <f>F164-G164</f>
        <v>0.2555120675803092</v>
      </c>
      <c r="J164" s="29">
        <f>C164/B164</f>
        <v>65.608552932991955</v>
      </c>
      <c r="L164" s="1">
        <v>0.49373489168401619</v>
      </c>
      <c r="M164" s="1">
        <v>0.24507825836955702</v>
      </c>
      <c r="N164" s="1">
        <v>0.49637621828518425</v>
      </c>
      <c r="O164" s="37">
        <v>43227</v>
      </c>
      <c r="P164" s="1">
        <v>115</v>
      </c>
    </row>
    <row r="165" spans="1:16" ht="15.75" x14ac:dyDescent="0.25">
      <c r="H165" s="19">
        <f>E164/D164</f>
        <v>0.49637621828518425</v>
      </c>
      <c r="J165" s="29"/>
    </row>
    <row r="166" spans="1:16" s="3" customFormat="1" ht="15.75" x14ac:dyDescent="0.25">
      <c r="A166" s="3" t="s">
        <v>15</v>
      </c>
      <c r="B166" s="3">
        <v>1.4</v>
      </c>
      <c r="J166" s="32"/>
    </row>
    <row r="167" spans="1:16" s="3" customFormat="1" ht="15.75" x14ac:dyDescent="0.25">
      <c r="A167" s="3" t="s">
        <v>1</v>
      </c>
      <c r="J167" s="32"/>
    </row>
    <row r="168" spans="1:16" s="4" customFormat="1" ht="16.5" thickBot="1" x14ac:dyDescent="0.3">
      <c r="A168" s="4" t="s">
        <v>2</v>
      </c>
      <c r="B168" s="4" t="s">
        <v>3</v>
      </c>
      <c r="C168" s="4" t="s">
        <v>20</v>
      </c>
      <c r="D168" s="4" t="s">
        <v>21</v>
      </c>
      <c r="E168" s="4" t="s">
        <v>22</v>
      </c>
      <c r="F168" s="4" t="s">
        <v>4</v>
      </c>
      <c r="G168" s="4" t="s">
        <v>5</v>
      </c>
      <c r="H168" s="4" t="s">
        <v>6</v>
      </c>
      <c r="I168" s="4" t="s">
        <v>7</v>
      </c>
      <c r="J168" s="4" t="s">
        <v>35</v>
      </c>
    </row>
    <row r="169" spans="1:16" s="7" customFormat="1" x14ac:dyDescent="0.2">
      <c r="A169" s="5">
        <v>5</v>
      </c>
      <c r="B169" s="6">
        <v>8.552865016972222E-2</v>
      </c>
      <c r="C169" s="8">
        <v>20.007693693964853</v>
      </c>
      <c r="D169" s="22">
        <f>C169*F169</f>
        <v>15.117829767623322</v>
      </c>
      <c r="E169" s="22">
        <f>C169*G169</f>
        <v>15.779301372997535</v>
      </c>
      <c r="F169" s="6">
        <v>0.75560082030761411</v>
      </c>
      <c r="G169" s="6">
        <v>0.78866168256850233</v>
      </c>
      <c r="H169" s="6">
        <f>G169/F169</f>
        <v>1.0437544022880081</v>
      </c>
      <c r="I169" s="6">
        <f>F169-G169</f>
        <v>-3.3060862260888224E-2</v>
      </c>
      <c r="J169" s="31"/>
    </row>
    <row r="170" spans="1:16" s="7" customFormat="1" x14ac:dyDescent="0.2">
      <c r="A170" s="5">
        <v>20</v>
      </c>
      <c r="B170" s="6">
        <v>7.7442608194612045E-2</v>
      </c>
      <c r="C170" s="8">
        <v>24.474435686209411</v>
      </c>
      <c r="D170" s="22">
        <f t="shared" ref="D170:D174" si="83">C170*F170</f>
        <v>17.685889667672384</v>
      </c>
      <c r="E170" s="22">
        <f t="shared" ref="E170:E174" si="84">C170*G170</f>
        <v>16.175974380798475</v>
      </c>
      <c r="F170" s="6">
        <v>0.72262706664316834</v>
      </c>
      <c r="G170" s="6">
        <v>0.6609334976378286</v>
      </c>
      <c r="H170" s="6">
        <f t="shared" ref="H170:H174" si="85">G170/F170</f>
        <v>0.91462599194917249</v>
      </c>
      <c r="I170" s="6">
        <f t="shared" ref="I170:I174" si="86">F170-G170</f>
        <v>6.1693569005339732E-2</v>
      </c>
      <c r="J170" s="31"/>
    </row>
    <row r="171" spans="1:16" s="7" customFormat="1" x14ac:dyDescent="0.2">
      <c r="A171" s="5">
        <v>40</v>
      </c>
      <c r="B171" s="6">
        <v>8.811284915145845E-2</v>
      </c>
      <c r="C171" s="8">
        <v>31.45114460081729</v>
      </c>
      <c r="D171" s="22">
        <f t="shared" si="83"/>
        <v>23.028887106987206</v>
      </c>
      <c r="E171" s="22">
        <f t="shared" si="84"/>
        <v>17.753814412007419</v>
      </c>
      <c r="F171" s="6">
        <v>0.73221141549133884</v>
      </c>
      <c r="G171" s="6">
        <v>0.56448865811853688</v>
      </c>
      <c r="H171" s="6">
        <f t="shared" si="85"/>
        <v>0.77093670786291379</v>
      </c>
      <c r="I171" s="6">
        <f t="shared" si="86"/>
        <v>0.16772275737280196</v>
      </c>
      <c r="J171" s="31"/>
    </row>
    <row r="172" spans="1:16" s="7" customFormat="1" x14ac:dyDescent="0.2">
      <c r="A172" s="5">
        <v>55</v>
      </c>
      <c r="B172" s="6">
        <v>0.13221095435592539</v>
      </c>
      <c r="C172" s="8">
        <v>21.163727014962813</v>
      </c>
      <c r="D172" s="22">
        <f t="shared" si="83"/>
        <v>13.405989683304449</v>
      </c>
      <c r="E172" s="22">
        <f t="shared" si="84"/>
        <v>15.195539160628661</v>
      </c>
      <c r="F172" s="6">
        <v>0.63344181645446374</v>
      </c>
      <c r="G172" s="6">
        <v>0.71799920448252674</v>
      </c>
      <c r="H172" s="6">
        <f t="shared" si="85"/>
        <v>1.133488800125878</v>
      </c>
      <c r="I172" s="6">
        <f t="shared" si="86"/>
        <v>-8.4557388028063007E-2</v>
      </c>
      <c r="J172" s="31"/>
    </row>
    <row r="173" spans="1:16" s="7" customFormat="1" x14ac:dyDescent="0.2">
      <c r="A173" s="5">
        <v>80</v>
      </c>
      <c r="B173" s="6">
        <v>0.3109374903831032</v>
      </c>
      <c r="C173" s="8">
        <v>13.116697473060492</v>
      </c>
      <c r="D173" s="22">
        <f t="shared" si="83"/>
        <v>6.4952969070077442</v>
      </c>
      <c r="E173" s="22">
        <f t="shared" si="84"/>
        <v>4.3280102193290446</v>
      </c>
      <c r="F173" s="6">
        <v>0.4951930103097979</v>
      </c>
      <c r="G173" s="6">
        <v>0.32996188470596777</v>
      </c>
      <c r="H173" s="6">
        <f t="shared" si="85"/>
        <v>0.66632985085863827</v>
      </c>
      <c r="I173" s="6">
        <f t="shared" si="86"/>
        <v>0.16523112560383013</v>
      </c>
      <c r="J173" s="31"/>
    </row>
    <row r="174" spans="1:16" s="7" customFormat="1" x14ac:dyDescent="0.2">
      <c r="A174" s="5">
        <v>115</v>
      </c>
      <c r="B174" s="6">
        <v>0.48266168078235061</v>
      </c>
      <c r="C174" s="8">
        <v>6.3887792162175323</v>
      </c>
      <c r="D174" s="22">
        <f t="shared" si="83"/>
        <v>1.1605721172908952</v>
      </c>
      <c r="E174" s="22">
        <f t="shared" si="84"/>
        <v>1.4056512326704464</v>
      </c>
      <c r="F174" s="6">
        <v>0.18165788455247484</v>
      </c>
      <c r="G174" s="6">
        <v>0.22001875242492105</v>
      </c>
      <c r="H174" s="6">
        <f t="shared" si="85"/>
        <v>1.2111709489899132</v>
      </c>
      <c r="I174" s="6">
        <f t="shared" si="86"/>
        <v>-3.8360867872446219E-2</v>
      </c>
      <c r="J174" s="31"/>
    </row>
    <row r="175" spans="1:16" ht="15.75" x14ac:dyDescent="0.25">
      <c r="B175" s="16">
        <f>B169*A169+(A170-A169)*AVERAGE(B169:B170)+(A171-A170)*AVERAGE(B170:B171)+(A172-A171)*AVERAGE(B171:B172)+(A173-A172)*AVERAGE(B172:B173)+(A174-A173)*AVERAGE(B173:B174)</f>
        <v>24.385251842980502</v>
      </c>
      <c r="C175" s="15">
        <f>C169*A169+(A170-A169)*AVERAGE(C169:C170)+(A171-A170)*AVERAGE(C170:C171)+(A172-A171)*AVERAGE(C171:C172)+(A173-A172)*AVERAGE(C172:C173)+(A174-A173)*AVERAGE(C173:C174)</f>
        <v>2157.3729269724058</v>
      </c>
      <c r="D175" s="18">
        <f>(D169*A169+(A170-A169)*AVERAGE(D169:D170)+(A171-A170)*AVERAGE(D170:D171)+(A172-A171)*AVERAGE(D171:D172)+(A173-A172)*AVERAGE(D172:D173)+(A174-A173)*AVERAGE(D173:D174))/C175</f>
        <v>0.64187798097758286</v>
      </c>
      <c r="E175" s="18">
        <f>(E169*A169+(A170-A169)*AVERAGE(E169:E170)+(A171-A170)*AVERAGE(E170:E171)+(A172-A171)*AVERAGE(E171:E172)+(A173-A172)*AVERAGE(E172:E173)+(A174-A173)*AVERAGE(E173:E174))/C175</f>
        <v>0.57911293025915023</v>
      </c>
      <c r="F175" s="20">
        <f>(F169*A169+(A170-A169)*AVERAGE(F169:F170)+(A171-A170)*AVERAGE(F170:F171)+(A172-A171)*AVERAGE(F171:F172)+(A173-A172)*AVERAGE(F172:F173)+(A174-A173)*AVERAGE(F173:F174))/A174</f>
        <v>0.57050715921087447</v>
      </c>
      <c r="G175" s="20">
        <f>(G169*A169+(A170-A169)*AVERAGE(G169:G170)+(A171-A170)*AVERAGE(G170:G171)+(A172-A171)*AVERAGE(G171:G172)+(A173-A172)*AVERAGE(G172:G173)+(A174-A173)*AVERAGE(G173:G174))/A174</f>
        <v>0.51662893527050757</v>
      </c>
      <c r="H175" s="21">
        <f>G175/F175</f>
        <v>0.90556082764168766</v>
      </c>
      <c r="I175" s="14">
        <f>F175-G175</f>
        <v>5.3878223940366898E-2</v>
      </c>
      <c r="J175" s="29">
        <f>C175/B175</f>
        <v>88.470397634766428</v>
      </c>
      <c r="L175" s="1">
        <v>0.64187798097758286</v>
      </c>
      <c r="M175" s="1">
        <v>0.57911293025915023</v>
      </c>
      <c r="N175" s="1">
        <v>0.90221653869035789</v>
      </c>
      <c r="O175" s="37">
        <v>43228</v>
      </c>
      <c r="P175" s="1">
        <v>115</v>
      </c>
    </row>
    <row r="176" spans="1:16" ht="15.75" x14ac:dyDescent="0.25">
      <c r="H176" s="19">
        <f>E175/D175</f>
        <v>0.90221653869035789</v>
      </c>
      <c r="J176" s="29"/>
    </row>
    <row r="177" spans="1:10" s="3" customFormat="1" ht="15.75" x14ac:dyDescent="0.25">
      <c r="A177" s="3" t="s">
        <v>29</v>
      </c>
      <c r="J177" s="32"/>
    </row>
    <row r="178" spans="1:10" s="3" customFormat="1" ht="15.75" x14ac:dyDescent="0.25">
      <c r="A178" s="3" t="s">
        <v>1</v>
      </c>
      <c r="J178" s="32"/>
    </row>
    <row r="179" spans="1:10" s="4" customFormat="1" ht="16.5" thickBot="1" x14ac:dyDescent="0.3">
      <c r="A179" s="4" t="s">
        <v>2</v>
      </c>
      <c r="B179" s="4" t="s">
        <v>3</v>
      </c>
      <c r="C179" s="4" t="s">
        <v>20</v>
      </c>
      <c r="D179" s="4" t="s">
        <v>21</v>
      </c>
      <c r="E179" s="4" t="s">
        <v>22</v>
      </c>
      <c r="F179" s="4" t="s">
        <v>4</v>
      </c>
      <c r="G179" s="4" t="s">
        <v>5</v>
      </c>
      <c r="H179" s="4" t="s">
        <v>6</v>
      </c>
      <c r="I179" s="4" t="s">
        <v>7</v>
      </c>
      <c r="J179" s="4" t="s">
        <v>35</v>
      </c>
    </row>
    <row r="180" spans="1:10" s="12" customFormat="1" x14ac:dyDescent="0.2">
      <c r="A180" s="9">
        <f>AVERAGE(A136,A147,A158,A169)</f>
        <v>5</v>
      </c>
      <c r="B180" s="11">
        <f>AVERAGE(B136,B147,B158,B169)</f>
        <v>9.9304097967525914E-2</v>
      </c>
      <c r="C180" s="10">
        <f>AVERAGE(C136,C147,C158,C169)</f>
        <v>17.598811350343631</v>
      </c>
      <c r="D180" s="17">
        <f>C180*F180</f>
        <v>8.5079677845690025</v>
      </c>
      <c r="E180" s="17">
        <f>C180*G180</f>
        <v>10.521134942277548</v>
      </c>
      <c r="F180" s="11">
        <f>AVERAGE(F136,F147,F158,F169)</f>
        <v>0.48343991052571161</v>
      </c>
      <c r="G180" s="11">
        <f>AVERAGE(G136,G147,G158,G169)</f>
        <v>0.59783213382033984</v>
      </c>
      <c r="H180" s="11">
        <f>G180/F180</f>
        <v>1.2366213893475066</v>
      </c>
      <c r="I180" s="11">
        <f>F180-G180</f>
        <v>-0.11439222329462823</v>
      </c>
      <c r="J180" s="33"/>
    </row>
    <row r="181" spans="1:10" s="12" customFormat="1" x14ac:dyDescent="0.2">
      <c r="A181" s="9">
        <f t="shared" ref="A181:A185" si="87">AVERAGE(A137,A148,A159,A170)</f>
        <v>20</v>
      </c>
      <c r="B181" s="11">
        <f t="shared" ref="B181:C185" si="88">AVERAGE(B137,B148,B159,B170)</f>
        <v>7.9422438059651906E-2</v>
      </c>
      <c r="C181" s="10">
        <f t="shared" si="88"/>
        <v>22.283948482955211</v>
      </c>
      <c r="D181" s="17">
        <f t="shared" ref="D181:D185" si="89">C181*F181</f>
        <v>14.307541835873225</v>
      </c>
      <c r="E181" s="17">
        <f t="shared" ref="E181:E185" si="90">C181*G181</f>
        <v>11.322699615818797</v>
      </c>
      <c r="F181" s="11">
        <f t="shared" ref="F181:G181" si="91">AVERAGE(F137,F148,F159,F170)</f>
        <v>0.64205595551510697</v>
      </c>
      <c r="G181" s="11">
        <f t="shared" si="91"/>
        <v>0.50811011452837573</v>
      </c>
      <c r="H181" s="11">
        <f t="shared" ref="H181:H185" si="92">G181/F181</f>
        <v>0.79137980134571062</v>
      </c>
      <c r="I181" s="11">
        <f t="shared" ref="I181:I185" si="93">F181-G181</f>
        <v>0.13394584098673123</v>
      </c>
      <c r="J181" s="33"/>
    </row>
    <row r="182" spans="1:10" s="12" customFormat="1" x14ac:dyDescent="0.2">
      <c r="A182" s="9">
        <f t="shared" si="87"/>
        <v>40</v>
      </c>
      <c r="B182" s="11">
        <f t="shared" si="88"/>
        <v>8.5612011427197571E-2</v>
      </c>
      <c r="C182" s="10">
        <f t="shared" si="88"/>
        <v>20.609052042103258</v>
      </c>
      <c r="D182" s="17">
        <f t="shared" si="89"/>
        <v>15.98364067888307</v>
      </c>
      <c r="E182" s="17">
        <f t="shared" si="90"/>
        <v>14.867485058124318</v>
      </c>
      <c r="F182" s="11">
        <f t="shared" ref="F182:G182" si="94">AVERAGE(F138,F149,F160,F171)</f>
        <v>0.77556408932488963</v>
      </c>
      <c r="G182" s="11">
        <f t="shared" si="94"/>
        <v>0.7214055759455017</v>
      </c>
      <c r="H182" s="11">
        <f t="shared" si="92"/>
        <v>0.93016887433953832</v>
      </c>
      <c r="I182" s="11">
        <f t="shared" si="93"/>
        <v>5.4158513379387929E-2</v>
      </c>
      <c r="J182" s="33"/>
    </row>
    <row r="183" spans="1:10" s="12" customFormat="1" x14ac:dyDescent="0.2">
      <c r="A183" s="9">
        <f t="shared" si="87"/>
        <v>55</v>
      </c>
      <c r="B183" s="11">
        <f t="shared" si="88"/>
        <v>0.10670240956846437</v>
      </c>
      <c r="C183" s="10">
        <f t="shared" si="88"/>
        <v>19.078080181266337</v>
      </c>
      <c r="D183" s="17">
        <f t="shared" si="89"/>
        <v>15.472637943197741</v>
      </c>
      <c r="E183" s="17">
        <f t="shared" si="90"/>
        <v>11.64256340322131</v>
      </c>
      <c r="F183" s="11">
        <f t="shared" ref="F183:G183" si="95">AVERAGE(F139,F150,F161,F172)</f>
        <v>0.81101650670233849</v>
      </c>
      <c r="G183" s="11">
        <f t="shared" si="95"/>
        <v>0.61025864723294798</v>
      </c>
      <c r="H183" s="11">
        <f t="shared" si="92"/>
        <v>0.75246143844138402</v>
      </c>
      <c r="I183" s="11">
        <f t="shared" si="93"/>
        <v>0.20075785946939051</v>
      </c>
      <c r="J183" s="33"/>
    </row>
    <row r="184" spans="1:10" s="12" customFormat="1" x14ac:dyDescent="0.2">
      <c r="A184" s="9">
        <f t="shared" si="87"/>
        <v>80</v>
      </c>
      <c r="B184" s="11">
        <f t="shared" si="88"/>
        <v>0.24133084039117525</v>
      </c>
      <c r="C184" s="10">
        <f t="shared" si="88"/>
        <v>11.289395142981968</v>
      </c>
      <c r="D184" s="17">
        <f t="shared" si="89"/>
        <v>6.6701603571664103</v>
      </c>
      <c r="E184" s="17">
        <f t="shared" si="90"/>
        <v>3.2630114790692715</v>
      </c>
      <c r="F184" s="11">
        <f t="shared" ref="F184:G184" si="96">AVERAGE(F140,F151,F162,F173)</f>
        <v>0.59083416539927769</v>
      </c>
      <c r="G184" s="11">
        <f t="shared" si="96"/>
        <v>0.28903333063841924</v>
      </c>
      <c r="H184" s="11">
        <f t="shared" si="92"/>
        <v>0.48919535728455116</v>
      </c>
      <c r="I184" s="11">
        <f t="shared" si="93"/>
        <v>0.30180083476085845</v>
      </c>
      <c r="J184" s="33"/>
    </row>
    <row r="185" spans="1:10" s="12" customFormat="1" x14ac:dyDescent="0.2">
      <c r="A185" s="9">
        <f t="shared" si="87"/>
        <v>113.75</v>
      </c>
      <c r="B185" s="11">
        <f t="shared" si="88"/>
        <v>0.57811032059164102</v>
      </c>
      <c r="C185" s="10">
        <f t="shared" si="88"/>
        <v>8.3181218988789762</v>
      </c>
      <c r="D185" s="17">
        <f t="shared" si="89"/>
        <v>2.4188267466459257</v>
      </c>
      <c r="E185" s="17">
        <f t="shared" si="90"/>
        <v>1.8357185436964845</v>
      </c>
      <c r="F185" s="11">
        <f t="shared" ref="F185:G185" si="97">AVERAGE(F141,F152,F163,F174)</f>
        <v>0.29079000957799239</v>
      </c>
      <c r="G185" s="11">
        <f t="shared" si="97"/>
        <v>0.22068906491306434</v>
      </c>
      <c r="H185" s="11">
        <f t="shared" si="92"/>
        <v>0.75892932234273891</v>
      </c>
      <c r="I185" s="11">
        <f t="shared" si="93"/>
        <v>7.0100944664928055E-2</v>
      </c>
      <c r="J185" s="33"/>
    </row>
    <row r="186" spans="1:10" s="13" customFormat="1" ht="15.75" x14ac:dyDescent="0.25">
      <c r="A186" s="2" t="s">
        <v>33</v>
      </c>
      <c r="B186" s="16">
        <f>B180*A180+(A181-A180)*AVERAGE(B180:B181)+(A182-A181)*AVERAGE(B181:B182)+(A183-A182)*AVERAGE(B182:B183)+(A184-A183)*AVERAGE(B183:B184)+(A185-A184)*AVERAGE(B184:B185)</f>
        <v>23.108157378457939</v>
      </c>
      <c r="C186" s="15">
        <f>C180*A180+(A181-A180)*AVERAGE(C180:C181)+(A182-A181)*AVERAGE(C181:C182)+(A183-A182)*AVERAGE(C182:C183)+(A184-A183)*AVERAGE(C183:C184)+(A185-A184)*AVERAGE(C184:C185)</f>
        <v>1824.1685440618235</v>
      </c>
      <c r="D186" s="18">
        <f>(D180*A180+(A181-A180)*AVERAGE(D180:D181)+(A182-A181)*AVERAGE(D181:D182)+(A183-A182)*AVERAGE(D182:D183)+(A184-A183)*AVERAGE(D183:D184)+(A185-A184)*AVERAGE(D184:D185))/C186</f>
        <v>0.64832370663915706</v>
      </c>
      <c r="E186" s="18">
        <f>(E180*A180+(A181-A180)*AVERAGE(E180:E181)+(A182-A181)*AVERAGE(E181:E182)+(A183-A182)*AVERAGE(E182:E183)+(A184-A183)*AVERAGE(E183:E184)+(A185-A184)*AVERAGE(E184:E185))/C186</f>
        <v>0.5205233926165419</v>
      </c>
      <c r="F186" s="20">
        <f>(F180*A180+(A181-A180)*AVERAGE(F180:F181)+(A182-A181)*AVERAGE(F181:F182)+(A183-A182)*AVERAGE(F182:F183)+(A184-A183)*AVERAGE(F183:F184)+(A185-A184)*AVERAGE(F184:F185))/A185</f>
        <v>0.60953419622461991</v>
      </c>
      <c r="G186" s="20">
        <f>(G180*A180+(A181-A180)*AVERAGE(G180:G181)+(A182-A181)*AVERAGE(G181:G182)+(A183-A182)*AVERAGE(G182:G183)+(A184-A183)*AVERAGE(G183:G184)+(A185-A184)*AVERAGE(G184:G185))/A185</f>
        <v>0.46953038469114367</v>
      </c>
      <c r="H186" s="21">
        <f>G186/F186</f>
        <v>0.77031016077417369</v>
      </c>
      <c r="I186" s="14">
        <f>F186-G186</f>
        <v>0.14000381153347624</v>
      </c>
      <c r="J186" s="28">
        <f>C186/B186</f>
        <v>78.940458738712053</v>
      </c>
    </row>
    <row r="187" spans="1:10" ht="15.75" x14ac:dyDescent="0.25">
      <c r="H187" s="19">
        <f>E186/D186</f>
        <v>0.80287576605039057</v>
      </c>
      <c r="J187" s="29"/>
    </row>
    <row r="188" spans="1:10" x14ac:dyDescent="0.2">
      <c r="J188" s="29"/>
    </row>
    <row r="189" spans="1:10" x14ac:dyDescent="0.2">
      <c r="J189" s="29"/>
    </row>
    <row r="190" spans="1:10" x14ac:dyDescent="0.2">
      <c r="J190" s="29"/>
    </row>
    <row r="191" spans="1:10" s="3" customFormat="1" ht="15.75" x14ac:dyDescent="0.25">
      <c r="A191" s="3" t="s">
        <v>16</v>
      </c>
      <c r="B191" s="3">
        <v>2.1</v>
      </c>
      <c r="J191" s="32"/>
    </row>
    <row r="192" spans="1:10" s="3" customFormat="1" ht="15.75" x14ac:dyDescent="0.25">
      <c r="A192" s="3" t="s">
        <v>1</v>
      </c>
      <c r="J192" s="32"/>
    </row>
    <row r="193" spans="1:16" s="4" customFormat="1" ht="16.5" thickBot="1" x14ac:dyDescent="0.3">
      <c r="A193" s="4" t="s">
        <v>2</v>
      </c>
      <c r="B193" s="4" t="s">
        <v>3</v>
      </c>
      <c r="C193" s="4" t="s">
        <v>20</v>
      </c>
      <c r="D193" s="4" t="s">
        <v>21</v>
      </c>
      <c r="E193" s="4" t="s">
        <v>22</v>
      </c>
      <c r="F193" s="4" t="s">
        <v>4</v>
      </c>
      <c r="G193" s="4" t="s">
        <v>5</v>
      </c>
      <c r="H193" s="4" t="s">
        <v>6</v>
      </c>
      <c r="I193" s="4" t="s">
        <v>7</v>
      </c>
      <c r="J193" s="4" t="s">
        <v>35</v>
      </c>
    </row>
    <row r="194" spans="1:16" s="7" customFormat="1" x14ac:dyDescent="0.2">
      <c r="A194" s="5">
        <v>5</v>
      </c>
      <c r="B194" s="6">
        <v>0.13696254603202107</v>
      </c>
      <c r="C194" s="8">
        <v>46.5591822188047</v>
      </c>
      <c r="D194" s="22">
        <f>C194*F194</f>
        <v>22.292971283555982</v>
      </c>
      <c r="E194" s="22">
        <f>C194*G194</f>
        <v>15.837046178839278</v>
      </c>
      <c r="F194" s="6">
        <v>0.47880933945081439</v>
      </c>
      <c r="G194" s="6">
        <v>0.34014871877287578</v>
      </c>
      <c r="H194" s="6">
        <f>G194/F194</f>
        <v>0.71040535500627489</v>
      </c>
      <c r="I194" s="6">
        <f>F194-G194</f>
        <v>0.13866062067793861</v>
      </c>
      <c r="J194" s="31"/>
    </row>
    <row r="195" spans="1:16" s="7" customFormat="1" x14ac:dyDescent="0.2">
      <c r="A195" s="5">
        <v>12</v>
      </c>
      <c r="B195" s="6">
        <v>0.14554875555198343</v>
      </c>
      <c r="C195" s="8">
        <v>36.888254791506888</v>
      </c>
      <c r="D195" s="22">
        <f t="shared" ref="D195:D199" si="98">C195*F195</f>
        <v>22.727042857783147</v>
      </c>
      <c r="E195" s="22">
        <f t="shared" ref="E195:E199" si="99">C195*G195</f>
        <v>19.993329098894751</v>
      </c>
      <c r="F195" s="6">
        <v>0.61610512577070453</v>
      </c>
      <c r="G195" s="6">
        <v>0.54199715361698253</v>
      </c>
      <c r="H195" s="6">
        <f t="shared" ref="H195:H199" si="100">G195/F195</f>
        <v>0.87971537801926558</v>
      </c>
      <c r="I195" s="6">
        <f t="shared" ref="I195:I199" si="101">F195-G195</f>
        <v>7.4107972153722002E-2</v>
      </c>
      <c r="J195" s="31"/>
    </row>
    <row r="196" spans="1:16" s="7" customFormat="1" x14ac:dyDescent="0.2">
      <c r="A196" s="5">
        <v>25</v>
      </c>
      <c r="B196" s="6">
        <v>0.1863957717149112</v>
      </c>
      <c r="C196" s="8">
        <v>25.192087053670218</v>
      </c>
      <c r="D196" s="22">
        <f t="shared" si="98"/>
        <v>18.495040543164077</v>
      </c>
      <c r="E196" s="22">
        <f t="shared" si="99"/>
        <v>30.854855764859533</v>
      </c>
      <c r="F196" s="6">
        <v>0.73416071101062452</v>
      </c>
      <c r="G196" s="6">
        <v>1.2247836274590957</v>
      </c>
      <c r="H196" s="6">
        <f t="shared" si="100"/>
        <v>1.6682772710257048</v>
      </c>
      <c r="I196" s="6">
        <f t="shared" si="101"/>
        <v>-0.49062291644847122</v>
      </c>
      <c r="J196" s="31"/>
    </row>
    <row r="197" spans="1:16" s="7" customFormat="1" x14ac:dyDescent="0.2">
      <c r="A197" s="5">
        <v>40</v>
      </c>
      <c r="B197" s="6">
        <v>0.20090063051562429</v>
      </c>
      <c r="C197" s="8">
        <v>16.382089333173372</v>
      </c>
      <c r="D197" s="22">
        <f t="shared" si="98"/>
        <v>9.7249863769329785</v>
      </c>
      <c r="E197" s="22">
        <f t="shared" si="99"/>
        <v>10.791761812799452</v>
      </c>
      <c r="F197" s="6">
        <v>0.59363529151560013</v>
      </c>
      <c r="G197" s="6">
        <v>0.65875369089499292</v>
      </c>
      <c r="H197" s="6">
        <f t="shared" si="100"/>
        <v>1.1096942858857668</v>
      </c>
      <c r="I197" s="6">
        <f t="shared" si="101"/>
        <v>-6.5118399379392788E-2</v>
      </c>
      <c r="J197" s="31"/>
    </row>
    <row r="198" spans="1:16" s="7" customFormat="1" x14ac:dyDescent="0.2">
      <c r="A198" s="5">
        <v>60</v>
      </c>
      <c r="B198" s="6">
        <v>0.27592576224345083</v>
      </c>
      <c r="C198" s="8">
        <v>12.660978489944386</v>
      </c>
      <c r="D198" s="22">
        <f t="shared" si="98"/>
        <v>7.2285867126095837</v>
      </c>
      <c r="E198" s="22">
        <f t="shared" si="99"/>
        <v>4.8971764902591808</v>
      </c>
      <c r="F198" s="6">
        <v>0.57093428587298201</v>
      </c>
      <c r="G198" s="6">
        <v>0.38679289236204145</v>
      </c>
      <c r="H198" s="6">
        <f t="shared" si="100"/>
        <v>0.67747357608874237</v>
      </c>
      <c r="I198" s="6">
        <f t="shared" si="101"/>
        <v>0.18414139351094055</v>
      </c>
      <c r="J198" s="31"/>
    </row>
    <row r="199" spans="1:16" s="7" customFormat="1" x14ac:dyDescent="0.2">
      <c r="A199" s="5">
        <v>80</v>
      </c>
      <c r="B199" s="6">
        <v>0.73858074123171424</v>
      </c>
      <c r="C199" s="8">
        <v>11.876260269279186</v>
      </c>
      <c r="D199" s="22">
        <f t="shared" si="98"/>
        <v>2.7836120334206345</v>
      </c>
      <c r="E199" s="22">
        <f t="shared" si="99"/>
        <v>3.0357191811450699</v>
      </c>
      <c r="F199" s="6">
        <v>0.23438455964299795</v>
      </c>
      <c r="G199" s="6">
        <v>0.25561238237576273</v>
      </c>
      <c r="H199" s="6">
        <f t="shared" si="100"/>
        <v>1.0905683495751506</v>
      </c>
      <c r="I199" s="6">
        <f t="shared" si="101"/>
        <v>-2.1227822732764773E-2</v>
      </c>
      <c r="J199" s="31"/>
    </row>
    <row r="200" spans="1:16" ht="15.75" x14ac:dyDescent="0.25">
      <c r="B200" s="16">
        <f>B194*A194+(A195-A194)*AVERAGE(B194:B195)+(A196-A195)*AVERAGE(B195:B196)+(A197-A196)*AVERAGE(B196:B197)+(A198-A197)*AVERAGE(B197:B198)+(A199-A198)*AVERAGE(B198:B199)</f>
        <v>21.649293692010353</v>
      </c>
      <c r="C200" s="15">
        <f>C194*A194+(A195-A194)*AVERAGE(C194:C195)+(A196-A195)*AVERAGE(C195:C196)+(A197-A196)*AVERAGE(C196:C197)+(A198-A197)*AVERAGE(C197:C198)+(A199-A198)*AVERAGE(C198:C199)</f>
        <v>1775.9935513485054</v>
      </c>
      <c r="D200" s="18">
        <f>(D194*A194+(A195-A194)*AVERAGE(D194:D195)+(A196-A195)*AVERAGE(D195:D196)+(A197-A196)*AVERAGE(D196:D197)+(A198-A197)*AVERAGE(D197:D198)+(A199-A198)*AVERAGE(D198:D199))/C200</f>
        <v>0.57336152347056579</v>
      </c>
      <c r="E200" s="18">
        <f>(E194*A194+(A195-A194)*AVERAGE(E194:E195)+(A196-A195)*AVERAGE(E195:E196)+(A197-A196)*AVERAGE(E196:E197)+(A198-A197)*AVERAGE(E197:E198)+(A199-A198)*AVERAGE(E198:E199))/C200</f>
        <v>0.61017829526177658</v>
      </c>
      <c r="F200" s="20">
        <f>(F194*A194+(A195-A194)*AVERAGE(F194:F195)+(A196-A195)*AVERAGE(F195:F196)+(A197-A196)*AVERAGE(F196:F197)+(A198-A197)*AVERAGE(F197:F198)+(A199-A198)*AVERAGE(F198:F199))/A199</f>
        <v>0.55825411890750409</v>
      </c>
      <c r="G200" s="20">
        <f>(G194*A194+(A195-A194)*AVERAGE(G194:G195)+(A196-A195)*AVERAGE(G195:G196)+(A197-A196)*AVERAGE(G196:G197)+(A198-A197)*AVERAGE(G197:G198)+(A199-A198)*AVERAGE(G198:G199))/A199</f>
        <v>0.59097972114784303</v>
      </c>
      <c r="H200" s="21">
        <f>G200/F200</f>
        <v>1.0586213359327872</v>
      </c>
      <c r="I200" s="14">
        <f>F200-G200</f>
        <v>-3.2725602240338936E-2</v>
      </c>
      <c r="J200" s="29">
        <f>C200/B200</f>
        <v>82.034710998628739</v>
      </c>
      <c r="L200" s="1">
        <v>0.57336152347056579</v>
      </c>
      <c r="M200" s="1">
        <v>0.61017829526177658</v>
      </c>
      <c r="N200" s="1">
        <v>1.0642121423990196</v>
      </c>
      <c r="O200" s="37">
        <v>43235</v>
      </c>
      <c r="P200" s="1">
        <v>80</v>
      </c>
    </row>
    <row r="201" spans="1:16" ht="15.75" x14ac:dyDescent="0.25">
      <c r="H201" s="19">
        <f>E200/D200</f>
        <v>1.0642121423990196</v>
      </c>
      <c r="J201" s="29"/>
    </row>
    <row r="202" spans="1:16" s="3" customFormat="1" ht="15.75" x14ac:dyDescent="0.25">
      <c r="A202" s="3" t="s">
        <v>17</v>
      </c>
      <c r="B202" s="3">
        <v>2.2000000000000002</v>
      </c>
      <c r="J202" s="32"/>
    </row>
    <row r="203" spans="1:16" s="3" customFormat="1" ht="15.75" x14ac:dyDescent="0.25">
      <c r="A203" s="3" t="s">
        <v>1</v>
      </c>
      <c r="J203" s="32"/>
    </row>
    <row r="204" spans="1:16" s="4" customFormat="1" ht="16.5" thickBot="1" x14ac:dyDescent="0.3">
      <c r="A204" s="4" t="s">
        <v>2</v>
      </c>
      <c r="B204" s="4" t="s">
        <v>3</v>
      </c>
      <c r="C204" s="4" t="s">
        <v>20</v>
      </c>
      <c r="D204" s="4" t="s">
        <v>21</v>
      </c>
      <c r="E204" s="4" t="s">
        <v>22</v>
      </c>
      <c r="F204" s="4" t="s">
        <v>4</v>
      </c>
      <c r="G204" s="4" t="s">
        <v>5</v>
      </c>
      <c r="H204" s="4" t="s">
        <v>6</v>
      </c>
      <c r="I204" s="4" t="s">
        <v>7</v>
      </c>
      <c r="J204" s="4" t="s">
        <v>35</v>
      </c>
    </row>
    <row r="205" spans="1:16" s="7" customFormat="1" x14ac:dyDescent="0.2">
      <c r="A205" s="5">
        <v>5</v>
      </c>
      <c r="B205" s="6">
        <v>9.0530325618244006E-2</v>
      </c>
      <c r="C205" s="8">
        <v>41.050097238579809</v>
      </c>
      <c r="D205" s="22">
        <f>C205*F205</f>
        <v>33.501023393413284</v>
      </c>
      <c r="E205" s="22">
        <f>C205*G205</f>
        <v>28.154802538730443</v>
      </c>
      <c r="F205" s="6">
        <v>0.81610095096019075</v>
      </c>
      <c r="G205" s="6">
        <v>0.68586445423252063</v>
      </c>
      <c r="H205" s="6">
        <f>G205/F205</f>
        <v>0.84041619290549874</v>
      </c>
      <c r="I205" s="6">
        <f>F205-G205</f>
        <v>0.13023649672767013</v>
      </c>
      <c r="J205" s="31"/>
    </row>
    <row r="206" spans="1:16" s="7" customFormat="1" x14ac:dyDescent="0.2">
      <c r="A206" s="5">
        <v>20</v>
      </c>
      <c r="B206" s="6">
        <v>0.10570207447876002</v>
      </c>
      <c r="C206" s="8">
        <v>37.696017600626185</v>
      </c>
      <c r="D206" s="22">
        <f t="shared" ref="D206:D210" si="102">C206*F206</f>
        <v>30.328010817786424</v>
      </c>
      <c r="E206" s="22">
        <f t="shared" ref="E206:E210" si="103">C206*G206</f>
        <v>19.362527744598776</v>
      </c>
      <c r="F206" s="6">
        <v>0.80454150725148832</v>
      </c>
      <c r="G206" s="6">
        <v>0.51364915916945919</v>
      </c>
      <c r="H206" s="6">
        <f t="shared" ref="H206:H210" si="104">G206/F206</f>
        <v>0.63843711547488835</v>
      </c>
      <c r="I206" s="6">
        <f t="shared" ref="I206:I210" si="105">F206-G206</f>
        <v>0.29089234808202913</v>
      </c>
      <c r="J206" s="31"/>
    </row>
    <row r="207" spans="1:16" s="7" customFormat="1" x14ac:dyDescent="0.2">
      <c r="A207" s="5">
        <v>40</v>
      </c>
      <c r="B207" s="6">
        <v>0.12087382333927604</v>
      </c>
      <c r="C207" s="8">
        <v>25.17853159278615</v>
      </c>
      <c r="D207" s="22">
        <f t="shared" si="102"/>
        <v>15.065944107547638</v>
      </c>
      <c r="E207" s="22">
        <f t="shared" si="103"/>
        <v>8.9433695311152128</v>
      </c>
      <c r="F207" s="6">
        <v>0.59836468429573353</v>
      </c>
      <c r="G207" s="6">
        <v>0.35519821710641614</v>
      </c>
      <c r="H207" s="6">
        <f t="shared" si="104"/>
        <v>0.59361494157109096</v>
      </c>
      <c r="I207" s="6">
        <f t="shared" si="105"/>
        <v>0.24316646718931739</v>
      </c>
      <c r="J207" s="31"/>
    </row>
    <row r="208" spans="1:16" s="7" customFormat="1" x14ac:dyDescent="0.2">
      <c r="A208" s="5">
        <v>60</v>
      </c>
      <c r="B208" s="6">
        <v>0.20673591853889972</v>
      </c>
      <c r="C208" s="8">
        <v>12.534339095776076</v>
      </c>
      <c r="D208" s="22">
        <f t="shared" si="102"/>
        <v>8.2647855287771499</v>
      </c>
      <c r="E208" s="22">
        <f t="shared" si="103"/>
        <v>5.785170580005973</v>
      </c>
      <c r="F208" s="6">
        <v>0.6593714647118718</v>
      </c>
      <c r="G208" s="6">
        <v>0.46154572138195199</v>
      </c>
      <c r="H208" s="6">
        <f t="shared" si="104"/>
        <v>0.69997830674039785</v>
      </c>
      <c r="I208" s="6">
        <f t="shared" si="105"/>
        <v>0.19782574332991981</v>
      </c>
      <c r="J208" s="31"/>
    </row>
    <row r="209" spans="1:16" s="7" customFormat="1" x14ac:dyDescent="0.2">
      <c r="A209" s="5">
        <v>82</v>
      </c>
      <c r="B209" s="6">
        <v>0.36095424486832089</v>
      </c>
      <c r="C209" s="8">
        <v>12.42406827742211</v>
      </c>
      <c r="D209" s="22">
        <f t="shared" si="102"/>
        <v>6.4745613689177111</v>
      </c>
      <c r="E209" s="22">
        <f t="shared" si="103"/>
        <v>1.532678981784942</v>
      </c>
      <c r="F209" s="6">
        <v>0.5211305366603417</v>
      </c>
      <c r="G209" s="6">
        <v>0.1233636959779297</v>
      </c>
      <c r="H209" s="6">
        <f t="shared" si="104"/>
        <v>0.23672321481773906</v>
      </c>
      <c r="I209" s="6">
        <f t="shared" si="105"/>
        <v>0.39776684068241197</v>
      </c>
      <c r="J209" s="31"/>
    </row>
    <row r="210" spans="1:16" s="7" customFormat="1" x14ac:dyDescent="0.2">
      <c r="A210" s="5">
        <v>100</v>
      </c>
      <c r="B210" s="6">
        <v>0.28509550056574073</v>
      </c>
      <c r="C210" s="8">
        <v>7.1973913304850745</v>
      </c>
      <c r="D210" s="22">
        <f t="shared" si="102"/>
        <v>2.8254668089063451</v>
      </c>
      <c r="E210" s="22">
        <f t="shared" si="103"/>
        <v>1.1939378291849216</v>
      </c>
      <c r="F210" s="6">
        <v>0.39256817910384767</v>
      </c>
      <c r="G210" s="6">
        <v>0.16588480108451392</v>
      </c>
      <c r="H210" s="6">
        <f t="shared" si="104"/>
        <v>0.42256303468914563</v>
      </c>
      <c r="I210" s="6">
        <f t="shared" si="105"/>
        <v>0.22668337801933375</v>
      </c>
      <c r="J210" s="31"/>
    </row>
    <row r="211" spans="1:16" ht="15.75" x14ac:dyDescent="0.25">
      <c r="B211" s="16">
        <f>B205*A205+(A206-A205)*AVERAGE(B205:B206)+(A207-A206)*AVERAGE(B206:B207)+(A208-A207)*AVERAGE(B207:B208)+(A209-A208)*AVERAGE(B208:B209)+(A210-A209)*AVERAGE(B209:B210)</f>
        <v>19.525290532166853</v>
      </c>
      <c r="C211" s="15">
        <f>C205*A205+(A206-A205)*AVERAGE(C205:C206)+(A207-A206)*AVERAGE(C206:C207)+(A208-A207)*AVERAGE(C207:C208)+(A209-A208)*AVERAGE(C208:C209)+(A210-A209)*AVERAGE(C209:C210)</f>
        <v>2252.8561638830347</v>
      </c>
      <c r="D211" s="18">
        <f>(D205*A205+(A206-A205)*AVERAGE(D205:D206)+(A207-A206)*AVERAGE(D206:D207)+(A208-A207)*AVERAGE(D207:D208)+(A209-A208)*AVERAGE(D208:D209)+(A210-A209)*AVERAGE(D209:D210))/C211</f>
        <v>0.70102246826118642</v>
      </c>
      <c r="E211" s="18">
        <f>(E205*A205+(A206-A205)*AVERAGE(E205:E206)+(A207-A206)*AVERAGE(E206:E207)+(A208-A207)*AVERAGE(E207:E208)+(A209-A208)*AVERAGE(E208:E209)+(A210-A209)*AVERAGE(E209:E210))/C211</f>
        <v>0.45832231845006932</v>
      </c>
      <c r="F211" s="20">
        <f>(F205*A205+(A206-A205)*AVERAGE(F205:F206)+(A207-A206)*AVERAGE(F206:F207)+(A208-A207)*AVERAGE(F207:F208)+(A209-A208)*AVERAGE(F208:F209)+(A210-A209)*AVERAGE(F209:F210))/A210</f>
        <v>0.64050557053908863</v>
      </c>
      <c r="G211" s="20">
        <f>(G205*A205+(A206-A205)*AVERAGE(G205:G206)+(A207-A206)*AVERAGE(G206:G207)+(A208-A207)*AVERAGE(G207:G208)+(A209-A208)*AVERAGE(G208:G209)+(A210-A209)*AVERAGE(G209:G210))/A210</f>
        <v>0.38318827583840581</v>
      </c>
      <c r="H211" s="21">
        <f>G211/F211</f>
        <v>0.59825908386072446</v>
      </c>
      <c r="I211" s="14">
        <f>F211-G211</f>
        <v>0.25731729470068282</v>
      </c>
      <c r="J211" s="29">
        <f>C211/B211</f>
        <v>115.38144132460292</v>
      </c>
      <c r="L211" s="1">
        <v>0.70102246826118642</v>
      </c>
      <c r="M211" s="1">
        <v>0.45832231845006932</v>
      </c>
      <c r="N211" s="1">
        <v>0.65379119671711849</v>
      </c>
      <c r="O211" s="37">
        <v>43236</v>
      </c>
      <c r="P211" s="1">
        <v>100</v>
      </c>
    </row>
    <row r="212" spans="1:16" ht="15.75" x14ac:dyDescent="0.25">
      <c r="H212" s="19">
        <f>E211/D211</f>
        <v>0.65379119671711849</v>
      </c>
      <c r="J212" s="29"/>
    </row>
    <row r="213" spans="1:16" s="3" customFormat="1" ht="15.75" x14ac:dyDescent="0.25">
      <c r="A213" s="3" t="s">
        <v>18</v>
      </c>
      <c r="B213" s="3">
        <v>2.2999999999999998</v>
      </c>
      <c r="J213" s="32"/>
    </row>
    <row r="214" spans="1:16" s="3" customFormat="1" ht="15.75" x14ac:dyDescent="0.25">
      <c r="A214" s="3" t="s">
        <v>1</v>
      </c>
      <c r="J214" s="32"/>
    </row>
    <row r="215" spans="1:16" s="4" customFormat="1" ht="16.5" thickBot="1" x14ac:dyDescent="0.3">
      <c r="A215" s="4" t="s">
        <v>2</v>
      </c>
      <c r="B215" s="4" t="s">
        <v>3</v>
      </c>
      <c r="C215" s="4" t="s">
        <v>20</v>
      </c>
      <c r="D215" s="4" t="s">
        <v>21</v>
      </c>
      <c r="E215" s="4" t="s">
        <v>22</v>
      </c>
      <c r="F215" s="4" t="s">
        <v>4</v>
      </c>
      <c r="G215" s="4" t="s">
        <v>5</v>
      </c>
      <c r="H215" s="4" t="s">
        <v>6</v>
      </c>
      <c r="I215" s="4" t="s">
        <v>7</v>
      </c>
      <c r="J215" s="4" t="s">
        <v>35</v>
      </c>
    </row>
    <row r="216" spans="1:16" s="7" customFormat="1" x14ac:dyDescent="0.2">
      <c r="A216" s="5">
        <v>5</v>
      </c>
      <c r="B216" s="6">
        <v>0.14113060890578921</v>
      </c>
      <c r="C216" s="8">
        <v>47.798262430810716</v>
      </c>
      <c r="D216" s="22">
        <f>C216*F216</f>
        <v>16.972284209981687</v>
      </c>
      <c r="E216" s="22">
        <f>C216*G216</f>
        <v>15.212640261541276</v>
      </c>
      <c r="F216" s="6">
        <v>0.3550816148296087</v>
      </c>
      <c r="G216" s="6">
        <v>0.31826764170689231</v>
      </c>
      <c r="H216" s="6">
        <f>G216/F216</f>
        <v>0.89632250281281911</v>
      </c>
      <c r="I216" s="6">
        <f>F216-G216</f>
        <v>3.6813973122716392E-2</v>
      </c>
      <c r="J216" s="31"/>
    </row>
    <row r="217" spans="1:16" s="7" customFormat="1" x14ac:dyDescent="0.2">
      <c r="A217" s="5">
        <v>12</v>
      </c>
      <c r="B217" s="6">
        <v>0.12725095953614129</v>
      </c>
      <c r="C217" s="8">
        <v>39.243941786099427</v>
      </c>
      <c r="D217" s="22">
        <f t="shared" ref="D217:D221" si="106">C217*F217</f>
        <v>17.645649633071844</v>
      </c>
      <c r="E217" s="22">
        <f t="shared" ref="E217:E221" si="107">C217*G217</f>
        <v>24.94628395607517</v>
      </c>
      <c r="F217" s="6">
        <v>0.44964009296645369</v>
      </c>
      <c r="G217" s="6">
        <v>0.6356722291569441</v>
      </c>
      <c r="H217" s="6">
        <f t="shared" ref="H217:H221" si="108">G217/F217</f>
        <v>1.4137356501355625</v>
      </c>
      <c r="I217" s="6">
        <f t="shared" ref="I217:I221" si="109">F217-G217</f>
        <v>-0.18603213619049042</v>
      </c>
      <c r="J217" s="31"/>
    </row>
    <row r="218" spans="1:16" s="7" customFormat="1" x14ac:dyDescent="0.2">
      <c r="A218" s="5">
        <v>25</v>
      </c>
      <c r="B218" s="6">
        <v>0.11337131016649339</v>
      </c>
      <c r="C218" s="8">
        <v>36.662643516162774</v>
      </c>
      <c r="D218" s="22">
        <f t="shared" si="106"/>
        <v>33.293156146526677</v>
      </c>
      <c r="E218" s="22">
        <f t="shared" si="107"/>
        <v>19.949223269965607</v>
      </c>
      <c r="F218" s="6">
        <v>0.90809480587097724</v>
      </c>
      <c r="G218" s="6">
        <v>0.54412942866956571</v>
      </c>
      <c r="H218" s="6">
        <f t="shared" si="108"/>
        <v>0.59919892190956547</v>
      </c>
      <c r="I218" s="6">
        <f t="shared" si="109"/>
        <v>0.36396537720141153</v>
      </c>
      <c r="J218" s="31"/>
    </row>
    <row r="219" spans="1:16" s="7" customFormat="1" x14ac:dyDescent="0.2">
      <c r="A219" s="5">
        <v>40</v>
      </c>
      <c r="B219" s="6">
        <v>0.19006366704382721</v>
      </c>
      <c r="C219" s="8">
        <v>36.119145972451783</v>
      </c>
      <c r="D219" s="22">
        <f t="shared" si="106"/>
        <v>18.278188592900051</v>
      </c>
      <c r="E219" s="22">
        <f t="shared" si="107"/>
        <v>3.5674042183784782</v>
      </c>
      <c r="F219" s="6">
        <v>0.50605262391422268</v>
      </c>
      <c r="G219" s="6">
        <v>9.8767679089072358E-2</v>
      </c>
      <c r="H219" s="6">
        <f t="shared" si="108"/>
        <v>0.19517274374574481</v>
      </c>
      <c r="I219" s="6">
        <f t="shared" si="109"/>
        <v>0.40728494482515032</v>
      </c>
      <c r="J219" s="31"/>
    </row>
    <row r="220" spans="1:16" s="7" customFormat="1" x14ac:dyDescent="0.2">
      <c r="A220" s="5">
        <v>60</v>
      </c>
      <c r="B220" s="6">
        <v>0.29843330176179883</v>
      </c>
      <c r="C220" s="8">
        <v>15.398852428016671</v>
      </c>
      <c r="D220" s="22">
        <f t="shared" si="106"/>
        <v>6.2448174061011699</v>
      </c>
      <c r="E220" s="22">
        <f t="shared" si="107"/>
        <v>3.5146030003640516</v>
      </c>
      <c r="F220" s="6">
        <v>0.40553784350445166</v>
      </c>
      <c r="G220" s="6">
        <v>0.22823798181022784</v>
      </c>
      <c r="H220" s="6">
        <f t="shared" si="108"/>
        <v>0.56280316489803106</v>
      </c>
      <c r="I220" s="6">
        <f t="shared" si="109"/>
        <v>0.17729986169422382</v>
      </c>
      <c r="J220" s="31"/>
    </row>
    <row r="221" spans="1:16" s="7" customFormat="1" x14ac:dyDescent="0.2">
      <c r="A221" s="5">
        <v>81</v>
      </c>
      <c r="B221" s="6">
        <v>0.89279906756113547</v>
      </c>
      <c r="C221" s="8">
        <v>14.186483775689283</v>
      </c>
      <c r="D221" s="22">
        <f t="shared" si="106"/>
        <v>2.3492176480377167</v>
      </c>
      <c r="E221" s="22">
        <f t="shared" si="107"/>
        <v>0.56946216920733272</v>
      </c>
      <c r="F221" s="6">
        <v>0.16559548406656355</v>
      </c>
      <c r="G221" s="6">
        <v>4.014117791352876E-2</v>
      </c>
      <c r="H221" s="6">
        <f t="shared" si="108"/>
        <v>0.2424050277687127</v>
      </c>
      <c r="I221" s="6">
        <f t="shared" si="109"/>
        <v>0.12545430615303479</v>
      </c>
      <c r="J221" s="31"/>
    </row>
    <row r="222" spans="1:16" ht="15.75" x14ac:dyDescent="0.25">
      <c r="B222" s="16">
        <f>B216*A216+(A217-A216)*AVERAGE(B216:B217)+(A218-A217)*AVERAGE(B217:B218)+(A219-A218)*AVERAGE(B218:B219)+(A220-A219)*AVERAGE(B219:B220)+(A221-A220)*AVERAGE(B220:B221)</f>
        <v>22.877705182167304</v>
      </c>
      <c r="C222" s="15">
        <f>C216*A216+(A217-A216)*AVERAGE(C216:C217)+(A218-A217)*AVERAGE(C217:C218)+(A219-A218)*AVERAGE(C218:C219)+(A220-A219)*AVERAGE(C219:C220)+(A221-A220)*AVERAGE(C220:C221)</f>
        <v>2408.7212666861496</v>
      </c>
      <c r="D222" s="18">
        <f>(D216*A216+(A217-A216)*AVERAGE(D216:D217)+(A218-A217)*AVERAGE(D217:D218)+(A219-A218)*AVERAGE(D218:D219)+(A220-A219)*AVERAGE(D219:D220)+(A221-A220)*AVERAGE(D220:D221))/C222</f>
        <v>0.52284129263523094</v>
      </c>
      <c r="E222" s="18">
        <f>(E216*A216+(A217-A216)*AVERAGE(E216:E217)+(A218-A217)*AVERAGE(E217:E218)+(A219-A218)*AVERAGE(E218:E219)+(A220-A219)*AVERAGE(E219:E220)+(A221-A220)*AVERAGE(E220:E221))/C222</f>
        <v>0.331511041444705</v>
      </c>
      <c r="F222" s="20">
        <f>(F216*A216+(A217-A216)*AVERAGE(F216:F217)+(A218-A217)*AVERAGE(F217:F218)+(A219-A218)*AVERAGE(F218:F219)+(A220-A219)*AVERAGE(F219:F220)+(A221-A220)*AVERAGE(F220:F221))/A221</f>
        <v>0.48316199050554287</v>
      </c>
      <c r="G222" s="20">
        <f>(G216*A216+(A217-A216)*AVERAGE(G216:G217)+(A218-A217)*AVERAGE(G217:G218)+(A219-A218)*AVERAGE(G218:G219)+(A220-A219)*AVERAGE(G219:G220)+(A221-A220)*AVERAGE(G220:G221))/A221</f>
        <v>0.29022968674953625</v>
      </c>
      <c r="H222" s="21">
        <f>G222/F222</f>
        <v>0.60068815936009912</v>
      </c>
      <c r="I222" s="14">
        <f>F222-G222</f>
        <v>0.19293230375600662</v>
      </c>
      <c r="J222" s="29">
        <f>C222/B222</f>
        <v>105.28683919590405</v>
      </c>
      <c r="L222" s="1">
        <v>0.52284129263523094</v>
      </c>
      <c r="M222" s="1">
        <v>0.331511041444705</v>
      </c>
      <c r="N222" s="1">
        <v>0.63405673215636638</v>
      </c>
      <c r="O222" s="37">
        <v>43237</v>
      </c>
      <c r="P222" s="1">
        <v>81</v>
      </c>
    </row>
    <row r="223" spans="1:16" ht="15.75" x14ac:dyDescent="0.25">
      <c r="H223" s="19">
        <f>E222/D222</f>
        <v>0.63405673215636638</v>
      </c>
      <c r="J223" s="29"/>
    </row>
    <row r="224" spans="1:16" s="3" customFormat="1" ht="15.75" x14ac:dyDescent="0.25">
      <c r="A224" s="3" t="s">
        <v>19</v>
      </c>
      <c r="B224" s="3">
        <v>2.4</v>
      </c>
      <c r="J224" s="32"/>
    </row>
    <row r="225" spans="1:16" s="3" customFormat="1" ht="15.75" x14ac:dyDescent="0.25">
      <c r="A225" s="3" t="s">
        <v>1</v>
      </c>
      <c r="J225" s="32"/>
    </row>
    <row r="226" spans="1:16" s="4" customFormat="1" ht="16.5" thickBot="1" x14ac:dyDescent="0.3">
      <c r="A226" s="4" t="s">
        <v>2</v>
      </c>
      <c r="B226" s="4" t="s">
        <v>3</v>
      </c>
      <c r="C226" s="4" t="s">
        <v>20</v>
      </c>
      <c r="D226" s="4" t="s">
        <v>21</v>
      </c>
      <c r="E226" s="4" t="s">
        <v>22</v>
      </c>
      <c r="F226" s="4" t="s">
        <v>4</v>
      </c>
      <c r="G226" s="4" t="s">
        <v>5</v>
      </c>
      <c r="H226" s="4" t="s">
        <v>6</v>
      </c>
      <c r="I226" s="4" t="s">
        <v>7</v>
      </c>
      <c r="J226" s="4" t="s">
        <v>35</v>
      </c>
    </row>
    <row r="227" spans="1:16" s="7" customFormat="1" x14ac:dyDescent="0.2">
      <c r="A227" s="5">
        <v>5</v>
      </c>
      <c r="B227" s="6">
        <v>0.13821296489415152</v>
      </c>
      <c r="C227" s="8">
        <v>24.392979153630879</v>
      </c>
      <c r="D227" s="8">
        <f>C227*F227</f>
        <v>14.240214266838667</v>
      </c>
      <c r="E227" s="8">
        <f>C227*G227</f>
        <v>14.088232596655738</v>
      </c>
      <c r="F227" s="6">
        <v>0.5837833163858962</v>
      </c>
      <c r="G227" s="6">
        <v>0.57755276663526001</v>
      </c>
      <c r="H227" s="6">
        <f>G227/F227</f>
        <v>0.98932729049331436</v>
      </c>
      <c r="I227" s="6">
        <f>F227-G227</f>
        <v>6.230549750636194E-3</v>
      </c>
      <c r="J227" s="31"/>
    </row>
    <row r="228" spans="1:16" s="7" customFormat="1" x14ac:dyDescent="0.2">
      <c r="A228" s="5">
        <v>12</v>
      </c>
      <c r="B228" s="6">
        <v>0.20244281377891851</v>
      </c>
      <c r="C228" s="8">
        <v>22.823655504779126</v>
      </c>
      <c r="D228" s="8">
        <f t="shared" ref="D228:D232" si="110">C228*F228</f>
        <v>-1.2155525802034572</v>
      </c>
      <c r="E228" s="8">
        <f t="shared" ref="E228:E232" si="111">C228*G228</f>
        <v>13.014249378763841</v>
      </c>
      <c r="F228" s="6">
        <v>-5.3258452834118897E-2</v>
      </c>
      <c r="G228" s="6">
        <v>0.57020880708783661</v>
      </c>
      <c r="H228" s="6">
        <f t="shared" ref="H228:H232" si="112">G228/F228</f>
        <v>-10.706447084819265</v>
      </c>
      <c r="I228" s="6">
        <f t="shared" ref="I228:I232" si="113">F228-G228</f>
        <v>-0.62346725992195551</v>
      </c>
      <c r="J228" s="31"/>
    </row>
    <row r="229" spans="1:16" s="7" customFormat="1" x14ac:dyDescent="0.2">
      <c r="A229" s="5">
        <v>25</v>
      </c>
      <c r="B229" s="6">
        <v>0.2666726626636855</v>
      </c>
      <c r="C229" s="8">
        <v>27.327857639351652</v>
      </c>
      <c r="D229" s="8">
        <f t="shared" si="110"/>
        <v>-12.948413516992547</v>
      </c>
      <c r="E229" s="8">
        <f t="shared" si="111"/>
        <v>3.6375739483509144</v>
      </c>
      <c r="F229" s="6">
        <v>-0.47381736570330529</v>
      </c>
      <c r="G229" s="6">
        <v>0.13310863940951118</v>
      </c>
      <c r="H229" s="6">
        <f t="shared" si="112"/>
        <v>-0.2809281572276966</v>
      </c>
      <c r="I229" s="6">
        <f t="shared" si="113"/>
        <v>-0.60692600511281647</v>
      </c>
      <c r="J229" s="31"/>
    </row>
    <row r="230" spans="1:16" s="7" customFormat="1" x14ac:dyDescent="0.2">
      <c r="A230" s="5">
        <v>45</v>
      </c>
      <c r="B230" s="6">
        <v>0.15505193890417479</v>
      </c>
      <c r="C230" s="8">
        <v>22.756374138237192</v>
      </c>
      <c r="D230" s="8">
        <f t="shared" si="110"/>
        <v>13.815052297093583</v>
      </c>
      <c r="E230" s="8">
        <f t="shared" si="111"/>
        <v>9.3906538364922909</v>
      </c>
      <c r="F230" s="6">
        <v>0.60708495181050659</v>
      </c>
      <c r="G230" s="6">
        <v>0.41266037284530832</v>
      </c>
      <c r="H230" s="6">
        <f t="shared" si="112"/>
        <v>0.67974073746126173</v>
      </c>
      <c r="I230" s="6">
        <f t="shared" si="113"/>
        <v>0.19442457896519827</v>
      </c>
      <c r="J230" s="31"/>
    </row>
    <row r="231" spans="1:16" s="7" customFormat="1" x14ac:dyDescent="0.2">
      <c r="A231" s="5">
        <v>67</v>
      </c>
      <c r="B231" s="6">
        <v>0.75275215500252601</v>
      </c>
      <c r="C231" s="8">
        <v>20.463706026610367</v>
      </c>
      <c r="D231" s="8">
        <f t="shared" si="110"/>
        <v>8.1126299955427648</v>
      </c>
      <c r="E231" s="8">
        <f t="shared" si="111"/>
        <v>7.7536084004067298</v>
      </c>
      <c r="F231" s="6">
        <v>0.39643992075498707</v>
      </c>
      <c r="G231" s="6">
        <v>0.37889561110407755</v>
      </c>
      <c r="H231" s="6">
        <f t="shared" si="112"/>
        <v>0.95574535072679401</v>
      </c>
      <c r="I231" s="6">
        <f t="shared" si="113"/>
        <v>1.7544309650909529E-2</v>
      </c>
      <c r="J231" s="31"/>
    </row>
    <row r="232" spans="1:16" s="7" customFormat="1" x14ac:dyDescent="0.2">
      <c r="A232" s="5">
        <v>90</v>
      </c>
      <c r="B232" s="6">
        <v>0.48516251850661152</v>
      </c>
      <c r="C232" s="8">
        <v>16.559765429489854</v>
      </c>
      <c r="D232" s="8">
        <f t="shared" si="110"/>
        <v>4.8112985708395701</v>
      </c>
      <c r="E232" s="8">
        <f t="shared" si="111"/>
        <v>2.8438335734246012</v>
      </c>
      <c r="F232" s="6">
        <v>0.29054146879831672</v>
      </c>
      <c r="G232" s="6">
        <v>0.17173151307809373</v>
      </c>
      <c r="H232" s="6">
        <f t="shared" si="112"/>
        <v>0.59107401703576945</v>
      </c>
      <c r="I232" s="6">
        <f t="shared" si="113"/>
        <v>0.11880995572022299</v>
      </c>
      <c r="J232" s="31"/>
    </row>
    <row r="233" spans="1:16" ht="15.75" x14ac:dyDescent="0.25">
      <c r="B233" s="16">
        <f>B227*A227+(A228-A227)*AVERAGE(B227:B228)+(A229-A228)*AVERAGE(B228:B229)+(A230-A229)*AVERAGE(B229:B230)+(A231-A230)*AVERAGE(B230:B231)+(A232-A231)*AVERAGE(B231:B232)</f>
        <v>33.371720440710824</v>
      </c>
      <c r="C233" s="15">
        <f>C227*A227+(A228-A227)*AVERAGE(C227:C228)+(A229-A228)*AVERAGE(C228:C229)+(A230-A229)*AVERAGE(C229:C230)+(A231-A230)*AVERAGE(C230:C231)+(A232-A231)*AVERAGE(C231:C232)</f>
        <v>2015.2410738438034</v>
      </c>
      <c r="D233" s="18">
        <f>(D227*A227+(A228-A227)*AVERAGE(D227:D228)+(A229-A228)*AVERAGE(D228:D229)+(A230-A229)*AVERAGE(D229:D230)+(A231-A230)*AVERAGE(D230:D231)+(A232-A231)*AVERAGE(D231:D232))/C233</f>
        <v>0.21000846232843914</v>
      </c>
      <c r="E233" s="18">
        <f>(E227*A227+(A228-A227)*AVERAGE(E227:E228)+(A229-A228)*AVERAGE(E228:E229)+(A230-A229)*AVERAGE(E229:E230)+(A231-A230)*AVERAGE(E230:E231)+(A232-A231)*AVERAGE(E231:E232))/C233</f>
        <v>0.35443722140621498</v>
      </c>
      <c r="F233" s="20">
        <f>(F227*A227+(A228-A227)*AVERAGE(F227:F228)+(A229-A228)*AVERAGE(F228:F229)+(A230-A229)*AVERAGE(F229:F230)+(A231-A230)*AVERAGE(F230:F231)+(A232-A231)*AVERAGE(F231:F232))/A232</f>
        <v>0.24023884692247646</v>
      </c>
      <c r="G233" s="20">
        <f>(G227*A227+(A228-A227)*AVERAGE(G227:G228)+(A229-A228)*AVERAGE(G228:G229)+(A230-A229)*AVERAGE(G229:G230)+(A231-A230)*AVERAGE(G230:G231)+(A232-A231)*AVERAGE(G231:G232))/A232</f>
        <v>0.35526122908362567</v>
      </c>
      <c r="H233" s="21">
        <f>G233/F233</f>
        <v>1.4787834425390254</v>
      </c>
      <c r="I233" s="14">
        <f>F233-G233</f>
        <v>-0.11502238216114921</v>
      </c>
      <c r="J233" s="29">
        <f>C233/B233</f>
        <v>60.387688954309077</v>
      </c>
      <c r="L233" s="1">
        <v>0.21000846232843914</v>
      </c>
      <c r="M233" s="1">
        <v>0.35443722140621498</v>
      </c>
      <c r="N233" s="1">
        <v>1.6877282823579696</v>
      </c>
      <c r="O233" s="37">
        <v>43238</v>
      </c>
      <c r="P233" s="1">
        <v>90</v>
      </c>
    </row>
    <row r="234" spans="1:16" ht="15.75" x14ac:dyDescent="0.25">
      <c r="H234" s="19">
        <f>E233/D233</f>
        <v>1.6877282823579696</v>
      </c>
      <c r="J234" s="29"/>
    </row>
    <row r="235" spans="1:16" s="3" customFormat="1" ht="15.75" x14ac:dyDescent="0.25">
      <c r="A235" s="3" t="s">
        <v>30</v>
      </c>
      <c r="J235" s="32"/>
    </row>
    <row r="236" spans="1:16" s="3" customFormat="1" ht="15.75" x14ac:dyDescent="0.25">
      <c r="A236" s="3" t="s">
        <v>1</v>
      </c>
      <c r="J236" s="32"/>
    </row>
    <row r="237" spans="1:16" s="4" customFormat="1" ht="16.5" thickBot="1" x14ac:dyDescent="0.3">
      <c r="A237" s="4" t="s">
        <v>2</v>
      </c>
      <c r="B237" s="4" t="s">
        <v>3</v>
      </c>
      <c r="C237" s="4" t="s">
        <v>20</v>
      </c>
      <c r="D237" s="4" t="s">
        <v>21</v>
      </c>
      <c r="E237" s="4" t="s">
        <v>22</v>
      </c>
      <c r="F237" s="4" t="s">
        <v>4</v>
      </c>
      <c r="G237" s="4" t="s">
        <v>5</v>
      </c>
      <c r="H237" s="4" t="s">
        <v>6</v>
      </c>
      <c r="I237" s="4" t="s">
        <v>7</v>
      </c>
      <c r="J237" s="4" t="s">
        <v>35</v>
      </c>
    </row>
    <row r="238" spans="1:16" s="12" customFormat="1" x14ac:dyDescent="0.2">
      <c r="A238" s="9">
        <f>AVERAGE(A194,A205,A216,A227)</f>
        <v>5</v>
      </c>
      <c r="B238" s="11">
        <f>AVERAGE(B194,B205,B216,B227)</f>
        <v>0.12670911136255147</v>
      </c>
      <c r="C238" s="10">
        <f>AVERAGE(C194,C205,C216,C227)</f>
        <v>39.950130260456525</v>
      </c>
      <c r="D238" s="17">
        <f>C238*F238</f>
        <v>22.309902769139807</v>
      </c>
      <c r="E238" s="17">
        <f>C238*G238</f>
        <v>19.194375478438563</v>
      </c>
      <c r="F238" s="11">
        <v>0.55844380540662752</v>
      </c>
      <c r="G238" s="11">
        <v>0.48045839533688722</v>
      </c>
      <c r="H238" s="11">
        <f>G238/F238</f>
        <v>0.86035226944104848</v>
      </c>
      <c r="I238" s="11">
        <f>F238-G238</f>
        <v>7.7985410069740302E-2</v>
      </c>
      <c r="J238" s="33"/>
    </row>
    <row r="239" spans="1:16" s="12" customFormat="1" x14ac:dyDescent="0.2">
      <c r="A239" s="9">
        <f t="shared" ref="A239" si="114">AVERAGE(A195,A206,A217,A228)</f>
        <v>14</v>
      </c>
      <c r="B239" s="11">
        <f t="shared" ref="B239:C239" si="115">AVERAGE(B195,B206,B217,B228)</f>
        <v>0.14523615083645081</v>
      </c>
      <c r="C239" s="10">
        <f t="shared" si="115"/>
        <v>34.162967420752906</v>
      </c>
      <c r="D239" s="17">
        <f t="shared" ref="D239:D243" si="116">C239*F239</f>
        <v>15.518769424591261</v>
      </c>
      <c r="E239" s="17">
        <f t="shared" ref="E239:E243" si="117">C239*G239</f>
        <v>19.315121286523837</v>
      </c>
      <c r="F239" s="11">
        <v>0.45425706828863194</v>
      </c>
      <c r="G239" s="11">
        <v>0.56538183725780566</v>
      </c>
      <c r="H239" s="11">
        <f t="shared" ref="H239:H243" si="118">G239/F239</f>
        <v>1.2446296969859494</v>
      </c>
      <c r="I239" s="11">
        <f t="shared" ref="I239:I243" si="119">F239-G239</f>
        <v>-0.11112476896917373</v>
      </c>
      <c r="J239" s="33"/>
    </row>
    <row r="240" spans="1:16" s="12" customFormat="1" x14ac:dyDescent="0.2">
      <c r="A240" s="9">
        <f t="shared" ref="A240" si="120">AVERAGE(A196,A207,A218,A229)</f>
        <v>28.75</v>
      </c>
      <c r="B240" s="11">
        <f t="shared" ref="B240:C240" si="121">AVERAGE(B196,B207,B218,B229)</f>
        <v>0.17182839197109154</v>
      </c>
      <c r="C240" s="10">
        <f t="shared" si="121"/>
        <v>28.590279950492697</v>
      </c>
      <c r="D240" s="17">
        <f t="shared" si="116"/>
        <v>12.6283469208817</v>
      </c>
      <c r="E240" s="17">
        <f t="shared" si="117"/>
        <v>16.133637303083862</v>
      </c>
      <c r="F240" s="11">
        <v>0.44170070886850743</v>
      </c>
      <c r="G240" s="11">
        <v>0.56430497816114711</v>
      </c>
      <c r="H240" s="11">
        <f t="shared" si="118"/>
        <v>1.277573177563404</v>
      </c>
      <c r="I240" s="11">
        <f t="shared" si="119"/>
        <v>-0.12260426929263968</v>
      </c>
      <c r="J240" s="33"/>
    </row>
    <row r="241" spans="1:10" s="12" customFormat="1" x14ac:dyDescent="0.2">
      <c r="A241" s="9">
        <f t="shared" ref="A241" si="122">AVERAGE(A197,A208,A219,A230)</f>
        <v>46.25</v>
      </c>
      <c r="B241" s="11">
        <f t="shared" ref="B241:C241" si="123">AVERAGE(B197,B208,B219,B230)</f>
        <v>0.1881880387506315</v>
      </c>
      <c r="C241" s="10">
        <f t="shared" si="123"/>
        <v>21.947987134909607</v>
      </c>
      <c r="D241" s="17">
        <f t="shared" si="116"/>
        <v>12.983026339256549</v>
      </c>
      <c r="E241" s="17">
        <f t="shared" si="117"/>
        <v>8.9532833480472114</v>
      </c>
      <c r="F241" s="11">
        <v>0.59153608298805027</v>
      </c>
      <c r="G241" s="11">
        <v>0.40793186605283138</v>
      </c>
      <c r="H241" s="11">
        <f t="shared" si="118"/>
        <v>0.68961451006036445</v>
      </c>
      <c r="I241" s="11">
        <f t="shared" si="119"/>
        <v>0.18360421693521889</v>
      </c>
      <c r="J241" s="33"/>
    </row>
    <row r="242" spans="1:10" s="12" customFormat="1" x14ac:dyDescent="0.2">
      <c r="A242" s="9">
        <f t="shared" ref="A242" si="124">AVERAGE(A198,A209,A220,A231)</f>
        <v>67.25</v>
      </c>
      <c r="B242" s="11">
        <f t="shared" ref="B242:C242" si="125">AVERAGE(B198,B209,B220,B231)</f>
        <v>0.42201636596902414</v>
      </c>
      <c r="C242" s="10">
        <f t="shared" si="125"/>
        <v>15.236901305498384</v>
      </c>
      <c r="D242" s="17">
        <f t="shared" si="116"/>
        <v>7.2148349908430447</v>
      </c>
      <c r="E242" s="17">
        <f t="shared" si="117"/>
        <v>4.2560100553434532</v>
      </c>
      <c r="F242" s="11">
        <v>0.47351064669819065</v>
      </c>
      <c r="G242" s="11">
        <v>0.27932254531356915</v>
      </c>
      <c r="H242" s="11">
        <f t="shared" si="118"/>
        <v>0.58989707467254815</v>
      </c>
      <c r="I242" s="11">
        <f t="shared" si="119"/>
        <v>0.1941881013846215</v>
      </c>
      <c r="J242" s="33"/>
    </row>
    <row r="243" spans="1:10" s="12" customFormat="1" x14ac:dyDescent="0.2">
      <c r="A243" s="9">
        <f t="shared" ref="A243" si="126">AVERAGE(A199,A210,A221,A232)</f>
        <v>87.75</v>
      </c>
      <c r="B243" s="11">
        <f t="shared" ref="B243:C243" si="127">AVERAGE(B199,B210,B221,B232)</f>
        <v>0.60040945696630055</v>
      </c>
      <c r="C243" s="10">
        <f t="shared" si="127"/>
        <v>12.45497520123585</v>
      </c>
      <c r="D243" s="17">
        <f t="shared" si="116"/>
        <v>3.3724638124345576</v>
      </c>
      <c r="E243" s="17">
        <f t="shared" si="117"/>
        <v>1.9721515198770672</v>
      </c>
      <c r="F243" s="11">
        <v>0.27077242290293146</v>
      </c>
      <c r="G243" s="11">
        <v>0.1583424686129748</v>
      </c>
      <c r="H243" s="11">
        <f t="shared" si="118"/>
        <v>0.58478063207248621</v>
      </c>
      <c r="I243" s="11">
        <f t="shared" si="119"/>
        <v>0.11242995428995667</v>
      </c>
      <c r="J243" s="33"/>
    </row>
    <row r="244" spans="1:10" s="13" customFormat="1" ht="15.75" x14ac:dyDescent="0.25">
      <c r="A244" s="2" t="s">
        <v>33</v>
      </c>
      <c r="B244" s="16">
        <f>B238*A238+(A239-A238)*AVERAGE(B238:B239)+(A240-A239)*AVERAGE(B239:B240)+(A241-A240)*AVERAGE(B240:B241)+(A242-A241)*AVERAGE(B241:B242)+(A243-A242)*AVERAGE(B242:B243)</f>
        <v>24.232804943372429</v>
      </c>
      <c r="C244" s="15">
        <f>C238*A238+(A239-A238)*AVERAGE(C238:C239)+(A240-A239)*AVERAGE(C239:C240)+(A241-A240)*AVERAGE(C240:C241)+(A242-A241)*AVERAGE(C241:C242)+(A243-A242)*AVERAGE(C242:C243)</f>
        <v>2112.5576900462415</v>
      </c>
      <c r="D244" s="18">
        <f>(D238*A238+(A239-A238)*AVERAGE(D238:D239)+(A240-A239)*AVERAGE(D239:D240)+(A241-A240)*AVERAGE(D240:D241)+(A242-A241)*AVERAGE(D241:D242)+(A243-A242)*AVERAGE(D242:D243))/C244</f>
        <v>0.4894826774972324</v>
      </c>
      <c r="E244" s="18">
        <f>(E238*A238+(A239-A238)*AVERAGE(E238:E239)+(A240-A239)*AVERAGE(E239:E240)+(A241-A240)*AVERAGE(E240:E241)+(A242-A241)*AVERAGE(E241:E242)+(A243-A242)*AVERAGE(E242:E243))/C244</f>
        <v>0.45099170758789314</v>
      </c>
      <c r="F244" s="20">
        <f>(F238*A238+(A239-A238)*AVERAGE(F238:F239)+(A240-A239)*AVERAGE(F239:F240)+(A241-A240)*AVERAGE(F240:F241)+(A242-A241)*AVERAGE(F241:F242)+(A243-A242)*AVERAGE(F242:F243))/A243</f>
        <v>0.47646467941946002</v>
      </c>
      <c r="G244" s="20">
        <f>(G238*A238+(A239-A238)*AVERAGE(G238:G239)+(A240-A239)*AVERAGE(G239:G240)+(A241-A240)*AVERAGE(G240:G241)+(A242-A241)*AVERAGE(G241:G242)+(A243-A242)*AVERAGE(G242:G243))/A243</f>
        <v>0.40626009556742931</v>
      </c>
      <c r="H244" s="21">
        <f>G244/F244</f>
        <v>0.85265521898166674</v>
      </c>
      <c r="I244" s="14">
        <f>F244-G244</f>
        <v>7.0204583852030711E-2</v>
      </c>
      <c r="J244" s="28">
        <f>C244/B244</f>
        <v>87.177596443453282</v>
      </c>
    </row>
    <row r="245" spans="1:10" ht="15.75" x14ac:dyDescent="0.25">
      <c r="H245" s="19">
        <f>E244/D244</f>
        <v>0.92136397940342452</v>
      </c>
    </row>
    <row r="246" spans="1:10" ht="15.75" x14ac:dyDescent="0.25">
      <c r="J246" s="28" t="s">
        <v>34</v>
      </c>
    </row>
    <row r="247" spans="1:10" ht="18" x14ac:dyDescent="0.25">
      <c r="F247" s="27" t="s">
        <v>31</v>
      </c>
      <c r="G247" s="27"/>
      <c r="H247" s="23">
        <f>AVERAGE(H45,H82,H129,H187,H245)</f>
        <v>0.70003277399722696</v>
      </c>
      <c r="J247" s="34">
        <f>AVERAGE(J44,J81,J128,J186,J244)</f>
        <v>85.250538405451863</v>
      </c>
    </row>
    <row r="248" spans="1:10" ht="18" x14ac:dyDescent="0.25">
      <c r="F248" s="25" t="s">
        <v>32</v>
      </c>
      <c r="G248" s="25"/>
      <c r="H248" s="26">
        <f>AVERAGE(H12,H23,H34,H60,H71,H96,H107,H118,H143,H154,H165,H176,H201,H212,H223,H234)</f>
        <v>0.74233324605170781</v>
      </c>
      <c r="J248" s="35">
        <f>AVERAGE(J11,J22,J33,J59,J70,J95,J106,J117,J142,J153,J164,J175,J200,J211,J222,J233)</f>
        <v>86.128011109252171</v>
      </c>
    </row>
    <row r="250" spans="1:10" x14ac:dyDescent="0.2">
      <c r="F250" s="1">
        <f>AVERAGE(L233,L222,L211,L200,L175,L164,L153,L142,L117,L106,L95,L70,L59,L33,L22,L11)</f>
        <v>0.53399950526091178</v>
      </c>
      <c r="G250" s="1">
        <f>AVERAGE(M233,M222,M211,M200,M175,M164,M153,M142,M117,M106,M95,M70,M59,M33,M22,M11)</f>
        <v>0.37809387763813701</v>
      </c>
      <c r="H250" s="1">
        <f>AVERAGE(N233,N222,N211,N200,N175,N164,N153,N142,N117,N106,N95,N70,N59,N33,N22,N11)</f>
        <v>0.74233324605170758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Landry, Michael</dc:creator>
  <cp:lastModifiedBy>Taylor</cp:lastModifiedBy>
  <dcterms:created xsi:type="dcterms:W3CDTF">2019-11-15T19:52:10Z</dcterms:created>
  <dcterms:modified xsi:type="dcterms:W3CDTF">2019-11-20T15:31:46Z</dcterms:modified>
</cp:coreProperties>
</file>