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smeen\fall2015\SE_ADV\A2\"/>
    </mc:Choice>
  </mc:AlternateContent>
  <bookViews>
    <workbookView minimized="1" xWindow="0" yWindow="0" windowWidth="19200" windowHeight="8560" firstSheet="7" activeTab="10"/>
  </bookViews>
  <sheets>
    <sheet name="a4data" sheetId="1" r:id="rId1"/>
    <sheet name="Post quality history" sheetId="6" r:id="rId2"/>
    <sheet name="Standard Deviation1" sheetId="10" r:id="rId3"/>
    <sheet name="Current Quality" sheetId="5" r:id="rId4"/>
    <sheet name="current quality number" sheetId="9" r:id="rId5"/>
    <sheet name="Sheet3" sheetId="13" r:id="rId6"/>
    <sheet name="Sheet4" sheetId="14" r:id="rId7"/>
    <sheet name="current quality Size" sheetId="8" r:id="rId8"/>
    <sheet name="Sheet2" sheetId="12" r:id="rId9"/>
    <sheet name="Sheet1" sheetId="11" r:id="rId10"/>
    <sheet name="Post quality analysis" sheetId="2" r:id="rId11"/>
  </sheets>
  <calcPr calcId="152511"/>
</workbook>
</file>

<file path=xl/calcChain.xml><?xml version="1.0" encoding="utf-8"?>
<calcChain xmlns="http://schemas.openxmlformats.org/spreadsheetml/2006/main">
  <c r="AI38" i="10" l="1"/>
  <c r="AH38" i="10"/>
  <c r="AG38" i="10"/>
  <c r="AF38" i="10"/>
  <c r="AE38" i="10"/>
  <c r="AD38" i="10"/>
  <c r="AC38" i="10"/>
  <c r="AB38" i="10"/>
  <c r="AA38" i="10"/>
  <c r="Z38" i="10"/>
  <c r="Y38" i="10"/>
  <c r="AI37" i="10"/>
  <c r="AH37" i="10"/>
  <c r="AG37" i="10"/>
  <c r="AF37" i="10"/>
  <c r="AE37" i="10"/>
  <c r="AD37" i="10"/>
  <c r="AC37" i="10"/>
  <c r="AB37" i="10"/>
  <c r="AA37" i="10"/>
  <c r="Z37" i="10"/>
  <c r="Y37" i="10"/>
  <c r="X38" i="10"/>
  <c r="W38" i="10"/>
  <c r="V38" i="10"/>
  <c r="U38" i="10"/>
  <c r="U37" i="10"/>
  <c r="T38" i="10"/>
  <c r="S38" i="10"/>
  <c r="R38" i="10"/>
  <c r="X37" i="10"/>
  <c r="W37" i="10"/>
  <c r="V37" i="10"/>
  <c r="T37" i="10"/>
  <c r="S37" i="10"/>
  <c r="R37" i="10"/>
  <c r="Q37" i="10"/>
  <c r="Q38" i="10"/>
  <c r="P38" i="10"/>
  <c r="O38" i="10"/>
  <c r="P37" i="10"/>
  <c r="O37" i="10"/>
  <c r="N37" i="10"/>
  <c r="M37" i="10"/>
  <c r="N38" i="10"/>
  <c r="M38" i="10"/>
  <c r="L38" i="10"/>
  <c r="K38" i="10"/>
  <c r="J38" i="10"/>
  <c r="I38" i="10"/>
  <c r="H38" i="10"/>
  <c r="G38" i="10"/>
  <c r="F38" i="10"/>
  <c r="L37" i="10"/>
  <c r="K37" i="10"/>
  <c r="J37" i="10"/>
  <c r="I37" i="10"/>
  <c r="H37" i="10"/>
  <c r="G37" i="10"/>
  <c r="F37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G66" i="5"/>
  <c r="D141" i="6"/>
  <c r="C140" i="6"/>
  <c r="G39" i="6"/>
  <c r="F39" i="6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F68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G66" i="9"/>
  <c r="H66" i="9" s="1"/>
  <c r="I66" i="9" s="1"/>
  <c r="J66" i="9" s="1"/>
  <c r="K66" i="9" s="1"/>
  <c r="L66" i="9" s="1"/>
  <c r="M66" i="9" s="1"/>
  <c r="N66" i="9" s="1"/>
  <c r="O66" i="9" s="1"/>
  <c r="P66" i="9" s="1"/>
  <c r="Q66" i="9" s="1"/>
  <c r="R66" i="9" s="1"/>
  <c r="S66" i="9" s="1"/>
  <c r="T66" i="9" s="1"/>
  <c r="U66" i="9" s="1"/>
  <c r="V66" i="9" s="1"/>
  <c r="W66" i="9" s="1"/>
  <c r="X66" i="9" s="1"/>
  <c r="Y66" i="9" s="1"/>
  <c r="Z66" i="9" s="1"/>
  <c r="AA66" i="9" s="1"/>
  <c r="AB66" i="9" s="1"/>
  <c r="AC66" i="9" s="1"/>
  <c r="AD66" i="9" s="1"/>
  <c r="AE66" i="9" s="1"/>
  <c r="AF66" i="9" s="1"/>
  <c r="AG66" i="9" s="1"/>
  <c r="AH66" i="9" s="1"/>
  <c r="AI66" i="9" s="1"/>
  <c r="AJ66" i="9" s="1"/>
  <c r="AK66" i="9" s="1"/>
  <c r="AL66" i="9" s="1"/>
  <c r="AM66" i="9" s="1"/>
  <c r="AN66" i="9" s="1"/>
  <c r="AO66" i="9" s="1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F68" i="8"/>
  <c r="AO67" i="8" a="1"/>
  <c r="AO67" i="8" s="1"/>
  <c r="AO68" i="8" s="1"/>
  <c r="AN67" i="8" a="1"/>
  <c r="AN67" i="8" s="1"/>
  <c r="AN68" i="8" s="1"/>
  <c r="AM67" i="8" a="1"/>
  <c r="AM67" i="8" s="1"/>
  <c r="AM68" i="8" s="1"/>
  <c r="AL67" i="8" a="1"/>
  <c r="AL67" i="8" s="1"/>
  <c r="AL68" i="8" s="1"/>
  <c r="AK67" i="8" a="1"/>
  <c r="AK67" i="8" s="1"/>
  <c r="AK68" i="8" s="1"/>
  <c r="AJ67" i="8" a="1"/>
  <c r="AJ67" i="8" s="1"/>
  <c r="AJ68" i="8" s="1"/>
  <c r="AI67" i="8" a="1"/>
  <c r="AI67" i="8" s="1"/>
  <c r="AI68" i="8" s="1"/>
  <c r="AH67" i="8" a="1"/>
  <c r="AH67" i="8" s="1"/>
  <c r="AH68" i="8" s="1"/>
  <c r="AG67" i="8" a="1"/>
  <c r="AG67" i="8" s="1"/>
  <c r="AG68" i="8" s="1"/>
  <c r="AF67" i="8" a="1"/>
  <c r="AF67" i="8" s="1"/>
  <c r="AF68" i="8" s="1"/>
  <c r="AE67" i="8" a="1"/>
  <c r="AE67" i="8" s="1"/>
  <c r="AE68" i="8" s="1"/>
  <c r="AD67" i="8" a="1"/>
  <c r="AD67" i="8" s="1"/>
  <c r="AD68" i="8" s="1"/>
  <c r="AC67" i="8" a="1"/>
  <c r="AC67" i="8" s="1"/>
  <c r="AC68" i="8" s="1"/>
  <c r="AB67" i="8" a="1"/>
  <c r="AB67" i="8" s="1"/>
  <c r="AB68" i="8" s="1"/>
  <c r="AA67" i="8" a="1"/>
  <c r="AA67" i="8" s="1"/>
  <c r="AA68" i="8" s="1"/>
  <c r="Z67" i="8" a="1"/>
  <c r="Z67" i="8" s="1"/>
  <c r="Z68" i="8" s="1"/>
  <c r="Y67" i="8" a="1"/>
  <c r="Y67" i="8" s="1"/>
  <c r="Y68" i="8" s="1"/>
  <c r="X67" i="8" a="1"/>
  <c r="X67" i="8" s="1"/>
  <c r="X68" i="8" s="1"/>
  <c r="W67" i="8" a="1"/>
  <c r="W67" i="8" s="1"/>
  <c r="W68" i="8" s="1"/>
  <c r="V67" i="8" a="1"/>
  <c r="V67" i="8" s="1"/>
  <c r="V68" i="8" s="1"/>
  <c r="U67" i="8" a="1"/>
  <c r="U67" i="8" s="1"/>
  <c r="U68" i="8" s="1"/>
  <c r="T67" i="8" a="1"/>
  <c r="T67" i="8" s="1"/>
  <c r="T68" i="8" s="1"/>
  <c r="S67" i="8" a="1"/>
  <c r="S67" i="8" s="1"/>
  <c r="S68" i="8" s="1"/>
  <c r="R67" i="8" a="1"/>
  <c r="R67" i="8" s="1"/>
  <c r="R68" i="8" s="1"/>
  <c r="Q67" i="8" a="1"/>
  <c r="Q67" i="8" s="1"/>
  <c r="Q68" i="8" s="1"/>
  <c r="P67" i="8" a="1"/>
  <c r="P67" i="8" s="1"/>
  <c r="P68" i="8" s="1"/>
  <c r="O67" i="8" a="1"/>
  <c r="O67" i="8" s="1"/>
  <c r="O68" i="8" s="1"/>
  <c r="N67" i="8" a="1"/>
  <c r="N67" i="8" s="1"/>
  <c r="N68" i="8" s="1"/>
  <c r="M67" i="8" a="1"/>
  <c r="M67" i="8" s="1"/>
  <c r="M68" i="8" s="1"/>
  <c r="L67" i="8" a="1"/>
  <c r="L67" i="8" s="1"/>
  <c r="L68" i="8" s="1"/>
  <c r="K67" i="8" a="1"/>
  <c r="K67" i="8" s="1"/>
  <c r="K68" i="8" s="1"/>
  <c r="J67" i="8" a="1"/>
  <c r="J67" i="8" s="1"/>
  <c r="J68" i="8" s="1"/>
  <c r="I67" i="8" a="1"/>
  <c r="I67" i="8" s="1"/>
  <c r="I68" i="8" s="1"/>
  <c r="H67" i="8" a="1"/>
  <c r="H67" i="8" s="1"/>
  <c r="H68" i="8" s="1"/>
  <c r="G67" i="8" a="1"/>
  <c r="G67" i="8" s="1"/>
  <c r="G68" i="8" s="1"/>
  <c r="F67" i="8"/>
  <c r="G66" i="8"/>
  <c r="H66" i="8" s="1"/>
  <c r="I66" i="8" s="1"/>
  <c r="J66" i="8" s="1"/>
  <c r="K66" i="8" s="1"/>
  <c r="L66" i="8" s="1"/>
  <c r="M66" i="8" s="1"/>
  <c r="N66" i="8" s="1"/>
  <c r="O66" i="8" s="1"/>
  <c r="P66" i="8" s="1"/>
  <c r="Q66" i="8" s="1"/>
  <c r="R66" i="8" s="1"/>
  <c r="S66" i="8" s="1"/>
  <c r="T66" i="8" s="1"/>
  <c r="U66" i="8" s="1"/>
  <c r="V66" i="8" s="1"/>
  <c r="W66" i="8" s="1"/>
  <c r="X66" i="8" s="1"/>
  <c r="Y66" i="8" s="1"/>
  <c r="Z66" i="8" s="1"/>
  <c r="AA66" i="8" s="1"/>
  <c r="AB66" i="8" s="1"/>
  <c r="AC66" i="8" s="1"/>
  <c r="AD66" i="8" s="1"/>
  <c r="AE66" i="8" s="1"/>
  <c r="AF66" i="8" s="1"/>
  <c r="AG66" i="8" s="1"/>
  <c r="AH66" i="8" s="1"/>
  <c r="AI66" i="8" s="1"/>
  <c r="AJ66" i="8" s="1"/>
  <c r="AK66" i="8" s="1"/>
  <c r="AL66" i="8" s="1"/>
  <c r="AM66" i="8" s="1"/>
  <c r="AN66" i="8" s="1"/>
  <c r="AO66" i="8" s="1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H66" i="5" l="1"/>
  <c r="E142" i="6"/>
  <c r="E141" i="6"/>
  <c r="E140" i="6"/>
  <c r="D140" i="6"/>
  <c r="H67" i="5" a="1"/>
  <c r="H67" i="5" s="1"/>
  <c r="X67" i="5" a="1"/>
  <c r="X67" i="5" s="1"/>
  <c r="D142" i="6"/>
  <c r="C142" i="6"/>
  <c r="C141" i="6"/>
  <c r="N111" i="6"/>
  <c r="N110" i="6"/>
  <c r="N109" i="6"/>
  <c r="M111" i="6"/>
  <c r="M110" i="6"/>
  <c r="L111" i="6"/>
  <c r="M109" i="6"/>
  <c r="L110" i="6"/>
  <c r="L109" i="6"/>
  <c r="K111" i="6"/>
  <c r="K110" i="6"/>
  <c r="K109" i="6"/>
  <c r="J111" i="6"/>
  <c r="J109" i="6"/>
  <c r="I111" i="6"/>
  <c r="I110" i="6"/>
  <c r="I109" i="6"/>
  <c r="H111" i="6"/>
  <c r="H109" i="6"/>
  <c r="G111" i="6"/>
  <c r="G110" i="6"/>
  <c r="G109" i="6"/>
  <c r="F111" i="6"/>
  <c r="F110" i="6"/>
  <c r="F109" i="6"/>
  <c r="J110" i="6"/>
  <c r="H110" i="6"/>
  <c r="AF69" i="5"/>
  <c r="A101" i="6"/>
  <c r="A100" i="6"/>
  <c r="A99" i="6"/>
  <c r="A98" i="6"/>
  <c r="A97" i="6"/>
  <c r="A96" i="6"/>
  <c r="A95" i="6"/>
  <c r="A94" i="6"/>
  <c r="A93" i="6"/>
  <c r="A92" i="6"/>
  <c r="D111" i="6"/>
  <c r="D109" i="6"/>
  <c r="E110" i="6"/>
  <c r="E109" i="6"/>
  <c r="D110" i="6"/>
  <c r="A91" i="6"/>
  <c r="A90" i="6"/>
  <c r="A89" i="6"/>
  <c r="A88" i="6"/>
  <c r="A87" i="6"/>
  <c r="A86" i="6"/>
  <c r="A85" i="6"/>
  <c r="A84" i="6"/>
  <c r="A83" i="6"/>
  <c r="A82" i="6"/>
  <c r="E111" i="6"/>
  <c r="C111" i="6"/>
  <c r="C110" i="6"/>
  <c r="C109" i="6"/>
  <c r="A8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A80" i="6"/>
  <c r="A79" i="6"/>
  <c r="A78" i="6"/>
  <c r="A77" i="6"/>
  <c r="A76" i="6"/>
  <c r="A75" i="6"/>
  <c r="A74" i="6"/>
  <c r="A73" i="6"/>
  <c r="A72" i="6"/>
  <c r="F68" i="5"/>
  <c r="AO39" i="6"/>
  <c r="AN39" i="6"/>
  <c r="AM39" i="6"/>
  <c r="AK39" i="6"/>
  <c r="AJ39" i="6"/>
  <c r="AI39" i="6"/>
  <c r="AH39" i="6"/>
  <c r="AF39" i="6"/>
  <c r="AE39" i="6"/>
  <c r="AD39" i="6"/>
  <c r="AC39" i="6"/>
  <c r="AB39" i="6"/>
  <c r="AA39" i="6"/>
  <c r="Y39" i="6"/>
  <c r="X39" i="6"/>
  <c r="W39" i="6"/>
  <c r="V39" i="6"/>
  <c r="T39" i="6"/>
  <c r="S39" i="6"/>
  <c r="R39" i="6"/>
  <c r="Q39" i="6"/>
  <c r="P39" i="6"/>
  <c r="O39" i="6"/>
  <c r="M39" i="6"/>
  <c r="L39" i="6"/>
  <c r="K39" i="6"/>
  <c r="J39" i="6"/>
  <c r="H39" i="6"/>
  <c r="F38" i="6"/>
  <c r="G38" i="6"/>
  <c r="H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AO67" i="5" a="1"/>
  <c r="AO67" i="5" s="1"/>
  <c r="AN67" i="5" a="1"/>
  <c r="AN67" i="5" s="1"/>
  <c r="AM67" i="5" a="1"/>
  <c r="AM67" i="5" s="1"/>
  <c r="AK67" i="5" a="1"/>
  <c r="AK67" i="5" s="1"/>
  <c r="AJ67" i="5" a="1"/>
  <c r="AJ67" i="5" s="1"/>
  <c r="AL67" i="5" a="1"/>
  <c r="AL67" i="5" s="1"/>
  <c r="AI67" i="5" a="1"/>
  <c r="AI67" i="5" s="1"/>
  <c r="AH67" i="5" a="1"/>
  <c r="AH67" i="5" s="1"/>
  <c r="AG67" i="5" a="1"/>
  <c r="AG67" i="5" s="1"/>
  <c r="AF67" i="5" a="1"/>
  <c r="AF67" i="5" s="1"/>
  <c r="AE67" i="5" a="1"/>
  <c r="AE67" i="5" s="1"/>
  <c r="AD67" i="5" a="1"/>
  <c r="AD67" i="5" s="1"/>
  <c r="AC67" i="5" a="1"/>
  <c r="AC67" i="5" s="1"/>
  <c r="AB67" i="5" a="1"/>
  <c r="AB67" i="5" s="1"/>
  <c r="AA67" i="5" a="1"/>
  <c r="AA67" i="5" s="1"/>
  <c r="Z67" i="5" a="1"/>
  <c r="Z67" i="5" s="1"/>
  <c r="Y67" i="5" a="1"/>
  <c r="Y67" i="5" s="1"/>
  <c r="W67" i="5" a="1"/>
  <c r="W67" i="5" s="1"/>
  <c r="V67" i="5" a="1"/>
  <c r="V67" i="5" s="1"/>
  <c r="U67" i="5" a="1"/>
  <c r="U67" i="5" s="1"/>
  <c r="T67" i="5" a="1"/>
  <c r="T67" i="5" s="1"/>
  <c r="S67" i="5" a="1"/>
  <c r="S67" i="5" s="1"/>
  <c r="R67" i="5" a="1"/>
  <c r="R67" i="5" s="1"/>
  <c r="Q67" i="5" a="1"/>
  <c r="Q67" i="5" s="1"/>
  <c r="P67" i="5" a="1"/>
  <c r="P67" i="5" s="1"/>
  <c r="O67" i="5" a="1"/>
  <c r="O67" i="5" s="1"/>
  <c r="N67" i="5" a="1"/>
  <c r="N67" i="5" s="1"/>
  <c r="F67" i="5"/>
  <c r="G67" i="5" a="1"/>
  <c r="G67" i="5" s="1"/>
  <c r="I67" i="5" a="1"/>
  <c r="I67" i="5" s="1"/>
  <c r="J67" i="5" a="1"/>
  <c r="J67" i="5" s="1"/>
  <c r="K67" i="5" a="1"/>
  <c r="K67" i="5" s="1"/>
  <c r="L67" i="5" a="1"/>
  <c r="L67" i="5" s="1"/>
  <c r="M67" i="5" a="1"/>
  <c r="M67" i="5" s="1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G69" i="5"/>
  <c r="AH69" i="5"/>
  <c r="AI69" i="5"/>
  <c r="AJ69" i="5"/>
  <c r="AK69" i="5"/>
  <c r="AL69" i="5"/>
  <c r="AM69" i="5"/>
  <c r="AN69" i="5"/>
  <c r="AO69" i="5"/>
  <c r="G69" i="5"/>
  <c r="F69" i="5"/>
  <c r="F70" i="5" s="1"/>
  <c r="A66" i="5"/>
  <c r="A27" i="1"/>
  <c r="A28" i="5"/>
  <c r="A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A5" i="1"/>
  <c r="I66" i="5" l="1"/>
  <c r="J66" i="5" s="1"/>
  <c r="K66" i="5" s="1"/>
  <c r="L66" i="5" s="1"/>
  <c r="M66" i="5" s="1"/>
  <c r="N66" i="5" s="1"/>
  <c r="O66" i="5" s="1"/>
  <c r="P66" i="5" s="1"/>
  <c r="Q66" i="5" s="1"/>
  <c r="R66" i="5" s="1"/>
  <c r="S66" i="5" s="1"/>
  <c r="T66" i="5" s="1"/>
  <c r="U66" i="5" s="1"/>
  <c r="V66" i="5" s="1"/>
  <c r="W66" i="5" s="1"/>
  <c r="X66" i="5" s="1"/>
  <c r="Y66" i="5" s="1"/>
  <c r="Z66" i="5" s="1"/>
  <c r="AA66" i="5" s="1"/>
  <c r="AB66" i="5" s="1"/>
  <c r="AC66" i="5" s="1"/>
  <c r="AD66" i="5" s="1"/>
  <c r="AE66" i="5" s="1"/>
  <c r="AF66" i="5" s="1"/>
  <c r="AG66" i="5" s="1"/>
  <c r="AH66" i="5" s="1"/>
  <c r="AI66" i="5" s="1"/>
  <c r="AJ66" i="5" s="1"/>
  <c r="AK66" i="5" s="1"/>
  <c r="AL66" i="5" s="1"/>
  <c r="AM66" i="5" s="1"/>
  <c r="AN66" i="5" s="1"/>
  <c r="AO66" i="5" s="1"/>
  <c r="AO68" i="5" s="1"/>
  <c r="H68" i="5"/>
  <c r="G68" i="5"/>
  <c r="G70" i="5"/>
  <c r="H70" i="5"/>
  <c r="G84" i="2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H83" i="2"/>
  <c r="I83" i="2"/>
  <c r="J83" i="2"/>
  <c r="K83" i="2"/>
  <c r="L83" i="2"/>
  <c r="M83" i="2"/>
  <c r="N83" i="2"/>
  <c r="O83" i="2"/>
  <c r="P83" i="2"/>
  <c r="Q83" i="2"/>
  <c r="R83" i="2"/>
  <c r="G83" i="2"/>
  <c r="G82" i="2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H81" i="2"/>
  <c r="I81" i="2"/>
  <c r="J81" i="2"/>
  <c r="K81" i="2"/>
  <c r="L81" i="2"/>
  <c r="M81" i="2"/>
  <c r="N81" i="2"/>
  <c r="O81" i="2"/>
  <c r="P81" i="2"/>
  <c r="Q81" i="2"/>
  <c r="R81" i="2"/>
  <c r="G81" i="2"/>
  <c r="H80" i="2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G80" i="2"/>
  <c r="H79" i="2"/>
  <c r="I79" i="2"/>
  <c r="J79" i="2"/>
  <c r="K79" i="2"/>
  <c r="L79" i="2"/>
  <c r="M79" i="2"/>
  <c r="N79" i="2"/>
  <c r="O79" i="2"/>
  <c r="P79" i="2"/>
  <c r="Q79" i="2"/>
  <c r="R79" i="2"/>
  <c r="G79" i="2"/>
  <c r="AS2" i="2"/>
  <c r="AT2" i="2"/>
  <c r="AU2" i="2"/>
  <c r="AV2" i="2"/>
  <c r="AW2" i="2"/>
  <c r="AX2" i="2"/>
  <c r="AY2" i="2"/>
  <c r="AZ2" i="2"/>
  <c r="BA2" i="2"/>
  <c r="AD40" i="2"/>
  <c r="R38" i="2"/>
  <c r="AE43" i="2"/>
  <c r="AF43" i="2" s="1"/>
  <c r="AG43" i="2" s="1"/>
  <c r="AH43" i="2" s="1"/>
  <c r="AI43" i="2" s="1"/>
  <c r="AJ43" i="2" s="1"/>
  <c r="AK43" i="2" s="1"/>
  <c r="AL43" i="2" s="1"/>
  <c r="AM43" i="2" s="1"/>
  <c r="AN43" i="2" s="1"/>
  <c r="AO43" i="2" s="1"/>
  <c r="AP43" i="2" s="1"/>
  <c r="S41" i="2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F39" i="2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AF42" i="2"/>
  <c r="AG42" i="2"/>
  <c r="AH42" i="2"/>
  <c r="AI42" i="2"/>
  <c r="AJ42" i="2"/>
  <c r="AK42" i="2"/>
  <c r="AL42" i="2"/>
  <c r="AM42" i="2"/>
  <c r="AN42" i="2"/>
  <c r="AO42" i="2"/>
  <c r="AP42" i="2"/>
  <c r="AE42" i="2"/>
  <c r="T40" i="2"/>
  <c r="U40" i="2"/>
  <c r="V40" i="2"/>
  <c r="W40" i="2"/>
  <c r="X40" i="2"/>
  <c r="Y40" i="2"/>
  <c r="Z40" i="2"/>
  <c r="AA40" i="2"/>
  <c r="AB40" i="2"/>
  <c r="AC40" i="2"/>
  <c r="S40" i="2"/>
  <c r="H38" i="2"/>
  <c r="I38" i="2"/>
  <c r="J38" i="2"/>
  <c r="K38" i="2"/>
  <c r="L38" i="2"/>
  <c r="M38" i="2"/>
  <c r="N38" i="2"/>
  <c r="O38" i="2"/>
  <c r="P38" i="2"/>
  <c r="Q38" i="2"/>
  <c r="G38" i="2"/>
  <c r="F6" i="2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H5" i="2"/>
  <c r="I5" i="2"/>
  <c r="J5" i="2"/>
  <c r="K5" i="2"/>
  <c r="L5" i="2"/>
  <c r="M5" i="2"/>
  <c r="N5" i="2"/>
  <c r="O5" i="2"/>
  <c r="P5" i="2"/>
  <c r="Q5" i="2"/>
  <c r="R5" i="2"/>
  <c r="G5" i="2"/>
  <c r="K68" i="5" l="1"/>
  <c r="K70" i="5"/>
  <c r="I70" i="5"/>
  <c r="J68" i="5"/>
  <c r="I68" i="5"/>
  <c r="J70" i="5"/>
  <c r="L70" i="5"/>
  <c r="O70" i="5"/>
  <c r="M70" i="5"/>
  <c r="L68" i="5"/>
  <c r="AE70" i="5"/>
  <c r="AB70" i="5"/>
  <c r="Y70" i="5"/>
  <c r="V70" i="5"/>
  <c r="AL70" i="5"/>
  <c r="AH68" i="5"/>
  <c r="AC68" i="5"/>
  <c r="AA68" i="5"/>
  <c r="S70" i="5"/>
  <c r="AI70" i="5"/>
  <c r="P70" i="5"/>
  <c r="AF70" i="5"/>
  <c r="AC70" i="5"/>
  <c r="Z70" i="5"/>
  <c r="V68" i="5"/>
  <c r="AL68" i="5"/>
  <c r="AF68" i="5"/>
  <c r="AG68" i="5"/>
  <c r="O68" i="5"/>
  <c r="AE68" i="5"/>
  <c r="P68" i="5"/>
  <c r="W70" i="5"/>
  <c r="AM70" i="5"/>
  <c r="T70" i="5"/>
  <c r="AJ70" i="5"/>
  <c r="Q70" i="5"/>
  <c r="AG70" i="5"/>
  <c r="N70" i="5"/>
  <c r="AD70" i="5"/>
  <c r="Z68" i="5"/>
  <c r="T68" i="5"/>
  <c r="AJ68" i="5"/>
  <c r="AK68" i="5"/>
  <c r="S68" i="5"/>
  <c r="AI68" i="5"/>
  <c r="U68" i="5"/>
  <c r="AO70" i="5"/>
  <c r="R68" i="5"/>
  <c r="AB68" i="5"/>
  <c r="AA70" i="5"/>
  <c r="X70" i="5"/>
  <c r="AN70" i="5"/>
  <c r="U70" i="5"/>
  <c r="AK70" i="5"/>
  <c r="R70" i="5"/>
  <c r="AH70" i="5"/>
  <c r="N68" i="5"/>
  <c r="AD68" i="5"/>
  <c r="X68" i="5"/>
  <c r="AN68" i="5"/>
  <c r="W68" i="5"/>
  <c r="AM68" i="5"/>
  <c r="Q68" i="5"/>
  <c r="Y68" i="5"/>
  <c r="M68" i="5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A64" i="1" l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BA4" i="1" l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</calcChain>
</file>

<file path=xl/sharedStrings.xml><?xml version="1.0" encoding="utf-8"?>
<sst xmlns="http://schemas.openxmlformats.org/spreadsheetml/2006/main" count="1026" uniqueCount="181">
  <si>
    <t>New</t>
  </si>
  <si>
    <t>Rel Date</t>
  </si>
  <si>
    <t>Product</t>
  </si>
  <si>
    <t>Release</t>
  </si>
  <si>
    <t>Size</t>
  </si>
  <si>
    <t>Corr</t>
  </si>
  <si>
    <t>A</t>
  </si>
  <si>
    <t>N</t>
  </si>
  <si>
    <t>C</t>
  </si>
  <si>
    <t>B</t>
  </si>
  <si>
    <t>D</t>
  </si>
  <si>
    <t>E</t>
  </si>
  <si>
    <t>F</t>
  </si>
  <si>
    <t>G</t>
  </si>
  <si>
    <t>H</t>
  </si>
  <si>
    <t>CSE 6329 - assignment 2 -- DATA spreadsheet</t>
  </si>
  <si>
    <t>I</t>
  </si>
  <si>
    <t>J</t>
  </si>
  <si>
    <t>Total Defects</t>
  </si>
  <si>
    <t>Unncorrected defects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</si>
  <si>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</si>
  <si>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</si>
  <si>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</si>
  <si>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</si>
  <si>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</si>
  <si>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</si>
  <si>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</si>
  <si>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</si>
  <si>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</si>
  <si>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</si>
  <si>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</si>
  <si>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</si>
  <si>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</si>
  <si>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</si>
  <si>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</si>
  <si>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</si>
  <si>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</si>
  <si>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</si>
  <si>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</si>
  <si>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</si>
  <si>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</si>
  <si>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</si>
  <si>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</si>
  <si>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</si>
  <si>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</si>
  <si>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</si>
  <si>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</si>
  <si>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</si>
  <si>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</si>
  <si>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</si>
  <si>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</si>
  <si>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</si>
  <si>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</si>
  <si>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</si>
  <si>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</si>
  <si>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</si>
  <si>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</si>
  <si>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Total Defects 1</t>
  </si>
  <si>
    <t>Uncorrected Defects 1</t>
  </si>
  <si>
    <t>Total Defects 2</t>
  </si>
  <si>
    <t>Uncorrected Defects 2</t>
  </si>
  <si>
    <t>Total Defects 3</t>
  </si>
  <si>
    <t>Uncorrected Defects 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</si>
  <si>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</si>
  <si>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</si>
  <si>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</si>
  <si>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</si>
  <si>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</si>
  <si>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</si>
  <si>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</si>
  <si>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</si>
  <si>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</si>
  <si>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</si>
  <si>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</si>
  <si>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</si>
  <si>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</si>
  <si>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Feb-15</t>
  </si>
  <si>
    <t>Mar-15</t>
  </si>
  <si>
    <t>May-15</t>
  </si>
  <si>
    <t>Jun-15</t>
  </si>
  <si>
    <t>Jul-15</t>
  </si>
  <si>
    <t>Aug-15</t>
  </si>
  <si>
    <t>Oct-15</t>
  </si>
  <si>
    <t>Nov-15</t>
  </si>
  <si>
    <t>Dec-15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</si>
  <si>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</si>
  <si>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</si>
  <si>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</si>
  <si>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</si>
  <si>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</si>
  <si>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</si>
  <si>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</si>
  <si>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</si>
  <si>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</si>
  <si>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</si>
  <si>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</si>
  <si>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</si>
  <si>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</si>
  <si>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</si>
  <si>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</si>
  <si>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</si>
  <si>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</si>
  <si>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</si>
  <si>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</si>
  <si>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</si>
  <si>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</si>
  <si>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</si>
  <si>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</si>
  <si>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</si>
  <si>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</si>
  <si>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</si>
  <si>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</si>
  <si>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</si>
  <si>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</si>
  <si>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</si>
  <si>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</si>
  <si>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</si>
  <si>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</si>
  <si>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</si>
  <si>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</si>
  <si>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</si>
  <si>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</si>
  <si>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</si>
  <si>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</si>
  <si>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</si>
  <si>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Total Uncorrected defects</t>
  </si>
  <si>
    <t>TOTAL NUMBER OF PRODUCTS</t>
  </si>
  <si>
    <t>NORMALIZED BY SIZE</t>
  </si>
  <si>
    <t>NORMALIZED BY PRODUCT</t>
  </si>
  <si>
    <t>Best</t>
  </si>
  <si>
    <t>Average</t>
  </si>
  <si>
    <t>Worst</t>
  </si>
  <si>
    <t xml:space="preserve"> </t>
  </si>
  <si>
    <t>1st Quarter</t>
  </si>
  <si>
    <t>2nd Quarter</t>
  </si>
  <si>
    <t>3rd Quarter</t>
  </si>
  <si>
    <t>4th Quarter</t>
  </si>
  <si>
    <t>SD</t>
  </si>
  <si>
    <t>Total defects</t>
  </si>
  <si>
    <t>5th Quarter</t>
  </si>
  <si>
    <t>6th Quarter</t>
  </si>
  <si>
    <t>7th Quarter</t>
  </si>
  <si>
    <t>8th Quarter</t>
  </si>
  <si>
    <t>9th Quarter</t>
  </si>
  <si>
    <t>10th Quarter</t>
  </si>
  <si>
    <t>11th Quarter</t>
  </si>
  <si>
    <t>12th Quarter</t>
  </si>
  <si>
    <t>Case</t>
  </si>
  <si>
    <t>Mean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</si>
  <si>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</si>
  <si>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</si>
  <si>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</si>
  <si>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</si>
  <si>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</si>
  <si>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</si>
  <si>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</si>
  <si>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</si>
  <si>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</si>
  <si>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</si>
  <si>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</si>
  <si>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</si>
  <si>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</si>
  <si>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</si>
  <si>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</si>
  <si>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</si>
  <si>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</si>
  <si>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</si>
  <si>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</si>
  <si>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</si>
  <si>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</si>
  <si>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</si>
  <si>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</si>
  <si>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</si>
  <si>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</si>
  <si>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</si>
  <si>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</si>
  <si>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</si>
  <si>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</si>
  <si>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</si>
  <si>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Defect density</t>
  </si>
  <si>
    <t>KLOC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</si>
</sst>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\ ;\(&quot;$&quot;#,##0\)"/>
  </numFmts>
  <fonts count="8" x14ac:knownFonts="1">
    <font>
      <sz val="10"/>
      <color indexed="22"/>
      <name val="Arial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0"/>
      <color indexed="8"/>
      <name val="Arial"/>
      <family val="2"/>
    </font>
    <font>
      <sz val="10"/>
      <color indexed="2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ont="0" applyFill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2" xfId="0" applyFont="1" applyBorder="1"/>
    <xf numFmtId="15" fontId="3" fillId="0" borderId="3" xfId="0" applyNumberFormat="1" applyFont="1" applyBorder="1"/>
    <xf numFmtId="0" fontId="3" fillId="0" borderId="3" xfId="0" applyFont="1" applyBorder="1"/>
    <xf numFmtId="17" fontId="3" fillId="0" borderId="4" xfId="0" applyNumberFormat="1" applyFont="1" applyBorder="1"/>
    <xf numFmtId="17" fontId="3" fillId="0" borderId="3" xfId="0" applyNumberFormat="1" applyFont="1" applyBorder="1"/>
    <xf numFmtId="15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 applyAlignment="1">
      <alignment horizontal="center"/>
    </xf>
    <xf numFmtId="0" fontId="5" fillId="0" borderId="0" xfId="0" applyFont="1"/>
    <xf numFmtId="0" fontId="6" fillId="0" borderId="6" xfId="0" applyFont="1" applyFill="1" applyBorder="1" applyAlignment="1">
      <alignment horizontal="center"/>
    </xf>
    <xf numFmtId="15" fontId="6" fillId="0" borderId="0" xfId="0" applyNumberFormat="1" applyFont="1"/>
    <xf numFmtId="0" fontId="6" fillId="0" borderId="0" xfId="0" applyFont="1"/>
    <xf numFmtId="17" fontId="3" fillId="0" borderId="0" xfId="0" applyNumberFormat="1" applyFont="1" applyBorder="1"/>
    <xf numFmtId="0" fontId="5" fillId="2" borderId="7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17" fontId="0" fillId="0" borderId="0" xfId="0" applyNumberFormat="1"/>
    <xf numFmtId="0" fontId="7" fillId="0" borderId="0" xfId="0" applyFont="1"/>
    <xf numFmtId="0" fontId="7" fillId="0" borderId="0" xfId="0" applyNumberFormat="1" applyFont="1"/>
    <xf numFmtId="0" fontId="5" fillId="0" borderId="7" xfId="0" applyNumberFormat="1" applyFont="1" applyBorder="1"/>
    <xf numFmtId="0" fontId="5" fillId="0" borderId="8" xfId="0" applyNumberFormat="1" applyFont="1" applyBorder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1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border outline="0"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0" formatCode="d\-mmm\-yy"/>
    </dxf>
    <dxf>
      <border outline="0"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 Quality History</a:t>
            </a:r>
            <a:r>
              <a:rPr lang="en-US" baseline="0"/>
              <a:t> Monthly</a:t>
            </a:r>
            <a:endParaRPr lang="en-US"/>
          </a:p>
        </c:rich>
      </c:tx>
      <c:layout>
        <c:manualLayout>
          <c:xMode val="edge"/>
          <c:yMode val="edge"/>
          <c:x val="0.21368889378338193"/>
          <c:y val="5.9851960950924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'Post quality history'!$E$41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'Post quality history'!$F$40:$AI$40</c:f>
              <c:strCache>
                <c:ptCount val="30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May-13</c:v>
                </c:pt>
                <c:pt idx="4">
                  <c:v>Jun-13</c:v>
                </c:pt>
                <c:pt idx="5">
                  <c:v>Jul-13</c:v>
                </c:pt>
                <c:pt idx="6">
                  <c:v>Aug-13</c:v>
                </c:pt>
                <c:pt idx="7">
                  <c:v>Oct-13</c:v>
                </c:pt>
                <c:pt idx="8">
                  <c:v>Nov-13</c:v>
                </c:pt>
                <c:pt idx="9">
                  <c:v>Dec-13</c:v>
                </c:pt>
                <c:pt idx="10">
                  <c:v>Jan-14</c:v>
                </c:pt>
                <c:pt idx="11">
                  <c:v>Feb-14</c:v>
                </c:pt>
                <c:pt idx="12">
                  <c:v>Mar-14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May-15</c:v>
                </c:pt>
                <c:pt idx="24">
                  <c:v>Jun-15</c:v>
                </c:pt>
                <c:pt idx="25">
                  <c:v>Jul-15</c:v>
                </c:pt>
                <c:pt idx="26">
                  <c:v>Aug-15</c:v>
                </c:pt>
                <c:pt idx="27">
                  <c:v>Oct-15</c:v>
                </c:pt>
                <c:pt idx="28">
                  <c:v>Nov-15</c:v>
                </c:pt>
                <c:pt idx="29">
                  <c:v>Dec-15</c:v>
                </c:pt>
              </c:strCache>
            </c:strRef>
          </c:cat>
          <c:val>
            <c:numRef>
              <c:f>'Post quality history'!$F$41:$AI$41</c:f>
              <c:numCache>
                <c:formatCode>General</c:formatCode>
                <c:ptCount val="30"/>
                <c:pt idx="0">
                  <c:v>71</c:v>
                </c:pt>
                <c:pt idx="1">
                  <c:v>68</c:v>
                </c:pt>
                <c:pt idx="2">
                  <c:v>63</c:v>
                </c:pt>
                <c:pt idx="3">
                  <c:v>53</c:v>
                </c:pt>
                <c:pt idx="4">
                  <c:v>81</c:v>
                </c:pt>
                <c:pt idx="5">
                  <c:v>86</c:v>
                </c:pt>
                <c:pt idx="6">
                  <c:v>66</c:v>
                </c:pt>
                <c:pt idx="7">
                  <c:v>63</c:v>
                </c:pt>
                <c:pt idx="8">
                  <c:v>60</c:v>
                </c:pt>
                <c:pt idx="9">
                  <c:v>62</c:v>
                </c:pt>
                <c:pt idx="10">
                  <c:v>60</c:v>
                </c:pt>
                <c:pt idx="11">
                  <c:v>48</c:v>
                </c:pt>
                <c:pt idx="12">
                  <c:v>58</c:v>
                </c:pt>
                <c:pt idx="13">
                  <c:v>49</c:v>
                </c:pt>
                <c:pt idx="14">
                  <c:v>63</c:v>
                </c:pt>
                <c:pt idx="15">
                  <c:v>53</c:v>
                </c:pt>
                <c:pt idx="16">
                  <c:v>58</c:v>
                </c:pt>
                <c:pt idx="17">
                  <c:v>49</c:v>
                </c:pt>
                <c:pt idx="18">
                  <c:v>54</c:v>
                </c:pt>
                <c:pt idx="19">
                  <c:v>45</c:v>
                </c:pt>
                <c:pt idx="20">
                  <c:v>90</c:v>
                </c:pt>
                <c:pt idx="21">
                  <c:v>91</c:v>
                </c:pt>
                <c:pt idx="22">
                  <c:v>81</c:v>
                </c:pt>
                <c:pt idx="23">
                  <c:v>70</c:v>
                </c:pt>
                <c:pt idx="24">
                  <c:v>87</c:v>
                </c:pt>
                <c:pt idx="25">
                  <c:v>97</c:v>
                </c:pt>
                <c:pt idx="26">
                  <c:v>123</c:v>
                </c:pt>
                <c:pt idx="27">
                  <c:v>102</c:v>
                </c:pt>
                <c:pt idx="28">
                  <c:v>101</c:v>
                </c:pt>
                <c:pt idx="29">
                  <c:v>126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'Post quality history'!$E$42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'Post quality history'!$F$40:$AI$40</c:f>
              <c:strCache>
                <c:ptCount val="30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May-13</c:v>
                </c:pt>
                <c:pt idx="4">
                  <c:v>Jun-13</c:v>
                </c:pt>
                <c:pt idx="5">
                  <c:v>Jul-13</c:v>
                </c:pt>
                <c:pt idx="6">
                  <c:v>Aug-13</c:v>
                </c:pt>
                <c:pt idx="7">
                  <c:v>Oct-13</c:v>
                </c:pt>
                <c:pt idx="8">
                  <c:v>Nov-13</c:v>
                </c:pt>
                <c:pt idx="9">
                  <c:v>Dec-13</c:v>
                </c:pt>
                <c:pt idx="10">
                  <c:v>Jan-14</c:v>
                </c:pt>
                <c:pt idx="11">
                  <c:v>Feb-14</c:v>
                </c:pt>
                <c:pt idx="12">
                  <c:v>Mar-14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May-15</c:v>
                </c:pt>
                <c:pt idx="24">
                  <c:v>Jun-15</c:v>
                </c:pt>
                <c:pt idx="25">
                  <c:v>Jul-15</c:v>
                </c:pt>
                <c:pt idx="26">
                  <c:v>Aug-15</c:v>
                </c:pt>
                <c:pt idx="27">
                  <c:v>Oct-15</c:v>
                </c:pt>
                <c:pt idx="28">
                  <c:v>Nov-15</c:v>
                </c:pt>
                <c:pt idx="29">
                  <c:v>Dec-15</c:v>
                </c:pt>
              </c:strCache>
            </c:strRef>
          </c:cat>
          <c:val>
            <c:numRef>
              <c:f>'Post quality history'!$F$42:$AI$42</c:f>
              <c:numCache>
                <c:formatCode>General</c:formatCode>
                <c:ptCount val="30"/>
                <c:pt idx="0">
                  <c:v>71</c:v>
                </c:pt>
                <c:pt idx="1">
                  <c:v>68</c:v>
                </c:pt>
                <c:pt idx="2">
                  <c:v>63</c:v>
                </c:pt>
                <c:pt idx="3">
                  <c:v>53</c:v>
                </c:pt>
                <c:pt idx="4">
                  <c:v>81</c:v>
                </c:pt>
                <c:pt idx="5">
                  <c:v>86</c:v>
                </c:pt>
                <c:pt idx="6">
                  <c:v>66</c:v>
                </c:pt>
                <c:pt idx="7">
                  <c:v>63</c:v>
                </c:pt>
                <c:pt idx="8">
                  <c:v>60</c:v>
                </c:pt>
                <c:pt idx="9">
                  <c:v>62</c:v>
                </c:pt>
                <c:pt idx="10">
                  <c:v>60</c:v>
                </c:pt>
                <c:pt idx="11">
                  <c:v>48</c:v>
                </c:pt>
                <c:pt idx="12">
                  <c:v>58</c:v>
                </c:pt>
                <c:pt idx="13">
                  <c:v>49</c:v>
                </c:pt>
                <c:pt idx="14">
                  <c:v>63</c:v>
                </c:pt>
                <c:pt idx="15">
                  <c:v>53</c:v>
                </c:pt>
                <c:pt idx="16">
                  <c:v>58</c:v>
                </c:pt>
                <c:pt idx="17">
                  <c:v>49</c:v>
                </c:pt>
                <c:pt idx="18">
                  <c:v>54</c:v>
                </c:pt>
                <c:pt idx="19">
                  <c:v>45</c:v>
                </c:pt>
                <c:pt idx="20">
                  <c:v>90</c:v>
                </c:pt>
                <c:pt idx="21">
                  <c:v>91</c:v>
                </c:pt>
                <c:pt idx="22">
                  <c:v>81</c:v>
                </c:pt>
                <c:pt idx="23">
                  <c:v>70</c:v>
                </c:pt>
                <c:pt idx="24">
                  <c:v>87</c:v>
                </c:pt>
                <c:pt idx="25">
                  <c:v>97</c:v>
                </c:pt>
                <c:pt idx="26">
                  <c:v>123</c:v>
                </c:pt>
                <c:pt idx="27">
                  <c:v>102</c:v>
                </c:pt>
                <c:pt idx="28">
                  <c:v>101</c:v>
                </c:pt>
                <c:pt idx="29">
                  <c:v>126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'Post quality history'!$E$43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'Post quality history'!$F$40:$AI$40</c:f>
              <c:strCache>
                <c:ptCount val="30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May-13</c:v>
                </c:pt>
                <c:pt idx="4">
                  <c:v>Jun-13</c:v>
                </c:pt>
                <c:pt idx="5">
                  <c:v>Jul-13</c:v>
                </c:pt>
                <c:pt idx="6">
                  <c:v>Aug-13</c:v>
                </c:pt>
                <c:pt idx="7">
                  <c:v>Oct-13</c:v>
                </c:pt>
                <c:pt idx="8">
                  <c:v>Nov-13</c:v>
                </c:pt>
                <c:pt idx="9">
                  <c:v>Dec-13</c:v>
                </c:pt>
                <c:pt idx="10">
                  <c:v>Jan-14</c:v>
                </c:pt>
                <c:pt idx="11">
                  <c:v>Feb-14</c:v>
                </c:pt>
                <c:pt idx="12">
                  <c:v>Mar-14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May-15</c:v>
                </c:pt>
                <c:pt idx="24">
                  <c:v>Jun-15</c:v>
                </c:pt>
                <c:pt idx="25">
                  <c:v>Jul-15</c:v>
                </c:pt>
                <c:pt idx="26">
                  <c:v>Aug-15</c:v>
                </c:pt>
                <c:pt idx="27">
                  <c:v>Oct-15</c:v>
                </c:pt>
                <c:pt idx="28">
                  <c:v>Nov-15</c:v>
                </c:pt>
                <c:pt idx="29">
                  <c:v>Dec-15</c:v>
                </c:pt>
              </c:strCache>
            </c:strRef>
          </c:cat>
          <c:val>
            <c:numRef>
              <c:f>'Post quality history'!$F$43:$AI$43</c:f>
              <c:numCache>
                <c:formatCode>General</c:formatCode>
                <c:ptCount val="30"/>
                <c:pt idx="0">
                  <c:v>71</c:v>
                </c:pt>
                <c:pt idx="1">
                  <c:v>68</c:v>
                </c:pt>
                <c:pt idx="2">
                  <c:v>63</c:v>
                </c:pt>
                <c:pt idx="3">
                  <c:v>53</c:v>
                </c:pt>
                <c:pt idx="4">
                  <c:v>81</c:v>
                </c:pt>
                <c:pt idx="5">
                  <c:v>86</c:v>
                </c:pt>
                <c:pt idx="6">
                  <c:v>66</c:v>
                </c:pt>
                <c:pt idx="7">
                  <c:v>63</c:v>
                </c:pt>
                <c:pt idx="8">
                  <c:v>60</c:v>
                </c:pt>
                <c:pt idx="9">
                  <c:v>62</c:v>
                </c:pt>
                <c:pt idx="10">
                  <c:v>60</c:v>
                </c:pt>
                <c:pt idx="11">
                  <c:v>48</c:v>
                </c:pt>
                <c:pt idx="12">
                  <c:v>58</c:v>
                </c:pt>
                <c:pt idx="13">
                  <c:v>49</c:v>
                </c:pt>
                <c:pt idx="14">
                  <c:v>63</c:v>
                </c:pt>
                <c:pt idx="15">
                  <c:v>53</c:v>
                </c:pt>
                <c:pt idx="16">
                  <c:v>58</c:v>
                </c:pt>
                <c:pt idx="17">
                  <c:v>49</c:v>
                </c:pt>
                <c:pt idx="18">
                  <c:v>54</c:v>
                </c:pt>
                <c:pt idx="19">
                  <c:v>45</c:v>
                </c:pt>
                <c:pt idx="20">
                  <c:v>90</c:v>
                </c:pt>
                <c:pt idx="21">
                  <c:v>91</c:v>
                </c:pt>
                <c:pt idx="22">
                  <c:v>81</c:v>
                </c:pt>
                <c:pt idx="23">
                  <c:v>70</c:v>
                </c:pt>
                <c:pt idx="24">
                  <c:v>87</c:v>
                </c:pt>
                <c:pt idx="25">
                  <c:v>97</c:v>
                </c:pt>
                <c:pt idx="26">
                  <c:v>123</c:v>
                </c:pt>
                <c:pt idx="27">
                  <c:v>102</c:v>
                </c:pt>
                <c:pt idx="28">
                  <c:v>101</c:v>
                </c:pt>
                <c:pt idx="29">
                  <c:v>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1637536"/>
        <c:axId val="-101640256"/>
        <c:axId val="-2027517792"/>
      </c:line3DChart>
      <c:catAx>
        <c:axId val="-10163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640256"/>
        <c:crosses val="autoZero"/>
        <c:auto val="1"/>
        <c:lblAlgn val="ctr"/>
        <c:lblOffset val="100"/>
        <c:noMultiLvlLbl val="0"/>
      </c:catAx>
      <c:valAx>
        <c:axId val="-1016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637536"/>
        <c:crosses val="autoZero"/>
        <c:crossBetween val="between"/>
      </c:valAx>
      <c:serAx>
        <c:axId val="-2027517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64025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 Quality History Quarterly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'Post quality history'!$B$109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'Post quality history'!$C$108:$N$108</c:f>
              <c:strCache>
                <c:ptCount val="12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5th Quarter</c:v>
                </c:pt>
                <c:pt idx="5">
                  <c:v>6th Quarter</c:v>
                </c:pt>
                <c:pt idx="6">
                  <c:v>7th Quarter</c:v>
                </c:pt>
                <c:pt idx="7">
                  <c:v>8th Quarter</c:v>
                </c:pt>
                <c:pt idx="8">
                  <c:v>9th Quarter</c:v>
                </c:pt>
                <c:pt idx="9">
                  <c:v>10th Quarter</c:v>
                </c:pt>
                <c:pt idx="10">
                  <c:v>11th Quarter</c:v>
                </c:pt>
                <c:pt idx="11">
                  <c:v>12th Quarter</c:v>
                </c:pt>
              </c:strCache>
            </c:strRef>
          </c:cat>
          <c:val>
            <c:numRef>
              <c:f>'Post quality history'!$C$109:$N$109</c:f>
              <c:numCache>
                <c:formatCode>General</c:formatCode>
                <c:ptCount val="12"/>
                <c:pt idx="0">
                  <c:v>63</c:v>
                </c:pt>
                <c:pt idx="1">
                  <c:v>53</c:v>
                </c:pt>
                <c:pt idx="2">
                  <c:v>66</c:v>
                </c:pt>
                <c:pt idx="3">
                  <c:v>60</c:v>
                </c:pt>
                <c:pt idx="4">
                  <c:v>48</c:v>
                </c:pt>
                <c:pt idx="5">
                  <c:v>49</c:v>
                </c:pt>
                <c:pt idx="6">
                  <c:v>53</c:v>
                </c:pt>
                <c:pt idx="7">
                  <c:v>45</c:v>
                </c:pt>
                <c:pt idx="8">
                  <c:v>81</c:v>
                </c:pt>
                <c:pt idx="9">
                  <c:v>70</c:v>
                </c:pt>
                <c:pt idx="10">
                  <c:v>97</c:v>
                </c:pt>
                <c:pt idx="11">
                  <c:v>101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'Post quality history'!$B$110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'Post quality history'!$C$108:$N$108</c:f>
              <c:strCache>
                <c:ptCount val="12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5th Quarter</c:v>
                </c:pt>
                <c:pt idx="5">
                  <c:v>6th Quarter</c:v>
                </c:pt>
                <c:pt idx="6">
                  <c:v>7th Quarter</c:v>
                </c:pt>
                <c:pt idx="7">
                  <c:v>8th Quarter</c:v>
                </c:pt>
                <c:pt idx="8">
                  <c:v>9th Quarter</c:v>
                </c:pt>
                <c:pt idx="9">
                  <c:v>10th Quarter</c:v>
                </c:pt>
                <c:pt idx="10">
                  <c:v>11th Quarter</c:v>
                </c:pt>
                <c:pt idx="11">
                  <c:v>12th Quarter</c:v>
                </c:pt>
              </c:strCache>
            </c:strRef>
          </c:cat>
          <c:val>
            <c:numRef>
              <c:f>'Post quality history'!$C$110:$N$110</c:f>
              <c:numCache>
                <c:formatCode>General</c:formatCode>
                <c:ptCount val="12"/>
                <c:pt idx="0">
                  <c:v>67.333333333333329</c:v>
                </c:pt>
                <c:pt idx="1">
                  <c:v>67</c:v>
                </c:pt>
                <c:pt idx="2">
                  <c:v>76</c:v>
                </c:pt>
                <c:pt idx="3">
                  <c:v>61.666666666666664</c:v>
                </c:pt>
                <c:pt idx="4">
                  <c:v>55.333333333333336</c:v>
                </c:pt>
                <c:pt idx="5">
                  <c:v>56</c:v>
                </c:pt>
                <c:pt idx="6">
                  <c:v>55.5</c:v>
                </c:pt>
                <c:pt idx="7">
                  <c:v>49.333333333333336</c:v>
                </c:pt>
                <c:pt idx="8">
                  <c:v>87.333333333333329</c:v>
                </c:pt>
                <c:pt idx="9">
                  <c:v>78.5</c:v>
                </c:pt>
                <c:pt idx="10">
                  <c:v>110</c:v>
                </c:pt>
                <c:pt idx="11">
                  <c:v>109.66666666666667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'Post quality history'!$B$111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'Post quality history'!$C$108:$N$108</c:f>
              <c:strCache>
                <c:ptCount val="12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5th Quarter</c:v>
                </c:pt>
                <c:pt idx="5">
                  <c:v>6th Quarter</c:v>
                </c:pt>
                <c:pt idx="6">
                  <c:v>7th Quarter</c:v>
                </c:pt>
                <c:pt idx="7">
                  <c:v>8th Quarter</c:v>
                </c:pt>
                <c:pt idx="8">
                  <c:v>9th Quarter</c:v>
                </c:pt>
                <c:pt idx="9">
                  <c:v>10th Quarter</c:v>
                </c:pt>
                <c:pt idx="10">
                  <c:v>11th Quarter</c:v>
                </c:pt>
                <c:pt idx="11">
                  <c:v>12th Quarter</c:v>
                </c:pt>
              </c:strCache>
            </c:strRef>
          </c:cat>
          <c:val>
            <c:numRef>
              <c:f>'Post quality history'!$C$111:$N$111</c:f>
              <c:numCache>
                <c:formatCode>General</c:formatCode>
                <c:ptCount val="12"/>
                <c:pt idx="0">
                  <c:v>71</c:v>
                </c:pt>
                <c:pt idx="1">
                  <c:v>81</c:v>
                </c:pt>
                <c:pt idx="2">
                  <c:v>86</c:v>
                </c:pt>
                <c:pt idx="3">
                  <c:v>63</c:v>
                </c:pt>
                <c:pt idx="4">
                  <c:v>60</c:v>
                </c:pt>
                <c:pt idx="5">
                  <c:v>63</c:v>
                </c:pt>
                <c:pt idx="6">
                  <c:v>58</c:v>
                </c:pt>
                <c:pt idx="7">
                  <c:v>54</c:v>
                </c:pt>
                <c:pt idx="8">
                  <c:v>91</c:v>
                </c:pt>
                <c:pt idx="9">
                  <c:v>87</c:v>
                </c:pt>
                <c:pt idx="10">
                  <c:v>123</c:v>
                </c:pt>
                <c:pt idx="11">
                  <c:v>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1636448"/>
        <c:axId val="-101635904"/>
      </c:lineChart>
      <c:catAx>
        <c:axId val="-1016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635904"/>
        <c:crosses val="autoZero"/>
        <c:auto val="1"/>
        <c:lblAlgn val="ctr"/>
        <c:lblOffset val="100"/>
        <c:noMultiLvlLbl val="0"/>
      </c:catAx>
      <c:valAx>
        <c:axId val="-1016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6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 Quality History Yearly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'Post quality history'!$B$140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'Post quality history'!$C$139:$E$139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'Post quality history'!$C$140:$E$140</c:f>
              <c:numCache>
                <c:formatCode>General</c:formatCode>
                <c:ptCount val="3"/>
                <c:pt idx="0">
                  <c:v>53</c:v>
                </c:pt>
                <c:pt idx="1">
                  <c:v>45</c:v>
                </c:pt>
                <c:pt idx="2">
                  <c:v>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'Post quality history'!$B$141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'Post quality history'!$C$139:$E$139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'Post quality history'!$C$141:$E$141</c:f>
              <c:numCache>
                <c:formatCode>General</c:formatCode>
                <c:ptCount val="3"/>
                <c:pt idx="0">
                  <c:v>67.3</c:v>
                </c:pt>
                <c:pt idx="1">
                  <c:v>53.7</c:v>
                </c:pt>
                <c:pt idx="2">
                  <c:v>96.8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'Post quality history'!$B$142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'Post quality history'!$C$139:$E$139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'Post quality history'!$C$142:$E$142</c:f>
              <c:numCache>
                <c:formatCode>General</c:formatCode>
                <c:ptCount val="3"/>
                <c:pt idx="0">
                  <c:v>86</c:v>
                </c:pt>
                <c:pt idx="1">
                  <c:v>63</c:v>
                </c:pt>
                <c:pt idx="2">
                  <c:v>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3950416"/>
        <c:axId val="-103951504"/>
      </c:lineChart>
      <c:catAx>
        <c:axId val="-1039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951504"/>
        <c:crosses val="autoZero"/>
        <c:auto val="1"/>
        <c:lblAlgn val="ctr"/>
        <c:lblOffset val="100"/>
        <c:noMultiLvlLbl val="0"/>
      </c:catAx>
      <c:valAx>
        <c:axId val="-1039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95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782633420822402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'Post quality history'!$E$41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'Post quality history'!$F$40:$AI$40</c:f>
              <c:strCache>
                <c:ptCount val="30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May-13</c:v>
                </c:pt>
                <c:pt idx="4">
                  <c:v>Jun-13</c:v>
                </c:pt>
                <c:pt idx="5">
                  <c:v>Jul-13</c:v>
                </c:pt>
                <c:pt idx="6">
                  <c:v>Aug-13</c:v>
                </c:pt>
                <c:pt idx="7">
                  <c:v>Oct-13</c:v>
                </c:pt>
                <c:pt idx="8">
                  <c:v>Nov-13</c:v>
                </c:pt>
                <c:pt idx="9">
                  <c:v>Dec-13</c:v>
                </c:pt>
                <c:pt idx="10">
                  <c:v>Jan-14</c:v>
                </c:pt>
                <c:pt idx="11">
                  <c:v>Feb-14</c:v>
                </c:pt>
                <c:pt idx="12">
                  <c:v>Mar-14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May-15</c:v>
                </c:pt>
                <c:pt idx="24">
                  <c:v>Jun-15</c:v>
                </c:pt>
                <c:pt idx="25">
                  <c:v>Jul-15</c:v>
                </c:pt>
                <c:pt idx="26">
                  <c:v>Aug-15</c:v>
                </c:pt>
                <c:pt idx="27">
                  <c:v>Oct-15</c:v>
                </c:pt>
                <c:pt idx="28">
                  <c:v>Nov-15</c:v>
                </c:pt>
                <c:pt idx="29">
                  <c:v>Dec-15</c:v>
                </c:pt>
              </c:strCache>
            </c:strRef>
          </c:cat>
          <c:val>
            <c:numRef>
              <c:f>'Post quality history'!$F$41:$AI$41</c:f>
              <c:numCache>
                <c:formatCode>General</c:formatCode>
                <c:ptCount val="30"/>
                <c:pt idx="0">
                  <c:v>71</c:v>
                </c:pt>
                <c:pt idx="1">
                  <c:v>68</c:v>
                </c:pt>
                <c:pt idx="2">
                  <c:v>63</c:v>
                </c:pt>
                <c:pt idx="3">
                  <c:v>53</c:v>
                </c:pt>
                <c:pt idx="4">
                  <c:v>81</c:v>
                </c:pt>
                <c:pt idx="5">
                  <c:v>86</c:v>
                </c:pt>
                <c:pt idx="6">
                  <c:v>66</c:v>
                </c:pt>
                <c:pt idx="7">
                  <c:v>63</c:v>
                </c:pt>
                <c:pt idx="8">
                  <c:v>60</c:v>
                </c:pt>
                <c:pt idx="9">
                  <c:v>62</c:v>
                </c:pt>
                <c:pt idx="10">
                  <c:v>60</c:v>
                </c:pt>
                <c:pt idx="11">
                  <c:v>48</c:v>
                </c:pt>
                <c:pt idx="12">
                  <c:v>58</c:v>
                </c:pt>
                <c:pt idx="13">
                  <c:v>49</c:v>
                </c:pt>
                <c:pt idx="14">
                  <c:v>63</c:v>
                </c:pt>
                <c:pt idx="15">
                  <c:v>53</c:v>
                </c:pt>
                <c:pt idx="16">
                  <c:v>58</c:v>
                </c:pt>
                <c:pt idx="17">
                  <c:v>49</c:v>
                </c:pt>
                <c:pt idx="18">
                  <c:v>54</c:v>
                </c:pt>
                <c:pt idx="19">
                  <c:v>45</c:v>
                </c:pt>
                <c:pt idx="20">
                  <c:v>90</c:v>
                </c:pt>
                <c:pt idx="21">
                  <c:v>91</c:v>
                </c:pt>
                <c:pt idx="22">
                  <c:v>81</c:v>
                </c:pt>
                <c:pt idx="23">
                  <c:v>70</c:v>
                </c:pt>
                <c:pt idx="24">
                  <c:v>87</c:v>
                </c:pt>
                <c:pt idx="25">
                  <c:v>97</c:v>
                </c:pt>
                <c:pt idx="26">
                  <c:v>123</c:v>
                </c:pt>
                <c:pt idx="27">
                  <c:v>102</c:v>
                </c:pt>
                <c:pt idx="28">
                  <c:v>101</c:v>
                </c:pt>
                <c:pt idx="29">
                  <c:v>126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'Post quality history'!$E$42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'Post quality history'!$F$40:$AI$40</c:f>
              <c:strCache>
                <c:ptCount val="30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May-13</c:v>
                </c:pt>
                <c:pt idx="4">
                  <c:v>Jun-13</c:v>
                </c:pt>
                <c:pt idx="5">
                  <c:v>Jul-13</c:v>
                </c:pt>
                <c:pt idx="6">
                  <c:v>Aug-13</c:v>
                </c:pt>
                <c:pt idx="7">
                  <c:v>Oct-13</c:v>
                </c:pt>
                <c:pt idx="8">
                  <c:v>Nov-13</c:v>
                </c:pt>
                <c:pt idx="9">
                  <c:v>Dec-13</c:v>
                </c:pt>
                <c:pt idx="10">
                  <c:v>Jan-14</c:v>
                </c:pt>
                <c:pt idx="11">
                  <c:v>Feb-14</c:v>
                </c:pt>
                <c:pt idx="12">
                  <c:v>Mar-14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May-15</c:v>
                </c:pt>
                <c:pt idx="24">
                  <c:v>Jun-15</c:v>
                </c:pt>
                <c:pt idx="25">
                  <c:v>Jul-15</c:v>
                </c:pt>
                <c:pt idx="26">
                  <c:v>Aug-15</c:v>
                </c:pt>
                <c:pt idx="27">
                  <c:v>Oct-15</c:v>
                </c:pt>
                <c:pt idx="28">
                  <c:v>Nov-15</c:v>
                </c:pt>
                <c:pt idx="29">
                  <c:v>Dec-15</c:v>
                </c:pt>
              </c:strCache>
            </c:strRef>
          </c:cat>
          <c:val>
            <c:numRef>
              <c:f>'Post quality history'!$F$42:$AI$42</c:f>
              <c:numCache>
                <c:formatCode>General</c:formatCode>
                <c:ptCount val="30"/>
                <c:pt idx="0">
                  <c:v>71</c:v>
                </c:pt>
                <c:pt idx="1">
                  <c:v>68</c:v>
                </c:pt>
                <c:pt idx="2">
                  <c:v>63</c:v>
                </c:pt>
                <c:pt idx="3">
                  <c:v>53</c:v>
                </c:pt>
                <c:pt idx="4">
                  <c:v>81</c:v>
                </c:pt>
                <c:pt idx="5">
                  <c:v>86</c:v>
                </c:pt>
                <c:pt idx="6">
                  <c:v>66</c:v>
                </c:pt>
                <c:pt idx="7">
                  <c:v>63</c:v>
                </c:pt>
                <c:pt idx="8">
                  <c:v>60</c:v>
                </c:pt>
                <c:pt idx="9">
                  <c:v>62</c:v>
                </c:pt>
                <c:pt idx="10">
                  <c:v>60</c:v>
                </c:pt>
                <c:pt idx="11">
                  <c:v>48</c:v>
                </c:pt>
                <c:pt idx="12">
                  <c:v>58</c:v>
                </c:pt>
                <c:pt idx="13">
                  <c:v>49</c:v>
                </c:pt>
                <c:pt idx="14">
                  <c:v>63</c:v>
                </c:pt>
                <c:pt idx="15">
                  <c:v>53</c:v>
                </c:pt>
                <c:pt idx="16">
                  <c:v>58</c:v>
                </c:pt>
                <c:pt idx="17">
                  <c:v>49</c:v>
                </c:pt>
                <c:pt idx="18">
                  <c:v>54</c:v>
                </c:pt>
                <c:pt idx="19">
                  <c:v>45</c:v>
                </c:pt>
                <c:pt idx="20">
                  <c:v>90</c:v>
                </c:pt>
                <c:pt idx="21">
                  <c:v>91</c:v>
                </c:pt>
                <c:pt idx="22">
                  <c:v>81</c:v>
                </c:pt>
                <c:pt idx="23">
                  <c:v>70</c:v>
                </c:pt>
                <c:pt idx="24">
                  <c:v>87</c:v>
                </c:pt>
                <c:pt idx="25">
                  <c:v>97</c:v>
                </c:pt>
                <c:pt idx="26">
                  <c:v>123</c:v>
                </c:pt>
                <c:pt idx="27">
                  <c:v>102</c:v>
                </c:pt>
                <c:pt idx="28">
                  <c:v>101</c:v>
                </c:pt>
                <c:pt idx="29">
                  <c:v>126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'Post quality history'!$E$43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'Post quality history'!$F$40:$AI$40</c:f>
              <c:strCache>
                <c:ptCount val="30"/>
                <c:pt idx="0">
                  <c:v>Jan-13</c:v>
                </c:pt>
                <c:pt idx="1">
                  <c:v>Feb-13</c:v>
                </c:pt>
                <c:pt idx="2">
                  <c:v>Mar-13</c:v>
                </c:pt>
                <c:pt idx="3">
                  <c:v>May-13</c:v>
                </c:pt>
                <c:pt idx="4">
                  <c:v>Jun-13</c:v>
                </c:pt>
                <c:pt idx="5">
                  <c:v>Jul-13</c:v>
                </c:pt>
                <c:pt idx="6">
                  <c:v>Aug-13</c:v>
                </c:pt>
                <c:pt idx="7">
                  <c:v>Oct-13</c:v>
                </c:pt>
                <c:pt idx="8">
                  <c:v>Nov-13</c:v>
                </c:pt>
                <c:pt idx="9">
                  <c:v>Dec-13</c:v>
                </c:pt>
                <c:pt idx="10">
                  <c:v>Jan-14</c:v>
                </c:pt>
                <c:pt idx="11">
                  <c:v>Feb-14</c:v>
                </c:pt>
                <c:pt idx="12">
                  <c:v>Mar-14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Oct-14</c:v>
                </c:pt>
                <c:pt idx="18">
                  <c:v>Nov-14</c:v>
                </c:pt>
                <c:pt idx="19">
                  <c:v>Dec-14</c:v>
                </c:pt>
                <c:pt idx="20">
                  <c:v>Jan-15</c:v>
                </c:pt>
                <c:pt idx="21">
                  <c:v>Feb-15</c:v>
                </c:pt>
                <c:pt idx="22">
                  <c:v>Mar-15</c:v>
                </c:pt>
                <c:pt idx="23">
                  <c:v>May-15</c:v>
                </c:pt>
                <c:pt idx="24">
                  <c:v>Jun-15</c:v>
                </c:pt>
                <c:pt idx="25">
                  <c:v>Jul-15</c:v>
                </c:pt>
                <c:pt idx="26">
                  <c:v>Aug-15</c:v>
                </c:pt>
                <c:pt idx="27">
                  <c:v>Oct-15</c:v>
                </c:pt>
                <c:pt idx="28">
                  <c:v>Nov-15</c:v>
                </c:pt>
                <c:pt idx="29">
                  <c:v>Dec-15</c:v>
                </c:pt>
              </c:strCache>
            </c:strRef>
          </c:cat>
          <c:val>
            <c:numRef>
              <c:f>'Post quality history'!$F$43:$AI$43</c:f>
              <c:numCache>
                <c:formatCode>General</c:formatCode>
                <c:ptCount val="30"/>
                <c:pt idx="0">
                  <c:v>71</c:v>
                </c:pt>
                <c:pt idx="1">
                  <c:v>68</c:v>
                </c:pt>
                <c:pt idx="2">
                  <c:v>63</c:v>
                </c:pt>
                <c:pt idx="3">
                  <c:v>53</c:v>
                </c:pt>
                <c:pt idx="4">
                  <c:v>81</c:v>
                </c:pt>
                <c:pt idx="5">
                  <c:v>86</c:v>
                </c:pt>
                <c:pt idx="6">
                  <c:v>66</c:v>
                </c:pt>
                <c:pt idx="7">
                  <c:v>63</c:v>
                </c:pt>
                <c:pt idx="8">
                  <c:v>60</c:v>
                </c:pt>
                <c:pt idx="9">
                  <c:v>62</c:v>
                </c:pt>
                <c:pt idx="10">
                  <c:v>60</c:v>
                </c:pt>
                <c:pt idx="11">
                  <c:v>48</c:v>
                </c:pt>
                <c:pt idx="12">
                  <c:v>58</c:v>
                </c:pt>
                <c:pt idx="13">
                  <c:v>49</c:v>
                </c:pt>
                <c:pt idx="14">
                  <c:v>63</c:v>
                </c:pt>
                <c:pt idx="15">
                  <c:v>53</c:v>
                </c:pt>
                <c:pt idx="16">
                  <c:v>58</c:v>
                </c:pt>
                <c:pt idx="17">
                  <c:v>49</c:v>
                </c:pt>
                <c:pt idx="18">
                  <c:v>54</c:v>
                </c:pt>
                <c:pt idx="19">
                  <c:v>45</c:v>
                </c:pt>
                <c:pt idx="20">
                  <c:v>90</c:v>
                </c:pt>
                <c:pt idx="21">
                  <c:v>91</c:v>
                </c:pt>
                <c:pt idx="22">
                  <c:v>81</c:v>
                </c:pt>
                <c:pt idx="23">
                  <c:v>70</c:v>
                </c:pt>
                <c:pt idx="24">
                  <c:v>87</c:v>
                </c:pt>
                <c:pt idx="25">
                  <c:v>97</c:v>
                </c:pt>
                <c:pt idx="26">
                  <c:v>123</c:v>
                </c:pt>
                <c:pt idx="27">
                  <c:v>102</c:v>
                </c:pt>
                <c:pt idx="28">
                  <c:v>101</c:v>
                </c:pt>
                <c:pt idx="29">
                  <c:v>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3953136"/>
        <c:axId val="-104986880"/>
      </c:lineChart>
      <c:catAx>
        <c:axId val="-10395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986880"/>
        <c:crosses val="autoZero"/>
        <c:auto val="1"/>
        <c:lblAlgn val="ctr"/>
        <c:lblOffset val="100"/>
        <c:noMultiLvlLbl val="0"/>
      </c:catAx>
      <c:valAx>
        <c:axId val="-1049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95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'Standard Deviation1'!$E$37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'Standard Deviation1'!$F$38:$AI$38</c:f>
                <c:numCache>
                  <c:formatCode>General</c:formatCode>
                  <c:ptCount val="30"/>
                  <c:pt idx="0">
                    <c:v>12.442291029412793</c:v>
                  </c:pt>
                  <c:pt idx="1">
                    <c:v>10.508293982575974</c:v>
                  </c:pt>
                  <c:pt idx="2">
                    <c:v>11.362818152361516</c:v>
                  </c:pt>
                  <c:pt idx="3">
                    <c:v>9.4743673331593161</c:v>
                  </c:pt>
                  <c:pt idx="4">
                    <c:v>15.303742857698095</c:v>
                  </c:pt>
                  <c:pt idx="5">
                    <c:v>15.596231090953488</c:v>
                  </c:pt>
                  <c:pt idx="6">
                    <c:v>12.221441664698824</c:v>
                  </c:pt>
                  <c:pt idx="7">
                    <c:v>11.978199895112484</c:v>
                  </c:pt>
                  <c:pt idx="8">
                    <c:v>10.505409861763431</c:v>
                  </c:pt>
                  <c:pt idx="9">
                    <c:v>11.691747931638353</c:v>
                  </c:pt>
                  <c:pt idx="10">
                    <c:v>11.135528725660043</c:v>
                  </c:pt>
                  <c:pt idx="11">
                    <c:v>6.8357349807663494</c:v>
                  </c:pt>
                  <c:pt idx="12">
                    <c:v>9.9529194742349869</c:v>
                  </c:pt>
                  <c:pt idx="13">
                    <c:v>7.6331613054586702</c:v>
                  </c:pt>
                  <c:pt idx="14">
                    <c:v>11.99336938024128</c:v>
                  </c:pt>
                  <c:pt idx="15">
                    <c:v>8.240237566448867</c:v>
                  </c:pt>
                  <c:pt idx="16">
                    <c:v>9.9529194742349869</c:v>
                  </c:pt>
                  <c:pt idx="17">
                    <c:v>7.6331613054586702</c:v>
                  </c:pt>
                  <c:pt idx="18">
                    <c:v>8.8163072046788802</c:v>
                  </c:pt>
                  <c:pt idx="19">
                    <c:v>6.4965025555713787</c:v>
                  </c:pt>
                  <c:pt idx="20">
                    <c:v>13.514302188287919</c:v>
                  </c:pt>
                  <c:pt idx="21">
                    <c:v>11.293266966997582</c:v>
                  </c:pt>
                  <c:pt idx="22">
                    <c:v>8.7917833541014048</c:v>
                  </c:pt>
                  <c:pt idx="23">
                    <c:v>9.2915732431775702</c:v>
                  </c:pt>
                  <c:pt idx="24">
                    <c:v>12.700214744068486</c:v>
                  </c:pt>
                  <c:pt idx="25">
                    <c:v>12.880276206336381</c:v>
                  </c:pt>
                  <c:pt idx="26">
                    <c:v>16.624871838193631</c:v>
                  </c:pt>
                  <c:pt idx="27">
                    <c:v>15.394804318340652</c:v>
                  </c:pt>
                  <c:pt idx="28">
                    <c:v>13.95745700550806</c:v>
                  </c:pt>
                  <c:pt idx="29">
                    <c:v>17.443415011766682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'Standard Deviation1'!$F$36:$AI$36</c:f>
              <c:strCache>
                <c:ptCount val="30"/>
                <c:pt idx="0">
                  <c:v>A1</c:v>
                </c:pt>
                <c:pt idx="1">
                  <c:v>B1</c:v>
                </c:pt>
                <c:pt idx="2">
                  <c:v>C1</c:v>
                </c:pt>
                <c:pt idx="3">
                  <c:v>D1</c:v>
                </c:pt>
                <c:pt idx="4">
                  <c:v>E1</c:v>
                </c:pt>
                <c:pt idx="5">
                  <c:v>F1</c:v>
                </c:pt>
                <c:pt idx="6">
                  <c:v>G1</c:v>
                </c:pt>
                <c:pt idx="7">
                  <c:v>H1</c:v>
                </c:pt>
                <c:pt idx="8">
                  <c:v>I1</c:v>
                </c:pt>
                <c:pt idx="9">
                  <c:v>J1</c:v>
                </c:pt>
                <c:pt idx="10">
                  <c:v>A2</c:v>
                </c:pt>
                <c:pt idx="11">
                  <c:v>B2</c:v>
                </c:pt>
                <c:pt idx="12">
                  <c:v>C2</c:v>
                </c:pt>
                <c:pt idx="13">
                  <c:v>D2</c:v>
                </c:pt>
                <c:pt idx="14">
                  <c:v>E2</c:v>
                </c:pt>
                <c:pt idx="15">
                  <c:v>F2</c:v>
                </c:pt>
                <c:pt idx="16">
                  <c:v>G2</c:v>
                </c:pt>
                <c:pt idx="17">
                  <c:v>H2</c:v>
                </c:pt>
                <c:pt idx="18">
                  <c:v>I2</c:v>
                </c:pt>
                <c:pt idx="19">
                  <c:v>J2</c:v>
                </c:pt>
                <c:pt idx="20">
                  <c:v>A3</c:v>
                </c:pt>
                <c:pt idx="21">
                  <c:v>B3</c:v>
                </c:pt>
                <c:pt idx="22">
                  <c:v>C3</c:v>
                </c:pt>
                <c:pt idx="23">
                  <c:v>D3</c:v>
                </c:pt>
                <c:pt idx="24">
                  <c:v>E3</c:v>
                </c:pt>
                <c:pt idx="25">
                  <c:v>F3</c:v>
                </c:pt>
                <c:pt idx="26">
                  <c:v>G3</c:v>
                </c:pt>
                <c:pt idx="27">
                  <c:v>H3</c:v>
                </c:pt>
                <c:pt idx="28">
                  <c:v>I3</c:v>
                </c:pt>
                <c:pt idx="29">
                  <c:v>J3</c:v>
                </c:pt>
              </c:strCache>
            </c:strRef>
          </c:cat>
          <c:val>
            <c:numRef>
              <c:f>'Standard Deviation1'!$F$37:$AI$37</c:f>
              <c:numCache>
                <c:formatCode>General</c:formatCode>
                <c:ptCount val="30"/>
                <c:pt idx="0">
                  <c:v>5.916666666666667</c:v>
                </c:pt>
                <c:pt idx="1">
                  <c:v>5.666666666666667</c:v>
                </c:pt>
                <c:pt idx="2">
                  <c:v>5.25</c:v>
                </c:pt>
                <c:pt idx="3">
                  <c:v>4.8181818181818183</c:v>
                </c:pt>
                <c:pt idx="4">
                  <c:v>6.75</c:v>
                </c:pt>
                <c:pt idx="5">
                  <c:v>7.166666666666667</c:v>
                </c:pt>
                <c:pt idx="6">
                  <c:v>5.5</c:v>
                </c:pt>
                <c:pt idx="7">
                  <c:v>5.25</c:v>
                </c:pt>
                <c:pt idx="8">
                  <c:v>5</c:v>
                </c:pt>
                <c:pt idx="9">
                  <c:v>5.166666666666667</c:v>
                </c:pt>
                <c:pt idx="10">
                  <c:v>5</c:v>
                </c:pt>
                <c:pt idx="11">
                  <c:v>4</c:v>
                </c:pt>
                <c:pt idx="12">
                  <c:v>4.833333333333333</c:v>
                </c:pt>
                <c:pt idx="13">
                  <c:v>4.083333333333333</c:v>
                </c:pt>
                <c:pt idx="14">
                  <c:v>5.25</c:v>
                </c:pt>
                <c:pt idx="15">
                  <c:v>4.416666666666667</c:v>
                </c:pt>
                <c:pt idx="16">
                  <c:v>4.833333333333333</c:v>
                </c:pt>
                <c:pt idx="17">
                  <c:v>4.083333333333333</c:v>
                </c:pt>
                <c:pt idx="18">
                  <c:v>4.5</c:v>
                </c:pt>
                <c:pt idx="19">
                  <c:v>3.75</c:v>
                </c:pt>
                <c:pt idx="20">
                  <c:v>7.5</c:v>
                </c:pt>
                <c:pt idx="21">
                  <c:v>7.583333333333333</c:v>
                </c:pt>
                <c:pt idx="22">
                  <c:v>6.75</c:v>
                </c:pt>
                <c:pt idx="23">
                  <c:v>5.833333333333333</c:v>
                </c:pt>
                <c:pt idx="24">
                  <c:v>7.25</c:v>
                </c:pt>
                <c:pt idx="25">
                  <c:v>8.0833333333333339</c:v>
                </c:pt>
                <c:pt idx="26">
                  <c:v>10.25</c:v>
                </c:pt>
                <c:pt idx="27">
                  <c:v>8.5</c:v>
                </c:pt>
                <c:pt idx="28">
                  <c:v>8.4166666666666661</c:v>
                </c:pt>
                <c:pt idx="29">
                  <c:v>10.5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4986336"/>
        <c:axId val="-104987968"/>
      </c:barChart>
      <c:catAx>
        <c:axId val="-10498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987968"/>
        <c:crosses val="autoZero"/>
        <c:auto val="1"/>
        <c:lblAlgn val="ctr"/>
        <c:lblOffset val="100"/>
        <c:noMultiLvlLbl val="0"/>
      </c:catAx>
      <c:valAx>
        <c:axId val="-1049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98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BY SIZE</a:t>
            </a:r>
          </a:p>
        </c:rich>
      </c:tx>
      <c:layout>
        <c:manualLayout>
          <c:xMode val="edge"/>
          <c:yMode val="edge"/>
          <c:x val="0.3952915573053368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Quality'!$E$68</c:f>
              <c:strCache>
                <c:ptCount val="1"/>
                <c:pt idx="0">
                  <c:v>NORMALIZED BY 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'Current Quality'!$F$68:$AO$68</c:f>
              <c:numCache>
                <c:formatCode>General</c:formatCode>
                <c:ptCount val="36"/>
                <c:pt idx="0">
                  <c:v>18.75</c:v>
                </c:pt>
                <c:pt idx="1">
                  <c:v>13.106796116504855</c:v>
                </c:pt>
                <c:pt idx="2">
                  <c:v>11.324607815835886</c:v>
                </c:pt>
                <c:pt idx="3">
                  <c:v>10.953309198923234</c:v>
                </c:pt>
                <c:pt idx="4">
                  <c:v>9.7490147272350143</c:v>
                </c:pt>
                <c:pt idx="5">
                  <c:v>10.072628956157557</c:v>
                </c:pt>
                <c:pt idx="6">
                  <c:v>10.080212756830953</c:v>
                </c:pt>
                <c:pt idx="7">
                  <c:v>9.1720376797223597</c:v>
                </c:pt>
                <c:pt idx="8">
                  <c:v>8.2512925844606553</c:v>
                </c:pt>
                <c:pt idx="9">
                  <c:v>6.8175781365286419</c:v>
                </c:pt>
                <c:pt idx="10">
                  <c:v>5.7702830423319895</c:v>
                </c:pt>
                <c:pt idx="11">
                  <c:v>5.5662842212881971</c:v>
                </c:pt>
                <c:pt idx="12">
                  <c:v>5.264840669295535</c:v>
                </c:pt>
                <c:pt idx="13">
                  <c:v>5.0294939459795094</c:v>
                </c:pt>
                <c:pt idx="14">
                  <c:v>5.025125628140704</c:v>
                </c:pt>
                <c:pt idx="15">
                  <c:v>4.6061518701419493</c:v>
                </c:pt>
                <c:pt idx="16">
                  <c:v>4.0972745989359316</c:v>
                </c:pt>
                <c:pt idx="17">
                  <c:v>4.1809499276755107</c:v>
                </c:pt>
                <c:pt idx="18">
                  <c:v>4.1052979745899565</c:v>
                </c:pt>
                <c:pt idx="19">
                  <c:v>4.2746460058776385</c:v>
                </c:pt>
                <c:pt idx="20">
                  <c:v>3.9598121195526259</c:v>
                </c:pt>
                <c:pt idx="21">
                  <c:v>3.3533915829871268</c:v>
                </c:pt>
                <c:pt idx="22">
                  <c:v>3.2286149604585361</c:v>
                </c:pt>
                <c:pt idx="23">
                  <c:v>3.3199403919793258</c:v>
                </c:pt>
                <c:pt idx="24">
                  <c:v>3.7592550187008622</c:v>
                </c:pt>
                <c:pt idx="25">
                  <c:v>4.0899420438705887</c:v>
                </c:pt>
                <c:pt idx="26">
                  <c:v>4.2864257256687539</c:v>
                </c:pt>
                <c:pt idx="27">
                  <c:v>4.3913819129957457</c:v>
                </c:pt>
                <c:pt idx="28">
                  <c:v>4.4317137761444094</c:v>
                </c:pt>
                <c:pt idx="29">
                  <c:v>4.7894562044433568</c:v>
                </c:pt>
                <c:pt idx="30">
                  <c:v>5.302465819889445</c:v>
                </c:pt>
                <c:pt idx="31">
                  <c:v>6.3441577318353595</c:v>
                </c:pt>
                <c:pt idx="32">
                  <c:v>6.9591128545564276</c:v>
                </c:pt>
                <c:pt idx="33">
                  <c:v>6.7922508113895672</c:v>
                </c:pt>
                <c:pt idx="34">
                  <c:v>7.0729231474508003</c:v>
                </c:pt>
                <c:pt idx="35">
                  <c:v>8.2159225937871341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391088"/>
        <c:axId val="-105391632"/>
      </c:lineChart>
      <c:catAx>
        <c:axId val="-1053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391632"/>
        <c:crosses val="autoZero"/>
        <c:auto val="1"/>
        <c:lblAlgn val="ctr"/>
        <c:lblOffset val="100"/>
        <c:noMultiLvlLbl val="0"/>
      </c:catAx>
      <c:valAx>
        <c:axId val="-1053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39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BY NUMBER</a:t>
            </a:r>
          </a:p>
        </c:rich>
      </c:tx>
      <c:layout>
        <c:manualLayout>
          <c:xMode val="edge"/>
          <c:yMode val="edge"/>
          <c:x val="0.30599999999999999"/>
          <c:y val="5.5491329479768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Quality'!$E$70</c:f>
              <c:strCache>
                <c:ptCount val="1"/>
                <c:pt idx="0">
                  <c:v>NORMALIZED BY PRODUCT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'Current Quality'!$F$70:$AO$70</c:f>
              <c:numCache>
                <c:formatCode>General</c:formatCode>
                <c:ptCount val="36"/>
                <c:pt idx="0">
                  <c:v>45</c:v>
                </c:pt>
                <c:pt idx="1">
                  <c:v>40.5</c:v>
                </c:pt>
                <c:pt idx="2">
                  <c:v>40.666666666666664</c:v>
                </c:pt>
                <c:pt idx="3">
                  <c:v>39.333333333333336</c:v>
                </c:pt>
                <c:pt idx="4">
                  <c:v>35.25</c:v>
                </c:pt>
                <c:pt idx="5">
                  <c:v>38</c:v>
                </c:pt>
                <c:pt idx="6">
                  <c:v>39.166666666666664</c:v>
                </c:pt>
                <c:pt idx="7">
                  <c:v>37</c:v>
                </c:pt>
                <c:pt idx="8">
                  <c:v>33.285714285714285</c:v>
                </c:pt>
                <c:pt idx="9">
                  <c:v>28.875</c:v>
                </c:pt>
                <c:pt idx="10">
                  <c:v>25.777777777777779</c:v>
                </c:pt>
                <c:pt idx="11">
                  <c:v>24.5</c:v>
                </c:pt>
                <c:pt idx="12">
                  <c:v>22.454545454545453</c:v>
                </c:pt>
                <c:pt idx="13">
                  <c:v>22.09090909090909</c:v>
                </c:pt>
                <c:pt idx="14">
                  <c:v>22.727272727272727</c:v>
                </c:pt>
                <c:pt idx="15">
                  <c:v>20.8</c:v>
                </c:pt>
                <c:pt idx="16">
                  <c:v>18.272727272727273</c:v>
                </c:pt>
                <c:pt idx="17">
                  <c:v>19.181818181818183</c:v>
                </c:pt>
                <c:pt idx="18">
                  <c:v>19.181818181818183</c:v>
                </c:pt>
                <c:pt idx="19">
                  <c:v>20.363636363636363</c:v>
                </c:pt>
                <c:pt idx="20">
                  <c:v>18.8</c:v>
                </c:pt>
                <c:pt idx="21">
                  <c:v>16.363636363636363</c:v>
                </c:pt>
                <c:pt idx="22">
                  <c:v>16.181818181818183</c:v>
                </c:pt>
                <c:pt idx="23">
                  <c:v>16</c:v>
                </c:pt>
                <c:pt idx="24">
                  <c:v>17.90909090909091</c:v>
                </c:pt>
                <c:pt idx="25">
                  <c:v>20.272727272727273</c:v>
                </c:pt>
                <c:pt idx="26">
                  <c:v>21.90909090909091</c:v>
                </c:pt>
                <c:pt idx="27">
                  <c:v>22.4</c:v>
                </c:pt>
                <c:pt idx="28">
                  <c:v>22.363636363636363</c:v>
                </c:pt>
                <c:pt idx="29">
                  <c:v>24.90909090909091</c:v>
                </c:pt>
                <c:pt idx="30">
                  <c:v>27.818181818181817</c:v>
                </c:pt>
                <c:pt idx="31">
                  <c:v>33.727272727272727</c:v>
                </c:pt>
                <c:pt idx="32">
                  <c:v>36.9</c:v>
                </c:pt>
                <c:pt idx="33">
                  <c:v>36.909090909090907</c:v>
                </c:pt>
                <c:pt idx="34">
                  <c:v>39.272727272727273</c:v>
                </c:pt>
                <c:pt idx="35">
                  <c:v>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394352"/>
        <c:axId val="-105389456"/>
      </c:lineChart>
      <c:catAx>
        <c:axId val="-10539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389456"/>
        <c:crosses val="autoZero"/>
        <c:auto val="1"/>
        <c:lblAlgn val="ctr"/>
        <c:lblOffset val="100"/>
        <c:noMultiLvlLbl val="0"/>
      </c:catAx>
      <c:valAx>
        <c:axId val="-1053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39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48055555555555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Quality'!$E$66</c:f>
              <c:strCache>
                <c:ptCount val="1"/>
                <c:pt idx="0">
                  <c:v>Total Uncorrected defects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'Current Quality'!$F$66:$AO$66</c:f>
              <c:numCache>
                <c:formatCode>General</c:formatCode>
                <c:ptCount val="36"/>
                <c:pt idx="0">
                  <c:v>45</c:v>
                </c:pt>
                <c:pt idx="1">
                  <c:v>81</c:v>
                </c:pt>
                <c:pt idx="2">
                  <c:v>122</c:v>
                </c:pt>
                <c:pt idx="3">
                  <c:v>118</c:v>
                </c:pt>
                <c:pt idx="4">
                  <c:v>141</c:v>
                </c:pt>
                <c:pt idx="5">
                  <c:v>190</c:v>
                </c:pt>
                <c:pt idx="6">
                  <c:v>235</c:v>
                </c:pt>
                <c:pt idx="7">
                  <c:v>259</c:v>
                </c:pt>
                <c:pt idx="8">
                  <c:v>233</c:v>
                </c:pt>
                <c:pt idx="9">
                  <c:v>231</c:v>
                </c:pt>
                <c:pt idx="10">
                  <c:v>232</c:v>
                </c:pt>
                <c:pt idx="11">
                  <c:v>245</c:v>
                </c:pt>
                <c:pt idx="12">
                  <c:v>247</c:v>
                </c:pt>
                <c:pt idx="13">
                  <c:v>243</c:v>
                </c:pt>
                <c:pt idx="14">
                  <c:v>250</c:v>
                </c:pt>
                <c:pt idx="15">
                  <c:v>208</c:v>
                </c:pt>
                <c:pt idx="16">
                  <c:v>201</c:v>
                </c:pt>
                <c:pt idx="17">
                  <c:v>211</c:v>
                </c:pt>
                <c:pt idx="18">
                  <c:v>211</c:v>
                </c:pt>
                <c:pt idx="19">
                  <c:v>224</c:v>
                </c:pt>
                <c:pt idx="20">
                  <c:v>188</c:v>
                </c:pt>
                <c:pt idx="21">
                  <c:v>180</c:v>
                </c:pt>
                <c:pt idx="22">
                  <c:v>178</c:v>
                </c:pt>
                <c:pt idx="23">
                  <c:v>176</c:v>
                </c:pt>
                <c:pt idx="24">
                  <c:v>197</c:v>
                </c:pt>
                <c:pt idx="25">
                  <c:v>223</c:v>
                </c:pt>
                <c:pt idx="26">
                  <c:v>241</c:v>
                </c:pt>
                <c:pt idx="27">
                  <c:v>224</c:v>
                </c:pt>
                <c:pt idx="28">
                  <c:v>246</c:v>
                </c:pt>
                <c:pt idx="29">
                  <c:v>274</c:v>
                </c:pt>
                <c:pt idx="30">
                  <c:v>306</c:v>
                </c:pt>
                <c:pt idx="31">
                  <c:v>371</c:v>
                </c:pt>
                <c:pt idx="32">
                  <c:v>369</c:v>
                </c:pt>
                <c:pt idx="33">
                  <c:v>406</c:v>
                </c:pt>
                <c:pt idx="34">
                  <c:v>432</c:v>
                </c:pt>
                <c:pt idx="35">
                  <c:v>484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388912"/>
        <c:axId val="-105394896"/>
      </c:lineChart>
      <c:catAx>
        <c:axId val="-10538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394896"/>
        <c:crosses val="autoZero"/>
        <c:auto val="1"/>
        <c:lblAlgn val="ctr"/>
        <c:lblOffset val="100"/>
        <c:noMultiLvlLbl val="0"/>
      </c:catAx>
      <c:valAx>
        <c:axId val="-1053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38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quality number'!$E$68</c:f>
              <c:strCache>
                <c:ptCount val="1"/>
                <c:pt idx="0">
                  <c:v>NORMALIZED BY PRODUCT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'current quality number'!$F$68:$AO$68</c:f>
              <c:numCache>
                <c:formatCode>General</c:formatCode>
                <c:ptCount val="36"/>
                <c:pt idx="0">
                  <c:v>22.5</c:v>
                </c:pt>
                <c:pt idx="1">
                  <c:v>27</c:v>
                </c:pt>
                <c:pt idx="2">
                  <c:v>30.5</c:v>
                </c:pt>
                <c:pt idx="3">
                  <c:v>29.5</c:v>
                </c:pt>
                <c:pt idx="4">
                  <c:v>28.2</c:v>
                </c:pt>
                <c:pt idx="5">
                  <c:v>31.666666666666668</c:v>
                </c:pt>
                <c:pt idx="6">
                  <c:v>33.571428571428569</c:v>
                </c:pt>
                <c:pt idx="7">
                  <c:v>32.375</c:v>
                </c:pt>
                <c:pt idx="8">
                  <c:v>29.125</c:v>
                </c:pt>
                <c:pt idx="9">
                  <c:v>25.666666666666668</c:v>
                </c:pt>
                <c:pt idx="10">
                  <c:v>23.2</c:v>
                </c:pt>
                <c:pt idx="11">
                  <c:v>22.272727272727273</c:v>
                </c:pt>
                <c:pt idx="12">
                  <c:v>20.583333333333332</c:v>
                </c:pt>
                <c:pt idx="13">
                  <c:v>20.25</c:v>
                </c:pt>
                <c:pt idx="14">
                  <c:v>20.833333333333332</c:v>
                </c:pt>
                <c:pt idx="15">
                  <c:v>18.90909090909091</c:v>
                </c:pt>
                <c:pt idx="16">
                  <c:v>16.75</c:v>
                </c:pt>
                <c:pt idx="17">
                  <c:v>17.583333333333332</c:v>
                </c:pt>
                <c:pt idx="18">
                  <c:v>17.583333333333332</c:v>
                </c:pt>
                <c:pt idx="19">
                  <c:v>18.666666666666668</c:v>
                </c:pt>
                <c:pt idx="20">
                  <c:v>17.09090909090909</c:v>
                </c:pt>
                <c:pt idx="21">
                  <c:v>15</c:v>
                </c:pt>
                <c:pt idx="22">
                  <c:v>14.833333333333334</c:v>
                </c:pt>
                <c:pt idx="23">
                  <c:v>14.666666666666666</c:v>
                </c:pt>
                <c:pt idx="24">
                  <c:v>16.416666666666668</c:v>
                </c:pt>
                <c:pt idx="25">
                  <c:v>18.583333333333332</c:v>
                </c:pt>
                <c:pt idx="26">
                  <c:v>20.083333333333332</c:v>
                </c:pt>
                <c:pt idx="27">
                  <c:v>20.363636363636363</c:v>
                </c:pt>
                <c:pt idx="28">
                  <c:v>20.5</c:v>
                </c:pt>
                <c:pt idx="29">
                  <c:v>22.833333333333332</c:v>
                </c:pt>
                <c:pt idx="30">
                  <c:v>25.5</c:v>
                </c:pt>
                <c:pt idx="31">
                  <c:v>30.916666666666668</c:v>
                </c:pt>
                <c:pt idx="32">
                  <c:v>33.545454545454547</c:v>
                </c:pt>
                <c:pt idx="33">
                  <c:v>33.833333333333336</c:v>
                </c:pt>
                <c:pt idx="34">
                  <c:v>36</c:v>
                </c:pt>
                <c:pt idx="35">
                  <c:v>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2358032"/>
        <c:axId val="-102356944"/>
      </c:lineChart>
      <c:catAx>
        <c:axId val="-10235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56944"/>
        <c:crosses val="autoZero"/>
        <c:auto val="1"/>
        <c:lblAlgn val="ctr"/>
        <c:lblOffset val="100"/>
        <c:noMultiLvlLbl val="0"/>
      </c:catAx>
      <c:valAx>
        <c:axId val="-1023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5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quality Size'!$E$68</c:f>
              <c:strCache>
                <c:ptCount val="1"/>
                <c:pt idx="0">
                  <c:v>Defect density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'current quality Size'!$F$68:$AO$68</c:f>
              <c:numCache>
                <c:formatCode>General</c:formatCode>
                <c:ptCount val="36"/>
                <c:pt idx="0">
                  <c:v>18.75</c:v>
                </c:pt>
                <c:pt idx="1">
                  <c:v>13.106796116504855</c:v>
                </c:pt>
                <c:pt idx="2">
                  <c:v>11.324607815835886</c:v>
                </c:pt>
                <c:pt idx="3">
                  <c:v>10.953309198923234</c:v>
                </c:pt>
                <c:pt idx="4">
                  <c:v>9.7490147272350143</c:v>
                </c:pt>
                <c:pt idx="5">
                  <c:v>10.072628956157557</c:v>
                </c:pt>
                <c:pt idx="6">
                  <c:v>10.080212756830953</c:v>
                </c:pt>
                <c:pt idx="7">
                  <c:v>9.1720376797223597</c:v>
                </c:pt>
                <c:pt idx="8">
                  <c:v>8.2512925844606553</c:v>
                </c:pt>
                <c:pt idx="9">
                  <c:v>6.8175781365286419</c:v>
                </c:pt>
                <c:pt idx="10">
                  <c:v>5.7702830423319895</c:v>
                </c:pt>
                <c:pt idx="11">
                  <c:v>5.5662842212881971</c:v>
                </c:pt>
                <c:pt idx="12">
                  <c:v>5.264840669295535</c:v>
                </c:pt>
                <c:pt idx="13">
                  <c:v>5.0294939459795094</c:v>
                </c:pt>
                <c:pt idx="14">
                  <c:v>5.025125628140704</c:v>
                </c:pt>
                <c:pt idx="15">
                  <c:v>4.6061518701419493</c:v>
                </c:pt>
                <c:pt idx="16">
                  <c:v>4.0972745989359316</c:v>
                </c:pt>
                <c:pt idx="17">
                  <c:v>4.1809499276755107</c:v>
                </c:pt>
                <c:pt idx="18">
                  <c:v>4.1052979745899565</c:v>
                </c:pt>
                <c:pt idx="19">
                  <c:v>4.2746460058776385</c:v>
                </c:pt>
                <c:pt idx="20">
                  <c:v>3.9598121195526259</c:v>
                </c:pt>
                <c:pt idx="21">
                  <c:v>3.3533915829871268</c:v>
                </c:pt>
                <c:pt idx="22">
                  <c:v>3.2286149604585361</c:v>
                </c:pt>
                <c:pt idx="23">
                  <c:v>3.3199403919793258</c:v>
                </c:pt>
                <c:pt idx="24">
                  <c:v>3.7592550187008622</c:v>
                </c:pt>
                <c:pt idx="25">
                  <c:v>4.0899420438705887</c:v>
                </c:pt>
                <c:pt idx="26">
                  <c:v>4.2864257256687539</c:v>
                </c:pt>
                <c:pt idx="27">
                  <c:v>4.3913819129957457</c:v>
                </c:pt>
                <c:pt idx="28">
                  <c:v>4.4317137761444094</c:v>
                </c:pt>
                <c:pt idx="29">
                  <c:v>4.7894562044433568</c:v>
                </c:pt>
                <c:pt idx="30">
                  <c:v>5.302465819889445</c:v>
                </c:pt>
                <c:pt idx="31">
                  <c:v>6.3441577318353595</c:v>
                </c:pt>
                <c:pt idx="32">
                  <c:v>6.9591128545564276</c:v>
                </c:pt>
                <c:pt idx="33">
                  <c:v>6.7922508113895672</c:v>
                </c:pt>
                <c:pt idx="34">
                  <c:v>7.0729231474508003</c:v>
                </c:pt>
                <c:pt idx="35">
                  <c:v>8.2159225937871341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2357488"/>
        <c:axId val="-102355312"/>
      </c:lineChart>
      <c:catAx>
        <c:axId val="-10235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55312"/>
        <c:crosses val="autoZero"/>
        <c:auto val="1"/>
        <c:lblAlgn val="ctr"/>
        <c:lblOffset val="100"/>
        <c:noMultiLvlLbl val="0"/>
      </c:catAx>
      <c:valAx>
        <c:axId val="-10235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5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quality Size'!$E$67</c:f>
              <c:strCache>
                <c:ptCount val="1"/>
                <c:pt idx="0">
                  <c:v>KLOC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'current quality Size'!$F$67:$P$67</c:f>
              <c:numCache>
                <c:formatCode>General</c:formatCode>
                <c:ptCount val="11"/>
                <c:pt idx="0">
                  <c:v>2.4</c:v>
                </c:pt>
                <c:pt idx="1">
                  <c:v>6.18</c:v>
                </c:pt>
                <c:pt idx="2">
                  <c:v>10.773</c:v>
                </c:pt>
                <c:pt idx="3">
                  <c:v>10.773</c:v>
                </c:pt>
                <c:pt idx="4">
                  <c:v>14.462999999999999</c:v>
                </c:pt>
                <c:pt idx="5">
                  <c:v>18.863</c:v>
                </c:pt>
                <c:pt idx="6">
                  <c:v>23.312999999999999</c:v>
                </c:pt>
                <c:pt idx="7">
                  <c:v>28.238</c:v>
                </c:pt>
                <c:pt idx="8">
                  <c:v>28.238</c:v>
                </c:pt>
                <c:pt idx="9">
                  <c:v>33.883000000000003</c:v>
                </c:pt>
                <c:pt idx="10">
                  <c:v>40.206000000000003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'current quality Size'!$E$68</c:f>
              <c:strCache>
                <c:ptCount val="1"/>
                <c:pt idx="0">
                  <c:v>Defect density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'current quality Size'!$F$68:$P$68</c:f>
              <c:numCache>
                <c:formatCode>General</c:formatCode>
                <c:ptCount val="11"/>
                <c:pt idx="0">
                  <c:v>18.75</c:v>
                </c:pt>
                <c:pt idx="1">
                  <c:v>13.106796116504855</c:v>
                </c:pt>
                <c:pt idx="2">
                  <c:v>11.324607815835886</c:v>
                </c:pt>
                <c:pt idx="3">
                  <c:v>10.953309198923234</c:v>
                </c:pt>
                <c:pt idx="4">
                  <c:v>9.7490147272350143</c:v>
                </c:pt>
                <c:pt idx="5">
                  <c:v>10.072628956157557</c:v>
                </c:pt>
                <c:pt idx="6">
                  <c:v>10.080212756830953</c:v>
                </c:pt>
                <c:pt idx="7">
                  <c:v>9.1720376797223597</c:v>
                </c:pt>
                <c:pt idx="8">
                  <c:v>8.2512925844606553</c:v>
                </c:pt>
                <c:pt idx="9">
                  <c:v>6.8175781365286419</c:v>
                </c:pt>
                <c:pt idx="10">
                  <c:v>5.7702830423319895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01843136"/>
        <c:axId val="-2027418608"/>
      </c:lineChart>
      <c:catAx>
        <c:axId val="-19018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7418608"/>
        <c:crosses val="autoZero"/>
        <c:auto val="1"/>
        <c:lblAlgn val="ctr"/>
        <c:lblOffset val="100"/>
        <c:noMultiLvlLbl val="0"/>
      </c:catAx>
      <c:valAx>
        <c:axId val="-2027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018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Defect density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Sheet2!$A$4:$A$16</c:f>
              <c:numCache>
                <c:formatCode>General</c:formatCode>
                <c:ptCount val="13"/>
                <c:pt idx="0">
                  <c:v>2.4</c:v>
                </c:pt>
                <c:pt idx="1">
                  <c:v>6.18</c:v>
                </c:pt>
                <c:pt idx="2">
                  <c:v>10.773</c:v>
                </c:pt>
                <c:pt idx="3">
                  <c:v>10.773</c:v>
                </c:pt>
                <c:pt idx="4">
                  <c:v>14.462999999999999</c:v>
                </c:pt>
                <c:pt idx="5">
                  <c:v>18.863</c:v>
                </c:pt>
                <c:pt idx="6">
                  <c:v>23.312999999999999</c:v>
                </c:pt>
                <c:pt idx="7">
                  <c:v>28.238</c:v>
                </c:pt>
                <c:pt idx="8">
                  <c:v>28.238</c:v>
                </c:pt>
                <c:pt idx="9">
                  <c:v>33.883000000000003</c:v>
                </c:pt>
                <c:pt idx="10">
                  <c:v>40.206000000000003</c:v>
                </c:pt>
                <c:pt idx="11">
                  <c:v>44.015000000000001</c:v>
                </c:pt>
                <c:pt idx="12">
                  <c:v>46.914999999999999</c:v>
                </c:pt>
              </c:numCache>
            </c:numRef>
          </c:xVal>
          <c:yVal>
            <c:numRef>
              <c:f>Sheet2!$B$4:$B$16</c:f>
              <c:numCache>
                <c:formatCode>General</c:formatCode>
                <c:ptCount val="13"/>
                <c:pt idx="0">
                  <c:v>18.75</c:v>
                </c:pt>
                <c:pt idx="1">
                  <c:v>13.106796116504855</c:v>
                </c:pt>
                <c:pt idx="2">
                  <c:v>11.324607815835886</c:v>
                </c:pt>
                <c:pt idx="3">
                  <c:v>10.953309198923234</c:v>
                </c:pt>
                <c:pt idx="4">
                  <c:v>9.7490147272350143</c:v>
                </c:pt>
                <c:pt idx="5">
                  <c:v>10.072628956157557</c:v>
                </c:pt>
                <c:pt idx="6">
                  <c:v>10.080212756830953</c:v>
                </c:pt>
                <c:pt idx="7">
                  <c:v>9.1720376797223597</c:v>
                </c:pt>
                <c:pt idx="8">
                  <c:v>8.2512925844606553</c:v>
                </c:pt>
                <c:pt idx="9">
                  <c:v>6.8175781365286419</c:v>
                </c:pt>
                <c:pt idx="10">
                  <c:v>5.7702830423319895</c:v>
                </c:pt>
                <c:pt idx="11">
                  <c:v>5.5662842212881971</c:v>
                </c:pt>
                <c:pt idx="12">
                  <c:v>5.264840669295535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7743168"/>
        <c:axId val="-1747744800"/>
      </c:scatterChart>
      <c:valAx>
        <c:axId val="-174774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KLOC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7744800"/>
        <c:crosses val="autoZero"/>
        <c:crossBetween val="midCat"/>
      </c:valAx>
      <c:valAx>
        <c:axId val="-17477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Defect density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774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year of Hostory (release 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'Post quality analysis'!$E$5</c:f>
              <c:strCache>
                <c:ptCount val="1"/>
                <c:pt idx="0">
                  <c:v>Total Defects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3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</c:numLit>
          </c:cat>
          <c:val>
            <c:numRef>
              <c:f>'Post quality analysis'!$F$5:$R$5</c:f>
              <c:numCache>
                <c:formatCode>General</c:formatCode>
                <c:ptCount val="13"/>
                <c:pt idx="0">
                  <c:v>45</c:v>
                </c:pt>
                <c:pt idx="1">
                  <c:v>48</c:v>
                </c:pt>
                <c:pt idx="2">
                  <c:v>53</c:v>
                </c:pt>
                <c:pt idx="3">
                  <c:v>56</c:v>
                </c:pt>
                <c:pt idx="4">
                  <c:v>58</c:v>
                </c:pt>
                <c:pt idx="5">
                  <c:v>64</c:v>
                </c:pt>
                <c:pt idx="6">
                  <c:v>67</c:v>
                </c:pt>
                <c:pt idx="7">
                  <c:v>69</c:v>
                </c:pt>
                <c:pt idx="8">
                  <c:v>70</c:v>
                </c:pt>
                <c:pt idx="9">
                  <c:v>70</c:v>
                </c:pt>
                <c:pt idx="10">
                  <c:v>71</c:v>
                </c:pt>
                <c:pt idx="11">
                  <c:v>71</c:v>
                </c:pt>
                <c:pt idx="12">
                  <c:v>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'Post quality analysis'!$E$6</c:f>
              <c:strCache>
                <c:ptCount val="1"/>
                <c:pt idx="0">
                  <c:v>Unncorrected defects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3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</c:numLit>
          </c:cat>
          <c:val>
            <c:numRef>
              <c:f>'Post quality analysis'!$F$6:$R$6</c:f>
              <c:numCache>
                <c:formatCode>General</c:formatCode>
                <c:ptCount val="13"/>
                <c:pt idx="0">
                  <c:v>45</c:v>
                </c:pt>
                <c:pt idx="1">
                  <c:v>43</c:v>
                </c:pt>
                <c:pt idx="2">
                  <c:v>41</c:v>
                </c:pt>
                <c:pt idx="3">
                  <c:v>38</c:v>
                </c:pt>
                <c:pt idx="4">
                  <c:v>34</c:v>
                </c:pt>
                <c:pt idx="5">
                  <c:v>37</c:v>
                </c:pt>
                <c:pt idx="6">
                  <c:v>35</c:v>
                </c:pt>
                <c:pt idx="7">
                  <c:v>29</c:v>
                </c:pt>
                <c:pt idx="8">
                  <c:v>18</c:v>
                </c:pt>
                <c:pt idx="9">
                  <c:v>13</c:v>
                </c:pt>
                <c:pt idx="10">
                  <c:v>8</c:v>
                </c:pt>
                <c:pt idx="11">
                  <c:v>4</c:v>
                </c:pt>
                <c:pt idx="12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50993696"/>
        <c:axId val="-17510072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'Post quality analysis'!$E$3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Lit>
                    <c:formatCode>General</c:formatCode>
                    <c:ptCount val="13"/>
                    <c:pt idx="0">
                      <c:v>0</c:v>
                    </c:pt>
                    <c:pt idx="1">
                      <c:v>1</c:v>
                    </c:pt>
                    <c:pt idx="2">
                      <c:v>2</c:v>
                    </c:pt>
                    <c:pt idx="3">
                      <c:v>3</c:v>
                    </c:pt>
                    <c:pt idx="4">
                      <c:v>4</c:v>
                    </c:pt>
                    <c:pt idx="5">
                      <c:v>5</c:v>
                    </c:pt>
                    <c:pt idx="6">
                      <c:v>6</c:v>
                    </c:pt>
                    <c:pt idx="7">
                      <c:v>7</c:v>
                    </c:pt>
                    <c:pt idx="8">
                      <c:v>8</c:v>
                    </c:pt>
                    <c:pt idx="9">
                      <c:v>9</c:v>
                    </c:pt>
                    <c:pt idx="10">
                      <c:v>10</c:v>
                    </c:pt>
                    <c:pt idx="11">
                      <c:v>11</c:v>
                    </c:pt>
                    <c:pt idx="12">
                      <c:v>12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'Post quality analysis'!$F$3:$R$3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45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analysis'!$E$4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Lit>
                    <c:formatCode>General</c:formatCode>
                    <c:ptCount val="13"/>
                    <c:pt idx="0">
                      <c:v>0</c:v>
                    </c:pt>
                    <c:pt idx="1">
                      <c:v>1</c:v>
                    </c:pt>
                    <c:pt idx="2">
                      <c:v>2</c:v>
                    </c:pt>
                    <c:pt idx="3">
                      <c:v>3</c:v>
                    </c:pt>
                    <c:pt idx="4">
                      <c:v>4</c:v>
                    </c:pt>
                    <c:pt idx="5">
                      <c:v>5</c:v>
                    </c:pt>
                    <c:pt idx="6">
                      <c:v>6</c:v>
                    </c:pt>
                    <c:pt idx="7">
                      <c:v>7</c:v>
                    </c:pt>
                    <c:pt idx="8">
                      <c:v>8</c:v>
                    </c:pt>
                    <c:pt idx="9">
                      <c:v>9</c:v>
                    </c:pt>
                    <c:pt idx="10">
                      <c:v>10</c:v>
                    </c:pt>
                    <c:pt idx="11">
                      <c:v>11</c:v>
                    </c:pt>
                    <c:pt idx="12">
                      <c:v>12</c:v>
                    </c:pt>
                  </c:numLit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analysis'!$F$4:$R$4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6</c:v>
                      </c:pt>
                      <c:pt idx="4">
                        <c:v>6</c:v>
                      </c:pt>
                      <c:pt idx="5">
                        <c:v>3</c:v>
                      </c:pt>
                      <c:pt idx="6">
                        <c:v>5</c:v>
                      </c:pt>
                      <c:pt idx="7">
                        <c:v>8</c:v>
                      </c:pt>
                      <c:pt idx="8">
                        <c:v>12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4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7509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1007296"/>
        <c:crosses val="autoZero"/>
        <c:auto val="1"/>
        <c:lblAlgn val="ctr"/>
        <c:lblOffset val="100"/>
        <c:noMultiLvlLbl val="0"/>
      </c:catAx>
      <c:valAx>
        <c:axId val="-17510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099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Post Release Quality Charts, one for each release of Project A</a:t>
            </a:r>
            <a:endParaRPr lang="en-US"/>
          </a:p>
        </c:rich>
      </c:tx>
      <c:layout>
        <c:manualLayout>
          <c:xMode val="edge"/>
          <c:yMode val="edge"/>
          <c:x val="0.28665143587361841"/>
          <c:y val="3.70371303231452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'Post quality analysis'!$E$38</c:f>
              <c:strCache>
                <c:ptCount val="1"/>
                <c:pt idx="0">
                  <c:v>Total Defects 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analysis'!$F$31:$AP$31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'Post quality analysis'!$F$38:$AP$38</c:f>
              <c:numCache>
                <c:formatCode>General</c:formatCode>
                <c:ptCount val="37"/>
                <c:pt idx="0">
                  <c:v>45</c:v>
                </c:pt>
                <c:pt idx="1">
                  <c:v>48</c:v>
                </c:pt>
                <c:pt idx="2">
                  <c:v>53</c:v>
                </c:pt>
                <c:pt idx="3">
                  <c:v>56</c:v>
                </c:pt>
                <c:pt idx="4">
                  <c:v>58</c:v>
                </c:pt>
                <c:pt idx="5">
                  <c:v>64</c:v>
                </c:pt>
                <c:pt idx="6">
                  <c:v>67</c:v>
                </c:pt>
                <c:pt idx="7">
                  <c:v>69</c:v>
                </c:pt>
                <c:pt idx="8">
                  <c:v>70</c:v>
                </c:pt>
                <c:pt idx="9">
                  <c:v>70</c:v>
                </c:pt>
                <c:pt idx="10">
                  <c:v>71</c:v>
                </c:pt>
                <c:pt idx="11">
                  <c:v>71</c:v>
                </c:pt>
                <c:pt idx="12">
                  <c:v>72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'Post quality analysis'!$E$39</c:f>
              <c:strCache>
                <c:ptCount val="1"/>
                <c:pt idx="0">
                  <c:v>Uncorrected Defects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analysis'!$F$31:$AP$31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'Post quality analysis'!$F$39:$AP$39</c:f>
              <c:numCache>
                <c:formatCode>General</c:formatCode>
                <c:ptCount val="37"/>
                <c:pt idx="0">
                  <c:v>45</c:v>
                </c:pt>
                <c:pt idx="1">
                  <c:v>43</c:v>
                </c:pt>
                <c:pt idx="2">
                  <c:v>41</c:v>
                </c:pt>
                <c:pt idx="3">
                  <c:v>38</c:v>
                </c:pt>
                <c:pt idx="4">
                  <c:v>34</c:v>
                </c:pt>
                <c:pt idx="5">
                  <c:v>37</c:v>
                </c:pt>
                <c:pt idx="6">
                  <c:v>35</c:v>
                </c:pt>
                <c:pt idx="7">
                  <c:v>29</c:v>
                </c:pt>
                <c:pt idx="8">
                  <c:v>18</c:v>
                </c:pt>
                <c:pt idx="9">
                  <c:v>13</c:v>
                </c:pt>
                <c:pt idx="10">
                  <c:v>8</c:v>
                </c:pt>
                <c:pt idx="11">
                  <c:v>4</c:v>
                </c:pt>
                <c:pt idx="12">
                  <c:v>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'Post quality analysis'!$E$40</c:f>
              <c:strCache>
                <c:ptCount val="1"/>
                <c:pt idx="0">
                  <c:v>Total Defects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analysis'!$F$31:$AP$31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'Post quality analysis'!$F$40:$AP$40</c:f>
              <c:numCache>
                <c:formatCode>General</c:formatCode>
                <c:ptCount val="37"/>
                <c:pt idx="12">
                  <c:v>40</c:v>
                </c:pt>
                <c:pt idx="13">
                  <c:v>42</c:v>
                </c:pt>
                <c:pt idx="14">
                  <c:v>48</c:v>
                </c:pt>
                <c:pt idx="15">
                  <c:v>50</c:v>
                </c:pt>
                <c:pt idx="16">
                  <c:v>51</c:v>
                </c:pt>
                <c:pt idx="17">
                  <c:v>53</c:v>
                </c:pt>
                <c:pt idx="18">
                  <c:v>56</c:v>
                </c:pt>
                <c:pt idx="19">
                  <c:v>58</c:v>
                </c:pt>
                <c:pt idx="20">
                  <c:v>59</c:v>
                </c:pt>
                <c:pt idx="21">
                  <c:v>59</c:v>
                </c:pt>
                <c:pt idx="22">
                  <c:v>60</c:v>
                </c:pt>
                <c:pt idx="23">
                  <c:v>60</c:v>
                </c:pt>
                <c:pt idx="24">
                  <c:v>61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'Post quality analysis'!$E$41</c:f>
              <c:strCache>
                <c:ptCount val="1"/>
                <c:pt idx="0">
                  <c:v>Uncorrected Defects 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analysis'!$F$31:$AP$31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'Post quality analysis'!$F$41:$AP$41</c:f>
              <c:numCache>
                <c:formatCode>General</c:formatCode>
                <c:ptCount val="37"/>
                <c:pt idx="12">
                  <c:v>40</c:v>
                </c:pt>
                <c:pt idx="13">
                  <c:v>37</c:v>
                </c:pt>
                <c:pt idx="14">
                  <c:v>39</c:v>
                </c:pt>
                <c:pt idx="15">
                  <c:v>35</c:v>
                </c:pt>
                <c:pt idx="16">
                  <c:v>29</c:v>
                </c:pt>
                <c:pt idx="17">
                  <c:v>28</c:v>
                </c:pt>
                <c:pt idx="18">
                  <c:v>29</c:v>
                </c:pt>
                <c:pt idx="19">
                  <c:v>22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'Post quality analysis'!$E$42</c:f>
              <c:strCache>
                <c:ptCount val="1"/>
                <c:pt idx="0">
                  <c:v>Total Defects 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analysis'!$F$31:$AP$31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'Post quality analysis'!$F$42:$AP$42</c:f>
              <c:numCache>
                <c:formatCode>General</c:formatCode>
                <c:ptCount val="37"/>
                <c:pt idx="24">
                  <c:v>48</c:v>
                </c:pt>
                <c:pt idx="25">
                  <c:v>55</c:v>
                </c:pt>
                <c:pt idx="26">
                  <c:v>69</c:v>
                </c:pt>
                <c:pt idx="27">
                  <c:v>79</c:v>
                </c:pt>
                <c:pt idx="28">
                  <c:v>84</c:v>
                </c:pt>
                <c:pt idx="29">
                  <c:v>86</c:v>
                </c:pt>
                <c:pt idx="30">
                  <c:v>87</c:v>
                </c:pt>
                <c:pt idx="31">
                  <c:v>89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'Post quality analysis'!$E$43</c:f>
              <c:strCache>
                <c:ptCount val="1"/>
                <c:pt idx="0">
                  <c:v>Uncorrected Defects 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analysis'!$F$31:$AP$31</c:f>
              <c:strCache>
                <c:ptCount val="37"/>
                <c:pt idx="0">
                  <c:v>Jan-12</c:v>
                </c:pt>
                <c:pt idx="1">
                  <c:v>Feb-12</c:v>
                </c:pt>
                <c:pt idx="2">
                  <c:v>Mar-12</c:v>
                </c:pt>
                <c:pt idx="3">
                  <c:v>Apr-12</c:v>
                </c:pt>
                <c:pt idx="4">
                  <c:v>May-12</c:v>
                </c:pt>
                <c:pt idx="5">
                  <c:v>Jun-12</c:v>
                </c:pt>
                <c:pt idx="6">
                  <c:v>Jul-12</c:v>
                </c:pt>
                <c:pt idx="7">
                  <c:v>Aug-12</c:v>
                </c:pt>
                <c:pt idx="8">
                  <c:v>Sep-12</c:v>
                </c:pt>
                <c:pt idx="9">
                  <c:v>Oct-12</c:v>
                </c:pt>
                <c:pt idx="10">
                  <c:v>Nov-12</c:v>
                </c:pt>
                <c:pt idx="11">
                  <c:v>Dec-12</c:v>
                </c:pt>
                <c:pt idx="12">
                  <c:v>Jan-13</c:v>
                </c:pt>
                <c:pt idx="13">
                  <c:v>Feb-13</c:v>
                </c:pt>
                <c:pt idx="14">
                  <c:v>Mar-13</c:v>
                </c:pt>
                <c:pt idx="15">
                  <c:v>Apr-13</c:v>
                </c:pt>
                <c:pt idx="16">
                  <c:v>May-13</c:v>
                </c:pt>
                <c:pt idx="17">
                  <c:v>Jun-13</c:v>
                </c:pt>
                <c:pt idx="18">
                  <c:v>Jul-13</c:v>
                </c:pt>
                <c:pt idx="19">
                  <c:v>Aug-13</c:v>
                </c:pt>
                <c:pt idx="20">
                  <c:v>Sep-13</c:v>
                </c:pt>
                <c:pt idx="21">
                  <c:v>Oct-13</c:v>
                </c:pt>
                <c:pt idx="22">
                  <c:v>Nov-13</c:v>
                </c:pt>
                <c:pt idx="23">
                  <c:v>Dec-13</c:v>
                </c:pt>
                <c:pt idx="24">
                  <c:v>Jan-14</c:v>
                </c:pt>
                <c:pt idx="25">
                  <c:v>Feb-14</c:v>
                </c:pt>
                <c:pt idx="26">
                  <c:v>Mar-14</c:v>
                </c:pt>
                <c:pt idx="27">
                  <c:v>Apr-14</c:v>
                </c:pt>
                <c:pt idx="28">
                  <c:v>May-14</c:v>
                </c:pt>
                <c:pt idx="29">
                  <c:v>Jun-14</c:v>
                </c:pt>
                <c:pt idx="30">
                  <c:v>Jul-14</c:v>
                </c:pt>
                <c:pt idx="31">
                  <c:v>Aug-14</c:v>
                </c:pt>
                <c:pt idx="32">
                  <c:v>Sep-14</c:v>
                </c:pt>
                <c:pt idx="33">
                  <c:v>Oct-14</c:v>
                </c:pt>
                <c:pt idx="34">
                  <c:v>Nov-14</c:v>
                </c:pt>
                <c:pt idx="35">
                  <c:v>Dec-14</c:v>
                </c:pt>
                <c:pt idx="36">
                  <c:v>Jan-15</c:v>
                </c:pt>
              </c:strCache>
            </c:strRef>
          </c:cat>
          <c:val>
            <c:numRef>
              <c:f>'Post quality analysis'!$F$43:$AP$43</c:f>
              <c:numCache>
                <c:formatCode>General</c:formatCode>
                <c:ptCount val="37"/>
                <c:pt idx="24">
                  <c:v>48</c:v>
                </c:pt>
                <c:pt idx="25">
                  <c:v>50</c:v>
                </c:pt>
                <c:pt idx="26">
                  <c:v>57</c:v>
                </c:pt>
                <c:pt idx="27">
                  <c:v>61</c:v>
                </c:pt>
                <c:pt idx="28">
                  <c:v>60</c:v>
                </c:pt>
                <c:pt idx="29">
                  <c:v>55</c:v>
                </c:pt>
                <c:pt idx="30">
                  <c:v>51</c:v>
                </c:pt>
                <c:pt idx="31">
                  <c:v>45</c:v>
                </c:pt>
                <c:pt idx="32">
                  <c:v>34</c:v>
                </c:pt>
                <c:pt idx="33">
                  <c:v>29</c:v>
                </c:pt>
                <c:pt idx="34">
                  <c:v>21</c:v>
                </c:pt>
                <c:pt idx="35">
                  <c:v>16</c:v>
                </c:pt>
                <c:pt idx="36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51006208"/>
        <c:axId val="-17509975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'Post quality analysis'!$E$32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'Post quality analysis'!$F$31:$AP$31</c15:sqref>
                        </c15:formulaRef>
                      </c:ext>
                    </c:extLst>
                    <c:strCache>
                      <c:ptCount val="37"/>
                      <c:pt idx="0">
                        <c:v>Jan-12</c:v>
                      </c:pt>
                      <c:pt idx="1">
                        <c:v>Feb-12</c:v>
                      </c:pt>
                      <c:pt idx="2">
                        <c:v>Mar-12</c:v>
                      </c:pt>
                      <c:pt idx="3">
                        <c:v>Apr-12</c:v>
                      </c:pt>
                      <c:pt idx="4">
                        <c:v>May-12</c:v>
                      </c:pt>
                      <c:pt idx="5">
                        <c:v>Jun-12</c:v>
                      </c:pt>
                      <c:pt idx="6">
                        <c:v>Jul-12</c:v>
                      </c:pt>
                      <c:pt idx="7">
                        <c:v>Aug-12</c:v>
                      </c:pt>
                      <c:pt idx="8">
                        <c:v>Sep-12</c:v>
                      </c:pt>
                      <c:pt idx="9">
                        <c:v>Oct-12</c:v>
                      </c:pt>
                      <c:pt idx="10">
                        <c:v>Nov-12</c:v>
                      </c:pt>
                      <c:pt idx="11">
                        <c:v>Dec-12</c:v>
                      </c:pt>
                      <c:pt idx="12">
                        <c:v>Jan-13</c:v>
                      </c:pt>
                      <c:pt idx="13">
                        <c:v>Feb-13</c:v>
                      </c:pt>
                      <c:pt idx="14">
                        <c:v>Mar-13</c:v>
                      </c:pt>
                      <c:pt idx="15">
                        <c:v>Apr-13</c:v>
                      </c:pt>
                      <c:pt idx="16">
                        <c:v>May-13</c:v>
                      </c:pt>
                      <c:pt idx="17">
                        <c:v>Jun-13</c:v>
                      </c:pt>
                      <c:pt idx="18">
                        <c:v>Jul-13</c:v>
                      </c:pt>
                      <c:pt idx="19">
                        <c:v>Aug-13</c:v>
                      </c:pt>
                      <c:pt idx="20">
                        <c:v>Sep-13</c:v>
                      </c:pt>
                      <c:pt idx="21">
                        <c:v>Oct-13</c:v>
                      </c:pt>
                      <c:pt idx="22">
                        <c:v>Nov-13</c:v>
                      </c:pt>
                      <c:pt idx="23">
                        <c:v>Dec-13</c:v>
                      </c:pt>
                      <c:pt idx="24">
                        <c:v>Jan-14</c:v>
                      </c:pt>
                      <c:pt idx="25">
                        <c:v>Feb-14</c:v>
                      </c:pt>
                      <c:pt idx="26">
                        <c:v>Mar-14</c:v>
                      </c:pt>
                      <c:pt idx="27">
                        <c:v>Apr-14</c:v>
                      </c:pt>
                      <c:pt idx="28">
                        <c:v>May-14</c:v>
                      </c:pt>
                      <c:pt idx="29">
                        <c:v>Jun-14</c:v>
                      </c:pt>
                      <c:pt idx="30">
                        <c:v>Jul-14</c:v>
                      </c:pt>
                      <c:pt idx="31">
                        <c:v>Aug-14</c:v>
                      </c:pt>
                      <c:pt idx="32">
                        <c:v>Sep-14</c:v>
                      </c:pt>
                      <c:pt idx="33">
                        <c:v>Oct-14</c:v>
                      </c:pt>
                      <c:pt idx="34">
                        <c:v>Nov-14</c:v>
                      </c:pt>
                      <c:pt idx="35">
                        <c:v>Dec-14</c:v>
                      </c:pt>
                      <c:pt idx="36">
                        <c:v>Jan-15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'Post quality analysis'!$F$32:$AP$32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45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analysis'!$E$33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analysis'!$F$31:$AP$31</c15:sqref>
                        </c15:formulaRef>
                      </c:ext>
                    </c:extLst>
                    <c:strCache>
                      <c:ptCount val="37"/>
                      <c:pt idx="0">
                        <c:v>Jan-12</c:v>
                      </c:pt>
                      <c:pt idx="1">
                        <c:v>Feb-12</c:v>
                      </c:pt>
                      <c:pt idx="2">
                        <c:v>Mar-12</c:v>
                      </c:pt>
                      <c:pt idx="3">
                        <c:v>Apr-12</c:v>
                      </c:pt>
                      <c:pt idx="4">
                        <c:v>May-12</c:v>
                      </c:pt>
                      <c:pt idx="5">
                        <c:v>Jun-12</c:v>
                      </c:pt>
                      <c:pt idx="6">
                        <c:v>Jul-12</c:v>
                      </c:pt>
                      <c:pt idx="7">
                        <c:v>Aug-12</c:v>
                      </c:pt>
                      <c:pt idx="8">
                        <c:v>Sep-12</c:v>
                      </c:pt>
                      <c:pt idx="9">
                        <c:v>Oct-12</c:v>
                      </c:pt>
                      <c:pt idx="10">
                        <c:v>Nov-12</c:v>
                      </c:pt>
                      <c:pt idx="11">
                        <c:v>Dec-12</c:v>
                      </c:pt>
                      <c:pt idx="12">
                        <c:v>Jan-13</c:v>
                      </c:pt>
                      <c:pt idx="13">
                        <c:v>Feb-13</c:v>
                      </c:pt>
                      <c:pt idx="14">
                        <c:v>Mar-13</c:v>
                      </c:pt>
                      <c:pt idx="15">
                        <c:v>Apr-13</c:v>
                      </c:pt>
                      <c:pt idx="16">
                        <c:v>May-13</c:v>
                      </c:pt>
                      <c:pt idx="17">
                        <c:v>Jun-13</c:v>
                      </c:pt>
                      <c:pt idx="18">
                        <c:v>Jul-13</c:v>
                      </c:pt>
                      <c:pt idx="19">
                        <c:v>Aug-13</c:v>
                      </c:pt>
                      <c:pt idx="20">
                        <c:v>Sep-13</c:v>
                      </c:pt>
                      <c:pt idx="21">
                        <c:v>Oct-13</c:v>
                      </c:pt>
                      <c:pt idx="22">
                        <c:v>Nov-13</c:v>
                      </c:pt>
                      <c:pt idx="23">
                        <c:v>Dec-13</c:v>
                      </c:pt>
                      <c:pt idx="24">
                        <c:v>Jan-14</c:v>
                      </c:pt>
                      <c:pt idx="25">
                        <c:v>Feb-14</c:v>
                      </c:pt>
                      <c:pt idx="26">
                        <c:v>Mar-14</c:v>
                      </c:pt>
                      <c:pt idx="27">
                        <c:v>Apr-14</c:v>
                      </c:pt>
                      <c:pt idx="28">
                        <c:v>May-14</c:v>
                      </c:pt>
                      <c:pt idx="29">
                        <c:v>Jun-14</c:v>
                      </c:pt>
                      <c:pt idx="30">
                        <c:v>Jul-14</c:v>
                      </c:pt>
                      <c:pt idx="31">
                        <c:v>Aug-14</c:v>
                      </c:pt>
                      <c:pt idx="32">
                        <c:v>Sep-14</c:v>
                      </c:pt>
                      <c:pt idx="33">
                        <c:v>Oct-14</c:v>
                      </c:pt>
                      <c:pt idx="34">
                        <c:v>Nov-14</c:v>
                      </c:pt>
                      <c:pt idx="35">
                        <c:v>Dec-14</c:v>
                      </c:pt>
                      <c:pt idx="36">
                        <c:v>Jan-15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analysis'!$F$33:$AP$33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0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6</c:v>
                      </c:pt>
                      <c:pt idx="4">
                        <c:v>6</c:v>
                      </c:pt>
                      <c:pt idx="5">
                        <c:v>3</c:v>
                      </c:pt>
                      <c:pt idx="6">
                        <c:v>5</c:v>
                      </c:pt>
                      <c:pt idx="7">
                        <c:v>8</c:v>
                      </c:pt>
                      <c:pt idx="8">
                        <c:v>12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4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analysis'!$E$34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analysis'!$F$31:$AP$31</c15:sqref>
                        </c15:formulaRef>
                      </c:ext>
                    </c:extLst>
                    <c:strCache>
                      <c:ptCount val="37"/>
                      <c:pt idx="0">
                        <c:v>Jan-12</c:v>
                      </c:pt>
                      <c:pt idx="1">
                        <c:v>Feb-12</c:v>
                      </c:pt>
                      <c:pt idx="2">
                        <c:v>Mar-12</c:v>
                      </c:pt>
                      <c:pt idx="3">
                        <c:v>Apr-12</c:v>
                      </c:pt>
                      <c:pt idx="4">
                        <c:v>May-12</c:v>
                      </c:pt>
                      <c:pt idx="5">
                        <c:v>Jun-12</c:v>
                      </c:pt>
                      <c:pt idx="6">
                        <c:v>Jul-12</c:v>
                      </c:pt>
                      <c:pt idx="7">
                        <c:v>Aug-12</c:v>
                      </c:pt>
                      <c:pt idx="8">
                        <c:v>Sep-12</c:v>
                      </c:pt>
                      <c:pt idx="9">
                        <c:v>Oct-12</c:v>
                      </c:pt>
                      <c:pt idx="10">
                        <c:v>Nov-12</c:v>
                      </c:pt>
                      <c:pt idx="11">
                        <c:v>Dec-12</c:v>
                      </c:pt>
                      <c:pt idx="12">
                        <c:v>Jan-13</c:v>
                      </c:pt>
                      <c:pt idx="13">
                        <c:v>Feb-13</c:v>
                      </c:pt>
                      <c:pt idx="14">
                        <c:v>Mar-13</c:v>
                      </c:pt>
                      <c:pt idx="15">
                        <c:v>Apr-13</c:v>
                      </c:pt>
                      <c:pt idx="16">
                        <c:v>May-13</c:v>
                      </c:pt>
                      <c:pt idx="17">
                        <c:v>Jun-13</c:v>
                      </c:pt>
                      <c:pt idx="18">
                        <c:v>Jul-13</c:v>
                      </c:pt>
                      <c:pt idx="19">
                        <c:v>Aug-13</c:v>
                      </c:pt>
                      <c:pt idx="20">
                        <c:v>Sep-13</c:v>
                      </c:pt>
                      <c:pt idx="21">
                        <c:v>Oct-13</c:v>
                      </c:pt>
                      <c:pt idx="22">
                        <c:v>Nov-13</c:v>
                      </c:pt>
                      <c:pt idx="23">
                        <c:v>Dec-13</c:v>
                      </c:pt>
                      <c:pt idx="24">
                        <c:v>Jan-14</c:v>
                      </c:pt>
                      <c:pt idx="25">
                        <c:v>Feb-14</c:v>
                      </c:pt>
                      <c:pt idx="26">
                        <c:v>Mar-14</c:v>
                      </c:pt>
                      <c:pt idx="27">
                        <c:v>Apr-14</c:v>
                      </c:pt>
                      <c:pt idx="28">
                        <c:v>May-14</c:v>
                      </c:pt>
                      <c:pt idx="29">
                        <c:v>Jun-14</c:v>
                      </c:pt>
                      <c:pt idx="30">
                        <c:v>Jul-14</c:v>
                      </c:pt>
                      <c:pt idx="31">
                        <c:v>Aug-14</c:v>
                      </c:pt>
                      <c:pt idx="32">
                        <c:v>Sep-14</c:v>
                      </c:pt>
                      <c:pt idx="33">
                        <c:v>Oct-14</c:v>
                      </c:pt>
                      <c:pt idx="34">
                        <c:v>Nov-14</c:v>
                      </c:pt>
                      <c:pt idx="35">
                        <c:v>Dec-14</c:v>
                      </c:pt>
                      <c:pt idx="36">
                        <c:v>Jan-15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analysis'!$F$34:$AP$34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12">
                        <c:v>40</c:v>
                      </c:pt>
                      <c:pt idx="13">
                        <c:v>2</c:v>
                      </c:pt>
                      <c:pt idx="14">
                        <c:v>6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analysis'!$E$35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analysis'!$F$31:$AP$31</c15:sqref>
                        </c15:formulaRef>
                      </c:ext>
                    </c:extLst>
                    <c:strCache>
                      <c:ptCount val="37"/>
                      <c:pt idx="0">
                        <c:v>Jan-12</c:v>
                      </c:pt>
                      <c:pt idx="1">
                        <c:v>Feb-12</c:v>
                      </c:pt>
                      <c:pt idx="2">
                        <c:v>Mar-12</c:v>
                      </c:pt>
                      <c:pt idx="3">
                        <c:v>Apr-12</c:v>
                      </c:pt>
                      <c:pt idx="4">
                        <c:v>May-12</c:v>
                      </c:pt>
                      <c:pt idx="5">
                        <c:v>Jun-12</c:v>
                      </c:pt>
                      <c:pt idx="6">
                        <c:v>Jul-12</c:v>
                      </c:pt>
                      <c:pt idx="7">
                        <c:v>Aug-12</c:v>
                      </c:pt>
                      <c:pt idx="8">
                        <c:v>Sep-12</c:v>
                      </c:pt>
                      <c:pt idx="9">
                        <c:v>Oct-12</c:v>
                      </c:pt>
                      <c:pt idx="10">
                        <c:v>Nov-12</c:v>
                      </c:pt>
                      <c:pt idx="11">
                        <c:v>Dec-12</c:v>
                      </c:pt>
                      <c:pt idx="12">
                        <c:v>Jan-13</c:v>
                      </c:pt>
                      <c:pt idx="13">
                        <c:v>Feb-13</c:v>
                      </c:pt>
                      <c:pt idx="14">
                        <c:v>Mar-13</c:v>
                      </c:pt>
                      <c:pt idx="15">
                        <c:v>Apr-13</c:v>
                      </c:pt>
                      <c:pt idx="16">
                        <c:v>May-13</c:v>
                      </c:pt>
                      <c:pt idx="17">
                        <c:v>Jun-13</c:v>
                      </c:pt>
                      <c:pt idx="18">
                        <c:v>Jul-13</c:v>
                      </c:pt>
                      <c:pt idx="19">
                        <c:v>Aug-13</c:v>
                      </c:pt>
                      <c:pt idx="20">
                        <c:v>Sep-13</c:v>
                      </c:pt>
                      <c:pt idx="21">
                        <c:v>Oct-13</c:v>
                      </c:pt>
                      <c:pt idx="22">
                        <c:v>Nov-13</c:v>
                      </c:pt>
                      <c:pt idx="23">
                        <c:v>Dec-13</c:v>
                      </c:pt>
                      <c:pt idx="24">
                        <c:v>Jan-14</c:v>
                      </c:pt>
                      <c:pt idx="25">
                        <c:v>Feb-14</c:v>
                      </c:pt>
                      <c:pt idx="26">
                        <c:v>Mar-14</c:v>
                      </c:pt>
                      <c:pt idx="27">
                        <c:v>Apr-14</c:v>
                      </c:pt>
                      <c:pt idx="28">
                        <c:v>May-14</c:v>
                      </c:pt>
                      <c:pt idx="29">
                        <c:v>Jun-14</c:v>
                      </c:pt>
                      <c:pt idx="30">
                        <c:v>Jul-14</c:v>
                      </c:pt>
                      <c:pt idx="31">
                        <c:v>Aug-14</c:v>
                      </c:pt>
                      <c:pt idx="32">
                        <c:v>Sep-14</c:v>
                      </c:pt>
                      <c:pt idx="33">
                        <c:v>Oct-14</c:v>
                      </c:pt>
                      <c:pt idx="34">
                        <c:v>Nov-14</c:v>
                      </c:pt>
                      <c:pt idx="35">
                        <c:v>Dec-14</c:v>
                      </c:pt>
                      <c:pt idx="36">
                        <c:v>Jan-15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analysis'!$F$35:$AP$35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12">
                        <c:v>0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6</c:v>
                      </c:pt>
                      <c:pt idx="16">
                        <c:v>7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9</c:v>
                      </c:pt>
                      <c:pt idx="20">
                        <c:v>8</c:v>
                      </c:pt>
                      <c:pt idx="21">
                        <c:v>5</c:v>
                      </c:pt>
                      <c:pt idx="22">
                        <c:v>6</c:v>
                      </c:pt>
                      <c:pt idx="23">
                        <c:v>4</c:v>
                      </c:pt>
                      <c:pt idx="24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analysis'!$E$36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analysis'!$F$31:$AP$31</c15:sqref>
                        </c15:formulaRef>
                      </c:ext>
                    </c:extLst>
                    <c:strCache>
                      <c:ptCount val="37"/>
                      <c:pt idx="0">
                        <c:v>Jan-12</c:v>
                      </c:pt>
                      <c:pt idx="1">
                        <c:v>Feb-12</c:v>
                      </c:pt>
                      <c:pt idx="2">
                        <c:v>Mar-12</c:v>
                      </c:pt>
                      <c:pt idx="3">
                        <c:v>Apr-12</c:v>
                      </c:pt>
                      <c:pt idx="4">
                        <c:v>May-12</c:v>
                      </c:pt>
                      <c:pt idx="5">
                        <c:v>Jun-12</c:v>
                      </c:pt>
                      <c:pt idx="6">
                        <c:v>Jul-12</c:v>
                      </c:pt>
                      <c:pt idx="7">
                        <c:v>Aug-12</c:v>
                      </c:pt>
                      <c:pt idx="8">
                        <c:v>Sep-12</c:v>
                      </c:pt>
                      <c:pt idx="9">
                        <c:v>Oct-12</c:v>
                      </c:pt>
                      <c:pt idx="10">
                        <c:v>Nov-12</c:v>
                      </c:pt>
                      <c:pt idx="11">
                        <c:v>Dec-12</c:v>
                      </c:pt>
                      <c:pt idx="12">
                        <c:v>Jan-13</c:v>
                      </c:pt>
                      <c:pt idx="13">
                        <c:v>Feb-13</c:v>
                      </c:pt>
                      <c:pt idx="14">
                        <c:v>Mar-13</c:v>
                      </c:pt>
                      <c:pt idx="15">
                        <c:v>Apr-13</c:v>
                      </c:pt>
                      <c:pt idx="16">
                        <c:v>May-13</c:v>
                      </c:pt>
                      <c:pt idx="17">
                        <c:v>Jun-13</c:v>
                      </c:pt>
                      <c:pt idx="18">
                        <c:v>Jul-13</c:v>
                      </c:pt>
                      <c:pt idx="19">
                        <c:v>Aug-13</c:v>
                      </c:pt>
                      <c:pt idx="20">
                        <c:v>Sep-13</c:v>
                      </c:pt>
                      <c:pt idx="21">
                        <c:v>Oct-13</c:v>
                      </c:pt>
                      <c:pt idx="22">
                        <c:v>Nov-13</c:v>
                      </c:pt>
                      <c:pt idx="23">
                        <c:v>Dec-13</c:v>
                      </c:pt>
                      <c:pt idx="24">
                        <c:v>Jan-14</c:v>
                      </c:pt>
                      <c:pt idx="25">
                        <c:v>Feb-14</c:v>
                      </c:pt>
                      <c:pt idx="26">
                        <c:v>Mar-14</c:v>
                      </c:pt>
                      <c:pt idx="27">
                        <c:v>Apr-14</c:v>
                      </c:pt>
                      <c:pt idx="28">
                        <c:v>May-14</c:v>
                      </c:pt>
                      <c:pt idx="29">
                        <c:v>Jun-14</c:v>
                      </c:pt>
                      <c:pt idx="30">
                        <c:v>Jul-14</c:v>
                      </c:pt>
                      <c:pt idx="31">
                        <c:v>Aug-14</c:v>
                      </c:pt>
                      <c:pt idx="32">
                        <c:v>Sep-14</c:v>
                      </c:pt>
                      <c:pt idx="33">
                        <c:v>Oct-14</c:v>
                      </c:pt>
                      <c:pt idx="34">
                        <c:v>Nov-14</c:v>
                      </c:pt>
                      <c:pt idx="35">
                        <c:v>Dec-14</c:v>
                      </c:pt>
                      <c:pt idx="36">
                        <c:v>Jan-15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analysis'!$F$36:$AP$36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24">
                        <c:v>48</c:v>
                      </c:pt>
                      <c:pt idx="25">
                        <c:v>7</c:v>
                      </c:pt>
                      <c:pt idx="26">
                        <c:v>14</c:v>
                      </c:pt>
                      <c:pt idx="27">
                        <c:v>10</c:v>
                      </c:pt>
                      <c:pt idx="28">
                        <c:v>5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analysis'!$E$37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analysis'!$F$31:$AP$31</c15:sqref>
                        </c15:formulaRef>
                      </c:ext>
                    </c:extLst>
                    <c:strCache>
                      <c:ptCount val="37"/>
                      <c:pt idx="0">
                        <c:v>Jan-12</c:v>
                      </c:pt>
                      <c:pt idx="1">
                        <c:v>Feb-12</c:v>
                      </c:pt>
                      <c:pt idx="2">
                        <c:v>Mar-12</c:v>
                      </c:pt>
                      <c:pt idx="3">
                        <c:v>Apr-12</c:v>
                      </c:pt>
                      <c:pt idx="4">
                        <c:v>May-12</c:v>
                      </c:pt>
                      <c:pt idx="5">
                        <c:v>Jun-12</c:v>
                      </c:pt>
                      <c:pt idx="6">
                        <c:v>Jul-12</c:v>
                      </c:pt>
                      <c:pt idx="7">
                        <c:v>Aug-12</c:v>
                      </c:pt>
                      <c:pt idx="8">
                        <c:v>Sep-12</c:v>
                      </c:pt>
                      <c:pt idx="9">
                        <c:v>Oct-12</c:v>
                      </c:pt>
                      <c:pt idx="10">
                        <c:v>Nov-12</c:v>
                      </c:pt>
                      <c:pt idx="11">
                        <c:v>Dec-12</c:v>
                      </c:pt>
                      <c:pt idx="12">
                        <c:v>Jan-13</c:v>
                      </c:pt>
                      <c:pt idx="13">
                        <c:v>Feb-13</c:v>
                      </c:pt>
                      <c:pt idx="14">
                        <c:v>Mar-13</c:v>
                      </c:pt>
                      <c:pt idx="15">
                        <c:v>Apr-13</c:v>
                      </c:pt>
                      <c:pt idx="16">
                        <c:v>May-13</c:v>
                      </c:pt>
                      <c:pt idx="17">
                        <c:v>Jun-13</c:v>
                      </c:pt>
                      <c:pt idx="18">
                        <c:v>Jul-13</c:v>
                      </c:pt>
                      <c:pt idx="19">
                        <c:v>Aug-13</c:v>
                      </c:pt>
                      <c:pt idx="20">
                        <c:v>Sep-13</c:v>
                      </c:pt>
                      <c:pt idx="21">
                        <c:v>Oct-13</c:v>
                      </c:pt>
                      <c:pt idx="22">
                        <c:v>Nov-13</c:v>
                      </c:pt>
                      <c:pt idx="23">
                        <c:v>Dec-13</c:v>
                      </c:pt>
                      <c:pt idx="24">
                        <c:v>Jan-14</c:v>
                      </c:pt>
                      <c:pt idx="25">
                        <c:v>Feb-14</c:v>
                      </c:pt>
                      <c:pt idx="26">
                        <c:v>Mar-14</c:v>
                      </c:pt>
                      <c:pt idx="27">
                        <c:v>Apr-14</c:v>
                      </c:pt>
                      <c:pt idx="28">
                        <c:v>May-14</c:v>
                      </c:pt>
                      <c:pt idx="29">
                        <c:v>Jun-14</c:v>
                      </c:pt>
                      <c:pt idx="30">
                        <c:v>Jul-14</c:v>
                      </c:pt>
                      <c:pt idx="31">
                        <c:v>Aug-14</c:v>
                      </c:pt>
                      <c:pt idx="32">
                        <c:v>Sep-14</c:v>
                      </c:pt>
                      <c:pt idx="33">
                        <c:v>Oct-14</c:v>
                      </c:pt>
                      <c:pt idx="34">
                        <c:v>Nov-14</c:v>
                      </c:pt>
                      <c:pt idx="35">
                        <c:v>Dec-14</c:v>
                      </c:pt>
                      <c:pt idx="36">
                        <c:v>Jan-15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analysis'!$F$37:$AP$37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24">
                        <c:v>0</c:v>
                      </c:pt>
                      <c:pt idx="25">
                        <c:v>5</c:v>
                      </c:pt>
                      <c:pt idx="26">
                        <c:v>7</c:v>
                      </c:pt>
                      <c:pt idx="27">
                        <c:v>6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5</c:v>
                      </c:pt>
                      <c:pt idx="31">
                        <c:v>8</c:v>
                      </c:pt>
                      <c:pt idx="32">
                        <c:v>12</c:v>
                      </c:pt>
                      <c:pt idx="33">
                        <c:v>5</c:v>
                      </c:pt>
                      <c:pt idx="34">
                        <c:v>8</c:v>
                      </c:pt>
                      <c:pt idx="35">
                        <c:v>5</c:v>
                      </c:pt>
                      <c:pt idx="36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75100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0997504"/>
        <c:crosses val="autoZero"/>
        <c:auto val="1"/>
        <c:lblAlgn val="ctr"/>
        <c:lblOffset val="100"/>
        <c:noMultiLvlLbl val="0"/>
      </c:catAx>
      <c:valAx>
        <c:axId val="-17509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100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 Release Quality Charts for each of the three releases superimposed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'Post quality analysis'!$E$79</c:f>
              <c:strCache>
                <c:ptCount val="1"/>
                <c:pt idx="0">
                  <c:v>Total Defects 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analysis'!$F$72:$R$72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'Post quality analysis'!$F$79:$R$79</c:f>
              <c:numCache>
                <c:formatCode>General</c:formatCode>
                <c:ptCount val="13"/>
                <c:pt idx="0">
                  <c:v>45</c:v>
                </c:pt>
                <c:pt idx="1">
                  <c:v>48</c:v>
                </c:pt>
                <c:pt idx="2">
                  <c:v>53</c:v>
                </c:pt>
                <c:pt idx="3">
                  <c:v>56</c:v>
                </c:pt>
                <c:pt idx="4">
                  <c:v>58</c:v>
                </c:pt>
                <c:pt idx="5">
                  <c:v>64</c:v>
                </c:pt>
                <c:pt idx="6">
                  <c:v>67</c:v>
                </c:pt>
                <c:pt idx="7">
                  <c:v>69</c:v>
                </c:pt>
                <c:pt idx="8">
                  <c:v>70</c:v>
                </c:pt>
                <c:pt idx="9">
                  <c:v>70</c:v>
                </c:pt>
                <c:pt idx="10">
                  <c:v>71</c:v>
                </c:pt>
                <c:pt idx="11">
                  <c:v>71</c:v>
                </c:pt>
                <c:pt idx="12">
                  <c:v>72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'Post quality analysis'!$E$80</c:f>
              <c:strCache>
                <c:ptCount val="1"/>
                <c:pt idx="0">
                  <c:v>Uncorrected Defects 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analysis'!$F$72:$R$72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'Post quality analysis'!$F$80:$R$80</c:f>
              <c:numCache>
                <c:formatCode>General</c:formatCode>
                <c:ptCount val="13"/>
                <c:pt idx="0">
                  <c:v>45</c:v>
                </c:pt>
                <c:pt idx="1">
                  <c:v>43</c:v>
                </c:pt>
                <c:pt idx="2">
                  <c:v>41</c:v>
                </c:pt>
                <c:pt idx="3">
                  <c:v>38</c:v>
                </c:pt>
                <c:pt idx="4">
                  <c:v>34</c:v>
                </c:pt>
                <c:pt idx="5">
                  <c:v>37</c:v>
                </c:pt>
                <c:pt idx="6">
                  <c:v>35</c:v>
                </c:pt>
                <c:pt idx="7">
                  <c:v>29</c:v>
                </c:pt>
                <c:pt idx="8">
                  <c:v>18</c:v>
                </c:pt>
                <c:pt idx="9">
                  <c:v>13</c:v>
                </c:pt>
                <c:pt idx="10">
                  <c:v>8</c:v>
                </c:pt>
                <c:pt idx="11">
                  <c:v>4</c:v>
                </c:pt>
                <c:pt idx="12">
                  <c:v>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'Post quality analysis'!$E$81</c:f>
              <c:strCache>
                <c:ptCount val="1"/>
                <c:pt idx="0">
                  <c:v>Total Defects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analysis'!$F$72:$R$72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'Post quality analysis'!$F$81:$R$81</c:f>
              <c:numCache>
                <c:formatCode>General</c:formatCode>
                <c:ptCount val="13"/>
                <c:pt idx="0">
                  <c:v>40</c:v>
                </c:pt>
                <c:pt idx="1">
                  <c:v>42</c:v>
                </c:pt>
                <c:pt idx="2">
                  <c:v>48</c:v>
                </c:pt>
                <c:pt idx="3">
                  <c:v>50</c:v>
                </c:pt>
                <c:pt idx="4">
                  <c:v>51</c:v>
                </c:pt>
                <c:pt idx="5">
                  <c:v>53</c:v>
                </c:pt>
                <c:pt idx="6">
                  <c:v>56</c:v>
                </c:pt>
                <c:pt idx="7">
                  <c:v>58</c:v>
                </c:pt>
                <c:pt idx="8">
                  <c:v>59</c:v>
                </c:pt>
                <c:pt idx="9">
                  <c:v>59</c:v>
                </c:pt>
                <c:pt idx="10">
                  <c:v>60</c:v>
                </c:pt>
                <c:pt idx="11">
                  <c:v>60</c:v>
                </c:pt>
                <c:pt idx="12">
                  <c:v>61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'Post quality analysis'!$E$82</c:f>
              <c:strCache>
                <c:ptCount val="1"/>
                <c:pt idx="0">
                  <c:v>Uncorrected Defects 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analysis'!$F$72:$R$72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'Post quality analysis'!$F$82:$R$82</c:f>
              <c:numCache>
                <c:formatCode>General</c:formatCode>
                <c:ptCount val="13"/>
                <c:pt idx="0">
                  <c:v>40</c:v>
                </c:pt>
                <c:pt idx="1">
                  <c:v>37</c:v>
                </c:pt>
                <c:pt idx="2">
                  <c:v>39</c:v>
                </c:pt>
                <c:pt idx="3">
                  <c:v>35</c:v>
                </c:pt>
                <c:pt idx="4">
                  <c:v>29</c:v>
                </c:pt>
                <c:pt idx="5">
                  <c:v>28</c:v>
                </c:pt>
                <c:pt idx="6">
                  <c:v>29</c:v>
                </c:pt>
                <c:pt idx="7">
                  <c:v>22</c:v>
                </c:pt>
                <c:pt idx="8">
                  <c:v>15</c:v>
                </c:pt>
                <c:pt idx="9">
                  <c:v>10</c:v>
                </c:pt>
                <c:pt idx="10">
                  <c:v>5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'Post quality analysis'!$E$83</c:f>
              <c:strCache>
                <c:ptCount val="1"/>
                <c:pt idx="0">
                  <c:v>Total Defects 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analysis'!$F$72:$R$72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'Post quality analysis'!$F$83:$R$83</c:f>
              <c:numCache>
                <c:formatCode>General</c:formatCode>
                <c:ptCount val="13"/>
                <c:pt idx="0">
                  <c:v>48</c:v>
                </c:pt>
                <c:pt idx="1">
                  <c:v>55</c:v>
                </c:pt>
                <c:pt idx="2">
                  <c:v>69</c:v>
                </c:pt>
                <c:pt idx="3">
                  <c:v>79</c:v>
                </c:pt>
                <c:pt idx="4">
                  <c:v>84</c:v>
                </c:pt>
                <c:pt idx="5">
                  <c:v>86</c:v>
                </c:pt>
                <c:pt idx="6">
                  <c:v>87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'Post quality analysis'!$E$84</c:f>
              <c:strCache>
                <c:ptCount val="1"/>
                <c:pt idx="0">
                  <c:v>Uncorrected Defects 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'Post quality analysis'!$F$72:$R$72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strCache>
            </c:strRef>
          </c:cat>
          <c:val>
            <c:numRef>
              <c:f>'Post quality analysis'!$F$84:$R$84</c:f>
              <c:numCache>
                <c:formatCode>General</c:formatCode>
                <c:ptCount val="13"/>
                <c:pt idx="0">
                  <c:v>48</c:v>
                </c:pt>
                <c:pt idx="1">
                  <c:v>50</c:v>
                </c:pt>
                <c:pt idx="2">
                  <c:v>57</c:v>
                </c:pt>
                <c:pt idx="3">
                  <c:v>61</c:v>
                </c:pt>
                <c:pt idx="4">
                  <c:v>60</c:v>
                </c:pt>
                <c:pt idx="5">
                  <c:v>55</c:v>
                </c:pt>
                <c:pt idx="6">
                  <c:v>51</c:v>
                </c:pt>
                <c:pt idx="7">
                  <c:v>45</c:v>
                </c:pt>
                <c:pt idx="8">
                  <c:v>34</c:v>
                </c:pt>
                <c:pt idx="9">
                  <c:v>29</c:v>
                </c:pt>
                <c:pt idx="10">
                  <c:v>21</c:v>
                </c:pt>
                <c:pt idx="11">
                  <c:v>16</c:v>
                </c:pt>
                <c:pt idx="12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51006752"/>
        <c:axId val="-17510056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'Post quality analysis'!$E$73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'Post quality analysis'!$F$72:$R$72</c15:sqref>
                        </c15:formulaRef>
                      </c:ext>
                    </c:extLst>
                    <c:strCach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'Post quality analysis'!$F$73:$R$73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45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analysis'!$E$74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analysis'!$F$72:$R$72</c15:sqref>
                        </c15:formulaRef>
                      </c:ext>
                    </c:extLst>
                    <c:strCach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analysis'!$F$74:$R$74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6</c:v>
                      </c:pt>
                      <c:pt idx="4">
                        <c:v>6</c:v>
                      </c:pt>
                      <c:pt idx="5">
                        <c:v>3</c:v>
                      </c:pt>
                      <c:pt idx="6">
                        <c:v>5</c:v>
                      </c:pt>
                      <c:pt idx="7">
                        <c:v>8</c:v>
                      </c:pt>
                      <c:pt idx="8">
                        <c:v>12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4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analysis'!$E$75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analysis'!$F$72:$R$72</c15:sqref>
                        </c15:formulaRef>
                      </c:ext>
                    </c:extLst>
                    <c:strCach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analysis'!$F$75:$R$75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2</c:v>
                      </c:pt>
                      <c:pt idx="2">
                        <c:v>6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analysis'!$E$76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analysis'!$F$72:$R$72</c15:sqref>
                        </c15:formulaRef>
                      </c:ext>
                    </c:extLst>
                    <c:strCach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analysis'!$F$76:$R$76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5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9</c:v>
                      </c:pt>
                      <c:pt idx="8">
                        <c:v>8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4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analysis'!$E$77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analysis'!$F$72:$R$72</c15:sqref>
                        </c15:formulaRef>
                      </c:ext>
                    </c:extLst>
                    <c:strCach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analysis'!$F$77:$R$77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</c:v>
                      </c:pt>
                      <c:pt idx="1">
                        <c:v>7</c:v>
                      </c:pt>
                      <c:pt idx="2">
                        <c:v>14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analysis'!$E$78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analysis'!$F$72:$R$72</c15:sqref>
                        </c15:formulaRef>
                      </c:ext>
                    </c:extLst>
                    <c:strCach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'Post quality analysis'!$F$78:$R$78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6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8</c:v>
                      </c:pt>
                      <c:pt idx="8">
                        <c:v>12</c:v>
                      </c:pt>
                      <c:pt idx="9">
                        <c:v>5</c:v>
                      </c:pt>
                      <c:pt idx="10">
                        <c:v>8</c:v>
                      </c:pt>
                      <c:pt idx="11">
                        <c:v>5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175100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1005664"/>
        <c:crosses val="autoZero"/>
        <c:auto val="1"/>
        <c:lblAlgn val="ctr"/>
        <c:lblOffset val="100"/>
        <c:noMultiLvlLbl val="0"/>
      </c:catAx>
      <c:valAx>
        <c:axId val="-17510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100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44</xdr:row>
      <xdr:rowOff>19051</xdr:rowOff>
    </xdr:from>
    <xdr:to>
      <xdr:col>15</xdr:col>
      <xdr:colOff>119062</xdr:colOff>
      <xdr:row>63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439737</xdr:colOff>
      <xdr:row>114</xdr:row>
      <xdr:rowOff>17463</xdr:rowOff>
    </xdr:from>
    <xdr:to>
      <xdr:col>13</xdr:col>
      <xdr:colOff>28574</xdr:colOff>
      <xdr:row>131</xdr:row>
      <xdr:rowOff>49213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498475</xdr:colOff>
      <xdr:row>132</xdr:row>
      <xdr:rowOff>3175</xdr:rowOff>
    </xdr:from>
    <xdr:to>
      <xdr:col>17</xdr:col>
      <xdr:colOff>46225</xdr:colOff>
      <xdr:row>149</xdr:row>
      <xdr:rowOff>30816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107156</xdr:colOff>
      <xdr:row>45</xdr:row>
      <xdr:rowOff>132556</xdr:rowOff>
    </xdr:from>
    <xdr:to>
      <xdr:col>28</xdr:col>
      <xdr:colOff>400843</xdr:colOff>
      <xdr:row>63</xdr:row>
      <xdr:rowOff>18256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444499</xdr:colOff>
      <xdr:row>40</xdr:row>
      <xdr:rowOff>29134</xdr:rowOff>
    </xdr:from>
    <xdr:to>
      <xdr:col>17</xdr:col>
      <xdr:colOff>380999</xdr:colOff>
      <xdr:row>58</xdr:row>
      <xdr:rowOff>44823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367303</xdr:colOff>
      <xdr:row>79</xdr:row>
      <xdr:rowOff>105832</xdr:rowOff>
    </xdr:from>
    <xdr:to>
      <xdr:col>23</xdr:col>
      <xdr:colOff>264582</xdr:colOff>
      <xdr:row>100</xdr:row>
      <xdr:rowOff>31749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603435</xdr:colOff>
      <xdr:row>89</xdr:row>
      <xdr:rowOff>66488</xdr:rowOff>
    </xdr:from>
    <xdr:to>
      <xdr:col>12</xdr:col>
      <xdr:colOff>620058</xdr:colOff>
      <xdr:row>106</xdr:row>
      <xdr:rowOff>114113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706156</xdr:colOff>
      <xdr:row>71</xdr:row>
      <xdr:rowOff>934</xdr:rowOff>
    </xdr:from>
    <xdr:to>
      <xdr:col>13</xdr:col>
      <xdr:colOff>184895</xdr:colOff>
      <xdr:row>88</xdr:row>
      <xdr:rowOff>43516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70</xdr:row>
      <xdr:rowOff>104775</xdr:rowOff>
    </xdr:from>
    <xdr:to>
      <xdr:col>9</xdr:col>
      <xdr:colOff>349249</xdr:colOff>
      <xdr:row>87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70</xdr:row>
      <xdr:rowOff>53975</xdr:rowOff>
    </xdr:from>
    <xdr:to>
      <xdr:col>8</xdr:col>
      <xdr:colOff>447675</xdr:colOff>
      <xdr:row>87</xdr:row>
      <xdr:rowOff>98425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21167</xdr:colOff>
      <xdr:row>73</xdr:row>
      <xdr:rowOff>139700</xdr:rowOff>
    </xdr:from>
    <xdr:to>
      <xdr:col>18</xdr:col>
      <xdr:colOff>325967</xdr:colOff>
      <xdr:row>90</xdr:row>
      <xdr:rowOff>148167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47625</xdr:rowOff>
    </xdr:from>
    <xdr:to>
      <xdr:col>13</xdr:col>
      <xdr:colOff>342900</xdr:colOff>
      <xdr:row>19</xdr:row>
      <xdr:rowOff>92075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473075</xdr:colOff>
      <xdr:row>7</xdr:row>
      <xdr:rowOff>98425</xdr:rowOff>
    </xdr:from>
    <xdr:to>
      <xdr:col>15</xdr:col>
      <xdr:colOff>142875</xdr:colOff>
      <xdr:row>24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606424</xdr:colOff>
      <xdr:row>44</xdr:row>
      <xdr:rowOff>28575</xdr:rowOff>
    </xdr:from>
    <xdr:to>
      <xdr:col>24</xdr:col>
      <xdr:colOff>114299</xdr:colOff>
      <xdr:row>61</xdr:row>
      <xdr:rowOff>73025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530224</xdr:colOff>
      <xdr:row>85</xdr:row>
      <xdr:rowOff>41274</xdr:rowOff>
    </xdr:from>
    <xdr:to>
      <xdr:col>15</xdr:col>
      <xdr:colOff>558800</xdr:colOff>
      <xdr:row>108</xdr:row>
      <xdr:rowOff>16934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9" name="Table9" displayName="Table9" ref="E40:AI43" totalsRowShown="0" headerRowDxfId="147" dataDxfId="146">
  <autoFilter ref="E40:AI43"/>
  <tableColumns count="31">
    <tableColumn id="38" name="Case" dataDxfId="145"/>
    <tableColumn id="2" name="Jan-13" dataDxfId="144"/>
    <tableColumn id="3" name="Feb-13" dataDxfId="143"/>
    <tableColumn id="4" name="Mar-13" dataDxfId="142"/>
    <tableColumn id="6" name="May-13" dataDxfId="141"/>
    <tableColumn id="7" name="Jun-13" dataDxfId="140"/>
    <tableColumn id="8" name="Jul-13" dataDxfId="139"/>
    <tableColumn id="9" name="Aug-13" dataDxfId="138"/>
    <tableColumn id="11" name="Oct-13" dataDxfId="137"/>
    <tableColumn id="12" name="Nov-13" dataDxfId="136"/>
    <tableColumn id="13" name="Dec-13" dataDxfId="135"/>
    <tableColumn id="14" name="Jan-14" dataDxfId="134"/>
    <tableColumn id="15" name="Feb-14" dataDxfId="133"/>
    <tableColumn id="16" name="Mar-14" dataDxfId="132"/>
    <tableColumn id="18" name="May-14" dataDxfId="131"/>
    <tableColumn id="19" name="Jun-14" dataDxfId="130"/>
    <tableColumn id="20" name="Jul-14" dataDxfId="129"/>
    <tableColumn id="21" name="Aug-14" dataDxfId="128"/>
    <tableColumn id="23" name="Oct-14" dataDxfId="127"/>
    <tableColumn id="24" name="Nov-14" dataDxfId="126"/>
    <tableColumn id="25" name="Dec-14" dataDxfId="125"/>
    <tableColumn id="26" name="Jan-15" dataDxfId="124"/>
    <tableColumn id="27" name="Feb-15" dataDxfId="123"/>
    <tableColumn id="28" name="Mar-15" dataDxfId="122"/>
    <tableColumn id="30" name="May-15" dataDxfId="121"/>
    <tableColumn id="31" name="Jun-15" dataDxfId="120"/>
    <tableColumn id="32" name="Jul-15" dataDxfId="119"/>
    <tableColumn id="33" name="Aug-15" dataDxfId="118"/>
    <tableColumn id="35" name="Oct-15" dataDxfId="117"/>
    <tableColumn id="36" name="Nov-15" dataDxfId="116"/>
    <tableColumn id="37" name="Dec-15" dataDxfId="1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4:AO70" totalsRowShown="0" headerRowDxfId="114" dataDxfId="113">
  <autoFilter ref="A4:AO70"/>
  <tableColumns count="41">
    <tableColumn id="1" name="Column1" dataDxfId="112"/>
    <tableColumn id="2" name="Column2" dataDxfId="111"/>
    <tableColumn id="3" name="Column3" dataDxfId="110"/>
    <tableColumn id="4" name="Column4" dataDxfId="109"/>
    <tableColumn id="5" name="New" dataDxfId="108"/>
    <tableColumn id="6" name="Column5" dataDxfId="107"/>
    <tableColumn id="7" name="Column6" dataDxfId="106"/>
    <tableColumn id="8" name="Column7" dataDxfId="105"/>
    <tableColumn id="9" name="Column8" dataDxfId="104"/>
    <tableColumn id="10" name="Column9" dataDxfId="103"/>
    <tableColumn id="11" name="Column10" dataDxfId="102"/>
    <tableColumn id="12" name="Column11" dataDxfId="101"/>
    <tableColumn id="13" name="Column12" dataDxfId="100"/>
    <tableColumn id="14" name="Column13" dataDxfId="99"/>
    <tableColumn id="15" name="Column14" dataDxfId="98"/>
    <tableColumn id="16" name="Column15" dataDxfId="97"/>
    <tableColumn id="17" name="Column16" dataDxfId="96"/>
    <tableColumn id="18" name="Column17" dataDxfId="95"/>
    <tableColumn id="19" name="Column18" dataDxfId="94"/>
    <tableColumn id="20" name="Column19" dataDxfId="93"/>
    <tableColumn id="21" name="Column20" dataDxfId="92"/>
    <tableColumn id="22" name="Column21" dataDxfId="91"/>
    <tableColumn id="23" name="Column22" dataDxfId="90"/>
    <tableColumn id="24" name="Column23" dataDxfId="89"/>
    <tableColumn id="25" name="Column24" dataDxfId="88"/>
    <tableColumn id="26" name="Column25" dataDxfId="87"/>
    <tableColumn id="27" name="Column26" dataDxfId="86"/>
    <tableColumn id="28" name="Column27" dataDxfId="85"/>
    <tableColumn id="29" name="Column28" dataDxfId="84"/>
    <tableColumn id="30" name="Column29" dataDxfId="83"/>
    <tableColumn id="31" name="Column30" dataDxfId="82"/>
    <tableColumn id="32" name="Column31" dataDxfId="81"/>
    <tableColumn id="33" name="Column32" dataDxfId="80"/>
    <tableColumn id="34" name="Column33" dataDxfId="79"/>
    <tableColumn id="35" name="Column34" dataDxfId="78"/>
    <tableColumn id="36" name="Column35" dataDxfId="77"/>
    <tableColumn id="37" name="Column36" dataDxfId="76"/>
    <tableColumn id="38" name="Column37" dataDxfId="75"/>
    <tableColumn id="39" name="Column38" dataDxfId="74"/>
    <tableColumn id="40" name="Column39" dataDxfId="73"/>
    <tableColumn id="41" name="Column40" dataDxfId="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R6" totalsRowShown="0" headerRowDxfId="71" headerRowBorderDxfId="70">
  <autoFilter ref="A2:R6"/>
  <tableColumns count="18">
    <tableColumn id="1" name="Rel Date" dataDxfId="69"/>
    <tableColumn id="2" name="Product" dataDxfId="68"/>
    <tableColumn id="3" name="Release" dataDxfId="67"/>
    <tableColumn id="4" name="Size" dataDxfId="66"/>
    <tableColumn id="5" name="Corr" dataDxfId="65"/>
    <tableColumn id="6" name="Jan-12"/>
    <tableColumn id="7" name="Feb-12"/>
    <tableColumn id="8" name="Mar-12"/>
    <tableColumn id="9" name="Apr-12"/>
    <tableColumn id="10" name="May-12"/>
    <tableColumn id="11" name="Jun-12"/>
    <tableColumn id="12" name="Jul-12"/>
    <tableColumn id="13" name="Aug-12"/>
    <tableColumn id="14" name="Sep-12"/>
    <tableColumn id="15" name="Oct-12"/>
    <tableColumn id="16" name="Nov-12"/>
    <tableColumn id="17" name="Dec-12"/>
    <tableColumn id="18" name="Jan-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31:AP43" totalsRowShown="0" headerRowDxfId="64" dataDxfId="62" headerRowBorderDxfId="63">
  <autoFilter ref="A31:AP43"/>
  <tableColumns count="42">
    <tableColumn id="1" name="Rel Date" dataDxfId="61"/>
    <tableColumn id="2" name="Product" dataDxfId="60"/>
    <tableColumn id="3" name="Release" dataDxfId="59"/>
    <tableColumn id="4" name="Size" dataDxfId="58"/>
    <tableColumn id="5" name="Corr" dataDxfId="57"/>
    <tableColumn id="6" name="Jan-12" dataDxfId="56"/>
    <tableColumn id="7" name="Feb-12" dataDxfId="55"/>
    <tableColumn id="8" name="Mar-12" dataDxfId="54"/>
    <tableColumn id="9" name="Apr-12" dataDxfId="53"/>
    <tableColumn id="10" name="May-12" dataDxfId="52"/>
    <tableColumn id="11" name="Jun-12" dataDxfId="51"/>
    <tableColumn id="12" name="Jul-12" dataDxfId="50"/>
    <tableColumn id="13" name="Aug-12" dataDxfId="49"/>
    <tableColumn id="14" name="Sep-12" dataDxfId="48"/>
    <tableColumn id="15" name="Oct-12" dataDxfId="47"/>
    <tableColumn id="16" name="Nov-12" dataDxfId="46"/>
    <tableColumn id="17" name="Dec-12" dataDxfId="45"/>
    <tableColumn id="18" name="Jan-13" dataDxfId="44"/>
    <tableColumn id="19" name="Feb-13" dataDxfId="43"/>
    <tableColumn id="20" name="Mar-13" dataDxfId="42"/>
    <tableColumn id="21" name="Apr-13" dataDxfId="41"/>
    <tableColumn id="22" name="May-13" dataDxfId="40"/>
    <tableColumn id="23" name="Jun-13" dataDxfId="39"/>
    <tableColumn id="24" name="Jul-13" dataDxfId="38"/>
    <tableColumn id="25" name="Aug-13" dataDxfId="37"/>
    <tableColumn id="26" name="Sep-13" dataDxfId="36"/>
    <tableColumn id="27" name="Oct-13" dataDxfId="35"/>
    <tableColumn id="28" name="Nov-13" dataDxfId="34"/>
    <tableColumn id="29" name="Dec-13" dataDxfId="33"/>
    <tableColumn id="30" name="Jan-14" dataDxfId="32"/>
    <tableColumn id="31" name="Feb-14" dataDxfId="31"/>
    <tableColumn id="32" name="Mar-14" dataDxfId="30"/>
    <tableColumn id="33" name="Apr-14" dataDxfId="29"/>
    <tableColumn id="34" name="May-14" dataDxfId="28"/>
    <tableColumn id="35" name="Jun-14" dataDxfId="27"/>
    <tableColumn id="36" name="Jul-14" dataDxfId="26"/>
    <tableColumn id="37" name="Aug-14" dataDxfId="25"/>
    <tableColumn id="38" name="Sep-14" dataDxfId="24"/>
    <tableColumn id="39" name="Oct-14" dataDxfId="23"/>
    <tableColumn id="40" name="Nov-14" dataDxfId="22"/>
    <tableColumn id="41" name="Dec-14" dataDxfId="21"/>
    <tableColumn id="42" name="Jan-15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72:R84" totalsRowShown="0" headerRowDxfId="19" dataDxfId="18">
  <autoFilter ref="A72:R84"/>
  <tableColumns count="18">
    <tableColumn id="1" name="Rel Date" dataDxfId="17"/>
    <tableColumn id="2" name="Product" dataDxfId="16"/>
    <tableColumn id="3" name="Release" dataDxfId="15"/>
    <tableColumn id="4" name="Size" dataDxfId="14"/>
    <tableColumn id="5" name="Corr" dataDxfId="13"/>
    <tableColumn id="6" name="0" dataDxfId="12"/>
    <tableColumn id="7" name="1" dataDxfId="11"/>
    <tableColumn id="8" name="2" dataDxfId="10"/>
    <tableColumn id="9" name="3" dataDxfId="9"/>
    <tableColumn id="10" name="4" dataDxfId="8"/>
    <tableColumn id="11" name="5" dataDxfId="7"/>
    <tableColumn id="12" name="6" dataDxfId="6"/>
    <tableColumn id="13" name="7" dataDxfId="5"/>
    <tableColumn id="14" name="8" dataDxfId="4"/>
    <tableColumn id="15" name="9" dataDxfId="3"/>
    <tableColumn id="16" name="10" dataDxfId="2"/>
    <tableColumn id="17" name="11" dataDxfId="1"/>
    <tableColumn id="18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"/>
  <sheetViews>
    <sheetView zoomScale="86" zoomScaleNormal="86" workbookViewId="0">
      <selection activeCell="K29" sqref="K29"/>
    </sheetView>
  </sheetViews>
  <sheetFormatPr defaultRowHeight="12.5" x14ac:dyDescent="0.25"/>
  <cols>
    <col min="1" max="1" width="10.6328125" customWidth="1"/>
  </cols>
  <sheetData>
    <row r="1" spans="1:53" x14ac:dyDescent="0.25">
      <c r="A1" s="1"/>
      <c r="B1" s="1" t="s">
        <v>15</v>
      </c>
      <c r="C1" s="1"/>
      <c r="D1" s="1"/>
      <c r="E1" s="1"/>
      <c r="F1" s="1"/>
      <c r="G1" s="1"/>
      <c r="H1" s="1"/>
      <c r="I1" s="1">
        <v>2015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 s="1"/>
      <c r="B3" s="1"/>
      <c r="C3" s="1"/>
      <c r="D3" s="1"/>
      <c r="E3" s="1" t="s">
        <v>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3" thickBot="1" x14ac:dyDescent="0.3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>
        <f>DATE(2012,1,1)</f>
        <v>40909</v>
      </c>
      <c r="G4" s="6">
        <f>DATE(2012,2,1)</f>
        <v>40940</v>
      </c>
      <c r="H4" s="6">
        <f>DATE(2012,3,1)</f>
        <v>40969</v>
      </c>
      <c r="I4" s="6">
        <f>DATE(2012,4,1)</f>
        <v>41000</v>
      </c>
      <c r="J4" s="6">
        <f>DATE(2012,5,1)</f>
        <v>41030</v>
      </c>
      <c r="K4" s="6">
        <f>DATE(2012,6,1)</f>
        <v>41061</v>
      </c>
      <c r="L4" s="6">
        <f>DATE(2012,7,1)</f>
        <v>41091</v>
      </c>
      <c r="M4" s="6">
        <f>DATE(2012,8,1)</f>
        <v>41122</v>
      </c>
      <c r="N4" s="6">
        <f>DATE(2012,9,1)</f>
        <v>41153</v>
      </c>
      <c r="O4" s="6">
        <f>DATE(2012,10,1)</f>
        <v>41183</v>
      </c>
      <c r="P4" s="6">
        <f>DATE(2012,11,1)</f>
        <v>41214</v>
      </c>
      <c r="Q4" s="6">
        <f>DATE(2012,12,1)</f>
        <v>41244</v>
      </c>
      <c r="R4" s="6">
        <f>DATE(2013,1,1)</f>
        <v>41275</v>
      </c>
      <c r="S4" s="6">
        <f>DATE(2013,2,1)</f>
        <v>41306</v>
      </c>
      <c r="T4" s="6">
        <f>DATE(2013,3,1)</f>
        <v>41334</v>
      </c>
      <c r="U4" s="6">
        <f>DATE(2013,4,1)</f>
        <v>41365</v>
      </c>
      <c r="V4" s="6">
        <f>DATE(2013,5,1)</f>
        <v>41395</v>
      </c>
      <c r="W4" s="6">
        <f>DATE(2013,6,1)</f>
        <v>41426</v>
      </c>
      <c r="X4" s="6">
        <f>DATE(2013,7,1)</f>
        <v>41456</v>
      </c>
      <c r="Y4" s="6">
        <f>DATE(2013,8,1)</f>
        <v>41487</v>
      </c>
      <c r="Z4" s="6">
        <f>DATE(2013,9,1)</f>
        <v>41518</v>
      </c>
      <c r="AA4" s="6">
        <f>DATE(2013,10,1)</f>
        <v>41548</v>
      </c>
      <c r="AB4" s="6">
        <f>DATE(2013,11,1)</f>
        <v>41579</v>
      </c>
      <c r="AC4" s="6">
        <f>DATE(2013,12,1)</f>
        <v>41609</v>
      </c>
      <c r="AD4" s="6">
        <f>DATE(2014,1,1)</f>
        <v>41640</v>
      </c>
      <c r="AE4" s="6">
        <f>DATE(2014,2,1)</f>
        <v>41671</v>
      </c>
      <c r="AF4" s="6">
        <f>DATE(2014,3,1)</f>
        <v>41699</v>
      </c>
      <c r="AG4" s="6">
        <f>DATE(2014,4,1)</f>
        <v>41730</v>
      </c>
      <c r="AH4" s="6">
        <f>DATE(2014,5,1)</f>
        <v>41760</v>
      </c>
      <c r="AI4" s="6">
        <f>DATE(2014,6,1)</f>
        <v>41791</v>
      </c>
      <c r="AJ4" s="6">
        <f>DATE(2014,7,1)</f>
        <v>41821</v>
      </c>
      <c r="AK4" s="6">
        <f>DATE(2014,8,1)</f>
        <v>41852</v>
      </c>
      <c r="AL4" s="6">
        <f>DATE(2014,9,1)</f>
        <v>41883</v>
      </c>
      <c r="AM4" s="6">
        <f>DATE(2014,10,1)</f>
        <v>41913</v>
      </c>
      <c r="AN4" s="6">
        <f>DATE(2014,11,1)</f>
        <v>41944</v>
      </c>
      <c r="AO4" s="6">
        <f>DATE(2014,12,1)</f>
        <v>41974</v>
      </c>
      <c r="AP4" s="6">
        <f>DATE(2015,1,1)</f>
        <v>42005</v>
      </c>
      <c r="AQ4" s="6">
        <f>DATE(2015,2,1)</f>
        <v>42036</v>
      </c>
      <c r="AR4" s="6">
        <f>DATE(2015,3,1)</f>
        <v>42064</v>
      </c>
      <c r="AS4" s="6">
        <f>DATE(2015,4,1)</f>
        <v>42095</v>
      </c>
      <c r="AT4" s="6">
        <f>DATE(2015,5,1)</f>
        <v>42125</v>
      </c>
      <c r="AU4" s="6">
        <f>DATE(2015,6,1)</f>
        <v>42156</v>
      </c>
      <c r="AV4" s="6">
        <f>DATE(2015,7,1)</f>
        <v>42186</v>
      </c>
      <c r="AW4" s="6">
        <f>DATE(2015,8,1)</f>
        <v>42217</v>
      </c>
      <c r="AX4" s="6">
        <f>DATE(2015,9,1)</f>
        <v>42248</v>
      </c>
      <c r="AY4" s="6">
        <f>DATE(2015,10,1)</f>
        <v>42278</v>
      </c>
      <c r="AZ4" s="6">
        <f>DATE(2015,11,1)</f>
        <v>42309</v>
      </c>
      <c r="BA4" s="6">
        <f>DATE(2015,12,1)</f>
        <v>42339</v>
      </c>
    </row>
    <row r="5" spans="1:53" ht="13" thickTop="1" x14ac:dyDescent="0.25">
      <c r="A5" s="7">
        <f>DATE(($I$1-3),1,1)</f>
        <v>40909</v>
      </c>
      <c r="B5" s="8" t="s">
        <v>6</v>
      </c>
      <c r="C5" s="8">
        <v>1</v>
      </c>
      <c r="D5" s="1">
        <v>2400</v>
      </c>
      <c r="E5" s="9" t="s">
        <v>7</v>
      </c>
      <c r="F5" s="10">
        <v>45</v>
      </c>
      <c r="G5" s="1">
        <v>3</v>
      </c>
      <c r="H5" s="1">
        <v>5</v>
      </c>
      <c r="I5" s="1">
        <v>3</v>
      </c>
      <c r="J5" s="1">
        <v>2</v>
      </c>
      <c r="K5" s="1">
        <v>6</v>
      </c>
      <c r="L5" s="1">
        <v>3</v>
      </c>
      <c r="M5" s="1">
        <v>2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7">
        <f>DATE(($I$1-3),1,1)</f>
        <v>40909</v>
      </c>
      <c r="B6" s="8" t="s">
        <v>6</v>
      </c>
      <c r="C6" s="8">
        <v>1</v>
      </c>
      <c r="D6" s="1">
        <v>2400</v>
      </c>
      <c r="E6" s="11" t="s">
        <v>8</v>
      </c>
      <c r="F6" s="10">
        <v>0</v>
      </c>
      <c r="G6" s="1">
        <v>5</v>
      </c>
      <c r="H6" s="1">
        <v>7</v>
      </c>
      <c r="I6" s="1">
        <v>6</v>
      </c>
      <c r="J6" s="1">
        <v>6</v>
      </c>
      <c r="K6" s="1">
        <v>3</v>
      </c>
      <c r="L6" s="1">
        <v>5</v>
      </c>
      <c r="M6" s="1">
        <v>8</v>
      </c>
      <c r="N6" s="1">
        <v>12</v>
      </c>
      <c r="O6" s="1">
        <v>5</v>
      </c>
      <c r="P6" s="1">
        <v>6</v>
      </c>
      <c r="Q6" s="1">
        <v>4</v>
      </c>
      <c r="R6" s="1">
        <v>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7">
        <f>DATE(($I$1-3),2,1)</f>
        <v>40940</v>
      </c>
      <c r="B7" s="8" t="s">
        <v>9</v>
      </c>
      <c r="C7" s="8">
        <v>1</v>
      </c>
      <c r="D7" s="1">
        <v>3780</v>
      </c>
      <c r="E7" s="11" t="s">
        <v>7</v>
      </c>
      <c r="F7" s="2"/>
      <c r="G7" s="10">
        <v>38</v>
      </c>
      <c r="H7" s="1">
        <v>6</v>
      </c>
      <c r="I7" s="1">
        <v>8</v>
      </c>
      <c r="J7" s="1">
        <v>2</v>
      </c>
      <c r="K7" s="1">
        <v>3</v>
      </c>
      <c r="L7" s="1">
        <v>4</v>
      </c>
      <c r="M7" s="1">
        <v>1</v>
      </c>
      <c r="N7" s="1">
        <v>5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7">
        <f>DATE(($I$1-3),2,1)</f>
        <v>40940</v>
      </c>
      <c r="B8" s="8" t="s">
        <v>9</v>
      </c>
      <c r="C8" s="8">
        <v>1</v>
      </c>
      <c r="D8" s="1">
        <v>3780</v>
      </c>
      <c r="E8" s="11" t="s">
        <v>8</v>
      </c>
      <c r="F8" s="2"/>
      <c r="G8" s="10">
        <v>0</v>
      </c>
      <c r="H8" s="1">
        <v>4</v>
      </c>
      <c r="I8" s="1">
        <v>8</v>
      </c>
      <c r="J8" s="1">
        <v>3</v>
      </c>
      <c r="K8" s="1">
        <v>5</v>
      </c>
      <c r="L8" s="1">
        <v>5</v>
      </c>
      <c r="M8" s="1">
        <v>7</v>
      </c>
      <c r="N8" s="1">
        <v>8</v>
      </c>
      <c r="O8" s="1">
        <v>10</v>
      </c>
      <c r="P8" s="1">
        <v>6</v>
      </c>
      <c r="Q8" s="1">
        <v>7</v>
      </c>
      <c r="R8" s="1">
        <v>3</v>
      </c>
      <c r="S8" s="1">
        <v>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7">
        <f>DATE(($I$1-3),3,1)</f>
        <v>40969</v>
      </c>
      <c r="B9" s="8" t="s">
        <v>8</v>
      </c>
      <c r="C9" s="8">
        <v>1</v>
      </c>
      <c r="D9" s="1">
        <v>4593</v>
      </c>
      <c r="E9" s="11" t="s">
        <v>7</v>
      </c>
      <c r="F9" s="10"/>
      <c r="G9" s="1"/>
      <c r="H9" s="1">
        <v>41</v>
      </c>
      <c r="I9" s="1">
        <v>5</v>
      </c>
      <c r="J9" s="1">
        <v>3</v>
      </c>
      <c r="K9" s="1">
        <v>4</v>
      </c>
      <c r="L9" s="1">
        <v>3</v>
      </c>
      <c r="M9" s="1">
        <v>2</v>
      </c>
      <c r="N9" s="1">
        <v>2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7">
        <f>DATE(($I$1-3),3,1)</f>
        <v>40969</v>
      </c>
      <c r="B10" s="8" t="s">
        <v>8</v>
      </c>
      <c r="C10" s="8">
        <v>1</v>
      </c>
      <c r="D10" s="1">
        <v>4593</v>
      </c>
      <c r="E10" s="11" t="s">
        <v>8</v>
      </c>
      <c r="F10" s="10"/>
      <c r="G10" s="1"/>
      <c r="H10" s="1">
        <v>0</v>
      </c>
      <c r="I10" s="1">
        <v>6</v>
      </c>
      <c r="J10" s="1">
        <v>8</v>
      </c>
      <c r="K10" s="1">
        <v>7</v>
      </c>
      <c r="L10" s="1">
        <v>4</v>
      </c>
      <c r="M10" s="1">
        <v>5</v>
      </c>
      <c r="N10" s="1">
        <v>3</v>
      </c>
      <c r="O10" s="1">
        <v>10</v>
      </c>
      <c r="P10" s="1">
        <v>12</v>
      </c>
      <c r="Q10" s="1">
        <v>5</v>
      </c>
      <c r="R10" s="1">
        <v>2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7">
        <f>DATE(($I$1-3),5,1)</f>
        <v>41030</v>
      </c>
      <c r="B11" s="8" t="s">
        <v>10</v>
      </c>
      <c r="C11" s="8">
        <v>1</v>
      </c>
      <c r="D11" s="1">
        <v>3690</v>
      </c>
      <c r="E11" s="11" t="s">
        <v>7</v>
      </c>
      <c r="F11" s="10"/>
      <c r="G11" s="1"/>
      <c r="H11" s="1"/>
      <c r="I11" s="1"/>
      <c r="J11" s="1">
        <v>33</v>
      </c>
      <c r="K11" s="1">
        <v>4</v>
      </c>
      <c r="L11" s="1">
        <v>2</v>
      </c>
      <c r="M11" s="1">
        <v>5</v>
      </c>
      <c r="N11" s="1">
        <v>2</v>
      </c>
      <c r="O11" s="1">
        <v>2</v>
      </c>
      <c r="P11" s="1">
        <v>1</v>
      </c>
      <c r="Q11" s="1">
        <v>3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7">
        <f>DATE(($I$1-3),5,1)</f>
        <v>41030</v>
      </c>
      <c r="B12" s="8" t="s">
        <v>10</v>
      </c>
      <c r="C12" s="8">
        <v>1</v>
      </c>
      <c r="D12" s="1">
        <v>3690</v>
      </c>
      <c r="E12" s="11" t="s">
        <v>8</v>
      </c>
      <c r="F12" s="10"/>
      <c r="G12" s="1"/>
      <c r="H12" s="1"/>
      <c r="I12" s="1"/>
      <c r="J12" s="1">
        <v>0</v>
      </c>
      <c r="K12" s="1">
        <v>8</v>
      </c>
      <c r="L12" s="1">
        <v>4</v>
      </c>
      <c r="M12" s="1">
        <v>4</v>
      </c>
      <c r="N12" s="1">
        <v>5</v>
      </c>
      <c r="O12" s="1">
        <v>3</v>
      </c>
      <c r="P12" s="1">
        <v>7</v>
      </c>
      <c r="Q12" s="1">
        <v>8</v>
      </c>
      <c r="R12" s="1">
        <v>7</v>
      </c>
      <c r="S12" s="1">
        <v>4</v>
      </c>
      <c r="T12" s="1">
        <v>2</v>
      </c>
      <c r="U12" s="1">
        <v>1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7">
        <f>DATE(($I$1-3),6,1)</f>
        <v>41061</v>
      </c>
      <c r="B13" s="8" t="s">
        <v>11</v>
      </c>
      <c r="C13" s="8">
        <v>1</v>
      </c>
      <c r="D13" s="1">
        <v>4400</v>
      </c>
      <c r="E13" s="11" t="s">
        <v>7</v>
      </c>
      <c r="F13" s="10"/>
      <c r="G13" s="1"/>
      <c r="H13" s="1"/>
      <c r="I13" s="1"/>
      <c r="J13" s="1"/>
      <c r="K13" s="1">
        <v>55</v>
      </c>
      <c r="L13" s="1">
        <v>3</v>
      </c>
      <c r="M13" s="1">
        <v>5</v>
      </c>
      <c r="N13" s="1">
        <v>3</v>
      </c>
      <c r="O13" s="1">
        <v>2</v>
      </c>
      <c r="P13" s="1">
        <v>6</v>
      </c>
      <c r="Q13" s="1">
        <v>3</v>
      </c>
      <c r="R13" s="1">
        <v>2</v>
      </c>
      <c r="S13" s="1">
        <v>1</v>
      </c>
      <c r="T13" s="1">
        <v>0</v>
      </c>
      <c r="U13" s="1">
        <v>1</v>
      </c>
      <c r="V13" s="1">
        <v>0</v>
      </c>
      <c r="W13" s="1">
        <v>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7">
        <f>DATE(($I$1-3),6,1)</f>
        <v>41061</v>
      </c>
      <c r="B14" s="8" t="s">
        <v>11</v>
      </c>
      <c r="C14" s="8">
        <v>1</v>
      </c>
      <c r="D14" s="1">
        <v>4400</v>
      </c>
      <c r="E14" s="11" t="s">
        <v>8</v>
      </c>
      <c r="F14" s="10"/>
      <c r="G14" s="1"/>
      <c r="H14" s="1"/>
      <c r="I14" s="1"/>
      <c r="J14" s="1"/>
      <c r="K14" s="1">
        <v>0</v>
      </c>
      <c r="L14" s="1">
        <v>8</v>
      </c>
      <c r="M14" s="1">
        <v>7</v>
      </c>
      <c r="N14" s="1">
        <v>9</v>
      </c>
      <c r="O14" s="1">
        <v>6</v>
      </c>
      <c r="P14" s="1">
        <v>5</v>
      </c>
      <c r="Q14" s="1">
        <v>5</v>
      </c>
      <c r="R14" s="1">
        <v>8</v>
      </c>
      <c r="S14" s="1">
        <v>12</v>
      </c>
      <c r="T14" s="1">
        <v>5</v>
      </c>
      <c r="U14" s="1">
        <v>6</v>
      </c>
      <c r="V14" s="1">
        <v>4</v>
      </c>
      <c r="W14" s="1">
        <v>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7">
        <f>DATE(($I$1-3),7,1)</f>
        <v>41091</v>
      </c>
      <c r="B15" s="8" t="s">
        <v>12</v>
      </c>
      <c r="C15" s="8">
        <v>1</v>
      </c>
      <c r="D15" s="1">
        <v>4450</v>
      </c>
      <c r="E15" s="11" t="s">
        <v>7</v>
      </c>
      <c r="F15" s="10"/>
      <c r="G15" s="1"/>
      <c r="H15" s="1"/>
      <c r="I15" s="1"/>
      <c r="J15" s="1"/>
      <c r="K15" s="1"/>
      <c r="L15" s="1">
        <v>56</v>
      </c>
      <c r="M15" s="1">
        <v>6</v>
      </c>
      <c r="N15" s="1">
        <v>8</v>
      </c>
      <c r="O15" s="1">
        <v>2</v>
      </c>
      <c r="P15" s="1">
        <v>3</v>
      </c>
      <c r="Q15" s="1">
        <v>4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7">
        <f>DATE(($I$1-3),7,1)</f>
        <v>41091</v>
      </c>
      <c r="B16" s="8" t="s">
        <v>12</v>
      </c>
      <c r="C16" s="8">
        <v>1</v>
      </c>
      <c r="D16" s="1">
        <v>4450</v>
      </c>
      <c r="E16" s="11" t="s">
        <v>8</v>
      </c>
      <c r="F16" s="10"/>
      <c r="G16" s="1"/>
      <c r="H16" s="1"/>
      <c r="I16" s="1"/>
      <c r="J16" s="1"/>
      <c r="K16" s="1"/>
      <c r="L16" s="1">
        <v>0</v>
      </c>
      <c r="M16" s="1">
        <v>10</v>
      </c>
      <c r="N16" s="1">
        <v>8</v>
      </c>
      <c r="O16" s="1">
        <v>13</v>
      </c>
      <c r="P16" s="1">
        <v>5</v>
      </c>
      <c r="Q16" s="1">
        <v>5</v>
      </c>
      <c r="R16" s="1">
        <v>9</v>
      </c>
      <c r="S16" s="1">
        <v>8</v>
      </c>
      <c r="T16" s="1">
        <v>10</v>
      </c>
      <c r="U16" s="1">
        <v>6</v>
      </c>
      <c r="V16" s="1">
        <v>7</v>
      </c>
      <c r="W16" s="1">
        <v>3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7">
        <f>DATE(($I$1-3),8,1)</f>
        <v>41122</v>
      </c>
      <c r="B17" s="8" t="s">
        <v>13</v>
      </c>
      <c r="C17" s="8">
        <v>1</v>
      </c>
      <c r="D17" s="1">
        <v>4925</v>
      </c>
      <c r="E17" s="11" t="s">
        <v>7</v>
      </c>
      <c r="F17" s="10"/>
      <c r="G17" s="1"/>
      <c r="H17" s="1"/>
      <c r="I17" s="1"/>
      <c r="J17" s="1"/>
      <c r="K17" s="1"/>
      <c r="L17" s="1"/>
      <c r="M17" s="1">
        <v>44</v>
      </c>
      <c r="N17" s="1">
        <v>4</v>
      </c>
      <c r="O17" s="1">
        <v>3</v>
      </c>
      <c r="P17" s="1">
        <v>5</v>
      </c>
      <c r="Q17" s="1">
        <v>2</v>
      </c>
      <c r="R17" s="1">
        <v>3</v>
      </c>
      <c r="S17" s="1">
        <v>2</v>
      </c>
      <c r="T17" s="1">
        <v>1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7">
        <f>DATE(($I$1-3),8,1)</f>
        <v>41122</v>
      </c>
      <c r="B18" s="8" t="s">
        <v>13</v>
      </c>
      <c r="C18" s="8">
        <v>1</v>
      </c>
      <c r="D18" s="1">
        <v>4925</v>
      </c>
      <c r="E18" s="11" t="s">
        <v>8</v>
      </c>
      <c r="F18" s="10"/>
      <c r="G18" s="1"/>
      <c r="H18" s="1"/>
      <c r="I18" s="1"/>
      <c r="J18" s="1"/>
      <c r="K18" s="1"/>
      <c r="L18" s="1"/>
      <c r="M18" s="1">
        <v>0</v>
      </c>
      <c r="N18" s="1">
        <v>6</v>
      </c>
      <c r="O18" s="1">
        <v>8</v>
      </c>
      <c r="P18" s="1">
        <v>7</v>
      </c>
      <c r="Q18" s="1">
        <v>4</v>
      </c>
      <c r="R18" s="1">
        <v>7</v>
      </c>
      <c r="S18" s="1">
        <v>5</v>
      </c>
      <c r="T18" s="1">
        <v>10</v>
      </c>
      <c r="U18" s="1">
        <v>11</v>
      </c>
      <c r="V18" s="1">
        <v>5</v>
      </c>
      <c r="W18" s="1">
        <v>2</v>
      </c>
      <c r="X18" s="1">
        <v>0</v>
      </c>
      <c r="Y18" s="1">
        <v>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7">
        <f>DATE(($I$1-3),10,1)</f>
        <v>41183</v>
      </c>
      <c r="B19" s="8" t="s">
        <v>14</v>
      </c>
      <c r="C19" s="8">
        <v>1</v>
      </c>
      <c r="D19" s="1">
        <v>5645</v>
      </c>
      <c r="E19" s="11" t="s">
        <v>7</v>
      </c>
      <c r="F19" s="10"/>
      <c r="G19" s="1"/>
      <c r="H19" s="1"/>
      <c r="I19" s="1"/>
      <c r="J19" s="1"/>
      <c r="K19" s="1"/>
      <c r="L19" s="1"/>
      <c r="M19" s="1"/>
      <c r="N19" s="1"/>
      <c r="O19" s="1">
        <v>43</v>
      </c>
      <c r="P19" s="1">
        <v>2</v>
      </c>
      <c r="Q19" s="1">
        <v>4</v>
      </c>
      <c r="R19" s="1">
        <v>3</v>
      </c>
      <c r="S19" s="1">
        <v>4</v>
      </c>
      <c r="T19" s="1">
        <v>2</v>
      </c>
      <c r="U19" s="1">
        <v>1</v>
      </c>
      <c r="V19" s="1">
        <v>3</v>
      </c>
      <c r="W19" s="1">
        <v>0</v>
      </c>
      <c r="X19" s="1">
        <v>0</v>
      </c>
      <c r="Y19" s="1">
        <v>1</v>
      </c>
      <c r="Z19" s="1">
        <v>0</v>
      </c>
      <c r="AA19" s="1">
        <v>1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7">
        <f>DATE(($I$1-3),10,1)</f>
        <v>41183</v>
      </c>
      <c r="B20" s="8" t="s">
        <v>14</v>
      </c>
      <c r="C20" s="8">
        <v>1</v>
      </c>
      <c r="D20" s="1">
        <v>5645</v>
      </c>
      <c r="E20" s="11" t="s">
        <v>8</v>
      </c>
      <c r="F20" s="10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8</v>
      </c>
      <c r="Q20" s="1">
        <v>6</v>
      </c>
      <c r="R20" s="1">
        <v>4</v>
      </c>
      <c r="S20" s="1">
        <v>5</v>
      </c>
      <c r="T20" s="1">
        <v>5</v>
      </c>
      <c r="U20" s="1">
        <v>7</v>
      </c>
      <c r="V20" s="1">
        <v>8</v>
      </c>
      <c r="W20" s="1">
        <v>7</v>
      </c>
      <c r="X20" s="1">
        <v>6</v>
      </c>
      <c r="Y20" s="1">
        <v>3</v>
      </c>
      <c r="Z20" s="1">
        <v>2</v>
      </c>
      <c r="AA20" s="1">
        <v>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7">
        <f>DATE(($I$1-3),11,1)</f>
        <v>41214</v>
      </c>
      <c r="B21" s="8" t="s">
        <v>16</v>
      </c>
      <c r="C21" s="8">
        <v>1</v>
      </c>
      <c r="D21" s="1">
        <v>6323</v>
      </c>
      <c r="E21" s="11" t="s">
        <v>7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>
        <v>38</v>
      </c>
      <c r="Q21" s="1">
        <v>4</v>
      </c>
      <c r="R21" s="1">
        <v>3</v>
      </c>
      <c r="S21" s="1">
        <v>5</v>
      </c>
      <c r="T21" s="1">
        <v>2</v>
      </c>
      <c r="U21" s="1">
        <v>3</v>
      </c>
      <c r="V21" s="1">
        <v>2</v>
      </c>
      <c r="W21" s="1">
        <v>1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7">
        <f>DATE(($I$1-3),11,1)</f>
        <v>41214</v>
      </c>
      <c r="B22" s="8" t="s">
        <v>16</v>
      </c>
      <c r="C22" s="8">
        <v>1</v>
      </c>
      <c r="D22" s="1">
        <v>6323</v>
      </c>
      <c r="E22" s="11" t="s">
        <v>8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>
        <v>0</v>
      </c>
      <c r="Q22" s="1">
        <v>6</v>
      </c>
      <c r="R22" s="1">
        <v>6</v>
      </c>
      <c r="S22" s="1">
        <v>7</v>
      </c>
      <c r="T22" s="1">
        <v>4</v>
      </c>
      <c r="U22" s="1">
        <v>7</v>
      </c>
      <c r="V22" s="1">
        <v>5</v>
      </c>
      <c r="W22" s="1">
        <v>6</v>
      </c>
      <c r="X22" s="1">
        <v>11</v>
      </c>
      <c r="Y22" s="1">
        <v>5</v>
      </c>
      <c r="Z22" s="1">
        <v>2</v>
      </c>
      <c r="AA22" s="1">
        <v>0</v>
      </c>
      <c r="AB22" s="1"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7">
        <f>DATE(($I$1-3),12,1)</f>
        <v>41244</v>
      </c>
      <c r="B23" s="8" t="s">
        <v>17</v>
      </c>
      <c r="C23" s="8">
        <v>1</v>
      </c>
      <c r="D23" s="1">
        <v>3809</v>
      </c>
      <c r="E23" s="11" t="s">
        <v>7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42</v>
      </c>
      <c r="R23" s="1">
        <v>2</v>
      </c>
      <c r="S23" s="1">
        <v>4</v>
      </c>
      <c r="T23" s="1">
        <v>3</v>
      </c>
      <c r="U23" s="1">
        <v>4</v>
      </c>
      <c r="V23" s="1">
        <v>2</v>
      </c>
      <c r="W23" s="1">
        <v>1</v>
      </c>
      <c r="X23" s="1">
        <v>3</v>
      </c>
      <c r="Y23" s="1">
        <v>0</v>
      </c>
      <c r="Z23" s="1">
        <v>0</v>
      </c>
      <c r="AA23" s="1">
        <v>1</v>
      </c>
      <c r="AB23" s="1">
        <v>0</v>
      </c>
      <c r="AC23" s="1">
        <v>1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7">
        <f>DATE(($I$1-3),12,1)</f>
        <v>41244</v>
      </c>
      <c r="B24" s="8" t="s">
        <v>17</v>
      </c>
      <c r="C24" s="8">
        <v>1</v>
      </c>
      <c r="D24" s="1">
        <v>3809</v>
      </c>
      <c r="E24" s="11" t="s">
        <v>8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0</v>
      </c>
      <c r="R24" s="1">
        <v>8</v>
      </c>
      <c r="S24" s="1">
        <v>6</v>
      </c>
      <c r="T24" s="1">
        <v>4</v>
      </c>
      <c r="U24" s="1">
        <v>5</v>
      </c>
      <c r="V24" s="1">
        <v>5</v>
      </c>
      <c r="W24" s="1">
        <v>7</v>
      </c>
      <c r="X24" s="1">
        <v>8</v>
      </c>
      <c r="Y24" s="1">
        <v>6</v>
      </c>
      <c r="Z24" s="1">
        <v>6</v>
      </c>
      <c r="AA24" s="1">
        <v>3</v>
      </c>
      <c r="AB24" s="1">
        <v>2</v>
      </c>
      <c r="AC24" s="1">
        <v>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7">
        <f>DATE(($I$1-2),1,1)</f>
        <v>41275</v>
      </c>
      <c r="B25" s="8" t="s">
        <v>6</v>
      </c>
      <c r="C25" s="8">
        <v>2</v>
      </c>
      <c r="D25" s="1">
        <v>2900</v>
      </c>
      <c r="E25" s="11" t="s">
        <v>7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40</v>
      </c>
      <c r="S25" s="1">
        <v>2</v>
      </c>
      <c r="T25" s="1">
        <v>6</v>
      </c>
      <c r="U25" s="1">
        <v>2</v>
      </c>
      <c r="V25" s="1">
        <v>1</v>
      </c>
      <c r="W25" s="1">
        <v>2</v>
      </c>
      <c r="X25" s="1">
        <v>3</v>
      </c>
      <c r="Y25" s="1">
        <v>2</v>
      </c>
      <c r="Z25" s="1">
        <v>1</v>
      </c>
      <c r="AA25" s="1">
        <v>0</v>
      </c>
      <c r="AB25" s="1">
        <v>1</v>
      </c>
      <c r="AC25" s="1">
        <v>0</v>
      </c>
      <c r="AD25" s="1">
        <v>1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7">
        <f>DATE(($I$1-2),1,1)</f>
        <v>41275</v>
      </c>
      <c r="B26" s="8" t="s">
        <v>6</v>
      </c>
      <c r="C26" s="8">
        <v>2</v>
      </c>
      <c r="D26" s="1">
        <v>2900</v>
      </c>
      <c r="E26" s="11" t="s">
        <v>8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0</v>
      </c>
      <c r="S26" s="1">
        <v>5</v>
      </c>
      <c r="T26" s="1">
        <v>4</v>
      </c>
      <c r="U26" s="1">
        <v>6</v>
      </c>
      <c r="V26" s="1">
        <v>7</v>
      </c>
      <c r="W26" s="1">
        <v>3</v>
      </c>
      <c r="X26" s="1">
        <v>2</v>
      </c>
      <c r="Y26" s="1">
        <v>9</v>
      </c>
      <c r="Z26" s="1">
        <v>8</v>
      </c>
      <c r="AA26" s="1">
        <v>5</v>
      </c>
      <c r="AB26" s="1">
        <v>6</v>
      </c>
      <c r="AC26" s="1">
        <v>4</v>
      </c>
      <c r="AD26" s="1"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7">
        <f>DATE(($I$1-2),2,15)</f>
        <v>41320</v>
      </c>
      <c r="B27" s="8" t="s">
        <v>9</v>
      </c>
      <c r="C27" s="8">
        <v>2</v>
      </c>
      <c r="D27" s="1">
        <v>3800</v>
      </c>
      <c r="E27" s="11" t="s">
        <v>7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25</v>
      </c>
      <c r="T27" s="1">
        <v>4</v>
      </c>
      <c r="U27" s="1">
        <v>6</v>
      </c>
      <c r="V27" s="1">
        <v>3</v>
      </c>
      <c r="W27" s="1">
        <v>1</v>
      </c>
      <c r="X27" s="1">
        <v>2</v>
      </c>
      <c r="Y27" s="1">
        <v>2</v>
      </c>
      <c r="Z27" s="1">
        <v>3</v>
      </c>
      <c r="AA27" s="1">
        <v>1</v>
      </c>
      <c r="AB27" s="1">
        <v>0</v>
      </c>
      <c r="AC27" s="1">
        <v>1</v>
      </c>
      <c r="AD27" s="1">
        <v>0</v>
      </c>
      <c r="AE27" s="1">
        <v>1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7">
        <f>DATE(($I$1-2),2,15)</f>
        <v>41320</v>
      </c>
      <c r="B28" s="8" t="s">
        <v>9</v>
      </c>
      <c r="C28" s="8">
        <v>2</v>
      </c>
      <c r="D28" s="1">
        <v>3800</v>
      </c>
      <c r="E28" s="11" t="s">
        <v>8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0</v>
      </c>
      <c r="T28" s="1">
        <v>4</v>
      </c>
      <c r="U28" s="1">
        <v>8</v>
      </c>
      <c r="V28" s="1">
        <v>3</v>
      </c>
      <c r="W28" s="1">
        <v>5</v>
      </c>
      <c r="X28" s="1">
        <v>5</v>
      </c>
      <c r="Y28" s="1">
        <v>7</v>
      </c>
      <c r="Z28" s="1">
        <v>8</v>
      </c>
      <c r="AA28" s="1">
        <v>6</v>
      </c>
      <c r="AB28" s="1">
        <v>1</v>
      </c>
      <c r="AC28" s="1">
        <v>0</v>
      </c>
      <c r="AD28" s="1">
        <v>1</v>
      </c>
      <c r="AE28" s="1">
        <v>1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7">
        <f>DATE(($I$1-2),3,1)</f>
        <v>41334</v>
      </c>
      <c r="B29" s="8" t="s">
        <v>8</v>
      </c>
      <c r="C29" s="8">
        <v>2</v>
      </c>
      <c r="D29" s="1">
        <v>5215</v>
      </c>
      <c r="E29" s="11" t="s">
        <v>7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36</v>
      </c>
      <c r="U29" s="1">
        <v>3</v>
      </c>
      <c r="V29" s="1">
        <v>4</v>
      </c>
      <c r="W29" s="1">
        <v>5</v>
      </c>
      <c r="X29" s="1">
        <v>1</v>
      </c>
      <c r="Y29" s="1">
        <v>4</v>
      </c>
      <c r="Z29" s="1">
        <v>1</v>
      </c>
      <c r="AA29" s="1">
        <v>2</v>
      </c>
      <c r="AB29" s="1">
        <v>1</v>
      </c>
      <c r="AC29" s="1">
        <v>0</v>
      </c>
      <c r="AD29" s="1">
        <v>1</v>
      </c>
      <c r="AE29" s="1">
        <v>0</v>
      </c>
      <c r="AF29" s="1">
        <v>1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7">
        <f>DATE(($I$1-2),3,1)</f>
        <v>41334</v>
      </c>
      <c r="B30" s="8" t="s">
        <v>8</v>
      </c>
      <c r="C30" s="8">
        <v>2</v>
      </c>
      <c r="D30" s="1">
        <v>5215</v>
      </c>
      <c r="E30" s="11" t="s">
        <v>8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0</v>
      </c>
      <c r="U30" s="1">
        <v>6</v>
      </c>
      <c r="V30" s="1">
        <v>7</v>
      </c>
      <c r="W30" s="1">
        <v>5</v>
      </c>
      <c r="X30" s="1">
        <v>4</v>
      </c>
      <c r="Y30" s="1">
        <v>6</v>
      </c>
      <c r="Z30" s="1">
        <v>3</v>
      </c>
      <c r="AA30" s="1">
        <v>10</v>
      </c>
      <c r="AB30" s="1">
        <v>10</v>
      </c>
      <c r="AC30" s="1">
        <v>5</v>
      </c>
      <c r="AD30" s="1">
        <v>2</v>
      </c>
      <c r="AE30" s="1">
        <v>0</v>
      </c>
      <c r="AF30" s="1">
        <v>1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7">
        <f>DATE(($I$1-2),5,1)</f>
        <v>41395</v>
      </c>
      <c r="B31" s="8" t="s">
        <v>10</v>
      </c>
      <c r="C31" s="8">
        <v>2</v>
      </c>
      <c r="D31" s="1">
        <v>3900</v>
      </c>
      <c r="E31" s="11" t="s">
        <v>7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28</v>
      </c>
      <c r="W31" s="1">
        <v>2</v>
      </c>
      <c r="X31" s="1">
        <v>3</v>
      </c>
      <c r="Y31" s="1">
        <v>4</v>
      </c>
      <c r="Z31" s="1">
        <v>3</v>
      </c>
      <c r="AA31" s="1">
        <v>3</v>
      </c>
      <c r="AB31" s="1">
        <v>2</v>
      </c>
      <c r="AC31" s="1">
        <v>2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7">
        <f>DATE(($I$1-2),5,1)</f>
        <v>41395</v>
      </c>
      <c r="B32" s="8" t="s">
        <v>10</v>
      </c>
      <c r="C32" s="8">
        <v>2</v>
      </c>
      <c r="D32" s="1">
        <v>3900</v>
      </c>
      <c r="E32" s="11" t="s">
        <v>8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0</v>
      </c>
      <c r="W32" s="1">
        <v>8</v>
      </c>
      <c r="X32" s="1">
        <v>4</v>
      </c>
      <c r="Y32" s="1">
        <v>4</v>
      </c>
      <c r="Z32" s="1">
        <v>5</v>
      </c>
      <c r="AA32" s="1">
        <v>5</v>
      </c>
      <c r="AB32" s="1">
        <v>7</v>
      </c>
      <c r="AC32" s="1">
        <v>8</v>
      </c>
      <c r="AD32" s="1">
        <v>4</v>
      </c>
      <c r="AE32" s="1">
        <v>1</v>
      </c>
      <c r="AF32" s="1">
        <v>2</v>
      </c>
      <c r="AG32" s="1">
        <v>1</v>
      </c>
      <c r="AH32" s="1"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7">
        <f>DATE(($I$1-2),6,15)</f>
        <v>41440</v>
      </c>
      <c r="B33" s="8" t="s">
        <v>11</v>
      </c>
      <c r="C33" s="8">
        <v>2</v>
      </c>
      <c r="D33" s="1">
        <v>5100</v>
      </c>
      <c r="E33" s="11" t="s">
        <v>7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43</v>
      </c>
      <c r="X33" s="1">
        <v>2</v>
      </c>
      <c r="Y33" s="1">
        <v>6</v>
      </c>
      <c r="Z33" s="1">
        <v>2</v>
      </c>
      <c r="AA33" s="1">
        <v>1</v>
      </c>
      <c r="AB33" s="1">
        <v>2</v>
      </c>
      <c r="AC33" s="1">
        <v>3</v>
      </c>
      <c r="AD33" s="1">
        <v>2</v>
      </c>
      <c r="AE33" s="1">
        <v>1</v>
      </c>
      <c r="AF33" s="1">
        <v>0</v>
      </c>
      <c r="AG33" s="1">
        <v>1</v>
      </c>
      <c r="AH33" s="1">
        <v>0</v>
      </c>
      <c r="AI33" s="1">
        <v>0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7">
        <f>DATE(($I$1-2),6,15)</f>
        <v>41440</v>
      </c>
      <c r="B34" s="8" t="s">
        <v>11</v>
      </c>
      <c r="C34" s="8">
        <v>2</v>
      </c>
      <c r="D34" s="1">
        <v>5100</v>
      </c>
      <c r="E34" s="11" t="s">
        <v>8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0</v>
      </c>
      <c r="X34" s="1">
        <v>5</v>
      </c>
      <c r="Y34" s="1">
        <v>4</v>
      </c>
      <c r="Z34" s="1">
        <v>6</v>
      </c>
      <c r="AA34" s="1">
        <v>7</v>
      </c>
      <c r="AB34" s="1">
        <v>3</v>
      </c>
      <c r="AC34" s="1">
        <v>5</v>
      </c>
      <c r="AD34" s="1">
        <v>9</v>
      </c>
      <c r="AE34" s="1">
        <v>8</v>
      </c>
      <c r="AF34" s="1">
        <v>5</v>
      </c>
      <c r="AG34" s="1">
        <v>6</v>
      </c>
      <c r="AH34" s="1">
        <v>4</v>
      </c>
      <c r="AI34" s="1">
        <v>0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7">
        <f>DATE(($I$1-2),7,1)</f>
        <v>41456</v>
      </c>
      <c r="B35" s="8" t="s">
        <v>12</v>
      </c>
      <c r="C35" s="8">
        <v>2</v>
      </c>
      <c r="D35" s="1">
        <v>5330</v>
      </c>
      <c r="E35" s="11" t="s">
        <v>7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30</v>
      </c>
      <c r="Y35" s="1">
        <v>6</v>
      </c>
      <c r="Z35" s="1">
        <v>4</v>
      </c>
      <c r="AA35" s="1">
        <v>1</v>
      </c>
      <c r="AB35" s="1">
        <v>3</v>
      </c>
      <c r="AC35" s="1">
        <v>2</v>
      </c>
      <c r="AD35" s="1">
        <v>2</v>
      </c>
      <c r="AE35" s="1">
        <v>3</v>
      </c>
      <c r="AF35" s="1">
        <v>1</v>
      </c>
      <c r="AG35" s="1">
        <v>0</v>
      </c>
      <c r="AH35" s="1">
        <v>1</v>
      </c>
      <c r="AI35" s="1">
        <v>0</v>
      </c>
      <c r="AJ35" s="1">
        <v>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7">
        <f>DATE(($I$1-2),7,1)</f>
        <v>41456</v>
      </c>
      <c r="B36" s="8" t="s">
        <v>12</v>
      </c>
      <c r="C36" s="8">
        <v>2</v>
      </c>
      <c r="D36" s="1">
        <v>5330</v>
      </c>
      <c r="E36" s="11" t="s">
        <v>8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0</v>
      </c>
      <c r="Y36" s="1">
        <v>4</v>
      </c>
      <c r="Z36" s="1">
        <v>8</v>
      </c>
      <c r="AA36" s="1">
        <v>6</v>
      </c>
      <c r="AB36" s="1">
        <v>8</v>
      </c>
      <c r="AC36" s="1">
        <v>5</v>
      </c>
      <c r="AD36" s="1">
        <v>7</v>
      </c>
      <c r="AE36" s="1">
        <v>6</v>
      </c>
      <c r="AF36" s="1">
        <v>7</v>
      </c>
      <c r="AG36" s="1">
        <v>1</v>
      </c>
      <c r="AH36" s="1">
        <v>0</v>
      </c>
      <c r="AI36" s="1">
        <v>1</v>
      </c>
      <c r="AJ36" s="1">
        <v>0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7">
        <f>DATE(($I$1-2),8,1)</f>
        <v>41487</v>
      </c>
      <c r="B37" s="8" t="s">
        <v>13</v>
      </c>
      <c r="C37" s="8">
        <v>2</v>
      </c>
      <c r="D37" s="1">
        <v>5455</v>
      </c>
      <c r="E37" s="11" t="s">
        <v>7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36</v>
      </c>
      <c r="Z37" s="1">
        <v>3</v>
      </c>
      <c r="AA37" s="1">
        <v>4</v>
      </c>
      <c r="AB37" s="1">
        <v>5</v>
      </c>
      <c r="AC37" s="1">
        <v>1</v>
      </c>
      <c r="AD37" s="1">
        <v>4</v>
      </c>
      <c r="AE37" s="1">
        <v>1</v>
      </c>
      <c r="AF37" s="1">
        <v>2</v>
      </c>
      <c r="AG37" s="1">
        <v>1</v>
      </c>
      <c r="AH37" s="1">
        <v>0</v>
      </c>
      <c r="AI37" s="1">
        <v>1</v>
      </c>
      <c r="AJ37" s="1">
        <v>0</v>
      </c>
      <c r="AK37" s="1">
        <v>0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7">
        <f>DATE(($I$1-2),8,1)</f>
        <v>41487</v>
      </c>
      <c r="B38" s="8" t="s">
        <v>13</v>
      </c>
      <c r="C38" s="8">
        <v>2</v>
      </c>
      <c r="D38" s="1">
        <v>5455</v>
      </c>
      <c r="E38" s="11" t="s">
        <v>8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0</v>
      </c>
      <c r="Z38" s="1">
        <v>6</v>
      </c>
      <c r="AA38" s="1">
        <v>7</v>
      </c>
      <c r="AB38" s="1">
        <v>5</v>
      </c>
      <c r="AC38" s="1">
        <v>4</v>
      </c>
      <c r="AD38" s="1">
        <v>6</v>
      </c>
      <c r="AE38" s="1">
        <v>3</v>
      </c>
      <c r="AF38" s="1">
        <v>10</v>
      </c>
      <c r="AG38" s="1">
        <v>10</v>
      </c>
      <c r="AH38" s="1">
        <v>5</v>
      </c>
      <c r="AI38" s="1">
        <v>2</v>
      </c>
      <c r="AJ38" s="1">
        <v>0</v>
      </c>
      <c r="AK38" s="1">
        <v>0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7">
        <f>DATE(($I$1-2),10,1)</f>
        <v>41548</v>
      </c>
      <c r="B39" s="8" t="s">
        <v>14</v>
      </c>
      <c r="C39" s="8">
        <v>2</v>
      </c>
      <c r="D39" s="1">
        <v>6200</v>
      </c>
      <c r="E39" s="11" t="s">
        <v>7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28</v>
      </c>
      <c r="AB39" s="1">
        <v>2</v>
      </c>
      <c r="AC39" s="1">
        <v>3</v>
      </c>
      <c r="AD39" s="1">
        <v>4</v>
      </c>
      <c r="AE39" s="1">
        <v>3</v>
      </c>
      <c r="AF39" s="1">
        <v>3</v>
      </c>
      <c r="AG39" s="1">
        <v>2</v>
      </c>
      <c r="AH39" s="1">
        <v>2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7">
        <f>DATE(($I$1-2),10,1)</f>
        <v>41548</v>
      </c>
      <c r="B40" s="8" t="s">
        <v>14</v>
      </c>
      <c r="C40" s="8">
        <v>2</v>
      </c>
      <c r="D40" s="1">
        <v>6200</v>
      </c>
      <c r="E40" s="11" t="s">
        <v>8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0</v>
      </c>
      <c r="AB40" s="1">
        <v>8</v>
      </c>
      <c r="AC40" s="1">
        <v>4</v>
      </c>
      <c r="AD40" s="1">
        <v>4</v>
      </c>
      <c r="AE40" s="1">
        <v>5</v>
      </c>
      <c r="AF40" s="1">
        <v>5</v>
      </c>
      <c r="AG40" s="1">
        <v>7</v>
      </c>
      <c r="AH40" s="1">
        <v>8</v>
      </c>
      <c r="AI40" s="1">
        <v>4</v>
      </c>
      <c r="AJ40" s="1">
        <v>1</v>
      </c>
      <c r="AK40" s="1">
        <v>2</v>
      </c>
      <c r="AL40" s="1">
        <v>1</v>
      </c>
      <c r="AM40" s="1">
        <v>0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7">
        <f>DATE(($I$1-2),11,1)</f>
        <v>41579</v>
      </c>
      <c r="B41" s="8" t="s">
        <v>16</v>
      </c>
      <c r="C41" s="8">
        <v>2</v>
      </c>
      <c r="D41" s="1">
        <v>7100</v>
      </c>
      <c r="E41" s="11" t="s">
        <v>7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>
        <v>32</v>
      </c>
      <c r="AC41" s="1">
        <v>3</v>
      </c>
      <c r="AD41" s="1">
        <v>4</v>
      </c>
      <c r="AE41" s="1">
        <v>5</v>
      </c>
      <c r="AF41" s="1">
        <v>1</v>
      </c>
      <c r="AG41" s="1">
        <v>4</v>
      </c>
      <c r="AH41" s="1">
        <v>1</v>
      </c>
      <c r="AI41" s="1">
        <v>2</v>
      </c>
      <c r="AJ41" s="1">
        <v>1</v>
      </c>
      <c r="AK41" s="1">
        <v>0</v>
      </c>
      <c r="AL41" s="1">
        <v>1</v>
      </c>
      <c r="AM41" s="1">
        <v>0</v>
      </c>
      <c r="AN41" s="1">
        <v>0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7">
        <f>DATE(($I$1-2),11,1)</f>
        <v>41579</v>
      </c>
      <c r="B42" s="8" t="s">
        <v>16</v>
      </c>
      <c r="C42" s="8">
        <v>2</v>
      </c>
      <c r="D42" s="1">
        <v>7100</v>
      </c>
      <c r="E42" s="11" t="s">
        <v>8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>
        <v>0</v>
      </c>
      <c r="AC42" s="1">
        <v>6</v>
      </c>
      <c r="AD42" s="1">
        <v>7</v>
      </c>
      <c r="AE42" s="1">
        <v>5</v>
      </c>
      <c r="AF42" s="1">
        <v>4</v>
      </c>
      <c r="AG42" s="1">
        <v>6</v>
      </c>
      <c r="AH42" s="1">
        <v>3</v>
      </c>
      <c r="AI42" s="1">
        <v>8</v>
      </c>
      <c r="AJ42" s="1">
        <v>8</v>
      </c>
      <c r="AK42" s="1">
        <v>5</v>
      </c>
      <c r="AL42" s="1">
        <v>2</v>
      </c>
      <c r="AM42" s="1">
        <v>0</v>
      </c>
      <c r="AN42" s="1">
        <v>0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7">
        <f>DATE(($I$1-2),12,1)</f>
        <v>41609</v>
      </c>
      <c r="B43" s="8" t="s">
        <v>17</v>
      </c>
      <c r="C43" s="8">
        <v>2</v>
      </c>
      <c r="D43" s="1">
        <v>4204</v>
      </c>
      <c r="E43" s="11" t="s">
        <v>7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>
        <v>24</v>
      </c>
      <c r="AD43" s="1">
        <v>2</v>
      </c>
      <c r="AE43" s="1">
        <v>3</v>
      </c>
      <c r="AF43" s="1">
        <v>4</v>
      </c>
      <c r="AG43" s="1">
        <v>3</v>
      </c>
      <c r="AH43" s="1">
        <v>3</v>
      </c>
      <c r="AI43" s="1">
        <v>2</v>
      </c>
      <c r="AJ43" s="1">
        <v>2</v>
      </c>
      <c r="AK43" s="1">
        <v>1</v>
      </c>
      <c r="AL43" s="1">
        <v>0</v>
      </c>
      <c r="AM43" s="1">
        <v>1</v>
      </c>
      <c r="AN43" s="1">
        <v>0</v>
      </c>
      <c r="AO43" s="1">
        <v>0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7">
        <f>DATE(($I$1-2),12,1)</f>
        <v>41609</v>
      </c>
      <c r="B44" s="8" t="s">
        <v>17</v>
      </c>
      <c r="C44" s="8">
        <v>2</v>
      </c>
      <c r="D44" s="1">
        <v>4204</v>
      </c>
      <c r="E44" s="11" t="s">
        <v>8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0</v>
      </c>
      <c r="AD44" s="1">
        <v>8</v>
      </c>
      <c r="AE44" s="1">
        <v>4</v>
      </c>
      <c r="AF44" s="1">
        <v>4</v>
      </c>
      <c r="AG44" s="1">
        <v>5</v>
      </c>
      <c r="AH44" s="1">
        <v>5</v>
      </c>
      <c r="AI44" s="1">
        <v>7</v>
      </c>
      <c r="AJ44" s="1">
        <v>6</v>
      </c>
      <c r="AK44" s="1">
        <v>2</v>
      </c>
      <c r="AL44" s="1">
        <v>1</v>
      </c>
      <c r="AM44" s="1">
        <v>2</v>
      </c>
      <c r="AN44" s="1">
        <v>1</v>
      </c>
      <c r="AO44" s="1">
        <v>0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7">
        <f>DATE(($I$1-1),1,1)</f>
        <v>41640</v>
      </c>
      <c r="B45" s="8" t="s">
        <v>6</v>
      </c>
      <c r="C45" s="8">
        <v>3</v>
      </c>
      <c r="D45" s="1">
        <v>3200</v>
      </c>
      <c r="E45" s="11" t="s">
        <v>7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>
        <v>48</v>
      </c>
      <c r="AE45" s="1">
        <v>7</v>
      </c>
      <c r="AF45" s="1">
        <v>14</v>
      </c>
      <c r="AG45" s="1">
        <v>10</v>
      </c>
      <c r="AH45" s="1">
        <v>5</v>
      </c>
      <c r="AI45" s="1">
        <v>2</v>
      </c>
      <c r="AJ45" s="1">
        <v>1</v>
      </c>
      <c r="AK45" s="1">
        <v>2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7">
        <f>DATE(($I$1-1),1,1)</f>
        <v>41640</v>
      </c>
      <c r="B46" s="8" t="s">
        <v>6</v>
      </c>
      <c r="C46" s="8">
        <v>3</v>
      </c>
      <c r="D46" s="1">
        <v>3200</v>
      </c>
      <c r="E46" s="11" t="s">
        <v>8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>
        <v>0</v>
      </c>
      <c r="AE46" s="1">
        <v>5</v>
      </c>
      <c r="AF46" s="1">
        <v>7</v>
      </c>
      <c r="AG46" s="1">
        <v>6</v>
      </c>
      <c r="AH46" s="1">
        <v>6</v>
      </c>
      <c r="AI46" s="1">
        <v>7</v>
      </c>
      <c r="AJ46" s="1">
        <v>5</v>
      </c>
      <c r="AK46" s="1">
        <v>8</v>
      </c>
      <c r="AL46" s="1">
        <v>12</v>
      </c>
      <c r="AM46" s="1">
        <v>5</v>
      </c>
      <c r="AN46" s="1">
        <v>8</v>
      </c>
      <c r="AO46" s="1">
        <v>5</v>
      </c>
      <c r="AP46" s="1">
        <v>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7">
        <f>DATE(($I$1-1),2,28)</f>
        <v>41698</v>
      </c>
      <c r="B47" s="8" t="s">
        <v>9</v>
      </c>
      <c r="C47" s="8">
        <v>3</v>
      </c>
      <c r="D47" s="1">
        <v>5020</v>
      </c>
      <c r="E47" s="11" t="s">
        <v>7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>
        <v>40</v>
      </c>
      <c r="AF47" s="1">
        <v>10</v>
      </c>
      <c r="AG47" s="1">
        <v>16</v>
      </c>
      <c r="AH47" s="1">
        <v>8</v>
      </c>
      <c r="AI47" s="1">
        <v>5</v>
      </c>
      <c r="AJ47" s="1">
        <v>1</v>
      </c>
      <c r="AK47" s="1">
        <v>6</v>
      </c>
      <c r="AL47" s="1">
        <v>3</v>
      </c>
      <c r="AM47" s="1">
        <v>1</v>
      </c>
      <c r="AN47" s="1">
        <v>0</v>
      </c>
      <c r="AO47" s="1">
        <v>1</v>
      </c>
      <c r="AP47" s="1">
        <v>0</v>
      </c>
      <c r="AQ47" s="1">
        <v>0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7">
        <f>DATE(($I$1-1),2,28)</f>
        <v>41698</v>
      </c>
      <c r="B48" s="8" t="s">
        <v>9</v>
      </c>
      <c r="C48" s="8">
        <v>3</v>
      </c>
      <c r="D48" s="1">
        <v>5020</v>
      </c>
      <c r="E48" s="11" t="s">
        <v>8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>
        <v>0</v>
      </c>
      <c r="AF48" s="1">
        <v>4</v>
      </c>
      <c r="AG48" s="1">
        <v>11</v>
      </c>
      <c r="AH48" s="1">
        <v>5</v>
      </c>
      <c r="AI48" s="1">
        <v>4</v>
      </c>
      <c r="AJ48" s="1">
        <v>6</v>
      </c>
      <c r="AK48" s="1">
        <v>4</v>
      </c>
      <c r="AL48" s="1">
        <v>6</v>
      </c>
      <c r="AM48" s="1">
        <v>6</v>
      </c>
      <c r="AN48" s="1">
        <v>3</v>
      </c>
      <c r="AO48" s="1">
        <v>5</v>
      </c>
      <c r="AP48" s="1">
        <v>9</v>
      </c>
      <c r="AQ48" s="1">
        <v>0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7">
        <f>DATE(($I$1-1),3,1)</f>
        <v>41699</v>
      </c>
      <c r="B49" s="8" t="s">
        <v>8</v>
      </c>
      <c r="C49" s="8">
        <v>3</v>
      </c>
      <c r="D49" s="1">
        <v>5500</v>
      </c>
      <c r="E49" s="11" t="s">
        <v>7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>
        <v>30</v>
      </c>
      <c r="AG49" s="1">
        <v>5</v>
      </c>
      <c r="AH49" s="1">
        <v>13</v>
      </c>
      <c r="AI49" s="1">
        <v>14</v>
      </c>
      <c r="AJ49" s="1">
        <v>8</v>
      </c>
      <c r="AK49" s="1">
        <v>6</v>
      </c>
      <c r="AL49" s="1">
        <v>2</v>
      </c>
      <c r="AM49" s="1">
        <v>1</v>
      </c>
      <c r="AN49" s="1">
        <v>1</v>
      </c>
      <c r="AO49" s="1">
        <v>0</v>
      </c>
      <c r="AP49" s="1">
        <v>1</v>
      </c>
      <c r="AQ49" s="1">
        <v>0</v>
      </c>
      <c r="AR49" s="1">
        <v>1</v>
      </c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7">
        <f>DATE(($I$1-1),3,1)</f>
        <v>41699</v>
      </c>
      <c r="B50" s="8" t="s">
        <v>8</v>
      </c>
      <c r="C50" s="8">
        <v>3</v>
      </c>
      <c r="D50" s="1">
        <v>5500</v>
      </c>
      <c r="E50" s="11" t="s">
        <v>8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>
        <v>0</v>
      </c>
      <c r="AG50" s="1">
        <v>6</v>
      </c>
      <c r="AH50" s="1">
        <v>8</v>
      </c>
      <c r="AI50" s="1">
        <v>7</v>
      </c>
      <c r="AJ50" s="1">
        <v>7</v>
      </c>
      <c r="AK50" s="1">
        <v>6</v>
      </c>
      <c r="AL50" s="1">
        <v>3</v>
      </c>
      <c r="AM50" s="1">
        <v>10</v>
      </c>
      <c r="AN50" s="1">
        <v>12</v>
      </c>
      <c r="AO50" s="1">
        <v>5</v>
      </c>
      <c r="AP50" s="1">
        <v>6</v>
      </c>
      <c r="AQ50" s="1">
        <v>4</v>
      </c>
      <c r="AR50" s="1">
        <v>0</v>
      </c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7">
        <f>DATE(($I$1-1),5,1)</f>
        <v>41760</v>
      </c>
      <c r="B51" s="8" t="s">
        <v>10</v>
      </c>
      <c r="C51" s="8">
        <v>3</v>
      </c>
      <c r="D51" s="1">
        <v>4500</v>
      </c>
      <c r="E51" s="11" t="s">
        <v>7</v>
      </c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33</v>
      </c>
      <c r="AI51" s="1">
        <v>4</v>
      </c>
      <c r="AJ51" s="1">
        <v>12</v>
      </c>
      <c r="AK51" s="1">
        <v>9</v>
      </c>
      <c r="AL51" s="1">
        <v>3</v>
      </c>
      <c r="AM51" s="1">
        <v>2</v>
      </c>
      <c r="AN51" s="1">
        <v>1</v>
      </c>
      <c r="AO51" s="1">
        <v>3</v>
      </c>
      <c r="AP51" s="1">
        <v>0</v>
      </c>
      <c r="AQ51" s="1">
        <v>0</v>
      </c>
      <c r="AR51" s="1">
        <v>1</v>
      </c>
      <c r="AS51" s="1">
        <v>2</v>
      </c>
      <c r="AT51" s="1">
        <v>1</v>
      </c>
      <c r="AU51" s="1"/>
      <c r="AV51" s="1"/>
      <c r="AW51" s="1"/>
      <c r="AX51" s="1"/>
      <c r="AY51" s="1"/>
      <c r="AZ51" s="1"/>
      <c r="BA51" s="1"/>
    </row>
    <row r="52" spans="1:53" x14ac:dyDescent="0.25">
      <c r="A52" s="7">
        <f>DATE(($I$1-1),5,1)</f>
        <v>41760</v>
      </c>
      <c r="B52" s="8" t="s">
        <v>10</v>
      </c>
      <c r="C52" s="8">
        <v>3</v>
      </c>
      <c r="D52" s="1">
        <v>4500</v>
      </c>
      <c r="E52" s="11" t="s">
        <v>8</v>
      </c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>
        <v>0</v>
      </c>
      <c r="AI52" s="1">
        <v>8</v>
      </c>
      <c r="AJ52" s="1">
        <v>8</v>
      </c>
      <c r="AK52" s="1">
        <v>6</v>
      </c>
      <c r="AL52" s="1">
        <v>5</v>
      </c>
      <c r="AM52" s="1">
        <v>7</v>
      </c>
      <c r="AN52" s="1">
        <v>7</v>
      </c>
      <c r="AO52" s="1">
        <v>2</v>
      </c>
      <c r="AP52" s="1">
        <v>7</v>
      </c>
      <c r="AQ52" s="1">
        <v>6</v>
      </c>
      <c r="AR52" s="1">
        <v>7</v>
      </c>
      <c r="AS52" s="1">
        <v>1</v>
      </c>
      <c r="AT52" s="1">
        <v>0</v>
      </c>
      <c r="AU52" s="1"/>
      <c r="AV52" s="1"/>
      <c r="AW52" s="1"/>
      <c r="AX52" s="1"/>
      <c r="AY52" s="1"/>
      <c r="AZ52" s="1"/>
      <c r="BA52" s="1"/>
    </row>
    <row r="53" spans="1:53" x14ac:dyDescent="0.25">
      <c r="A53" s="7">
        <f>DATE(($I$1-1),6,1)</f>
        <v>41791</v>
      </c>
      <c r="B53" s="8" t="s">
        <v>11</v>
      </c>
      <c r="C53" s="8">
        <v>3</v>
      </c>
      <c r="D53" s="1">
        <v>5600</v>
      </c>
      <c r="E53" s="11" t="s">
        <v>7</v>
      </c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>
        <v>45</v>
      </c>
      <c r="AJ53" s="1">
        <v>7</v>
      </c>
      <c r="AK53" s="1">
        <v>14</v>
      </c>
      <c r="AL53" s="1">
        <v>10</v>
      </c>
      <c r="AM53" s="1">
        <v>5</v>
      </c>
      <c r="AN53" s="1">
        <v>2</v>
      </c>
      <c r="AO53" s="1">
        <v>1</v>
      </c>
      <c r="AP53" s="1">
        <v>2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/>
      <c r="AW53" s="1"/>
      <c r="AX53" s="1"/>
      <c r="AY53" s="1"/>
      <c r="AZ53" s="1"/>
      <c r="BA53" s="1"/>
    </row>
    <row r="54" spans="1:53" x14ac:dyDescent="0.25">
      <c r="A54" s="7">
        <f>DATE(($I$1-1),6,1)</f>
        <v>41791</v>
      </c>
      <c r="B54" s="8" t="s">
        <v>11</v>
      </c>
      <c r="C54" s="8">
        <v>3</v>
      </c>
      <c r="D54" s="1">
        <v>5600</v>
      </c>
      <c r="E54" s="11" t="s">
        <v>8</v>
      </c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0</v>
      </c>
      <c r="AJ54" s="1">
        <v>5</v>
      </c>
      <c r="AK54" s="1">
        <v>7</v>
      </c>
      <c r="AL54" s="1">
        <v>6</v>
      </c>
      <c r="AM54" s="1">
        <v>6</v>
      </c>
      <c r="AN54" s="1">
        <v>7</v>
      </c>
      <c r="AO54" s="1">
        <v>5</v>
      </c>
      <c r="AP54" s="1">
        <v>8</v>
      </c>
      <c r="AQ54" s="1">
        <v>12</v>
      </c>
      <c r="AR54" s="1">
        <v>5</v>
      </c>
      <c r="AS54" s="1">
        <v>6</v>
      </c>
      <c r="AT54" s="1">
        <v>5</v>
      </c>
      <c r="AU54" s="1">
        <v>0</v>
      </c>
      <c r="AV54" s="1"/>
      <c r="AW54" s="1"/>
      <c r="AX54" s="1"/>
      <c r="AY54" s="1"/>
      <c r="AZ54" s="1"/>
      <c r="BA54" s="1"/>
    </row>
    <row r="55" spans="1:53" x14ac:dyDescent="0.25">
      <c r="A55" s="7">
        <f>DATE(($I$1-1),7,30)</f>
        <v>41850</v>
      </c>
      <c r="B55" s="8" t="s">
        <v>12</v>
      </c>
      <c r="C55" s="8">
        <v>3</v>
      </c>
      <c r="D55" s="1">
        <v>5600</v>
      </c>
      <c r="E55" s="11" t="s">
        <v>7</v>
      </c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46</v>
      </c>
      <c r="AK55" s="1">
        <v>10</v>
      </c>
      <c r="AL55" s="1">
        <v>16</v>
      </c>
      <c r="AM55" s="1">
        <v>8</v>
      </c>
      <c r="AN55" s="1">
        <v>5</v>
      </c>
      <c r="AO55" s="1">
        <v>1</v>
      </c>
      <c r="AP55" s="1">
        <v>6</v>
      </c>
      <c r="AQ55" s="1">
        <v>3</v>
      </c>
      <c r="AR55" s="1">
        <v>1</v>
      </c>
      <c r="AS55" s="1">
        <v>0</v>
      </c>
      <c r="AT55" s="1">
        <v>1</v>
      </c>
      <c r="AU55" s="1">
        <v>0</v>
      </c>
      <c r="AV55" s="1">
        <v>0</v>
      </c>
      <c r="AW55" s="1"/>
      <c r="AX55" s="1"/>
      <c r="AY55" s="1"/>
      <c r="AZ55" s="1"/>
      <c r="BA55" s="1"/>
    </row>
    <row r="56" spans="1:53" x14ac:dyDescent="0.25">
      <c r="A56" s="7">
        <f>DATE(($I$1-1),7,30)</f>
        <v>41850</v>
      </c>
      <c r="B56" s="8" t="s">
        <v>12</v>
      </c>
      <c r="C56" s="8">
        <v>3</v>
      </c>
      <c r="D56" s="1">
        <v>5600</v>
      </c>
      <c r="E56" s="11" t="s">
        <v>8</v>
      </c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0</v>
      </c>
      <c r="AK56" s="1">
        <v>4</v>
      </c>
      <c r="AL56" s="1">
        <v>11</v>
      </c>
      <c r="AM56" s="1">
        <v>5</v>
      </c>
      <c r="AN56" s="1">
        <v>8</v>
      </c>
      <c r="AO56" s="1">
        <v>6</v>
      </c>
      <c r="AP56" s="1">
        <v>4</v>
      </c>
      <c r="AQ56" s="1">
        <v>6</v>
      </c>
      <c r="AR56" s="1">
        <v>8</v>
      </c>
      <c r="AS56" s="1">
        <v>3</v>
      </c>
      <c r="AT56" s="1">
        <v>5</v>
      </c>
      <c r="AU56" s="1">
        <v>9</v>
      </c>
      <c r="AV56" s="1">
        <v>0</v>
      </c>
      <c r="AW56" s="1"/>
      <c r="AX56" s="1"/>
      <c r="AY56" s="1"/>
      <c r="AZ56" s="1"/>
      <c r="BA56" s="1"/>
    </row>
    <row r="57" spans="1:53" x14ac:dyDescent="0.25">
      <c r="A57" s="7">
        <f>DATE(($I$1-1),8,1)</f>
        <v>41852</v>
      </c>
      <c r="B57" s="8" t="s">
        <v>13</v>
      </c>
      <c r="C57" s="8">
        <v>3</v>
      </c>
      <c r="D57" s="1">
        <v>6100</v>
      </c>
      <c r="E57" s="11" t="s">
        <v>7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>
        <v>60</v>
      </c>
      <c r="AL57" s="1">
        <v>15</v>
      </c>
      <c r="AM57" s="1">
        <v>13</v>
      </c>
      <c r="AN57" s="1">
        <v>14</v>
      </c>
      <c r="AO57" s="1">
        <v>8</v>
      </c>
      <c r="AP57" s="1">
        <v>6</v>
      </c>
      <c r="AQ57" s="1">
        <v>2</v>
      </c>
      <c r="AR57" s="1">
        <v>1</v>
      </c>
      <c r="AS57" s="1">
        <v>1</v>
      </c>
      <c r="AT57" s="1">
        <v>0</v>
      </c>
      <c r="AU57" s="1">
        <v>1</v>
      </c>
      <c r="AV57" s="1">
        <v>2</v>
      </c>
      <c r="AW57" s="1">
        <v>0</v>
      </c>
      <c r="AX57" s="1"/>
      <c r="AY57" s="1"/>
      <c r="AZ57" s="1"/>
      <c r="BA57" s="1"/>
    </row>
    <row r="58" spans="1:53" x14ac:dyDescent="0.25">
      <c r="A58" s="7">
        <f>DATE(($I$1-1),8,1)</f>
        <v>41852</v>
      </c>
      <c r="B58" s="8" t="s">
        <v>13</v>
      </c>
      <c r="C58" s="8">
        <v>3</v>
      </c>
      <c r="D58" s="1">
        <v>6100</v>
      </c>
      <c r="E58" s="11" t="s">
        <v>8</v>
      </c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>
        <v>0</v>
      </c>
      <c r="AL58" s="1">
        <v>6</v>
      </c>
      <c r="AM58" s="1">
        <v>8</v>
      </c>
      <c r="AN58" s="1">
        <v>7</v>
      </c>
      <c r="AO58" s="1">
        <v>7</v>
      </c>
      <c r="AP58" s="1">
        <v>6</v>
      </c>
      <c r="AQ58" s="1">
        <v>5</v>
      </c>
      <c r="AR58" s="1">
        <v>10</v>
      </c>
      <c r="AS58" s="1">
        <v>12</v>
      </c>
      <c r="AT58" s="1">
        <v>15</v>
      </c>
      <c r="AU58" s="1">
        <v>16</v>
      </c>
      <c r="AV58" s="1">
        <v>7</v>
      </c>
      <c r="AW58" s="1">
        <v>0</v>
      </c>
      <c r="AX58" s="1"/>
      <c r="AY58" s="1"/>
      <c r="AZ58" s="1"/>
      <c r="BA58" s="1"/>
    </row>
    <row r="59" spans="1:53" x14ac:dyDescent="0.25">
      <c r="A59" s="7">
        <f>DATE(($I$1-1),10,1)</f>
        <v>41913</v>
      </c>
      <c r="B59" s="8" t="s">
        <v>14</v>
      </c>
      <c r="C59" s="8">
        <v>3</v>
      </c>
      <c r="D59" s="1">
        <v>6750</v>
      </c>
      <c r="E59" s="11" t="s">
        <v>7</v>
      </c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>
        <v>55</v>
      </c>
      <c r="AN59" s="1">
        <v>14</v>
      </c>
      <c r="AO59" s="1">
        <v>12</v>
      </c>
      <c r="AP59" s="1">
        <v>9</v>
      </c>
      <c r="AQ59" s="1">
        <v>3</v>
      </c>
      <c r="AR59" s="1">
        <v>2</v>
      </c>
      <c r="AS59" s="1">
        <v>1</v>
      </c>
      <c r="AT59" s="1">
        <v>3</v>
      </c>
      <c r="AU59" s="1">
        <v>0</v>
      </c>
      <c r="AV59" s="1">
        <v>0</v>
      </c>
      <c r="AW59" s="1">
        <v>1</v>
      </c>
      <c r="AX59" s="1">
        <v>2</v>
      </c>
      <c r="AY59" s="1">
        <v>0</v>
      </c>
      <c r="AZ59" s="1"/>
      <c r="BA59" s="1"/>
    </row>
    <row r="60" spans="1:53" x14ac:dyDescent="0.25">
      <c r="A60" s="7">
        <f>DATE(($I$1-1),10,1)</f>
        <v>41913</v>
      </c>
      <c r="B60" s="8" t="s">
        <v>14</v>
      </c>
      <c r="C60" s="8">
        <v>3</v>
      </c>
      <c r="D60" s="1">
        <v>6750</v>
      </c>
      <c r="E60" s="11" t="s">
        <v>8</v>
      </c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>
        <v>0</v>
      </c>
      <c r="AN60" s="1">
        <v>8</v>
      </c>
      <c r="AO60" s="1">
        <v>8</v>
      </c>
      <c r="AP60" s="1">
        <v>16</v>
      </c>
      <c r="AQ60" s="1">
        <v>9</v>
      </c>
      <c r="AR60" s="1">
        <v>7</v>
      </c>
      <c r="AS60" s="1">
        <v>7</v>
      </c>
      <c r="AT60" s="1">
        <v>2</v>
      </c>
      <c r="AU60" s="1">
        <v>17</v>
      </c>
      <c r="AV60" s="1">
        <v>6</v>
      </c>
      <c r="AW60" s="1">
        <v>7</v>
      </c>
      <c r="AX60" s="1">
        <v>1</v>
      </c>
      <c r="AY60" s="1">
        <v>0</v>
      </c>
      <c r="AZ60" s="1"/>
      <c r="BA60" s="1"/>
    </row>
    <row r="61" spans="1:53" x14ac:dyDescent="0.25">
      <c r="A61" s="7">
        <f>DATE(($I$1-1),11,1)</f>
        <v>41944</v>
      </c>
      <c r="B61" s="8" t="s">
        <v>16</v>
      </c>
      <c r="C61" s="8">
        <v>3</v>
      </c>
      <c r="D61" s="1">
        <v>7504</v>
      </c>
      <c r="E61" s="11" t="s">
        <v>7</v>
      </c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>
        <v>50</v>
      </c>
      <c r="AO61" s="1">
        <v>10</v>
      </c>
      <c r="AP61" s="1">
        <v>16</v>
      </c>
      <c r="AQ61" s="1">
        <v>8</v>
      </c>
      <c r="AR61" s="1">
        <v>5</v>
      </c>
      <c r="AS61" s="1">
        <v>1</v>
      </c>
      <c r="AT61" s="1">
        <v>6</v>
      </c>
      <c r="AU61" s="1">
        <v>3</v>
      </c>
      <c r="AV61" s="1">
        <v>1</v>
      </c>
      <c r="AW61" s="1">
        <v>0</v>
      </c>
      <c r="AX61" s="1">
        <v>1</v>
      </c>
      <c r="AY61" s="1">
        <v>0</v>
      </c>
      <c r="AZ61" s="1">
        <v>0</v>
      </c>
      <c r="BA61" s="1"/>
    </row>
    <row r="62" spans="1:53" x14ac:dyDescent="0.25">
      <c r="A62" s="7">
        <f>DATE(($I$1-1),11,1)</f>
        <v>41944</v>
      </c>
      <c r="B62" s="8" t="s">
        <v>16</v>
      </c>
      <c r="C62" s="8">
        <v>3</v>
      </c>
      <c r="D62" s="1">
        <v>7504</v>
      </c>
      <c r="E62" s="11" t="s">
        <v>8</v>
      </c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>
        <v>0</v>
      </c>
      <c r="AO62" s="1">
        <v>4</v>
      </c>
      <c r="AP62" s="1">
        <v>11</v>
      </c>
      <c r="AQ62" s="1">
        <v>5</v>
      </c>
      <c r="AR62" s="1">
        <v>8</v>
      </c>
      <c r="AS62" s="1">
        <v>6</v>
      </c>
      <c r="AT62" s="1">
        <v>4</v>
      </c>
      <c r="AU62" s="1">
        <v>6</v>
      </c>
      <c r="AV62" s="1">
        <v>8</v>
      </c>
      <c r="AW62" s="1">
        <v>3</v>
      </c>
      <c r="AX62" s="1">
        <v>5</v>
      </c>
      <c r="AY62" s="1">
        <v>9</v>
      </c>
      <c r="AZ62" s="1">
        <v>0</v>
      </c>
      <c r="BA62" s="1"/>
    </row>
    <row r="63" spans="1:53" x14ac:dyDescent="0.25">
      <c r="A63" s="7">
        <f>DATE(($I$1-1),12,1)</f>
        <v>41974</v>
      </c>
      <c r="B63" s="8" t="s">
        <v>17</v>
      </c>
      <c r="C63" s="8">
        <v>3</v>
      </c>
      <c r="D63" s="1">
        <v>4932</v>
      </c>
      <c r="E63" s="11" t="s">
        <v>7</v>
      </c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>
        <v>63</v>
      </c>
      <c r="AP63" s="1">
        <v>15</v>
      </c>
      <c r="AQ63" s="1">
        <v>13</v>
      </c>
      <c r="AR63" s="1">
        <v>14</v>
      </c>
      <c r="AS63" s="1">
        <v>8</v>
      </c>
      <c r="AT63" s="1">
        <v>6</v>
      </c>
      <c r="AU63" s="1">
        <v>2</v>
      </c>
      <c r="AV63" s="1">
        <v>1</v>
      </c>
      <c r="AW63" s="1">
        <v>1</v>
      </c>
      <c r="AX63" s="1">
        <v>0</v>
      </c>
      <c r="AY63" s="1">
        <v>1</v>
      </c>
      <c r="AZ63" s="1">
        <v>2</v>
      </c>
      <c r="BA63" s="1">
        <v>0</v>
      </c>
    </row>
    <row r="64" spans="1:53" x14ac:dyDescent="0.25">
      <c r="A64" s="7">
        <f>DATE(($I$1-1),12,1)</f>
        <v>41974</v>
      </c>
      <c r="B64" s="8" t="s">
        <v>17</v>
      </c>
      <c r="C64" s="8">
        <v>3</v>
      </c>
      <c r="D64" s="1">
        <v>4932</v>
      </c>
      <c r="E64" s="11" t="s">
        <v>8</v>
      </c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>
        <v>0</v>
      </c>
      <c r="AP64" s="1">
        <v>6</v>
      </c>
      <c r="AQ64" s="1">
        <v>8</v>
      </c>
      <c r="AR64" s="1">
        <v>7</v>
      </c>
      <c r="AS64" s="1">
        <v>7</v>
      </c>
      <c r="AT64" s="1">
        <v>6</v>
      </c>
      <c r="AU64" s="1">
        <v>5</v>
      </c>
      <c r="AV64" s="1">
        <v>10</v>
      </c>
      <c r="AW64" s="1">
        <v>12</v>
      </c>
      <c r="AX64" s="1">
        <v>15</v>
      </c>
      <c r="AY64" s="1">
        <v>16</v>
      </c>
      <c r="AZ64" s="1">
        <v>7</v>
      </c>
      <c r="BA64" s="1">
        <v>0</v>
      </c>
    </row>
  </sheetData>
  <phoneticPr fontId="0" type="noConversion"/>
  <pageMargins left="0.75" right="0.75" top="1" bottom="1" header="0.5" footer="0.5"/>
  <pageSetup orientation="landscape" vertic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9"/>
  <sheetViews>
    <sheetView topLeftCell="A76" zoomScale="85" zoomScaleNormal="85" workbookViewId="0">
      <selection activeCell="C109" sqref="C109"/>
    </sheetView>
  </sheetViews>
  <sheetFormatPr defaultRowHeight="12.5" x14ac:dyDescent="0.25"/>
  <cols>
    <col min="1" max="1" width="11.7265625" customWidth="1"/>
    <col min="5" max="5" width="10.36328125" customWidth="1"/>
    <col min="6" max="6" width="11.36328125" customWidth="1"/>
    <col min="10" max="10" width="9" customWidth="1"/>
    <col min="13" max="13" width="8.81640625" customWidth="1"/>
    <col min="16" max="16" width="8.81640625" customWidth="1"/>
  </cols>
  <sheetData>
    <row r="1" spans="1:53" x14ac:dyDescent="0.25">
      <c r="I1">
        <v>2015</v>
      </c>
    </row>
    <row r="2" spans="1:53" x14ac:dyDescent="0.25">
      <c r="L2" t="s">
        <v>132</v>
      </c>
    </row>
    <row r="4" spans="1:53" x14ac:dyDescent="0.25">
      <c r="A4" s="1"/>
      <c r="B4" s="1"/>
      <c r="C4" s="1"/>
      <c r="D4" s="1"/>
      <c r="E4" s="1" t="s">
        <v>0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3" thickBot="1" x14ac:dyDescent="0.3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5">
        <f>DATE(2012,1,1)</f>
        <v>40909</v>
      </c>
      <c r="G5" s="6">
        <f>DATE(2012,2,1)</f>
        <v>40940</v>
      </c>
      <c r="H5" s="6">
        <f>DATE(2012,3,1)</f>
        <v>40969</v>
      </c>
      <c r="I5" s="6">
        <f>DATE(2012,4,1)</f>
        <v>41000</v>
      </c>
      <c r="J5" s="6">
        <f>DATE(2012,5,1)</f>
        <v>41030</v>
      </c>
      <c r="K5" s="6">
        <f>DATE(2012,6,1)</f>
        <v>41061</v>
      </c>
      <c r="L5" s="6">
        <f>DATE(2012,7,1)</f>
        <v>41091</v>
      </c>
      <c r="M5" s="6">
        <f>DATE(2012,8,1)</f>
        <v>41122</v>
      </c>
      <c r="N5" s="6">
        <f>DATE(2012,9,1)</f>
        <v>41153</v>
      </c>
      <c r="O5" s="6">
        <f>DATE(2012,10,1)</f>
        <v>41183</v>
      </c>
      <c r="P5" s="6">
        <f>DATE(2012,11,1)</f>
        <v>41214</v>
      </c>
      <c r="Q5" s="6">
        <f>DATE(2012,12,1)</f>
        <v>41244</v>
      </c>
      <c r="R5" s="6">
        <f>DATE(2013,1,1)</f>
        <v>41275</v>
      </c>
      <c r="S5" s="6">
        <f>DATE(2013,2,1)</f>
        <v>41306</v>
      </c>
      <c r="T5" s="6">
        <f>DATE(2013,3,1)</f>
        <v>41334</v>
      </c>
      <c r="U5" s="6">
        <f>DATE(2013,4,1)</f>
        <v>41365</v>
      </c>
      <c r="V5" s="6">
        <f>DATE(2013,5,1)</f>
        <v>41395</v>
      </c>
      <c r="W5" s="6">
        <f>DATE(2013,6,1)</f>
        <v>41426</v>
      </c>
      <c r="X5" s="6">
        <f>DATE(2013,7,1)</f>
        <v>41456</v>
      </c>
      <c r="Y5" s="6">
        <f>DATE(2013,8,1)</f>
        <v>41487</v>
      </c>
      <c r="Z5" s="6">
        <f>DATE(2013,9,1)</f>
        <v>41518</v>
      </c>
      <c r="AA5" s="6">
        <f>DATE(2013,10,1)</f>
        <v>41548</v>
      </c>
      <c r="AB5" s="6">
        <f>DATE(2013,11,1)</f>
        <v>41579</v>
      </c>
      <c r="AC5" s="6">
        <f>DATE(2013,12,1)</f>
        <v>41609</v>
      </c>
      <c r="AD5" s="6">
        <f>DATE(2014,1,1)</f>
        <v>41640</v>
      </c>
      <c r="AE5" s="6">
        <f>DATE(2014,2,1)</f>
        <v>41671</v>
      </c>
      <c r="AF5" s="6">
        <f>DATE(2014,3,1)</f>
        <v>41699</v>
      </c>
      <c r="AG5" s="6">
        <f>DATE(2014,4,1)</f>
        <v>41730</v>
      </c>
      <c r="AH5" s="6">
        <f>DATE(2014,5,1)</f>
        <v>41760</v>
      </c>
      <c r="AI5" s="6">
        <f>DATE(2014,6,1)</f>
        <v>41791</v>
      </c>
      <c r="AJ5" s="6">
        <f>DATE(2014,7,1)</f>
        <v>41821</v>
      </c>
      <c r="AK5" s="6">
        <f>DATE(2014,8,1)</f>
        <v>41852</v>
      </c>
      <c r="AL5" s="6">
        <f>DATE(2014,9,1)</f>
        <v>41883</v>
      </c>
      <c r="AM5" s="6">
        <f>DATE(2014,10,1)</f>
        <v>41913</v>
      </c>
      <c r="AN5" s="6">
        <f>DATE(2014,11,1)</f>
        <v>41944</v>
      </c>
      <c r="AO5" s="6">
        <f>DATE(2014,12,1)</f>
        <v>41974</v>
      </c>
      <c r="AP5" s="6">
        <f>DATE(2015,1,1)</f>
        <v>42005</v>
      </c>
      <c r="AQ5" s="6">
        <f>DATE(2015,2,1)</f>
        <v>42036</v>
      </c>
      <c r="AR5" s="6">
        <f>DATE(2015,3,1)</f>
        <v>42064</v>
      </c>
      <c r="AS5" s="6">
        <f>DATE(2015,4,1)</f>
        <v>42095</v>
      </c>
      <c r="AT5" s="6">
        <f>DATE(2015,5,1)</f>
        <v>42125</v>
      </c>
      <c r="AU5" s="6">
        <f>DATE(2015,6,1)</f>
        <v>42156</v>
      </c>
      <c r="AV5" s="6">
        <f>DATE(2015,7,1)</f>
        <v>42186</v>
      </c>
      <c r="AW5" s="6">
        <f>DATE(2015,8,1)</f>
        <v>42217</v>
      </c>
      <c r="AX5" s="6">
        <f>DATE(2015,9,1)</f>
        <v>42248</v>
      </c>
      <c r="AY5" s="6">
        <f>DATE(2015,10,1)</f>
        <v>42278</v>
      </c>
      <c r="AZ5" s="6">
        <f>DATE(2015,11,1)</f>
        <v>42309</v>
      </c>
      <c r="BA5" s="6">
        <f>DATE(2015,12,1)</f>
        <v>42339</v>
      </c>
    </row>
    <row r="6" spans="1:53" ht="13" thickTop="1" x14ac:dyDescent="0.25">
      <c r="A6" s="7">
        <f>DATE(($I$1-3),1,1)</f>
        <v>40909</v>
      </c>
      <c r="B6" s="8" t="s">
        <v>6</v>
      </c>
      <c r="C6" s="8">
        <v>1</v>
      </c>
      <c r="D6" s="1">
        <v>2400</v>
      </c>
      <c r="E6" s="9" t="s">
        <v>7</v>
      </c>
      <c r="F6" s="10">
        <v>45</v>
      </c>
      <c r="G6" s="1">
        <v>3</v>
      </c>
      <c r="H6" s="1">
        <v>5</v>
      </c>
      <c r="I6" s="1">
        <v>3</v>
      </c>
      <c r="J6" s="1">
        <v>2</v>
      </c>
      <c r="K6" s="1">
        <v>6</v>
      </c>
      <c r="L6" s="1">
        <v>3</v>
      </c>
      <c r="M6" s="1">
        <v>2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7">
        <f>DATE(($I$1-3),2,1)</f>
        <v>40940</v>
      </c>
      <c r="B7" s="8" t="s">
        <v>9</v>
      </c>
      <c r="C7" s="8">
        <v>1</v>
      </c>
      <c r="D7" s="1">
        <v>3780</v>
      </c>
      <c r="E7" s="11" t="s">
        <v>7</v>
      </c>
      <c r="F7" s="2"/>
      <c r="G7" s="10">
        <v>38</v>
      </c>
      <c r="H7" s="1">
        <v>6</v>
      </c>
      <c r="I7" s="1">
        <v>8</v>
      </c>
      <c r="J7" s="1">
        <v>2</v>
      </c>
      <c r="K7" s="1">
        <v>3</v>
      </c>
      <c r="L7" s="1">
        <v>4</v>
      </c>
      <c r="M7" s="1">
        <v>1</v>
      </c>
      <c r="N7" s="1">
        <v>5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7">
        <f>DATE(($I$1-3),3,1)</f>
        <v>40969</v>
      </c>
      <c r="B8" s="8" t="s">
        <v>8</v>
      </c>
      <c r="C8" s="8">
        <v>1</v>
      </c>
      <c r="D8" s="1">
        <v>4593</v>
      </c>
      <c r="E8" s="11" t="s">
        <v>7</v>
      </c>
      <c r="F8" s="10"/>
      <c r="G8" s="1"/>
      <c r="H8" s="1">
        <v>41</v>
      </c>
      <c r="I8" s="1">
        <v>5</v>
      </c>
      <c r="J8" s="1">
        <v>3</v>
      </c>
      <c r="K8" s="1">
        <v>4</v>
      </c>
      <c r="L8" s="1">
        <v>3</v>
      </c>
      <c r="M8" s="1">
        <v>2</v>
      </c>
      <c r="N8" s="1">
        <v>2</v>
      </c>
      <c r="O8" s="1">
        <v>1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7">
        <f>DATE(($I$1-3),5,1)</f>
        <v>41030</v>
      </c>
      <c r="B9" s="8" t="s">
        <v>10</v>
      </c>
      <c r="C9" s="8">
        <v>1</v>
      </c>
      <c r="D9" s="1">
        <v>3690</v>
      </c>
      <c r="E9" s="11" t="s">
        <v>7</v>
      </c>
      <c r="F9" s="10"/>
      <c r="G9" s="1"/>
      <c r="H9" s="1"/>
      <c r="I9" s="1"/>
      <c r="J9" s="1">
        <v>33</v>
      </c>
      <c r="K9" s="1">
        <v>4</v>
      </c>
      <c r="L9" s="1">
        <v>2</v>
      </c>
      <c r="M9" s="1">
        <v>5</v>
      </c>
      <c r="N9" s="1">
        <v>2</v>
      </c>
      <c r="O9" s="1">
        <v>2</v>
      </c>
      <c r="P9" s="1">
        <v>1</v>
      </c>
      <c r="Q9" s="1">
        <v>3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7">
        <f>DATE(($I$1-3),6,1)</f>
        <v>41061</v>
      </c>
      <c r="B10" s="8" t="s">
        <v>11</v>
      </c>
      <c r="C10" s="8">
        <v>1</v>
      </c>
      <c r="D10" s="1">
        <v>4400</v>
      </c>
      <c r="E10" s="11" t="s">
        <v>7</v>
      </c>
      <c r="F10" s="10"/>
      <c r="G10" s="1"/>
      <c r="H10" s="1"/>
      <c r="I10" s="1"/>
      <c r="J10" s="1"/>
      <c r="K10" s="1">
        <v>55</v>
      </c>
      <c r="L10" s="1">
        <v>3</v>
      </c>
      <c r="M10" s="1">
        <v>5</v>
      </c>
      <c r="N10" s="1">
        <v>3</v>
      </c>
      <c r="O10" s="1">
        <v>2</v>
      </c>
      <c r="P10" s="1">
        <v>6</v>
      </c>
      <c r="Q10" s="1">
        <v>3</v>
      </c>
      <c r="R10" s="1">
        <v>2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7">
        <f>DATE(($I$1-3),7,1)</f>
        <v>41091</v>
      </c>
      <c r="B11" s="8" t="s">
        <v>12</v>
      </c>
      <c r="C11" s="8">
        <v>1</v>
      </c>
      <c r="D11" s="1">
        <v>4450</v>
      </c>
      <c r="E11" s="11" t="s">
        <v>7</v>
      </c>
      <c r="F11" s="10"/>
      <c r="G11" s="1"/>
      <c r="H11" s="1"/>
      <c r="I11" s="1"/>
      <c r="J11" s="1"/>
      <c r="K11" s="1"/>
      <c r="L11" s="1">
        <v>56</v>
      </c>
      <c r="M11" s="1">
        <v>6</v>
      </c>
      <c r="N11" s="1">
        <v>8</v>
      </c>
      <c r="O11" s="1">
        <v>2</v>
      </c>
      <c r="P11" s="1">
        <v>3</v>
      </c>
      <c r="Q11" s="1">
        <v>4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7">
        <f>DATE(($I$1-3),8,1)</f>
        <v>41122</v>
      </c>
      <c r="B12" s="8" t="s">
        <v>13</v>
      </c>
      <c r="C12" s="8">
        <v>1</v>
      </c>
      <c r="D12" s="1">
        <v>4925</v>
      </c>
      <c r="E12" s="11" t="s">
        <v>7</v>
      </c>
      <c r="F12" s="10"/>
      <c r="G12" s="1"/>
      <c r="H12" s="1"/>
      <c r="I12" s="1"/>
      <c r="J12" s="1"/>
      <c r="K12" s="1"/>
      <c r="L12" s="1"/>
      <c r="M12" s="1">
        <v>44</v>
      </c>
      <c r="N12" s="1">
        <v>4</v>
      </c>
      <c r="O12" s="1">
        <v>3</v>
      </c>
      <c r="P12" s="1">
        <v>5</v>
      </c>
      <c r="Q12" s="1">
        <v>2</v>
      </c>
      <c r="R12" s="1">
        <v>3</v>
      </c>
      <c r="S12" s="1">
        <v>2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7">
        <f>DATE(($I$1-3),10,1)</f>
        <v>41183</v>
      </c>
      <c r="B13" s="8" t="s">
        <v>14</v>
      </c>
      <c r="C13" s="8">
        <v>1</v>
      </c>
      <c r="D13" s="1">
        <v>5645</v>
      </c>
      <c r="E13" s="11" t="s">
        <v>7</v>
      </c>
      <c r="F13" s="10"/>
      <c r="G13" s="1"/>
      <c r="H13" s="1"/>
      <c r="I13" s="1"/>
      <c r="J13" s="1"/>
      <c r="K13" s="1"/>
      <c r="L13" s="1"/>
      <c r="M13" s="1"/>
      <c r="N13" s="1"/>
      <c r="O13" s="1">
        <v>43</v>
      </c>
      <c r="P13" s="1">
        <v>2</v>
      </c>
      <c r="Q13" s="1">
        <v>4</v>
      </c>
      <c r="R13" s="1">
        <v>3</v>
      </c>
      <c r="S13" s="1">
        <v>4</v>
      </c>
      <c r="T13" s="1">
        <v>2</v>
      </c>
      <c r="U13" s="1">
        <v>1</v>
      </c>
      <c r="V13" s="1">
        <v>3</v>
      </c>
      <c r="W13" s="1">
        <v>0</v>
      </c>
      <c r="X13" s="1">
        <v>0</v>
      </c>
      <c r="Y13" s="1">
        <v>1</v>
      </c>
      <c r="Z13" s="1">
        <v>0</v>
      </c>
      <c r="AA13" s="1">
        <v>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7">
        <f>DATE(($I$1-3),11,1)</f>
        <v>41214</v>
      </c>
      <c r="B14" s="8" t="s">
        <v>16</v>
      </c>
      <c r="C14" s="8">
        <v>1</v>
      </c>
      <c r="D14" s="1">
        <v>6323</v>
      </c>
      <c r="E14" s="11" t="s">
        <v>7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>
        <v>38</v>
      </c>
      <c r="Q14" s="1">
        <v>4</v>
      </c>
      <c r="R14" s="1">
        <v>3</v>
      </c>
      <c r="S14" s="1">
        <v>5</v>
      </c>
      <c r="T14" s="1">
        <v>2</v>
      </c>
      <c r="U14" s="1">
        <v>3</v>
      </c>
      <c r="V14" s="1">
        <v>2</v>
      </c>
      <c r="W14" s="1">
        <v>1</v>
      </c>
      <c r="X14" s="1">
        <v>1</v>
      </c>
      <c r="Y14" s="1">
        <v>0</v>
      </c>
      <c r="Z14" s="1">
        <v>1</v>
      </c>
      <c r="AA14" s="1">
        <v>0</v>
      </c>
      <c r="AB14" s="1">
        <v>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7">
        <f>DATE(($I$1-3),12,1)</f>
        <v>41244</v>
      </c>
      <c r="B15" s="8" t="s">
        <v>17</v>
      </c>
      <c r="C15" s="8">
        <v>1</v>
      </c>
      <c r="D15" s="1">
        <v>3809</v>
      </c>
      <c r="E15" s="11" t="s">
        <v>7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42</v>
      </c>
      <c r="R15" s="1">
        <v>2</v>
      </c>
      <c r="S15" s="1">
        <v>4</v>
      </c>
      <c r="T15" s="1">
        <v>3</v>
      </c>
      <c r="U15" s="1">
        <v>4</v>
      </c>
      <c r="V15" s="1">
        <v>2</v>
      </c>
      <c r="W15" s="1">
        <v>1</v>
      </c>
      <c r="X15" s="1">
        <v>3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7">
        <f>DATE(($I$1-2),1,1)</f>
        <v>41275</v>
      </c>
      <c r="B16" s="8" t="s">
        <v>6</v>
      </c>
      <c r="C16" s="8">
        <v>2</v>
      </c>
      <c r="D16" s="1">
        <v>2900</v>
      </c>
      <c r="E16" s="11" t="s">
        <v>7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40</v>
      </c>
      <c r="S16" s="1">
        <v>2</v>
      </c>
      <c r="T16" s="1">
        <v>6</v>
      </c>
      <c r="U16" s="1">
        <v>2</v>
      </c>
      <c r="V16" s="1">
        <v>1</v>
      </c>
      <c r="W16" s="1">
        <v>2</v>
      </c>
      <c r="X16" s="1">
        <v>3</v>
      </c>
      <c r="Y16" s="1">
        <v>2</v>
      </c>
      <c r="Z16" s="1">
        <v>1</v>
      </c>
      <c r="AA16" s="1">
        <v>0</v>
      </c>
      <c r="AB16" s="1">
        <v>1</v>
      </c>
      <c r="AC16" s="1">
        <v>0</v>
      </c>
      <c r="AD16" s="1">
        <v>1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7">
        <f>DATE(($I$1-2),2,15)</f>
        <v>41320</v>
      </c>
      <c r="B17" s="8" t="s">
        <v>9</v>
      </c>
      <c r="C17" s="8">
        <v>2</v>
      </c>
      <c r="D17" s="1">
        <v>3800</v>
      </c>
      <c r="E17" s="11" t="s">
        <v>7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25</v>
      </c>
      <c r="T17" s="1">
        <v>4</v>
      </c>
      <c r="U17" s="1">
        <v>6</v>
      </c>
      <c r="V17" s="1">
        <v>3</v>
      </c>
      <c r="W17" s="1">
        <v>1</v>
      </c>
      <c r="X17" s="1">
        <v>2</v>
      </c>
      <c r="Y17" s="1">
        <v>2</v>
      </c>
      <c r="Z17" s="1">
        <v>3</v>
      </c>
      <c r="AA17" s="1">
        <v>1</v>
      </c>
      <c r="AB17" s="1">
        <v>0</v>
      </c>
      <c r="AC17" s="1">
        <v>1</v>
      </c>
      <c r="AD17" s="1">
        <v>0</v>
      </c>
      <c r="AE17" s="1">
        <v>1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7">
        <f>DATE(($I$1-2),3,1)</f>
        <v>41334</v>
      </c>
      <c r="B18" s="8" t="s">
        <v>8</v>
      </c>
      <c r="C18" s="8">
        <v>2</v>
      </c>
      <c r="D18" s="1">
        <v>5215</v>
      </c>
      <c r="E18" s="11" t="s">
        <v>7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36</v>
      </c>
      <c r="U18" s="1">
        <v>3</v>
      </c>
      <c r="V18" s="1">
        <v>4</v>
      </c>
      <c r="W18" s="1">
        <v>5</v>
      </c>
      <c r="X18" s="1">
        <v>1</v>
      </c>
      <c r="Y18" s="1">
        <v>4</v>
      </c>
      <c r="Z18" s="1">
        <v>1</v>
      </c>
      <c r="AA18" s="1">
        <v>2</v>
      </c>
      <c r="AB18" s="1">
        <v>1</v>
      </c>
      <c r="AC18" s="1">
        <v>0</v>
      </c>
      <c r="AD18" s="1">
        <v>1</v>
      </c>
      <c r="AE18" s="1">
        <v>0</v>
      </c>
      <c r="AF18" s="1">
        <v>1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7">
        <f>DATE(($I$1-2),5,1)</f>
        <v>41395</v>
      </c>
      <c r="B19" s="8" t="s">
        <v>10</v>
      </c>
      <c r="C19" s="8">
        <v>2</v>
      </c>
      <c r="D19" s="1">
        <v>3900</v>
      </c>
      <c r="E19" s="11" t="s">
        <v>7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28</v>
      </c>
      <c r="W19" s="1">
        <v>2</v>
      </c>
      <c r="X19" s="1">
        <v>3</v>
      </c>
      <c r="Y19" s="1">
        <v>4</v>
      </c>
      <c r="Z19" s="1">
        <v>3</v>
      </c>
      <c r="AA19" s="1">
        <v>3</v>
      </c>
      <c r="AB19" s="1">
        <v>2</v>
      </c>
      <c r="AC19" s="1">
        <v>2</v>
      </c>
      <c r="AD19" s="1">
        <v>1</v>
      </c>
      <c r="AE19" s="1">
        <v>0</v>
      </c>
      <c r="AF19" s="1">
        <v>1</v>
      </c>
      <c r="AG19" s="1">
        <v>0</v>
      </c>
      <c r="AH19" s="1"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7">
        <f>DATE(($I$1-2),6,15)</f>
        <v>41440</v>
      </c>
      <c r="B20" s="8" t="s">
        <v>11</v>
      </c>
      <c r="C20" s="8">
        <v>2</v>
      </c>
      <c r="D20" s="1">
        <v>5100</v>
      </c>
      <c r="E20" s="11" t="s">
        <v>7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43</v>
      </c>
      <c r="X20" s="1">
        <v>2</v>
      </c>
      <c r="Y20" s="1">
        <v>6</v>
      </c>
      <c r="Z20" s="1">
        <v>2</v>
      </c>
      <c r="AA20" s="1">
        <v>1</v>
      </c>
      <c r="AB20" s="1">
        <v>2</v>
      </c>
      <c r="AC20" s="1">
        <v>3</v>
      </c>
      <c r="AD20" s="1">
        <v>2</v>
      </c>
      <c r="AE20" s="1">
        <v>1</v>
      </c>
      <c r="AF20" s="1">
        <v>0</v>
      </c>
      <c r="AG20" s="1">
        <v>1</v>
      </c>
      <c r="AH20" s="1">
        <v>0</v>
      </c>
      <c r="AI20" s="1"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7">
        <f>DATE(($I$1-2),7,1)</f>
        <v>41456</v>
      </c>
      <c r="B21" s="8" t="s">
        <v>12</v>
      </c>
      <c r="C21" s="8">
        <v>2</v>
      </c>
      <c r="D21" s="1">
        <v>5330</v>
      </c>
      <c r="E21" s="11" t="s">
        <v>7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30</v>
      </c>
      <c r="Y21" s="1">
        <v>6</v>
      </c>
      <c r="Z21" s="1">
        <v>4</v>
      </c>
      <c r="AA21" s="1">
        <v>1</v>
      </c>
      <c r="AB21" s="1">
        <v>3</v>
      </c>
      <c r="AC21" s="1">
        <v>2</v>
      </c>
      <c r="AD21" s="1">
        <v>2</v>
      </c>
      <c r="AE21" s="1">
        <v>3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7">
        <f>DATE(($I$1-2),8,1)</f>
        <v>41487</v>
      </c>
      <c r="B22" s="8" t="s">
        <v>13</v>
      </c>
      <c r="C22" s="8">
        <v>2</v>
      </c>
      <c r="D22" s="1">
        <v>5455</v>
      </c>
      <c r="E22" s="11" t="s">
        <v>7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36</v>
      </c>
      <c r="Z22" s="1">
        <v>3</v>
      </c>
      <c r="AA22" s="1">
        <v>4</v>
      </c>
      <c r="AB22" s="1">
        <v>5</v>
      </c>
      <c r="AC22" s="1">
        <v>1</v>
      </c>
      <c r="AD22" s="1">
        <v>4</v>
      </c>
      <c r="AE22" s="1">
        <v>1</v>
      </c>
      <c r="AF22" s="1">
        <v>2</v>
      </c>
      <c r="AG22" s="1">
        <v>1</v>
      </c>
      <c r="AH22" s="1">
        <v>0</v>
      </c>
      <c r="AI22" s="1">
        <v>1</v>
      </c>
      <c r="AJ22" s="1">
        <v>0</v>
      </c>
      <c r="AK22" s="1">
        <v>0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7">
        <f>DATE(($I$1-2),10,1)</f>
        <v>41548</v>
      </c>
      <c r="B23" s="8" t="s">
        <v>14</v>
      </c>
      <c r="C23" s="8">
        <v>2</v>
      </c>
      <c r="D23" s="1">
        <v>6200</v>
      </c>
      <c r="E23" s="11" t="s">
        <v>7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28</v>
      </c>
      <c r="AB23" s="1">
        <v>2</v>
      </c>
      <c r="AC23" s="1">
        <v>3</v>
      </c>
      <c r="AD23" s="1">
        <v>4</v>
      </c>
      <c r="AE23" s="1">
        <v>3</v>
      </c>
      <c r="AF23" s="1">
        <v>3</v>
      </c>
      <c r="AG23" s="1">
        <v>2</v>
      </c>
      <c r="AH23" s="1">
        <v>2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7">
        <f>DATE(($I$1-2),11,1)</f>
        <v>41579</v>
      </c>
      <c r="B24" s="8" t="s">
        <v>16</v>
      </c>
      <c r="C24" s="8">
        <v>2</v>
      </c>
      <c r="D24" s="1">
        <v>7100</v>
      </c>
      <c r="E24" s="11" t="s">
        <v>7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>
        <v>32</v>
      </c>
      <c r="AC24" s="1">
        <v>3</v>
      </c>
      <c r="AD24" s="1">
        <v>4</v>
      </c>
      <c r="AE24" s="1">
        <v>5</v>
      </c>
      <c r="AF24" s="1">
        <v>1</v>
      </c>
      <c r="AG24" s="1">
        <v>4</v>
      </c>
      <c r="AH24" s="1">
        <v>1</v>
      </c>
      <c r="AI24" s="1">
        <v>2</v>
      </c>
      <c r="AJ24" s="1">
        <v>1</v>
      </c>
      <c r="AK24" s="1">
        <v>0</v>
      </c>
      <c r="AL24" s="1">
        <v>1</v>
      </c>
      <c r="AM24" s="1">
        <v>0</v>
      </c>
      <c r="AN24" s="1">
        <v>0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7">
        <f>DATE(($I$1-2),12,1)</f>
        <v>41609</v>
      </c>
      <c r="B25" s="8" t="s">
        <v>17</v>
      </c>
      <c r="C25" s="8">
        <v>2</v>
      </c>
      <c r="D25" s="1">
        <v>4204</v>
      </c>
      <c r="E25" s="11" t="s">
        <v>7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>
        <v>24</v>
      </c>
      <c r="AD25" s="1">
        <v>2</v>
      </c>
      <c r="AE25" s="1">
        <v>3</v>
      </c>
      <c r="AF25" s="1">
        <v>4</v>
      </c>
      <c r="AG25" s="1">
        <v>3</v>
      </c>
      <c r="AH25" s="1">
        <v>3</v>
      </c>
      <c r="AI25" s="1">
        <v>2</v>
      </c>
      <c r="AJ25" s="1">
        <v>2</v>
      </c>
      <c r="AK25" s="1">
        <v>1</v>
      </c>
      <c r="AL25" s="1">
        <v>0</v>
      </c>
      <c r="AM25" s="1">
        <v>1</v>
      </c>
      <c r="AN25" s="1">
        <v>0</v>
      </c>
      <c r="AO25" s="1"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7">
        <f>DATE(($I$1-1),1,1)</f>
        <v>41640</v>
      </c>
      <c r="B26" s="8" t="s">
        <v>6</v>
      </c>
      <c r="C26" s="8">
        <v>3</v>
      </c>
      <c r="D26" s="1">
        <v>3200</v>
      </c>
      <c r="E26" s="11" t="s">
        <v>7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>
        <v>48</v>
      </c>
      <c r="AE26" s="1">
        <v>7</v>
      </c>
      <c r="AF26" s="1">
        <v>14</v>
      </c>
      <c r="AG26" s="1">
        <v>10</v>
      </c>
      <c r="AH26" s="1">
        <v>5</v>
      </c>
      <c r="AI26" s="1">
        <v>2</v>
      </c>
      <c r="AJ26" s="1">
        <v>1</v>
      </c>
      <c r="AK26" s="1">
        <v>2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7">
        <f>DATE(($I$1-1),2,28)</f>
        <v>41698</v>
      </c>
      <c r="B27" s="8" t="s">
        <v>9</v>
      </c>
      <c r="C27" s="8">
        <v>3</v>
      </c>
      <c r="D27" s="1">
        <v>5020</v>
      </c>
      <c r="E27" s="11" t="s">
        <v>7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v>40</v>
      </c>
      <c r="AF27" s="1">
        <v>10</v>
      </c>
      <c r="AG27" s="1">
        <v>16</v>
      </c>
      <c r="AH27" s="1">
        <v>8</v>
      </c>
      <c r="AI27" s="1">
        <v>5</v>
      </c>
      <c r="AJ27" s="1">
        <v>1</v>
      </c>
      <c r="AK27" s="1">
        <v>6</v>
      </c>
      <c r="AL27" s="1">
        <v>3</v>
      </c>
      <c r="AM27" s="1">
        <v>1</v>
      </c>
      <c r="AN27" s="1">
        <v>0</v>
      </c>
      <c r="AO27" s="1">
        <v>1</v>
      </c>
      <c r="AP27" s="1">
        <v>0</v>
      </c>
      <c r="AQ27" s="1">
        <v>0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7">
        <f>DATE(($I$1-1),3,1)</f>
        <v>41699</v>
      </c>
      <c r="B28" s="8" t="s">
        <v>8</v>
      </c>
      <c r="C28" s="8">
        <v>3</v>
      </c>
      <c r="D28" s="1">
        <v>5500</v>
      </c>
      <c r="E28" s="11" t="s">
        <v>7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>
        <v>30</v>
      </c>
      <c r="AG28" s="1">
        <v>5</v>
      </c>
      <c r="AH28" s="1">
        <v>13</v>
      </c>
      <c r="AI28" s="1">
        <v>14</v>
      </c>
      <c r="AJ28" s="1">
        <v>8</v>
      </c>
      <c r="AK28" s="1">
        <v>6</v>
      </c>
      <c r="AL28" s="1">
        <v>2</v>
      </c>
      <c r="AM28" s="1">
        <v>1</v>
      </c>
      <c r="AN28" s="1">
        <v>1</v>
      </c>
      <c r="AO28" s="1">
        <v>0</v>
      </c>
      <c r="AP28" s="1">
        <v>1</v>
      </c>
      <c r="AQ28" s="1">
        <v>0</v>
      </c>
      <c r="AR28" s="1">
        <v>1</v>
      </c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7">
        <f>DATE(($I$1-1),5,1)</f>
        <v>41760</v>
      </c>
      <c r="B29" s="8" t="s">
        <v>10</v>
      </c>
      <c r="C29" s="8">
        <v>3</v>
      </c>
      <c r="D29" s="1">
        <v>4500</v>
      </c>
      <c r="E29" s="11" t="s">
        <v>7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33</v>
      </c>
      <c r="AI29" s="1">
        <v>4</v>
      </c>
      <c r="AJ29" s="1">
        <v>12</v>
      </c>
      <c r="AK29" s="1">
        <v>9</v>
      </c>
      <c r="AL29" s="1">
        <v>3</v>
      </c>
      <c r="AM29" s="1">
        <v>2</v>
      </c>
      <c r="AN29" s="1">
        <v>1</v>
      </c>
      <c r="AO29" s="1">
        <v>3</v>
      </c>
      <c r="AP29" s="1">
        <v>0</v>
      </c>
      <c r="AQ29" s="1">
        <v>0</v>
      </c>
      <c r="AR29" s="1">
        <v>1</v>
      </c>
      <c r="AS29" s="1">
        <v>2</v>
      </c>
      <c r="AT29" s="1">
        <v>1</v>
      </c>
      <c r="AU29" s="1"/>
      <c r="AV29" s="1"/>
      <c r="AW29" s="1"/>
      <c r="AX29" s="1"/>
      <c r="AY29" s="1"/>
      <c r="AZ29" s="1"/>
      <c r="BA29" s="1"/>
    </row>
    <row r="30" spans="1:53" x14ac:dyDescent="0.25">
      <c r="A30" s="7">
        <f>DATE(($I$1-1),6,1)</f>
        <v>41791</v>
      </c>
      <c r="B30" s="8" t="s">
        <v>11</v>
      </c>
      <c r="C30" s="8">
        <v>3</v>
      </c>
      <c r="D30" s="1">
        <v>5600</v>
      </c>
      <c r="E30" s="11" t="s">
        <v>7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45</v>
      </c>
      <c r="AJ30" s="1">
        <v>7</v>
      </c>
      <c r="AK30" s="1">
        <v>14</v>
      </c>
      <c r="AL30" s="1">
        <v>10</v>
      </c>
      <c r="AM30" s="1">
        <v>5</v>
      </c>
      <c r="AN30" s="1">
        <v>2</v>
      </c>
      <c r="AO30" s="1">
        <v>1</v>
      </c>
      <c r="AP30" s="1">
        <v>2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/>
      <c r="AW30" s="1"/>
      <c r="AX30" s="1"/>
      <c r="AY30" s="1"/>
      <c r="AZ30" s="1"/>
      <c r="BA30" s="1"/>
    </row>
    <row r="31" spans="1:53" x14ac:dyDescent="0.25">
      <c r="A31" s="7">
        <f>DATE(($I$1-1),7,30)</f>
        <v>41850</v>
      </c>
      <c r="B31" s="8" t="s">
        <v>12</v>
      </c>
      <c r="C31" s="8">
        <v>3</v>
      </c>
      <c r="D31" s="1">
        <v>5600</v>
      </c>
      <c r="E31" s="11" t="s">
        <v>7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46</v>
      </c>
      <c r="AK31" s="1">
        <v>10</v>
      </c>
      <c r="AL31" s="1">
        <v>16</v>
      </c>
      <c r="AM31" s="1">
        <v>8</v>
      </c>
      <c r="AN31" s="1">
        <v>5</v>
      </c>
      <c r="AO31" s="1">
        <v>1</v>
      </c>
      <c r="AP31" s="1">
        <v>6</v>
      </c>
      <c r="AQ31" s="1">
        <v>3</v>
      </c>
      <c r="AR31" s="1">
        <v>1</v>
      </c>
      <c r="AS31" s="1">
        <v>0</v>
      </c>
      <c r="AT31" s="1">
        <v>1</v>
      </c>
      <c r="AU31" s="1">
        <v>0</v>
      </c>
      <c r="AV31" s="1">
        <v>0</v>
      </c>
      <c r="AW31" s="1"/>
      <c r="AX31" s="1"/>
      <c r="AY31" s="1"/>
      <c r="AZ31" s="1"/>
      <c r="BA31" s="1"/>
    </row>
    <row r="32" spans="1:53" x14ac:dyDescent="0.25">
      <c r="A32" s="7">
        <f>DATE(($I$1-1),8,1)</f>
        <v>41852</v>
      </c>
      <c r="B32" s="8" t="s">
        <v>13</v>
      </c>
      <c r="C32" s="8">
        <v>3</v>
      </c>
      <c r="D32" s="1">
        <v>6100</v>
      </c>
      <c r="E32" s="11" t="s">
        <v>7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>
        <v>60</v>
      </c>
      <c r="AL32" s="1">
        <v>15</v>
      </c>
      <c r="AM32" s="1">
        <v>13</v>
      </c>
      <c r="AN32" s="1">
        <v>14</v>
      </c>
      <c r="AO32" s="1">
        <v>8</v>
      </c>
      <c r="AP32" s="1">
        <v>6</v>
      </c>
      <c r="AQ32" s="1">
        <v>2</v>
      </c>
      <c r="AR32" s="1">
        <v>1</v>
      </c>
      <c r="AS32" s="1">
        <v>1</v>
      </c>
      <c r="AT32" s="1">
        <v>0</v>
      </c>
      <c r="AU32" s="1">
        <v>1</v>
      </c>
      <c r="AV32" s="1">
        <v>2</v>
      </c>
      <c r="AW32" s="1">
        <v>0</v>
      </c>
      <c r="AX32" s="1"/>
      <c r="AY32" s="1"/>
      <c r="AZ32" s="1"/>
      <c r="BA32" s="1"/>
    </row>
    <row r="33" spans="1:53" x14ac:dyDescent="0.25">
      <c r="A33" s="7">
        <f>DATE(($I$1-1),10,1)</f>
        <v>41913</v>
      </c>
      <c r="B33" s="8" t="s">
        <v>14</v>
      </c>
      <c r="C33" s="8">
        <v>3</v>
      </c>
      <c r="D33" s="1">
        <v>6750</v>
      </c>
      <c r="E33" s="11" t="s">
        <v>7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>
        <v>55</v>
      </c>
      <c r="AN33" s="1">
        <v>14</v>
      </c>
      <c r="AO33" s="1">
        <v>12</v>
      </c>
      <c r="AP33" s="1">
        <v>9</v>
      </c>
      <c r="AQ33" s="1">
        <v>3</v>
      </c>
      <c r="AR33" s="1">
        <v>2</v>
      </c>
      <c r="AS33" s="1">
        <v>1</v>
      </c>
      <c r="AT33" s="1">
        <v>3</v>
      </c>
      <c r="AU33" s="1">
        <v>0</v>
      </c>
      <c r="AV33" s="1">
        <v>0</v>
      </c>
      <c r="AW33" s="1">
        <v>1</v>
      </c>
      <c r="AX33" s="1">
        <v>2</v>
      </c>
      <c r="AY33" s="1">
        <v>0</v>
      </c>
      <c r="AZ33" s="1"/>
      <c r="BA33" s="1"/>
    </row>
    <row r="34" spans="1:53" x14ac:dyDescent="0.25">
      <c r="A34" s="7">
        <f>DATE(($I$1-1),11,1)</f>
        <v>41944</v>
      </c>
      <c r="B34" s="8" t="s">
        <v>16</v>
      </c>
      <c r="C34" s="8">
        <v>3</v>
      </c>
      <c r="D34" s="1">
        <v>7504</v>
      </c>
      <c r="E34" s="11" t="s">
        <v>7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>
        <v>50</v>
      </c>
      <c r="AO34" s="1">
        <v>10</v>
      </c>
      <c r="AP34" s="1">
        <v>16</v>
      </c>
      <c r="AQ34" s="1">
        <v>8</v>
      </c>
      <c r="AR34" s="1">
        <v>5</v>
      </c>
      <c r="AS34" s="1">
        <v>1</v>
      </c>
      <c r="AT34" s="1">
        <v>6</v>
      </c>
      <c r="AU34" s="1">
        <v>3</v>
      </c>
      <c r="AV34" s="1">
        <v>1</v>
      </c>
      <c r="AW34" s="1">
        <v>0</v>
      </c>
      <c r="AX34" s="1">
        <v>1</v>
      </c>
      <c r="AY34" s="1">
        <v>0</v>
      </c>
      <c r="AZ34" s="1">
        <v>0</v>
      </c>
      <c r="BA34" s="1"/>
    </row>
    <row r="35" spans="1:53" x14ac:dyDescent="0.25">
      <c r="A35" s="7">
        <f>DATE(($I$1-1),12,1)</f>
        <v>41974</v>
      </c>
      <c r="B35" s="8" t="s">
        <v>17</v>
      </c>
      <c r="C35" s="8">
        <v>3</v>
      </c>
      <c r="D35" s="1">
        <v>4932</v>
      </c>
      <c r="E35" s="11" t="s">
        <v>7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>
        <v>63</v>
      </c>
      <c r="AP35" s="1">
        <v>15</v>
      </c>
      <c r="AQ35" s="1">
        <v>13</v>
      </c>
      <c r="AR35" s="1">
        <v>14</v>
      </c>
      <c r="AS35" s="1">
        <v>8</v>
      </c>
      <c r="AT35" s="1">
        <v>6</v>
      </c>
      <c r="AU35" s="1">
        <v>2</v>
      </c>
      <c r="AV35" s="1">
        <v>1</v>
      </c>
      <c r="AW35" s="1">
        <v>1</v>
      </c>
      <c r="AX35" s="1">
        <v>0</v>
      </c>
      <c r="AY35" s="1">
        <v>1</v>
      </c>
      <c r="AZ35" s="1">
        <v>2</v>
      </c>
      <c r="BA35" s="1">
        <v>0</v>
      </c>
    </row>
    <row r="37" spans="1:53" x14ac:dyDescent="0.25">
      <c r="F37" s="22"/>
    </row>
    <row r="38" spans="1:53" ht="13" thickBot="1" x14ac:dyDescent="0.3">
      <c r="F38" s="6">
        <f>DATE(2013,1,1)</f>
        <v>41275</v>
      </c>
      <c r="G38" s="6">
        <f>DATE(2013,2,1)</f>
        <v>41306</v>
      </c>
      <c r="H38" s="6">
        <f>DATE(2013,3,1)</f>
        <v>41334</v>
      </c>
      <c r="I38" s="6">
        <f>DATE(2013,4,1)</f>
        <v>41365</v>
      </c>
      <c r="J38" s="6">
        <f>DATE(2013,5,1)</f>
        <v>41395</v>
      </c>
      <c r="K38" s="6">
        <f>DATE(2013,6,1)</f>
        <v>41426</v>
      </c>
      <c r="L38" s="6">
        <f>DATE(2013,7,1)</f>
        <v>41456</v>
      </c>
      <c r="M38" s="6">
        <f>DATE(2013,8,1)</f>
        <v>41487</v>
      </c>
      <c r="N38" s="6">
        <f>DATE(2013,9,1)</f>
        <v>41518</v>
      </c>
      <c r="O38" s="6">
        <f>DATE(2013,10,1)</f>
        <v>41548</v>
      </c>
      <c r="P38" s="6">
        <f>DATE(2013,11,1)</f>
        <v>41579</v>
      </c>
      <c r="Q38" s="6">
        <f>DATE(2013,12,1)</f>
        <v>41609</v>
      </c>
      <c r="R38" s="6">
        <f>DATE(2014,1,1)</f>
        <v>41640</v>
      </c>
      <c r="S38" s="6">
        <f>DATE(2014,2,1)</f>
        <v>41671</v>
      </c>
      <c r="T38" s="6">
        <f>DATE(2014,3,1)</f>
        <v>41699</v>
      </c>
      <c r="U38" s="6">
        <f>DATE(2014,4,1)</f>
        <v>41730</v>
      </c>
      <c r="V38" s="6">
        <f>DATE(2014,5,1)</f>
        <v>41760</v>
      </c>
      <c r="W38" s="6">
        <f>DATE(2014,6,1)</f>
        <v>41791</v>
      </c>
      <c r="X38" s="6">
        <f>DATE(2014,7,1)</f>
        <v>41821</v>
      </c>
      <c r="Y38" s="6">
        <f>DATE(2014,8,1)</f>
        <v>41852</v>
      </c>
      <c r="Z38" s="6">
        <f>DATE(2014,9,1)</f>
        <v>41883</v>
      </c>
      <c r="AA38" s="6">
        <f>DATE(2014,10,1)</f>
        <v>41913</v>
      </c>
      <c r="AB38" s="6">
        <f>DATE(2014,11,1)</f>
        <v>41944</v>
      </c>
      <c r="AC38" s="6">
        <f>DATE(2014,12,1)</f>
        <v>41974</v>
      </c>
      <c r="AD38" s="6">
        <f>DATE(2015,1,1)</f>
        <v>42005</v>
      </c>
      <c r="AE38" s="6">
        <f>DATE(2015,2,1)</f>
        <v>42036</v>
      </c>
      <c r="AF38" s="6">
        <f>DATE(2015,3,1)</f>
        <v>42064</v>
      </c>
      <c r="AG38" s="6">
        <f>DATE(2015,4,1)</f>
        <v>42095</v>
      </c>
      <c r="AH38" s="6">
        <f>DATE(2015,5,1)</f>
        <v>42125</v>
      </c>
      <c r="AI38" s="6">
        <f>DATE(2015,6,1)</f>
        <v>42156</v>
      </c>
      <c r="AJ38" s="6">
        <f>DATE(2015,7,1)</f>
        <v>42186</v>
      </c>
      <c r="AK38" s="6">
        <f>DATE(2015,8,1)</f>
        <v>42217</v>
      </c>
      <c r="AL38" s="6">
        <f>DATE(2015,9,1)</f>
        <v>42248</v>
      </c>
      <c r="AM38" s="6">
        <f>DATE(2015,10,1)</f>
        <v>42278</v>
      </c>
      <c r="AN38" s="6">
        <f>DATE(2015,11,1)</f>
        <v>42309</v>
      </c>
      <c r="AO38" s="6">
        <f>DATE(2015,12,1)</f>
        <v>42339</v>
      </c>
    </row>
    <row r="39" spans="1:53" ht="13" thickTop="1" x14ac:dyDescent="0.25">
      <c r="E39" s="12" t="s">
        <v>138</v>
      </c>
      <c r="F39" s="12">
        <f>SUM(F6:Q6)</f>
        <v>71</v>
      </c>
      <c r="G39" s="12">
        <f>SUM(G7:R7)</f>
        <v>68</v>
      </c>
      <c r="H39" s="12">
        <f>SUM(H8:S8)</f>
        <v>63</v>
      </c>
      <c r="I39" s="12">
        <v>0</v>
      </c>
      <c r="J39" s="12">
        <f>SUM(J9:U9)</f>
        <v>53</v>
      </c>
      <c r="K39" s="12">
        <f>SUM(K10:V10)</f>
        <v>81</v>
      </c>
      <c r="L39" s="12">
        <f>SUM(L11:W11)</f>
        <v>86</v>
      </c>
      <c r="M39" s="12">
        <f>SUM(M12:X12)</f>
        <v>66</v>
      </c>
      <c r="N39" s="12">
        <v>0</v>
      </c>
      <c r="O39" s="12">
        <f>SUM(O13:Z13)</f>
        <v>63</v>
      </c>
      <c r="P39" s="12">
        <f>SUM(P14:AA14)</f>
        <v>60</v>
      </c>
      <c r="Q39" s="12">
        <f>SUM(Q15:AB15)</f>
        <v>62</v>
      </c>
      <c r="R39" s="12">
        <f>SUM(R16:AC16)</f>
        <v>60</v>
      </c>
      <c r="S39" s="12">
        <f>SUM(S17:AD17)</f>
        <v>48</v>
      </c>
      <c r="T39" s="12">
        <f>SUM(T18:AE18)</f>
        <v>58</v>
      </c>
      <c r="U39" s="12">
        <v>0</v>
      </c>
      <c r="V39" s="12">
        <f>SUM(V19:AG19)</f>
        <v>49</v>
      </c>
      <c r="W39" s="12">
        <f>SUM(W20:AH20)</f>
        <v>63</v>
      </c>
      <c r="X39" s="12">
        <f>SUM(X21:AI21)</f>
        <v>53</v>
      </c>
      <c r="Y39" s="12">
        <f>SUM(Y22:AJ22)</f>
        <v>58</v>
      </c>
      <c r="Z39" s="12">
        <v>0</v>
      </c>
      <c r="AA39" s="12">
        <f>SUM(AA23:AL23)</f>
        <v>49</v>
      </c>
      <c r="AB39" s="12">
        <f>SUM(AB24:AM24)</f>
        <v>54</v>
      </c>
      <c r="AC39" s="12">
        <f>SUM(AC25:AN25)</f>
        <v>45</v>
      </c>
      <c r="AD39" s="12">
        <f>SUM(AD26:AO26)</f>
        <v>90</v>
      </c>
      <c r="AE39" s="12">
        <f>SUM(AE27:AP27)</f>
        <v>91</v>
      </c>
      <c r="AF39" s="12">
        <f>SUM(AF28:AQ28)</f>
        <v>81</v>
      </c>
      <c r="AG39" s="12">
        <v>0</v>
      </c>
      <c r="AH39" s="12">
        <f>SUM(AH29:AS29)</f>
        <v>70</v>
      </c>
      <c r="AI39" s="12">
        <f>SUM(AI30:AT30)</f>
        <v>87</v>
      </c>
      <c r="AJ39" s="12">
        <f>SUM(AJ31:AU31)</f>
        <v>97</v>
      </c>
      <c r="AK39" s="12">
        <f>SUM(AK32:AV32)</f>
        <v>123</v>
      </c>
      <c r="AL39" s="12">
        <v>0</v>
      </c>
      <c r="AM39" s="12">
        <f>SUM(AM33:AX33)</f>
        <v>102</v>
      </c>
      <c r="AN39" s="12">
        <f>SUM(AN34:AY34)</f>
        <v>101</v>
      </c>
      <c r="AO39" s="12">
        <f>SUM(AO35:AZ35)</f>
        <v>126</v>
      </c>
    </row>
    <row r="40" spans="1:53" ht="13" thickBot="1" x14ac:dyDescent="0.3">
      <c r="E40" s="16" t="s">
        <v>147</v>
      </c>
      <c r="F40" s="6" t="s">
        <v>32</v>
      </c>
      <c r="G40" s="6" t="s">
        <v>33</v>
      </c>
      <c r="H40" s="6" t="s">
        <v>34</v>
      </c>
      <c r="I40" s="6" t="s">
        <v>36</v>
      </c>
      <c r="J40" s="6" t="s">
        <v>37</v>
      </c>
      <c r="K40" s="6" t="s">
        <v>38</v>
      </c>
      <c r="L40" s="6" t="s">
        <v>39</v>
      </c>
      <c r="M40" s="6" t="s">
        <v>41</v>
      </c>
      <c r="N40" s="6" t="s">
        <v>42</v>
      </c>
      <c r="O40" s="6" t="s">
        <v>43</v>
      </c>
      <c r="P40" s="6" t="s">
        <v>44</v>
      </c>
      <c r="Q40" s="6" t="s">
        <v>45</v>
      </c>
      <c r="R40" s="6" t="s">
        <v>46</v>
      </c>
      <c r="S40" s="6" t="s">
        <v>48</v>
      </c>
      <c r="T40" s="6" t="s">
        <v>49</v>
      </c>
      <c r="U40" s="6" t="s">
        <v>50</v>
      </c>
      <c r="V40" s="6" t="s">
        <v>51</v>
      </c>
      <c r="W40" s="6" t="s">
        <v>53</v>
      </c>
      <c r="X40" s="6" t="s">
        <v>54</v>
      </c>
      <c r="Y40" s="6" t="s">
        <v>55</v>
      </c>
      <c r="Z40" s="6" t="s">
        <v>56</v>
      </c>
      <c r="AA40" s="6" t="s">
        <v>76</v>
      </c>
      <c r="AB40" s="6" t="s">
        <v>77</v>
      </c>
      <c r="AC40" s="6" t="s">
        <v>78</v>
      </c>
      <c r="AD40" s="6" t="s">
        <v>79</v>
      </c>
      <c r="AE40" s="6" t="s">
        <v>80</v>
      </c>
      <c r="AF40" s="6" t="s">
        <v>81</v>
      </c>
      <c r="AG40" s="6" t="s">
        <v>82</v>
      </c>
      <c r="AH40" s="6" t="s">
        <v>83</v>
      </c>
      <c r="AI40" s="6" t="s">
        <v>84</v>
      </c>
    </row>
    <row r="41" spans="1:53" ht="13" thickTop="1" x14ac:dyDescent="0.25">
      <c r="D41" t="s">
        <v>147</v>
      </c>
      <c r="E41" s="24" t="s">
        <v>129</v>
      </c>
      <c r="F41" s="12">
        <v>71</v>
      </c>
      <c r="G41" s="12">
        <v>68</v>
      </c>
      <c r="H41" s="12">
        <v>63</v>
      </c>
      <c r="I41" s="12">
        <v>53</v>
      </c>
      <c r="J41" s="12">
        <v>81</v>
      </c>
      <c r="K41" s="12">
        <v>86</v>
      </c>
      <c r="L41" s="12">
        <v>66</v>
      </c>
      <c r="M41" s="12">
        <v>63</v>
      </c>
      <c r="N41" s="12">
        <v>60</v>
      </c>
      <c r="O41" s="12">
        <v>62</v>
      </c>
      <c r="P41" s="23">
        <v>60</v>
      </c>
      <c r="Q41" s="23">
        <v>48</v>
      </c>
      <c r="R41" s="23">
        <v>58</v>
      </c>
      <c r="S41" s="23">
        <v>49</v>
      </c>
      <c r="T41" s="23">
        <v>63</v>
      </c>
      <c r="U41" s="23">
        <v>53</v>
      </c>
      <c r="V41" s="23">
        <v>58</v>
      </c>
      <c r="W41" s="23">
        <v>49</v>
      </c>
      <c r="X41" s="23">
        <v>54</v>
      </c>
      <c r="Y41" s="23">
        <v>45</v>
      </c>
      <c r="Z41" s="23">
        <v>90</v>
      </c>
      <c r="AA41" s="24">
        <v>91</v>
      </c>
      <c r="AB41" s="24">
        <v>81</v>
      </c>
      <c r="AC41" s="24">
        <v>70</v>
      </c>
      <c r="AD41" s="24">
        <v>87</v>
      </c>
      <c r="AE41" s="24">
        <v>97</v>
      </c>
      <c r="AF41" s="24">
        <v>123</v>
      </c>
      <c r="AG41" s="24">
        <v>102</v>
      </c>
      <c r="AH41" s="24">
        <v>101</v>
      </c>
      <c r="AI41" s="24">
        <v>126</v>
      </c>
    </row>
    <row r="42" spans="1:53" x14ac:dyDescent="0.25">
      <c r="D42" s="12" t="s">
        <v>129</v>
      </c>
      <c r="E42" s="24" t="s">
        <v>131</v>
      </c>
      <c r="F42" s="12">
        <v>71</v>
      </c>
      <c r="G42" s="12">
        <v>68</v>
      </c>
      <c r="H42" s="12">
        <v>63</v>
      </c>
      <c r="I42" s="12">
        <v>53</v>
      </c>
      <c r="J42" s="12">
        <v>81</v>
      </c>
      <c r="K42" s="12">
        <v>86</v>
      </c>
      <c r="L42" s="12">
        <v>66</v>
      </c>
      <c r="M42" s="12">
        <v>63</v>
      </c>
      <c r="N42" s="12">
        <v>60</v>
      </c>
      <c r="O42" s="12">
        <v>62</v>
      </c>
      <c r="P42" s="23">
        <v>60</v>
      </c>
      <c r="Q42" s="23">
        <v>48</v>
      </c>
      <c r="R42" s="23">
        <v>58</v>
      </c>
      <c r="S42" s="23">
        <v>49</v>
      </c>
      <c r="T42" s="23">
        <v>63</v>
      </c>
      <c r="U42" s="23">
        <v>53</v>
      </c>
      <c r="V42" s="23">
        <v>58</v>
      </c>
      <c r="W42" s="23">
        <v>49</v>
      </c>
      <c r="X42" s="23">
        <v>54</v>
      </c>
      <c r="Y42" s="23">
        <v>45</v>
      </c>
      <c r="Z42" s="23">
        <v>90</v>
      </c>
      <c r="AA42" s="24">
        <v>91</v>
      </c>
      <c r="AB42" s="24">
        <v>81</v>
      </c>
      <c r="AC42" s="24">
        <v>70</v>
      </c>
      <c r="AD42" s="24">
        <v>87</v>
      </c>
      <c r="AE42" s="24">
        <v>97</v>
      </c>
      <c r="AF42" s="24">
        <v>123</v>
      </c>
      <c r="AG42" s="24">
        <v>102</v>
      </c>
      <c r="AH42" s="24">
        <v>101</v>
      </c>
      <c r="AI42" s="24">
        <v>126</v>
      </c>
    </row>
    <row r="43" spans="1:53" x14ac:dyDescent="0.25">
      <c r="D43" s="12" t="s">
        <v>130</v>
      </c>
      <c r="E43" s="24" t="s">
        <v>130</v>
      </c>
      <c r="F43" s="12">
        <v>71</v>
      </c>
      <c r="G43" s="12">
        <v>68</v>
      </c>
      <c r="H43" s="12">
        <v>63</v>
      </c>
      <c r="I43" s="12">
        <v>53</v>
      </c>
      <c r="J43" s="12">
        <v>81</v>
      </c>
      <c r="K43" s="12">
        <v>86</v>
      </c>
      <c r="L43" s="12">
        <v>66</v>
      </c>
      <c r="M43" s="12">
        <v>63</v>
      </c>
      <c r="N43" s="12">
        <v>60</v>
      </c>
      <c r="O43" s="12">
        <v>62</v>
      </c>
      <c r="P43" s="23">
        <v>60</v>
      </c>
      <c r="Q43" s="23">
        <v>48</v>
      </c>
      <c r="R43" s="23">
        <v>58</v>
      </c>
      <c r="S43" s="23">
        <v>49</v>
      </c>
      <c r="T43" s="23">
        <v>63</v>
      </c>
      <c r="U43" s="23">
        <v>53</v>
      </c>
      <c r="V43" s="23">
        <v>58</v>
      </c>
      <c r="W43" s="23">
        <v>49</v>
      </c>
      <c r="X43" s="23">
        <v>54</v>
      </c>
      <c r="Y43" s="23">
        <v>45</v>
      </c>
      <c r="Z43" s="23">
        <v>90</v>
      </c>
      <c r="AA43" s="24">
        <v>91</v>
      </c>
      <c r="AB43" s="24">
        <v>81</v>
      </c>
      <c r="AC43" s="24">
        <v>70</v>
      </c>
      <c r="AD43" s="24">
        <v>87</v>
      </c>
      <c r="AE43" s="24">
        <v>97</v>
      </c>
      <c r="AF43" s="24">
        <v>123</v>
      </c>
      <c r="AG43" s="24">
        <v>102</v>
      </c>
      <c r="AH43" s="24">
        <v>101</v>
      </c>
      <c r="AI43" s="24">
        <v>126</v>
      </c>
    </row>
    <row r="44" spans="1:53" x14ac:dyDescent="0.25">
      <c r="D44" s="12" t="s">
        <v>131</v>
      </c>
    </row>
    <row r="71" spans="1:38" ht="13" thickBot="1" x14ac:dyDescent="0.3">
      <c r="A71" s="3"/>
      <c r="B71" s="4" t="s">
        <v>2</v>
      </c>
      <c r="C71" s="6">
        <f>DATE(2013,1,1)</f>
        <v>41275</v>
      </c>
      <c r="D71" s="6">
        <f>DATE(2013,2,1)</f>
        <v>41306</v>
      </c>
      <c r="E71" s="6">
        <f>DATE(2013,3,1)</f>
        <v>41334</v>
      </c>
      <c r="F71" s="6">
        <f>DATE(2013,4,1)</f>
        <v>41365</v>
      </c>
      <c r="G71" s="6">
        <f>DATE(2013,5,1)</f>
        <v>41395</v>
      </c>
      <c r="H71" s="6">
        <f>DATE(2013,6,1)</f>
        <v>41426</v>
      </c>
      <c r="I71" s="6">
        <f>DATE(2013,7,1)</f>
        <v>41456</v>
      </c>
      <c r="J71" s="6">
        <f>DATE(2013,8,1)</f>
        <v>41487</v>
      </c>
      <c r="K71" s="6">
        <f>DATE(2013,9,1)</f>
        <v>41518</v>
      </c>
      <c r="L71" s="6">
        <f>DATE(2013,10,1)</f>
        <v>41548</v>
      </c>
      <c r="M71" s="6">
        <f>DATE(2013,11,1)</f>
        <v>41579</v>
      </c>
      <c r="N71" s="6">
        <f>DATE(2013,12,1)</f>
        <v>41609</v>
      </c>
      <c r="O71" s="6">
        <f>DATE(2014,1,1)</f>
        <v>41640</v>
      </c>
      <c r="P71" s="6">
        <f>DATE(2014,2,1)</f>
        <v>41671</v>
      </c>
      <c r="Q71" s="6">
        <f>DATE(2014,3,1)</f>
        <v>41699</v>
      </c>
      <c r="R71" s="6">
        <f>DATE(2014,4,1)</f>
        <v>41730</v>
      </c>
      <c r="S71" s="6">
        <f>DATE(2014,5,1)</f>
        <v>41760</v>
      </c>
      <c r="T71" s="6">
        <f>DATE(2014,6,1)</f>
        <v>41791</v>
      </c>
      <c r="U71" s="6">
        <f>DATE(2014,7,1)</f>
        <v>41821</v>
      </c>
      <c r="V71" s="6">
        <f>DATE(2014,8,1)</f>
        <v>41852</v>
      </c>
      <c r="W71" s="6">
        <f>DATE(2014,9,1)</f>
        <v>41883</v>
      </c>
      <c r="X71" s="6">
        <f>DATE(2014,10,1)</f>
        <v>41913</v>
      </c>
      <c r="Y71" s="6">
        <f>DATE(2014,11,1)</f>
        <v>41944</v>
      </c>
      <c r="Z71" s="6">
        <f>DATE(2014,12,1)</f>
        <v>41974</v>
      </c>
      <c r="AA71" s="6">
        <f>DATE(2015,1,1)</f>
        <v>42005</v>
      </c>
      <c r="AB71" s="6">
        <f>DATE(2015,2,1)</f>
        <v>42036</v>
      </c>
      <c r="AC71" s="6">
        <f>DATE(2015,3,1)</f>
        <v>42064</v>
      </c>
      <c r="AD71" s="6">
        <f>DATE(2015,4,1)</f>
        <v>42095</v>
      </c>
      <c r="AE71" s="6">
        <f>DATE(2015,5,1)</f>
        <v>42125</v>
      </c>
      <c r="AF71" s="6">
        <f>DATE(2015,6,1)</f>
        <v>42156</v>
      </c>
      <c r="AG71" s="6">
        <f>DATE(2015,7,1)</f>
        <v>42186</v>
      </c>
      <c r="AH71" s="6">
        <f>DATE(2015,8,1)</f>
        <v>42217</v>
      </c>
      <c r="AI71" s="6">
        <f>DATE(2015,9,1)</f>
        <v>42248</v>
      </c>
      <c r="AJ71" s="6">
        <f>DATE(2015,10,1)</f>
        <v>42278</v>
      </c>
      <c r="AK71" s="6">
        <f>DATE(2015,11,1)</f>
        <v>42309</v>
      </c>
      <c r="AL71" s="6">
        <f>DATE(2015,12,1)</f>
        <v>42339</v>
      </c>
    </row>
    <row r="72" spans="1:38" ht="13" thickTop="1" x14ac:dyDescent="0.25">
      <c r="A72" s="7">
        <f>DATE(($I$1-3),1,1)</f>
        <v>40909</v>
      </c>
      <c r="B72" s="8" t="s">
        <v>6</v>
      </c>
      <c r="C72" s="12">
        <v>71</v>
      </c>
    </row>
    <row r="73" spans="1:38" x14ac:dyDescent="0.25">
      <c r="A73" s="7">
        <f>DATE(($I$1-3),2,1)</f>
        <v>40940</v>
      </c>
      <c r="B73" s="8" t="s">
        <v>9</v>
      </c>
      <c r="D73" s="17">
        <v>68</v>
      </c>
    </row>
    <row r="74" spans="1:38" x14ac:dyDescent="0.25">
      <c r="A74" s="7">
        <f>DATE(($I$1-3),3,1)</f>
        <v>40969</v>
      </c>
      <c r="B74" s="8" t="s">
        <v>8</v>
      </c>
      <c r="E74" s="18">
        <v>63</v>
      </c>
    </row>
    <row r="75" spans="1:38" x14ac:dyDescent="0.25">
      <c r="A75" s="7">
        <f>DATE(($I$1-3),5,1)</f>
        <v>41030</v>
      </c>
      <c r="B75" s="8" t="s">
        <v>10</v>
      </c>
      <c r="F75" s="18">
        <v>0</v>
      </c>
      <c r="G75" s="18">
        <v>53</v>
      </c>
    </row>
    <row r="76" spans="1:38" x14ac:dyDescent="0.25">
      <c r="A76" s="7">
        <f>DATE(($I$1-3),6,1)</f>
        <v>41061</v>
      </c>
      <c r="B76" s="8" t="s">
        <v>11</v>
      </c>
      <c r="H76" s="17">
        <v>81</v>
      </c>
    </row>
    <row r="77" spans="1:38" x14ac:dyDescent="0.25">
      <c r="A77" s="7">
        <f>DATE(($I$1-3),7,1)</f>
        <v>41091</v>
      </c>
      <c r="B77" s="8" t="s">
        <v>12</v>
      </c>
      <c r="I77" s="18">
        <v>86</v>
      </c>
    </row>
    <row r="78" spans="1:38" x14ac:dyDescent="0.25">
      <c r="A78" s="7">
        <f>DATE(($I$1-3),8,1)</f>
        <v>41122</v>
      </c>
      <c r="B78" s="8" t="s">
        <v>13</v>
      </c>
      <c r="J78" s="18">
        <v>66</v>
      </c>
    </row>
    <row r="79" spans="1:38" x14ac:dyDescent="0.25">
      <c r="A79" s="7">
        <f>DATE(($I$1-3),10,1)</f>
        <v>41183</v>
      </c>
      <c r="B79" s="8" t="s">
        <v>14</v>
      </c>
      <c r="K79" s="18">
        <v>0</v>
      </c>
      <c r="L79" s="18">
        <v>63</v>
      </c>
    </row>
    <row r="80" spans="1:38" x14ac:dyDescent="0.25">
      <c r="A80" s="7">
        <f>DATE(($I$1-3),11,1)</f>
        <v>41214</v>
      </c>
      <c r="B80" s="8" t="s">
        <v>16</v>
      </c>
      <c r="M80" s="18">
        <v>60</v>
      </c>
    </row>
    <row r="81" spans="1:32" x14ac:dyDescent="0.25">
      <c r="A81" s="7">
        <f>DATE(($I$1-3),12,1)</f>
        <v>41244</v>
      </c>
      <c r="B81" s="8" t="s">
        <v>17</v>
      </c>
      <c r="N81" s="19">
        <v>62</v>
      </c>
    </row>
    <row r="82" spans="1:32" x14ac:dyDescent="0.25">
      <c r="A82" s="7">
        <f>DATE(($I$1-2),1,1)</f>
        <v>41275</v>
      </c>
      <c r="B82" s="8" t="s">
        <v>6</v>
      </c>
      <c r="O82" s="12">
        <v>60</v>
      </c>
    </row>
    <row r="83" spans="1:32" x14ac:dyDescent="0.25">
      <c r="A83" s="7">
        <f>DATE(($I$1-2),2,15)</f>
        <v>41320</v>
      </c>
      <c r="B83" s="8" t="s">
        <v>9</v>
      </c>
      <c r="P83" s="12">
        <v>48</v>
      </c>
    </row>
    <row r="84" spans="1:32" x14ac:dyDescent="0.25">
      <c r="A84" s="7">
        <f>DATE(($I$1-2),3,1)</f>
        <v>41334</v>
      </c>
      <c r="B84" s="8" t="s">
        <v>8</v>
      </c>
      <c r="Q84" s="12">
        <v>58</v>
      </c>
    </row>
    <row r="85" spans="1:32" x14ac:dyDescent="0.25">
      <c r="A85" s="7">
        <f>DATE(($I$1-2),5,1)</f>
        <v>41395</v>
      </c>
      <c r="B85" s="8" t="s">
        <v>10</v>
      </c>
      <c r="R85" s="12">
        <v>0</v>
      </c>
      <c r="S85" s="12">
        <v>49</v>
      </c>
    </row>
    <row r="86" spans="1:32" x14ac:dyDescent="0.25">
      <c r="A86" s="7">
        <f>DATE(($I$1-2),6,15)</f>
        <v>41440</v>
      </c>
      <c r="B86" s="8" t="s">
        <v>11</v>
      </c>
      <c r="T86" s="18">
        <v>63</v>
      </c>
    </row>
    <row r="87" spans="1:32" x14ac:dyDescent="0.25">
      <c r="A87" s="7">
        <f>DATE(($I$1-2),7,1)</f>
        <v>41456</v>
      </c>
      <c r="B87" s="8" t="s">
        <v>12</v>
      </c>
      <c r="U87" s="18">
        <v>53</v>
      </c>
    </row>
    <row r="88" spans="1:32" x14ac:dyDescent="0.25">
      <c r="A88" s="7">
        <f>DATE(($I$1-2),8,1)</f>
        <v>41487</v>
      </c>
      <c r="B88" s="8" t="s">
        <v>13</v>
      </c>
      <c r="V88" s="12">
        <v>58</v>
      </c>
      <c r="W88" s="12"/>
    </row>
    <row r="89" spans="1:32" x14ac:dyDescent="0.25">
      <c r="A89" s="7">
        <f>DATE(($I$1-2),10,1)</f>
        <v>41548</v>
      </c>
      <c r="B89" s="8" t="s">
        <v>14</v>
      </c>
      <c r="W89" s="18">
        <v>0</v>
      </c>
      <c r="X89" s="18">
        <v>49</v>
      </c>
    </row>
    <row r="90" spans="1:32" x14ac:dyDescent="0.25">
      <c r="A90" s="7">
        <f>DATE(($I$1-2),11,1)</f>
        <v>41579</v>
      </c>
      <c r="B90" s="8" t="s">
        <v>16</v>
      </c>
      <c r="Y90" s="18">
        <v>54</v>
      </c>
    </row>
    <row r="91" spans="1:32" x14ac:dyDescent="0.25">
      <c r="A91" s="7">
        <f>DATE(($I$1-2),12,1)</f>
        <v>41609</v>
      </c>
      <c r="B91" s="8" t="s">
        <v>17</v>
      </c>
      <c r="Z91" s="18">
        <v>45</v>
      </c>
    </row>
    <row r="92" spans="1:32" x14ac:dyDescent="0.25">
      <c r="A92" s="7">
        <f>DATE(($I$1-1),1,1)</f>
        <v>41640</v>
      </c>
      <c r="B92" s="8" t="s">
        <v>6</v>
      </c>
      <c r="AA92" s="18">
        <v>90</v>
      </c>
    </row>
    <row r="93" spans="1:32" x14ac:dyDescent="0.25">
      <c r="A93" s="7">
        <f>DATE(($I$1-1),2,28)</f>
        <v>41698</v>
      </c>
      <c r="B93" s="8" t="s">
        <v>9</v>
      </c>
      <c r="AB93" s="25">
        <v>91</v>
      </c>
    </row>
    <row r="94" spans="1:32" x14ac:dyDescent="0.25">
      <c r="A94" s="7">
        <f>DATE(($I$1-1),3,1)</f>
        <v>41699</v>
      </c>
      <c r="B94" s="8" t="s">
        <v>8</v>
      </c>
      <c r="AC94" s="25">
        <v>81</v>
      </c>
    </row>
    <row r="95" spans="1:32" x14ac:dyDescent="0.25">
      <c r="A95" s="7">
        <f>DATE(($I$1-1),5,1)</f>
        <v>41760</v>
      </c>
      <c r="B95" s="8" t="s">
        <v>10</v>
      </c>
      <c r="AD95" s="12">
        <v>0</v>
      </c>
      <c r="AE95" s="25">
        <v>70</v>
      </c>
    </row>
    <row r="96" spans="1:32" x14ac:dyDescent="0.25">
      <c r="A96" s="7">
        <f>DATE(($I$1-1),6,1)</f>
        <v>41791</v>
      </c>
      <c r="B96" s="8" t="s">
        <v>11</v>
      </c>
      <c r="AF96" s="25">
        <v>87</v>
      </c>
    </row>
    <row r="97" spans="1:38" x14ac:dyDescent="0.25">
      <c r="A97" s="7">
        <f>DATE(($I$1-1),7,30)</f>
        <v>41850</v>
      </c>
      <c r="B97" s="8" t="s">
        <v>12</v>
      </c>
      <c r="AG97" s="25">
        <v>97</v>
      </c>
    </row>
    <row r="98" spans="1:38" x14ac:dyDescent="0.25">
      <c r="A98" s="7">
        <f>DATE(($I$1-1),8,1)</f>
        <v>41852</v>
      </c>
      <c r="B98" s="8" t="s">
        <v>13</v>
      </c>
      <c r="AH98" s="25">
        <v>123</v>
      </c>
    </row>
    <row r="99" spans="1:38" x14ac:dyDescent="0.25">
      <c r="A99" s="7">
        <f>DATE(($I$1-1),10,1)</f>
        <v>41913</v>
      </c>
      <c r="B99" s="8" t="s">
        <v>14</v>
      </c>
      <c r="AI99" s="25">
        <v>0</v>
      </c>
      <c r="AJ99" s="25">
        <v>102</v>
      </c>
    </row>
    <row r="100" spans="1:38" x14ac:dyDescent="0.25">
      <c r="A100" s="7">
        <f>DATE(($I$1-1),11,1)</f>
        <v>41944</v>
      </c>
      <c r="B100" s="8" t="s">
        <v>16</v>
      </c>
      <c r="AJ100" s="25"/>
      <c r="AK100" s="12">
        <v>101</v>
      </c>
    </row>
    <row r="101" spans="1:38" x14ac:dyDescent="0.25">
      <c r="A101" s="7">
        <f>DATE(($I$1-1),12,1)</f>
        <v>41974</v>
      </c>
      <c r="B101" s="8" t="s">
        <v>17</v>
      </c>
      <c r="AL101" s="26">
        <v>126</v>
      </c>
    </row>
    <row r="108" spans="1:38" x14ac:dyDescent="0.25">
      <c r="C108" s="12" t="s">
        <v>133</v>
      </c>
      <c r="D108" s="12" t="s">
        <v>134</v>
      </c>
      <c r="E108" s="12" t="s">
        <v>135</v>
      </c>
      <c r="F108" s="12" t="s">
        <v>136</v>
      </c>
      <c r="G108" s="12" t="s">
        <v>139</v>
      </c>
      <c r="H108" s="12" t="s">
        <v>140</v>
      </c>
      <c r="I108" s="12" t="s">
        <v>141</v>
      </c>
      <c r="J108" s="12" t="s">
        <v>142</v>
      </c>
      <c r="K108" s="12" t="s">
        <v>143</v>
      </c>
      <c r="L108" s="12" t="s">
        <v>144</v>
      </c>
      <c r="M108" s="12" t="s">
        <v>145</v>
      </c>
      <c r="N108" s="12" t="s">
        <v>146</v>
      </c>
    </row>
    <row r="109" spans="1:38" x14ac:dyDescent="0.25">
      <c r="B109" s="12" t="s">
        <v>129</v>
      </c>
      <c r="C109" s="12">
        <f>MIN(C72,D73,E74)</f>
        <v>63</v>
      </c>
      <c r="D109" s="12">
        <f>MIN(G75,H76)</f>
        <v>53</v>
      </c>
      <c r="E109" s="12">
        <f>MIN(I77,J78)</f>
        <v>66</v>
      </c>
      <c r="F109" s="12">
        <f>MIN(L79,M80,N81)</f>
        <v>60</v>
      </c>
      <c r="G109" s="12">
        <f>MIN(O82,P83,Q84)</f>
        <v>48</v>
      </c>
      <c r="H109" s="12">
        <f>MIN(S85,T86)</f>
        <v>49</v>
      </c>
      <c r="I109" s="12">
        <f>MIN(U87,V88)</f>
        <v>53</v>
      </c>
      <c r="J109" s="12">
        <f>MIN(X89,Y90,Z91)</f>
        <v>45</v>
      </c>
      <c r="K109" s="12">
        <f>MIN(AA92,AB93,AC94)</f>
        <v>81</v>
      </c>
      <c r="L109" s="12">
        <f>MIN(AE95,AF96)</f>
        <v>70</v>
      </c>
      <c r="M109" s="12">
        <f>MIN(AG97,AH98)</f>
        <v>97</v>
      </c>
      <c r="N109" s="12">
        <f>MIN(AJ99,AK100,AL101)</f>
        <v>101</v>
      </c>
    </row>
    <row r="110" spans="1:38" x14ac:dyDescent="0.25">
      <c r="B110" s="12" t="s">
        <v>130</v>
      </c>
      <c r="C110" s="12">
        <f>AVERAGE(C72,D73,E74)</f>
        <v>67.333333333333329</v>
      </c>
      <c r="D110" s="12">
        <f>AVERAGE(G75,H76)</f>
        <v>67</v>
      </c>
      <c r="E110" s="12">
        <f>AVERAGE(I77,J78)</f>
        <v>76</v>
      </c>
      <c r="F110" s="12">
        <f>AVERAGE(L79,M80,N81)</f>
        <v>61.666666666666664</v>
      </c>
      <c r="G110" s="12">
        <f>AVERAGE(O82,P83,Q84)</f>
        <v>55.333333333333336</v>
      </c>
      <c r="H110" s="12">
        <f>AVERAGE(S85,T86)</f>
        <v>56</v>
      </c>
      <c r="I110" s="12">
        <f>AVERAGE(U87,V88)</f>
        <v>55.5</v>
      </c>
      <c r="J110" s="12">
        <f>AVERAGE(X89,Y90,Z91)</f>
        <v>49.333333333333336</v>
      </c>
      <c r="K110" s="12">
        <f>AVERAGE(AA92,AB93,AC94)</f>
        <v>87.333333333333329</v>
      </c>
      <c r="L110" s="12">
        <f>AVERAGE(AE95,AF96)</f>
        <v>78.5</v>
      </c>
      <c r="M110" s="12">
        <f>AVERAGE(AG97,AH98)</f>
        <v>110</v>
      </c>
      <c r="N110" s="12">
        <f>AVERAGE(AJ99,AK100,AL101)</f>
        <v>109.66666666666667</v>
      </c>
    </row>
    <row r="111" spans="1:38" x14ac:dyDescent="0.25">
      <c r="B111" s="12" t="s">
        <v>131</v>
      </c>
      <c r="C111" s="12">
        <f>MAX(C72,D73,E74)</f>
        <v>71</v>
      </c>
      <c r="D111" s="12">
        <f>MAX(G75,H76)</f>
        <v>81</v>
      </c>
      <c r="E111" s="12">
        <f>MAX(I77,J78,K79)</f>
        <v>86</v>
      </c>
      <c r="F111" s="12">
        <f>MAX(L79,M80,N81)</f>
        <v>63</v>
      </c>
      <c r="G111" s="12">
        <f>MAX(O82,P83,Q84)</f>
        <v>60</v>
      </c>
      <c r="H111" s="12">
        <f>MAX(S85,T86)</f>
        <v>63</v>
      </c>
      <c r="I111" s="12">
        <f>MAX(U87,V88)</f>
        <v>58</v>
      </c>
      <c r="J111" s="12">
        <f>MAX(X89,Y90,Z91)</f>
        <v>54</v>
      </c>
      <c r="K111" s="12">
        <f>MAX(AA92,AB93,AC94)</f>
        <v>91</v>
      </c>
      <c r="L111" s="12">
        <f>MAX(AE95,AF96)</f>
        <v>87</v>
      </c>
      <c r="M111" s="12">
        <f>MAX(AG97,AH98)</f>
        <v>123</v>
      </c>
      <c r="N111" s="12">
        <f>MAX(AJ99,AK100,AL101)</f>
        <v>126</v>
      </c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31" spans="2:5" x14ac:dyDescent="0.25">
      <c r="B131" s="8"/>
    </row>
    <row r="132" spans="2:5" x14ac:dyDescent="0.25">
      <c r="B132" s="8"/>
    </row>
    <row r="133" spans="2:5" x14ac:dyDescent="0.25">
      <c r="B133" s="8"/>
    </row>
    <row r="134" spans="2:5" x14ac:dyDescent="0.25">
      <c r="B134" s="8"/>
    </row>
    <row r="139" spans="2:5" ht="13" thickBot="1" x14ac:dyDescent="0.3">
      <c r="B139" s="4"/>
      <c r="C139" s="12">
        <v>2013</v>
      </c>
      <c r="D139" s="12">
        <v>2014</v>
      </c>
      <c r="E139" s="12">
        <v>2015</v>
      </c>
    </row>
    <row r="140" spans="2:5" ht="13" thickTop="1" x14ac:dyDescent="0.25">
      <c r="B140" s="20" t="s">
        <v>129</v>
      </c>
      <c r="C140" s="12">
        <f>MIN(C72,D73,E74,G75,H76,I77,J78,L79,M80,N81)</f>
        <v>53</v>
      </c>
      <c r="D140" s="12">
        <f>MIN(O82,P83,Q84,S85,T86,U87,V88,X89,Y90,Z91)</f>
        <v>45</v>
      </c>
      <c r="E140" s="12">
        <f>MIN(AA92,AB93,AC94,AE95,AF96,AG97,AH98,AJ99,AK100,AL101)</f>
        <v>70</v>
      </c>
    </row>
    <row r="141" spans="2:5" x14ac:dyDescent="0.25">
      <c r="B141" s="20" t="s">
        <v>130</v>
      </c>
      <c r="C141" s="12">
        <f>AVERAGE(C72,D73,E74,G75,H76,I77,J78,L79,M80,N81)</f>
        <v>67.3</v>
      </c>
      <c r="D141" s="12">
        <f>AVERAGE(O82,P83,Q84,S85,T86,U87,V88,X89,Y90,Z91)</f>
        <v>53.7</v>
      </c>
      <c r="E141" s="12">
        <f>AVERAGE(AA92,AB93,AC94,AE95,AF96,AG97,AH98,AJ99,AK100,AL101)</f>
        <v>96.8</v>
      </c>
    </row>
    <row r="142" spans="2:5" x14ac:dyDescent="0.25">
      <c r="B142" s="20" t="s">
        <v>131</v>
      </c>
      <c r="C142" s="12">
        <f>MAX(C72,D73,E74,F75,G75,H76,I77,J78,K79,L79,M80,N81)</f>
        <v>86</v>
      </c>
      <c r="D142" s="12">
        <f>MAX(O82,P83,Q84,S85,T86,U87,V88,X89,Y90,Z91)</f>
        <v>63</v>
      </c>
      <c r="E142" s="12">
        <f>MAX(AA92,AB93,AC94,AE95,AF96,AG97,AH98,AJ99,AK100,AL101)</f>
        <v>126</v>
      </c>
    </row>
    <row r="143" spans="2:5" x14ac:dyDescent="0.25">
      <c r="B143" s="8"/>
    </row>
    <row r="144" spans="2:5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3"/>
  <sheetViews>
    <sheetView topLeftCell="A20" zoomScale="85" zoomScaleNormal="85" workbookViewId="0">
      <selection activeCell="F42" sqref="F42"/>
    </sheetView>
  </sheetViews>
  <sheetFormatPr defaultRowHeight="12.5" x14ac:dyDescent="0.25"/>
  <sheetData>
    <row r="1" spans="1:53" x14ac:dyDescent="0.25">
      <c r="I1">
        <v>2015</v>
      </c>
    </row>
    <row r="2" spans="1:53" x14ac:dyDescent="0.25">
      <c r="L2" t="s">
        <v>132</v>
      </c>
    </row>
    <row r="4" spans="1:53" x14ac:dyDescent="0.25">
      <c r="A4" s="1"/>
      <c r="B4" s="1"/>
      <c r="C4" s="1"/>
      <c r="D4" s="1"/>
      <c r="E4" s="1" t="s">
        <v>0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3" thickBot="1" x14ac:dyDescent="0.3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5">
        <f>DATE(2012,1,1)</f>
        <v>40909</v>
      </c>
      <c r="G5" s="6">
        <f>DATE(2012,2,1)</f>
        <v>40940</v>
      </c>
      <c r="H5" s="6">
        <f>DATE(2012,3,1)</f>
        <v>40969</v>
      </c>
      <c r="I5" s="6">
        <f>DATE(2012,4,1)</f>
        <v>41000</v>
      </c>
      <c r="J5" s="6">
        <f>DATE(2012,5,1)</f>
        <v>41030</v>
      </c>
      <c r="K5" s="6">
        <f>DATE(2012,6,1)</f>
        <v>41061</v>
      </c>
      <c r="L5" s="6">
        <f>DATE(2012,7,1)</f>
        <v>41091</v>
      </c>
      <c r="M5" s="6">
        <f>DATE(2012,8,1)</f>
        <v>41122</v>
      </c>
      <c r="N5" s="6">
        <f>DATE(2012,9,1)</f>
        <v>41153</v>
      </c>
      <c r="O5" s="6">
        <f>DATE(2012,10,1)</f>
        <v>41183</v>
      </c>
      <c r="P5" s="6">
        <f>DATE(2012,11,1)</f>
        <v>41214</v>
      </c>
      <c r="Q5" s="6">
        <f>DATE(2012,12,1)</f>
        <v>41244</v>
      </c>
      <c r="R5" s="6">
        <f>DATE(2013,1,1)</f>
        <v>41275</v>
      </c>
      <c r="S5" s="6">
        <f>DATE(2013,2,1)</f>
        <v>41306</v>
      </c>
      <c r="T5" s="6">
        <f>DATE(2013,3,1)</f>
        <v>41334</v>
      </c>
      <c r="U5" s="6">
        <f>DATE(2013,4,1)</f>
        <v>41365</v>
      </c>
      <c r="V5" s="6">
        <f>DATE(2013,5,1)</f>
        <v>41395</v>
      </c>
      <c r="W5" s="6">
        <f>DATE(2013,6,1)</f>
        <v>41426</v>
      </c>
      <c r="X5" s="6">
        <f>DATE(2013,7,1)</f>
        <v>41456</v>
      </c>
      <c r="Y5" s="6">
        <f>DATE(2013,8,1)</f>
        <v>41487</v>
      </c>
      <c r="Z5" s="6">
        <f>DATE(2013,9,1)</f>
        <v>41518</v>
      </c>
      <c r="AA5" s="6">
        <f>DATE(2013,10,1)</f>
        <v>41548</v>
      </c>
      <c r="AB5" s="6">
        <f>DATE(2013,11,1)</f>
        <v>41579</v>
      </c>
      <c r="AC5" s="6">
        <f>DATE(2013,12,1)</f>
        <v>41609</v>
      </c>
      <c r="AD5" s="6">
        <f>DATE(2014,1,1)</f>
        <v>41640</v>
      </c>
      <c r="AE5" s="6">
        <f>DATE(2014,2,1)</f>
        <v>41671</v>
      </c>
      <c r="AF5" s="6">
        <f>DATE(2014,3,1)</f>
        <v>41699</v>
      </c>
      <c r="AG5" s="6">
        <f>DATE(2014,4,1)</f>
        <v>41730</v>
      </c>
      <c r="AH5" s="6">
        <f>DATE(2014,5,1)</f>
        <v>41760</v>
      </c>
      <c r="AI5" s="6">
        <f>DATE(2014,6,1)</f>
        <v>41791</v>
      </c>
      <c r="AJ5" s="6">
        <f>DATE(2014,7,1)</f>
        <v>41821</v>
      </c>
      <c r="AK5" s="6">
        <f>DATE(2014,8,1)</f>
        <v>41852</v>
      </c>
      <c r="AL5" s="6">
        <f>DATE(2014,9,1)</f>
        <v>41883</v>
      </c>
      <c r="AM5" s="6">
        <f>DATE(2014,10,1)</f>
        <v>41913</v>
      </c>
      <c r="AN5" s="6">
        <f>DATE(2014,11,1)</f>
        <v>41944</v>
      </c>
      <c r="AO5" s="6">
        <f>DATE(2014,12,1)</f>
        <v>41974</v>
      </c>
      <c r="AP5" s="6">
        <f>DATE(2015,1,1)</f>
        <v>42005</v>
      </c>
      <c r="AQ5" s="6">
        <f>DATE(2015,2,1)</f>
        <v>42036</v>
      </c>
      <c r="AR5" s="6">
        <f>DATE(2015,3,1)</f>
        <v>42064</v>
      </c>
      <c r="AS5" s="6">
        <f>DATE(2015,4,1)</f>
        <v>42095</v>
      </c>
      <c r="AT5" s="6">
        <f>DATE(2015,5,1)</f>
        <v>42125</v>
      </c>
      <c r="AU5" s="6">
        <f>DATE(2015,6,1)</f>
        <v>42156</v>
      </c>
      <c r="AV5" s="6">
        <f>DATE(2015,7,1)</f>
        <v>42186</v>
      </c>
      <c r="AW5" s="6">
        <f>DATE(2015,8,1)</f>
        <v>42217</v>
      </c>
      <c r="AX5" s="6">
        <f>DATE(2015,9,1)</f>
        <v>42248</v>
      </c>
      <c r="AY5" s="6">
        <f>DATE(2015,10,1)</f>
        <v>42278</v>
      </c>
      <c r="AZ5" s="6">
        <f>DATE(2015,11,1)</f>
        <v>42309</v>
      </c>
      <c r="BA5" s="6">
        <f>DATE(2015,12,1)</f>
        <v>42339</v>
      </c>
    </row>
    <row r="6" spans="1:53" ht="13" thickTop="1" x14ac:dyDescent="0.25">
      <c r="A6" s="7">
        <f>DATE(($I$1-3),1,1)</f>
        <v>40909</v>
      </c>
      <c r="B6" s="8" t="s">
        <v>6</v>
      </c>
      <c r="C6" s="8">
        <v>1</v>
      </c>
      <c r="D6" s="1">
        <v>2400</v>
      </c>
      <c r="E6" s="9" t="s">
        <v>7</v>
      </c>
      <c r="F6" s="10">
        <v>45</v>
      </c>
      <c r="G6" s="1">
        <v>3</v>
      </c>
      <c r="H6" s="1">
        <v>5</v>
      </c>
      <c r="I6" s="1">
        <v>3</v>
      </c>
      <c r="J6" s="1">
        <v>2</v>
      </c>
      <c r="K6" s="1">
        <v>6</v>
      </c>
      <c r="L6" s="1">
        <v>3</v>
      </c>
      <c r="M6" s="1">
        <v>2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7">
        <f>DATE(($I$1-3),2,1)</f>
        <v>40940</v>
      </c>
      <c r="B7" s="8" t="s">
        <v>9</v>
      </c>
      <c r="C7" s="8">
        <v>1</v>
      </c>
      <c r="D7" s="1">
        <v>3780</v>
      </c>
      <c r="E7" s="11" t="s">
        <v>7</v>
      </c>
      <c r="F7" s="2"/>
      <c r="G7" s="10">
        <v>38</v>
      </c>
      <c r="H7" s="1">
        <v>6</v>
      </c>
      <c r="I7" s="1">
        <v>8</v>
      </c>
      <c r="J7" s="1">
        <v>2</v>
      </c>
      <c r="K7" s="1">
        <v>3</v>
      </c>
      <c r="L7" s="1">
        <v>4</v>
      </c>
      <c r="M7" s="1">
        <v>1</v>
      </c>
      <c r="N7" s="1">
        <v>5</v>
      </c>
      <c r="O7" s="1">
        <v>0</v>
      </c>
      <c r="P7" s="1">
        <v>0</v>
      </c>
      <c r="Q7" s="1">
        <v>1</v>
      </c>
      <c r="R7" s="1">
        <v>0</v>
      </c>
      <c r="S7" s="1">
        <v>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7">
        <f>DATE(($I$1-3),3,1)</f>
        <v>40969</v>
      </c>
      <c r="B8" s="8" t="s">
        <v>8</v>
      </c>
      <c r="C8" s="8">
        <v>1</v>
      </c>
      <c r="D8" s="1">
        <v>4593</v>
      </c>
      <c r="E8" s="11" t="s">
        <v>7</v>
      </c>
      <c r="F8" s="10"/>
      <c r="G8" s="1"/>
      <c r="H8" s="1">
        <v>41</v>
      </c>
      <c r="I8" s="1">
        <v>5</v>
      </c>
      <c r="J8" s="1">
        <v>3</v>
      </c>
      <c r="K8" s="1">
        <v>4</v>
      </c>
      <c r="L8" s="1">
        <v>3</v>
      </c>
      <c r="M8" s="1">
        <v>2</v>
      </c>
      <c r="N8" s="1">
        <v>2</v>
      </c>
      <c r="O8" s="1">
        <v>1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7">
        <f>DATE(($I$1-3),5,1)</f>
        <v>41030</v>
      </c>
      <c r="B9" s="8" t="s">
        <v>10</v>
      </c>
      <c r="C9" s="8">
        <v>1</v>
      </c>
      <c r="D9" s="1">
        <v>3690</v>
      </c>
      <c r="E9" s="11" t="s">
        <v>7</v>
      </c>
      <c r="F9" s="10"/>
      <c r="G9" s="1"/>
      <c r="H9" s="1"/>
      <c r="I9" s="1"/>
      <c r="J9" s="1">
        <v>33</v>
      </c>
      <c r="K9" s="1">
        <v>4</v>
      </c>
      <c r="L9" s="1">
        <v>2</v>
      </c>
      <c r="M9" s="1">
        <v>5</v>
      </c>
      <c r="N9" s="1">
        <v>2</v>
      </c>
      <c r="O9" s="1">
        <v>2</v>
      </c>
      <c r="P9" s="1">
        <v>1</v>
      </c>
      <c r="Q9" s="1">
        <v>3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7">
        <f>DATE(($I$1-3),6,1)</f>
        <v>41061</v>
      </c>
      <c r="B10" s="8" t="s">
        <v>11</v>
      </c>
      <c r="C10" s="8">
        <v>1</v>
      </c>
      <c r="D10" s="1">
        <v>4400</v>
      </c>
      <c r="E10" s="11" t="s">
        <v>7</v>
      </c>
      <c r="F10" s="10"/>
      <c r="G10" s="1"/>
      <c r="H10" s="1"/>
      <c r="I10" s="1"/>
      <c r="J10" s="1"/>
      <c r="K10" s="1">
        <v>55</v>
      </c>
      <c r="L10" s="1">
        <v>3</v>
      </c>
      <c r="M10" s="1">
        <v>5</v>
      </c>
      <c r="N10" s="1">
        <v>3</v>
      </c>
      <c r="O10" s="1">
        <v>2</v>
      </c>
      <c r="P10" s="1">
        <v>6</v>
      </c>
      <c r="Q10" s="1">
        <v>3</v>
      </c>
      <c r="R10" s="1">
        <v>2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7">
        <f>DATE(($I$1-3),7,1)</f>
        <v>41091</v>
      </c>
      <c r="B11" s="8" t="s">
        <v>12</v>
      </c>
      <c r="C11" s="8">
        <v>1</v>
      </c>
      <c r="D11" s="1">
        <v>4450</v>
      </c>
      <c r="E11" s="11" t="s">
        <v>7</v>
      </c>
      <c r="F11" s="10"/>
      <c r="G11" s="1"/>
      <c r="H11" s="1"/>
      <c r="I11" s="1"/>
      <c r="J11" s="1"/>
      <c r="K11" s="1"/>
      <c r="L11" s="1">
        <v>56</v>
      </c>
      <c r="M11" s="1">
        <v>6</v>
      </c>
      <c r="N11" s="1">
        <v>8</v>
      </c>
      <c r="O11" s="1">
        <v>2</v>
      </c>
      <c r="P11" s="1">
        <v>3</v>
      </c>
      <c r="Q11" s="1">
        <v>4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7">
        <f>DATE(($I$1-3),8,1)</f>
        <v>41122</v>
      </c>
      <c r="B12" s="8" t="s">
        <v>13</v>
      </c>
      <c r="C12" s="8">
        <v>1</v>
      </c>
      <c r="D12" s="1">
        <v>4925</v>
      </c>
      <c r="E12" s="11" t="s">
        <v>7</v>
      </c>
      <c r="F12" s="10"/>
      <c r="G12" s="1"/>
      <c r="H12" s="1"/>
      <c r="I12" s="1"/>
      <c r="J12" s="1"/>
      <c r="K12" s="1"/>
      <c r="L12" s="1"/>
      <c r="M12" s="1">
        <v>44</v>
      </c>
      <c r="N12" s="1">
        <v>4</v>
      </c>
      <c r="O12" s="1">
        <v>3</v>
      </c>
      <c r="P12" s="1">
        <v>5</v>
      </c>
      <c r="Q12" s="1">
        <v>2</v>
      </c>
      <c r="R12" s="1">
        <v>3</v>
      </c>
      <c r="S12" s="1">
        <v>2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7">
        <f>DATE(($I$1-3),10,1)</f>
        <v>41183</v>
      </c>
      <c r="B13" s="8" t="s">
        <v>14</v>
      </c>
      <c r="C13" s="8">
        <v>1</v>
      </c>
      <c r="D13" s="1">
        <v>5645</v>
      </c>
      <c r="E13" s="11" t="s">
        <v>7</v>
      </c>
      <c r="F13" s="10"/>
      <c r="G13" s="1"/>
      <c r="H13" s="1"/>
      <c r="I13" s="1"/>
      <c r="J13" s="1"/>
      <c r="K13" s="1"/>
      <c r="L13" s="1"/>
      <c r="M13" s="1"/>
      <c r="N13" s="1"/>
      <c r="O13" s="1">
        <v>43</v>
      </c>
      <c r="P13" s="1">
        <v>2</v>
      </c>
      <c r="Q13" s="1">
        <v>4</v>
      </c>
      <c r="R13" s="1">
        <v>3</v>
      </c>
      <c r="S13" s="1">
        <v>4</v>
      </c>
      <c r="T13" s="1">
        <v>2</v>
      </c>
      <c r="U13" s="1">
        <v>1</v>
      </c>
      <c r="V13" s="1">
        <v>3</v>
      </c>
      <c r="W13" s="1">
        <v>0</v>
      </c>
      <c r="X13" s="1">
        <v>0</v>
      </c>
      <c r="Y13" s="1">
        <v>1</v>
      </c>
      <c r="Z13" s="1">
        <v>0</v>
      </c>
      <c r="AA13" s="1">
        <v>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7">
        <f>DATE(($I$1-3),11,1)</f>
        <v>41214</v>
      </c>
      <c r="B14" s="8" t="s">
        <v>16</v>
      </c>
      <c r="C14" s="8">
        <v>1</v>
      </c>
      <c r="D14" s="1">
        <v>6323</v>
      </c>
      <c r="E14" s="11" t="s">
        <v>7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>
        <v>38</v>
      </c>
      <c r="Q14" s="1">
        <v>4</v>
      </c>
      <c r="R14" s="1">
        <v>3</v>
      </c>
      <c r="S14" s="1">
        <v>5</v>
      </c>
      <c r="T14" s="1">
        <v>2</v>
      </c>
      <c r="U14" s="1">
        <v>3</v>
      </c>
      <c r="V14" s="1">
        <v>2</v>
      </c>
      <c r="W14" s="1">
        <v>1</v>
      </c>
      <c r="X14" s="1">
        <v>1</v>
      </c>
      <c r="Y14" s="1">
        <v>0</v>
      </c>
      <c r="Z14" s="1">
        <v>1</v>
      </c>
      <c r="AA14" s="1">
        <v>0</v>
      </c>
      <c r="AB14" s="1">
        <v>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7">
        <f>DATE(($I$1-3),12,1)</f>
        <v>41244</v>
      </c>
      <c r="B15" s="8" t="s">
        <v>17</v>
      </c>
      <c r="C15" s="8">
        <v>1</v>
      </c>
      <c r="D15" s="1">
        <v>3809</v>
      </c>
      <c r="E15" s="11" t="s">
        <v>7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42</v>
      </c>
      <c r="R15" s="1">
        <v>2</v>
      </c>
      <c r="S15" s="1">
        <v>4</v>
      </c>
      <c r="T15" s="1">
        <v>3</v>
      </c>
      <c r="U15" s="1">
        <v>4</v>
      </c>
      <c r="V15" s="1">
        <v>2</v>
      </c>
      <c r="W15" s="1">
        <v>1</v>
      </c>
      <c r="X15" s="1">
        <v>3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7">
        <f>DATE(($I$1-2),1,1)</f>
        <v>41275</v>
      </c>
      <c r="B16" s="8" t="s">
        <v>6</v>
      </c>
      <c r="C16" s="8">
        <v>2</v>
      </c>
      <c r="D16" s="1">
        <v>2900</v>
      </c>
      <c r="E16" s="11" t="s">
        <v>7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40</v>
      </c>
      <c r="S16" s="1">
        <v>2</v>
      </c>
      <c r="T16" s="1">
        <v>6</v>
      </c>
      <c r="U16" s="1">
        <v>2</v>
      </c>
      <c r="V16" s="1">
        <v>1</v>
      </c>
      <c r="W16" s="1">
        <v>2</v>
      </c>
      <c r="X16" s="1">
        <v>3</v>
      </c>
      <c r="Y16" s="1">
        <v>2</v>
      </c>
      <c r="Z16" s="1">
        <v>1</v>
      </c>
      <c r="AA16" s="1">
        <v>0</v>
      </c>
      <c r="AB16" s="1">
        <v>1</v>
      </c>
      <c r="AC16" s="1">
        <v>0</v>
      </c>
      <c r="AD16" s="1">
        <v>1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7">
        <f>DATE(($I$1-2),2,15)</f>
        <v>41320</v>
      </c>
      <c r="B17" s="8" t="s">
        <v>9</v>
      </c>
      <c r="C17" s="8">
        <v>2</v>
      </c>
      <c r="D17" s="1">
        <v>3800</v>
      </c>
      <c r="E17" s="11" t="s">
        <v>7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25</v>
      </c>
      <c r="T17" s="1">
        <v>4</v>
      </c>
      <c r="U17" s="1">
        <v>6</v>
      </c>
      <c r="V17" s="1">
        <v>3</v>
      </c>
      <c r="W17" s="1">
        <v>1</v>
      </c>
      <c r="X17" s="1">
        <v>2</v>
      </c>
      <c r="Y17" s="1">
        <v>2</v>
      </c>
      <c r="Z17" s="1">
        <v>3</v>
      </c>
      <c r="AA17" s="1">
        <v>1</v>
      </c>
      <c r="AB17" s="1">
        <v>0</v>
      </c>
      <c r="AC17" s="1">
        <v>1</v>
      </c>
      <c r="AD17" s="1">
        <v>0</v>
      </c>
      <c r="AE17" s="1">
        <v>1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7">
        <f>DATE(($I$1-2),3,1)</f>
        <v>41334</v>
      </c>
      <c r="B18" s="8" t="s">
        <v>8</v>
      </c>
      <c r="C18" s="8">
        <v>2</v>
      </c>
      <c r="D18" s="1">
        <v>5215</v>
      </c>
      <c r="E18" s="11" t="s">
        <v>7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36</v>
      </c>
      <c r="U18" s="1">
        <v>3</v>
      </c>
      <c r="V18" s="1">
        <v>4</v>
      </c>
      <c r="W18" s="1">
        <v>5</v>
      </c>
      <c r="X18" s="1">
        <v>1</v>
      </c>
      <c r="Y18" s="1">
        <v>4</v>
      </c>
      <c r="Z18" s="1">
        <v>1</v>
      </c>
      <c r="AA18" s="1">
        <v>2</v>
      </c>
      <c r="AB18" s="1">
        <v>1</v>
      </c>
      <c r="AC18" s="1">
        <v>0</v>
      </c>
      <c r="AD18" s="1">
        <v>1</v>
      </c>
      <c r="AE18" s="1">
        <v>0</v>
      </c>
      <c r="AF18" s="1">
        <v>1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7">
        <f>DATE(($I$1-2),5,1)</f>
        <v>41395</v>
      </c>
      <c r="B19" s="8" t="s">
        <v>10</v>
      </c>
      <c r="C19" s="8">
        <v>2</v>
      </c>
      <c r="D19" s="1">
        <v>3900</v>
      </c>
      <c r="E19" s="11" t="s">
        <v>7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28</v>
      </c>
      <c r="W19" s="1">
        <v>2</v>
      </c>
      <c r="X19" s="1">
        <v>3</v>
      </c>
      <c r="Y19" s="1">
        <v>4</v>
      </c>
      <c r="Z19" s="1">
        <v>3</v>
      </c>
      <c r="AA19" s="1">
        <v>3</v>
      </c>
      <c r="AB19" s="1">
        <v>2</v>
      </c>
      <c r="AC19" s="1">
        <v>2</v>
      </c>
      <c r="AD19" s="1">
        <v>1</v>
      </c>
      <c r="AE19" s="1">
        <v>0</v>
      </c>
      <c r="AF19" s="1">
        <v>1</v>
      </c>
      <c r="AG19" s="1">
        <v>0</v>
      </c>
      <c r="AH19" s="1"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7">
        <f>DATE(($I$1-2),6,15)</f>
        <v>41440</v>
      </c>
      <c r="B20" s="8" t="s">
        <v>11</v>
      </c>
      <c r="C20" s="8">
        <v>2</v>
      </c>
      <c r="D20" s="1">
        <v>5100</v>
      </c>
      <c r="E20" s="11" t="s">
        <v>7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43</v>
      </c>
      <c r="X20" s="1">
        <v>2</v>
      </c>
      <c r="Y20" s="1">
        <v>6</v>
      </c>
      <c r="Z20" s="1">
        <v>2</v>
      </c>
      <c r="AA20" s="1">
        <v>1</v>
      </c>
      <c r="AB20" s="1">
        <v>2</v>
      </c>
      <c r="AC20" s="1">
        <v>3</v>
      </c>
      <c r="AD20" s="1">
        <v>2</v>
      </c>
      <c r="AE20" s="1">
        <v>1</v>
      </c>
      <c r="AF20" s="1">
        <v>0</v>
      </c>
      <c r="AG20" s="1">
        <v>1</v>
      </c>
      <c r="AH20" s="1">
        <v>0</v>
      </c>
      <c r="AI20" s="1"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7">
        <f>DATE(($I$1-2),7,1)</f>
        <v>41456</v>
      </c>
      <c r="B21" s="8" t="s">
        <v>12</v>
      </c>
      <c r="C21" s="8">
        <v>2</v>
      </c>
      <c r="D21" s="1">
        <v>5330</v>
      </c>
      <c r="E21" s="11" t="s">
        <v>7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30</v>
      </c>
      <c r="Y21" s="1">
        <v>6</v>
      </c>
      <c r="Z21" s="1">
        <v>4</v>
      </c>
      <c r="AA21" s="1">
        <v>1</v>
      </c>
      <c r="AB21" s="1">
        <v>3</v>
      </c>
      <c r="AC21" s="1">
        <v>2</v>
      </c>
      <c r="AD21" s="1">
        <v>2</v>
      </c>
      <c r="AE21" s="1">
        <v>3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7">
        <f>DATE(($I$1-2),8,1)</f>
        <v>41487</v>
      </c>
      <c r="B22" s="8" t="s">
        <v>13</v>
      </c>
      <c r="C22" s="8">
        <v>2</v>
      </c>
      <c r="D22" s="1">
        <v>5455</v>
      </c>
      <c r="E22" s="11" t="s">
        <v>7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36</v>
      </c>
      <c r="Z22" s="1">
        <v>3</v>
      </c>
      <c r="AA22" s="1">
        <v>4</v>
      </c>
      <c r="AB22" s="1">
        <v>5</v>
      </c>
      <c r="AC22" s="1">
        <v>1</v>
      </c>
      <c r="AD22" s="1">
        <v>4</v>
      </c>
      <c r="AE22" s="1">
        <v>1</v>
      </c>
      <c r="AF22" s="1">
        <v>2</v>
      </c>
      <c r="AG22" s="1">
        <v>1</v>
      </c>
      <c r="AH22" s="1">
        <v>0</v>
      </c>
      <c r="AI22" s="1">
        <v>1</v>
      </c>
      <c r="AJ22" s="1">
        <v>0</v>
      </c>
      <c r="AK22" s="1">
        <v>0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7">
        <f>DATE(($I$1-2),10,1)</f>
        <v>41548</v>
      </c>
      <c r="B23" s="8" t="s">
        <v>14</v>
      </c>
      <c r="C23" s="8">
        <v>2</v>
      </c>
      <c r="D23" s="1">
        <v>6200</v>
      </c>
      <c r="E23" s="11" t="s">
        <v>7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28</v>
      </c>
      <c r="AB23" s="1">
        <v>2</v>
      </c>
      <c r="AC23" s="1">
        <v>3</v>
      </c>
      <c r="AD23" s="1">
        <v>4</v>
      </c>
      <c r="AE23" s="1">
        <v>3</v>
      </c>
      <c r="AF23" s="1">
        <v>3</v>
      </c>
      <c r="AG23" s="1">
        <v>2</v>
      </c>
      <c r="AH23" s="1">
        <v>2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7">
        <f>DATE(($I$1-2),11,1)</f>
        <v>41579</v>
      </c>
      <c r="B24" s="8" t="s">
        <v>16</v>
      </c>
      <c r="C24" s="8">
        <v>2</v>
      </c>
      <c r="D24" s="1">
        <v>7100</v>
      </c>
      <c r="E24" s="11" t="s">
        <v>7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>
        <v>32</v>
      </c>
      <c r="AC24" s="1">
        <v>3</v>
      </c>
      <c r="AD24" s="1">
        <v>4</v>
      </c>
      <c r="AE24" s="1">
        <v>5</v>
      </c>
      <c r="AF24" s="1">
        <v>1</v>
      </c>
      <c r="AG24" s="1">
        <v>4</v>
      </c>
      <c r="AH24" s="1">
        <v>1</v>
      </c>
      <c r="AI24" s="1">
        <v>2</v>
      </c>
      <c r="AJ24" s="1">
        <v>1</v>
      </c>
      <c r="AK24" s="1">
        <v>0</v>
      </c>
      <c r="AL24" s="1">
        <v>1</v>
      </c>
      <c r="AM24" s="1">
        <v>0</v>
      </c>
      <c r="AN24" s="1">
        <v>0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7">
        <f>DATE(($I$1-2),12,1)</f>
        <v>41609</v>
      </c>
      <c r="B25" s="8" t="s">
        <v>17</v>
      </c>
      <c r="C25" s="8">
        <v>2</v>
      </c>
      <c r="D25" s="1">
        <v>4204</v>
      </c>
      <c r="E25" s="11" t="s">
        <v>7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>
        <v>24</v>
      </c>
      <c r="AD25" s="1">
        <v>2</v>
      </c>
      <c r="AE25" s="1">
        <v>3</v>
      </c>
      <c r="AF25" s="1">
        <v>4</v>
      </c>
      <c r="AG25" s="1">
        <v>3</v>
      </c>
      <c r="AH25" s="1">
        <v>3</v>
      </c>
      <c r="AI25" s="1">
        <v>2</v>
      </c>
      <c r="AJ25" s="1">
        <v>2</v>
      </c>
      <c r="AK25" s="1">
        <v>1</v>
      </c>
      <c r="AL25" s="1">
        <v>0</v>
      </c>
      <c r="AM25" s="1">
        <v>1</v>
      </c>
      <c r="AN25" s="1">
        <v>0</v>
      </c>
      <c r="AO25" s="1"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7">
        <f>DATE(($I$1-1),1,1)</f>
        <v>41640</v>
      </c>
      <c r="B26" s="8" t="s">
        <v>6</v>
      </c>
      <c r="C26" s="8">
        <v>3</v>
      </c>
      <c r="D26" s="1">
        <v>3200</v>
      </c>
      <c r="E26" s="11" t="s">
        <v>7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>
        <v>48</v>
      </c>
      <c r="AE26" s="1">
        <v>7</v>
      </c>
      <c r="AF26" s="1">
        <v>14</v>
      </c>
      <c r="AG26" s="1">
        <v>10</v>
      </c>
      <c r="AH26" s="1">
        <v>5</v>
      </c>
      <c r="AI26" s="1">
        <v>2</v>
      </c>
      <c r="AJ26" s="1">
        <v>1</v>
      </c>
      <c r="AK26" s="1">
        <v>2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7">
        <f>DATE(($I$1-1),2,28)</f>
        <v>41698</v>
      </c>
      <c r="B27" s="8" t="s">
        <v>9</v>
      </c>
      <c r="C27" s="8">
        <v>3</v>
      </c>
      <c r="D27" s="1">
        <v>5020</v>
      </c>
      <c r="E27" s="11" t="s">
        <v>7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>
        <v>40</v>
      </c>
      <c r="AF27" s="1">
        <v>10</v>
      </c>
      <c r="AG27" s="1">
        <v>16</v>
      </c>
      <c r="AH27" s="1">
        <v>8</v>
      </c>
      <c r="AI27" s="1">
        <v>5</v>
      </c>
      <c r="AJ27" s="1">
        <v>1</v>
      </c>
      <c r="AK27" s="1">
        <v>6</v>
      </c>
      <c r="AL27" s="1">
        <v>3</v>
      </c>
      <c r="AM27" s="1">
        <v>1</v>
      </c>
      <c r="AN27" s="1">
        <v>0</v>
      </c>
      <c r="AO27" s="1">
        <v>1</v>
      </c>
      <c r="AP27" s="1">
        <v>0</v>
      </c>
      <c r="AQ27" s="1">
        <v>0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7">
        <f>DATE(($I$1-1),3,1)</f>
        <v>41699</v>
      </c>
      <c r="B28" s="8" t="s">
        <v>8</v>
      </c>
      <c r="C28" s="8">
        <v>3</v>
      </c>
      <c r="D28" s="1">
        <v>5500</v>
      </c>
      <c r="E28" s="11" t="s">
        <v>7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>
        <v>30</v>
      </c>
      <c r="AG28" s="1">
        <v>5</v>
      </c>
      <c r="AH28" s="1">
        <v>13</v>
      </c>
      <c r="AI28" s="1">
        <v>14</v>
      </c>
      <c r="AJ28" s="1">
        <v>8</v>
      </c>
      <c r="AK28" s="1">
        <v>6</v>
      </c>
      <c r="AL28" s="1">
        <v>2</v>
      </c>
      <c r="AM28" s="1">
        <v>1</v>
      </c>
      <c r="AN28" s="1">
        <v>1</v>
      </c>
      <c r="AO28" s="1">
        <v>0</v>
      </c>
      <c r="AP28" s="1">
        <v>1</v>
      </c>
      <c r="AQ28" s="1">
        <v>0</v>
      </c>
      <c r="AR28" s="1">
        <v>1</v>
      </c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7">
        <f>DATE(($I$1-1),5,1)</f>
        <v>41760</v>
      </c>
      <c r="B29" s="8" t="s">
        <v>10</v>
      </c>
      <c r="C29" s="8">
        <v>3</v>
      </c>
      <c r="D29" s="1">
        <v>4500</v>
      </c>
      <c r="E29" s="11" t="s">
        <v>7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33</v>
      </c>
      <c r="AI29" s="1">
        <v>4</v>
      </c>
      <c r="AJ29" s="1">
        <v>12</v>
      </c>
      <c r="AK29" s="1">
        <v>9</v>
      </c>
      <c r="AL29" s="1">
        <v>3</v>
      </c>
      <c r="AM29" s="1">
        <v>2</v>
      </c>
      <c r="AN29" s="1">
        <v>1</v>
      </c>
      <c r="AO29" s="1">
        <v>3</v>
      </c>
      <c r="AP29" s="1">
        <v>0</v>
      </c>
      <c r="AQ29" s="1">
        <v>0</v>
      </c>
      <c r="AR29" s="1">
        <v>1</v>
      </c>
      <c r="AS29" s="1">
        <v>2</v>
      </c>
      <c r="AT29" s="1">
        <v>1</v>
      </c>
      <c r="AU29" s="1"/>
      <c r="AV29" s="1"/>
      <c r="AW29" s="1"/>
      <c r="AX29" s="1"/>
      <c r="AY29" s="1"/>
      <c r="AZ29" s="1"/>
      <c r="BA29" s="1"/>
    </row>
    <row r="30" spans="1:53" x14ac:dyDescent="0.25">
      <c r="A30" s="7">
        <f>DATE(($I$1-1),6,1)</f>
        <v>41791</v>
      </c>
      <c r="B30" s="8" t="s">
        <v>11</v>
      </c>
      <c r="C30" s="8">
        <v>3</v>
      </c>
      <c r="D30" s="1">
        <v>5600</v>
      </c>
      <c r="E30" s="11" t="s">
        <v>7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45</v>
      </c>
      <c r="AJ30" s="1">
        <v>7</v>
      </c>
      <c r="AK30" s="1">
        <v>14</v>
      </c>
      <c r="AL30" s="1">
        <v>10</v>
      </c>
      <c r="AM30" s="1">
        <v>5</v>
      </c>
      <c r="AN30" s="1">
        <v>2</v>
      </c>
      <c r="AO30" s="1">
        <v>1</v>
      </c>
      <c r="AP30" s="1">
        <v>2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/>
      <c r="AW30" s="1"/>
      <c r="AX30" s="1"/>
      <c r="AY30" s="1"/>
      <c r="AZ30" s="1"/>
      <c r="BA30" s="1"/>
    </row>
    <row r="31" spans="1:53" x14ac:dyDescent="0.25">
      <c r="A31" s="7">
        <f>DATE(($I$1-1),7,30)</f>
        <v>41850</v>
      </c>
      <c r="B31" s="8" t="s">
        <v>12</v>
      </c>
      <c r="C31" s="8">
        <v>3</v>
      </c>
      <c r="D31" s="1">
        <v>5600</v>
      </c>
      <c r="E31" s="11" t="s">
        <v>7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46</v>
      </c>
      <c r="AK31" s="1">
        <v>10</v>
      </c>
      <c r="AL31" s="1">
        <v>16</v>
      </c>
      <c r="AM31" s="1">
        <v>8</v>
      </c>
      <c r="AN31" s="1">
        <v>5</v>
      </c>
      <c r="AO31" s="1">
        <v>1</v>
      </c>
      <c r="AP31" s="1">
        <v>6</v>
      </c>
      <c r="AQ31" s="1">
        <v>3</v>
      </c>
      <c r="AR31" s="1">
        <v>1</v>
      </c>
      <c r="AS31" s="1">
        <v>0</v>
      </c>
      <c r="AT31" s="1">
        <v>1</v>
      </c>
      <c r="AU31" s="1">
        <v>0</v>
      </c>
      <c r="AV31" s="1">
        <v>0</v>
      </c>
      <c r="AW31" s="1"/>
      <c r="AX31" s="1"/>
      <c r="AY31" s="1"/>
      <c r="AZ31" s="1"/>
      <c r="BA31" s="1"/>
    </row>
    <row r="32" spans="1:53" x14ac:dyDescent="0.25">
      <c r="A32" s="7">
        <f>DATE(($I$1-1),8,1)</f>
        <v>41852</v>
      </c>
      <c r="B32" s="8" t="s">
        <v>13</v>
      </c>
      <c r="C32" s="8">
        <v>3</v>
      </c>
      <c r="D32" s="1">
        <v>6100</v>
      </c>
      <c r="E32" s="11" t="s">
        <v>7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>
        <v>60</v>
      </c>
      <c r="AL32" s="1">
        <v>15</v>
      </c>
      <c r="AM32" s="1">
        <v>13</v>
      </c>
      <c r="AN32" s="1">
        <v>14</v>
      </c>
      <c r="AO32" s="1">
        <v>8</v>
      </c>
      <c r="AP32" s="1">
        <v>6</v>
      </c>
      <c r="AQ32" s="1">
        <v>2</v>
      </c>
      <c r="AR32" s="1">
        <v>1</v>
      </c>
      <c r="AS32" s="1">
        <v>1</v>
      </c>
      <c r="AT32" s="1">
        <v>0</v>
      </c>
      <c r="AU32" s="1">
        <v>1</v>
      </c>
      <c r="AV32" s="1">
        <v>2</v>
      </c>
      <c r="AW32" s="1">
        <v>0</v>
      </c>
      <c r="AX32" s="1"/>
      <c r="AY32" s="1"/>
      <c r="AZ32" s="1"/>
      <c r="BA32" s="1"/>
    </row>
    <row r="33" spans="1:106" x14ac:dyDescent="0.25">
      <c r="A33" s="7">
        <f>DATE(($I$1-1),10,1)</f>
        <v>41913</v>
      </c>
      <c r="B33" s="8" t="s">
        <v>14</v>
      </c>
      <c r="C33" s="8">
        <v>3</v>
      </c>
      <c r="D33" s="1">
        <v>6750</v>
      </c>
      <c r="E33" s="11" t="s">
        <v>7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>
        <v>55</v>
      </c>
      <c r="AN33" s="1">
        <v>14</v>
      </c>
      <c r="AO33" s="1">
        <v>12</v>
      </c>
      <c r="AP33" s="1">
        <v>9</v>
      </c>
      <c r="AQ33" s="1">
        <v>3</v>
      </c>
      <c r="AR33" s="1">
        <v>2</v>
      </c>
      <c r="AS33" s="1">
        <v>1</v>
      </c>
      <c r="AT33" s="1">
        <v>3</v>
      </c>
      <c r="AU33" s="1">
        <v>0</v>
      </c>
      <c r="AV33" s="1">
        <v>0</v>
      </c>
      <c r="AW33" s="1">
        <v>1</v>
      </c>
      <c r="AX33" s="1">
        <v>2</v>
      </c>
      <c r="AY33" s="1">
        <v>0</v>
      </c>
      <c r="AZ33" s="1"/>
      <c r="BA33" s="1"/>
    </row>
    <row r="34" spans="1:106" x14ac:dyDescent="0.25">
      <c r="A34" s="7">
        <f>DATE(($I$1-1),11,1)</f>
        <v>41944</v>
      </c>
      <c r="B34" s="8" t="s">
        <v>16</v>
      </c>
      <c r="C34" s="8">
        <v>3</v>
      </c>
      <c r="D34" s="1">
        <v>7504</v>
      </c>
      <c r="E34" s="11" t="s">
        <v>7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>
        <v>50</v>
      </c>
      <c r="AO34" s="1">
        <v>10</v>
      </c>
      <c r="AP34" s="1">
        <v>16</v>
      </c>
      <c r="AQ34" s="1">
        <v>8</v>
      </c>
      <c r="AR34" s="1">
        <v>5</v>
      </c>
      <c r="AS34" s="1">
        <v>1</v>
      </c>
      <c r="AT34" s="1">
        <v>6</v>
      </c>
      <c r="AU34" s="1">
        <v>3</v>
      </c>
      <c r="AV34" s="1">
        <v>1</v>
      </c>
      <c r="AW34" s="1">
        <v>0</v>
      </c>
      <c r="AX34" s="1">
        <v>1</v>
      </c>
      <c r="AY34" s="1">
        <v>0</v>
      </c>
      <c r="AZ34" s="1">
        <v>0</v>
      </c>
      <c r="BA34" s="1"/>
    </row>
    <row r="35" spans="1:106" x14ac:dyDescent="0.25">
      <c r="A35" s="7">
        <f>DATE(($I$1-1),12,1)</f>
        <v>41974</v>
      </c>
      <c r="B35" s="8" t="s">
        <v>17</v>
      </c>
      <c r="C35" s="8">
        <v>3</v>
      </c>
      <c r="D35" s="1">
        <v>4932</v>
      </c>
      <c r="E35" s="11" t="s">
        <v>7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>
        <v>63</v>
      </c>
      <c r="AP35" s="1">
        <v>15</v>
      </c>
      <c r="AQ35" s="1">
        <v>13</v>
      </c>
      <c r="AR35" s="1">
        <v>14</v>
      </c>
      <c r="AS35" s="1">
        <v>8</v>
      </c>
      <c r="AT35" s="1">
        <v>6</v>
      </c>
      <c r="AU35" s="1">
        <v>2</v>
      </c>
      <c r="AV35" s="1">
        <v>1</v>
      </c>
      <c r="AW35" s="1">
        <v>1</v>
      </c>
      <c r="AX35" s="1">
        <v>0</v>
      </c>
      <c r="AY35" s="1">
        <v>1</v>
      </c>
      <c r="AZ35" s="1">
        <v>2</v>
      </c>
      <c r="BA35" s="1">
        <v>0</v>
      </c>
      <c r="BB35" s="1"/>
      <c r="BC35" s="1"/>
      <c r="BD35" s="1"/>
      <c r="BE35" s="1"/>
      <c r="BF35" s="1"/>
      <c r="BG35" s="2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spans="1:106" x14ac:dyDescent="0.25">
      <c r="F36" s="12" t="s">
        <v>149</v>
      </c>
      <c r="G36" s="12" t="s">
        <v>150</v>
      </c>
      <c r="H36" s="12" t="s">
        <v>151</v>
      </c>
      <c r="I36" s="12" t="s">
        <v>152</v>
      </c>
      <c r="J36" s="12" t="s">
        <v>153</v>
      </c>
      <c r="K36" s="12" t="s">
        <v>154</v>
      </c>
      <c r="L36" s="12" t="s">
        <v>155</v>
      </c>
      <c r="M36" s="12" t="s">
        <v>156</v>
      </c>
      <c r="N36" s="12" t="s">
        <v>157</v>
      </c>
      <c r="O36" s="12" t="s">
        <v>158</v>
      </c>
      <c r="P36" s="12" t="s">
        <v>159</v>
      </c>
      <c r="Q36" s="12" t="s">
        <v>160</v>
      </c>
      <c r="R36" s="12" t="s">
        <v>161</v>
      </c>
      <c r="S36" s="12" t="s">
        <v>162</v>
      </c>
      <c r="T36" s="12" t="s">
        <v>163</v>
      </c>
      <c r="U36" s="12" t="s">
        <v>164</v>
      </c>
      <c r="V36" s="12" t="s">
        <v>165</v>
      </c>
      <c r="W36" s="12" t="s">
        <v>166</v>
      </c>
      <c r="X36" s="12" t="s">
        <v>167</v>
      </c>
      <c r="Y36" s="12" t="s">
        <v>168</v>
      </c>
      <c r="Z36" s="12" t="s">
        <v>169</v>
      </c>
      <c r="AA36" s="12" t="s">
        <v>170</v>
      </c>
      <c r="AB36" s="12" t="s">
        <v>171</v>
      </c>
      <c r="AC36" s="12" t="s">
        <v>172</v>
      </c>
      <c r="AD36" s="12" t="s">
        <v>173</v>
      </c>
      <c r="AE36" s="12" t="s">
        <v>174</v>
      </c>
      <c r="AF36" s="12" t="s">
        <v>175</v>
      </c>
      <c r="AG36" s="12" t="s">
        <v>176</v>
      </c>
      <c r="AH36" s="12" t="s">
        <v>177</v>
      </c>
      <c r="AI36" s="12" t="s">
        <v>178</v>
      </c>
      <c r="BB36" s="7"/>
      <c r="BC36" s="8"/>
      <c r="BD36" s="8"/>
      <c r="BE36" s="1"/>
      <c r="BF36" s="11"/>
      <c r="BG36" s="10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1:106" x14ac:dyDescent="0.25">
      <c r="E37" s="12" t="s">
        <v>148</v>
      </c>
      <c r="F37" s="12">
        <f>AVERAGE(F6:Q6)</f>
        <v>5.916666666666667</v>
      </c>
      <c r="G37" s="12">
        <f>AVERAGE(G7:R7)</f>
        <v>5.666666666666667</v>
      </c>
      <c r="H37" s="12">
        <f>AVERAGE(H8:S8)</f>
        <v>5.25</v>
      </c>
      <c r="I37" s="12">
        <f>AVERAGE(J9:T9)</f>
        <v>4.8181818181818183</v>
      </c>
      <c r="J37" s="12">
        <f>AVERAGE(K10:V10)</f>
        <v>6.75</v>
      </c>
      <c r="K37" s="12">
        <f>AVERAGE(L11:W11)</f>
        <v>7.166666666666667</v>
      </c>
      <c r="L37" s="12">
        <f>AVERAGE(M12:X12)</f>
        <v>5.5</v>
      </c>
      <c r="M37" s="12">
        <f>AVERAGE(O13:Z13)</f>
        <v>5.25</v>
      </c>
      <c r="N37" s="12">
        <f>AVERAGE(P14:AA14)</f>
        <v>5</v>
      </c>
      <c r="O37" s="12">
        <f>AVERAGE(Q15:AB15)</f>
        <v>5.166666666666667</v>
      </c>
      <c r="P37" s="12">
        <f>AVERAGE(R16:AC16)</f>
        <v>5</v>
      </c>
      <c r="Q37" s="12">
        <f>AVERAGE(S17:AD17)</f>
        <v>4</v>
      </c>
      <c r="R37" s="12">
        <f>AVERAGE(T18:AE18)</f>
        <v>4.833333333333333</v>
      </c>
      <c r="S37" s="12">
        <f>AVERAGE(V19:AG19)</f>
        <v>4.083333333333333</v>
      </c>
      <c r="T37" s="12">
        <f>AVERAGE(W20:AH20)</f>
        <v>5.25</v>
      </c>
      <c r="U37" s="12">
        <f>AVERAGE(X21:AI21)</f>
        <v>4.416666666666667</v>
      </c>
      <c r="V37" s="12">
        <f>AVERAGE(Y22:AJ22)</f>
        <v>4.833333333333333</v>
      </c>
      <c r="W37" s="12">
        <f>AVERAGE(AA23:AL23)</f>
        <v>4.083333333333333</v>
      </c>
      <c r="X37" s="12">
        <f>AVERAGE(AB24:AM24)</f>
        <v>4.5</v>
      </c>
      <c r="Y37" s="12">
        <f>AVERAGE(AC25:AN25)</f>
        <v>3.75</v>
      </c>
      <c r="Z37" s="12">
        <f>AVERAGE(AD26:AO26)</f>
        <v>7.5</v>
      </c>
      <c r="AA37" s="12">
        <f>AVERAGE(AE27:AP27)</f>
        <v>7.583333333333333</v>
      </c>
      <c r="AB37" s="12">
        <f>AVERAGE(AF28:AQ28)</f>
        <v>6.75</v>
      </c>
      <c r="AC37" s="12">
        <f>AVERAGE(AH29:AS29)</f>
        <v>5.833333333333333</v>
      </c>
      <c r="AD37" s="12">
        <f>AVERAGE(AI30:AT30)</f>
        <v>7.25</v>
      </c>
      <c r="AE37" s="12">
        <f>AVERAGE(AJ31:AU31)</f>
        <v>8.0833333333333339</v>
      </c>
      <c r="AF37" s="12">
        <f>AVERAGE(AK32:AV32)</f>
        <v>10.25</v>
      </c>
      <c r="AG37" s="12">
        <f>AVERAGE(AM33:AX33)</f>
        <v>8.5</v>
      </c>
      <c r="AH37" s="12">
        <f>AVERAGE(AN34:AY34)</f>
        <v>8.4166666666666661</v>
      </c>
      <c r="AI37" s="12">
        <f>AVERAGE(AO35:AZ35)</f>
        <v>10.5</v>
      </c>
      <c r="AJ37" s="12"/>
      <c r="BB37" s="7"/>
      <c r="BC37" s="8"/>
      <c r="BD37" s="8"/>
      <c r="BE37" s="1"/>
      <c r="BF37" s="11"/>
      <c r="BG37" s="10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spans="1:106" x14ac:dyDescent="0.25">
      <c r="E38" s="12" t="s">
        <v>137</v>
      </c>
      <c r="F38" s="12">
        <f>STDEVA(F6:Q6)</f>
        <v>12.442291029412793</v>
      </c>
      <c r="G38" s="12">
        <f>STDEVA(G7:R7)</f>
        <v>10.508293982575974</v>
      </c>
      <c r="H38" s="12">
        <f>STDEVA(H8:S8)</f>
        <v>11.362818152361516</v>
      </c>
      <c r="I38" s="12">
        <f>STDEVA(J9:T9)</f>
        <v>9.4743673331593161</v>
      </c>
      <c r="J38" s="12">
        <f>STDEVA(K10:V10)</f>
        <v>15.303742857698095</v>
      </c>
      <c r="K38" s="12">
        <f>STDEVA(L11:W11)</f>
        <v>15.596231090953488</v>
      </c>
      <c r="L38" s="12">
        <f>STDEVA(M12:X12)</f>
        <v>12.221441664698824</v>
      </c>
      <c r="M38" s="12">
        <f>STDEVA(O13:Z13)</f>
        <v>11.978199895112484</v>
      </c>
      <c r="N38" s="12">
        <f>STDEVA(P14:AA14)</f>
        <v>10.505409861763431</v>
      </c>
      <c r="O38" s="12">
        <f>STDEVA(Q15:AB15)</f>
        <v>11.691747931638353</v>
      </c>
      <c r="P38" s="12">
        <f>STDEVA(R16:AC16)</f>
        <v>11.135528725660043</v>
      </c>
      <c r="Q38" s="12">
        <f>STDEVA(S17:AD17)</f>
        <v>6.8357349807663494</v>
      </c>
      <c r="R38" s="12">
        <f>STDEVA(T18:AE18)</f>
        <v>9.9529194742349869</v>
      </c>
      <c r="S38" s="12">
        <f>STDEVA(V19:AG19)</f>
        <v>7.6331613054586702</v>
      </c>
      <c r="T38" s="12">
        <f>STDEVA(W20:AH20)</f>
        <v>11.99336938024128</v>
      </c>
      <c r="U38" s="12">
        <f>STDEVA(X21:AI21)</f>
        <v>8.240237566448867</v>
      </c>
      <c r="V38" s="12">
        <f>STDEVA(Y22:AJ22)</f>
        <v>9.9529194742349869</v>
      </c>
      <c r="W38" s="12">
        <f>STDEVA(AA23:AL23)</f>
        <v>7.6331613054586702</v>
      </c>
      <c r="X38" s="12">
        <f>STDEVA(AB24:AM24)</f>
        <v>8.8163072046788802</v>
      </c>
      <c r="Y38" s="12">
        <f>STDEVA(AC25:AN25)</f>
        <v>6.4965025555713787</v>
      </c>
      <c r="Z38" s="12">
        <f>STDEVA(AD26:AO26)</f>
        <v>13.514302188287919</v>
      </c>
      <c r="AA38" s="12">
        <f>STDEVA(AE27:AP27)</f>
        <v>11.293266966997582</v>
      </c>
      <c r="AB38" s="12">
        <f>STDEVA(AF28:AQ28)</f>
        <v>8.7917833541014048</v>
      </c>
      <c r="AC38" s="12">
        <f>STDEVA(AH29:AS29)</f>
        <v>9.2915732431775702</v>
      </c>
      <c r="AD38" s="12">
        <f>STDEVA(AI30:AT30)</f>
        <v>12.700214744068486</v>
      </c>
      <c r="AE38" s="12">
        <f>STDEVA(AJ31:AU31)</f>
        <v>12.880276206336381</v>
      </c>
      <c r="AF38" s="12">
        <f>STDEVA(AK32:AV32)</f>
        <v>16.624871838193631</v>
      </c>
      <c r="AG38" s="12">
        <f>STDEVA(AM33:AX33)</f>
        <v>15.394804318340652</v>
      </c>
      <c r="AH38" s="12">
        <f>STDEVA(AN34:AY34)</f>
        <v>13.95745700550806</v>
      </c>
      <c r="AI38" s="12">
        <f>STDEVA(AO35:AZ35)</f>
        <v>17.443415011766682</v>
      </c>
      <c r="BB38" s="7"/>
      <c r="BC38" s="8"/>
      <c r="BD38" s="8"/>
      <c r="BE38" s="1"/>
      <c r="BF38" s="11"/>
      <c r="BG38" s="10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06" x14ac:dyDescent="0.25">
      <c r="BB39" s="7"/>
      <c r="BC39" s="8"/>
      <c r="BD39" s="8"/>
      <c r="BE39" s="1"/>
      <c r="BF39" s="11"/>
      <c r="BG39" s="10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spans="1:106" x14ac:dyDescent="0.25">
      <c r="BB40" s="7"/>
      <c r="BC40" s="8"/>
      <c r="BD40" s="8"/>
      <c r="BE40" s="1"/>
      <c r="BF40" s="11"/>
      <c r="BG40" s="10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 x14ac:dyDescent="0.25">
      <c r="BB41" s="7"/>
      <c r="BC41" s="8"/>
      <c r="BD41" s="8"/>
      <c r="BE41" s="1"/>
      <c r="BF41" s="11"/>
      <c r="BG41" s="10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1:106" x14ac:dyDescent="0.25">
      <c r="BB42" s="7"/>
      <c r="BC42" s="8"/>
      <c r="BD42" s="8"/>
      <c r="BE42" s="1"/>
      <c r="BF42" s="11"/>
      <c r="BG42" s="10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1:106" x14ac:dyDescent="0.25">
      <c r="BB43" s="7"/>
      <c r="BC43" s="8"/>
      <c r="BD43" s="8"/>
      <c r="BE43" s="1"/>
      <c r="BF43" s="11"/>
      <c r="BG43" s="10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 x14ac:dyDescent="0.25">
      <c r="BB44" s="7"/>
      <c r="BC44" s="8"/>
      <c r="BD44" s="8"/>
      <c r="BE44" s="1"/>
      <c r="BF44" s="11"/>
      <c r="BG44" s="10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1:106" x14ac:dyDescent="0.25">
      <c r="BB45" s="7"/>
      <c r="BC45" s="8"/>
      <c r="BD45" s="8"/>
      <c r="BE45" s="1"/>
      <c r="BF45" s="11"/>
      <c r="BG45" s="10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1:106" x14ac:dyDescent="0.25">
      <c r="BB46" s="7"/>
      <c r="BC46" s="8"/>
      <c r="BD46" s="8"/>
      <c r="BE46" s="1"/>
      <c r="BF46" s="11"/>
      <c r="BG46" s="10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 x14ac:dyDescent="0.25">
      <c r="BB47" s="7"/>
      <c r="BC47" s="8"/>
      <c r="BD47" s="8"/>
      <c r="BE47" s="1"/>
      <c r="BF47" s="11"/>
      <c r="BG47" s="10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 x14ac:dyDescent="0.25">
      <c r="BB48" s="7"/>
      <c r="BC48" s="8"/>
      <c r="BD48" s="8"/>
      <c r="BE48" s="1"/>
      <c r="BF48" s="11"/>
      <c r="BG48" s="10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5:106" x14ac:dyDescent="0.25">
      <c r="BB49" s="7"/>
      <c r="BC49" s="8"/>
      <c r="BD49" s="8"/>
      <c r="BE49" s="1"/>
      <c r="BF49" s="11"/>
      <c r="BG49" s="10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5:106" x14ac:dyDescent="0.25">
      <c r="BB50" s="7"/>
      <c r="BC50" s="8"/>
      <c r="BD50" s="8"/>
      <c r="BE50" s="1"/>
      <c r="BF50" s="11"/>
      <c r="BG50" s="10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spans="5:106" x14ac:dyDescent="0.25">
      <c r="BB51" s="7"/>
      <c r="BC51" s="8"/>
      <c r="BD51" s="8"/>
      <c r="BE51" s="1"/>
      <c r="BF51" s="11"/>
      <c r="BG51" s="10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5:106" x14ac:dyDescent="0.25">
      <c r="BB52" s="7"/>
      <c r="BC52" s="8"/>
      <c r="BD52" s="8"/>
      <c r="BE52" s="1"/>
      <c r="BF52" s="11"/>
      <c r="BG52" s="10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5:106" x14ac:dyDescent="0.25">
      <c r="BB53" s="7"/>
      <c r="BC53" s="8"/>
      <c r="BD53" s="8"/>
      <c r="BE53" s="1"/>
      <c r="BF53" s="11"/>
      <c r="BG53" s="10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5:106" x14ac:dyDescent="0.25">
      <c r="BB54" s="7"/>
      <c r="BC54" s="8"/>
      <c r="BD54" s="8"/>
      <c r="BE54" s="1"/>
      <c r="BF54" s="11"/>
      <c r="BG54" s="10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5:106" x14ac:dyDescent="0.25">
      <c r="BB55" s="7"/>
      <c r="BC55" s="8"/>
      <c r="BD55" s="8"/>
      <c r="BE55" s="1"/>
      <c r="BF55" s="11"/>
      <c r="BG55" s="10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spans="5:106" x14ac:dyDescent="0.25">
      <c r="BB56" s="7"/>
      <c r="BC56" s="8"/>
      <c r="BD56" s="8"/>
      <c r="BE56" s="1"/>
      <c r="BF56" s="11"/>
      <c r="BG56" s="10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spans="5:106" x14ac:dyDescent="0.25">
      <c r="BB57" s="7"/>
      <c r="BC57" s="8"/>
      <c r="BD57" s="8"/>
      <c r="BE57" s="1"/>
      <c r="BF57" s="11"/>
      <c r="BG57" s="10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spans="5:106" x14ac:dyDescent="0.25">
      <c r="BB58" s="7"/>
      <c r="BC58" s="8"/>
      <c r="BD58" s="8"/>
      <c r="BE58" s="1"/>
      <c r="BF58" s="11"/>
      <c r="BG58" s="10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spans="5:106" x14ac:dyDescent="0.25">
      <c r="BB59" s="7"/>
      <c r="BC59" s="8"/>
      <c r="BD59" s="8"/>
      <c r="BE59" s="1"/>
      <c r="BF59" s="11"/>
      <c r="BG59" s="10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spans="5:106" x14ac:dyDescent="0.25">
      <c r="BB60" s="7"/>
      <c r="BC60" s="8"/>
      <c r="BD60" s="8"/>
      <c r="BE60" s="1"/>
      <c r="BF60" s="11"/>
      <c r="BG60" s="10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5:106" x14ac:dyDescent="0.25">
      <c r="BB61" s="7"/>
      <c r="BC61" s="8"/>
      <c r="BD61" s="8"/>
      <c r="BE61" s="1"/>
      <c r="BF61" s="11"/>
      <c r="BG61" s="10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</row>
    <row r="62" spans="5:106" x14ac:dyDescent="0.25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BB62" s="7"/>
      <c r="BC62" s="8"/>
      <c r="BD62" s="8"/>
      <c r="BE62" s="1"/>
      <c r="BF62" s="11"/>
      <c r="BG62" s="10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5:106" x14ac:dyDescent="0.25">
      <c r="BB63" s="7"/>
      <c r="BC63" s="8"/>
      <c r="BD63" s="8"/>
      <c r="BE63" s="1"/>
      <c r="BF63" s="11"/>
      <c r="BG63" s="10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4"/>
  <sheetViews>
    <sheetView topLeftCell="B52" zoomScale="60" zoomScaleNormal="60" workbookViewId="0">
      <selection activeCell="O79" sqref="O79"/>
    </sheetView>
  </sheetViews>
  <sheetFormatPr defaultRowHeight="12.5" x14ac:dyDescent="0.25"/>
  <cols>
    <col min="1" max="4" width="10.36328125" customWidth="1"/>
    <col min="5" max="5" width="26.1796875" customWidth="1"/>
    <col min="6" max="10" width="10.36328125" customWidth="1"/>
    <col min="11" max="53" width="11.36328125" customWidth="1"/>
  </cols>
  <sheetData>
    <row r="1" spans="1:53" x14ac:dyDescent="0.25">
      <c r="I1">
        <v>2015</v>
      </c>
    </row>
    <row r="3" spans="1:5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0</v>
      </c>
      <c r="F4" s="2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117</v>
      </c>
      <c r="AI4" s="1" t="s">
        <v>118</v>
      </c>
      <c r="AJ4" s="1" t="s">
        <v>119</v>
      </c>
      <c r="AK4" s="1" t="s">
        <v>120</v>
      </c>
      <c r="AL4" s="1" t="s">
        <v>121</v>
      </c>
      <c r="AM4" s="1" t="s">
        <v>122</v>
      </c>
      <c r="AN4" s="1" t="s">
        <v>123</v>
      </c>
      <c r="AO4" s="1" t="s">
        <v>124</v>
      </c>
    </row>
    <row r="5" spans="1:53" ht="13" thickBot="1" x14ac:dyDescent="0.3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5">
        <f>DATE(2012,1,1)</f>
        <v>40909</v>
      </c>
      <c r="G5" s="6">
        <f>DATE(2012,2,1)</f>
        <v>40940</v>
      </c>
      <c r="H5" s="6">
        <f>DATE(2012,3,1)</f>
        <v>40969</v>
      </c>
      <c r="I5" s="6">
        <f>DATE(2012,4,1)</f>
        <v>41000</v>
      </c>
      <c r="J5" s="6">
        <f>DATE(2012,5,1)</f>
        <v>41030</v>
      </c>
      <c r="K5" s="6">
        <f>DATE(2012,6,1)</f>
        <v>41061</v>
      </c>
      <c r="L5" s="6">
        <f>DATE(2012,7,1)</f>
        <v>41091</v>
      </c>
      <c r="M5" s="6">
        <f>DATE(2012,8,1)</f>
        <v>41122</v>
      </c>
      <c r="N5" s="6">
        <f>DATE(2012,9,1)</f>
        <v>41153</v>
      </c>
      <c r="O5" s="6">
        <f>DATE(2012,10,1)</f>
        <v>41183</v>
      </c>
      <c r="P5" s="6">
        <f>DATE(2012,11,1)</f>
        <v>41214</v>
      </c>
      <c r="Q5" s="6">
        <f>DATE(2012,12,1)</f>
        <v>41244</v>
      </c>
      <c r="R5" s="6">
        <f>DATE(2013,1,1)</f>
        <v>41275</v>
      </c>
      <c r="S5" s="6">
        <f>DATE(2013,2,1)</f>
        <v>41306</v>
      </c>
      <c r="T5" s="6">
        <f>DATE(2013,3,1)</f>
        <v>41334</v>
      </c>
      <c r="U5" s="6">
        <f>DATE(2013,4,1)</f>
        <v>41365</v>
      </c>
      <c r="V5" s="6">
        <f>DATE(2013,5,1)</f>
        <v>41395</v>
      </c>
      <c r="W5" s="6">
        <f>DATE(2013,6,1)</f>
        <v>41426</v>
      </c>
      <c r="X5" s="6">
        <f>DATE(2013,7,1)</f>
        <v>41456</v>
      </c>
      <c r="Y5" s="6">
        <f>DATE(2013,8,1)</f>
        <v>41487</v>
      </c>
      <c r="Z5" s="6">
        <f>DATE(2013,9,1)</f>
        <v>41518</v>
      </c>
      <c r="AA5" s="6">
        <f>DATE(2013,10,1)</f>
        <v>41548</v>
      </c>
      <c r="AB5" s="6">
        <f>DATE(2013,11,1)</f>
        <v>41579</v>
      </c>
      <c r="AC5" s="6">
        <f>DATE(2013,12,1)</f>
        <v>41609</v>
      </c>
      <c r="AD5" s="6">
        <f>DATE(2014,1,1)</f>
        <v>41640</v>
      </c>
      <c r="AE5" s="6">
        <f>DATE(2014,2,1)</f>
        <v>41671</v>
      </c>
      <c r="AF5" s="6">
        <f>DATE(2014,3,1)</f>
        <v>41699</v>
      </c>
      <c r="AG5" s="6">
        <f>DATE(2014,4,1)</f>
        <v>41730</v>
      </c>
      <c r="AH5" s="6">
        <f>DATE(2014,5,1)</f>
        <v>41760</v>
      </c>
      <c r="AI5" s="6">
        <f>DATE(2014,6,1)</f>
        <v>41791</v>
      </c>
      <c r="AJ5" s="6">
        <f>DATE(2014,7,1)</f>
        <v>41821</v>
      </c>
      <c r="AK5" s="6">
        <f>DATE(2014,8,1)</f>
        <v>41852</v>
      </c>
      <c r="AL5" s="6">
        <f>DATE(2014,9,1)</f>
        <v>41883</v>
      </c>
      <c r="AM5" s="6">
        <f>DATE(2014,10,1)</f>
        <v>41913</v>
      </c>
      <c r="AN5" s="6">
        <f>DATE(2014,11,1)</f>
        <v>41944</v>
      </c>
      <c r="AO5" s="6">
        <f>DATE(2014,12,1)</f>
        <v>41974</v>
      </c>
    </row>
    <row r="6" spans="1:53" ht="13" thickTop="1" x14ac:dyDescent="0.25">
      <c r="A6" s="7">
        <f>DATE(($I$1-3),1,1)</f>
        <v>40909</v>
      </c>
      <c r="B6" s="8" t="s">
        <v>6</v>
      </c>
      <c r="C6" s="8">
        <v>1</v>
      </c>
      <c r="D6" s="1">
        <v>2400</v>
      </c>
      <c r="E6" s="9" t="s">
        <v>7</v>
      </c>
      <c r="F6" s="10">
        <v>45</v>
      </c>
      <c r="G6" s="1">
        <v>3</v>
      </c>
      <c r="H6" s="1">
        <v>5</v>
      </c>
      <c r="I6" s="1">
        <v>3</v>
      </c>
      <c r="J6" s="1">
        <v>2</v>
      </c>
      <c r="K6" s="1">
        <v>6</v>
      </c>
      <c r="L6" s="1">
        <v>3</v>
      </c>
      <c r="M6" s="1">
        <v>2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53" x14ac:dyDescent="0.25">
      <c r="A7" s="7">
        <f>DATE(($I$1-3),1,1)</f>
        <v>40909</v>
      </c>
      <c r="B7" s="8" t="s">
        <v>6</v>
      </c>
      <c r="C7" s="8">
        <v>1</v>
      </c>
      <c r="D7" s="1">
        <v>2400</v>
      </c>
      <c r="E7" s="11" t="s">
        <v>8</v>
      </c>
      <c r="F7" s="10">
        <v>0</v>
      </c>
      <c r="G7" s="1">
        <v>5</v>
      </c>
      <c r="H7" s="1">
        <v>7</v>
      </c>
      <c r="I7" s="1">
        <v>6</v>
      </c>
      <c r="J7" s="1">
        <v>6</v>
      </c>
      <c r="K7" s="1">
        <v>3</v>
      </c>
      <c r="L7" s="1">
        <v>5</v>
      </c>
      <c r="M7" s="1">
        <v>8</v>
      </c>
      <c r="N7" s="1">
        <v>12</v>
      </c>
      <c r="O7" s="1">
        <v>5</v>
      </c>
      <c r="P7" s="1">
        <v>6</v>
      </c>
      <c r="Q7" s="1">
        <v>4</v>
      </c>
      <c r="R7" s="1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53" x14ac:dyDescent="0.25">
      <c r="A8" s="7">
        <f>DATE(($I$1-3),2,1)</f>
        <v>40940</v>
      </c>
      <c r="B8" s="8" t="s">
        <v>9</v>
      </c>
      <c r="C8" s="8">
        <v>1</v>
      </c>
      <c r="D8" s="1">
        <v>3780</v>
      </c>
      <c r="E8" s="11" t="s">
        <v>7</v>
      </c>
      <c r="F8" s="2"/>
      <c r="G8" s="10">
        <v>38</v>
      </c>
      <c r="H8" s="1">
        <v>6</v>
      </c>
      <c r="I8" s="1">
        <v>8</v>
      </c>
      <c r="J8" s="1">
        <v>2</v>
      </c>
      <c r="K8" s="1">
        <v>3</v>
      </c>
      <c r="L8" s="1">
        <v>4</v>
      </c>
      <c r="M8" s="1">
        <v>1</v>
      </c>
      <c r="N8" s="1">
        <v>5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53" x14ac:dyDescent="0.25">
      <c r="A9" s="7">
        <f>DATE(($I$1-3),2,1)</f>
        <v>40940</v>
      </c>
      <c r="B9" s="8" t="s">
        <v>9</v>
      </c>
      <c r="C9" s="8">
        <v>1</v>
      </c>
      <c r="D9" s="1">
        <v>3780</v>
      </c>
      <c r="E9" s="11" t="s">
        <v>8</v>
      </c>
      <c r="F9" s="2"/>
      <c r="G9" s="10">
        <v>0</v>
      </c>
      <c r="H9" s="1">
        <v>4</v>
      </c>
      <c r="I9" s="1">
        <v>8</v>
      </c>
      <c r="J9" s="1">
        <v>3</v>
      </c>
      <c r="K9" s="1">
        <v>5</v>
      </c>
      <c r="L9" s="1">
        <v>5</v>
      </c>
      <c r="M9" s="1">
        <v>7</v>
      </c>
      <c r="N9" s="1">
        <v>8</v>
      </c>
      <c r="O9" s="1">
        <v>10</v>
      </c>
      <c r="P9" s="1">
        <v>6</v>
      </c>
      <c r="Q9" s="1">
        <v>7</v>
      </c>
      <c r="R9" s="1">
        <v>3</v>
      </c>
      <c r="S9" s="1">
        <v>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53" x14ac:dyDescent="0.25">
      <c r="A10" s="7">
        <f>DATE(($I$1-3),3,1)</f>
        <v>40969</v>
      </c>
      <c r="B10" s="8" t="s">
        <v>8</v>
      </c>
      <c r="C10" s="8">
        <v>1</v>
      </c>
      <c r="D10" s="1">
        <v>4593</v>
      </c>
      <c r="E10" s="11" t="s">
        <v>7</v>
      </c>
      <c r="F10" s="10"/>
      <c r="G10" s="1"/>
      <c r="H10" s="1">
        <v>41</v>
      </c>
      <c r="I10" s="1">
        <v>5</v>
      </c>
      <c r="J10" s="1">
        <v>3</v>
      </c>
      <c r="K10" s="1">
        <v>4</v>
      </c>
      <c r="L10" s="1">
        <v>3</v>
      </c>
      <c r="M10" s="1">
        <v>2</v>
      </c>
      <c r="N10" s="1">
        <v>2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53" x14ac:dyDescent="0.25">
      <c r="A11" s="7">
        <f>DATE(($I$1-3),3,1)</f>
        <v>40969</v>
      </c>
      <c r="B11" s="8" t="s">
        <v>8</v>
      </c>
      <c r="C11" s="8">
        <v>1</v>
      </c>
      <c r="D11" s="1">
        <v>4593</v>
      </c>
      <c r="E11" s="11" t="s">
        <v>8</v>
      </c>
      <c r="F11" s="10"/>
      <c r="G11" s="1"/>
      <c r="H11" s="1">
        <v>0</v>
      </c>
      <c r="I11" s="1">
        <v>6</v>
      </c>
      <c r="J11" s="1">
        <v>8</v>
      </c>
      <c r="K11" s="1">
        <v>7</v>
      </c>
      <c r="L11" s="1">
        <v>4</v>
      </c>
      <c r="M11" s="1">
        <v>5</v>
      </c>
      <c r="N11" s="1">
        <v>3</v>
      </c>
      <c r="O11" s="1">
        <v>10</v>
      </c>
      <c r="P11" s="1">
        <v>12</v>
      </c>
      <c r="Q11" s="1">
        <v>5</v>
      </c>
      <c r="R11" s="1">
        <v>2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53" x14ac:dyDescent="0.25">
      <c r="A12" s="7">
        <f>DATE(($I$1-3),5,1)</f>
        <v>41030</v>
      </c>
      <c r="B12" s="8" t="s">
        <v>10</v>
      </c>
      <c r="C12" s="8">
        <v>1</v>
      </c>
      <c r="D12" s="1">
        <v>3690</v>
      </c>
      <c r="E12" s="11" t="s">
        <v>7</v>
      </c>
      <c r="F12" s="10"/>
      <c r="G12" s="1"/>
      <c r="H12" s="1"/>
      <c r="I12" s="1"/>
      <c r="J12" s="1">
        <v>33</v>
      </c>
      <c r="K12" s="1">
        <v>4</v>
      </c>
      <c r="L12" s="1">
        <v>2</v>
      </c>
      <c r="M12" s="1">
        <v>5</v>
      </c>
      <c r="N12" s="1">
        <v>2</v>
      </c>
      <c r="O12" s="1">
        <v>2</v>
      </c>
      <c r="P12" s="1">
        <v>1</v>
      </c>
      <c r="Q12" s="1">
        <v>3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53" x14ac:dyDescent="0.25">
      <c r="A13" s="7">
        <f>DATE(($I$1-3),5,1)</f>
        <v>41030</v>
      </c>
      <c r="B13" s="8" t="s">
        <v>10</v>
      </c>
      <c r="C13" s="8">
        <v>1</v>
      </c>
      <c r="D13" s="1">
        <v>3690</v>
      </c>
      <c r="E13" s="11" t="s">
        <v>8</v>
      </c>
      <c r="F13" s="10"/>
      <c r="G13" s="1"/>
      <c r="H13" s="1"/>
      <c r="I13" s="1"/>
      <c r="J13" s="1">
        <v>0</v>
      </c>
      <c r="K13" s="1">
        <v>8</v>
      </c>
      <c r="L13" s="1">
        <v>4</v>
      </c>
      <c r="M13" s="1">
        <v>4</v>
      </c>
      <c r="N13" s="1">
        <v>5</v>
      </c>
      <c r="O13" s="1">
        <v>3</v>
      </c>
      <c r="P13" s="1">
        <v>7</v>
      </c>
      <c r="Q13" s="1">
        <v>8</v>
      </c>
      <c r="R13" s="1">
        <v>7</v>
      </c>
      <c r="S13" s="1">
        <v>4</v>
      </c>
      <c r="T13" s="1">
        <v>2</v>
      </c>
      <c r="U13" s="1">
        <v>1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53" x14ac:dyDescent="0.25">
      <c r="A14" s="7">
        <f>DATE(($I$1-3),6,1)</f>
        <v>41061</v>
      </c>
      <c r="B14" s="8" t="s">
        <v>11</v>
      </c>
      <c r="C14" s="8">
        <v>1</v>
      </c>
      <c r="D14" s="1">
        <v>4400</v>
      </c>
      <c r="E14" s="11" t="s">
        <v>7</v>
      </c>
      <c r="F14" s="10"/>
      <c r="G14" s="1"/>
      <c r="H14" s="1"/>
      <c r="I14" s="1"/>
      <c r="J14" s="1"/>
      <c r="K14" s="1">
        <v>55</v>
      </c>
      <c r="L14" s="1">
        <v>3</v>
      </c>
      <c r="M14" s="1">
        <v>5</v>
      </c>
      <c r="N14" s="1">
        <v>3</v>
      </c>
      <c r="O14" s="1">
        <v>2</v>
      </c>
      <c r="P14" s="1">
        <v>6</v>
      </c>
      <c r="Q14" s="1">
        <v>3</v>
      </c>
      <c r="R14" s="1">
        <v>2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53" x14ac:dyDescent="0.25">
      <c r="A15" s="7">
        <f>DATE(($I$1-3),6,1)</f>
        <v>41061</v>
      </c>
      <c r="B15" s="8" t="s">
        <v>11</v>
      </c>
      <c r="C15" s="8">
        <v>1</v>
      </c>
      <c r="D15" s="1">
        <v>4400</v>
      </c>
      <c r="E15" s="11" t="s">
        <v>8</v>
      </c>
      <c r="F15" s="10"/>
      <c r="G15" s="1"/>
      <c r="H15" s="1"/>
      <c r="I15" s="1"/>
      <c r="J15" s="1"/>
      <c r="K15" s="1">
        <v>0</v>
      </c>
      <c r="L15" s="1">
        <v>8</v>
      </c>
      <c r="M15" s="1">
        <v>7</v>
      </c>
      <c r="N15" s="1">
        <v>9</v>
      </c>
      <c r="O15" s="1">
        <v>6</v>
      </c>
      <c r="P15" s="1">
        <v>5</v>
      </c>
      <c r="Q15" s="1">
        <v>5</v>
      </c>
      <c r="R15" s="1">
        <v>8</v>
      </c>
      <c r="S15" s="1">
        <v>12</v>
      </c>
      <c r="T15" s="1">
        <v>5</v>
      </c>
      <c r="U15" s="1">
        <v>6</v>
      </c>
      <c r="V15" s="1">
        <v>4</v>
      </c>
      <c r="W15" s="1">
        <v>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53" x14ac:dyDescent="0.25">
      <c r="A16" s="7">
        <f>DATE(($I$1-3),7,1)</f>
        <v>41091</v>
      </c>
      <c r="B16" s="8" t="s">
        <v>12</v>
      </c>
      <c r="C16" s="8">
        <v>1</v>
      </c>
      <c r="D16" s="1">
        <v>4450</v>
      </c>
      <c r="E16" s="11" t="s">
        <v>7</v>
      </c>
      <c r="F16" s="10"/>
      <c r="G16" s="1"/>
      <c r="H16" s="1"/>
      <c r="I16" s="1"/>
      <c r="J16" s="1"/>
      <c r="K16" s="1"/>
      <c r="L16" s="1">
        <v>56</v>
      </c>
      <c r="M16" s="1">
        <v>6</v>
      </c>
      <c r="N16" s="1">
        <v>8</v>
      </c>
      <c r="O16" s="1">
        <v>2</v>
      </c>
      <c r="P16" s="1">
        <v>3</v>
      </c>
      <c r="Q16" s="1">
        <v>4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7">
        <f>DATE(($I$1-3),7,1)</f>
        <v>41091</v>
      </c>
      <c r="B17" s="8" t="s">
        <v>12</v>
      </c>
      <c r="C17" s="8">
        <v>1</v>
      </c>
      <c r="D17" s="1">
        <v>4450</v>
      </c>
      <c r="E17" s="11" t="s">
        <v>8</v>
      </c>
      <c r="F17" s="10"/>
      <c r="G17" s="1"/>
      <c r="H17" s="1"/>
      <c r="I17" s="1"/>
      <c r="J17" s="1"/>
      <c r="K17" s="1"/>
      <c r="L17" s="1">
        <v>0</v>
      </c>
      <c r="M17" s="1">
        <v>10</v>
      </c>
      <c r="N17" s="1">
        <v>8</v>
      </c>
      <c r="O17" s="1">
        <v>13</v>
      </c>
      <c r="P17" s="1">
        <v>5</v>
      </c>
      <c r="Q17" s="1">
        <v>5</v>
      </c>
      <c r="R17" s="1">
        <v>9</v>
      </c>
      <c r="S17" s="1">
        <v>8</v>
      </c>
      <c r="T17" s="1">
        <v>10</v>
      </c>
      <c r="U17" s="1">
        <v>6</v>
      </c>
      <c r="V17" s="1">
        <v>7</v>
      </c>
      <c r="W17" s="1">
        <v>3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7">
        <f>DATE(($I$1-3),8,1)</f>
        <v>41122</v>
      </c>
      <c r="B18" s="8" t="s">
        <v>13</v>
      </c>
      <c r="C18" s="8">
        <v>1</v>
      </c>
      <c r="D18" s="1">
        <v>4925</v>
      </c>
      <c r="E18" s="11" t="s">
        <v>7</v>
      </c>
      <c r="F18" s="10"/>
      <c r="G18" s="1"/>
      <c r="H18" s="1"/>
      <c r="I18" s="1"/>
      <c r="J18" s="1"/>
      <c r="K18" s="1"/>
      <c r="L18" s="1"/>
      <c r="M18" s="1">
        <v>44</v>
      </c>
      <c r="N18" s="1">
        <v>4</v>
      </c>
      <c r="O18" s="1">
        <v>3</v>
      </c>
      <c r="P18" s="1">
        <v>5</v>
      </c>
      <c r="Q18" s="1">
        <v>2</v>
      </c>
      <c r="R18" s="1">
        <v>3</v>
      </c>
      <c r="S18" s="1">
        <v>2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7">
        <f>DATE(($I$1-3),8,1)</f>
        <v>41122</v>
      </c>
      <c r="B19" s="8" t="s">
        <v>13</v>
      </c>
      <c r="C19" s="8">
        <v>1</v>
      </c>
      <c r="D19" s="1">
        <v>4925</v>
      </c>
      <c r="E19" s="11" t="s">
        <v>8</v>
      </c>
      <c r="F19" s="10"/>
      <c r="G19" s="1"/>
      <c r="H19" s="1"/>
      <c r="I19" s="1"/>
      <c r="J19" s="1"/>
      <c r="K19" s="1"/>
      <c r="L19" s="1"/>
      <c r="M19" s="1">
        <v>0</v>
      </c>
      <c r="N19" s="1">
        <v>6</v>
      </c>
      <c r="O19" s="1">
        <v>8</v>
      </c>
      <c r="P19" s="1">
        <v>7</v>
      </c>
      <c r="Q19" s="1">
        <v>4</v>
      </c>
      <c r="R19" s="1">
        <v>7</v>
      </c>
      <c r="S19" s="1">
        <v>5</v>
      </c>
      <c r="T19" s="1">
        <v>10</v>
      </c>
      <c r="U19" s="1">
        <v>11</v>
      </c>
      <c r="V19" s="1">
        <v>5</v>
      </c>
      <c r="W19" s="1">
        <v>2</v>
      </c>
      <c r="X19" s="1">
        <v>0</v>
      </c>
      <c r="Y19" s="1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7">
        <f>DATE(($I$1-3),10,1)</f>
        <v>41183</v>
      </c>
      <c r="B20" s="8" t="s">
        <v>14</v>
      </c>
      <c r="C20" s="8">
        <v>1</v>
      </c>
      <c r="D20" s="1">
        <v>5645</v>
      </c>
      <c r="E20" s="11" t="s">
        <v>7</v>
      </c>
      <c r="F20" s="10"/>
      <c r="G20" s="1"/>
      <c r="H20" s="1"/>
      <c r="I20" s="1"/>
      <c r="J20" s="1"/>
      <c r="K20" s="1"/>
      <c r="L20" s="1"/>
      <c r="M20" s="1"/>
      <c r="N20" s="1"/>
      <c r="O20" s="1">
        <v>43</v>
      </c>
      <c r="P20" s="1">
        <v>2</v>
      </c>
      <c r="Q20" s="1">
        <v>4</v>
      </c>
      <c r="R20" s="1">
        <v>3</v>
      </c>
      <c r="S20" s="1">
        <v>4</v>
      </c>
      <c r="T20" s="1">
        <v>2</v>
      </c>
      <c r="U20" s="1">
        <v>1</v>
      </c>
      <c r="V20" s="1">
        <v>3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7">
        <f>DATE(($I$1-3),10,1)</f>
        <v>41183</v>
      </c>
      <c r="B21" s="8" t="s">
        <v>14</v>
      </c>
      <c r="C21" s="8">
        <v>1</v>
      </c>
      <c r="D21" s="1">
        <v>5645</v>
      </c>
      <c r="E21" s="11" t="s">
        <v>8</v>
      </c>
      <c r="F21" s="10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8</v>
      </c>
      <c r="Q21" s="1">
        <v>6</v>
      </c>
      <c r="R21" s="1">
        <v>4</v>
      </c>
      <c r="S21" s="1">
        <v>5</v>
      </c>
      <c r="T21" s="1">
        <v>5</v>
      </c>
      <c r="U21" s="1">
        <v>7</v>
      </c>
      <c r="V21" s="1">
        <v>8</v>
      </c>
      <c r="W21" s="1">
        <v>7</v>
      </c>
      <c r="X21" s="1">
        <v>6</v>
      </c>
      <c r="Y21" s="1">
        <v>3</v>
      </c>
      <c r="Z21" s="1">
        <v>2</v>
      </c>
      <c r="AA21" s="1">
        <v>1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7">
        <f>DATE(($I$1-3),11,1)</f>
        <v>41214</v>
      </c>
      <c r="B22" s="8" t="s">
        <v>16</v>
      </c>
      <c r="C22" s="8">
        <v>1</v>
      </c>
      <c r="D22" s="1">
        <v>6323</v>
      </c>
      <c r="E22" s="11" t="s">
        <v>7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>
        <v>38</v>
      </c>
      <c r="Q22" s="1">
        <v>4</v>
      </c>
      <c r="R22" s="1">
        <v>3</v>
      </c>
      <c r="S22" s="1">
        <v>5</v>
      </c>
      <c r="T22" s="1">
        <v>2</v>
      </c>
      <c r="U22" s="1">
        <v>3</v>
      </c>
      <c r="V22" s="1">
        <v>2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7">
        <f>DATE(($I$1-3),11,1)</f>
        <v>41214</v>
      </c>
      <c r="B23" s="8" t="s">
        <v>16</v>
      </c>
      <c r="C23" s="8">
        <v>1</v>
      </c>
      <c r="D23" s="1">
        <v>6323</v>
      </c>
      <c r="E23" s="11" t="s">
        <v>8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>
        <v>0</v>
      </c>
      <c r="Q23" s="1">
        <v>6</v>
      </c>
      <c r="R23" s="1">
        <v>6</v>
      </c>
      <c r="S23" s="1">
        <v>7</v>
      </c>
      <c r="T23" s="1">
        <v>4</v>
      </c>
      <c r="U23" s="1">
        <v>7</v>
      </c>
      <c r="V23" s="1">
        <v>5</v>
      </c>
      <c r="W23" s="1">
        <v>6</v>
      </c>
      <c r="X23" s="1">
        <v>11</v>
      </c>
      <c r="Y23" s="1">
        <v>5</v>
      </c>
      <c r="Z23" s="1">
        <v>2</v>
      </c>
      <c r="AA23" s="1">
        <v>0</v>
      </c>
      <c r="AB23" s="1"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7">
        <f>DATE(($I$1-3),12,1)</f>
        <v>41244</v>
      </c>
      <c r="B24" s="8" t="s">
        <v>17</v>
      </c>
      <c r="C24" s="8">
        <v>1</v>
      </c>
      <c r="D24" s="1">
        <v>3809</v>
      </c>
      <c r="E24" s="11" t="s">
        <v>7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42</v>
      </c>
      <c r="R24" s="1">
        <v>2</v>
      </c>
      <c r="S24" s="1">
        <v>4</v>
      </c>
      <c r="T24" s="1">
        <v>3</v>
      </c>
      <c r="U24" s="1">
        <v>4</v>
      </c>
      <c r="V24" s="1">
        <v>2</v>
      </c>
      <c r="W24" s="1">
        <v>1</v>
      </c>
      <c r="X24" s="1">
        <v>3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7">
        <f>DATE(($I$1-3),12,1)</f>
        <v>41244</v>
      </c>
      <c r="B25" s="8" t="s">
        <v>17</v>
      </c>
      <c r="C25" s="8">
        <v>1</v>
      </c>
      <c r="D25" s="1">
        <v>3809</v>
      </c>
      <c r="E25" s="11" t="s">
        <v>8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0</v>
      </c>
      <c r="R25" s="1">
        <v>8</v>
      </c>
      <c r="S25" s="1">
        <v>6</v>
      </c>
      <c r="T25" s="1">
        <v>4</v>
      </c>
      <c r="U25" s="1">
        <v>5</v>
      </c>
      <c r="V25" s="1">
        <v>5</v>
      </c>
      <c r="W25" s="1">
        <v>7</v>
      </c>
      <c r="X25" s="1">
        <v>8</v>
      </c>
      <c r="Y25" s="1">
        <v>6</v>
      </c>
      <c r="Z25" s="1">
        <v>6</v>
      </c>
      <c r="AA25" s="1">
        <v>3</v>
      </c>
      <c r="AB25" s="1">
        <v>2</v>
      </c>
      <c r="AC25" s="1">
        <v>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7">
        <f>DATE(($I$1-2),1,1)</f>
        <v>41275</v>
      </c>
      <c r="B26" s="8" t="s">
        <v>6</v>
      </c>
      <c r="C26" s="8">
        <v>2</v>
      </c>
      <c r="D26" s="1">
        <v>2900</v>
      </c>
      <c r="E26" s="11" t="s">
        <v>7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40</v>
      </c>
      <c r="S26" s="1">
        <v>2</v>
      </c>
      <c r="T26" s="1">
        <v>6</v>
      </c>
      <c r="U26" s="1">
        <v>2</v>
      </c>
      <c r="V26" s="1">
        <v>1</v>
      </c>
      <c r="W26" s="1">
        <v>2</v>
      </c>
      <c r="X26" s="1">
        <v>3</v>
      </c>
      <c r="Y26" s="1">
        <v>2</v>
      </c>
      <c r="Z26" s="1">
        <v>1</v>
      </c>
      <c r="AA26" s="1">
        <v>0</v>
      </c>
      <c r="AB26" s="1">
        <v>1</v>
      </c>
      <c r="AC26" s="1">
        <v>0</v>
      </c>
      <c r="AD26" s="1">
        <v>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7">
        <f>DATE(($I$1-2),1,1)</f>
        <v>41275</v>
      </c>
      <c r="B27" s="8" t="s">
        <v>6</v>
      </c>
      <c r="C27" s="8">
        <v>2</v>
      </c>
      <c r="D27" s="1">
        <v>2900</v>
      </c>
      <c r="E27" s="11" t="s">
        <v>8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0</v>
      </c>
      <c r="S27" s="1">
        <v>5</v>
      </c>
      <c r="T27" s="1">
        <v>4</v>
      </c>
      <c r="U27" s="1">
        <v>6</v>
      </c>
      <c r="V27" s="1">
        <v>7</v>
      </c>
      <c r="W27" s="1">
        <v>3</v>
      </c>
      <c r="X27" s="1">
        <v>2</v>
      </c>
      <c r="Y27" s="1">
        <v>9</v>
      </c>
      <c r="Z27" s="1">
        <v>8</v>
      </c>
      <c r="AA27" s="1">
        <v>5</v>
      </c>
      <c r="AB27" s="1">
        <v>6</v>
      </c>
      <c r="AC27" s="1">
        <v>4</v>
      </c>
      <c r="AD27" s="1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7">
        <f>DATE(($I$1-2),2,15)</f>
        <v>41320</v>
      </c>
      <c r="B28" s="8" t="s">
        <v>9</v>
      </c>
      <c r="C28" s="8">
        <v>2</v>
      </c>
      <c r="D28" s="1">
        <v>3800</v>
      </c>
      <c r="E28" s="11" t="s">
        <v>7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25</v>
      </c>
      <c r="T28" s="1">
        <v>4</v>
      </c>
      <c r="U28" s="1">
        <v>6</v>
      </c>
      <c r="V28" s="1">
        <v>3</v>
      </c>
      <c r="W28" s="1">
        <v>1</v>
      </c>
      <c r="X28" s="1">
        <v>2</v>
      </c>
      <c r="Y28" s="1">
        <v>2</v>
      </c>
      <c r="Z28" s="1">
        <v>3</v>
      </c>
      <c r="AA28" s="1">
        <v>1</v>
      </c>
      <c r="AB28" s="1">
        <v>0</v>
      </c>
      <c r="AC28" s="1">
        <v>1</v>
      </c>
      <c r="AD28" s="1">
        <v>0</v>
      </c>
      <c r="AE28" s="1">
        <v>1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7">
        <f>DATE(($I$1-2),2,15)</f>
        <v>41320</v>
      </c>
      <c r="B29" s="8" t="s">
        <v>9</v>
      </c>
      <c r="C29" s="8">
        <v>2</v>
      </c>
      <c r="D29" s="1">
        <v>3800</v>
      </c>
      <c r="E29" s="11" t="s">
        <v>8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0</v>
      </c>
      <c r="T29" s="1">
        <v>4</v>
      </c>
      <c r="U29" s="1">
        <v>8</v>
      </c>
      <c r="V29" s="1">
        <v>3</v>
      </c>
      <c r="W29" s="1">
        <v>5</v>
      </c>
      <c r="X29" s="1">
        <v>5</v>
      </c>
      <c r="Y29" s="1">
        <v>7</v>
      </c>
      <c r="Z29" s="1">
        <v>8</v>
      </c>
      <c r="AA29" s="1">
        <v>6</v>
      </c>
      <c r="AB29" s="1">
        <v>1</v>
      </c>
      <c r="AC29" s="1">
        <v>0</v>
      </c>
      <c r="AD29" s="1">
        <v>1</v>
      </c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7">
        <f>DATE(($I$1-2),3,1)</f>
        <v>41334</v>
      </c>
      <c r="B30" s="8" t="s">
        <v>8</v>
      </c>
      <c r="C30" s="8">
        <v>2</v>
      </c>
      <c r="D30" s="1">
        <v>5215</v>
      </c>
      <c r="E30" s="11" t="s">
        <v>7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36</v>
      </c>
      <c r="U30" s="1">
        <v>3</v>
      </c>
      <c r="V30" s="1">
        <v>4</v>
      </c>
      <c r="W30" s="1">
        <v>5</v>
      </c>
      <c r="X30" s="1">
        <v>1</v>
      </c>
      <c r="Y30" s="1">
        <v>4</v>
      </c>
      <c r="Z30" s="1">
        <v>1</v>
      </c>
      <c r="AA30" s="1">
        <v>2</v>
      </c>
      <c r="AB30" s="1">
        <v>1</v>
      </c>
      <c r="AC30" s="1">
        <v>0</v>
      </c>
      <c r="AD30" s="1">
        <v>1</v>
      </c>
      <c r="AE30" s="1">
        <v>0</v>
      </c>
      <c r="AF30" s="1">
        <v>1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7">
        <f>DATE(($I$1-2),3,1)</f>
        <v>41334</v>
      </c>
      <c r="B31" s="8" t="s">
        <v>8</v>
      </c>
      <c r="C31" s="8">
        <v>2</v>
      </c>
      <c r="D31" s="1">
        <v>5215</v>
      </c>
      <c r="E31" s="11" t="s">
        <v>8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0</v>
      </c>
      <c r="U31" s="1">
        <v>6</v>
      </c>
      <c r="V31" s="1">
        <v>7</v>
      </c>
      <c r="W31" s="1">
        <v>5</v>
      </c>
      <c r="X31" s="1">
        <v>4</v>
      </c>
      <c r="Y31" s="1">
        <v>6</v>
      </c>
      <c r="Z31" s="1">
        <v>3</v>
      </c>
      <c r="AA31" s="1">
        <v>10</v>
      </c>
      <c r="AB31" s="1">
        <v>10</v>
      </c>
      <c r="AC31" s="1">
        <v>5</v>
      </c>
      <c r="AD31" s="1">
        <v>2</v>
      </c>
      <c r="AE31" s="1">
        <v>0</v>
      </c>
      <c r="AF31" s="1">
        <v>1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7">
        <f>DATE(($I$1-2),5,1)</f>
        <v>41395</v>
      </c>
      <c r="B32" s="8" t="s">
        <v>10</v>
      </c>
      <c r="C32" s="8">
        <v>2</v>
      </c>
      <c r="D32" s="1">
        <v>3900</v>
      </c>
      <c r="E32" s="11" t="s">
        <v>7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28</v>
      </c>
      <c r="W32" s="1">
        <v>2</v>
      </c>
      <c r="X32" s="1">
        <v>3</v>
      </c>
      <c r="Y32" s="1">
        <v>4</v>
      </c>
      <c r="Z32" s="1">
        <v>3</v>
      </c>
      <c r="AA32" s="1">
        <v>3</v>
      </c>
      <c r="AB32" s="1">
        <v>2</v>
      </c>
      <c r="AC32" s="1">
        <v>2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/>
      <c r="AJ32" s="1"/>
      <c r="AK32" s="1"/>
      <c r="AL32" s="1"/>
      <c r="AM32" s="1"/>
      <c r="AN32" s="1"/>
      <c r="AO32" s="1"/>
    </row>
    <row r="33" spans="1:41" x14ac:dyDescent="0.25">
      <c r="A33" s="7">
        <f>DATE(($I$1-2),5,1)</f>
        <v>41395</v>
      </c>
      <c r="B33" s="8" t="s">
        <v>10</v>
      </c>
      <c r="C33" s="8">
        <v>2</v>
      </c>
      <c r="D33" s="1">
        <v>3900</v>
      </c>
      <c r="E33" s="11" t="s">
        <v>8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0</v>
      </c>
      <c r="W33" s="1">
        <v>8</v>
      </c>
      <c r="X33" s="1">
        <v>4</v>
      </c>
      <c r="Y33" s="1">
        <v>4</v>
      </c>
      <c r="Z33" s="1">
        <v>5</v>
      </c>
      <c r="AA33" s="1">
        <v>5</v>
      </c>
      <c r="AB33" s="1">
        <v>7</v>
      </c>
      <c r="AC33" s="1">
        <v>8</v>
      </c>
      <c r="AD33" s="1">
        <v>4</v>
      </c>
      <c r="AE33" s="1">
        <v>1</v>
      </c>
      <c r="AF33" s="1">
        <v>2</v>
      </c>
      <c r="AG33" s="1">
        <v>1</v>
      </c>
      <c r="AH33" s="1">
        <v>0</v>
      </c>
      <c r="AI33" s="1"/>
      <c r="AJ33" s="1"/>
      <c r="AK33" s="1"/>
      <c r="AL33" s="1"/>
      <c r="AM33" s="1"/>
      <c r="AN33" s="1"/>
      <c r="AO33" s="1"/>
    </row>
    <row r="34" spans="1:41" x14ac:dyDescent="0.25">
      <c r="A34" s="7">
        <f>DATE(($I$1-2),6,15)</f>
        <v>41440</v>
      </c>
      <c r="B34" s="8" t="s">
        <v>11</v>
      </c>
      <c r="C34" s="8">
        <v>2</v>
      </c>
      <c r="D34" s="1">
        <v>5100</v>
      </c>
      <c r="E34" s="11" t="s">
        <v>7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43</v>
      </c>
      <c r="X34" s="1">
        <v>2</v>
      </c>
      <c r="Y34" s="1">
        <v>6</v>
      </c>
      <c r="Z34" s="1">
        <v>2</v>
      </c>
      <c r="AA34" s="1">
        <v>1</v>
      </c>
      <c r="AB34" s="1">
        <v>2</v>
      </c>
      <c r="AC34" s="1">
        <v>3</v>
      </c>
      <c r="AD34" s="1">
        <v>2</v>
      </c>
      <c r="AE34" s="1">
        <v>1</v>
      </c>
      <c r="AF34" s="1">
        <v>0</v>
      </c>
      <c r="AG34" s="1">
        <v>1</v>
      </c>
      <c r="AH34" s="1">
        <v>0</v>
      </c>
      <c r="AI34" s="1">
        <v>0</v>
      </c>
      <c r="AJ34" s="1"/>
      <c r="AK34" s="1"/>
      <c r="AL34" s="1"/>
      <c r="AM34" s="1"/>
      <c r="AN34" s="1"/>
      <c r="AO34" s="1"/>
    </row>
    <row r="35" spans="1:41" x14ac:dyDescent="0.25">
      <c r="A35" s="7">
        <f>DATE(($I$1-2),6,15)</f>
        <v>41440</v>
      </c>
      <c r="B35" s="8" t="s">
        <v>11</v>
      </c>
      <c r="C35" s="8">
        <v>2</v>
      </c>
      <c r="D35" s="1">
        <v>5100</v>
      </c>
      <c r="E35" s="11" t="s">
        <v>8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0</v>
      </c>
      <c r="X35" s="1">
        <v>5</v>
      </c>
      <c r="Y35" s="1">
        <v>4</v>
      </c>
      <c r="Z35" s="1">
        <v>6</v>
      </c>
      <c r="AA35" s="1">
        <v>7</v>
      </c>
      <c r="AB35" s="1">
        <v>3</v>
      </c>
      <c r="AC35" s="1">
        <v>5</v>
      </c>
      <c r="AD35" s="1">
        <v>9</v>
      </c>
      <c r="AE35" s="1">
        <v>8</v>
      </c>
      <c r="AF35" s="1">
        <v>5</v>
      </c>
      <c r="AG35" s="1">
        <v>6</v>
      </c>
      <c r="AH35" s="1">
        <v>4</v>
      </c>
      <c r="AI35" s="1">
        <v>0</v>
      </c>
      <c r="AJ35" s="1"/>
      <c r="AK35" s="1"/>
      <c r="AL35" s="1"/>
      <c r="AM35" s="1"/>
      <c r="AN35" s="1"/>
      <c r="AO35" s="1"/>
    </row>
    <row r="36" spans="1:41" x14ac:dyDescent="0.25">
      <c r="A36" s="7">
        <f>DATE(($I$1-2),7,1)</f>
        <v>41456</v>
      </c>
      <c r="B36" s="8" t="s">
        <v>12</v>
      </c>
      <c r="C36" s="8">
        <v>2</v>
      </c>
      <c r="D36" s="1">
        <v>5330</v>
      </c>
      <c r="E36" s="11" t="s">
        <v>7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30</v>
      </c>
      <c r="Y36" s="1">
        <v>6</v>
      </c>
      <c r="Z36" s="1">
        <v>4</v>
      </c>
      <c r="AA36" s="1">
        <v>1</v>
      </c>
      <c r="AB36" s="1">
        <v>3</v>
      </c>
      <c r="AC36" s="1">
        <v>2</v>
      </c>
      <c r="AD36" s="1">
        <v>2</v>
      </c>
      <c r="AE36" s="1">
        <v>3</v>
      </c>
      <c r="AF36" s="1">
        <v>1</v>
      </c>
      <c r="AG36" s="1">
        <v>0</v>
      </c>
      <c r="AH36" s="1">
        <v>1</v>
      </c>
      <c r="AI36" s="1">
        <v>0</v>
      </c>
      <c r="AJ36" s="1">
        <v>0</v>
      </c>
      <c r="AK36" s="1"/>
      <c r="AL36" s="1"/>
      <c r="AM36" s="1"/>
      <c r="AN36" s="1"/>
      <c r="AO36" s="1"/>
    </row>
    <row r="37" spans="1:41" x14ac:dyDescent="0.25">
      <c r="A37" s="7">
        <f>DATE(($I$1-2),7,1)</f>
        <v>41456</v>
      </c>
      <c r="B37" s="8" t="s">
        <v>12</v>
      </c>
      <c r="C37" s="8">
        <v>2</v>
      </c>
      <c r="D37" s="1">
        <v>5330</v>
      </c>
      <c r="E37" s="11" t="s">
        <v>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0</v>
      </c>
      <c r="Y37" s="1">
        <v>4</v>
      </c>
      <c r="Z37" s="1">
        <v>8</v>
      </c>
      <c r="AA37" s="1">
        <v>6</v>
      </c>
      <c r="AB37" s="1">
        <v>8</v>
      </c>
      <c r="AC37" s="1">
        <v>5</v>
      </c>
      <c r="AD37" s="1">
        <v>7</v>
      </c>
      <c r="AE37" s="1">
        <v>6</v>
      </c>
      <c r="AF37" s="1">
        <v>7</v>
      </c>
      <c r="AG37" s="1">
        <v>1</v>
      </c>
      <c r="AH37" s="1">
        <v>0</v>
      </c>
      <c r="AI37" s="1">
        <v>1</v>
      </c>
      <c r="AJ37" s="1">
        <v>0</v>
      </c>
      <c r="AK37" s="1"/>
      <c r="AL37" s="1"/>
      <c r="AM37" s="1"/>
      <c r="AN37" s="1"/>
      <c r="AO37" s="1"/>
    </row>
    <row r="38" spans="1:41" x14ac:dyDescent="0.25">
      <c r="A38" s="7">
        <f>DATE(($I$1-2),8,1)</f>
        <v>41487</v>
      </c>
      <c r="B38" s="8" t="s">
        <v>13</v>
      </c>
      <c r="C38" s="8">
        <v>2</v>
      </c>
      <c r="D38" s="1">
        <v>5455</v>
      </c>
      <c r="E38" s="11" t="s">
        <v>7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36</v>
      </c>
      <c r="Z38" s="1">
        <v>3</v>
      </c>
      <c r="AA38" s="1">
        <v>4</v>
      </c>
      <c r="AB38" s="1">
        <v>5</v>
      </c>
      <c r="AC38" s="1">
        <v>1</v>
      </c>
      <c r="AD38" s="1">
        <v>4</v>
      </c>
      <c r="AE38" s="1">
        <v>1</v>
      </c>
      <c r="AF38" s="1">
        <v>2</v>
      </c>
      <c r="AG38" s="1">
        <v>1</v>
      </c>
      <c r="AH38" s="1">
        <v>0</v>
      </c>
      <c r="AI38" s="1">
        <v>1</v>
      </c>
      <c r="AJ38" s="1">
        <v>0</v>
      </c>
      <c r="AK38" s="1">
        <v>0</v>
      </c>
      <c r="AL38" s="1"/>
      <c r="AM38" s="1"/>
      <c r="AN38" s="1"/>
      <c r="AO38" s="1"/>
    </row>
    <row r="39" spans="1:41" x14ac:dyDescent="0.25">
      <c r="A39" s="7">
        <f>DATE(($I$1-2),8,1)</f>
        <v>41487</v>
      </c>
      <c r="B39" s="8" t="s">
        <v>13</v>
      </c>
      <c r="C39" s="8">
        <v>2</v>
      </c>
      <c r="D39" s="1">
        <v>5455</v>
      </c>
      <c r="E39" s="11" t="s">
        <v>8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0</v>
      </c>
      <c r="Z39" s="1">
        <v>6</v>
      </c>
      <c r="AA39" s="1">
        <v>7</v>
      </c>
      <c r="AB39" s="1">
        <v>5</v>
      </c>
      <c r="AC39" s="1">
        <v>4</v>
      </c>
      <c r="AD39" s="1">
        <v>6</v>
      </c>
      <c r="AE39" s="1">
        <v>3</v>
      </c>
      <c r="AF39" s="1">
        <v>10</v>
      </c>
      <c r="AG39" s="1">
        <v>10</v>
      </c>
      <c r="AH39" s="1">
        <v>5</v>
      </c>
      <c r="AI39" s="1">
        <v>2</v>
      </c>
      <c r="AJ39" s="1">
        <v>0</v>
      </c>
      <c r="AK39" s="1">
        <v>0</v>
      </c>
      <c r="AL39" s="1"/>
      <c r="AM39" s="1"/>
      <c r="AN39" s="1"/>
      <c r="AO39" s="1"/>
    </row>
    <row r="40" spans="1:41" x14ac:dyDescent="0.25">
      <c r="A40" s="7">
        <f>DATE(($I$1-2),10,1)</f>
        <v>41548</v>
      </c>
      <c r="B40" s="8" t="s">
        <v>14</v>
      </c>
      <c r="C40" s="8">
        <v>2</v>
      </c>
      <c r="D40" s="1">
        <v>6200</v>
      </c>
      <c r="E40" s="11" t="s">
        <v>7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28</v>
      </c>
      <c r="AB40" s="1">
        <v>2</v>
      </c>
      <c r="AC40" s="1">
        <v>3</v>
      </c>
      <c r="AD40" s="1">
        <v>4</v>
      </c>
      <c r="AE40" s="1">
        <v>3</v>
      </c>
      <c r="AF40" s="1">
        <v>3</v>
      </c>
      <c r="AG40" s="1">
        <v>2</v>
      </c>
      <c r="AH40" s="1">
        <v>2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/>
      <c r="AO40" s="1"/>
    </row>
    <row r="41" spans="1:41" x14ac:dyDescent="0.25">
      <c r="A41" s="7">
        <f>DATE(($I$1-2),10,1)</f>
        <v>41548</v>
      </c>
      <c r="B41" s="8" t="s">
        <v>14</v>
      </c>
      <c r="C41" s="8">
        <v>2</v>
      </c>
      <c r="D41" s="1">
        <v>6200</v>
      </c>
      <c r="E41" s="11" t="s">
        <v>8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>
        <v>0</v>
      </c>
      <c r="AB41" s="1">
        <v>8</v>
      </c>
      <c r="AC41" s="1">
        <v>4</v>
      </c>
      <c r="AD41" s="1">
        <v>4</v>
      </c>
      <c r="AE41" s="1">
        <v>5</v>
      </c>
      <c r="AF41" s="1">
        <v>5</v>
      </c>
      <c r="AG41" s="1">
        <v>7</v>
      </c>
      <c r="AH41" s="1">
        <v>8</v>
      </c>
      <c r="AI41" s="1">
        <v>4</v>
      </c>
      <c r="AJ41" s="1">
        <v>1</v>
      </c>
      <c r="AK41" s="1">
        <v>2</v>
      </c>
      <c r="AL41" s="1">
        <v>1</v>
      </c>
      <c r="AM41" s="1">
        <v>0</v>
      </c>
      <c r="AN41" s="1"/>
      <c r="AO41" s="1"/>
    </row>
    <row r="42" spans="1:41" x14ac:dyDescent="0.25">
      <c r="A42" s="7">
        <f>DATE(($I$1-2),11,1)</f>
        <v>41579</v>
      </c>
      <c r="B42" s="8" t="s">
        <v>16</v>
      </c>
      <c r="C42" s="8">
        <v>2</v>
      </c>
      <c r="D42" s="1">
        <v>7100</v>
      </c>
      <c r="E42" s="11" t="s">
        <v>7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>
        <v>32</v>
      </c>
      <c r="AC42" s="1">
        <v>3</v>
      </c>
      <c r="AD42" s="1">
        <v>4</v>
      </c>
      <c r="AE42" s="1">
        <v>5</v>
      </c>
      <c r="AF42" s="1">
        <v>1</v>
      </c>
      <c r="AG42" s="1">
        <v>4</v>
      </c>
      <c r="AH42" s="1">
        <v>1</v>
      </c>
      <c r="AI42" s="1">
        <v>2</v>
      </c>
      <c r="AJ42" s="1">
        <v>1</v>
      </c>
      <c r="AK42" s="1">
        <v>0</v>
      </c>
      <c r="AL42" s="1">
        <v>1</v>
      </c>
      <c r="AM42" s="1">
        <v>0</v>
      </c>
      <c r="AN42" s="1">
        <v>0</v>
      </c>
      <c r="AO42" s="1"/>
    </row>
    <row r="43" spans="1:41" x14ac:dyDescent="0.25">
      <c r="A43" s="7">
        <f>DATE(($I$1-2),11,1)</f>
        <v>41579</v>
      </c>
      <c r="B43" s="8" t="s">
        <v>16</v>
      </c>
      <c r="C43" s="8">
        <v>2</v>
      </c>
      <c r="D43" s="1">
        <v>7100</v>
      </c>
      <c r="E43" s="11" t="s">
        <v>8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0</v>
      </c>
      <c r="AC43" s="1">
        <v>6</v>
      </c>
      <c r="AD43" s="1">
        <v>7</v>
      </c>
      <c r="AE43" s="1">
        <v>5</v>
      </c>
      <c r="AF43" s="1">
        <v>4</v>
      </c>
      <c r="AG43" s="1">
        <v>6</v>
      </c>
      <c r="AH43" s="1">
        <v>3</v>
      </c>
      <c r="AI43" s="1">
        <v>8</v>
      </c>
      <c r="AJ43" s="1">
        <v>8</v>
      </c>
      <c r="AK43" s="1">
        <v>5</v>
      </c>
      <c r="AL43" s="1">
        <v>2</v>
      </c>
      <c r="AM43" s="1">
        <v>0</v>
      </c>
      <c r="AN43" s="1">
        <v>0</v>
      </c>
      <c r="AO43" s="1"/>
    </row>
    <row r="44" spans="1:41" x14ac:dyDescent="0.25">
      <c r="A44" s="7">
        <f>DATE(($I$1-2),12,1)</f>
        <v>41609</v>
      </c>
      <c r="B44" s="8" t="s">
        <v>17</v>
      </c>
      <c r="C44" s="8">
        <v>2</v>
      </c>
      <c r="D44" s="1">
        <v>4204</v>
      </c>
      <c r="E44" s="11" t="s">
        <v>7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24</v>
      </c>
      <c r="AD44" s="1">
        <v>2</v>
      </c>
      <c r="AE44" s="1">
        <v>3</v>
      </c>
      <c r="AF44" s="1">
        <v>4</v>
      </c>
      <c r="AG44" s="1">
        <v>3</v>
      </c>
      <c r="AH44" s="1">
        <v>3</v>
      </c>
      <c r="AI44" s="1">
        <v>2</v>
      </c>
      <c r="AJ44" s="1">
        <v>2</v>
      </c>
      <c r="AK44" s="1">
        <v>1</v>
      </c>
      <c r="AL44" s="1">
        <v>0</v>
      </c>
      <c r="AM44" s="1">
        <v>1</v>
      </c>
      <c r="AN44" s="1">
        <v>0</v>
      </c>
      <c r="AO44" s="1">
        <v>0</v>
      </c>
    </row>
    <row r="45" spans="1:41" x14ac:dyDescent="0.25">
      <c r="A45" s="7">
        <f>DATE(($I$1-2),12,1)</f>
        <v>41609</v>
      </c>
      <c r="B45" s="8" t="s">
        <v>17</v>
      </c>
      <c r="C45" s="8">
        <v>2</v>
      </c>
      <c r="D45" s="1">
        <v>4204</v>
      </c>
      <c r="E45" s="11" t="s">
        <v>8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>
        <v>0</v>
      </c>
      <c r="AD45" s="1">
        <v>8</v>
      </c>
      <c r="AE45" s="1">
        <v>4</v>
      </c>
      <c r="AF45" s="1">
        <v>4</v>
      </c>
      <c r="AG45" s="1">
        <v>5</v>
      </c>
      <c r="AH45" s="1">
        <v>5</v>
      </c>
      <c r="AI45" s="1">
        <v>7</v>
      </c>
      <c r="AJ45" s="1">
        <v>6</v>
      </c>
      <c r="AK45" s="1">
        <v>2</v>
      </c>
      <c r="AL45" s="1">
        <v>1</v>
      </c>
      <c r="AM45" s="1">
        <v>2</v>
      </c>
      <c r="AN45" s="1">
        <v>1</v>
      </c>
      <c r="AO45" s="1">
        <v>0</v>
      </c>
    </row>
    <row r="46" spans="1:41" x14ac:dyDescent="0.25">
      <c r="A46" s="7">
        <f>DATE(($I$1-1),1,1)</f>
        <v>41640</v>
      </c>
      <c r="B46" s="8" t="s">
        <v>6</v>
      </c>
      <c r="C46" s="8">
        <v>3</v>
      </c>
      <c r="D46" s="1">
        <v>3200</v>
      </c>
      <c r="E46" s="11" t="s">
        <v>7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>
        <v>48</v>
      </c>
      <c r="AE46" s="1">
        <v>7</v>
      </c>
      <c r="AF46" s="1">
        <v>14</v>
      </c>
      <c r="AG46" s="1">
        <v>10</v>
      </c>
      <c r="AH46" s="1">
        <v>5</v>
      </c>
      <c r="AI46" s="1">
        <v>2</v>
      </c>
      <c r="AJ46" s="1">
        <v>1</v>
      </c>
      <c r="AK46" s="1">
        <v>2</v>
      </c>
      <c r="AL46" s="1">
        <v>1</v>
      </c>
      <c r="AM46" s="1">
        <v>0</v>
      </c>
      <c r="AN46" s="1">
        <v>0</v>
      </c>
      <c r="AO46" s="1">
        <v>0</v>
      </c>
    </row>
    <row r="47" spans="1:41" x14ac:dyDescent="0.25">
      <c r="A47" s="7">
        <f>DATE(($I$1-1),1,1)</f>
        <v>41640</v>
      </c>
      <c r="B47" s="8" t="s">
        <v>6</v>
      </c>
      <c r="C47" s="8">
        <v>3</v>
      </c>
      <c r="D47" s="1">
        <v>3200</v>
      </c>
      <c r="E47" s="11" t="s">
        <v>8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>
        <v>0</v>
      </c>
      <c r="AE47" s="1">
        <v>5</v>
      </c>
      <c r="AF47" s="1">
        <v>7</v>
      </c>
      <c r="AG47" s="1">
        <v>6</v>
      </c>
      <c r="AH47" s="1">
        <v>6</v>
      </c>
      <c r="AI47" s="1">
        <v>7</v>
      </c>
      <c r="AJ47" s="1">
        <v>5</v>
      </c>
      <c r="AK47" s="1">
        <v>8</v>
      </c>
      <c r="AL47" s="1">
        <v>12</v>
      </c>
      <c r="AM47" s="1">
        <v>5</v>
      </c>
      <c r="AN47" s="1">
        <v>8</v>
      </c>
      <c r="AO47" s="1">
        <v>5</v>
      </c>
    </row>
    <row r="48" spans="1:41" x14ac:dyDescent="0.25">
      <c r="A48" s="7">
        <f>DATE(($I$1-1),2,28)</f>
        <v>41698</v>
      </c>
      <c r="B48" s="8" t="s">
        <v>9</v>
      </c>
      <c r="C48" s="8">
        <v>3</v>
      </c>
      <c r="D48" s="1">
        <v>5020</v>
      </c>
      <c r="E48" s="11" t="s">
        <v>7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>
        <v>40</v>
      </c>
      <c r="AF48" s="1">
        <v>10</v>
      </c>
      <c r="AG48" s="1">
        <v>16</v>
      </c>
      <c r="AH48" s="1">
        <v>8</v>
      </c>
      <c r="AI48" s="1">
        <v>5</v>
      </c>
      <c r="AJ48" s="1">
        <v>1</v>
      </c>
      <c r="AK48" s="1">
        <v>6</v>
      </c>
      <c r="AL48" s="1">
        <v>3</v>
      </c>
      <c r="AM48" s="1">
        <v>1</v>
      </c>
      <c r="AN48" s="1">
        <v>0</v>
      </c>
      <c r="AO48" s="1">
        <v>1</v>
      </c>
    </row>
    <row r="49" spans="1:41" x14ac:dyDescent="0.25">
      <c r="A49" s="7">
        <f>DATE(($I$1-1),2,28)</f>
        <v>41698</v>
      </c>
      <c r="B49" s="8" t="s">
        <v>9</v>
      </c>
      <c r="C49" s="8">
        <v>3</v>
      </c>
      <c r="D49" s="1">
        <v>5020</v>
      </c>
      <c r="E49" s="11" t="s">
        <v>8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>
        <v>0</v>
      </c>
      <c r="AF49" s="1">
        <v>4</v>
      </c>
      <c r="AG49" s="1">
        <v>11</v>
      </c>
      <c r="AH49" s="1">
        <v>5</v>
      </c>
      <c r="AI49" s="1">
        <v>4</v>
      </c>
      <c r="AJ49" s="1">
        <v>6</v>
      </c>
      <c r="AK49" s="1">
        <v>4</v>
      </c>
      <c r="AL49" s="1">
        <v>6</v>
      </c>
      <c r="AM49" s="1">
        <v>6</v>
      </c>
      <c r="AN49" s="1">
        <v>3</v>
      </c>
      <c r="AO49" s="1">
        <v>5</v>
      </c>
    </row>
    <row r="50" spans="1:41" x14ac:dyDescent="0.25">
      <c r="A50" s="7">
        <f>DATE(($I$1-1),3,1)</f>
        <v>41699</v>
      </c>
      <c r="B50" s="8" t="s">
        <v>8</v>
      </c>
      <c r="C50" s="8">
        <v>3</v>
      </c>
      <c r="D50" s="1">
        <v>5500</v>
      </c>
      <c r="E50" s="11" t="s">
        <v>7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>
        <v>30</v>
      </c>
      <c r="AG50" s="1">
        <v>5</v>
      </c>
      <c r="AH50" s="1">
        <v>13</v>
      </c>
      <c r="AI50" s="1">
        <v>14</v>
      </c>
      <c r="AJ50" s="1">
        <v>8</v>
      </c>
      <c r="AK50" s="1">
        <v>6</v>
      </c>
      <c r="AL50" s="1">
        <v>2</v>
      </c>
      <c r="AM50" s="1">
        <v>1</v>
      </c>
      <c r="AN50" s="1">
        <v>1</v>
      </c>
      <c r="AO50" s="1">
        <v>0</v>
      </c>
    </row>
    <row r="51" spans="1:41" x14ac:dyDescent="0.25">
      <c r="A51" s="7">
        <f>DATE(($I$1-1),3,1)</f>
        <v>41699</v>
      </c>
      <c r="B51" s="8" t="s">
        <v>8</v>
      </c>
      <c r="C51" s="8">
        <v>3</v>
      </c>
      <c r="D51" s="1">
        <v>5500</v>
      </c>
      <c r="E51" s="11" t="s">
        <v>8</v>
      </c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>
        <v>0</v>
      </c>
      <c r="AG51" s="1">
        <v>6</v>
      </c>
      <c r="AH51" s="1">
        <v>8</v>
      </c>
      <c r="AI51" s="1">
        <v>7</v>
      </c>
      <c r="AJ51" s="1">
        <v>7</v>
      </c>
      <c r="AK51" s="1">
        <v>6</v>
      </c>
      <c r="AL51" s="1">
        <v>3</v>
      </c>
      <c r="AM51" s="1">
        <v>10</v>
      </c>
      <c r="AN51" s="1">
        <v>12</v>
      </c>
      <c r="AO51" s="1">
        <v>5</v>
      </c>
    </row>
    <row r="52" spans="1:41" x14ac:dyDescent="0.25">
      <c r="A52" s="7">
        <f>DATE(($I$1-1),5,1)</f>
        <v>41760</v>
      </c>
      <c r="B52" s="8" t="s">
        <v>10</v>
      </c>
      <c r="C52" s="8">
        <v>3</v>
      </c>
      <c r="D52" s="1">
        <v>4500</v>
      </c>
      <c r="E52" s="11" t="s">
        <v>7</v>
      </c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>
        <v>33</v>
      </c>
      <c r="AI52" s="1">
        <v>4</v>
      </c>
      <c r="AJ52" s="1">
        <v>12</v>
      </c>
      <c r="AK52" s="1">
        <v>9</v>
      </c>
      <c r="AL52" s="1">
        <v>3</v>
      </c>
      <c r="AM52" s="1">
        <v>2</v>
      </c>
      <c r="AN52" s="1">
        <v>1</v>
      </c>
      <c r="AO52" s="1">
        <v>3</v>
      </c>
    </row>
    <row r="53" spans="1:41" x14ac:dyDescent="0.25">
      <c r="A53" s="7">
        <f>DATE(($I$1-1),5,1)</f>
        <v>41760</v>
      </c>
      <c r="B53" s="8" t="s">
        <v>10</v>
      </c>
      <c r="C53" s="8">
        <v>3</v>
      </c>
      <c r="D53" s="1">
        <v>4500</v>
      </c>
      <c r="E53" s="11" t="s">
        <v>8</v>
      </c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>
        <v>0</v>
      </c>
      <c r="AI53" s="1">
        <v>8</v>
      </c>
      <c r="AJ53" s="1">
        <v>8</v>
      </c>
      <c r="AK53" s="1">
        <v>6</v>
      </c>
      <c r="AL53" s="1">
        <v>5</v>
      </c>
      <c r="AM53" s="1">
        <v>7</v>
      </c>
      <c r="AN53" s="1">
        <v>7</v>
      </c>
      <c r="AO53" s="1">
        <v>2</v>
      </c>
    </row>
    <row r="54" spans="1:41" x14ac:dyDescent="0.25">
      <c r="A54" s="7">
        <f>DATE(($I$1-1),6,1)</f>
        <v>41791</v>
      </c>
      <c r="B54" s="8" t="s">
        <v>11</v>
      </c>
      <c r="C54" s="8">
        <v>3</v>
      </c>
      <c r="D54" s="1">
        <v>5600</v>
      </c>
      <c r="E54" s="11" t="s">
        <v>7</v>
      </c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45</v>
      </c>
      <c r="AJ54" s="1">
        <v>7</v>
      </c>
      <c r="AK54" s="1">
        <v>14</v>
      </c>
      <c r="AL54" s="1">
        <v>10</v>
      </c>
      <c r="AM54" s="1">
        <v>5</v>
      </c>
      <c r="AN54" s="1">
        <v>2</v>
      </c>
      <c r="AO54" s="1">
        <v>1</v>
      </c>
    </row>
    <row r="55" spans="1:41" x14ac:dyDescent="0.25">
      <c r="A55" s="7">
        <f>DATE(($I$1-1),6,1)</f>
        <v>41791</v>
      </c>
      <c r="B55" s="8" t="s">
        <v>11</v>
      </c>
      <c r="C55" s="8">
        <v>3</v>
      </c>
      <c r="D55" s="1">
        <v>5600</v>
      </c>
      <c r="E55" s="11" t="s">
        <v>8</v>
      </c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0</v>
      </c>
      <c r="AJ55" s="1">
        <v>5</v>
      </c>
      <c r="AK55" s="1">
        <v>7</v>
      </c>
      <c r="AL55" s="1">
        <v>6</v>
      </c>
      <c r="AM55" s="1">
        <v>6</v>
      </c>
      <c r="AN55" s="1">
        <v>7</v>
      </c>
      <c r="AO55" s="1">
        <v>5</v>
      </c>
    </row>
    <row r="56" spans="1:41" x14ac:dyDescent="0.25">
      <c r="A56" s="7">
        <f>DATE(($I$1-1),7,30)</f>
        <v>41850</v>
      </c>
      <c r="B56" s="8" t="s">
        <v>12</v>
      </c>
      <c r="C56" s="8">
        <v>3</v>
      </c>
      <c r="D56" s="1">
        <v>5600</v>
      </c>
      <c r="E56" s="11" t="s">
        <v>7</v>
      </c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46</v>
      </c>
      <c r="AK56" s="1">
        <v>10</v>
      </c>
      <c r="AL56" s="1">
        <v>16</v>
      </c>
      <c r="AM56" s="1">
        <v>8</v>
      </c>
      <c r="AN56" s="1">
        <v>5</v>
      </c>
      <c r="AO56" s="1">
        <v>1</v>
      </c>
    </row>
    <row r="57" spans="1:41" x14ac:dyDescent="0.25">
      <c r="A57" s="7">
        <f>DATE(($I$1-1),7,30)</f>
        <v>41850</v>
      </c>
      <c r="B57" s="8" t="s">
        <v>12</v>
      </c>
      <c r="C57" s="8">
        <v>3</v>
      </c>
      <c r="D57" s="1">
        <v>5600</v>
      </c>
      <c r="E57" s="11" t="s">
        <v>8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0</v>
      </c>
      <c r="AK57" s="1">
        <v>4</v>
      </c>
      <c r="AL57" s="1">
        <v>11</v>
      </c>
      <c r="AM57" s="1">
        <v>5</v>
      </c>
      <c r="AN57" s="1">
        <v>8</v>
      </c>
      <c r="AO57" s="1">
        <v>6</v>
      </c>
    </row>
    <row r="58" spans="1:41" x14ac:dyDescent="0.25">
      <c r="A58" s="7">
        <f>DATE(($I$1-1),8,1)</f>
        <v>41852</v>
      </c>
      <c r="B58" s="8" t="s">
        <v>13</v>
      </c>
      <c r="C58" s="8">
        <v>3</v>
      </c>
      <c r="D58" s="1">
        <v>6100</v>
      </c>
      <c r="E58" s="11" t="s">
        <v>7</v>
      </c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>
        <v>60</v>
      </c>
      <c r="AL58" s="1">
        <v>15</v>
      </c>
      <c r="AM58" s="1">
        <v>13</v>
      </c>
      <c r="AN58" s="1">
        <v>14</v>
      </c>
      <c r="AO58" s="1">
        <v>8</v>
      </c>
    </row>
    <row r="59" spans="1:41" x14ac:dyDescent="0.25">
      <c r="A59" s="7">
        <f>DATE(($I$1-1),8,1)</f>
        <v>41852</v>
      </c>
      <c r="B59" s="8" t="s">
        <v>13</v>
      </c>
      <c r="C59" s="8">
        <v>3</v>
      </c>
      <c r="D59" s="1">
        <v>6100</v>
      </c>
      <c r="E59" s="11" t="s">
        <v>8</v>
      </c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>
        <v>0</v>
      </c>
      <c r="AL59" s="1">
        <v>6</v>
      </c>
      <c r="AM59" s="1">
        <v>8</v>
      </c>
      <c r="AN59" s="1">
        <v>7</v>
      </c>
      <c r="AO59" s="1">
        <v>7</v>
      </c>
    </row>
    <row r="60" spans="1:41" x14ac:dyDescent="0.25">
      <c r="A60" s="7">
        <f>DATE(($I$1-1),10,1)</f>
        <v>41913</v>
      </c>
      <c r="B60" s="8" t="s">
        <v>14</v>
      </c>
      <c r="C60" s="8">
        <v>3</v>
      </c>
      <c r="D60" s="1">
        <v>6750</v>
      </c>
      <c r="E60" s="11" t="s">
        <v>7</v>
      </c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>
        <v>55</v>
      </c>
      <c r="AN60" s="1">
        <v>14</v>
      </c>
      <c r="AO60" s="1">
        <v>12</v>
      </c>
    </row>
    <row r="61" spans="1:41" x14ac:dyDescent="0.25">
      <c r="A61" s="7">
        <f>DATE(($I$1-1),10,1)</f>
        <v>41913</v>
      </c>
      <c r="B61" s="8" t="s">
        <v>14</v>
      </c>
      <c r="C61" s="8">
        <v>3</v>
      </c>
      <c r="D61" s="1">
        <v>6750</v>
      </c>
      <c r="E61" s="11" t="s">
        <v>8</v>
      </c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>
        <v>0</v>
      </c>
      <c r="AN61" s="1">
        <v>8</v>
      </c>
      <c r="AO61" s="1">
        <v>8</v>
      </c>
    </row>
    <row r="62" spans="1:41" x14ac:dyDescent="0.25">
      <c r="A62" s="7">
        <f>DATE(($I$1-1),11,1)</f>
        <v>41944</v>
      </c>
      <c r="B62" s="8" t="s">
        <v>16</v>
      </c>
      <c r="C62" s="8">
        <v>3</v>
      </c>
      <c r="D62" s="1">
        <v>7504</v>
      </c>
      <c r="E62" s="11" t="s">
        <v>7</v>
      </c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>
        <v>50</v>
      </c>
      <c r="AO62" s="1">
        <v>10</v>
      </c>
    </row>
    <row r="63" spans="1:41" x14ac:dyDescent="0.25">
      <c r="A63" s="7">
        <f>DATE(($I$1-1),11,1)</f>
        <v>41944</v>
      </c>
      <c r="B63" s="8" t="s">
        <v>16</v>
      </c>
      <c r="C63" s="8">
        <v>3</v>
      </c>
      <c r="D63" s="1">
        <v>7504</v>
      </c>
      <c r="E63" s="11" t="s">
        <v>8</v>
      </c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>
        <v>0</v>
      </c>
      <c r="AO63" s="1">
        <v>4</v>
      </c>
    </row>
    <row r="64" spans="1:41" x14ac:dyDescent="0.25">
      <c r="A64" s="7">
        <f>DATE(($I$1-1),12,1)</f>
        <v>41974</v>
      </c>
      <c r="B64" s="8" t="s">
        <v>17</v>
      </c>
      <c r="C64" s="8">
        <v>3</v>
      </c>
      <c r="D64" s="1">
        <v>4932</v>
      </c>
      <c r="E64" s="11" t="s">
        <v>7</v>
      </c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>
        <v>63</v>
      </c>
    </row>
    <row r="65" spans="1:41" x14ac:dyDescent="0.25">
      <c r="A65" s="7">
        <f>DATE(($I$1-1),12,1)</f>
        <v>41974</v>
      </c>
      <c r="B65" s="8" t="s">
        <v>17</v>
      </c>
      <c r="C65" s="8">
        <v>3</v>
      </c>
      <c r="D65" s="1">
        <v>4932</v>
      </c>
      <c r="E65" s="11" t="s">
        <v>8</v>
      </c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>
        <v>0</v>
      </c>
    </row>
    <row r="66" spans="1:41" x14ac:dyDescent="0.25">
      <c r="A66" s="7">
        <f>DATE(($I$1-1),12,1)</f>
        <v>41974</v>
      </c>
      <c r="B66" s="20"/>
      <c r="C66" s="20"/>
      <c r="D66" s="15"/>
      <c r="E66" s="21" t="s">
        <v>125</v>
      </c>
      <c r="F66" s="15">
        <v>45</v>
      </c>
      <c r="G66" s="15">
        <f>SUM(F66+G6-G7+G8-G9+G10-G11+G12-G13+G14-G15+G16-G17+G18-G19+G20-G21+G22-G23+G24-G25+G26-G27+G28-G29+G30-G31+G32-G33+G34-G35+G36-G37+G38-G39+G40-G41+G42-G43+G44-G45+G46-G47+G48-G49+G50-G51+G52-G53+G54-G55+G56-G57+G58-G59+G60-G61+G62-G63+G64-G65)</f>
        <v>81</v>
      </c>
      <c r="H66" s="15">
        <f>SUM(G66+H6-H7+H8-H9+H10-H11+H12-H13+H14-H15+H16-H17+H18-H19+H20-H21+H22-H23+H24-H25+H26-H27+H28-H29+H30-H31+H32-H33+H34-H35+H36-H37+H38-H39+H40-H41+H42-H43+H44-H45+H46-H47+H48-H49+H50-H51+H52-H53+H54-H55+H56-H57+H58-H59+H60-H61+H62-H63+H64-H65)</f>
        <v>122</v>
      </c>
      <c r="I66" s="15">
        <f t="shared" ref="I66:AL66" si="0">SUM(H66+I6-I7+I8-I9+I10-I11+I12-I13+I14-I15+I16-I17+I18-I19+I20-I21+I22-I23+I24-I25+I26-I27+I28-I29+I30-I31+I32-I33+I34-I35+I36-I37+I38-I39+I40-I41+I42-I43+I44-I45+I46-I47+I48-I49+I50-I51+I52-I53+I54-I55+I56-I57+I58-I59+I60-I61+I62-I63+I64-I65)</f>
        <v>118</v>
      </c>
      <c r="J66" s="15">
        <f t="shared" si="0"/>
        <v>141</v>
      </c>
      <c r="K66" s="15">
        <f t="shared" si="0"/>
        <v>190</v>
      </c>
      <c r="L66" s="15">
        <f t="shared" si="0"/>
        <v>235</v>
      </c>
      <c r="M66" s="15">
        <f t="shared" si="0"/>
        <v>259</v>
      </c>
      <c r="N66" s="15">
        <f t="shared" si="0"/>
        <v>233</v>
      </c>
      <c r="O66" s="15">
        <f t="shared" si="0"/>
        <v>231</v>
      </c>
      <c r="P66" s="15">
        <f t="shared" si="0"/>
        <v>232</v>
      </c>
      <c r="Q66" s="15">
        <f t="shared" si="0"/>
        <v>245</v>
      </c>
      <c r="R66" s="15">
        <f t="shared" si="0"/>
        <v>247</v>
      </c>
      <c r="S66" s="15">
        <f t="shared" si="0"/>
        <v>243</v>
      </c>
      <c r="T66" s="15">
        <f t="shared" si="0"/>
        <v>250</v>
      </c>
      <c r="U66" s="15">
        <f t="shared" si="0"/>
        <v>208</v>
      </c>
      <c r="V66" s="15">
        <f t="shared" si="0"/>
        <v>201</v>
      </c>
      <c r="W66" s="15">
        <f t="shared" si="0"/>
        <v>211</v>
      </c>
      <c r="X66" s="15">
        <f t="shared" si="0"/>
        <v>211</v>
      </c>
      <c r="Y66" s="15">
        <f t="shared" si="0"/>
        <v>224</v>
      </c>
      <c r="Z66" s="15">
        <f t="shared" si="0"/>
        <v>188</v>
      </c>
      <c r="AA66" s="15">
        <f t="shared" si="0"/>
        <v>180</v>
      </c>
      <c r="AB66" s="15">
        <f t="shared" si="0"/>
        <v>178</v>
      </c>
      <c r="AC66" s="15">
        <f t="shared" si="0"/>
        <v>176</v>
      </c>
      <c r="AD66" s="15">
        <f t="shared" si="0"/>
        <v>197</v>
      </c>
      <c r="AE66" s="15">
        <f t="shared" si="0"/>
        <v>223</v>
      </c>
      <c r="AF66" s="15">
        <f t="shared" si="0"/>
        <v>241</v>
      </c>
      <c r="AG66" s="15">
        <f t="shared" si="0"/>
        <v>224</v>
      </c>
      <c r="AH66" s="15">
        <f t="shared" si="0"/>
        <v>246</v>
      </c>
      <c r="AI66" s="15">
        <f t="shared" si="0"/>
        <v>274</v>
      </c>
      <c r="AJ66" s="15">
        <f t="shared" si="0"/>
        <v>306</v>
      </c>
      <c r="AK66" s="15">
        <f t="shared" si="0"/>
        <v>371</v>
      </c>
      <c r="AL66" s="15">
        <f t="shared" si="0"/>
        <v>369</v>
      </c>
      <c r="AM66" s="15">
        <f>SUM(AL66+AM6-AM7+AM8-AM9+AM10-AM11+AM12-AM13+AM14-AM15+AM16-AM17+AM18-AM19+AM20-AM21+AM22-AM23+AM24-AM25+AM26-AM27+AM28-AM29+AM30-AM31+AM32-AM33+AM34-AM35+AM36-AM37+AM38-AM39+AM40-AM41+AM42-AM43+AM44-AM45+AM46-AM47+AM48-AM49+AM50-AM51+AM52-AM53+AM54-AM55+AM56-AM57+AM58-AM59+AM60-AM61+AM62-AM63+AM64-AM65)</f>
        <v>406</v>
      </c>
      <c r="AN66" s="15">
        <f t="shared" ref="AN66" si="1">SUM(AM66+AN6-AN7+AN8-AN9+AN10-AN11+AN12-AN13+AN14-AN15+AN16-AN17+AN18-AN19+AN20-AN21+AN22-AN23+AN24-AN25+AN26-AN27+AN28-AN29+AN30-AN31+AN32-AN33+AN34-AN35+AN36-AN37+AN38-AN39+AN40-AN41+AN42-AN43+AN44-AN45+AN46-AN47+AN48-AN49+AN50-AN51+AN52-AN53+AN54-AN55+AN56-AN57+AN58-AN59+AN60-AN61+AN62-AN63+AN64-AN65)</f>
        <v>432</v>
      </c>
      <c r="AO66" s="15">
        <f t="shared" ref="AO66" si="2">SUM(AN66+AO6-AO7+AO8-AO9+AO10-AO11+AO12-AO13+AO14-AO15+AO16-AO17+AO18-AO19+AO20-AO21+AO22-AO23+AO24-AO25+AO26-AO27+AO28-AO29+AO30-AO31+AO32-AO33+AO34-AO35+AO36-AO37+AO38-AO39+AO40-AO41+AO42-AO43+AO44-AO45+AO46-AO47+AO48-AO49+AO50-AO51+AO52-AO53+AO54-AO55+AO56-AO57+AO58-AO59+AO60-AO61+AO62-AO63+AO64-AO65)</f>
        <v>484</v>
      </c>
    </row>
    <row r="67" spans="1:41" x14ac:dyDescent="0.25">
      <c r="A67" s="14"/>
      <c r="B67" s="20"/>
      <c r="C67" s="20"/>
      <c r="D67" s="15"/>
      <c r="E67" s="21" t="s">
        <v>4</v>
      </c>
      <c r="F67" s="15">
        <f>D6/1000</f>
        <v>2.4</v>
      </c>
      <c r="G67" s="15">
        <f t="array" ref="G67">SUM(IF(MOD(ROW($D$6:D9),2)=0,$D$6:D9,0))/1000</f>
        <v>6.18</v>
      </c>
      <c r="H67" s="15">
        <f t="array" ref="H67">SUM(IF(MOD(ROW($D$6:D11),2)=0,$D$6:D11,0))/1000</f>
        <v>10.773</v>
      </c>
      <c r="I67" s="15">
        <f t="array" ref="I67">SUM(IF(MOD(ROW($D$6:D11),2)=0,$D$6:D11,0))/1000</f>
        <v>10.773</v>
      </c>
      <c r="J67" s="15">
        <f t="array" ref="J67">SUM(IF(MOD(ROW($D$6:D13),2)=0,$D$6:D13,0))/1000</f>
        <v>14.462999999999999</v>
      </c>
      <c r="K67" s="15">
        <f t="array" ref="K67">SUM(IF(MOD(ROW($D$6:D15),2)=0,$D$6:D15,0))/1000</f>
        <v>18.863</v>
      </c>
      <c r="L67" s="15">
        <f t="array" ref="L67">SUM(IF(MOD(ROW($D$6:D17),2)=0,$D$6:D17,0))/1000</f>
        <v>23.312999999999999</v>
      </c>
      <c r="M67" s="15">
        <f t="array" ref="M67">SUM(IF(MOD(ROW($D$6:D19),2)=0,$D$6:D19,0))/1000</f>
        <v>28.238</v>
      </c>
      <c r="N67" s="15">
        <f t="array" ref="N67">SUM(IF(MOD(ROW($D$6:D19),2)=0,$D$6:D19,0))/1000</f>
        <v>28.238</v>
      </c>
      <c r="O67" s="15">
        <f t="array" ref="O67">SUM(IF(MOD(ROW($D$6:D21),2)=0,$D$6:D21,0))/1000</f>
        <v>33.883000000000003</v>
      </c>
      <c r="P67" s="15">
        <f t="array" ref="P67">SUM(IF(MOD(ROW($D$6:D23),2)=0,$D$6:D23,0))/1000</f>
        <v>40.206000000000003</v>
      </c>
      <c r="Q67" s="15">
        <f t="array" ref="Q67">SUM(IF(MOD(ROW($D$6:D25),2)=0,$D$6:D25,0))/1000</f>
        <v>44.015000000000001</v>
      </c>
      <c r="R67" s="15">
        <f t="array" ref="R67">SUM(IF(MOD(ROW($D$6:D27),2)=0,$D$6:D27,0))/1000</f>
        <v>46.914999999999999</v>
      </c>
      <c r="S67" s="15">
        <f t="array" ref="S67">SUM(IF(MOD(ROW($D$8:D29),2)=0,$D$8:D29,0))/1000</f>
        <v>48.314999999999998</v>
      </c>
      <c r="T67" s="15">
        <f t="array" ref="T67">SUM(IF(MOD(ROW($D$10:D31),2)=0,$D$10:D31,0))/1000</f>
        <v>49.75</v>
      </c>
      <c r="U67" s="15">
        <f t="array" ref="U67">SUM(IF(MOD(ROW($D$12:D31),2)=0,$D$12:D31,0))/1000</f>
        <v>45.156999999999996</v>
      </c>
      <c r="V67" s="15">
        <f t="array" ref="V67">SUM(IF(MOD(ROW($D$12:D33),2)=0,$D$12:D33,0))/1000</f>
        <v>49.057000000000002</v>
      </c>
      <c r="W67" s="15">
        <f t="array" ref="W67">SUM(IF(MOD(ROW($D$14:D35),2)=0,$D$14:D35,0))/1000</f>
        <v>50.466999999999999</v>
      </c>
      <c r="X67" s="15">
        <f t="array" ref="X67">SUM(IF(MOD(ROW($D$16:D37),2)=0,$D$16:D37,0))/1000</f>
        <v>51.396999999999998</v>
      </c>
      <c r="Y67" s="15">
        <f t="array" ref="Y67">SUM(IF(MOD(ROW($D$18:D39),2)=0,$D$18:D39,0))/1000</f>
        <v>52.402000000000001</v>
      </c>
      <c r="Z67" s="15">
        <f t="array" ref="Z67">SUM(IF(MOD(ROW($D$20:D39),2)=0,$D$20:D39,0))/1000</f>
        <v>47.476999999999997</v>
      </c>
      <c r="AA67" s="15">
        <f t="array" ref="AA67">SUM(IF(MOD(ROW($D$20:D41),2)=0,$D$20:D41,0))/1000</f>
        <v>53.677</v>
      </c>
      <c r="AB67" s="15">
        <f t="array" ref="AB67">SUM(IF(MOD(ROW($D$22:D43),2)=0,$D$22:D43,0))/1000</f>
        <v>55.131999999999998</v>
      </c>
      <c r="AC67" s="15">
        <f t="array" ref="AC67">SUM(IF(MOD(ROW($D$24:D45),2)=0,$D$24:D45,0))/1000</f>
        <v>53.012999999999998</v>
      </c>
      <c r="AD67" s="15">
        <f t="array" ref="AD67">SUM(IF(MOD(ROW($D$26:D47),2)=0,$D$26:D47,0))/1000</f>
        <v>52.404000000000003</v>
      </c>
      <c r="AE67" s="15">
        <f t="array" ref="AE67">SUM(IF(MOD(ROW($D$28:D49),2)=0,$D$28:D49,0))/1000</f>
        <v>54.524000000000001</v>
      </c>
      <c r="AF67" s="15">
        <f t="array" ref="AF67">SUM(IF(MOD(ROW($D$30:D51),2)=0,$D$30:D51,0))/1000</f>
        <v>56.223999999999997</v>
      </c>
      <c r="AG67" s="15">
        <f t="array" ref="AG67">SUM(IF(MOD(ROW($D$32:D51),2)=0,$D$32:D51,0))/1000</f>
        <v>51.009</v>
      </c>
      <c r="AH67" s="15">
        <f t="array" ref="AH67">SUM(IF(MOD(ROW($D$32:D53),2)=0,$D$32:D53,0))/1000</f>
        <v>55.509</v>
      </c>
      <c r="AI67" s="15">
        <f t="array" ref="AI67">SUM(IF(MOD(ROW($D$34:D55),2)=0,$D$34:D55,0))/1000</f>
        <v>57.209000000000003</v>
      </c>
      <c r="AJ67" s="15">
        <f t="array" ref="AJ67">SUM(IF(MOD(ROW($D$36:D57),2)=0,$D$36:D57,0))/1000</f>
        <v>57.709000000000003</v>
      </c>
      <c r="AK67" s="15">
        <f t="array" ref="AK67">SUM(IF(MOD(ROW($D$38:D59),2)=0,$D$38:D59,0))/1000</f>
        <v>58.478999999999999</v>
      </c>
      <c r="AL67" s="15">
        <f t="array" ref="AL67">SUM(IF(MOD(ROW($D$40:D59),2)=0,$D$40:D59,0))/1000</f>
        <v>53.024000000000001</v>
      </c>
      <c r="AM67" s="15">
        <f t="array" ref="AM67">SUM(IF(MOD(ROW($D$40:D61),2)=0,$D$40:D61,0))/1000</f>
        <v>59.774000000000001</v>
      </c>
      <c r="AN67" s="15">
        <f t="array" ref="AN67">SUM(IF(MOD(ROW($D$42:D63),2)=0,$D$42:D63,0))/1000</f>
        <v>61.078000000000003</v>
      </c>
      <c r="AO67" s="15">
        <f t="array" ref="AO67">SUM(IF(MOD(ROW($D$44:D65),2)=0,$D$44:D65,0))/1000</f>
        <v>58.91</v>
      </c>
    </row>
    <row r="68" spans="1:41" x14ac:dyDescent="0.25">
      <c r="A68" s="14"/>
      <c r="B68" s="20"/>
      <c r="C68" s="20"/>
      <c r="D68" s="15"/>
      <c r="E68" s="11" t="s">
        <v>127</v>
      </c>
      <c r="F68" s="15">
        <f t="shared" ref="F68:AO68" si="3">F66/F67</f>
        <v>18.75</v>
      </c>
      <c r="G68" s="15">
        <f t="shared" si="3"/>
        <v>13.106796116504855</v>
      </c>
      <c r="H68" s="15">
        <f t="shared" si="3"/>
        <v>11.324607815835886</v>
      </c>
      <c r="I68" s="15">
        <f t="shared" si="3"/>
        <v>10.953309198923234</v>
      </c>
      <c r="J68" s="15">
        <f t="shared" si="3"/>
        <v>9.7490147272350143</v>
      </c>
      <c r="K68" s="15">
        <f t="shared" si="3"/>
        <v>10.072628956157557</v>
      </c>
      <c r="L68" s="15">
        <f t="shared" si="3"/>
        <v>10.080212756830953</v>
      </c>
      <c r="M68" s="15">
        <f t="shared" si="3"/>
        <v>9.1720376797223597</v>
      </c>
      <c r="N68" s="15">
        <f t="shared" si="3"/>
        <v>8.2512925844606553</v>
      </c>
      <c r="O68" s="15">
        <f t="shared" si="3"/>
        <v>6.8175781365286419</v>
      </c>
      <c r="P68" s="15">
        <f t="shared" si="3"/>
        <v>5.7702830423319895</v>
      </c>
      <c r="Q68" s="15">
        <f t="shared" si="3"/>
        <v>5.5662842212881971</v>
      </c>
      <c r="R68" s="15">
        <f t="shared" si="3"/>
        <v>5.264840669295535</v>
      </c>
      <c r="S68" s="15">
        <f t="shared" si="3"/>
        <v>5.0294939459795094</v>
      </c>
      <c r="T68" s="15">
        <f t="shared" si="3"/>
        <v>5.025125628140704</v>
      </c>
      <c r="U68" s="15">
        <f t="shared" si="3"/>
        <v>4.6061518701419493</v>
      </c>
      <c r="V68" s="15">
        <f t="shared" si="3"/>
        <v>4.0972745989359316</v>
      </c>
      <c r="W68" s="15">
        <f t="shared" si="3"/>
        <v>4.1809499276755107</v>
      </c>
      <c r="X68" s="15">
        <f t="shared" si="3"/>
        <v>4.1052979745899565</v>
      </c>
      <c r="Y68" s="15">
        <f t="shared" si="3"/>
        <v>4.2746460058776385</v>
      </c>
      <c r="Z68" s="15">
        <f t="shared" si="3"/>
        <v>3.9598121195526259</v>
      </c>
      <c r="AA68" s="15">
        <f t="shared" si="3"/>
        <v>3.3533915829871268</v>
      </c>
      <c r="AB68" s="15">
        <f t="shared" si="3"/>
        <v>3.2286149604585361</v>
      </c>
      <c r="AC68" s="15">
        <f t="shared" si="3"/>
        <v>3.3199403919793258</v>
      </c>
      <c r="AD68" s="15">
        <f t="shared" si="3"/>
        <v>3.7592550187008622</v>
      </c>
      <c r="AE68" s="15">
        <f t="shared" si="3"/>
        <v>4.0899420438705887</v>
      </c>
      <c r="AF68" s="15">
        <f t="shared" si="3"/>
        <v>4.2864257256687539</v>
      </c>
      <c r="AG68" s="15">
        <f t="shared" si="3"/>
        <v>4.3913819129957457</v>
      </c>
      <c r="AH68" s="15">
        <f t="shared" si="3"/>
        <v>4.4317137761444094</v>
      </c>
      <c r="AI68" s="15">
        <f t="shared" si="3"/>
        <v>4.7894562044433568</v>
      </c>
      <c r="AJ68" s="15">
        <f t="shared" si="3"/>
        <v>5.302465819889445</v>
      </c>
      <c r="AK68" s="15">
        <f t="shared" si="3"/>
        <v>6.3441577318353595</v>
      </c>
      <c r="AL68" s="15">
        <f t="shared" si="3"/>
        <v>6.9591128545564276</v>
      </c>
      <c r="AM68" s="15">
        <f t="shared" si="3"/>
        <v>6.7922508113895672</v>
      </c>
      <c r="AN68" s="15">
        <f t="shared" si="3"/>
        <v>7.0729231474508003</v>
      </c>
      <c r="AO68" s="15">
        <f t="shared" si="3"/>
        <v>8.2159225937871341</v>
      </c>
    </row>
    <row r="69" spans="1:41" x14ac:dyDescent="0.25">
      <c r="A69" s="14"/>
      <c r="B69" s="20"/>
      <c r="C69" s="20"/>
      <c r="D69" s="15"/>
      <c r="E69" s="21" t="s">
        <v>126</v>
      </c>
      <c r="F69" s="15">
        <f t="shared" ref="F69:AO69" si="4">COUNTA(F6:F65)/2</f>
        <v>1</v>
      </c>
      <c r="G69" s="15">
        <f t="shared" si="4"/>
        <v>2</v>
      </c>
      <c r="H69" s="15">
        <f t="shared" si="4"/>
        <v>3</v>
      </c>
      <c r="I69" s="15">
        <f t="shared" si="4"/>
        <v>3</v>
      </c>
      <c r="J69" s="15">
        <f t="shared" si="4"/>
        <v>4</v>
      </c>
      <c r="K69" s="15">
        <f t="shared" si="4"/>
        <v>5</v>
      </c>
      <c r="L69" s="15">
        <f t="shared" si="4"/>
        <v>6</v>
      </c>
      <c r="M69" s="15">
        <f t="shared" si="4"/>
        <v>7</v>
      </c>
      <c r="N69" s="15">
        <f t="shared" si="4"/>
        <v>7</v>
      </c>
      <c r="O69" s="15">
        <f t="shared" si="4"/>
        <v>8</v>
      </c>
      <c r="P69" s="15">
        <f t="shared" si="4"/>
        <v>9</v>
      </c>
      <c r="Q69" s="15">
        <f t="shared" si="4"/>
        <v>10</v>
      </c>
      <c r="R69" s="15">
        <f t="shared" si="4"/>
        <v>11</v>
      </c>
      <c r="S69" s="15">
        <f t="shared" si="4"/>
        <v>11</v>
      </c>
      <c r="T69" s="15">
        <f t="shared" si="4"/>
        <v>11</v>
      </c>
      <c r="U69" s="15">
        <f t="shared" si="4"/>
        <v>10</v>
      </c>
      <c r="V69" s="15">
        <f t="shared" si="4"/>
        <v>11</v>
      </c>
      <c r="W69" s="15">
        <f t="shared" si="4"/>
        <v>11</v>
      </c>
      <c r="X69" s="15">
        <f t="shared" si="4"/>
        <v>11</v>
      </c>
      <c r="Y69" s="15">
        <f t="shared" si="4"/>
        <v>11</v>
      </c>
      <c r="Z69" s="15">
        <f t="shared" si="4"/>
        <v>10</v>
      </c>
      <c r="AA69" s="15">
        <f t="shared" si="4"/>
        <v>11</v>
      </c>
      <c r="AB69" s="15">
        <f t="shared" si="4"/>
        <v>11</v>
      </c>
      <c r="AC69" s="15">
        <f t="shared" si="4"/>
        <v>11</v>
      </c>
      <c r="AD69" s="15">
        <f t="shared" si="4"/>
        <v>11</v>
      </c>
      <c r="AE69" s="15">
        <f t="shared" si="4"/>
        <v>11</v>
      </c>
      <c r="AF69" s="15">
        <f t="shared" si="4"/>
        <v>11</v>
      </c>
      <c r="AG69" s="15">
        <f t="shared" si="4"/>
        <v>10</v>
      </c>
      <c r="AH69" s="15">
        <f t="shared" si="4"/>
        <v>11</v>
      </c>
      <c r="AI69" s="15">
        <f t="shared" si="4"/>
        <v>11</v>
      </c>
      <c r="AJ69" s="15">
        <f t="shared" si="4"/>
        <v>11</v>
      </c>
      <c r="AK69" s="15">
        <f t="shared" si="4"/>
        <v>11</v>
      </c>
      <c r="AL69" s="15">
        <f t="shared" si="4"/>
        <v>10</v>
      </c>
      <c r="AM69" s="15">
        <f t="shared" si="4"/>
        <v>11</v>
      </c>
      <c r="AN69" s="15">
        <f t="shared" si="4"/>
        <v>11</v>
      </c>
      <c r="AO69" s="15">
        <f t="shared" si="4"/>
        <v>11</v>
      </c>
    </row>
    <row r="70" spans="1:41" x14ac:dyDescent="0.25">
      <c r="A70" s="14"/>
      <c r="B70" s="20"/>
      <c r="C70" s="20"/>
      <c r="D70" s="15"/>
      <c r="E70" s="21" t="s">
        <v>128</v>
      </c>
      <c r="F70" s="15">
        <f t="shared" ref="F70:AO70" si="5">F66/F69</f>
        <v>45</v>
      </c>
      <c r="G70" s="15">
        <f t="shared" si="5"/>
        <v>40.5</v>
      </c>
      <c r="H70" s="15">
        <f t="shared" si="5"/>
        <v>40.666666666666664</v>
      </c>
      <c r="I70" s="15">
        <f t="shared" si="5"/>
        <v>39.333333333333336</v>
      </c>
      <c r="J70" s="15">
        <f t="shared" si="5"/>
        <v>35.25</v>
      </c>
      <c r="K70" s="15">
        <f t="shared" si="5"/>
        <v>38</v>
      </c>
      <c r="L70" s="15">
        <f t="shared" si="5"/>
        <v>39.166666666666664</v>
      </c>
      <c r="M70" s="15">
        <f t="shared" si="5"/>
        <v>37</v>
      </c>
      <c r="N70" s="15">
        <f t="shared" si="5"/>
        <v>33.285714285714285</v>
      </c>
      <c r="O70" s="15">
        <f t="shared" si="5"/>
        <v>28.875</v>
      </c>
      <c r="P70" s="15">
        <f t="shared" si="5"/>
        <v>25.777777777777779</v>
      </c>
      <c r="Q70" s="15">
        <f t="shared" si="5"/>
        <v>24.5</v>
      </c>
      <c r="R70" s="15">
        <f t="shared" si="5"/>
        <v>22.454545454545453</v>
      </c>
      <c r="S70" s="15">
        <f t="shared" si="5"/>
        <v>22.09090909090909</v>
      </c>
      <c r="T70" s="15">
        <f t="shared" si="5"/>
        <v>22.727272727272727</v>
      </c>
      <c r="U70" s="15">
        <f t="shared" si="5"/>
        <v>20.8</v>
      </c>
      <c r="V70" s="15">
        <f t="shared" si="5"/>
        <v>18.272727272727273</v>
      </c>
      <c r="W70" s="15">
        <f t="shared" si="5"/>
        <v>19.181818181818183</v>
      </c>
      <c r="X70" s="15">
        <f t="shared" si="5"/>
        <v>19.181818181818183</v>
      </c>
      <c r="Y70" s="15">
        <f t="shared" si="5"/>
        <v>20.363636363636363</v>
      </c>
      <c r="Z70" s="15">
        <f t="shared" si="5"/>
        <v>18.8</v>
      </c>
      <c r="AA70" s="15">
        <f t="shared" si="5"/>
        <v>16.363636363636363</v>
      </c>
      <c r="AB70" s="15">
        <f t="shared" si="5"/>
        <v>16.181818181818183</v>
      </c>
      <c r="AC70" s="15">
        <f t="shared" si="5"/>
        <v>16</v>
      </c>
      <c r="AD70" s="15">
        <f t="shared" si="5"/>
        <v>17.90909090909091</v>
      </c>
      <c r="AE70" s="15">
        <f t="shared" si="5"/>
        <v>20.272727272727273</v>
      </c>
      <c r="AF70" s="15">
        <f t="shared" si="5"/>
        <v>21.90909090909091</v>
      </c>
      <c r="AG70" s="15">
        <f t="shared" si="5"/>
        <v>22.4</v>
      </c>
      <c r="AH70" s="15">
        <f t="shared" si="5"/>
        <v>22.363636363636363</v>
      </c>
      <c r="AI70" s="15">
        <f t="shared" si="5"/>
        <v>24.90909090909091</v>
      </c>
      <c r="AJ70" s="15">
        <f t="shared" si="5"/>
        <v>27.818181818181817</v>
      </c>
      <c r="AK70" s="15">
        <f t="shared" si="5"/>
        <v>33.727272727272727</v>
      </c>
      <c r="AL70" s="15">
        <f t="shared" si="5"/>
        <v>36.9</v>
      </c>
      <c r="AM70" s="15">
        <f t="shared" si="5"/>
        <v>36.909090909090907</v>
      </c>
      <c r="AN70" s="15">
        <f t="shared" si="5"/>
        <v>39.272727272727273</v>
      </c>
      <c r="AO70" s="15">
        <f t="shared" si="5"/>
        <v>44</v>
      </c>
    </row>
    <row r="74" spans="1:41" ht="15.5" customHeight="1" x14ac:dyDescent="0.25"/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opLeftCell="A38" zoomScale="60" zoomScaleNormal="60" workbookViewId="0">
      <selection activeCell="F66" sqref="F66"/>
    </sheetView>
  </sheetViews>
  <sheetFormatPr defaultRowHeight="12.5" x14ac:dyDescent="0.25"/>
  <cols>
    <col min="5" max="5" width="39.36328125" customWidth="1"/>
  </cols>
  <sheetData>
    <row r="1" spans="1:41" x14ac:dyDescent="0.25">
      <c r="I1">
        <v>2015</v>
      </c>
    </row>
    <row r="3" spans="1:4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0</v>
      </c>
      <c r="F4" s="2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117</v>
      </c>
      <c r="AI4" s="1" t="s">
        <v>118</v>
      </c>
      <c r="AJ4" s="1" t="s">
        <v>119</v>
      </c>
      <c r="AK4" s="1" t="s">
        <v>120</v>
      </c>
      <c r="AL4" s="1" t="s">
        <v>121</v>
      </c>
      <c r="AM4" s="1" t="s">
        <v>122</v>
      </c>
      <c r="AN4" s="1" t="s">
        <v>123</v>
      </c>
      <c r="AO4" s="1" t="s">
        <v>124</v>
      </c>
    </row>
    <row r="5" spans="1:41" ht="13" thickBot="1" x14ac:dyDescent="0.3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5">
        <f>DATE(2012,1,1)</f>
        <v>40909</v>
      </c>
      <c r="G5" s="6">
        <f>DATE(2012,2,1)</f>
        <v>40940</v>
      </c>
      <c r="H5" s="6">
        <f>DATE(2012,3,1)</f>
        <v>40969</v>
      </c>
      <c r="I5" s="6">
        <f>DATE(2012,4,1)</f>
        <v>41000</v>
      </c>
      <c r="J5" s="6">
        <f>DATE(2012,5,1)</f>
        <v>41030</v>
      </c>
      <c r="K5" s="6">
        <f>DATE(2012,6,1)</f>
        <v>41061</v>
      </c>
      <c r="L5" s="6">
        <f>DATE(2012,7,1)</f>
        <v>41091</v>
      </c>
      <c r="M5" s="6">
        <f>DATE(2012,8,1)</f>
        <v>41122</v>
      </c>
      <c r="N5" s="6">
        <f>DATE(2012,9,1)</f>
        <v>41153</v>
      </c>
      <c r="O5" s="6">
        <f>DATE(2012,10,1)</f>
        <v>41183</v>
      </c>
      <c r="P5" s="6">
        <f>DATE(2012,11,1)</f>
        <v>41214</v>
      </c>
      <c r="Q5" s="6">
        <f>DATE(2012,12,1)</f>
        <v>41244</v>
      </c>
      <c r="R5" s="6">
        <f>DATE(2013,1,1)</f>
        <v>41275</v>
      </c>
      <c r="S5" s="6">
        <f>DATE(2013,2,1)</f>
        <v>41306</v>
      </c>
      <c r="T5" s="6">
        <f>DATE(2013,3,1)</f>
        <v>41334</v>
      </c>
      <c r="U5" s="6">
        <f>DATE(2013,4,1)</f>
        <v>41365</v>
      </c>
      <c r="V5" s="6">
        <f>DATE(2013,5,1)</f>
        <v>41395</v>
      </c>
      <c r="W5" s="6">
        <f>DATE(2013,6,1)</f>
        <v>41426</v>
      </c>
      <c r="X5" s="6">
        <f>DATE(2013,7,1)</f>
        <v>41456</v>
      </c>
      <c r="Y5" s="6">
        <f>DATE(2013,8,1)</f>
        <v>41487</v>
      </c>
      <c r="Z5" s="6">
        <f>DATE(2013,9,1)</f>
        <v>41518</v>
      </c>
      <c r="AA5" s="6">
        <f>DATE(2013,10,1)</f>
        <v>41548</v>
      </c>
      <c r="AB5" s="6">
        <f>DATE(2013,11,1)</f>
        <v>41579</v>
      </c>
      <c r="AC5" s="6">
        <f>DATE(2013,12,1)</f>
        <v>41609</v>
      </c>
      <c r="AD5" s="6">
        <f>DATE(2014,1,1)</f>
        <v>41640</v>
      </c>
      <c r="AE5" s="6">
        <f>DATE(2014,2,1)</f>
        <v>41671</v>
      </c>
      <c r="AF5" s="6">
        <f>DATE(2014,3,1)</f>
        <v>41699</v>
      </c>
      <c r="AG5" s="6">
        <f>DATE(2014,4,1)</f>
        <v>41730</v>
      </c>
      <c r="AH5" s="6">
        <f>DATE(2014,5,1)</f>
        <v>41760</v>
      </c>
      <c r="AI5" s="6">
        <f>DATE(2014,6,1)</f>
        <v>41791</v>
      </c>
      <c r="AJ5" s="6">
        <f>DATE(2014,7,1)</f>
        <v>41821</v>
      </c>
      <c r="AK5" s="6">
        <f>DATE(2014,8,1)</f>
        <v>41852</v>
      </c>
      <c r="AL5" s="6">
        <f>DATE(2014,9,1)</f>
        <v>41883</v>
      </c>
      <c r="AM5" s="6">
        <f>DATE(2014,10,1)</f>
        <v>41913</v>
      </c>
      <c r="AN5" s="6">
        <f>DATE(2014,11,1)</f>
        <v>41944</v>
      </c>
      <c r="AO5" s="6">
        <f>DATE(2014,12,1)</f>
        <v>41974</v>
      </c>
    </row>
    <row r="6" spans="1:41" ht="13" thickTop="1" x14ac:dyDescent="0.25">
      <c r="A6" s="7">
        <f>DATE(($I$1-3),1,1)</f>
        <v>40909</v>
      </c>
      <c r="B6" s="8" t="s">
        <v>6</v>
      </c>
      <c r="C6" s="8">
        <v>1</v>
      </c>
      <c r="D6" s="1">
        <v>2400</v>
      </c>
      <c r="E6" s="9" t="s">
        <v>7</v>
      </c>
      <c r="F6" s="10">
        <v>45</v>
      </c>
      <c r="G6" s="1">
        <v>3</v>
      </c>
      <c r="H6" s="1">
        <v>5</v>
      </c>
      <c r="I6" s="1">
        <v>3</v>
      </c>
      <c r="J6" s="1">
        <v>2</v>
      </c>
      <c r="K6" s="1">
        <v>6</v>
      </c>
      <c r="L6" s="1">
        <v>3</v>
      </c>
      <c r="M6" s="1">
        <v>2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7">
        <f>DATE(($I$1-3),1,1)</f>
        <v>40909</v>
      </c>
      <c r="B7" s="8" t="s">
        <v>6</v>
      </c>
      <c r="C7" s="8">
        <v>1</v>
      </c>
      <c r="D7" s="1">
        <v>2400</v>
      </c>
      <c r="E7" s="11" t="s">
        <v>8</v>
      </c>
      <c r="F7" s="10">
        <v>0</v>
      </c>
      <c r="G7" s="1">
        <v>5</v>
      </c>
      <c r="H7" s="1">
        <v>7</v>
      </c>
      <c r="I7" s="1">
        <v>6</v>
      </c>
      <c r="J7" s="1">
        <v>6</v>
      </c>
      <c r="K7" s="1">
        <v>3</v>
      </c>
      <c r="L7" s="1">
        <v>5</v>
      </c>
      <c r="M7" s="1">
        <v>8</v>
      </c>
      <c r="N7" s="1">
        <v>12</v>
      </c>
      <c r="O7" s="1">
        <v>5</v>
      </c>
      <c r="P7" s="1">
        <v>6</v>
      </c>
      <c r="Q7" s="1">
        <v>4</v>
      </c>
      <c r="R7" s="1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7">
        <f>DATE(($I$1-3),2,1)</f>
        <v>40940</v>
      </c>
      <c r="B8" s="8" t="s">
        <v>9</v>
      </c>
      <c r="C8" s="8">
        <v>1</v>
      </c>
      <c r="D8" s="1">
        <v>3780</v>
      </c>
      <c r="E8" s="11" t="s">
        <v>7</v>
      </c>
      <c r="F8" s="2"/>
      <c r="G8" s="10">
        <v>38</v>
      </c>
      <c r="H8" s="1">
        <v>6</v>
      </c>
      <c r="I8" s="1">
        <v>8</v>
      </c>
      <c r="J8" s="1">
        <v>2</v>
      </c>
      <c r="K8" s="1">
        <v>3</v>
      </c>
      <c r="L8" s="1">
        <v>4</v>
      </c>
      <c r="M8" s="1">
        <v>1</v>
      </c>
      <c r="N8" s="1">
        <v>5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7">
        <f>DATE(($I$1-3),2,1)</f>
        <v>40940</v>
      </c>
      <c r="B9" s="8" t="s">
        <v>9</v>
      </c>
      <c r="C9" s="8">
        <v>1</v>
      </c>
      <c r="D9" s="1">
        <v>3780</v>
      </c>
      <c r="E9" s="11" t="s">
        <v>8</v>
      </c>
      <c r="F9" s="2"/>
      <c r="G9" s="10">
        <v>0</v>
      </c>
      <c r="H9" s="1">
        <v>4</v>
      </c>
      <c r="I9" s="1">
        <v>8</v>
      </c>
      <c r="J9" s="1">
        <v>3</v>
      </c>
      <c r="K9" s="1">
        <v>5</v>
      </c>
      <c r="L9" s="1">
        <v>5</v>
      </c>
      <c r="M9" s="1">
        <v>7</v>
      </c>
      <c r="N9" s="1">
        <v>8</v>
      </c>
      <c r="O9" s="1">
        <v>10</v>
      </c>
      <c r="P9" s="1">
        <v>6</v>
      </c>
      <c r="Q9" s="1">
        <v>7</v>
      </c>
      <c r="R9" s="1">
        <v>3</v>
      </c>
      <c r="S9" s="1">
        <v>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7">
        <f>DATE(($I$1-3),3,1)</f>
        <v>40969</v>
      </c>
      <c r="B10" s="8" t="s">
        <v>8</v>
      </c>
      <c r="C10" s="8">
        <v>1</v>
      </c>
      <c r="D10" s="1">
        <v>4593</v>
      </c>
      <c r="E10" s="11" t="s">
        <v>7</v>
      </c>
      <c r="F10" s="10"/>
      <c r="G10" s="1"/>
      <c r="H10" s="1">
        <v>41</v>
      </c>
      <c r="I10" s="1">
        <v>5</v>
      </c>
      <c r="J10" s="1">
        <v>3</v>
      </c>
      <c r="K10" s="1">
        <v>4</v>
      </c>
      <c r="L10" s="1">
        <v>3</v>
      </c>
      <c r="M10" s="1">
        <v>2</v>
      </c>
      <c r="N10" s="1">
        <v>2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7">
        <f>DATE(($I$1-3),3,1)</f>
        <v>40969</v>
      </c>
      <c r="B11" s="8" t="s">
        <v>8</v>
      </c>
      <c r="C11" s="8">
        <v>1</v>
      </c>
      <c r="D11" s="1">
        <v>4593</v>
      </c>
      <c r="E11" s="11" t="s">
        <v>8</v>
      </c>
      <c r="F11" s="10"/>
      <c r="G11" s="1"/>
      <c r="H11" s="1">
        <v>0</v>
      </c>
      <c r="I11" s="1">
        <v>6</v>
      </c>
      <c r="J11" s="1">
        <v>8</v>
      </c>
      <c r="K11" s="1">
        <v>7</v>
      </c>
      <c r="L11" s="1">
        <v>4</v>
      </c>
      <c r="M11" s="1">
        <v>5</v>
      </c>
      <c r="N11" s="1">
        <v>3</v>
      </c>
      <c r="O11" s="1">
        <v>10</v>
      </c>
      <c r="P11" s="1">
        <v>12</v>
      </c>
      <c r="Q11" s="1">
        <v>5</v>
      </c>
      <c r="R11" s="1">
        <v>2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7">
        <f>DATE(($I$1-3),5,1)</f>
        <v>41030</v>
      </c>
      <c r="B12" s="8" t="s">
        <v>10</v>
      </c>
      <c r="C12" s="8">
        <v>1</v>
      </c>
      <c r="D12" s="1">
        <v>3690</v>
      </c>
      <c r="E12" s="11" t="s">
        <v>7</v>
      </c>
      <c r="F12" s="10"/>
      <c r="G12" s="1"/>
      <c r="H12" s="1"/>
      <c r="I12" s="1"/>
      <c r="J12" s="1">
        <v>33</v>
      </c>
      <c r="K12" s="1">
        <v>4</v>
      </c>
      <c r="L12" s="1">
        <v>2</v>
      </c>
      <c r="M12" s="1">
        <v>5</v>
      </c>
      <c r="N12" s="1">
        <v>2</v>
      </c>
      <c r="O12" s="1">
        <v>2</v>
      </c>
      <c r="P12" s="1">
        <v>1</v>
      </c>
      <c r="Q12" s="1">
        <v>3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7">
        <f>DATE(($I$1-3),5,1)</f>
        <v>41030</v>
      </c>
      <c r="B13" s="8" t="s">
        <v>10</v>
      </c>
      <c r="C13" s="8">
        <v>1</v>
      </c>
      <c r="D13" s="1">
        <v>3690</v>
      </c>
      <c r="E13" s="11" t="s">
        <v>8</v>
      </c>
      <c r="F13" s="10"/>
      <c r="G13" s="1"/>
      <c r="H13" s="1"/>
      <c r="I13" s="1"/>
      <c r="J13" s="1">
        <v>0</v>
      </c>
      <c r="K13" s="1">
        <v>8</v>
      </c>
      <c r="L13" s="1">
        <v>4</v>
      </c>
      <c r="M13" s="1">
        <v>4</v>
      </c>
      <c r="N13" s="1">
        <v>5</v>
      </c>
      <c r="O13" s="1">
        <v>3</v>
      </c>
      <c r="P13" s="1">
        <v>7</v>
      </c>
      <c r="Q13" s="1">
        <v>8</v>
      </c>
      <c r="R13" s="1">
        <v>7</v>
      </c>
      <c r="S13" s="1">
        <v>4</v>
      </c>
      <c r="T13" s="1">
        <v>2</v>
      </c>
      <c r="U13" s="1">
        <v>1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7">
        <f>DATE(($I$1-3),6,1)</f>
        <v>41061</v>
      </c>
      <c r="B14" s="8" t="s">
        <v>11</v>
      </c>
      <c r="C14" s="8">
        <v>1</v>
      </c>
      <c r="D14" s="1">
        <v>4400</v>
      </c>
      <c r="E14" s="11" t="s">
        <v>7</v>
      </c>
      <c r="F14" s="10"/>
      <c r="G14" s="1"/>
      <c r="H14" s="1"/>
      <c r="I14" s="1"/>
      <c r="J14" s="1"/>
      <c r="K14" s="1">
        <v>55</v>
      </c>
      <c r="L14" s="1">
        <v>3</v>
      </c>
      <c r="M14" s="1">
        <v>5</v>
      </c>
      <c r="N14" s="1">
        <v>3</v>
      </c>
      <c r="O14" s="1">
        <v>2</v>
      </c>
      <c r="P14" s="1">
        <v>6</v>
      </c>
      <c r="Q14" s="1">
        <v>3</v>
      </c>
      <c r="R14" s="1">
        <v>2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7">
        <f>DATE(($I$1-3),6,1)</f>
        <v>41061</v>
      </c>
      <c r="B15" s="8" t="s">
        <v>11</v>
      </c>
      <c r="C15" s="8">
        <v>1</v>
      </c>
      <c r="D15" s="1">
        <v>4400</v>
      </c>
      <c r="E15" s="11" t="s">
        <v>8</v>
      </c>
      <c r="F15" s="10"/>
      <c r="G15" s="1"/>
      <c r="H15" s="1"/>
      <c r="I15" s="1"/>
      <c r="J15" s="1"/>
      <c r="K15" s="1">
        <v>0</v>
      </c>
      <c r="L15" s="1">
        <v>8</v>
      </c>
      <c r="M15" s="1">
        <v>7</v>
      </c>
      <c r="N15" s="1">
        <v>9</v>
      </c>
      <c r="O15" s="1">
        <v>6</v>
      </c>
      <c r="P15" s="1">
        <v>5</v>
      </c>
      <c r="Q15" s="1">
        <v>5</v>
      </c>
      <c r="R15" s="1">
        <v>8</v>
      </c>
      <c r="S15" s="1">
        <v>12</v>
      </c>
      <c r="T15" s="1">
        <v>5</v>
      </c>
      <c r="U15" s="1">
        <v>6</v>
      </c>
      <c r="V15" s="1">
        <v>4</v>
      </c>
      <c r="W15" s="1">
        <v>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7">
        <f>DATE(($I$1-3),7,1)</f>
        <v>41091</v>
      </c>
      <c r="B16" s="8" t="s">
        <v>12</v>
      </c>
      <c r="C16" s="8">
        <v>1</v>
      </c>
      <c r="D16" s="1">
        <v>4450</v>
      </c>
      <c r="E16" s="11" t="s">
        <v>7</v>
      </c>
      <c r="F16" s="10"/>
      <c r="G16" s="1"/>
      <c r="H16" s="1"/>
      <c r="I16" s="1"/>
      <c r="J16" s="1"/>
      <c r="K16" s="1"/>
      <c r="L16" s="1">
        <v>56</v>
      </c>
      <c r="M16" s="1">
        <v>6</v>
      </c>
      <c r="N16" s="1">
        <v>8</v>
      </c>
      <c r="O16" s="1">
        <v>2</v>
      </c>
      <c r="P16" s="1">
        <v>3</v>
      </c>
      <c r="Q16" s="1">
        <v>4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7">
        <f>DATE(($I$1-3),7,1)</f>
        <v>41091</v>
      </c>
      <c r="B17" s="8" t="s">
        <v>12</v>
      </c>
      <c r="C17" s="8">
        <v>1</v>
      </c>
      <c r="D17" s="1">
        <v>4450</v>
      </c>
      <c r="E17" s="11" t="s">
        <v>8</v>
      </c>
      <c r="F17" s="10"/>
      <c r="G17" s="1"/>
      <c r="H17" s="1"/>
      <c r="I17" s="1"/>
      <c r="J17" s="1"/>
      <c r="K17" s="1"/>
      <c r="L17" s="1">
        <v>0</v>
      </c>
      <c r="M17" s="1">
        <v>10</v>
      </c>
      <c r="N17" s="1">
        <v>8</v>
      </c>
      <c r="O17" s="1">
        <v>13</v>
      </c>
      <c r="P17" s="1">
        <v>5</v>
      </c>
      <c r="Q17" s="1">
        <v>5</v>
      </c>
      <c r="R17" s="1">
        <v>9</v>
      </c>
      <c r="S17" s="1">
        <v>8</v>
      </c>
      <c r="T17" s="1">
        <v>10</v>
      </c>
      <c r="U17" s="1">
        <v>6</v>
      </c>
      <c r="V17" s="1">
        <v>7</v>
      </c>
      <c r="W17" s="1">
        <v>3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7">
        <f>DATE(($I$1-3),8,1)</f>
        <v>41122</v>
      </c>
      <c r="B18" s="8" t="s">
        <v>13</v>
      </c>
      <c r="C18" s="8">
        <v>1</v>
      </c>
      <c r="D18" s="1">
        <v>4925</v>
      </c>
      <c r="E18" s="11" t="s">
        <v>7</v>
      </c>
      <c r="F18" s="10"/>
      <c r="G18" s="1"/>
      <c r="H18" s="1"/>
      <c r="I18" s="1"/>
      <c r="J18" s="1"/>
      <c r="K18" s="1"/>
      <c r="L18" s="1"/>
      <c r="M18" s="1">
        <v>44</v>
      </c>
      <c r="N18" s="1">
        <v>4</v>
      </c>
      <c r="O18" s="1">
        <v>3</v>
      </c>
      <c r="P18" s="1">
        <v>5</v>
      </c>
      <c r="Q18" s="1">
        <v>2</v>
      </c>
      <c r="R18" s="1">
        <v>3</v>
      </c>
      <c r="S18" s="1">
        <v>2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7">
        <f>DATE(($I$1-3),8,1)</f>
        <v>41122</v>
      </c>
      <c r="B19" s="8" t="s">
        <v>13</v>
      </c>
      <c r="C19" s="8">
        <v>1</v>
      </c>
      <c r="D19" s="1">
        <v>4925</v>
      </c>
      <c r="E19" s="11" t="s">
        <v>8</v>
      </c>
      <c r="F19" s="10"/>
      <c r="G19" s="1"/>
      <c r="H19" s="1"/>
      <c r="I19" s="1"/>
      <c r="J19" s="1"/>
      <c r="K19" s="1"/>
      <c r="L19" s="1"/>
      <c r="M19" s="1">
        <v>0</v>
      </c>
      <c r="N19" s="1">
        <v>6</v>
      </c>
      <c r="O19" s="1">
        <v>8</v>
      </c>
      <c r="P19" s="1">
        <v>7</v>
      </c>
      <c r="Q19" s="1">
        <v>4</v>
      </c>
      <c r="R19" s="1">
        <v>7</v>
      </c>
      <c r="S19" s="1">
        <v>5</v>
      </c>
      <c r="T19" s="1">
        <v>10</v>
      </c>
      <c r="U19" s="1">
        <v>11</v>
      </c>
      <c r="V19" s="1">
        <v>5</v>
      </c>
      <c r="W19" s="1">
        <v>2</v>
      </c>
      <c r="X19" s="1">
        <v>0</v>
      </c>
      <c r="Y19" s="1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7">
        <f>DATE(($I$1-3),10,1)</f>
        <v>41183</v>
      </c>
      <c r="B20" s="8" t="s">
        <v>14</v>
      </c>
      <c r="C20" s="8">
        <v>1</v>
      </c>
      <c r="D20" s="1">
        <v>5645</v>
      </c>
      <c r="E20" s="11" t="s">
        <v>7</v>
      </c>
      <c r="F20" s="10"/>
      <c r="G20" s="1"/>
      <c r="H20" s="1"/>
      <c r="I20" s="1"/>
      <c r="J20" s="1"/>
      <c r="K20" s="1"/>
      <c r="L20" s="1"/>
      <c r="M20" s="1"/>
      <c r="N20" s="1"/>
      <c r="O20" s="1">
        <v>43</v>
      </c>
      <c r="P20" s="1">
        <v>2</v>
      </c>
      <c r="Q20" s="1">
        <v>4</v>
      </c>
      <c r="R20" s="1">
        <v>3</v>
      </c>
      <c r="S20" s="1">
        <v>4</v>
      </c>
      <c r="T20" s="1">
        <v>2</v>
      </c>
      <c r="U20" s="1">
        <v>1</v>
      </c>
      <c r="V20" s="1">
        <v>3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7">
        <f>DATE(($I$1-3),10,1)</f>
        <v>41183</v>
      </c>
      <c r="B21" s="8" t="s">
        <v>14</v>
      </c>
      <c r="C21" s="8">
        <v>1</v>
      </c>
      <c r="D21" s="1">
        <v>5645</v>
      </c>
      <c r="E21" s="11" t="s">
        <v>8</v>
      </c>
      <c r="F21" s="10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8</v>
      </c>
      <c r="Q21" s="1">
        <v>6</v>
      </c>
      <c r="R21" s="1">
        <v>4</v>
      </c>
      <c r="S21" s="1">
        <v>5</v>
      </c>
      <c r="T21" s="1">
        <v>5</v>
      </c>
      <c r="U21" s="1">
        <v>7</v>
      </c>
      <c r="V21" s="1">
        <v>8</v>
      </c>
      <c r="W21" s="1">
        <v>7</v>
      </c>
      <c r="X21" s="1">
        <v>6</v>
      </c>
      <c r="Y21" s="1">
        <v>3</v>
      </c>
      <c r="Z21" s="1">
        <v>2</v>
      </c>
      <c r="AA21" s="1">
        <v>1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7">
        <f>DATE(($I$1-3),11,1)</f>
        <v>41214</v>
      </c>
      <c r="B22" s="8" t="s">
        <v>16</v>
      </c>
      <c r="C22" s="8">
        <v>1</v>
      </c>
      <c r="D22" s="1">
        <v>6323</v>
      </c>
      <c r="E22" s="11" t="s">
        <v>7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>
        <v>38</v>
      </c>
      <c r="Q22" s="1">
        <v>4</v>
      </c>
      <c r="R22" s="1">
        <v>3</v>
      </c>
      <c r="S22" s="1">
        <v>5</v>
      </c>
      <c r="T22" s="1">
        <v>2</v>
      </c>
      <c r="U22" s="1">
        <v>3</v>
      </c>
      <c r="V22" s="1">
        <v>2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7">
        <f>DATE(($I$1-3),11,1)</f>
        <v>41214</v>
      </c>
      <c r="B23" s="8" t="s">
        <v>16</v>
      </c>
      <c r="C23" s="8">
        <v>1</v>
      </c>
      <c r="D23" s="1">
        <v>6323</v>
      </c>
      <c r="E23" s="11" t="s">
        <v>8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>
        <v>0</v>
      </c>
      <c r="Q23" s="1">
        <v>6</v>
      </c>
      <c r="R23" s="1">
        <v>6</v>
      </c>
      <c r="S23" s="1">
        <v>7</v>
      </c>
      <c r="T23" s="1">
        <v>4</v>
      </c>
      <c r="U23" s="1">
        <v>7</v>
      </c>
      <c r="V23" s="1">
        <v>5</v>
      </c>
      <c r="W23" s="1">
        <v>6</v>
      </c>
      <c r="X23" s="1">
        <v>11</v>
      </c>
      <c r="Y23" s="1">
        <v>5</v>
      </c>
      <c r="Z23" s="1">
        <v>2</v>
      </c>
      <c r="AA23" s="1">
        <v>0</v>
      </c>
      <c r="AB23" s="1"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7">
        <f>DATE(($I$1-3),12,1)</f>
        <v>41244</v>
      </c>
      <c r="B24" s="8" t="s">
        <v>17</v>
      </c>
      <c r="C24" s="8">
        <v>1</v>
      </c>
      <c r="D24" s="1">
        <v>3809</v>
      </c>
      <c r="E24" s="11" t="s">
        <v>7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42</v>
      </c>
      <c r="R24" s="1">
        <v>2</v>
      </c>
      <c r="S24" s="1">
        <v>4</v>
      </c>
      <c r="T24" s="1">
        <v>3</v>
      </c>
      <c r="U24" s="1">
        <v>4</v>
      </c>
      <c r="V24" s="1">
        <v>2</v>
      </c>
      <c r="W24" s="1">
        <v>1</v>
      </c>
      <c r="X24" s="1">
        <v>3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7">
        <f>DATE(($I$1-3),12,1)</f>
        <v>41244</v>
      </c>
      <c r="B25" s="8" t="s">
        <v>17</v>
      </c>
      <c r="C25" s="8">
        <v>1</v>
      </c>
      <c r="D25" s="1">
        <v>3809</v>
      </c>
      <c r="E25" s="11" t="s">
        <v>8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0</v>
      </c>
      <c r="R25" s="1">
        <v>8</v>
      </c>
      <c r="S25" s="1">
        <v>6</v>
      </c>
      <c r="T25" s="1">
        <v>4</v>
      </c>
      <c r="U25" s="1">
        <v>5</v>
      </c>
      <c r="V25" s="1">
        <v>5</v>
      </c>
      <c r="W25" s="1">
        <v>7</v>
      </c>
      <c r="X25" s="1">
        <v>8</v>
      </c>
      <c r="Y25" s="1">
        <v>6</v>
      </c>
      <c r="Z25" s="1">
        <v>6</v>
      </c>
      <c r="AA25" s="1">
        <v>3</v>
      </c>
      <c r="AB25" s="1">
        <v>2</v>
      </c>
      <c r="AC25" s="1">
        <v>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7">
        <f>DATE(($I$1-2),1,1)</f>
        <v>41275</v>
      </c>
      <c r="B26" s="8" t="s">
        <v>6</v>
      </c>
      <c r="C26" s="8">
        <v>2</v>
      </c>
      <c r="D26" s="1">
        <v>2900</v>
      </c>
      <c r="E26" s="11" t="s">
        <v>7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40</v>
      </c>
      <c r="S26" s="1">
        <v>2</v>
      </c>
      <c r="T26" s="1">
        <v>6</v>
      </c>
      <c r="U26" s="1">
        <v>2</v>
      </c>
      <c r="V26" s="1">
        <v>1</v>
      </c>
      <c r="W26" s="1">
        <v>2</v>
      </c>
      <c r="X26" s="1">
        <v>3</v>
      </c>
      <c r="Y26" s="1">
        <v>2</v>
      </c>
      <c r="Z26" s="1">
        <v>1</v>
      </c>
      <c r="AA26" s="1">
        <v>0</v>
      </c>
      <c r="AB26" s="1">
        <v>1</v>
      </c>
      <c r="AC26" s="1">
        <v>0</v>
      </c>
      <c r="AD26" s="1">
        <v>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7">
        <f>DATE(($I$1-2),1,1)</f>
        <v>41275</v>
      </c>
      <c r="B27" s="8" t="s">
        <v>6</v>
      </c>
      <c r="C27" s="8">
        <v>2</v>
      </c>
      <c r="D27" s="1">
        <v>2900</v>
      </c>
      <c r="E27" s="11" t="s">
        <v>8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0</v>
      </c>
      <c r="S27" s="1">
        <v>5</v>
      </c>
      <c r="T27" s="1">
        <v>4</v>
      </c>
      <c r="U27" s="1">
        <v>6</v>
      </c>
      <c r="V27" s="1">
        <v>7</v>
      </c>
      <c r="W27" s="1">
        <v>3</v>
      </c>
      <c r="X27" s="1">
        <v>2</v>
      </c>
      <c r="Y27" s="1">
        <v>9</v>
      </c>
      <c r="Z27" s="1">
        <v>8</v>
      </c>
      <c r="AA27" s="1">
        <v>5</v>
      </c>
      <c r="AB27" s="1">
        <v>6</v>
      </c>
      <c r="AC27" s="1">
        <v>4</v>
      </c>
      <c r="AD27" s="1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7">
        <f>DATE(($I$1-2),2,15)</f>
        <v>41320</v>
      </c>
      <c r="B28" s="8" t="s">
        <v>9</v>
      </c>
      <c r="C28" s="8">
        <v>2</v>
      </c>
      <c r="D28" s="1">
        <v>3800</v>
      </c>
      <c r="E28" s="11" t="s">
        <v>7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25</v>
      </c>
      <c r="T28" s="1">
        <v>4</v>
      </c>
      <c r="U28" s="1">
        <v>6</v>
      </c>
      <c r="V28" s="1">
        <v>3</v>
      </c>
      <c r="W28" s="1">
        <v>1</v>
      </c>
      <c r="X28" s="1">
        <v>2</v>
      </c>
      <c r="Y28" s="1">
        <v>2</v>
      </c>
      <c r="Z28" s="1">
        <v>3</v>
      </c>
      <c r="AA28" s="1">
        <v>1</v>
      </c>
      <c r="AB28" s="1">
        <v>0</v>
      </c>
      <c r="AC28" s="1">
        <v>1</v>
      </c>
      <c r="AD28" s="1">
        <v>0</v>
      </c>
      <c r="AE28" s="1">
        <v>1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7">
        <f>DATE(($I$1-2),2,15)</f>
        <v>41320</v>
      </c>
      <c r="B29" s="8" t="s">
        <v>9</v>
      </c>
      <c r="C29" s="8">
        <v>2</v>
      </c>
      <c r="D29" s="1">
        <v>3800</v>
      </c>
      <c r="E29" s="11" t="s">
        <v>8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0</v>
      </c>
      <c r="T29" s="1">
        <v>4</v>
      </c>
      <c r="U29" s="1">
        <v>8</v>
      </c>
      <c r="V29" s="1">
        <v>3</v>
      </c>
      <c r="W29" s="1">
        <v>5</v>
      </c>
      <c r="X29" s="1">
        <v>5</v>
      </c>
      <c r="Y29" s="1">
        <v>7</v>
      </c>
      <c r="Z29" s="1">
        <v>8</v>
      </c>
      <c r="AA29" s="1">
        <v>6</v>
      </c>
      <c r="AB29" s="1">
        <v>1</v>
      </c>
      <c r="AC29" s="1">
        <v>0</v>
      </c>
      <c r="AD29" s="1">
        <v>1</v>
      </c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7">
        <f>DATE(($I$1-2),3,1)</f>
        <v>41334</v>
      </c>
      <c r="B30" s="8" t="s">
        <v>8</v>
      </c>
      <c r="C30" s="8">
        <v>2</v>
      </c>
      <c r="D30" s="1">
        <v>5215</v>
      </c>
      <c r="E30" s="11" t="s">
        <v>7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36</v>
      </c>
      <c r="U30" s="1">
        <v>3</v>
      </c>
      <c r="V30" s="1">
        <v>4</v>
      </c>
      <c r="W30" s="1">
        <v>5</v>
      </c>
      <c r="X30" s="1">
        <v>1</v>
      </c>
      <c r="Y30" s="1">
        <v>4</v>
      </c>
      <c r="Z30" s="1">
        <v>1</v>
      </c>
      <c r="AA30" s="1">
        <v>2</v>
      </c>
      <c r="AB30" s="1">
        <v>1</v>
      </c>
      <c r="AC30" s="1">
        <v>0</v>
      </c>
      <c r="AD30" s="1">
        <v>1</v>
      </c>
      <c r="AE30" s="1">
        <v>0</v>
      </c>
      <c r="AF30" s="1">
        <v>1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7">
        <f>DATE(($I$1-2),3,1)</f>
        <v>41334</v>
      </c>
      <c r="B31" s="8" t="s">
        <v>8</v>
      </c>
      <c r="C31" s="8">
        <v>2</v>
      </c>
      <c r="D31" s="1">
        <v>5215</v>
      </c>
      <c r="E31" s="11" t="s">
        <v>8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0</v>
      </c>
      <c r="U31" s="1">
        <v>6</v>
      </c>
      <c r="V31" s="1">
        <v>7</v>
      </c>
      <c r="W31" s="1">
        <v>5</v>
      </c>
      <c r="X31" s="1">
        <v>4</v>
      </c>
      <c r="Y31" s="1">
        <v>6</v>
      </c>
      <c r="Z31" s="1">
        <v>3</v>
      </c>
      <c r="AA31" s="1">
        <v>10</v>
      </c>
      <c r="AB31" s="1">
        <v>10</v>
      </c>
      <c r="AC31" s="1">
        <v>5</v>
      </c>
      <c r="AD31" s="1">
        <v>2</v>
      </c>
      <c r="AE31" s="1">
        <v>0</v>
      </c>
      <c r="AF31" s="1">
        <v>1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7">
        <f>DATE(($I$1-2),5,1)</f>
        <v>41395</v>
      </c>
      <c r="B32" s="8" t="s">
        <v>10</v>
      </c>
      <c r="C32" s="8">
        <v>2</v>
      </c>
      <c r="D32" s="1">
        <v>3900</v>
      </c>
      <c r="E32" s="11" t="s">
        <v>7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28</v>
      </c>
      <c r="W32" s="1">
        <v>2</v>
      </c>
      <c r="X32" s="1">
        <v>3</v>
      </c>
      <c r="Y32" s="1">
        <v>4</v>
      </c>
      <c r="Z32" s="1">
        <v>3</v>
      </c>
      <c r="AA32" s="1">
        <v>3</v>
      </c>
      <c r="AB32" s="1">
        <v>2</v>
      </c>
      <c r="AC32" s="1">
        <v>2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/>
      <c r="AJ32" s="1"/>
      <c r="AK32" s="1"/>
      <c r="AL32" s="1"/>
      <c r="AM32" s="1"/>
      <c r="AN32" s="1"/>
      <c r="AO32" s="1"/>
    </row>
    <row r="33" spans="1:41" x14ac:dyDescent="0.25">
      <c r="A33" s="7">
        <f>DATE(($I$1-2),5,1)</f>
        <v>41395</v>
      </c>
      <c r="B33" s="8" t="s">
        <v>10</v>
      </c>
      <c r="C33" s="8">
        <v>2</v>
      </c>
      <c r="D33" s="1">
        <v>3900</v>
      </c>
      <c r="E33" s="11" t="s">
        <v>8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0</v>
      </c>
      <c r="W33" s="1">
        <v>8</v>
      </c>
      <c r="X33" s="1">
        <v>4</v>
      </c>
      <c r="Y33" s="1">
        <v>4</v>
      </c>
      <c r="Z33" s="1">
        <v>5</v>
      </c>
      <c r="AA33" s="1">
        <v>5</v>
      </c>
      <c r="AB33" s="1">
        <v>7</v>
      </c>
      <c r="AC33" s="1">
        <v>8</v>
      </c>
      <c r="AD33" s="1">
        <v>4</v>
      </c>
      <c r="AE33" s="1">
        <v>1</v>
      </c>
      <c r="AF33" s="1">
        <v>2</v>
      </c>
      <c r="AG33" s="1">
        <v>1</v>
      </c>
      <c r="AH33" s="1">
        <v>0</v>
      </c>
      <c r="AI33" s="1"/>
      <c r="AJ33" s="1"/>
      <c r="AK33" s="1"/>
      <c r="AL33" s="1"/>
      <c r="AM33" s="1"/>
      <c r="AN33" s="1"/>
      <c r="AO33" s="1"/>
    </row>
    <row r="34" spans="1:41" x14ac:dyDescent="0.25">
      <c r="A34" s="7">
        <f>DATE(($I$1-2),6,15)</f>
        <v>41440</v>
      </c>
      <c r="B34" s="8" t="s">
        <v>11</v>
      </c>
      <c r="C34" s="8">
        <v>2</v>
      </c>
      <c r="D34" s="1">
        <v>5100</v>
      </c>
      <c r="E34" s="11" t="s">
        <v>7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43</v>
      </c>
      <c r="X34" s="1">
        <v>2</v>
      </c>
      <c r="Y34" s="1">
        <v>6</v>
      </c>
      <c r="Z34" s="1">
        <v>2</v>
      </c>
      <c r="AA34" s="1">
        <v>1</v>
      </c>
      <c r="AB34" s="1">
        <v>2</v>
      </c>
      <c r="AC34" s="1">
        <v>3</v>
      </c>
      <c r="AD34" s="1">
        <v>2</v>
      </c>
      <c r="AE34" s="1">
        <v>1</v>
      </c>
      <c r="AF34" s="1">
        <v>0</v>
      </c>
      <c r="AG34" s="1">
        <v>1</v>
      </c>
      <c r="AH34" s="1">
        <v>0</v>
      </c>
      <c r="AI34" s="1">
        <v>0</v>
      </c>
      <c r="AJ34" s="1"/>
      <c r="AK34" s="1"/>
      <c r="AL34" s="1"/>
      <c r="AM34" s="1"/>
      <c r="AN34" s="1"/>
      <c r="AO34" s="1"/>
    </row>
    <row r="35" spans="1:41" x14ac:dyDescent="0.25">
      <c r="A35" s="7">
        <f>DATE(($I$1-2),6,15)</f>
        <v>41440</v>
      </c>
      <c r="B35" s="8" t="s">
        <v>11</v>
      </c>
      <c r="C35" s="8">
        <v>2</v>
      </c>
      <c r="D35" s="1">
        <v>5100</v>
      </c>
      <c r="E35" s="11" t="s">
        <v>8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0</v>
      </c>
      <c r="X35" s="1">
        <v>5</v>
      </c>
      <c r="Y35" s="1">
        <v>4</v>
      </c>
      <c r="Z35" s="1">
        <v>6</v>
      </c>
      <c r="AA35" s="1">
        <v>7</v>
      </c>
      <c r="AB35" s="1">
        <v>3</v>
      </c>
      <c r="AC35" s="1">
        <v>5</v>
      </c>
      <c r="AD35" s="1">
        <v>9</v>
      </c>
      <c r="AE35" s="1">
        <v>8</v>
      </c>
      <c r="AF35" s="1">
        <v>5</v>
      </c>
      <c r="AG35" s="1">
        <v>6</v>
      </c>
      <c r="AH35" s="1">
        <v>4</v>
      </c>
      <c r="AI35" s="1">
        <v>0</v>
      </c>
      <c r="AJ35" s="1"/>
      <c r="AK35" s="1"/>
      <c r="AL35" s="1"/>
      <c r="AM35" s="1"/>
      <c r="AN35" s="1"/>
      <c r="AO35" s="1"/>
    </row>
    <row r="36" spans="1:41" x14ac:dyDescent="0.25">
      <c r="A36" s="7">
        <f>DATE(($I$1-2),7,1)</f>
        <v>41456</v>
      </c>
      <c r="B36" s="8" t="s">
        <v>12</v>
      </c>
      <c r="C36" s="8">
        <v>2</v>
      </c>
      <c r="D36" s="1">
        <v>5330</v>
      </c>
      <c r="E36" s="11" t="s">
        <v>7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30</v>
      </c>
      <c r="Y36" s="1">
        <v>6</v>
      </c>
      <c r="Z36" s="1">
        <v>4</v>
      </c>
      <c r="AA36" s="1">
        <v>1</v>
      </c>
      <c r="AB36" s="1">
        <v>3</v>
      </c>
      <c r="AC36" s="1">
        <v>2</v>
      </c>
      <c r="AD36" s="1">
        <v>2</v>
      </c>
      <c r="AE36" s="1">
        <v>3</v>
      </c>
      <c r="AF36" s="1">
        <v>1</v>
      </c>
      <c r="AG36" s="1">
        <v>0</v>
      </c>
      <c r="AH36" s="1">
        <v>1</v>
      </c>
      <c r="AI36" s="1">
        <v>0</v>
      </c>
      <c r="AJ36" s="1">
        <v>0</v>
      </c>
      <c r="AK36" s="1"/>
      <c r="AL36" s="1"/>
      <c r="AM36" s="1"/>
      <c r="AN36" s="1"/>
      <c r="AO36" s="1"/>
    </row>
    <row r="37" spans="1:41" x14ac:dyDescent="0.25">
      <c r="A37" s="7">
        <f>DATE(($I$1-2),7,1)</f>
        <v>41456</v>
      </c>
      <c r="B37" s="8" t="s">
        <v>12</v>
      </c>
      <c r="C37" s="8">
        <v>2</v>
      </c>
      <c r="D37" s="1">
        <v>5330</v>
      </c>
      <c r="E37" s="11" t="s">
        <v>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0</v>
      </c>
      <c r="Y37" s="1">
        <v>4</v>
      </c>
      <c r="Z37" s="1">
        <v>8</v>
      </c>
      <c r="AA37" s="1">
        <v>6</v>
      </c>
      <c r="AB37" s="1">
        <v>8</v>
      </c>
      <c r="AC37" s="1">
        <v>5</v>
      </c>
      <c r="AD37" s="1">
        <v>7</v>
      </c>
      <c r="AE37" s="1">
        <v>6</v>
      </c>
      <c r="AF37" s="1">
        <v>7</v>
      </c>
      <c r="AG37" s="1">
        <v>1</v>
      </c>
      <c r="AH37" s="1">
        <v>0</v>
      </c>
      <c r="AI37" s="1">
        <v>1</v>
      </c>
      <c r="AJ37" s="1">
        <v>0</v>
      </c>
      <c r="AK37" s="1"/>
      <c r="AL37" s="1"/>
      <c r="AM37" s="1"/>
      <c r="AN37" s="1"/>
      <c r="AO37" s="1"/>
    </row>
    <row r="38" spans="1:41" x14ac:dyDescent="0.25">
      <c r="A38" s="7">
        <f>DATE(($I$1-2),8,1)</f>
        <v>41487</v>
      </c>
      <c r="B38" s="8" t="s">
        <v>13</v>
      </c>
      <c r="C38" s="8">
        <v>2</v>
      </c>
      <c r="D38" s="1">
        <v>5455</v>
      </c>
      <c r="E38" s="11" t="s">
        <v>7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36</v>
      </c>
      <c r="Z38" s="1">
        <v>3</v>
      </c>
      <c r="AA38" s="1">
        <v>4</v>
      </c>
      <c r="AB38" s="1">
        <v>5</v>
      </c>
      <c r="AC38" s="1">
        <v>1</v>
      </c>
      <c r="AD38" s="1">
        <v>4</v>
      </c>
      <c r="AE38" s="1">
        <v>1</v>
      </c>
      <c r="AF38" s="1">
        <v>2</v>
      </c>
      <c r="AG38" s="1">
        <v>1</v>
      </c>
      <c r="AH38" s="1">
        <v>0</v>
      </c>
      <c r="AI38" s="1">
        <v>1</v>
      </c>
      <c r="AJ38" s="1">
        <v>0</v>
      </c>
      <c r="AK38" s="1">
        <v>0</v>
      </c>
      <c r="AL38" s="1"/>
      <c r="AM38" s="1"/>
      <c r="AN38" s="1"/>
      <c r="AO38" s="1"/>
    </row>
    <row r="39" spans="1:41" x14ac:dyDescent="0.25">
      <c r="A39" s="7">
        <f>DATE(($I$1-2),8,1)</f>
        <v>41487</v>
      </c>
      <c r="B39" s="8" t="s">
        <v>13</v>
      </c>
      <c r="C39" s="8">
        <v>2</v>
      </c>
      <c r="D39" s="1">
        <v>5455</v>
      </c>
      <c r="E39" s="11" t="s">
        <v>8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0</v>
      </c>
      <c r="Z39" s="1">
        <v>6</v>
      </c>
      <c r="AA39" s="1">
        <v>7</v>
      </c>
      <c r="AB39" s="1">
        <v>5</v>
      </c>
      <c r="AC39" s="1">
        <v>4</v>
      </c>
      <c r="AD39" s="1">
        <v>6</v>
      </c>
      <c r="AE39" s="1">
        <v>3</v>
      </c>
      <c r="AF39" s="1">
        <v>10</v>
      </c>
      <c r="AG39" s="1">
        <v>10</v>
      </c>
      <c r="AH39" s="1">
        <v>5</v>
      </c>
      <c r="AI39" s="1">
        <v>2</v>
      </c>
      <c r="AJ39" s="1">
        <v>0</v>
      </c>
      <c r="AK39" s="1">
        <v>0</v>
      </c>
      <c r="AL39" s="1"/>
      <c r="AM39" s="1"/>
      <c r="AN39" s="1"/>
      <c r="AO39" s="1"/>
    </row>
    <row r="40" spans="1:41" x14ac:dyDescent="0.25">
      <c r="A40" s="7">
        <f>DATE(($I$1-2),10,1)</f>
        <v>41548</v>
      </c>
      <c r="B40" s="8" t="s">
        <v>14</v>
      </c>
      <c r="C40" s="8">
        <v>2</v>
      </c>
      <c r="D40" s="1">
        <v>6200</v>
      </c>
      <c r="E40" s="11" t="s">
        <v>7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28</v>
      </c>
      <c r="AB40" s="1">
        <v>2</v>
      </c>
      <c r="AC40" s="1">
        <v>3</v>
      </c>
      <c r="AD40" s="1">
        <v>4</v>
      </c>
      <c r="AE40" s="1">
        <v>3</v>
      </c>
      <c r="AF40" s="1">
        <v>3</v>
      </c>
      <c r="AG40" s="1">
        <v>2</v>
      </c>
      <c r="AH40" s="1">
        <v>2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/>
      <c r="AO40" s="1"/>
    </row>
    <row r="41" spans="1:41" x14ac:dyDescent="0.25">
      <c r="A41" s="7">
        <f>DATE(($I$1-2),10,1)</f>
        <v>41548</v>
      </c>
      <c r="B41" s="8" t="s">
        <v>14</v>
      </c>
      <c r="C41" s="8">
        <v>2</v>
      </c>
      <c r="D41" s="1">
        <v>6200</v>
      </c>
      <c r="E41" s="11" t="s">
        <v>8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>
        <v>0</v>
      </c>
      <c r="AB41" s="1">
        <v>8</v>
      </c>
      <c r="AC41" s="1">
        <v>4</v>
      </c>
      <c r="AD41" s="1">
        <v>4</v>
      </c>
      <c r="AE41" s="1">
        <v>5</v>
      </c>
      <c r="AF41" s="1">
        <v>5</v>
      </c>
      <c r="AG41" s="1">
        <v>7</v>
      </c>
      <c r="AH41" s="1">
        <v>8</v>
      </c>
      <c r="AI41" s="1">
        <v>4</v>
      </c>
      <c r="AJ41" s="1">
        <v>1</v>
      </c>
      <c r="AK41" s="1">
        <v>2</v>
      </c>
      <c r="AL41" s="1">
        <v>1</v>
      </c>
      <c r="AM41" s="1">
        <v>0</v>
      </c>
      <c r="AN41" s="1"/>
      <c r="AO41" s="1"/>
    </row>
    <row r="42" spans="1:41" x14ac:dyDescent="0.25">
      <c r="A42" s="7">
        <f>DATE(($I$1-2),11,1)</f>
        <v>41579</v>
      </c>
      <c r="B42" s="8" t="s">
        <v>16</v>
      </c>
      <c r="C42" s="8">
        <v>2</v>
      </c>
      <c r="D42" s="1">
        <v>7100</v>
      </c>
      <c r="E42" s="11" t="s">
        <v>7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>
        <v>32</v>
      </c>
      <c r="AC42" s="1">
        <v>3</v>
      </c>
      <c r="AD42" s="1">
        <v>4</v>
      </c>
      <c r="AE42" s="1">
        <v>5</v>
      </c>
      <c r="AF42" s="1">
        <v>1</v>
      </c>
      <c r="AG42" s="1">
        <v>4</v>
      </c>
      <c r="AH42" s="1">
        <v>1</v>
      </c>
      <c r="AI42" s="1">
        <v>2</v>
      </c>
      <c r="AJ42" s="1">
        <v>1</v>
      </c>
      <c r="AK42" s="1">
        <v>0</v>
      </c>
      <c r="AL42" s="1">
        <v>1</v>
      </c>
      <c r="AM42" s="1">
        <v>0</v>
      </c>
      <c r="AN42" s="1">
        <v>0</v>
      </c>
      <c r="AO42" s="1"/>
    </row>
    <row r="43" spans="1:41" x14ac:dyDescent="0.25">
      <c r="A43" s="7">
        <f>DATE(($I$1-2),11,1)</f>
        <v>41579</v>
      </c>
      <c r="B43" s="8" t="s">
        <v>16</v>
      </c>
      <c r="C43" s="8">
        <v>2</v>
      </c>
      <c r="D43" s="1">
        <v>7100</v>
      </c>
      <c r="E43" s="11" t="s">
        <v>8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0</v>
      </c>
      <c r="AC43" s="1">
        <v>6</v>
      </c>
      <c r="AD43" s="1">
        <v>7</v>
      </c>
      <c r="AE43" s="1">
        <v>5</v>
      </c>
      <c r="AF43" s="1">
        <v>4</v>
      </c>
      <c r="AG43" s="1">
        <v>6</v>
      </c>
      <c r="AH43" s="1">
        <v>3</v>
      </c>
      <c r="AI43" s="1">
        <v>8</v>
      </c>
      <c r="AJ43" s="1">
        <v>8</v>
      </c>
      <c r="AK43" s="1">
        <v>5</v>
      </c>
      <c r="AL43" s="1">
        <v>2</v>
      </c>
      <c r="AM43" s="1">
        <v>0</v>
      </c>
      <c r="AN43" s="1">
        <v>0</v>
      </c>
      <c r="AO43" s="1"/>
    </row>
    <row r="44" spans="1:41" x14ac:dyDescent="0.25">
      <c r="A44" s="7">
        <f>DATE(($I$1-2),12,1)</f>
        <v>41609</v>
      </c>
      <c r="B44" s="8" t="s">
        <v>17</v>
      </c>
      <c r="C44" s="8">
        <v>2</v>
      </c>
      <c r="D44" s="1">
        <v>4204</v>
      </c>
      <c r="E44" s="11" t="s">
        <v>7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24</v>
      </c>
      <c r="AD44" s="1">
        <v>2</v>
      </c>
      <c r="AE44" s="1">
        <v>3</v>
      </c>
      <c r="AF44" s="1">
        <v>4</v>
      </c>
      <c r="AG44" s="1">
        <v>3</v>
      </c>
      <c r="AH44" s="1">
        <v>3</v>
      </c>
      <c r="AI44" s="1">
        <v>2</v>
      </c>
      <c r="AJ44" s="1">
        <v>2</v>
      </c>
      <c r="AK44" s="1">
        <v>1</v>
      </c>
      <c r="AL44" s="1">
        <v>0</v>
      </c>
      <c r="AM44" s="1">
        <v>1</v>
      </c>
      <c r="AN44" s="1">
        <v>0</v>
      </c>
      <c r="AO44" s="1">
        <v>0</v>
      </c>
    </row>
    <row r="45" spans="1:41" x14ac:dyDescent="0.25">
      <c r="A45" s="7">
        <f>DATE(($I$1-2),12,1)</f>
        <v>41609</v>
      </c>
      <c r="B45" s="8" t="s">
        <v>17</v>
      </c>
      <c r="C45" s="8">
        <v>2</v>
      </c>
      <c r="D45" s="1">
        <v>4204</v>
      </c>
      <c r="E45" s="11" t="s">
        <v>8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>
        <v>0</v>
      </c>
      <c r="AD45" s="1">
        <v>8</v>
      </c>
      <c r="AE45" s="1">
        <v>4</v>
      </c>
      <c r="AF45" s="1">
        <v>4</v>
      </c>
      <c r="AG45" s="1">
        <v>5</v>
      </c>
      <c r="AH45" s="1">
        <v>5</v>
      </c>
      <c r="AI45" s="1">
        <v>7</v>
      </c>
      <c r="AJ45" s="1">
        <v>6</v>
      </c>
      <c r="AK45" s="1">
        <v>2</v>
      </c>
      <c r="AL45" s="1">
        <v>1</v>
      </c>
      <c r="AM45" s="1">
        <v>2</v>
      </c>
      <c r="AN45" s="1">
        <v>1</v>
      </c>
      <c r="AO45" s="1">
        <v>0</v>
      </c>
    </row>
    <row r="46" spans="1:41" x14ac:dyDescent="0.25">
      <c r="A46" s="7">
        <f>DATE(($I$1-1),1,1)</f>
        <v>41640</v>
      </c>
      <c r="B46" s="8" t="s">
        <v>6</v>
      </c>
      <c r="C46" s="8">
        <v>3</v>
      </c>
      <c r="D46" s="1">
        <v>3200</v>
      </c>
      <c r="E46" s="11" t="s">
        <v>7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>
        <v>48</v>
      </c>
      <c r="AE46" s="1">
        <v>7</v>
      </c>
      <c r="AF46" s="1">
        <v>14</v>
      </c>
      <c r="AG46" s="1">
        <v>10</v>
      </c>
      <c r="AH46" s="1">
        <v>5</v>
      </c>
      <c r="AI46" s="1">
        <v>2</v>
      </c>
      <c r="AJ46" s="1">
        <v>1</v>
      </c>
      <c r="AK46" s="1">
        <v>2</v>
      </c>
      <c r="AL46" s="1">
        <v>1</v>
      </c>
      <c r="AM46" s="1">
        <v>0</v>
      </c>
      <c r="AN46" s="1">
        <v>0</v>
      </c>
      <c r="AO46" s="1">
        <v>0</v>
      </c>
    </row>
    <row r="47" spans="1:41" x14ac:dyDescent="0.25">
      <c r="A47" s="7">
        <f>DATE(($I$1-1),1,1)</f>
        <v>41640</v>
      </c>
      <c r="B47" s="8" t="s">
        <v>6</v>
      </c>
      <c r="C47" s="8">
        <v>3</v>
      </c>
      <c r="D47" s="1">
        <v>3200</v>
      </c>
      <c r="E47" s="11" t="s">
        <v>8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>
        <v>0</v>
      </c>
      <c r="AE47" s="1">
        <v>5</v>
      </c>
      <c r="AF47" s="1">
        <v>7</v>
      </c>
      <c r="AG47" s="1">
        <v>6</v>
      </c>
      <c r="AH47" s="1">
        <v>6</v>
      </c>
      <c r="AI47" s="1">
        <v>7</v>
      </c>
      <c r="AJ47" s="1">
        <v>5</v>
      </c>
      <c r="AK47" s="1">
        <v>8</v>
      </c>
      <c r="AL47" s="1">
        <v>12</v>
      </c>
      <c r="AM47" s="1">
        <v>5</v>
      </c>
      <c r="AN47" s="1">
        <v>8</v>
      </c>
      <c r="AO47" s="1">
        <v>5</v>
      </c>
    </row>
    <row r="48" spans="1:41" x14ac:dyDescent="0.25">
      <c r="A48" s="7">
        <f>DATE(($I$1-1),2,28)</f>
        <v>41698</v>
      </c>
      <c r="B48" s="8" t="s">
        <v>9</v>
      </c>
      <c r="C48" s="8">
        <v>3</v>
      </c>
      <c r="D48" s="1">
        <v>5020</v>
      </c>
      <c r="E48" s="11" t="s">
        <v>7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>
        <v>40</v>
      </c>
      <c r="AF48" s="1">
        <v>10</v>
      </c>
      <c r="AG48" s="1">
        <v>16</v>
      </c>
      <c r="AH48" s="1">
        <v>8</v>
      </c>
      <c r="AI48" s="1">
        <v>5</v>
      </c>
      <c r="AJ48" s="1">
        <v>1</v>
      </c>
      <c r="AK48" s="1">
        <v>6</v>
      </c>
      <c r="AL48" s="1">
        <v>3</v>
      </c>
      <c r="AM48" s="1">
        <v>1</v>
      </c>
      <c r="AN48" s="1">
        <v>0</v>
      </c>
      <c r="AO48" s="1">
        <v>1</v>
      </c>
    </row>
    <row r="49" spans="1:41" x14ac:dyDescent="0.25">
      <c r="A49" s="7">
        <f>DATE(($I$1-1),2,28)</f>
        <v>41698</v>
      </c>
      <c r="B49" s="8" t="s">
        <v>9</v>
      </c>
      <c r="C49" s="8">
        <v>3</v>
      </c>
      <c r="D49" s="1">
        <v>5020</v>
      </c>
      <c r="E49" s="11" t="s">
        <v>8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>
        <v>0</v>
      </c>
      <c r="AF49" s="1">
        <v>4</v>
      </c>
      <c r="AG49" s="1">
        <v>11</v>
      </c>
      <c r="AH49" s="1">
        <v>5</v>
      </c>
      <c r="AI49" s="1">
        <v>4</v>
      </c>
      <c r="AJ49" s="1">
        <v>6</v>
      </c>
      <c r="AK49" s="1">
        <v>4</v>
      </c>
      <c r="AL49" s="1">
        <v>6</v>
      </c>
      <c r="AM49" s="1">
        <v>6</v>
      </c>
      <c r="AN49" s="1">
        <v>3</v>
      </c>
      <c r="AO49" s="1">
        <v>5</v>
      </c>
    </row>
    <row r="50" spans="1:41" x14ac:dyDescent="0.25">
      <c r="A50" s="7">
        <f>DATE(($I$1-1),3,1)</f>
        <v>41699</v>
      </c>
      <c r="B50" s="8" t="s">
        <v>8</v>
      </c>
      <c r="C50" s="8">
        <v>3</v>
      </c>
      <c r="D50" s="1">
        <v>5500</v>
      </c>
      <c r="E50" s="11" t="s">
        <v>7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>
        <v>30</v>
      </c>
      <c r="AG50" s="1">
        <v>5</v>
      </c>
      <c r="AH50" s="1">
        <v>13</v>
      </c>
      <c r="AI50" s="1">
        <v>14</v>
      </c>
      <c r="AJ50" s="1">
        <v>8</v>
      </c>
      <c r="AK50" s="1">
        <v>6</v>
      </c>
      <c r="AL50" s="1">
        <v>2</v>
      </c>
      <c r="AM50" s="1">
        <v>1</v>
      </c>
      <c r="AN50" s="1">
        <v>1</v>
      </c>
      <c r="AO50" s="1">
        <v>0</v>
      </c>
    </row>
    <row r="51" spans="1:41" x14ac:dyDescent="0.25">
      <c r="A51" s="7">
        <f>DATE(($I$1-1),3,1)</f>
        <v>41699</v>
      </c>
      <c r="B51" s="8" t="s">
        <v>8</v>
      </c>
      <c r="C51" s="8">
        <v>3</v>
      </c>
      <c r="D51" s="1">
        <v>5500</v>
      </c>
      <c r="E51" s="11" t="s">
        <v>8</v>
      </c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>
        <v>0</v>
      </c>
      <c r="AG51" s="1">
        <v>6</v>
      </c>
      <c r="AH51" s="1">
        <v>8</v>
      </c>
      <c r="AI51" s="1">
        <v>7</v>
      </c>
      <c r="AJ51" s="1">
        <v>7</v>
      </c>
      <c r="AK51" s="1">
        <v>6</v>
      </c>
      <c r="AL51" s="1">
        <v>3</v>
      </c>
      <c r="AM51" s="1">
        <v>10</v>
      </c>
      <c r="AN51" s="1">
        <v>12</v>
      </c>
      <c r="AO51" s="1">
        <v>5</v>
      </c>
    </row>
    <row r="52" spans="1:41" x14ac:dyDescent="0.25">
      <c r="A52" s="7">
        <f>DATE(($I$1-1),5,1)</f>
        <v>41760</v>
      </c>
      <c r="B52" s="8" t="s">
        <v>10</v>
      </c>
      <c r="C52" s="8">
        <v>3</v>
      </c>
      <c r="D52" s="1">
        <v>4500</v>
      </c>
      <c r="E52" s="11" t="s">
        <v>7</v>
      </c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>
        <v>33</v>
      </c>
      <c r="AI52" s="1">
        <v>4</v>
      </c>
      <c r="AJ52" s="1">
        <v>12</v>
      </c>
      <c r="AK52" s="1">
        <v>9</v>
      </c>
      <c r="AL52" s="1">
        <v>3</v>
      </c>
      <c r="AM52" s="1">
        <v>2</v>
      </c>
      <c r="AN52" s="1">
        <v>1</v>
      </c>
      <c r="AO52" s="1">
        <v>3</v>
      </c>
    </row>
    <row r="53" spans="1:41" x14ac:dyDescent="0.25">
      <c r="A53" s="7">
        <f>DATE(($I$1-1),5,1)</f>
        <v>41760</v>
      </c>
      <c r="B53" s="8" t="s">
        <v>10</v>
      </c>
      <c r="C53" s="8">
        <v>3</v>
      </c>
      <c r="D53" s="1">
        <v>4500</v>
      </c>
      <c r="E53" s="11" t="s">
        <v>8</v>
      </c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>
        <v>0</v>
      </c>
      <c r="AI53" s="1">
        <v>8</v>
      </c>
      <c r="AJ53" s="1">
        <v>8</v>
      </c>
      <c r="AK53" s="1">
        <v>6</v>
      </c>
      <c r="AL53" s="1">
        <v>5</v>
      </c>
      <c r="AM53" s="1">
        <v>7</v>
      </c>
      <c r="AN53" s="1">
        <v>7</v>
      </c>
      <c r="AO53" s="1">
        <v>2</v>
      </c>
    </row>
    <row r="54" spans="1:41" x14ac:dyDescent="0.25">
      <c r="A54" s="7">
        <f>DATE(($I$1-1),6,1)</f>
        <v>41791</v>
      </c>
      <c r="B54" s="8" t="s">
        <v>11</v>
      </c>
      <c r="C54" s="8">
        <v>3</v>
      </c>
      <c r="D54" s="1">
        <v>5600</v>
      </c>
      <c r="E54" s="11" t="s">
        <v>7</v>
      </c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45</v>
      </c>
      <c r="AJ54" s="1">
        <v>7</v>
      </c>
      <c r="AK54" s="1">
        <v>14</v>
      </c>
      <c r="AL54" s="1">
        <v>10</v>
      </c>
      <c r="AM54" s="1">
        <v>5</v>
      </c>
      <c r="AN54" s="1">
        <v>2</v>
      </c>
      <c r="AO54" s="1">
        <v>1</v>
      </c>
    </row>
    <row r="55" spans="1:41" x14ac:dyDescent="0.25">
      <c r="A55" s="7">
        <f>DATE(($I$1-1),6,1)</f>
        <v>41791</v>
      </c>
      <c r="B55" s="8" t="s">
        <v>11</v>
      </c>
      <c r="C55" s="8">
        <v>3</v>
      </c>
      <c r="D55" s="1">
        <v>5600</v>
      </c>
      <c r="E55" s="11" t="s">
        <v>8</v>
      </c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0</v>
      </c>
      <c r="AJ55" s="1">
        <v>5</v>
      </c>
      <c r="AK55" s="1">
        <v>7</v>
      </c>
      <c r="AL55" s="1">
        <v>6</v>
      </c>
      <c r="AM55" s="1">
        <v>6</v>
      </c>
      <c r="AN55" s="1">
        <v>7</v>
      </c>
      <c r="AO55" s="1">
        <v>5</v>
      </c>
    </row>
    <row r="56" spans="1:41" x14ac:dyDescent="0.25">
      <c r="A56" s="7">
        <f>DATE(($I$1-1),7,30)</f>
        <v>41850</v>
      </c>
      <c r="B56" s="8" t="s">
        <v>12</v>
      </c>
      <c r="C56" s="8">
        <v>3</v>
      </c>
      <c r="D56" s="1">
        <v>5600</v>
      </c>
      <c r="E56" s="11" t="s">
        <v>7</v>
      </c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46</v>
      </c>
      <c r="AK56" s="1">
        <v>10</v>
      </c>
      <c r="AL56" s="1">
        <v>16</v>
      </c>
      <c r="AM56" s="1">
        <v>8</v>
      </c>
      <c r="AN56" s="1">
        <v>5</v>
      </c>
      <c r="AO56" s="1">
        <v>1</v>
      </c>
    </row>
    <row r="57" spans="1:41" x14ac:dyDescent="0.25">
      <c r="A57" s="7">
        <f>DATE(($I$1-1),7,30)</f>
        <v>41850</v>
      </c>
      <c r="B57" s="8" t="s">
        <v>12</v>
      </c>
      <c r="C57" s="8">
        <v>3</v>
      </c>
      <c r="D57" s="1">
        <v>5600</v>
      </c>
      <c r="E57" s="11" t="s">
        <v>8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0</v>
      </c>
      <c r="AK57" s="1">
        <v>4</v>
      </c>
      <c r="AL57" s="1">
        <v>11</v>
      </c>
      <c r="AM57" s="1">
        <v>5</v>
      </c>
      <c r="AN57" s="1">
        <v>8</v>
      </c>
      <c r="AO57" s="1">
        <v>6</v>
      </c>
    </row>
    <row r="58" spans="1:41" x14ac:dyDescent="0.25">
      <c r="A58" s="7">
        <f>DATE(($I$1-1),8,1)</f>
        <v>41852</v>
      </c>
      <c r="B58" s="8" t="s">
        <v>13</v>
      </c>
      <c r="C58" s="8">
        <v>3</v>
      </c>
      <c r="D58" s="1">
        <v>6100</v>
      </c>
      <c r="E58" s="11" t="s">
        <v>7</v>
      </c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>
        <v>60</v>
      </c>
      <c r="AL58" s="1">
        <v>15</v>
      </c>
      <c r="AM58" s="1">
        <v>13</v>
      </c>
      <c r="AN58" s="1">
        <v>14</v>
      </c>
      <c r="AO58" s="1">
        <v>8</v>
      </c>
    </row>
    <row r="59" spans="1:41" x14ac:dyDescent="0.25">
      <c r="A59" s="7">
        <f>DATE(($I$1-1),8,1)</f>
        <v>41852</v>
      </c>
      <c r="B59" s="8" t="s">
        <v>13</v>
      </c>
      <c r="C59" s="8">
        <v>3</v>
      </c>
      <c r="D59" s="1">
        <v>6100</v>
      </c>
      <c r="E59" s="11" t="s">
        <v>8</v>
      </c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>
        <v>0</v>
      </c>
      <c r="AL59" s="1">
        <v>6</v>
      </c>
      <c r="AM59" s="1">
        <v>8</v>
      </c>
      <c r="AN59" s="1">
        <v>7</v>
      </c>
      <c r="AO59" s="1">
        <v>7</v>
      </c>
    </row>
    <row r="60" spans="1:41" x14ac:dyDescent="0.25">
      <c r="A60" s="7">
        <f>DATE(($I$1-1),10,1)</f>
        <v>41913</v>
      </c>
      <c r="B60" s="8" t="s">
        <v>14</v>
      </c>
      <c r="C60" s="8">
        <v>3</v>
      </c>
      <c r="D60" s="1">
        <v>6750</v>
      </c>
      <c r="E60" s="11" t="s">
        <v>7</v>
      </c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>
        <v>55</v>
      </c>
      <c r="AN60" s="1">
        <v>14</v>
      </c>
      <c r="AO60" s="1">
        <v>12</v>
      </c>
    </row>
    <row r="61" spans="1:41" x14ac:dyDescent="0.25">
      <c r="A61" s="7">
        <f>DATE(($I$1-1),10,1)</f>
        <v>41913</v>
      </c>
      <c r="B61" s="8" t="s">
        <v>14</v>
      </c>
      <c r="C61" s="8">
        <v>3</v>
      </c>
      <c r="D61" s="1">
        <v>6750</v>
      </c>
      <c r="E61" s="11" t="s">
        <v>8</v>
      </c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>
        <v>0</v>
      </c>
      <c r="AN61" s="1">
        <v>8</v>
      </c>
      <c r="AO61" s="1">
        <v>8</v>
      </c>
    </row>
    <row r="62" spans="1:41" x14ac:dyDescent="0.25">
      <c r="A62" s="7">
        <f>DATE(($I$1-1),11,1)</f>
        <v>41944</v>
      </c>
      <c r="B62" s="8" t="s">
        <v>16</v>
      </c>
      <c r="C62" s="8">
        <v>3</v>
      </c>
      <c r="D62" s="1">
        <v>7504</v>
      </c>
      <c r="E62" s="11" t="s">
        <v>7</v>
      </c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>
        <v>50</v>
      </c>
      <c r="AO62" s="1">
        <v>10</v>
      </c>
    </row>
    <row r="63" spans="1:41" x14ac:dyDescent="0.25">
      <c r="A63" s="7">
        <f>DATE(($I$1-1),11,1)</f>
        <v>41944</v>
      </c>
      <c r="B63" s="8" t="s">
        <v>16</v>
      </c>
      <c r="C63" s="8">
        <v>3</v>
      </c>
      <c r="D63" s="1">
        <v>7504</v>
      </c>
      <c r="E63" s="11" t="s">
        <v>8</v>
      </c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>
        <v>0</v>
      </c>
      <c r="AO63" s="1">
        <v>4</v>
      </c>
    </row>
    <row r="64" spans="1:41" x14ac:dyDescent="0.25">
      <c r="A64" s="7">
        <f>DATE(($I$1-1),12,1)</f>
        <v>41974</v>
      </c>
      <c r="B64" s="8" t="s">
        <v>17</v>
      </c>
      <c r="C64" s="8">
        <v>3</v>
      </c>
      <c r="D64" s="1">
        <v>4932</v>
      </c>
      <c r="E64" s="11" t="s">
        <v>7</v>
      </c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>
        <v>63</v>
      </c>
    </row>
    <row r="65" spans="1:41" x14ac:dyDescent="0.25">
      <c r="A65" s="7">
        <f>DATE(($I$1-1),12,1)</f>
        <v>41974</v>
      </c>
      <c r="B65" s="8" t="s">
        <v>17</v>
      </c>
      <c r="C65" s="8">
        <v>3</v>
      </c>
      <c r="D65" s="1">
        <v>4932</v>
      </c>
      <c r="E65" s="11" t="s">
        <v>8</v>
      </c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>
        <v>0</v>
      </c>
    </row>
    <row r="66" spans="1:41" x14ac:dyDescent="0.25">
      <c r="A66" s="7">
        <f>DATE(($I$1-1),12,1)</f>
        <v>41974</v>
      </c>
      <c r="B66" s="20"/>
      <c r="C66" s="20"/>
      <c r="D66" s="15"/>
      <c r="E66" s="21" t="s">
        <v>125</v>
      </c>
      <c r="F66" s="15">
        <v>45</v>
      </c>
      <c r="G66" s="15">
        <f>SUM(F66+G6-G7+G8-G9+G10-G11+G12-G13+G14-G15+G16-G17+G18-G19+G20-G21+G22-G23+G24-G25+G26-G27+G28-G29+G30-G31+G32-G33+G34-G35+G36-G37+G38-G39+G40-G41+G42-G43+G44-G45+G46-G47+G48-G49+G50-G51+G52-G53+G54-G55+G56-G57+G58-G59+G60-G61+G62-G63+G64-G65)</f>
        <v>81</v>
      </c>
      <c r="H66" s="15">
        <f>SUM(G66+H6-H7+H8-H9+H10-H11+H12-H13+H14-H15+H16-H17+H18-H19+H20-H21+H22-H23+H24-H25+H26-H27+H28-H29+H30-H31+H32-H33+H34-H35+H36-H37+H38-H39+H40-H41+H42-H43+H44-H45+H46-H47+H48-H49+H50-H51+H52-H53+H54-H55+H56-H57+H58-H59+H60-H61+H62-H63+H64-H65)</f>
        <v>122</v>
      </c>
      <c r="I66" s="15">
        <f t="shared" ref="I66:AL66" si="0">SUM(H66+I6-I7+I8-I9+I10-I11+I12-I13+I14-I15+I16-I17+I18-I19+I20-I21+I22-I23+I24-I25+I26-I27+I28-I29+I30-I31+I32-I33+I34-I35+I36-I37+I38-I39+I40-I41+I42-I43+I44-I45+I46-I47+I48-I49+I50-I51+I52-I53+I54-I55+I56-I57+I58-I59+I60-I61+I62-I63+I64-I65)</f>
        <v>118</v>
      </c>
      <c r="J66" s="15">
        <f t="shared" si="0"/>
        <v>141</v>
      </c>
      <c r="K66" s="15">
        <f t="shared" si="0"/>
        <v>190</v>
      </c>
      <c r="L66" s="15">
        <f t="shared" si="0"/>
        <v>235</v>
      </c>
      <c r="M66" s="15">
        <f t="shared" si="0"/>
        <v>259</v>
      </c>
      <c r="N66" s="15">
        <f t="shared" si="0"/>
        <v>233</v>
      </c>
      <c r="O66" s="15">
        <f t="shared" si="0"/>
        <v>231</v>
      </c>
      <c r="P66" s="15">
        <f t="shared" si="0"/>
        <v>232</v>
      </c>
      <c r="Q66" s="15">
        <f t="shared" si="0"/>
        <v>245</v>
      </c>
      <c r="R66" s="15">
        <f t="shared" si="0"/>
        <v>247</v>
      </c>
      <c r="S66" s="15">
        <f t="shared" si="0"/>
        <v>243</v>
      </c>
      <c r="T66" s="15">
        <f t="shared" si="0"/>
        <v>250</v>
      </c>
      <c r="U66" s="15">
        <f t="shared" si="0"/>
        <v>208</v>
      </c>
      <c r="V66" s="15">
        <f t="shared" si="0"/>
        <v>201</v>
      </c>
      <c r="W66" s="15">
        <f t="shared" si="0"/>
        <v>211</v>
      </c>
      <c r="X66" s="15">
        <f t="shared" si="0"/>
        <v>211</v>
      </c>
      <c r="Y66" s="15">
        <f t="shared" si="0"/>
        <v>224</v>
      </c>
      <c r="Z66" s="15">
        <f t="shared" si="0"/>
        <v>188</v>
      </c>
      <c r="AA66" s="15">
        <f t="shared" si="0"/>
        <v>180</v>
      </c>
      <c r="AB66" s="15">
        <f t="shared" si="0"/>
        <v>178</v>
      </c>
      <c r="AC66" s="15">
        <f t="shared" si="0"/>
        <v>176</v>
      </c>
      <c r="AD66" s="15">
        <f t="shared" si="0"/>
        <v>197</v>
      </c>
      <c r="AE66" s="15">
        <f t="shared" si="0"/>
        <v>223</v>
      </c>
      <c r="AF66" s="15">
        <f t="shared" si="0"/>
        <v>241</v>
      </c>
      <c r="AG66" s="15">
        <f t="shared" si="0"/>
        <v>224</v>
      </c>
      <c r="AH66" s="15">
        <f t="shared" si="0"/>
        <v>246</v>
      </c>
      <c r="AI66" s="15">
        <f t="shared" si="0"/>
        <v>274</v>
      </c>
      <c r="AJ66" s="15">
        <f t="shared" si="0"/>
        <v>306</v>
      </c>
      <c r="AK66" s="15">
        <f t="shared" si="0"/>
        <v>371</v>
      </c>
      <c r="AL66" s="15">
        <f t="shared" si="0"/>
        <v>369</v>
      </c>
      <c r="AM66" s="15">
        <f>SUM(AL66+AM6-AM7+AM8-AM9+AM10-AM11+AM12-AM13+AM14-AM15+AM16-AM17+AM18-AM19+AM20-AM21+AM22-AM23+AM24-AM25+AM26-AM27+AM28-AM29+AM30-AM31+AM32-AM33+AM34-AM35+AM36-AM37+AM38-AM39+AM40-AM41+AM42-AM43+AM44-AM45+AM46-AM47+AM48-AM49+AM50-AM51+AM52-AM53+AM54-AM55+AM56-AM57+AM58-AM59+AM60-AM61+AM62-AM63+AM64-AM65)</f>
        <v>406</v>
      </c>
      <c r="AN66" s="15">
        <f t="shared" ref="AN66:AO66" si="1">SUM(AM66+AN6-AN7+AN8-AN9+AN10-AN11+AN12-AN13+AN14-AN15+AN16-AN17+AN18-AN19+AN20-AN21+AN22-AN23+AN24-AN25+AN26-AN27+AN28-AN29+AN30-AN31+AN32-AN33+AN34-AN35+AN36-AN37+AN38-AN39+AN40-AN41+AN42-AN43+AN44-AN45+AN46-AN47+AN48-AN49+AN50-AN51+AN52-AN53+AN54-AN55+AN56-AN57+AN58-AN59+AN60-AN61+AN62-AN63+AN64-AN65)</f>
        <v>432</v>
      </c>
      <c r="AO66" s="15">
        <f t="shared" si="1"/>
        <v>484</v>
      </c>
    </row>
    <row r="67" spans="1:41" x14ac:dyDescent="0.25">
      <c r="A67" s="14"/>
      <c r="B67" s="20"/>
      <c r="C67" s="20"/>
      <c r="D67" s="15"/>
      <c r="E67" s="21" t="s">
        <v>126</v>
      </c>
      <c r="F67" s="15">
        <f t="shared" ref="F67:AO67" si="2">COUNTA(F4:F63)/2</f>
        <v>2</v>
      </c>
      <c r="G67" s="15">
        <f t="shared" si="2"/>
        <v>3</v>
      </c>
      <c r="H67" s="15">
        <f t="shared" si="2"/>
        <v>4</v>
      </c>
      <c r="I67" s="15">
        <f t="shared" si="2"/>
        <v>4</v>
      </c>
      <c r="J67" s="15">
        <f t="shared" si="2"/>
        <v>5</v>
      </c>
      <c r="K67" s="15">
        <f t="shared" si="2"/>
        <v>6</v>
      </c>
      <c r="L67" s="15">
        <f t="shared" si="2"/>
        <v>7</v>
      </c>
      <c r="M67" s="15">
        <f t="shared" si="2"/>
        <v>8</v>
      </c>
      <c r="N67" s="15">
        <f t="shared" si="2"/>
        <v>8</v>
      </c>
      <c r="O67" s="15">
        <f t="shared" si="2"/>
        <v>9</v>
      </c>
      <c r="P67" s="15">
        <f t="shared" si="2"/>
        <v>10</v>
      </c>
      <c r="Q67" s="15">
        <f t="shared" si="2"/>
        <v>11</v>
      </c>
      <c r="R67" s="15">
        <f t="shared" si="2"/>
        <v>12</v>
      </c>
      <c r="S67" s="15">
        <f t="shared" si="2"/>
        <v>12</v>
      </c>
      <c r="T67" s="15">
        <f t="shared" si="2"/>
        <v>12</v>
      </c>
      <c r="U67" s="15">
        <f t="shared" si="2"/>
        <v>11</v>
      </c>
      <c r="V67" s="15">
        <f t="shared" si="2"/>
        <v>12</v>
      </c>
      <c r="W67" s="15">
        <f t="shared" si="2"/>
        <v>12</v>
      </c>
      <c r="X67" s="15">
        <f t="shared" si="2"/>
        <v>12</v>
      </c>
      <c r="Y67" s="15">
        <f t="shared" si="2"/>
        <v>12</v>
      </c>
      <c r="Z67" s="15">
        <f t="shared" si="2"/>
        <v>11</v>
      </c>
      <c r="AA67" s="15">
        <f t="shared" si="2"/>
        <v>12</v>
      </c>
      <c r="AB67" s="15">
        <f t="shared" si="2"/>
        <v>12</v>
      </c>
      <c r="AC67" s="15">
        <f t="shared" si="2"/>
        <v>12</v>
      </c>
      <c r="AD67" s="15">
        <f t="shared" si="2"/>
        <v>12</v>
      </c>
      <c r="AE67" s="15">
        <f t="shared" si="2"/>
        <v>12</v>
      </c>
      <c r="AF67" s="15">
        <f t="shared" si="2"/>
        <v>12</v>
      </c>
      <c r="AG67" s="15">
        <f t="shared" si="2"/>
        <v>11</v>
      </c>
      <c r="AH67" s="15">
        <f t="shared" si="2"/>
        <v>12</v>
      </c>
      <c r="AI67" s="15">
        <f t="shared" si="2"/>
        <v>12</v>
      </c>
      <c r="AJ67" s="15">
        <f t="shared" si="2"/>
        <v>12</v>
      </c>
      <c r="AK67" s="15">
        <f t="shared" si="2"/>
        <v>12</v>
      </c>
      <c r="AL67" s="15">
        <f t="shared" si="2"/>
        <v>11</v>
      </c>
      <c r="AM67" s="15">
        <f t="shared" si="2"/>
        <v>12</v>
      </c>
      <c r="AN67" s="15">
        <f t="shared" si="2"/>
        <v>12</v>
      </c>
      <c r="AO67" s="15">
        <f t="shared" si="2"/>
        <v>11</v>
      </c>
    </row>
    <row r="68" spans="1:41" x14ac:dyDescent="0.25">
      <c r="A68" s="14"/>
      <c r="B68" s="20"/>
      <c r="C68" s="20"/>
      <c r="D68" s="15"/>
      <c r="E68" s="21" t="s">
        <v>128</v>
      </c>
      <c r="F68" s="15">
        <f>F66/F67</f>
        <v>22.5</v>
      </c>
      <c r="G68" s="15">
        <f t="shared" ref="G68:AO68" si="3">G66/G67</f>
        <v>27</v>
      </c>
      <c r="H68" s="15">
        <f t="shared" si="3"/>
        <v>30.5</v>
      </c>
      <c r="I68" s="15">
        <f t="shared" si="3"/>
        <v>29.5</v>
      </c>
      <c r="J68" s="15">
        <f t="shared" si="3"/>
        <v>28.2</v>
      </c>
      <c r="K68" s="15">
        <f t="shared" si="3"/>
        <v>31.666666666666668</v>
      </c>
      <c r="L68" s="15">
        <f t="shared" si="3"/>
        <v>33.571428571428569</v>
      </c>
      <c r="M68" s="15">
        <f t="shared" si="3"/>
        <v>32.375</v>
      </c>
      <c r="N68" s="15">
        <f t="shared" si="3"/>
        <v>29.125</v>
      </c>
      <c r="O68" s="15">
        <f t="shared" si="3"/>
        <v>25.666666666666668</v>
      </c>
      <c r="P68" s="15">
        <f t="shared" si="3"/>
        <v>23.2</v>
      </c>
      <c r="Q68" s="15">
        <f t="shared" si="3"/>
        <v>22.272727272727273</v>
      </c>
      <c r="R68" s="15">
        <f t="shared" si="3"/>
        <v>20.583333333333332</v>
      </c>
      <c r="S68" s="15">
        <f t="shared" si="3"/>
        <v>20.25</v>
      </c>
      <c r="T68" s="15">
        <f t="shared" si="3"/>
        <v>20.833333333333332</v>
      </c>
      <c r="U68" s="15">
        <f t="shared" si="3"/>
        <v>18.90909090909091</v>
      </c>
      <c r="V68" s="15">
        <f t="shared" si="3"/>
        <v>16.75</v>
      </c>
      <c r="W68" s="15">
        <f t="shared" si="3"/>
        <v>17.583333333333332</v>
      </c>
      <c r="X68" s="15">
        <f t="shared" si="3"/>
        <v>17.583333333333332</v>
      </c>
      <c r="Y68" s="15">
        <f t="shared" si="3"/>
        <v>18.666666666666668</v>
      </c>
      <c r="Z68" s="15">
        <f t="shared" si="3"/>
        <v>17.09090909090909</v>
      </c>
      <c r="AA68" s="15">
        <f t="shared" si="3"/>
        <v>15</v>
      </c>
      <c r="AB68" s="15">
        <f t="shared" si="3"/>
        <v>14.833333333333334</v>
      </c>
      <c r="AC68" s="15">
        <f t="shared" si="3"/>
        <v>14.666666666666666</v>
      </c>
      <c r="AD68" s="15">
        <f t="shared" si="3"/>
        <v>16.416666666666668</v>
      </c>
      <c r="AE68" s="15">
        <f t="shared" si="3"/>
        <v>18.583333333333332</v>
      </c>
      <c r="AF68" s="15">
        <f t="shared" si="3"/>
        <v>20.083333333333332</v>
      </c>
      <c r="AG68" s="15">
        <f t="shared" si="3"/>
        <v>20.363636363636363</v>
      </c>
      <c r="AH68" s="15">
        <f t="shared" si="3"/>
        <v>20.5</v>
      </c>
      <c r="AI68" s="15">
        <f t="shared" si="3"/>
        <v>22.833333333333332</v>
      </c>
      <c r="AJ68" s="15">
        <f t="shared" si="3"/>
        <v>25.5</v>
      </c>
      <c r="AK68" s="15">
        <f t="shared" si="3"/>
        <v>30.916666666666668</v>
      </c>
      <c r="AL68" s="15">
        <f t="shared" si="3"/>
        <v>33.545454545454547</v>
      </c>
      <c r="AM68" s="15">
        <f t="shared" si="3"/>
        <v>33.833333333333336</v>
      </c>
      <c r="AN68" s="15">
        <f t="shared" si="3"/>
        <v>36</v>
      </c>
      <c r="AO68" s="15">
        <f t="shared" si="3"/>
        <v>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opLeftCell="A54" zoomScale="75" zoomScaleNormal="75" workbookViewId="0">
      <selection activeCell="E67" sqref="E67:R68"/>
    </sheetView>
  </sheetViews>
  <sheetFormatPr defaultRowHeight="12.5" x14ac:dyDescent="0.25"/>
  <cols>
    <col min="5" max="5" width="25.90625" customWidth="1"/>
  </cols>
  <sheetData>
    <row r="1" spans="1:41" x14ac:dyDescent="0.25">
      <c r="I1">
        <v>2015</v>
      </c>
    </row>
    <row r="3" spans="1:4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0</v>
      </c>
      <c r="F4" s="2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117</v>
      </c>
      <c r="AI4" s="1" t="s">
        <v>118</v>
      </c>
      <c r="AJ4" s="1" t="s">
        <v>119</v>
      </c>
      <c r="AK4" s="1" t="s">
        <v>120</v>
      </c>
      <c r="AL4" s="1" t="s">
        <v>121</v>
      </c>
      <c r="AM4" s="1" t="s">
        <v>122</v>
      </c>
      <c r="AN4" s="1" t="s">
        <v>123</v>
      </c>
      <c r="AO4" s="1" t="s">
        <v>124</v>
      </c>
    </row>
    <row r="5" spans="1:41" ht="13" thickBot="1" x14ac:dyDescent="0.3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5">
        <f>DATE(2012,1,1)</f>
        <v>40909</v>
      </c>
      <c r="G5" s="6">
        <f>DATE(2012,2,1)</f>
        <v>40940</v>
      </c>
      <c r="H5" s="6">
        <f>DATE(2012,3,1)</f>
        <v>40969</v>
      </c>
      <c r="I5" s="6">
        <f>DATE(2012,4,1)</f>
        <v>41000</v>
      </c>
      <c r="J5" s="6">
        <f>DATE(2012,5,1)</f>
        <v>41030</v>
      </c>
      <c r="K5" s="6">
        <f>DATE(2012,6,1)</f>
        <v>41061</v>
      </c>
      <c r="L5" s="6">
        <f>DATE(2012,7,1)</f>
        <v>41091</v>
      </c>
      <c r="M5" s="6">
        <f>DATE(2012,8,1)</f>
        <v>41122</v>
      </c>
      <c r="N5" s="6">
        <f>DATE(2012,9,1)</f>
        <v>41153</v>
      </c>
      <c r="O5" s="6">
        <f>DATE(2012,10,1)</f>
        <v>41183</v>
      </c>
      <c r="P5" s="6">
        <f>DATE(2012,11,1)</f>
        <v>41214</v>
      </c>
      <c r="Q5" s="6">
        <f>DATE(2012,12,1)</f>
        <v>41244</v>
      </c>
      <c r="R5" s="6">
        <f>DATE(2013,1,1)</f>
        <v>41275</v>
      </c>
      <c r="S5" s="6">
        <f>DATE(2013,2,1)</f>
        <v>41306</v>
      </c>
      <c r="T5" s="6">
        <f>DATE(2013,3,1)</f>
        <v>41334</v>
      </c>
      <c r="U5" s="6">
        <f>DATE(2013,4,1)</f>
        <v>41365</v>
      </c>
      <c r="V5" s="6">
        <f>DATE(2013,5,1)</f>
        <v>41395</v>
      </c>
      <c r="W5" s="6">
        <f>DATE(2013,6,1)</f>
        <v>41426</v>
      </c>
      <c r="X5" s="6">
        <f>DATE(2013,7,1)</f>
        <v>41456</v>
      </c>
      <c r="Y5" s="6">
        <f>DATE(2013,8,1)</f>
        <v>41487</v>
      </c>
      <c r="Z5" s="6">
        <f>DATE(2013,9,1)</f>
        <v>41518</v>
      </c>
      <c r="AA5" s="6">
        <f>DATE(2013,10,1)</f>
        <v>41548</v>
      </c>
      <c r="AB5" s="6">
        <f>DATE(2013,11,1)</f>
        <v>41579</v>
      </c>
      <c r="AC5" s="6">
        <f>DATE(2013,12,1)</f>
        <v>41609</v>
      </c>
      <c r="AD5" s="6">
        <f>DATE(2014,1,1)</f>
        <v>41640</v>
      </c>
      <c r="AE5" s="6">
        <f>DATE(2014,2,1)</f>
        <v>41671</v>
      </c>
      <c r="AF5" s="6">
        <f>DATE(2014,3,1)</f>
        <v>41699</v>
      </c>
      <c r="AG5" s="6">
        <f>DATE(2014,4,1)</f>
        <v>41730</v>
      </c>
      <c r="AH5" s="6">
        <f>DATE(2014,5,1)</f>
        <v>41760</v>
      </c>
      <c r="AI5" s="6">
        <f>DATE(2014,6,1)</f>
        <v>41791</v>
      </c>
      <c r="AJ5" s="6">
        <f>DATE(2014,7,1)</f>
        <v>41821</v>
      </c>
      <c r="AK5" s="6">
        <f>DATE(2014,8,1)</f>
        <v>41852</v>
      </c>
      <c r="AL5" s="6">
        <f>DATE(2014,9,1)</f>
        <v>41883</v>
      </c>
      <c r="AM5" s="6">
        <f>DATE(2014,10,1)</f>
        <v>41913</v>
      </c>
      <c r="AN5" s="6">
        <f>DATE(2014,11,1)</f>
        <v>41944</v>
      </c>
      <c r="AO5" s="6">
        <f>DATE(2014,12,1)</f>
        <v>41974</v>
      </c>
    </row>
    <row r="6" spans="1:41" ht="13" thickTop="1" x14ac:dyDescent="0.25">
      <c r="A6" s="7">
        <f>DATE(($I$1-3),1,1)</f>
        <v>40909</v>
      </c>
      <c r="B6" s="8" t="s">
        <v>6</v>
      </c>
      <c r="C6" s="8">
        <v>1</v>
      </c>
      <c r="D6" s="1">
        <v>2400</v>
      </c>
      <c r="E6" s="9" t="s">
        <v>7</v>
      </c>
      <c r="F6" s="10">
        <v>45</v>
      </c>
      <c r="G6" s="1">
        <v>3</v>
      </c>
      <c r="H6" s="1">
        <v>5</v>
      </c>
      <c r="I6" s="1">
        <v>3</v>
      </c>
      <c r="J6" s="1">
        <v>2</v>
      </c>
      <c r="K6" s="1">
        <v>6</v>
      </c>
      <c r="L6" s="1">
        <v>3</v>
      </c>
      <c r="M6" s="1">
        <v>2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7">
        <f>DATE(($I$1-3),1,1)</f>
        <v>40909</v>
      </c>
      <c r="B7" s="8" t="s">
        <v>6</v>
      </c>
      <c r="C7" s="8">
        <v>1</v>
      </c>
      <c r="D7" s="1">
        <v>2400</v>
      </c>
      <c r="E7" s="11" t="s">
        <v>8</v>
      </c>
      <c r="F7" s="10">
        <v>0</v>
      </c>
      <c r="G7" s="1">
        <v>5</v>
      </c>
      <c r="H7" s="1">
        <v>7</v>
      </c>
      <c r="I7" s="1">
        <v>6</v>
      </c>
      <c r="J7" s="1">
        <v>6</v>
      </c>
      <c r="K7" s="1">
        <v>3</v>
      </c>
      <c r="L7" s="1">
        <v>5</v>
      </c>
      <c r="M7" s="1">
        <v>8</v>
      </c>
      <c r="N7" s="1">
        <v>12</v>
      </c>
      <c r="O7" s="1">
        <v>5</v>
      </c>
      <c r="P7" s="1">
        <v>6</v>
      </c>
      <c r="Q7" s="1">
        <v>4</v>
      </c>
      <c r="R7" s="1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7">
        <f>DATE(($I$1-3),2,1)</f>
        <v>40940</v>
      </c>
      <c r="B8" s="8" t="s">
        <v>9</v>
      </c>
      <c r="C8" s="8">
        <v>1</v>
      </c>
      <c r="D8" s="1">
        <v>3780</v>
      </c>
      <c r="E8" s="11" t="s">
        <v>7</v>
      </c>
      <c r="F8" s="2"/>
      <c r="G8" s="10">
        <v>38</v>
      </c>
      <c r="H8" s="1">
        <v>6</v>
      </c>
      <c r="I8" s="1">
        <v>8</v>
      </c>
      <c r="J8" s="1">
        <v>2</v>
      </c>
      <c r="K8" s="1">
        <v>3</v>
      </c>
      <c r="L8" s="1">
        <v>4</v>
      </c>
      <c r="M8" s="1">
        <v>1</v>
      </c>
      <c r="N8" s="1">
        <v>5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7">
        <f>DATE(($I$1-3),2,1)</f>
        <v>40940</v>
      </c>
      <c r="B9" s="8" t="s">
        <v>9</v>
      </c>
      <c r="C9" s="8">
        <v>1</v>
      </c>
      <c r="D9" s="1">
        <v>3780</v>
      </c>
      <c r="E9" s="11" t="s">
        <v>8</v>
      </c>
      <c r="F9" s="2"/>
      <c r="G9" s="10">
        <v>0</v>
      </c>
      <c r="H9" s="1">
        <v>4</v>
      </c>
      <c r="I9" s="1">
        <v>8</v>
      </c>
      <c r="J9" s="1">
        <v>3</v>
      </c>
      <c r="K9" s="1">
        <v>5</v>
      </c>
      <c r="L9" s="1">
        <v>5</v>
      </c>
      <c r="M9" s="1">
        <v>7</v>
      </c>
      <c r="N9" s="1">
        <v>8</v>
      </c>
      <c r="O9" s="1">
        <v>10</v>
      </c>
      <c r="P9" s="1">
        <v>6</v>
      </c>
      <c r="Q9" s="1">
        <v>7</v>
      </c>
      <c r="R9" s="1">
        <v>3</v>
      </c>
      <c r="S9" s="1">
        <v>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7">
        <f>DATE(($I$1-3),3,1)</f>
        <v>40969</v>
      </c>
      <c r="B10" s="8" t="s">
        <v>8</v>
      </c>
      <c r="C10" s="8">
        <v>1</v>
      </c>
      <c r="D10" s="1">
        <v>4593</v>
      </c>
      <c r="E10" s="11" t="s">
        <v>7</v>
      </c>
      <c r="F10" s="10"/>
      <c r="G10" s="1"/>
      <c r="H10" s="1">
        <v>41</v>
      </c>
      <c r="I10" s="1">
        <v>5</v>
      </c>
      <c r="J10" s="1">
        <v>3</v>
      </c>
      <c r="K10" s="1">
        <v>4</v>
      </c>
      <c r="L10" s="1">
        <v>3</v>
      </c>
      <c r="M10" s="1">
        <v>2</v>
      </c>
      <c r="N10" s="1">
        <v>2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7">
        <f>DATE(($I$1-3),3,1)</f>
        <v>40969</v>
      </c>
      <c r="B11" s="8" t="s">
        <v>8</v>
      </c>
      <c r="C11" s="8">
        <v>1</v>
      </c>
      <c r="D11" s="1">
        <v>4593</v>
      </c>
      <c r="E11" s="11" t="s">
        <v>8</v>
      </c>
      <c r="F11" s="10"/>
      <c r="G11" s="1"/>
      <c r="H11" s="1">
        <v>0</v>
      </c>
      <c r="I11" s="1">
        <v>6</v>
      </c>
      <c r="J11" s="1">
        <v>8</v>
      </c>
      <c r="K11" s="1">
        <v>7</v>
      </c>
      <c r="L11" s="1">
        <v>4</v>
      </c>
      <c r="M11" s="1">
        <v>5</v>
      </c>
      <c r="N11" s="1">
        <v>3</v>
      </c>
      <c r="O11" s="1">
        <v>10</v>
      </c>
      <c r="P11" s="1">
        <v>12</v>
      </c>
      <c r="Q11" s="1">
        <v>5</v>
      </c>
      <c r="R11" s="1">
        <v>2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7">
        <f>DATE(($I$1-3),5,1)</f>
        <v>41030</v>
      </c>
      <c r="B12" s="8" t="s">
        <v>10</v>
      </c>
      <c r="C12" s="8">
        <v>1</v>
      </c>
      <c r="D12" s="1">
        <v>3690</v>
      </c>
      <c r="E12" s="11" t="s">
        <v>7</v>
      </c>
      <c r="F12" s="10"/>
      <c r="G12" s="1"/>
      <c r="H12" s="1"/>
      <c r="I12" s="1"/>
      <c r="J12" s="1">
        <v>33</v>
      </c>
      <c r="K12" s="1">
        <v>4</v>
      </c>
      <c r="L12" s="1">
        <v>2</v>
      </c>
      <c r="M12" s="1">
        <v>5</v>
      </c>
      <c r="N12" s="1">
        <v>2</v>
      </c>
      <c r="O12" s="1">
        <v>2</v>
      </c>
      <c r="P12" s="1">
        <v>1</v>
      </c>
      <c r="Q12" s="1">
        <v>3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7">
        <f>DATE(($I$1-3),5,1)</f>
        <v>41030</v>
      </c>
      <c r="B13" s="8" t="s">
        <v>10</v>
      </c>
      <c r="C13" s="8">
        <v>1</v>
      </c>
      <c r="D13" s="1">
        <v>3690</v>
      </c>
      <c r="E13" s="11" t="s">
        <v>8</v>
      </c>
      <c r="F13" s="10"/>
      <c r="G13" s="1"/>
      <c r="H13" s="1"/>
      <c r="I13" s="1"/>
      <c r="J13" s="1">
        <v>0</v>
      </c>
      <c r="K13" s="1">
        <v>8</v>
      </c>
      <c r="L13" s="1">
        <v>4</v>
      </c>
      <c r="M13" s="1">
        <v>4</v>
      </c>
      <c r="N13" s="1">
        <v>5</v>
      </c>
      <c r="O13" s="1">
        <v>3</v>
      </c>
      <c r="P13" s="1">
        <v>7</v>
      </c>
      <c r="Q13" s="1">
        <v>8</v>
      </c>
      <c r="R13" s="1">
        <v>7</v>
      </c>
      <c r="S13" s="1">
        <v>4</v>
      </c>
      <c r="T13" s="1">
        <v>2</v>
      </c>
      <c r="U13" s="1">
        <v>1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7">
        <f>DATE(($I$1-3),6,1)</f>
        <v>41061</v>
      </c>
      <c r="B14" s="8" t="s">
        <v>11</v>
      </c>
      <c r="C14" s="8">
        <v>1</v>
      </c>
      <c r="D14" s="1">
        <v>4400</v>
      </c>
      <c r="E14" s="11" t="s">
        <v>7</v>
      </c>
      <c r="F14" s="10"/>
      <c r="G14" s="1"/>
      <c r="H14" s="1"/>
      <c r="I14" s="1"/>
      <c r="J14" s="1"/>
      <c r="K14" s="1">
        <v>55</v>
      </c>
      <c r="L14" s="1">
        <v>3</v>
      </c>
      <c r="M14" s="1">
        <v>5</v>
      </c>
      <c r="N14" s="1">
        <v>3</v>
      </c>
      <c r="O14" s="1">
        <v>2</v>
      </c>
      <c r="P14" s="1">
        <v>6</v>
      </c>
      <c r="Q14" s="1">
        <v>3</v>
      </c>
      <c r="R14" s="1">
        <v>2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7">
        <f>DATE(($I$1-3),6,1)</f>
        <v>41061</v>
      </c>
      <c r="B15" s="8" t="s">
        <v>11</v>
      </c>
      <c r="C15" s="8">
        <v>1</v>
      </c>
      <c r="D15" s="1">
        <v>4400</v>
      </c>
      <c r="E15" s="11" t="s">
        <v>8</v>
      </c>
      <c r="F15" s="10"/>
      <c r="G15" s="1"/>
      <c r="H15" s="1"/>
      <c r="I15" s="1"/>
      <c r="J15" s="1"/>
      <c r="K15" s="1">
        <v>0</v>
      </c>
      <c r="L15" s="1">
        <v>8</v>
      </c>
      <c r="M15" s="1">
        <v>7</v>
      </c>
      <c r="N15" s="1">
        <v>9</v>
      </c>
      <c r="O15" s="1">
        <v>6</v>
      </c>
      <c r="P15" s="1">
        <v>5</v>
      </c>
      <c r="Q15" s="1">
        <v>5</v>
      </c>
      <c r="R15" s="1">
        <v>8</v>
      </c>
      <c r="S15" s="1">
        <v>12</v>
      </c>
      <c r="T15" s="1">
        <v>5</v>
      </c>
      <c r="U15" s="1">
        <v>6</v>
      </c>
      <c r="V15" s="1">
        <v>4</v>
      </c>
      <c r="W15" s="1">
        <v>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7">
        <f>DATE(($I$1-3),7,1)</f>
        <v>41091</v>
      </c>
      <c r="B16" s="8" t="s">
        <v>12</v>
      </c>
      <c r="C16" s="8">
        <v>1</v>
      </c>
      <c r="D16" s="1">
        <v>4450</v>
      </c>
      <c r="E16" s="11" t="s">
        <v>7</v>
      </c>
      <c r="F16" s="10"/>
      <c r="G16" s="1"/>
      <c r="H16" s="1"/>
      <c r="I16" s="1"/>
      <c r="J16" s="1"/>
      <c r="K16" s="1"/>
      <c r="L16" s="1">
        <v>56</v>
      </c>
      <c r="M16" s="1">
        <v>6</v>
      </c>
      <c r="N16" s="1">
        <v>8</v>
      </c>
      <c r="O16" s="1">
        <v>2</v>
      </c>
      <c r="P16" s="1">
        <v>3</v>
      </c>
      <c r="Q16" s="1">
        <v>4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7">
        <f>DATE(($I$1-3),7,1)</f>
        <v>41091</v>
      </c>
      <c r="B17" s="8" t="s">
        <v>12</v>
      </c>
      <c r="C17" s="8">
        <v>1</v>
      </c>
      <c r="D17" s="1">
        <v>4450</v>
      </c>
      <c r="E17" s="11" t="s">
        <v>8</v>
      </c>
      <c r="F17" s="10"/>
      <c r="G17" s="1"/>
      <c r="H17" s="1"/>
      <c r="I17" s="1"/>
      <c r="J17" s="1"/>
      <c r="K17" s="1"/>
      <c r="L17" s="1">
        <v>0</v>
      </c>
      <c r="M17" s="1">
        <v>10</v>
      </c>
      <c r="N17" s="1">
        <v>8</v>
      </c>
      <c r="O17" s="1">
        <v>13</v>
      </c>
      <c r="P17" s="1">
        <v>5</v>
      </c>
      <c r="Q17" s="1">
        <v>5</v>
      </c>
      <c r="R17" s="1">
        <v>9</v>
      </c>
      <c r="S17" s="1">
        <v>8</v>
      </c>
      <c r="T17" s="1">
        <v>10</v>
      </c>
      <c r="U17" s="1">
        <v>6</v>
      </c>
      <c r="V17" s="1">
        <v>7</v>
      </c>
      <c r="W17" s="1">
        <v>3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7">
        <f>DATE(($I$1-3),8,1)</f>
        <v>41122</v>
      </c>
      <c r="B18" s="8" t="s">
        <v>13</v>
      </c>
      <c r="C18" s="8">
        <v>1</v>
      </c>
      <c r="D18" s="1">
        <v>4925</v>
      </c>
      <c r="E18" s="11" t="s">
        <v>7</v>
      </c>
      <c r="F18" s="10"/>
      <c r="G18" s="1"/>
      <c r="H18" s="1"/>
      <c r="I18" s="1"/>
      <c r="J18" s="1"/>
      <c r="K18" s="1"/>
      <c r="L18" s="1"/>
      <c r="M18" s="1">
        <v>44</v>
      </c>
      <c r="N18" s="1">
        <v>4</v>
      </c>
      <c r="O18" s="1">
        <v>3</v>
      </c>
      <c r="P18" s="1">
        <v>5</v>
      </c>
      <c r="Q18" s="1">
        <v>2</v>
      </c>
      <c r="R18" s="1">
        <v>3</v>
      </c>
      <c r="S18" s="1">
        <v>2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7">
        <f>DATE(($I$1-3),8,1)</f>
        <v>41122</v>
      </c>
      <c r="B19" s="8" t="s">
        <v>13</v>
      </c>
      <c r="C19" s="8">
        <v>1</v>
      </c>
      <c r="D19" s="1">
        <v>4925</v>
      </c>
      <c r="E19" s="11" t="s">
        <v>8</v>
      </c>
      <c r="F19" s="10"/>
      <c r="G19" s="1"/>
      <c r="H19" s="1"/>
      <c r="I19" s="1"/>
      <c r="J19" s="1"/>
      <c r="K19" s="1"/>
      <c r="L19" s="1"/>
      <c r="M19" s="1">
        <v>0</v>
      </c>
      <c r="N19" s="1">
        <v>6</v>
      </c>
      <c r="O19" s="1">
        <v>8</v>
      </c>
      <c r="P19" s="1">
        <v>7</v>
      </c>
      <c r="Q19" s="1">
        <v>4</v>
      </c>
      <c r="R19" s="1">
        <v>7</v>
      </c>
      <c r="S19" s="1">
        <v>5</v>
      </c>
      <c r="T19" s="1">
        <v>10</v>
      </c>
      <c r="U19" s="1">
        <v>11</v>
      </c>
      <c r="V19" s="1">
        <v>5</v>
      </c>
      <c r="W19" s="1">
        <v>2</v>
      </c>
      <c r="X19" s="1">
        <v>0</v>
      </c>
      <c r="Y19" s="1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7">
        <f>DATE(($I$1-3),10,1)</f>
        <v>41183</v>
      </c>
      <c r="B20" s="8" t="s">
        <v>14</v>
      </c>
      <c r="C20" s="8">
        <v>1</v>
      </c>
      <c r="D20" s="1">
        <v>5645</v>
      </c>
      <c r="E20" s="11" t="s">
        <v>7</v>
      </c>
      <c r="F20" s="10"/>
      <c r="G20" s="1"/>
      <c r="H20" s="1"/>
      <c r="I20" s="1"/>
      <c r="J20" s="1"/>
      <c r="K20" s="1"/>
      <c r="L20" s="1"/>
      <c r="M20" s="1"/>
      <c r="N20" s="1"/>
      <c r="O20" s="1">
        <v>43</v>
      </c>
      <c r="P20" s="1">
        <v>2</v>
      </c>
      <c r="Q20" s="1">
        <v>4</v>
      </c>
      <c r="R20" s="1">
        <v>3</v>
      </c>
      <c r="S20" s="1">
        <v>4</v>
      </c>
      <c r="T20" s="1">
        <v>2</v>
      </c>
      <c r="U20" s="1">
        <v>1</v>
      </c>
      <c r="V20" s="1">
        <v>3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7">
        <f>DATE(($I$1-3),10,1)</f>
        <v>41183</v>
      </c>
      <c r="B21" s="8" t="s">
        <v>14</v>
      </c>
      <c r="C21" s="8">
        <v>1</v>
      </c>
      <c r="D21" s="1">
        <v>5645</v>
      </c>
      <c r="E21" s="11" t="s">
        <v>8</v>
      </c>
      <c r="F21" s="10"/>
      <c r="G21" s="1"/>
      <c r="H21" s="1"/>
      <c r="I21" s="1"/>
      <c r="J21" s="1"/>
      <c r="K21" s="1"/>
      <c r="L21" s="1"/>
      <c r="M21" s="1"/>
      <c r="N21" s="1"/>
      <c r="O21" s="1">
        <v>0</v>
      </c>
      <c r="P21" s="1">
        <v>8</v>
      </c>
      <c r="Q21" s="1">
        <v>6</v>
      </c>
      <c r="R21" s="1">
        <v>4</v>
      </c>
      <c r="S21" s="1">
        <v>5</v>
      </c>
      <c r="T21" s="1">
        <v>5</v>
      </c>
      <c r="U21" s="1">
        <v>7</v>
      </c>
      <c r="V21" s="1">
        <v>8</v>
      </c>
      <c r="W21" s="1">
        <v>7</v>
      </c>
      <c r="X21" s="1">
        <v>6</v>
      </c>
      <c r="Y21" s="1">
        <v>3</v>
      </c>
      <c r="Z21" s="1">
        <v>2</v>
      </c>
      <c r="AA21" s="1">
        <v>1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7">
        <f>DATE(($I$1-3),11,1)</f>
        <v>41214</v>
      </c>
      <c r="B22" s="8" t="s">
        <v>16</v>
      </c>
      <c r="C22" s="8">
        <v>1</v>
      </c>
      <c r="D22" s="1">
        <v>6323</v>
      </c>
      <c r="E22" s="11" t="s">
        <v>7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>
        <v>38</v>
      </c>
      <c r="Q22" s="1">
        <v>4</v>
      </c>
      <c r="R22" s="1">
        <v>3</v>
      </c>
      <c r="S22" s="1">
        <v>5</v>
      </c>
      <c r="T22" s="1">
        <v>2</v>
      </c>
      <c r="U22" s="1">
        <v>3</v>
      </c>
      <c r="V22" s="1">
        <v>2</v>
      </c>
      <c r="W22" s="1">
        <v>1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7">
        <f>DATE(($I$1-3),11,1)</f>
        <v>41214</v>
      </c>
      <c r="B23" s="8" t="s">
        <v>16</v>
      </c>
      <c r="C23" s="8">
        <v>1</v>
      </c>
      <c r="D23" s="1">
        <v>6323</v>
      </c>
      <c r="E23" s="11" t="s">
        <v>8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>
        <v>0</v>
      </c>
      <c r="Q23" s="1">
        <v>6</v>
      </c>
      <c r="R23" s="1">
        <v>6</v>
      </c>
      <c r="S23" s="1">
        <v>7</v>
      </c>
      <c r="T23" s="1">
        <v>4</v>
      </c>
      <c r="U23" s="1">
        <v>7</v>
      </c>
      <c r="V23" s="1">
        <v>5</v>
      </c>
      <c r="W23" s="1">
        <v>6</v>
      </c>
      <c r="X23" s="1">
        <v>11</v>
      </c>
      <c r="Y23" s="1">
        <v>5</v>
      </c>
      <c r="Z23" s="1">
        <v>2</v>
      </c>
      <c r="AA23" s="1">
        <v>0</v>
      </c>
      <c r="AB23" s="1"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7">
        <f>DATE(($I$1-3),12,1)</f>
        <v>41244</v>
      </c>
      <c r="B24" s="8" t="s">
        <v>17</v>
      </c>
      <c r="C24" s="8">
        <v>1</v>
      </c>
      <c r="D24" s="1">
        <v>3809</v>
      </c>
      <c r="E24" s="11" t="s">
        <v>7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42</v>
      </c>
      <c r="R24" s="1">
        <v>2</v>
      </c>
      <c r="S24" s="1">
        <v>4</v>
      </c>
      <c r="T24" s="1">
        <v>3</v>
      </c>
      <c r="U24" s="1">
        <v>4</v>
      </c>
      <c r="V24" s="1">
        <v>2</v>
      </c>
      <c r="W24" s="1">
        <v>1</v>
      </c>
      <c r="X24" s="1">
        <v>3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7">
        <f>DATE(($I$1-3),12,1)</f>
        <v>41244</v>
      </c>
      <c r="B25" s="8" t="s">
        <v>17</v>
      </c>
      <c r="C25" s="8">
        <v>1</v>
      </c>
      <c r="D25" s="1">
        <v>3809</v>
      </c>
      <c r="E25" s="11" t="s">
        <v>8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0</v>
      </c>
      <c r="R25" s="1">
        <v>8</v>
      </c>
      <c r="S25" s="1">
        <v>6</v>
      </c>
      <c r="T25" s="1">
        <v>4</v>
      </c>
      <c r="U25" s="1">
        <v>5</v>
      </c>
      <c r="V25" s="1">
        <v>5</v>
      </c>
      <c r="W25" s="1">
        <v>7</v>
      </c>
      <c r="X25" s="1">
        <v>8</v>
      </c>
      <c r="Y25" s="1">
        <v>6</v>
      </c>
      <c r="Z25" s="1">
        <v>6</v>
      </c>
      <c r="AA25" s="1">
        <v>3</v>
      </c>
      <c r="AB25" s="1">
        <v>2</v>
      </c>
      <c r="AC25" s="1">
        <v>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7">
        <f>DATE(($I$1-2),1,1)</f>
        <v>41275</v>
      </c>
      <c r="B26" s="8" t="s">
        <v>6</v>
      </c>
      <c r="C26" s="8">
        <v>2</v>
      </c>
      <c r="D26" s="1">
        <v>2900</v>
      </c>
      <c r="E26" s="11" t="s">
        <v>7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40</v>
      </c>
      <c r="S26" s="1">
        <v>2</v>
      </c>
      <c r="T26" s="1">
        <v>6</v>
      </c>
      <c r="U26" s="1">
        <v>2</v>
      </c>
      <c r="V26" s="1">
        <v>1</v>
      </c>
      <c r="W26" s="1">
        <v>2</v>
      </c>
      <c r="X26" s="1">
        <v>3</v>
      </c>
      <c r="Y26" s="1">
        <v>2</v>
      </c>
      <c r="Z26" s="1">
        <v>1</v>
      </c>
      <c r="AA26" s="1">
        <v>0</v>
      </c>
      <c r="AB26" s="1">
        <v>1</v>
      </c>
      <c r="AC26" s="1">
        <v>0</v>
      </c>
      <c r="AD26" s="1">
        <v>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7">
        <f>DATE(($I$1-2),1,1)</f>
        <v>41275</v>
      </c>
      <c r="B27" s="8" t="s">
        <v>6</v>
      </c>
      <c r="C27" s="8">
        <v>2</v>
      </c>
      <c r="D27" s="1">
        <v>2900</v>
      </c>
      <c r="E27" s="11" t="s">
        <v>8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0</v>
      </c>
      <c r="S27" s="1">
        <v>5</v>
      </c>
      <c r="T27" s="1">
        <v>4</v>
      </c>
      <c r="U27" s="1">
        <v>6</v>
      </c>
      <c r="V27" s="1">
        <v>7</v>
      </c>
      <c r="W27" s="1">
        <v>3</v>
      </c>
      <c r="X27" s="1">
        <v>2</v>
      </c>
      <c r="Y27" s="1">
        <v>9</v>
      </c>
      <c r="Z27" s="1">
        <v>8</v>
      </c>
      <c r="AA27" s="1">
        <v>5</v>
      </c>
      <c r="AB27" s="1">
        <v>6</v>
      </c>
      <c r="AC27" s="1">
        <v>4</v>
      </c>
      <c r="AD27" s="1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7">
        <f>DATE(($I$1-2),2,15)</f>
        <v>41320</v>
      </c>
      <c r="B28" s="8" t="s">
        <v>9</v>
      </c>
      <c r="C28" s="8">
        <v>2</v>
      </c>
      <c r="D28" s="1">
        <v>3800</v>
      </c>
      <c r="E28" s="11" t="s">
        <v>7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25</v>
      </c>
      <c r="T28" s="1">
        <v>4</v>
      </c>
      <c r="U28" s="1">
        <v>6</v>
      </c>
      <c r="V28" s="1">
        <v>3</v>
      </c>
      <c r="W28" s="1">
        <v>1</v>
      </c>
      <c r="X28" s="1">
        <v>2</v>
      </c>
      <c r="Y28" s="1">
        <v>2</v>
      </c>
      <c r="Z28" s="1">
        <v>3</v>
      </c>
      <c r="AA28" s="1">
        <v>1</v>
      </c>
      <c r="AB28" s="1">
        <v>0</v>
      </c>
      <c r="AC28" s="1">
        <v>1</v>
      </c>
      <c r="AD28" s="1">
        <v>0</v>
      </c>
      <c r="AE28" s="1">
        <v>1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7">
        <f>DATE(($I$1-2),2,15)</f>
        <v>41320</v>
      </c>
      <c r="B29" s="8" t="s">
        <v>9</v>
      </c>
      <c r="C29" s="8">
        <v>2</v>
      </c>
      <c r="D29" s="1">
        <v>3800</v>
      </c>
      <c r="E29" s="11" t="s">
        <v>8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0</v>
      </c>
      <c r="T29" s="1">
        <v>4</v>
      </c>
      <c r="U29" s="1">
        <v>8</v>
      </c>
      <c r="V29" s="1">
        <v>3</v>
      </c>
      <c r="W29" s="1">
        <v>5</v>
      </c>
      <c r="X29" s="1">
        <v>5</v>
      </c>
      <c r="Y29" s="1">
        <v>7</v>
      </c>
      <c r="Z29" s="1">
        <v>8</v>
      </c>
      <c r="AA29" s="1">
        <v>6</v>
      </c>
      <c r="AB29" s="1">
        <v>1</v>
      </c>
      <c r="AC29" s="1">
        <v>0</v>
      </c>
      <c r="AD29" s="1">
        <v>1</v>
      </c>
      <c r="AE29" s="1">
        <v>1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7">
        <f>DATE(($I$1-2),3,1)</f>
        <v>41334</v>
      </c>
      <c r="B30" s="8" t="s">
        <v>8</v>
      </c>
      <c r="C30" s="8">
        <v>2</v>
      </c>
      <c r="D30" s="1">
        <v>5215</v>
      </c>
      <c r="E30" s="11" t="s">
        <v>7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36</v>
      </c>
      <c r="U30" s="1">
        <v>3</v>
      </c>
      <c r="V30" s="1">
        <v>4</v>
      </c>
      <c r="W30" s="1">
        <v>5</v>
      </c>
      <c r="X30" s="1">
        <v>1</v>
      </c>
      <c r="Y30" s="1">
        <v>4</v>
      </c>
      <c r="Z30" s="1">
        <v>1</v>
      </c>
      <c r="AA30" s="1">
        <v>2</v>
      </c>
      <c r="AB30" s="1">
        <v>1</v>
      </c>
      <c r="AC30" s="1">
        <v>0</v>
      </c>
      <c r="AD30" s="1">
        <v>1</v>
      </c>
      <c r="AE30" s="1">
        <v>0</v>
      </c>
      <c r="AF30" s="1">
        <v>1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7">
        <f>DATE(($I$1-2),3,1)</f>
        <v>41334</v>
      </c>
      <c r="B31" s="8" t="s">
        <v>8</v>
      </c>
      <c r="C31" s="8">
        <v>2</v>
      </c>
      <c r="D31" s="1">
        <v>5215</v>
      </c>
      <c r="E31" s="11" t="s">
        <v>8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0</v>
      </c>
      <c r="U31" s="1">
        <v>6</v>
      </c>
      <c r="V31" s="1">
        <v>7</v>
      </c>
      <c r="W31" s="1">
        <v>5</v>
      </c>
      <c r="X31" s="1">
        <v>4</v>
      </c>
      <c r="Y31" s="1">
        <v>6</v>
      </c>
      <c r="Z31" s="1">
        <v>3</v>
      </c>
      <c r="AA31" s="1">
        <v>10</v>
      </c>
      <c r="AB31" s="1">
        <v>10</v>
      </c>
      <c r="AC31" s="1">
        <v>5</v>
      </c>
      <c r="AD31" s="1">
        <v>2</v>
      </c>
      <c r="AE31" s="1">
        <v>0</v>
      </c>
      <c r="AF31" s="1">
        <v>1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7">
        <f>DATE(($I$1-2),5,1)</f>
        <v>41395</v>
      </c>
      <c r="B32" s="8" t="s">
        <v>10</v>
      </c>
      <c r="C32" s="8">
        <v>2</v>
      </c>
      <c r="D32" s="1">
        <v>3900</v>
      </c>
      <c r="E32" s="11" t="s">
        <v>7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28</v>
      </c>
      <c r="W32" s="1">
        <v>2</v>
      </c>
      <c r="X32" s="1">
        <v>3</v>
      </c>
      <c r="Y32" s="1">
        <v>4</v>
      </c>
      <c r="Z32" s="1">
        <v>3</v>
      </c>
      <c r="AA32" s="1">
        <v>3</v>
      </c>
      <c r="AB32" s="1">
        <v>2</v>
      </c>
      <c r="AC32" s="1">
        <v>2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/>
      <c r="AJ32" s="1"/>
      <c r="AK32" s="1"/>
      <c r="AL32" s="1"/>
      <c r="AM32" s="1"/>
      <c r="AN32" s="1"/>
      <c r="AO32" s="1"/>
    </row>
    <row r="33" spans="1:41" x14ac:dyDescent="0.25">
      <c r="A33" s="7">
        <f>DATE(($I$1-2),5,1)</f>
        <v>41395</v>
      </c>
      <c r="B33" s="8" t="s">
        <v>10</v>
      </c>
      <c r="C33" s="8">
        <v>2</v>
      </c>
      <c r="D33" s="1">
        <v>3900</v>
      </c>
      <c r="E33" s="11" t="s">
        <v>8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0</v>
      </c>
      <c r="W33" s="1">
        <v>8</v>
      </c>
      <c r="X33" s="1">
        <v>4</v>
      </c>
      <c r="Y33" s="1">
        <v>4</v>
      </c>
      <c r="Z33" s="1">
        <v>5</v>
      </c>
      <c r="AA33" s="1">
        <v>5</v>
      </c>
      <c r="AB33" s="1">
        <v>7</v>
      </c>
      <c r="AC33" s="1">
        <v>8</v>
      </c>
      <c r="AD33" s="1">
        <v>4</v>
      </c>
      <c r="AE33" s="1">
        <v>1</v>
      </c>
      <c r="AF33" s="1">
        <v>2</v>
      </c>
      <c r="AG33" s="1">
        <v>1</v>
      </c>
      <c r="AH33" s="1">
        <v>0</v>
      </c>
      <c r="AI33" s="1"/>
      <c r="AJ33" s="1"/>
      <c r="AK33" s="1"/>
      <c r="AL33" s="1"/>
      <c r="AM33" s="1"/>
      <c r="AN33" s="1"/>
      <c r="AO33" s="1"/>
    </row>
    <row r="34" spans="1:41" x14ac:dyDescent="0.25">
      <c r="A34" s="7">
        <f>DATE(($I$1-2),6,15)</f>
        <v>41440</v>
      </c>
      <c r="B34" s="8" t="s">
        <v>11</v>
      </c>
      <c r="C34" s="8">
        <v>2</v>
      </c>
      <c r="D34" s="1">
        <v>5100</v>
      </c>
      <c r="E34" s="11" t="s">
        <v>7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43</v>
      </c>
      <c r="X34" s="1">
        <v>2</v>
      </c>
      <c r="Y34" s="1">
        <v>6</v>
      </c>
      <c r="Z34" s="1">
        <v>2</v>
      </c>
      <c r="AA34" s="1">
        <v>1</v>
      </c>
      <c r="AB34" s="1">
        <v>2</v>
      </c>
      <c r="AC34" s="1">
        <v>3</v>
      </c>
      <c r="AD34" s="1">
        <v>2</v>
      </c>
      <c r="AE34" s="1">
        <v>1</v>
      </c>
      <c r="AF34" s="1">
        <v>0</v>
      </c>
      <c r="AG34" s="1">
        <v>1</v>
      </c>
      <c r="AH34" s="1">
        <v>0</v>
      </c>
      <c r="AI34" s="1">
        <v>0</v>
      </c>
      <c r="AJ34" s="1"/>
      <c r="AK34" s="1"/>
      <c r="AL34" s="1"/>
      <c r="AM34" s="1"/>
      <c r="AN34" s="1"/>
      <c r="AO34" s="1"/>
    </row>
    <row r="35" spans="1:41" x14ac:dyDescent="0.25">
      <c r="A35" s="7">
        <f>DATE(($I$1-2),6,15)</f>
        <v>41440</v>
      </c>
      <c r="B35" s="8" t="s">
        <v>11</v>
      </c>
      <c r="C35" s="8">
        <v>2</v>
      </c>
      <c r="D35" s="1">
        <v>5100</v>
      </c>
      <c r="E35" s="11" t="s">
        <v>8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0</v>
      </c>
      <c r="X35" s="1">
        <v>5</v>
      </c>
      <c r="Y35" s="1">
        <v>4</v>
      </c>
      <c r="Z35" s="1">
        <v>6</v>
      </c>
      <c r="AA35" s="1">
        <v>7</v>
      </c>
      <c r="AB35" s="1">
        <v>3</v>
      </c>
      <c r="AC35" s="1">
        <v>5</v>
      </c>
      <c r="AD35" s="1">
        <v>9</v>
      </c>
      <c r="AE35" s="1">
        <v>8</v>
      </c>
      <c r="AF35" s="1">
        <v>5</v>
      </c>
      <c r="AG35" s="1">
        <v>6</v>
      </c>
      <c r="AH35" s="1">
        <v>4</v>
      </c>
      <c r="AI35" s="1">
        <v>0</v>
      </c>
      <c r="AJ35" s="1"/>
      <c r="AK35" s="1"/>
      <c r="AL35" s="1"/>
      <c r="AM35" s="1"/>
      <c r="AN35" s="1"/>
      <c r="AO35" s="1"/>
    </row>
    <row r="36" spans="1:41" x14ac:dyDescent="0.25">
      <c r="A36" s="7">
        <f>DATE(($I$1-2),7,1)</f>
        <v>41456</v>
      </c>
      <c r="B36" s="8" t="s">
        <v>12</v>
      </c>
      <c r="C36" s="8">
        <v>2</v>
      </c>
      <c r="D36" s="1">
        <v>5330</v>
      </c>
      <c r="E36" s="11" t="s">
        <v>7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30</v>
      </c>
      <c r="Y36" s="1">
        <v>6</v>
      </c>
      <c r="Z36" s="1">
        <v>4</v>
      </c>
      <c r="AA36" s="1">
        <v>1</v>
      </c>
      <c r="AB36" s="1">
        <v>3</v>
      </c>
      <c r="AC36" s="1">
        <v>2</v>
      </c>
      <c r="AD36" s="1">
        <v>2</v>
      </c>
      <c r="AE36" s="1">
        <v>3</v>
      </c>
      <c r="AF36" s="1">
        <v>1</v>
      </c>
      <c r="AG36" s="1">
        <v>0</v>
      </c>
      <c r="AH36" s="1">
        <v>1</v>
      </c>
      <c r="AI36" s="1">
        <v>0</v>
      </c>
      <c r="AJ36" s="1">
        <v>0</v>
      </c>
      <c r="AK36" s="1"/>
      <c r="AL36" s="1"/>
      <c r="AM36" s="1"/>
      <c r="AN36" s="1"/>
      <c r="AO36" s="1"/>
    </row>
    <row r="37" spans="1:41" x14ac:dyDescent="0.25">
      <c r="A37" s="7">
        <f>DATE(($I$1-2),7,1)</f>
        <v>41456</v>
      </c>
      <c r="B37" s="8" t="s">
        <v>12</v>
      </c>
      <c r="C37" s="8">
        <v>2</v>
      </c>
      <c r="D37" s="1">
        <v>5330</v>
      </c>
      <c r="E37" s="11" t="s">
        <v>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0</v>
      </c>
      <c r="Y37" s="1">
        <v>4</v>
      </c>
      <c r="Z37" s="1">
        <v>8</v>
      </c>
      <c r="AA37" s="1">
        <v>6</v>
      </c>
      <c r="AB37" s="1">
        <v>8</v>
      </c>
      <c r="AC37" s="1">
        <v>5</v>
      </c>
      <c r="AD37" s="1">
        <v>7</v>
      </c>
      <c r="AE37" s="1">
        <v>6</v>
      </c>
      <c r="AF37" s="1">
        <v>7</v>
      </c>
      <c r="AG37" s="1">
        <v>1</v>
      </c>
      <c r="AH37" s="1">
        <v>0</v>
      </c>
      <c r="AI37" s="1">
        <v>1</v>
      </c>
      <c r="AJ37" s="1">
        <v>0</v>
      </c>
      <c r="AK37" s="1"/>
      <c r="AL37" s="1"/>
      <c r="AM37" s="1"/>
      <c r="AN37" s="1"/>
      <c r="AO37" s="1"/>
    </row>
    <row r="38" spans="1:41" x14ac:dyDescent="0.25">
      <c r="A38" s="7">
        <f>DATE(($I$1-2),8,1)</f>
        <v>41487</v>
      </c>
      <c r="B38" s="8" t="s">
        <v>13</v>
      </c>
      <c r="C38" s="8">
        <v>2</v>
      </c>
      <c r="D38" s="1">
        <v>5455</v>
      </c>
      <c r="E38" s="11" t="s">
        <v>7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36</v>
      </c>
      <c r="Z38" s="1">
        <v>3</v>
      </c>
      <c r="AA38" s="1">
        <v>4</v>
      </c>
      <c r="AB38" s="1">
        <v>5</v>
      </c>
      <c r="AC38" s="1">
        <v>1</v>
      </c>
      <c r="AD38" s="1">
        <v>4</v>
      </c>
      <c r="AE38" s="1">
        <v>1</v>
      </c>
      <c r="AF38" s="1">
        <v>2</v>
      </c>
      <c r="AG38" s="1">
        <v>1</v>
      </c>
      <c r="AH38" s="1">
        <v>0</v>
      </c>
      <c r="AI38" s="1">
        <v>1</v>
      </c>
      <c r="AJ38" s="1">
        <v>0</v>
      </c>
      <c r="AK38" s="1">
        <v>0</v>
      </c>
      <c r="AL38" s="1"/>
      <c r="AM38" s="1"/>
      <c r="AN38" s="1"/>
      <c r="AO38" s="1"/>
    </row>
    <row r="39" spans="1:41" x14ac:dyDescent="0.25">
      <c r="A39" s="7">
        <f>DATE(($I$1-2),8,1)</f>
        <v>41487</v>
      </c>
      <c r="B39" s="8" t="s">
        <v>13</v>
      </c>
      <c r="C39" s="8">
        <v>2</v>
      </c>
      <c r="D39" s="1">
        <v>5455</v>
      </c>
      <c r="E39" s="11" t="s">
        <v>8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0</v>
      </c>
      <c r="Z39" s="1">
        <v>6</v>
      </c>
      <c r="AA39" s="1">
        <v>7</v>
      </c>
      <c r="AB39" s="1">
        <v>5</v>
      </c>
      <c r="AC39" s="1">
        <v>4</v>
      </c>
      <c r="AD39" s="1">
        <v>6</v>
      </c>
      <c r="AE39" s="1">
        <v>3</v>
      </c>
      <c r="AF39" s="1">
        <v>10</v>
      </c>
      <c r="AG39" s="1">
        <v>10</v>
      </c>
      <c r="AH39" s="1">
        <v>5</v>
      </c>
      <c r="AI39" s="1">
        <v>2</v>
      </c>
      <c r="AJ39" s="1">
        <v>0</v>
      </c>
      <c r="AK39" s="1">
        <v>0</v>
      </c>
      <c r="AL39" s="1"/>
      <c r="AM39" s="1"/>
      <c r="AN39" s="1"/>
      <c r="AO39" s="1"/>
    </row>
    <row r="40" spans="1:41" x14ac:dyDescent="0.25">
      <c r="A40" s="7">
        <f>DATE(($I$1-2),10,1)</f>
        <v>41548</v>
      </c>
      <c r="B40" s="8" t="s">
        <v>14</v>
      </c>
      <c r="C40" s="8">
        <v>2</v>
      </c>
      <c r="D40" s="1">
        <v>6200</v>
      </c>
      <c r="E40" s="11" t="s">
        <v>7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28</v>
      </c>
      <c r="AB40" s="1">
        <v>2</v>
      </c>
      <c r="AC40" s="1">
        <v>3</v>
      </c>
      <c r="AD40" s="1">
        <v>4</v>
      </c>
      <c r="AE40" s="1">
        <v>3</v>
      </c>
      <c r="AF40" s="1">
        <v>3</v>
      </c>
      <c r="AG40" s="1">
        <v>2</v>
      </c>
      <c r="AH40" s="1">
        <v>2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/>
      <c r="AO40" s="1"/>
    </row>
    <row r="41" spans="1:41" x14ac:dyDescent="0.25">
      <c r="A41" s="7">
        <f>DATE(($I$1-2),10,1)</f>
        <v>41548</v>
      </c>
      <c r="B41" s="8" t="s">
        <v>14</v>
      </c>
      <c r="C41" s="8">
        <v>2</v>
      </c>
      <c r="D41" s="1">
        <v>6200</v>
      </c>
      <c r="E41" s="11" t="s">
        <v>8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>
        <v>0</v>
      </c>
      <c r="AB41" s="1">
        <v>8</v>
      </c>
      <c r="AC41" s="1">
        <v>4</v>
      </c>
      <c r="AD41" s="1">
        <v>4</v>
      </c>
      <c r="AE41" s="1">
        <v>5</v>
      </c>
      <c r="AF41" s="1">
        <v>5</v>
      </c>
      <c r="AG41" s="1">
        <v>7</v>
      </c>
      <c r="AH41" s="1">
        <v>8</v>
      </c>
      <c r="AI41" s="1">
        <v>4</v>
      </c>
      <c r="AJ41" s="1">
        <v>1</v>
      </c>
      <c r="AK41" s="1">
        <v>2</v>
      </c>
      <c r="AL41" s="1">
        <v>1</v>
      </c>
      <c r="AM41" s="1">
        <v>0</v>
      </c>
      <c r="AN41" s="1"/>
      <c r="AO41" s="1"/>
    </row>
    <row r="42" spans="1:41" x14ac:dyDescent="0.25">
      <c r="A42" s="7">
        <f>DATE(($I$1-2),11,1)</f>
        <v>41579</v>
      </c>
      <c r="B42" s="8" t="s">
        <v>16</v>
      </c>
      <c r="C42" s="8">
        <v>2</v>
      </c>
      <c r="D42" s="1">
        <v>7100</v>
      </c>
      <c r="E42" s="11" t="s">
        <v>7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>
        <v>32</v>
      </c>
      <c r="AC42" s="1">
        <v>3</v>
      </c>
      <c r="AD42" s="1">
        <v>4</v>
      </c>
      <c r="AE42" s="1">
        <v>5</v>
      </c>
      <c r="AF42" s="1">
        <v>1</v>
      </c>
      <c r="AG42" s="1">
        <v>4</v>
      </c>
      <c r="AH42" s="1">
        <v>1</v>
      </c>
      <c r="AI42" s="1">
        <v>2</v>
      </c>
      <c r="AJ42" s="1">
        <v>1</v>
      </c>
      <c r="AK42" s="1">
        <v>0</v>
      </c>
      <c r="AL42" s="1">
        <v>1</v>
      </c>
      <c r="AM42" s="1">
        <v>0</v>
      </c>
      <c r="AN42" s="1">
        <v>0</v>
      </c>
      <c r="AO42" s="1"/>
    </row>
    <row r="43" spans="1:41" x14ac:dyDescent="0.25">
      <c r="A43" s="7">
        <f>DATE(($I$1-2),11,1)</f>
        <v>41579</v>
      </c>
      <c r="B43" s="8" t="s">
        <v>16</v>
      </c>
      <c r="C43" s="8">
        <v>2</v>
      </c>
      <c r="D43" s="1">
        <v>7100</v>
      </c>
      <c r="E43" s="11" t="s">
        <v>8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0</v>
      </c>
      <c r="AC43" s="1">
        <v>6</v>
      </c>
      <c r="AD43" s="1">
        <v>7</v>
      </c>
      <c r="AE43" s="1">
        <v>5</v>
      </c>
      <c r="AF43" s="1">
        <v>4</v>
      </c>
      <c r="AG43" s="1">
        <v>6</v>
      </c>
      <c r="AH43" s="1">
        <v>3</v>
      </c>
      <c r="AI43" s="1">
        <v>8</v>
      </c>
      <c r="AJ43" s="1">
        <v>8</v>
      </c>
      <c r="AK43" s="1">
        <v>5</v>
      </c>
      <c r="AL43" s="1">
        <v>2</v>
      </c>
      <c r="AM43" s="1">
        <v>0</v>
      </c>
      <c r="AN43" s="1">
        <v>0</v>
      </c>
      <c r="AO43" s="1"/>
    </row>
    <row r="44" spans="1:41" x14ac:dyDescent="0.25">
      <c r="A44" s="7">
        <f>DATE(($I$1-2),12,1)</f>
        <v>41609</v>
      </c>
      <c r="B44" s="8" t="s">
        <v>17</v>
      </c>
      <c r="C44" s="8">
        <v>2</v>
      </c>
      <c r="D44" s="1">
        <v>4204</v>
      </c>
      <c r="E44" s="11" t="s">
        <v>7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>
        <v>24</v>
      </c>
      <c r="AD44" s="1">
        <v>2</v>
      </c>
      <c r="AE44" s="1">
        <v>3</v>
      </c>
      <c r="AF44" s="1">
        <v>4</v>
      </c>
      <c r="AG44" s="1">
        <v>3</v>
      </c>
      <c r="AH44" s="1">
        <v>3</v>
      </c>
      <c r="AI44" s="1">
        <v>2</v>
      </c>
      <c r="AJ44" s="1">
        <v>2</v>
      </c>
      <c r="AK44" s="1">
        <v>1</v>
      </c>
      <c r="AL44" s="1">
        <v>0</v>
      </c>
      <c r="AM44" s="1">
        <v>1</v>
      </c>
      <c r="AN44" s="1">
        <v>0</v>
      </c>
      <c r="AO44" s="1">
        <v>0</v>
      </c>
    </row>
    <row r="45" spans="1:41" x14ac:dyDescent="0.25">
      <c r="A45" s="7">
        <f>DATE(($I$1-2),12,1)</f>
        <v>41609</v>
      </c>
      <c r="B45" s="8" t="s">
        <v>17</v>
      </c>
      <c r="C45" s="8">
        <v>2</v>
      </c>
      <c r="D45" s="1">
        <v>4204</v>
      </c>
      <c r="E45" s="11" t="s">
        <v>8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>
        <v>0</v>
      </c>
      <c r="AD45" s="1">
        <v>8</v>
      </c>
      <c r="AE45" s="1">
        <v>4</v>
      </c>
      <c r="AF45" s="1">
        <v>4</v>
      </c>
      <c r="AG45" s="1">
        <v>5</v>
      </c>
      <c r="AH45" s="1">
        <v>5</v>
      </c>
      <c r="AI45" s="1">
        <v>7</v>
      </c>
      <c r="AJ45" s="1">
        <v>6</v>
      </c>
      <c r="AK45" s="1">
        <v>2</v>
      </c>
      <c r="AL45" s="1">
        <v>1</v>
      </c>
      <c r="AM45" s="1">
        <v>2</v>
      </c>
      <c r="AN45" s="1">
        <v>1</v>
      </c>
      <c r="AO45" s="1">
        <v>0</v>
      </c>
    </row>
    <row r="46" spans="1:41" x14ac:dyDescent="0.25">
      <c r="A46" s="7">
        <f>DATE(($I$1-1),1,1)</f>
        <v>41640</v>
      </c>
      <c r="B46" s="8" t="s">
        <v>6</v>
      </c>
      <c r="C46" s="8">
        <v>3</v>
      </c>
      <c r="D46" s="1">
        <v>3200</v>
      </c>
      <c r="E46" s="11" t="s">
        <v>7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>
        <v>48</v>
      </c>
      <c r="AE46" s="1">
        <v>7</v>
      </c>
      <c r="AF46" s="1">
        <v>14</v>
      </c>
      <c r="AG46" s="1">
        <v>10</v>
      </c>
      <c r="AH46" s="1">
        <v>5</v>
      </c>
      <c r="AI46" s="1">
        <v>2</v>
      </c>
      <c r="AJ46" s="1">
        <v>1</v>
      </c>
      <c r="AK46" s="1">
        <v>2</v>
      </c>
      <c r="AL46" s="1">
        <v>1</v>
      </c>
      <c r="AM46" s="1">
        <v>0</v>
      </c>
      <c r="AN46" s="1">
        <v>0</v>
      </c>
      <c r="AO46" s="1">
        <v>0</v>
      </c>
    </row>
    <row r="47" spans="1:41" x14ac:dyDescent="0.25">
      <c r="A47" s="7">
        <f>DATE(($I$1-1),1,1)</f>
        <v>41640</v>
      </c>
      <c r="B47" s="8" t="s">
        <v>6</v>
      </c>
      <c r="C47" s="8">
        <v>3</v>
      </c>
      <c r="D47" s="1">
        <v>3200</v>
      </c>
      <c r="E47" s="11" t="s">
        <v>8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>
        <v>0</v>
      </c>
      <c r="AE47" s="1">
        <v>5</v>
      </c>
      <c r="AF47" s="1">
        <v>7</v>
      </c>
      <c r="AG47" s="1">
        <v>6</v>
      </c>
      <c r="AH47" s="1">
        <v>6</v>
      </c>
      <c r="AI47" s="1">
        <v>7</v>
      </c>
      <c r="AJ47" s="1">
        <v>5</v>
      </c>
      <c r="AK47" s="1">
        <v>8</v>
      </c>
      <c r="AL47" s="1">
        <v>12</v>
      </c>
      <c r="AM47" s="1">
        <v>5</v>
      </c>
      <c r="AN47" s="1">
        <v>8</v>
      </c>
      <c r="AO47" s="1">
        <v>5</v>
      </c>
    </row>
    <row r="48" spans="1:41" x14ac:dyDescent="0.25">
      <c r="A48" s="7">
        <f>DATE(($I$1-1),2,28)</f>
        <v>41698</v>
      </c>
      <c r="B48" s="8" t="s">
        <v>9</v>
      </c>
      <c r="C48" s="8">
        <v>3</v>
      </c>
      <c r="D48" s="1">
        <v>5020</v>
      </c>
      <c r="E48" s="11" t="s">
        <v>7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>
        <v>40</v>
      </c>
      <c r="AF48" s="1">
        <v>10</v>
      </c>
      <c r="AG48" s="1">
        <v>16</v>
      </c>
      <c r="AH48" s="1">
        <v>8</v>
      </c>
      <c r="AI48" s="1">
        <v>5</v>
      </c>
      <c r="AJ48" s="1">
        <v>1</v>
      </c>
      <c r="AK48" s="1">
        <v>6</v>
      </c>
      <c r="AL48" s="1">
        <v>3</v>
      </c>
      <c r="AM48" s="1">
        <v>1</v>
      </c>
      <c r="AN48" s="1">
        <v>0</v>
      </c>
      <c r="AO48" s="1">
        <v>1</v>
      </c>
    </row>
    <row r="49" spans="1:41" x14ac:dyDescent="0.25">
      <c r="A49" s="7">
        <f>DATE(($I$1-1),2,28)</f>
        <v>41698</v>
      </c>
      <c r="B49" s="8" t="s">
        <v>9</v>
      </c>
      <c r="C49" s="8">
        <v>3</v>
      </c>
      <c r="D49" s="1">
        <v>5020</v>
      </c>
      <c r="E49" s="11" t="s">
        <v>8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>
        <v>0</v>
      </c>
      <c r="AF49" s="1">
        <v>4</v>
      </c>
      <c r="AG49" s="1">
        <v>11</v>
      </c>
      <c r="AH49" s="1">
        <v>5</v>
      </c>
      <c r="AI49" s="1">
        <v>4</v>
      </c>
      <c r="AJ49" s="1">
        <v>6</v>
      </c>
      <c r="AK49" s="1">
        <v>4</v>
      </c>
      <c r="AL49" s="1">
        <v>6</v>
      </c>
      <c r="AM49" s="1">
        <v>6</v>
      </c>
      <c r="AN49" s="1">
        <v>3</v>
      </c>
      <c r="AO49" s="1">
        <v>5</v>
      </c>
    </row>
    <row r="50" spans="1:41" x14ac:dyDescent="0.25">
      <c r="A50" s="7">
        <f>DATE(($I$1-1),3,1)</f>
        <v>41699</v>
      </c>
      <c r="B50" s="8" t="s">
        <v>8</v>
      </c>
      <c r="C50" s="8">
        <v>3</v>
      </c>
      <c r="D50" s="1">
        <v>5500</v>
      </c>
      <c r="E50" s="11" t="s">
        <v>7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>
        <v>30</v>
      </c>
      <c r="AG50" s="1">
        <v>5</v>
      </c>
      <c r="AH50" s="1">
        <v>13</v>
      </c>
      <c r="AI50" s="1">
        <v>14</v>
      </c>
      <c r="AJ50" s="1">
        <v>8</v>
      </c>
      <c r="AK50" s="1">
        <v>6</v>
      </c>
      <c r="AL50" s="1">
        <v>2</v>
      </c>
      <c r="AM50" s="1">
        <v>1</v>
      </c>
      <c r="AN50" s="1">
        <v>1</v>
      </c>
      <c r="AO50" s="1">
        <v>0</v>
      </c>
    </row>
    <row r="51" spans="1:41" x14ac:dyDescent="0.25">
      <c r="A51" s="7">
        <f>DATE(($I$1-1),3,1)</f>
        <v>41699</v>
      </c>
      <c r="B51" s="8" t="s">
        <v>8</v>
      </c>
      <c r="C51" s="8">
        <v>3</v>
      </c>
      <c r="D51" s="1">
        <v>5500</v>
      </c>
      <c r="E51" s="11" t="s">
        <v>8</v>
      </c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>
        <v>0</v>
      </c>
      <c r="AG51" s="1">
        <v>6</v>
      </c>
      <c r="AH51" s="1">
        <v>8</v>
      </c>
      <c r="AI51" s="1">
        <v>7</v>
      </c>
      <c r="AJ51" s="1">
        <v>7</v>
      </c>
      <c r="AK51" s="1">
        <v>6</v>
      </c>
      <c r="AL51" s="1">
        <v>3</v>
      </c>
      <c r="AM51" s="1">
        <v>10</v>
      </c>
      <c r="AN51" s="1">
        <v>12</v>
      </c>
      <c r="AO51" s="1">
        <v>5</v>
      </c>
    </row>
    <row r="52" spans="1:41" x14ac:dyDescent="0.25">
      <c r="A52" s="7">
        <f>DATE(($I$1-1),5,1)</f>
        <v>41760</v>
      </c>
      <c r="B52" s="8" t="s">
        <v>10</v>
      </c>
      <c r="C52" s="8">
        <v>3</v>
      </c>
      <c r="D52" s="1">
        <v>4500</v>
      </c>
      <c r="E52" s="11" t="s">
        <v>7</v>
      </c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>
        <v>33</v>
      </c>
      <c r="AI52" s="1">
        <v>4</v>
      </c>
      <c r="AJ52" s="1">
        <v>12</v>
      </c>
      <c r="AK52" s="1">
        <v>9</v>
      </c>
      <c r="AL52" s="1">
        <v>3</v>
      </c>
      <c r="AM52" s="1">
        <v>2</v>
      </c>
      <c r="AN52" s="1">
        <v>1</v>
      </c>
      <c r="AO52" s="1">
        <v>3</v>
      </c>
    </row>
    <row r="53" spans="1:41" x14ac:dyDescent="0.25">
      <c r="A53" s="7">
        <f>DATE(($I$1-1),5,1)</f>
        <v>41760</v>
      </c>
      <c r="B53" s="8" t="s">
        <v>10</v>
      </c>
      <c r="C53" s="8">
        <v>3</v>
      </c>
      <c r="D53" s="1">
        <v>4500</v>
      </c>
      <c r="E53" s="11" t="s">
        <v>8</v>
      </c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>
        <v>0</v>
      </c>
      <c r="AI53" s="1">
        <v>8</v>
      </c>
      <c r="AJ53" s="1">
        <v>8</v>
      </c>
      <c r="AK53" s="1">
        <v>6</v>
      </c>
      <c r="AL53" s="1">
        <v>5</v>
      </c>
      <c r="AM53" s="1">
        <v>7</v>
      </c>
      <c r="AN53" s="1">
        <v>7</v>
      </c>
      <c r="AO53" s="1">
        <v>2</v>
      </c>
    </row>
    <row r="54" spans="1:41" x14ac:dyDescent="0.25">
      <c r="A54" s="7">
        <f>DATE(($I$1-1),6,1)</f>
        <v>41791</v>
      </c>
      <c r="B54" s="8" t="s">
        <v>11</v>
      </c>
      <c r="C54" s="8">
        <v>3</v>
      </c>
      <c r="D54" s="1">
        <v>5600</v>
      </c>
      <c r="E54" s="11" t="s">
        <v>7</v>
      </c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45</v>
      </c>
      <c r="AJ54" s="1">
        <v>7</v>
      </c>
      <c r="AK54" s="1">
        <v>14</v>
      </c>
      <c r="AL54" s="1">
        <v>10</v>
      </c>
      <c r="AM54" s="1">
        <v>5</v>
      </c>
      <c r="AN54" s="1">
        <v>2</v>
      </c>
      <c r="AO54" s="1">
        <v>1</v>
      </c>
    </row>
    <row r="55" spans="1:41" x14ac:dyDescent="0.25">
      <c r="A55" s="7">
        <f>DATE(($I$1-1),6,1)</f>
        <v>41791</v>
      </c>
      <c r="B55" s="8" t="s">
        <v>11</v>
      </c>
      <c r="C55" s="8">
        <v>3</v>
      </c>
      <c r="D55" s="1">
        <v>5600</v>
      </c>
      <c r="E55" s="11" t="s">
        <v>8</v>
      </c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0</v>
      </c>
      <c r="AJ55" s="1">
        <v>5</v>
      </c>
      <c r="AK55" s="1">
        <v>7</v>
      </c>
      <c r="AL55" s="1">
        <v>6</v>
      </c>
      <c r="AM55" s="1">
        <v>6</v>
      </c>
      <c r="AN55" s="1">
        <v>7</v>
      </c>
      <c r="AO55" s="1">
        <v>5</v>
      </c>
    </row>
    <row r="56" spans="1:41" x14ac:dyDescent="0.25">
      <c r="A56" s="7">
        <f>DATE(($I$1-1),7,30)</f>
        <v>41850</v>
      </c>
      <c r="B56" s="8" t="s">
        <v>12</v>
      </c>
      <c r="C56" s="8">
        <v>3</v>
      </c>
      <c r="D56" s="1">
        <v>5600</v>
      </c>
      <c r="E56" s="11" t="s">
        <v>7</v>
      </c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46</v>
      </c>
      <c r="AK56" s="1">
        <v>10</v>
      </c>
      <c r="AL56" s="1">
        <v>16</v>
      </c>
      <c r="AM56" s="1">
        <v>8</v>
      </c>
      <c r="AN56" s="1">
        <v>5</v>
      </c>
      <c r="AO56" s="1">
        <v>1</v>
      </c>
    </row>
    <row r="57" spans="1:41" x14ac:dyDescent="0.25">
      <c r="A57" s="7">
        <f>DATE(($I$1-1),7,30)</f>
        <v>41850</v>
      </c>
      <c r="B57" s="8" t="s">
        <v>12</v>
      </c>
      <c r="C57" s="8">
        <v>3</v>
      </c>
      <c r="D57" s="1">
        <v>5600</v>
      </c>
      <c r="E57" s="11" t="s">
        <v>8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0</v>
      </c>
      <c r="AK57" s="1">
        <v>4</v>
      </c>
      <c r="AL57" s="1">
        <v>11</v>
      </c>
      <c r="AM57" s="1">
        <v>5</v>
      </c>
      <c r="AN57" s="1">
        <v>8</v>
      </c>
      <c r="AO57" s="1">
        <v>6</v>
      </c>
    </row>
    <row r="58" spans="1:41" x14ac:dyDescent="0.25">
      <c r="A58" s="7">
        <f>DATE(($I$1-1),8,1)</f>
        <v>41852</v>
      </c>
      <c r="B58" s="8" t="s">
        <v>13</v>
      </c>
      <c r="C58" s="8">
        <v>3</v>
      </c>
      <c r="D58" s="1">
        <v>6100</v>
      </c>
      <c r="E58" s="11" t="s">
        <v>7</v>
      </c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>
        <v>60</v>
      </c>
      <c r="AL58" s="1">
        <v>15</v>
      </c>
      <c r="AM58" s="1">
        <v>13</v>
      </c>
      <c r="AN58" s="1">
        <v>14</v>
      </c>
      <c r="AO58" s="1">
        <v>8</v>
      </c>
    </row>
    <row r="59" spans="1:41" x14ac:dyDescent="0.25">
      <c r="A59" s="7">
        <f>DATE(($I$1-1),8,1)</f>
        <v>41852</v>
      </c>
      <c r="B59" s="8" t="s">
        <v>13</v>
      </c>
      <c r="C59" s="8">
        <v>3</v>
      </c>
      <c r="D59" s="1">
        <v>6100</v>
      </c>
      <c r="E59" s="11" t="s">
        <v>8</v>
      </c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>
        <v>0</v>
      </c>
      <c r="AL59" s="1">
        <v>6</v>
      </c>
      <c r="AM59" s="1">
        <v>8</v>
      </c>
      <c r="AN59" s="1">
        <v>7</v>
      </c>
      <c r="AO59" s="1">
        <v>7</v>
      </c>
    </row>
    <row r="60" spans="1:41" x14ac:dyDescent="0.25">
      <c r="A60" s="7">
        <f>DATE(($I$1-1),10,1)</f>
        <v>41913</v>
      </c>
      <c r="B60" s="8" t="s">
        <v>14</v>
      </c>
      <c r="C60" s="8">
        <v>3</v>
      </c>
      <c r="D60" s="1">
        <v>6750</v>
      </c>
      <c r="E60" s="11" t="s">
        <v>7</v>
      </c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>
        <v>55</v>
      </c>
      <c r="AN60" s="1">
        <v>14</v>
      </c>
      <c r="AO60" s="1">
        <v>12</v>
      </c>
    </row>
    <row r="61" spans="1:41" x14ac:dyDescent="0.25">
      <c r="A61" s="7">
        <f>DATE(($I$1-1),10,1)</f>
        <v>41913</v>
      </c>
      <c r="B61" s="8" t="s">
        <v>14</v>
      </c>
      <c r="C61" s="8">
        <v>3</v>
      </c>
      <c r="D61" s="1">
        <v>6750</v>
      </c>
      <c r="E61" s="11" t="s">
        <v>8</v>
      </c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>
        <v>0</v>
      </c>
      <c r="AN61" s="1">
        <v>8</v>
      </c>
      <c r="AO61" s="1">
        <v>8</v>
      </c>
    </row>
    <row r="62" spans="1:41" x14ac:dyDescent="0.25">
      <c r="A62" s="7">
        <f>DATE(($I$1-1),11,1)</f>
        <v>41944</v>
      </c>
      <c r="B62" s="8" t="s">
        <v>16</v>
      </c>
      <c r="C62" s="8">
        <v>3</v>
      </c>
      <c r="D62" s="1">
        <v>7504</v>
      </c>
      <c r="E62" s="11" t="s">
        <v>7</v>
      </c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>
        <v>50</v>
      </c>
      <c r="AO62" s="1">
        <v>10</v>
      </c>
    </row>
    <row r="63" spans="1:41" x14ac:dyDescent="0.25">
      <c r="A63" s="7">
        <f>DATE(($I$1-1),11,1)</f>
        <v>41944</v>
      </c>
      <c r="B63" s="8" t="s">
        <v>16</v>
      </c>
      <c r="C63" s="8">
        <v>3</v>
      </c>
      <c r="D63" s="1">
        <v>7504</v>
      </c>
      <c r="E63" s="11" t="s">
        <v>8</v>
      </c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>
        <v>0</v>
      </c>
      <c r="AO63" s="1">
        <v>4</v>
      </c>
    </row>
    <row r="64" spans="1:41" x14ac:dyDescent="0.25">
      <c r="A64" s="7">
        <f>DATE(($I$1-1),12,1)</f>
        <v>41974</v>
      </c>
      <c r="B64" s="8" t="s">
        <v>17</v>
      </c>
      <c r="C64" s="8">
        <v>3</v>
      </c>
      <c r="D64" s="1">
        <v>4932</v>
      </c>
      <c r="E64" s="11" t="s">
        <v>7</v>
      </c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>
        <v>63</v>
      </c>
    </row>
    <row r="65" spans="1:41" x14ac:dyDescent="0.25">
      <c r="A65" s="7">
        <f>DATE(($I$1-1),12,1)</f>
        <v>41974</v>
      </c>
      <c r="B65" s="8" t="s">
        <v>17</v>
      </c>
      <c r="C65" s="8">
        <v>3</v>
      </c>
      <c r="D65" s="1">
        <v>4932</v>
      </c>
      <c r="E65" s="11" t="s">
        <v>8</v>
      </c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>
        <v>0</v>
      </c>
    </row>
    <row r="66" spans="1:41" x14ac:dyDescent="0.25">
      <c r="A66" s="7"/>
      <c r="B66" s="20"/>
      <c r="C66" s="20"/>
      <c r="D66" s="15"/>
      <c r="E66" s="21" t="s">
        <v>125</v>
      </c>
      <c r="F66" s="15">
        <v>45</v>
      </c>
      <c r="G66" s="15">
        <f>SUM(F66+G6-G7+G8-G9+G10-G11+G12-G13+G14-G15+G16-G17+G18-G19+G20-G21+G22-G23+G24-G25+G26-G27+G28-G29+G30-G31+G32-G33+G34-G35+G36-G37+G38-G39+G40-G41+G42-G43+G44-G45+G46-G47+G48-G49+G50-G51+G52-G53+G54-G55+G56-G57+G58-G59+G60-G61+G62-G63+G64-G65)</f>
        <v>81</v>
      </c>
      <c r="H66" s="15">
        <f>SUM(G66+H6-H7+H8-H9+H10-H11+H12-H13+H14-H15+H16-H17+H18-H19+H20-H21+H22-H23+H24-H25+H26-H27+H28-H29+H30-H31+H32-H33+H34-H35+H36-H37+H38-H39+H40-H41+H42-H43+H44-H45+H46-H47+H48-H49+H50-H51+H52-H53+H54-H55+H56-H57+H58-H59+H60-H61+H62-H63+H64-H65)</f>
        <v>122</v>
      </c>
      <c r="I66" s="15">
        <f t="shared" ref="I66:AL66" si="0">SUM(H66+I6-I7+I8-I9+I10-I11+I12-I13+I14-I15+I16-I17+I18-I19+I20-I21+I22-I23+I24-I25+I26-I27+I28-I29+I30-I31+I32-I33+I34-I35+I36-I37+I38-I39+I40-I41+I42-I43+I44-I45+I46-I47+I48-I49+I50-I51+I52-I53+I54-I55+I56-I57+I58-I59+I60-I61+I62-I63+I64-I65)</f>
        <v>118</v>
      </c>
      <c r="J66" s="15">
        <f t="shared" si="0"/>
        <v>141</v>
      </c>
      <c r="K66" s="15">
        <f t="shared" si="0"/>
        <v>190</v>
      </c>
      <c r="L66" s="15">
        <f t="shared" si="0"/>
        <v>235</v>
      </c>
      <c r="M66" s="15">
        <f t="shared" si="0"/>
        <v>259</v>
      </c>
      <c r="N66" s="15">
        <f t="shared" si="0"/>
        <v>233</v>
      </c>
      <c r="O66" s="15">
        <f t="shared" si="0"/>
        <v>231</v>
      </c>
      <c r="P66" s="15">
        <f t="shared" si="0"/>
        <v>232</v>
      </c>
      <c r="Q66" s="15">
        <f t="shared" si="0"/>
        <v>245</v>
      </c>
      <c r="R66" s="15">
        <f t="shared" si="0"/>
        <v>247</v>
      </c>
      <c r="S66" s="15">
        <f t="shared" si="0"/>
        <v>243</v>
      </c>
      <c r="T66" s="15">
        <f t="shared" si="0"/>
        <v>250</v>
      </c>
      <c r="U66" s="15">
        <f t="shared" si="0"/>
        <v>208</v>
      </c>
      <c r="V66" s="15">
        <f t="shared" si="0"/>
        <v>201</v>
      </c>
      <c r="W66" s="15">
        <f t="shared" si="0"/>
        <v>211</v>
      </c>
      <c r="X66" s="15">
        <f t="shared" si="0"/>
        <v>211</v>
      </c>
      <c r="Y66" s="15">
        <f t="shared" si="0"/>
        <v>224</v>
      </c>
      <c r="Z66" s="15">
        <f t="shared" si="0"/>
        <v>188</v>
      </c>
      <c r="AA66" s="15">
        <f t="shared" si="0"/>
        <v>180</v>
      </c>
      <c r="AB66" s="15">
        <f t="shared" si="0"/>
        <v>178</v>
      </c>
      <c r="AC66" s="15">
        <f t="shared" si="0"/>
        <v>176</v>
      </c>
      <c r="AD66" s="15">
        <f t="shared" si="0"/>
        <v>197</v>
      </c>
      <c r="AE66" s="15">
        <f t="shared" si="0"/>
        <v>223</v>
      </c>
      <c r="AF66" s="15">
        <f t="shared" si="0"/>
        <v>241</v>
      </c>
      <c r="AG66" s="15">
        <f t="shared" si="0"/>
        <v>224</v>
      </c>
      <c r="AH66" s="15">
        <f t="shared" si="0"/>
        <v>246</v>
      </c>
      <c r="AI66" s="15">
        <f t="shared" si="0"/>
        <v>274</v>
      </c>
      <c r="AJ66" s="15">
        <f t="shared" si="0"/>
        <v>306</v>
      </c>
      <c r="AK66" s="15">
        <f t="shared" si="0"/>
        <v>371</v>
      </c>
      <c r="AL66" s="15">
        <f t="shared" si="0"/>
        <v>369</v>
      </c>
      <c r="AM66" s="15">
        <f>SUM(AL66+AM6-AM7+AM8-AM9+AM10-AM11+AM12-AM13+AM14-AM15+AM16-AM17+AM18-AM19+AM20-AM21+AM22-AM23+AM24-AM25+AM26-AM27+AM28-AM29+AM30-AM31+AM32-AM33+AM34-AM35+AM36-AM37+AM38-AM39+AM40-AM41+AM42-AM43+AM44-AM45+AM46-AM47+AM48-AM49+AM50-AM51+AM52-AM53+AM54-AM55+AM56-AM57+AM58-AM59+AM60-AM61+AM62-AM63+AM64-AM65)</f>
        <v>406</v>
      </c>
      <c r="AN66" s="15">
        <f t="shared" ref="AN66:AO66" si="1">SUM(AM66+AN6-AN7+AN8-AN9+AN10-AN11+AN12-AN13+AN14-AN15+AN16-AN17+AN18-AN19+AN20-AN21+AN22-AN23+AN24-AN25+AN26-AN27+AN28-AN29+AN30-AN31+AN32-AN33+AN34-AN35+AN36-AN37+AN38-AN39+AN40-AN41+AN42-AN43+AN44-AN45+AN46-AN47+AN48-AN49+AN50-AN51+AN52-AN53+AN54-AN55+AN56-AN57+AN58-AN59+AN60-AN61+AN62-AN63+AN64-AN65)</f>
        <v>432</v>
      </c>
      <c r="AO66" s="15">
        <f t="shared" si="1"/>
        <v>484</v>
      </c>
    </row>
    <row r="67" spans="1:41" x14ac:dyDescent="0.25">
      <c r="A67" s="14"/>
      <c r="B67" s="20"/>
      <c r="C67" s="20"/>
      <c r="D67" s="15"/>
      <c r="E67" s="11" t="s">
        <v>180</v>
      </c>
      <c r="F67" s="15">
        <f>D6/1000</f>
        <v>2.4</v>
      </c>
      <c r="G67" s="15">
        <f t="array" ref="G67">SUM(IF(MOD(ROW($D$6:D9),2)=0,$D$6:D9,0))/1000</f>
        <v>6.18</v>
      </c>
      <c r="H67" s="15">
        <f t="array" ref="H67">SUM(IF(MOD(ROW($D$6:D11),2)=0,$D$6:D11,0))/1000</f>
        <v>10.773</v>
      </c>
      <c r="I67" s="15">
        <f t="array" ref="I67">SUM(IF(MOD(ROW($D$6:D11),2)=0,$D$6:D11,0))/1000</f>
        <v>10.773</v>
      </c>
      <c r="J67" s="15">
        <f t="array" ref="J67">SUM(IF(MOD(ROW($D$6:D13),2)=0,$D$6:D13,0))/1000</f>
        <v>14.462999999999999</v>
      </c>
      <c r="K67" s="15">
        <f t="array" ref="K67">SUM(IF(MOD(ROW($D$6:D15),2)=0,$D$6:D15,0))/1000</f>
        <v>18.863</v>
      </c>
      <c r="L67" s="15">
        <f t="array" ref="L67">SUM(IF(MOD(ROW($D$6:D17),2)=0,$D$6:D17,0))/1000</f>
        <v>23.312999999999999</v>
      </c>
      <c r="M67" s="15">
        <f t="array" ref="M67">SUM(IF(MOD(ROW($D$6:D19),2)=0,$D$6:D19,0))/1000</f>
        <v>28.238</v>
      </c>
      <c r="N67" s="15">
        <f t="array" ref="N67">SUM(IF(MOD(ROW($D$6:D19),2)=0,$D$6:D19,0))/1000</f>
        <v>28.238</v>
      </c>
      <c r="O67" s="15">
        <f t="array" ref="O67">SUM(IF(MOD(ROW($D$6:D21),2)=0,$D$6:D21,0))/1000</f>
        <v>33.883000000000003</v>
      </c>
      <c r="P67" s="15">
        <f t="array" ref="P67">SUM(IF(MOD(ROW($D$6:D23),2)=0,$D$6:D23,0))/1000</f>
        <v>40.206000000000003</v>
      </c>
      <c r="Q67" s="15">
        <f t="array" ref="Q67">SUM(IF(MOD(ROW($D$6:D25),2)=0,$D$6:D25,0))/1000</f>
        <v>44.015000000000001</v>
      </c>
      <c r="R67" s="15">
        <f t="array" ref="R67">SUM(IF(MOD(ROW($D$6:D27),2)=0,$D$6:D27,0))/1000</f>
        <v>46.914999999999999</v>
      </c>
      <c r="S67" s="15">
        <f t="array" ref="S67">SUM(IF(MOD(ROW($D$8:D29),2)=0,$D$8:D29,0))/1000</f>
        <v>48.314999999999998</v>
      </c>
      <c r="T67" s="15">
        <f t="array" ref="T67">SUM(IF(MOD(ROW($D$10:D31),2)=0,$D$10:D31,0))/1000</f>
        <v>49.75</v>
      </c>
      <c r="U67" s="15">
        <f t="array" ref="U67">SUM(IF(MOD(ROW($D$12:D31),2)=0,$D$12:D31,0))/1000</f>
        <v>45.156999999999996</v>
      </c>
      <c r="V67" s="15">
        <f t="array" ref="V67">SUM(IF(MOD(ROW($D$12:D33),2)=0,$D$12:D33,0))/1000</f>
        <v>49.057000000000002</v>
      </c>
      <c r="W67" s="15">
        <f t="array" ref="W67">SUM(IF(MOD(ROW($D$14:D35),2)=0,$D$14:D35,0))/1000</f>
        <v>50.466999999999999</v>
      </c>
      <c r="X67" s="15">
        <f t="array" ref="X67">SUM(IF(MOD(ROW($D$16:D37),2)=0,$D$16:D37,0))/1000</f>
        <v>51.396999999999998</v>
      </c>
      <c r="Y67" s="15">
        <f t="array" ref="Y67">SUM(IF(MOD(ROW($D$18:D39),2)=0,$D$18:D39,0))/1000</f>
        <v>52.402000000000001</v>
      </c>
      <c r="Z67" s="15">
        <f t="array" ref="Z67">SUM(IF(MOD(ROW($D$20:D39),2)=0,$D$20:D39,0))/1000</f>
        <v>47.476999999999997</v>
      </c>
      <c r="AA67" s="15">
        <f t="array" ref="AA67">SUM(IF(MOD(ROW($D$20:D41),2)=0,$D$20:D41,0))/1000</f>
        <v>53.677</v>
      </c>
      <c r="AB67" s="15">
        <f t="array" ref="AB67">SUM(IF(MOD(ROW($D$22:D43),2)=0,$D$22:D43,0))/1000</f>
        <v>55.131999999999998</v>
      </c>
      <c r="AC67" s="15">
        <f t="array" ref="AC67">SUM(IF(MOD(ROW($D$24:D45),2)=0,$D$24:D45,0))/1000</f>
        <v>53.012999999999998</v>
      </c>
      <c r="AD67" s="15">
        <f t="array" ref="AD67">SUM(IF(MOD(ROW($D$26:D47),2)=0,$D$26:D47,0))/1000</f>
        <v>52.404000000000003</v>
      </c>
      <c r="AE67" s="15">
        <f t="array" ref="AE67">SUM(IF(MOD(ROW($D$28:D49),2)=0,$D$28:D49,0))/1000</f>
        <v>54.524000000000001</v>
      </c>
      <c r="AF67" s="15">
        <f t="array" ref="AF67">SUM(IF(MOD(ROW($D$30:D51),2)=0,$D$30:D51,0))/1000</f>
        <v>56.223999999999997</v>
      </c>
      <c r="AG67" s="15">
        <f t="array" ref="AG67">SUM(IF(MOD(ROW($D$32:D51),2)=0,$D$32:D51,0))/1000</f>
        <v>51.009</v>
      </c>
      <c r="AH67" s="15">
        <f t="array" ref="AH67">SUM(IF(MOD(ROW($D$32:D53),2)=0,$D$32:D53,0))/1000</f>
        <v>55.509</v>
      </c>
      <c r="AI67" s="15">
        <f t="array" ref="AI67">SUM(IF(MOD(ROW($D$34:D55),2)=0,$D$34:D55,0))/1000</f>
        <v>57.209000000000003</v>
      </c>
      <c r="AJ67" s="15">
        <f t="array" ref="AJ67">SUM(IF(MOD(ROW($D$36:D57),2)=0,$D$36:D57,0))/1000</f>
        <v>57.709000000000003</v>
      </c>
      <c r="AK67" s="15">
        <f t="array" ref="AK67">SUM(IF(MOD(ROW($D$38:D59),2)=0,$D$38:D59,0))/1000</f>
        <v>58.478999999999999</v>
      </c>
      <c r="AL67" s="15">
        <f t="array" ref="AL67">SUM(IF(MOD(ROW($D$40:D59),2)=0,$D$40:D59,0))/1000</f>
        <v>53.024000000000001</v>
      </c>
      <c r="AM67" s="15">
        <f t="array" ref="AM67">SUM(IF(MOD(ROW($D$40:D61),2)=0,$D$40:D61,0))/1000</f>
        <v>59.774000000000001</v>
      </c>
      <c r="AN67" s="15">
        <f t="array" ref="AN67">SUM(IF(MOD(ROW($D$42:D63),2)=0,$D$42:D63,0))/1000</f>
        <v>61.078000000000003</v>
      </c>
      <c r="AO67" s="15">
        <f t="array" ref="AO67">SUM(IF(MOD(ROW($D$44:D65),2)=0,$D$44:D65,0))/1000</f>
        <v>58.91</v>
      </c>
    </row>
    <row r="68" spans="1:41" x14ac:dyDescent="0.25">
      <c r="A68" s="14"/>
      <c r="B68" s="20"/>
      <c r="C68" s="20"/>
      <c r="D68" s="15"/>
      <c r="E68" s="11" t="s">
        <v>179</v>
      </c>
      <c r="F68" s="15">
        <f t="shared" ref="F68:AO68" si="2">F66/F67</f>
        <v>18.75</v>
      </c>
      <c r="G68" s="15">
        <f t="shared" si="2"/>
        <v>13.106796116504855</v>
      </c>
      <c r="H68" s="15">
        <f t="shared" si="2"/>
        <v>11.324607815835886</v>
      </c>
      <c r="I68" s="15">
        <f t="shared" si="2"/>
        <v>10.953309198923234</v>
      </c>
      <c r="J68" s="15">
        <f t="shared" si="2"/>
        <v>9.7490147272350143</v>
      </c>
      <c r="K68" s="15">
        <f t="shared" si="2"/>
        <v>10.072628956157557</v>
      </c>
      <c r="L68" s="15">
        <f t="shared" si="2"/>
        <v>10.080212756830953</v>
      </c>
      <c r="M68" s="15">
        <f t="shared" si="2"/>
        <v>9.1720376797223597</v>
      </c>
      <c r="N68" s="15">
        <f t="shared" si="2"/>
        <v>8.2512925844606553</v>
      </c>
      <c r="O68" s="15">
        <f t="shared" si="2"/>
        <v>6.8175781365286419</v>
      </c>
      <c r="P68" s="15">
        <f t="shared" si="2"/>
        <v>5.7702830423319895</v>
      </c>
      <c r="Q68" s="15">
        <f t="shared" si="2"/>
        <v>5.5662842212881971</v>
      </c>
      <c r="R68" s="15">
        <f t="shared" si="2"/>
        <v>5.264840669295535</v>
      </c>
      <c r="S68" s="15">
        <f t="shared" si="2"/>
        <v>5.0294939459795094</v>
      </c>
      <c r="T68" s="15">
        <f t="shared" si="2"/>
        <v>5.025125628140704</v>
      </c>
      <c r="U68" s="15">
        <f t="shared" si="2"/>
        <v>4.6061518701419493</v>
      </c>
      <c r="V68" s="15">
        <f t="shared" si="2"/>
        <v>4.0972745989359316</v>
      </c>
      <c r="W68" s="15">
        <f t="shared" si="2"/>
        <v>4.1809499276755107</v>
      </c>
      <c r="X68" s="15">
        <f t="shared" si="2"/>
        <v>4.1052979745899565</v>
      </c>
      <c r="Y68" s="15">
        <f t="shared" si="2"/>
        <v>4.2746460058776385</v>
      </c>
      <c r="Z68" s="15">
        <f t="shared" si="2"/>
        <v>3.9598121195526259</v>
      </c>
      <c r="AA68" s="15">
        <f t="shared" si="2"/>
        <v>3.3533915829871268</v>
      </c>
      <c r="AB68" s="15">
        <f t="shared" si="2"/>
        <v>3.2286149604585361</v>
      </c>
      <c r="AC68" s="15">
        <f t="shared" si="2"/>
        <v>3.3199403919793258</v>
      </c>
      <c r="AD68" s="15">
        <f t="shared" si="2"/>
        <v>3.7592550187008622</v>
      </c>
      <c r="AE68" s="15">
        <f t="shared" si="2"/>
        <v>4.0899420438705887</v>
      </c>
      <c r="AF68" s="15">
        <f t="shared" si="2"/>
        <v>4.2864257256687539</v>
      </c>
      <c r="AG68" s="15">
        <f t="shared" si="2"/>
        <v>4.3913819129957457</v>
      </c>
      <c r="AH68" s="15">
        <f t="shared" si="2"/>
        <v>4.4317137761444094</v>
      </c>
      <c r="AI68" s="15">
        <f t="shared" si="2"/>
        <v>4.7894562044433568</v>
      </c>
      <c r="AJ68" s="15">
        <f t="shared" si="2"/>
        <v>5.302465819889445</v>
      </c>
      <c r="AK68" s="15">
        <f t="shared" si="2"/>
        <v>6.3441577318353595</v>
      </c>
      <c r="AL68" s="15">
        <f t="shared" si="2"/>
        <v>6.9591128545564276</v>
      </c>
      <c r="AM68" s="15">
        <f t="shared" si="2"/>
        <v>6.7922508113895672</v>
      </c>
      <c r="AN68" s="15">
        <f t="shared" si="2"/>
        <v>7.0729231474508003</v>
      </c>
      <c r="AO68" s="15">
        <f t="shared" si="2"/>
        <v>8.2159225937871341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J23" sqref="J23"/>
    </sheetView>
  </sheetViews>
  <sheetFormatPr defaultRowHeight="12.5" x14ac:dyDescent="0.25"/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12" t="s">
        <v>180</v>
      </c>
      <c r="B3" s="12" t="s">
        <v>179</v>
      </c>
    </row>
    <row r="4" spans="1:14" x14ac:dyDescent="0.25">
      <c r="A4" s="12">
        <v>2.4</v>
      </c>
      <c r="B4" s="12">
        <v>18.75</v>
      </c>
    </row>
    <row r="5" spans="1:14" x14ac:dyDescent="0.25">
      <c r="A5" s="12">
        <v>6.18</v>
      </c>
      <c r="B5" s="12">
        <v>13.106796116504855</v>
      </c>
    </row>
    <row r="6" spans="1:14" x14ac:dyDescent="0.25">
      <c r="A6" s="12">
        <v>10.773</v>
      </c>
      <c r="B6" s="12">
        <v>11.324607815835886</v>
      </c>
    </row>
    <row r="7" spans="1:14" x14ac:dyDescent="0.25">
      <c r="A7" s="12">
        <v>10.773</v>
      </c>
      <c r="B7" s="12">
        <v>10.953309198923234</v>
      </c>
    </row>
    <row r="8" spans="1:14" x14ac:dyDescent="0.25">
      <c r="A8" s="12">
        <v>14.462999999999999</v>
      </c>
      <c r="B8" s="12">
        <v>9.7490147272350143</v>
      </c>
    </row>
    <row r="9" spans="1:14" x14ac:dyDescent="0.25">
      <c r="A9" s="12">
        <v>18.863</v>
      </c>
      <c r="B9" s="12">
        <v>10.072628956157557</v>
      </c>
    </row>
    <row r="10" spans="1:14" x14ac:dyDescent="0.25">
      <c r="A10" s="12">
        <v>23.312999999999999</v>
      </c>
      <c r="B10" s="12">
        <v>10.080212756830953</v>
      </c>
    </row>
    <row r="11" spans="1:14" x14ac:dyDescent="0.25">
      <c r="A11" s="12">
        <v>28.238</v>
      </c>
      <c r="B11" s="12">
        <v>9.1720376797223597</v>
      </c>
    </row>
    <row r="12" spans="1:14" x14ac:dyDescent="0.25">
      <c r="A12" s="12">
        <v>28.238</v>
      </c>
      <c r="B12" s="12">
        <v>8.2512925844606553</v>
      </c>
    </row>
    <row r="13" spans="1:14" x14ac:dyDescent="0.25">
      <c r="A13" s="12">
        <v>33.883000000000003</v>
      </c>
      <c r="B13" s="12">
        <v>6.8175781365286419</v>
      </c>
    </row>
    <row r="14" spans="1:14" x14ac:dyDescent="0.25">
      <c r="A14" s="12">
        <v>40.206000000000003</v>
      </c>
      <c r="B14" s="12">
        <v>5.7702830423319895</v>
      </c>
    </row>
    <row r="15" spans="1:14" x14ac:dyDescent="0.25">
      <c r="A15" s="12">
        <v>44.015000000000001</v>
      </c>
      <c r="B15" s="12">
        <v>5.5662842212881971</v>
      </c>
    </row>
    <row r="16" spans="1:14" x14ac:dyDescent="0.25">
      <c r="A16" s="12">
        <v>46.914999999999999</v>
      </c>
      <c r="B16" s="12">
        <v>5.264840669295535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RowHeight="12.5" x14ac:dyDescent="0.25"/>
  <cols>
    <col min="2" max="2" width="8.72656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84"/>
  <sheetViews>
    <sheetView tabSelected="1" zoomScale="75" zoomScaleNormal="75" workbookViewId="0">
      <selection activeCell="F6" sqref="F6:Q6"/>
    </sheetView>
  </sheetViews>
  <sheetFormatPr defaultRowHeight="12.5" x14ac:dyDescent="0.25"/>
  <cols>
    <col min="1" max="1" width="10" customWidth="1"/>
    <col min="2" max="2" width="9.6328125" customWidth="1"/>
    <col min="3" max="3" width="9.54296875" customWidth="1"/>
    <col min="5" max="5" width="20.1796875" customWidth="1"/>
    <col min="10" max="10" width="9" customWidth="1"/>
    <col min="13" max="13" width="8.81640625" customWidth="1"/>
    <col min="16" max="16" width="8.81640625" customWidth="1"/>
    <col min="22" max="22" width="9" customWidth="1"/>
    <col min="25" max="25" width="8.81640625" customWidth="1"/>
    <col min="28" max="28" width="8.81640625" customWidth="1"/>
    <col min="34" max="34" width="9" customWidth="1"/>
    <col min="37" max="37" width="8.81640625" customWidth="1"/>
    <col min="40" max="40" width="8.81640625" customWidth="1"/>
  </cols>
  <sheetData>
    <row r="2" spans="1:53" ht="13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/>
      <c r="T2" s="6"/>
      <c r="U2" s="6"/>
      <c r="V2" s="6"/>
      <c r="W2" s="6"/>
      <c r="X2" s="6"/>
      <c r="Y2" s="6"/>
      <c r="Z2" s="6"/>
      <c r="AA2" s="6">
        <f>DATE(2013,10,1)</f>
        <v>41548</v>
      </c>
      <c r="AB2" s="6">
        <f>DATE(2013,11,1)</f>
        <v>41579</v>
      </c>
      <c r="AC2" s="6">
        <f>DATE(2013,12,1)</f>
        <v>41609</v>
      </c>
      <c r="AD2" s="6">
        <f>DATE(2014,1,1)</f>
        <v>41640</v>
      </c>
      <c r="AE2" s="6">
        <f>DATE(2014,2,1)</f>
        <v>41671</v>
      </c>
      <c r="AF2" s="6">
        <f>DATE(2014,3,1)</f>
        <v>41699</v>
      </c>
      <c r="AG2" s="6">
        <f>DATE(2014,4,1)</f>
        <v>41730</v>
      </c>
      <c r="AH2" s="6">
        <f>DATE(2014,5,1)</f>
        <v>41760</v>
      </c>
      <c r="AI2" s="6">
        <f>DATE(2014,6,1)</f>
        <v>41791</v>
      </c>
      <c r="AJ2" s="6">
        <f>DATE(2014,7,1)</f>
        <v>41821</v>
      </c>
      <c r="AK2" s="6">
        <f>DATE(2014,8,1)</f>
        <v>41852</v>
      </c>
      <c r="AL2" s="6">
        <f>DATE(2014,9,1)</f>
        <v>41883</v>
      </c>
      <c r="AM2" s="6">
        <f>DATE(2014,10,1)</f>
        <v>41913</v>
      </c>
      <c r="AN2" s="6">
        <f>DATE(2014,11,1)</f>
        <v>41944</v>
      </c>
      <c r="AO2" s="6">
        <f>DATE(2014,12,1)</f>
        <v>41974</v>
      </c>
      <c r="AP2" s="6">
        <f>DATE(2015,1,1)</f>
        <v>42005</v>
      </c>
      <c r="AQ2" s="6">
        <f>DATE(2015,2,1)</f>
        <v>42036</v>
      </c>
      <c r="AR2" s="6">
        <f>DATE(2015,3,1)</f>
        <v>42064</v>
      </c>
      <c r="AS2" s="6">
        <f>DATE(2015,4,1)</f>
        <v>42095</v>
      </c>
      <c r="AT2" s="6">
        <f>DATE(2015,5,1)</f>
        <v>42125</v>
      </c>
      <c r="AU2" s="6">
        <f>DATE(2015,6,1)</f>
        <v>42156</v>
      </c>
      <c r="AV2" s="6">
        <f>DATE(2015,7,1)</f>
        <v>42186</v>
      </c>
      <c r="AW2" s="6">
        <f>DATE(2015,8,1)</f>
        <v>42217</v>
      </c>
      <c r="AX2" s="6">
        <f>DATE(2015,9,1)</f>
        <v>42248</v>
      </c>
      <c r="AY2" s="6">
        <f>DATE(2015,10,1)</f>
        <v>42278</v>
      </c>
      <c r="AZ2" s="6">
        <f>DATE(2015,11,1)</f>
        <v>42309</v>
      </c>
      <c r="BA2" s="6">
        <f>DATE(2015,12,1)</f>
        <v>42339</v>
      </c>
    </row>
    <row r="3" spans="1:53" ht="13" thickTop="1" x14ac:dyDescent="0.25">
      <c r="A3" s="7">
        <v>40909</v>
      </c>
      <c r="B3" s="8" t="s">
        <v>6</v>
      </c>
      <c r="C3" s="8">
        <v>1</v>
      </c>
      <c r="D3" s="1">
        <v>2400</v>
      </c>
      <c r="E3" s="9" t="s">
        <v>7</v>
      </c>
      <c r="F3" s="10">
        <v>45</v>
      </c>
      <c r="G3" s="1">
        <v>3</v>
      </c>
      <c r="H3" s="1">
        <v>5</v>
      </c>
      <c r="I3" s="1">
        <v>3</v>
      </c>
      <c r="J3" s="1">
        <v>2</v>
      </c>
      <c r="K3" s="1">
        <v>6</v>
      </c>
      <c r="L3" s="1">
        <v>3</v>
      </c>
      <c r="M3" s="1">
        <v>2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3" thickBot="1" x14ac:dyDescent="0.3">
      <c r="A4" s="7">
        <v>40909</v>
      </c>
      <c r="B4" s="8" t="s">
        <v>6</v>
      </c>
      <c r="C4" s="8">
        <v>1</v>
      </c>
      <c r="D4" s="1">
        <v>2400</v>
      </c>
      <c r="E4" s="11" t="s">
        <v>8</v>
      </c>
      <c r="F4" s="10">
        <v>0</v>
      </c>
      <c r="G4" s="1">
        <v>5</v>
      </c>
      <c r="H4" s="1">
        <v>7</v>
      </c>
      <c r="I4" s="1">
        <v>6</v>
      </c>
      <c r="J4" s="1">
        <v>6</v>
      </c>
      <c r="K4" s="1">
        <v>3</v>
      </c>
      <c r="L4" s="1">
        <v>5</v>
      </c>
      <c r="M4" s="1">
        <v>8</v>
      </c>
      <c r="N4" s="1">
        <v>12</v>
      </c>
      <c r="O4" s="1">
        <v>5</v>
      </c>
      <c r="P4" s="1">
        <v>6</v>
      </c>
      <c r="Q4" s="1">
        <v>4</v>
      </c>
      <c r="R4" s="1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3" thickTop="1" x14ac:dyDescent="0.25">
      <c r="A5" s="7">
        <v>40909</v>
      </c>
      <c r="B5" s="8" t="s">
        <v>6</v>
      </c>
      <c r="C5" s="8">
        <v>1</v>
      </c>
      <c r="D5" s="1">
        <v>2400</v>
      </c>
      <c r="E5" s="9" t="s">
        <v>18</v>
      </c>
      <c r="F5" s="12">
        <v>45</v>
      </c>
      <c r="G5" s="12">
        <f>SUM($F$3:G3)</f>
        <v>48</v>
      </c>
      <c r="H5" s="12">
        <f>SUM($F$3:H3)</f>
        <v>53</v>
      </c>
      <c r="I5" s="12">
        <f>SUM($F$3:I3)</f>
        <v>56</v>
      </c>
      <c r="J5" s="12">
        <f>SUM($F$3:J3)</f>
        <v>58</v>
      </c>
      <c r="K5" s="12">
        <f>SUM($F$3:K3)</f>
        <v>64</v>
      </c>
      <c r="L5" s="12">
        <f>SUM($F$3:L3)</f>
        <v>67</v>
      </c>
      <c r="M5" s="12">
        <f>SUM($F$3:M3)</f>
        <v>69</v>
      </c>
      <c r="N5" s="12">
        <f>SUM($F$3:N3)</f>
        <v>70</v>
      </c>
      <c r="O5" s="12">
        <f>SUM($F$3:O3)</f>
        <v>70</v>
      </c>
      <c r="P5" s="12">
        <f>SUM($F$3:P3)</f>
        <v>71</v>
      </c>
      <c r="Q5" s="12">
        <f>SUM($F$3:Q3)</f>
        <v>71</v>
      </c>
      <c r="R5" s="12">
        <f>SUM($F$3:R3)</f>
        <v>72</v>
      </c>
    </row>
    <row r="6" spans="1:53" x14ac:dyDescent="0.25">
      <c r="A6" s="7">
        <v>40909</v>
      </c>
      <c r="B6" s="8" t="s">
        <v>6</v>
      </c>
      <c r="C6" s="8">
        <v>1</v>
      </c>
      <c r="D6" s="1">
        <v>2400</v>
      </c>
      <c r="E6" s="11" t="s">
        <v>19</v>
      </c>
      <c r="F6" s="12">
        <f>F5-F4</f>
        <v>45</v>
      </c>
      <c r="G6" s="12">
        <f>SUM(F6+G3-G4)</f>
        <v>43</v>
      </c>
      <c r="H6" s="12">
        <f t="shared" ref="H6:R6" si="0">SUM(G6+H3-H4)</f>
        <v>41</v>
      </c>
      <c r="I6" s="12">
        <f t="shared" si="0"/>
        <v>38</v>
      </c>
      <c r="J6" s="12">
        <f t="shared" si="0"/>
        <v>34</v>
      </c>
      <c r="K6" s="12">
        <f t="shared" si="0"/>
        <v>37</v>
      </c>
      <c r="L6" s="12">
        <f t="shared" si="0"/>
        <v>35</v>
      </c>
      <c r="M6" s="12">
        <f t="shared" si="0"/>
        <v>29</v>
      </c>
      <c r="N6" s="12">
        <f t="shared" si="0"/>
        <v>18</v>
      </c>
      <c r="O6" s="12">
        <f t="shared" si="0"/>
        <v>13</v>
      </c>
      <c r="P6" s="12">
        <f t="shared" si="0"/>
        <v>8</v>
      </c>
      <c r="Q6" s="12">
        <f t="shared" si="0"/>
        <v>4</v>
      </c>
      <c r="R6" s="12">
        <f t="shared" si="0"/>
        <v>5</v>
      </c>
    </row>
    <row r="31" spans="1:53" ht="13" thickBot="1" x14ac:dyDescent="0.3">
      <c r="A31" s="3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5" t="s">
        <v>20</v>
      </c>
      <c r="G31" s="6" t="s">
        <v>21</v>
      </c>
      <c r="H31" s="6" t="s">
        <v>22</v>
      </c>
      <c r="I31" s="6" t="s">
        <v>23</v>
      </c>
      <c r="J31" s="6" t="s">
        <v>24</v>
      </c>
      <c r="K31" s="6" t="s">
        <v>25</v>
      </c>
      <c r="L31" s="6" t="s">
        <v>26</v>
      </c>
      <c r="M31" s="6" t="s">
        <v>27</v>
      </c>
      <c r="N31" s="6" t="s">
        <v>28</v>
      </c>
      <c r="O31" s="6" t="s">
        <v>29</v>
      </c>
      <c r="P31" s="6" t="s">
        <v>30</v>
      </c>
      <c r="Q31" s="6" t="s">
        <v>31</v>
      </c>
      <c r="R31" s="6" t="s">
        <v>32</v>
      </c>
      <c r="S31" s="6" t="s">
        <v>33</v>
      </c>
      <c r="T31" s="6" t="s">
        <v>34</v>
      </c>
      <c r="U31" s="6" t="s">
        <v>35</v>
      </c>
      <c r="V31" s="6" t="s">
        <v>36</v>
      </c>
      <c r="W31" s="6" t="s">
        <v>37</v>
      </c>
      <c r="X31" s="6" t="s">
        <v>38</v>
      </c>
      <c r="Y31" s="6" t="s">
        <v>39</v>
      </c>
      <c r="Z31" s="6" t="s">
        <v>40</v>
      </c>
      <c r="AA31" s="6" t="s">
        <v>41</v>
      </c>
      <c r="AB31" s="6" t="s">
        <v>42</v>
      </c>
      <c r="AC31" s="6" t="s">
        <v>43</v>
      </c>
      <c r="AD31" s="6" t="s">
        <v>44</v>
      </c>
      <c r="AE31" s="6" t="s">
        <v>45</v>
      </c>
      <c r="AF31" s="6" t="s">
        <v>46</v>
      </c>
      <c r="AG31" s="6" t="s">
        <v>47</v>
      </c>
      <c r="AH31" s="6" t="s">
        <v>48</v>
      </c>
      <c r="AI31" s="6" t="s">
        <v>49</v>
      </c>
      <c r="AJ31" s="6" t="s">
        <v>50</v>
      </c>
      <c r="AK31" s="6" t="s">
        <v>51</v>
      </c>
      <c r="AL31" s="6" t="s">
        <v>52</v>
      </c>
      <c r="AM31" s="6" t="s">
        <v>53</v>
      </c>
      <c r="AN31" s="6" t="s">
        <v>54</v>
      </c>
      <c r="AO31" s="6" t="s">
        <v>55</v>
      </c>
      <c r="AP31" s="6" t="s">
        <v>56</v>
      </c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</row>
    <row r="32" spans="1:53" ht="13" thickTop="1" x14ac:dyDescent="0.25">
      <c r="A32" s="7">
        <v>40909</v>
      </c>
      <c r="B32" s="8" t="s">
        <v>6</v>
      </c>
      <c r="C32" s="8">
        <v>1</v>
      </c>
      <c r="D32" s="1">
        <v>2400</v>
      </c>
      <c r="E32" s="9" t="s">
        <v>7</v>
      </c>
      <c r="F32" s="10">
        <v>45</v>
      </c>
      <c r="G32" s="1">
        <v>3</v>
      </c>
      <c r="H32" s="1">
        <v>5</v>
      </c>
      <c r="I32" s="1">
        <v>3</v>
      </c>
      <c r="J32" s="1">
        <v>2</v>
      </c>
      <c r="K32" s="1">
        <v>6</v>
      </c>
      <c r="L32" s="1">
        <v>3</v>
      </c>
      <c r="M32" s="1">
        <v>2</v>
      </c>
      <c r="N32" s="1">
        <v>1</v>
      </c>
      <c r="O32" s="1">
        <v>0</v>
      </c>
      <c r="P32" s="1">
        <v>1</v>
      </c>
      <c r="Q32" s="1">
        <v>0</v>
      </c>
      <c r="R32" s="1">
        <v>1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7">
        <v>40909</v>
      </c>
      <c r="B33" s="8" t="s">
        <v>6</v>
      </c>
      <c r="C33" s="8">
        <v>1</v>
      </c>
      <c r="D33" s="1">
        <v>2400</v>
      </c>
      <c r="E33" s="11" t="s">
        <v>8</v>
      </c>
      <c r="F33" s="10">
        <v>0</v>
      </c>
      <c r="G33" s="1">
        <v>5</v>
      </c>
      <c r="H33" s="1">
        <v>7</v>
      </c>
      <c r="I33" s="1">
        <v>6</v>
      </c>
      <c r="J33" s="1">
        <v>6</v>
      </c>
      <c r="K33" s="1">
        <v>3</v>
      </c>
      <c r="L33" s="1">
        <v>5</v>
      </c>
      <c r="M33" s="1">
        <v>8</v>
      </c>
      <c r="N33" s="1">
        <v>12</v>
      </c>
      <c r="O33" s="1">
        <v>5</v>
      </c>
      <c r="P33" s="1">
        <v>6</v>
      </c>
      <c r="Q33" s="1">
        <v>4</v>
      </c>
      <c r="R33" s="1">
        <v>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7">
        <v>41275</v>
      </c>
      <c r="B34" s="8" t="s">
        <v>6</v>
      </c>
      <c r="C34" s="8">
        <v>2</v>
      </c>
      <c r="D34" s="1">
        <v>2900</v>
      </c>
      <c r="E34" s="11" t="s">
        <v>7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40</v>
      </c>
      <c r="S34" s="1">
        <v>2</v>
      </c>
      <c r="T34" s="1">
        <v>6</v>
      </c>
      <c r="U34" s="1">
        <v>2</v>
      </c>
      <c r="V34" s="1">
        <v>1</v>
      </c>
      <c r="W34" s="1">
        <v>2</v>
      </c>
      <c r="X34" s="1">
        <v>3</v>
      </c>
      <c r="Y34" s="1">
        <v>2</v>
      </c>
      <c r="Z34" s="1">
        <v>1</v>
      </c>
      <c r="AA34" s="1">
        <v>0</v>
      </c>
      <c r="AB34" s="1">
        <v>1</v>
      </c>
      <c r="AC34" s="1">
        <v>0</v>
      </c>
      <c r="AD34" s="1">
        <v>1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7">
        <v>41275</v>
      </c>
      <c r="B35" s="8" t="s">
        <v>6</v>
      </c>
      <c r="C35" s="8">
        <v>2</v>
      </c>
      <c r="D35" s="1">
        <v>2900</v>
      </c>
      <c r="E35" s="11" t="s">
        <v>8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</v>
      </c>
      <c r="S35" s="1">
        <v>5</v>
      </c>
      <c r="T35" s="1">
        <v>4</v>
      </c>
      <c r="U35" s="1">
        <v>6</v>
      </c>
      <c r="V35" s="1">
        <v>7</v>
      </c>
      <c r="W35" s="1">
        <v>3</v>
      </c>
      <c r="X35" s="1">
        <v>2</v>
      </c>
      <c r="Y35" s="1">
        <v>9</v>
      </c>
      <c r="Z35" s="1">
        <v>8</v>
      </c>
      <c r="AA35" s="1">
        <v>5</v>
      </c>
      <c r="AB35" s="1">
        <v>6</v>
      </c>
      <c r="AC35" s="1">
        <v>4</v>
      </c>
      <c r="AD35" s="1">
        <v>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7">
        <v>41640</v>
      </c>
      <c r="B36" s="8" t="s">
        <v>6</v>
      </c>
      <c r="C36" s="8">
        <v>3</v>
      </c>
      <c r="D36" s="1">
        <v>3200</v>
      </c>
      <c r="E36" s="11" t="s">
        <v>7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>
        <v>48</v>
      </c>
      <c r="AE36" s="1">
        <v>7</v>
      </c>
      <c r="AF36" s="1">
        <v>14</v>
      </c>
      <c r="AG36" s="1">
        <v>10</v>
      </c>
      <c r="AH36" s="1">
        <v>5</v>
      </c>
      <c r="AI36" s="1">
        <v>2</v>
      </c>
      <c r="AJ36" s="1">
        <v>1</v>
      </c>
      <c r="AK36" s="1">
        <v>2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7">
        <v>41640</v>
      </c>
      <c r="B37" s="8" t="s">
        <v>6</v>
      </c>
      <c r="C37" s="8">
        <v>3</v>
      </c>
      <c r="D37" s="1">
        <v>3200</v>
      </c>
      <c r="E37" s="11" t="s">
        <v>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>
        <v>0</v>
      </c>
      <c r="AE37" s="1">
        <v>5</v>
      </c>
      <c r="AF37" s="1">
        <v>7</v>
      </c>
      <c r="AG37" s="1">
        <v>6</v>
      </c>
      <c r="AH37" s="1">
        <v>6</v>
      </c>
      <c r="AI37" s="1">
        <v>7</v>
      </c>
      <c r="AJ37" s="1">
        <v>5</v>
      </c>
      <c r="AK37" s="1">
        <v>8</v>
      </c>
      <c r="AL37" s="1">
        <v>12</v>
      </c>
      <c r="AM37" s="1">
        <v>5</v>
      </c>
      <c r="AN37" s="1">
        <v>8</v>
      </c>
      <c r="AO37" s="1">
        <v>5</v>
      </c>
      <c r="AP37" s="1">
        <v>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7">
        <v>40909</v>
      </c>
      <c r="B38" s="8" t="s">
        <v>6</v>
      </c>
      <c r="C38" s="8">
        <v>3</v>
      </c>
      <c r="D38" s="1">
        <v>2400</v>
      </c>
      <c r="E38" s="13" t="s">
        <v>57</v>
      </c>
      <c r="F38" s="12">
        <v>45</v>
      </c>
      <c r="G38" s="12">
        <f>SUM($F$32:G32)</f>
        <v>48</v>
      </c>
      <c r="H38" s="12">
        <f>SUM($F$32:H32)</f>
        <v>53</v>
      </c>
      <c r="I38" s="12">
        <f>SUM($F$32:I32)</f>
        <v>56</v>
      </c>
      <c r="J38" s="12">
        <f>SUM($F$32:J32)</f>
        <v>58</v>
      </c>
      <c r="K38" s="12">
        <f>SUM($F$32:K32)</f>
        <v>64</v>
      </c>
      <c r="L38" s="12">
        <f>SUM($F$32:L32)</f>
        <v>67</v>
      </c>
      <c r="M38" s="12">
        <f>SUM($F$32:M32)</f>
        <v>69</v>
      </c>
      <c r="N38" s="12">
        <f>SUM($F$32:N32)</f>
        <v>70</v>
      </c>
      <c r="O38" s="12">
        <f>SUM($F$32:O32)</f>
        <v>70</v>
      </c>
      <c r="P38" s="12">
        <f>SUM($F$32:P32)</f>
        <v>71</v>
      </c>
      <c r="Q38" s="12">
        <f>SUM($F$32:Q32)</f>
        <v>71</v>
      </c>
      <c r="R38" s="12">
        <f>SUM($F$32:R32)</f>
        <v>72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53" x14ac:dyDescent="0.25">
      <c r="A39" s="7">
        <v>40909</v>
      </c>
      <c r="B39" s="8" t="s">
        <v>6</v>
      </c>
      <c r="C39" s="8">
        <v>3</v>
      </c>
      <c r="D39" s="1">
        <v>2400</v>
      </c>
      <c r="E39" s="13" t="s">
        <v>58</v>
      </c>
      <c r="F39" s="12">
        <f>SUM(F32-F33)</f>
        <v>45</v>
      </c>
      <c r="G39" s="12">
        <f t="shared" ref="G39" si="1">SUM(F39+G32-G33)</f>
        <v>43</v>
      </c>
      <c r="H39" s="12">
        <f t="shared" ref="H39" si="2">SUM(G39+H32-H33)</f>
        <v>41</v>
      </c>
      <c r="I39" s="12">
        <f t="shared" ref="I39" si="3">SUM(H39+I32-I33)</f>
        <v>38</v>
      </c>
      <c r="J39" s="12">
        <f t="shared" ref="J39" si="4">SUM(I39+J32-J33)</f>
        <v>34</v>
      </c>
      <c r="K39" s="12">
        <f t="shared" ref="K39" si="5">SUM(J39+K32-K33)</f>
        <v>37</v>
      </c>
      <c r="L39" s="12">
        <f t="shared" ref="L39" si="6">SUM(K39+L32-L33)</f>
        <v>35</v>
      </c>
      <c r="M39" s="12">
        <f t="shared" ref="M39" si="7">SUM(L39+M32-M33)</f>
        <v>29</v>
      </c>
      <c r="N39" s="12">
        <f t="shared" ref="N39" si="8">SUM(M39+N32-N33)</f>
        <v>18</v>
      </c>
      <c r="O39" s="12">
        <f t="shared" ref="O39" si="9">SUM(N39+O32-O33)</f>
        <v>13</v>
      </c>
      <c r="P39" s="12">
        <f t="shared" ref="P39" si="10">SUM(O39+P32-P33)</f>
        <v>8</v>
      </c>
      <c r="Q39" s="12">
        <f t="shared" ref="Q39:R39" si="11">SUM(P39+Q32-Q33)</f>
        <v>4</v>
      </c>
      <c r="R39" s="12">
        <f t="shared" si="11"/>
        <v>5</v>
      </c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53" x14ac:dyDescent="0.25">
      <c r="A40" s="7">
        <v>41275</v>
      </c>
      <c r="B40" s="8" t="s">
        <v>6</v>
      </c>
      <c r="C40" s="8">
        <v>3</v>
      </c>
      <c r="D40" s="1">
        <v>2900</v>
      </c>
      <c r="E40" s="13" t="s">
        <v>59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2">
        <v>40</v>
      </c>
      <c r="S40" s="12">
        <f>SUM($R$34:S34)</f>
        <v>42</v>
      </c>
      <c r="T40" s="12">
        <f>SUM($R$34:T34)</f>
        <v>48</v>
      </c>
      <c r="U40" s="12">
        <f>SUM($R$34:U34)</f>
        <v>50</v>
      </c>
      <c r="V40" s="12">
        <f>SUM($R$34:V34)</f>
        <v>51</v>
      </c>
      <c r="W40" s="12">
        <f>SUM($R$34:W34)</f>
        <v>53</v>
      </c>
      <c r="X40" s="12">
        <f>SUM($R$34:X34)</f>
        <v>56</v>
      </c>
      <c r="Y40" s="12">
        <f>SUM($R$34:Y34)</f>
        <v>58</v>
      </c>
      <c r="Z40" s="12">
        <f>SUM($R$34:Z34)</f>
        <v>59</v>
      </c>
      <c r="AA40" s="12">
        <f>SUM($R$34:AA34)</f>
        <v>59</v>
      </c>
      <c r="AB40" s="12">
        <f>SUM($R$34:AB34)</f>
        <v>60</v>
      </c>
      <c r="AC40" s="12">
        <f>SUM($R$34:AC34)</f>
        <v>60</v>
      </c>
      <c r="AD40" s="12">
        <f>SUM($R$34:AD34)</f>
        <v>61</v>
      </c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53" x14ac:dyDescent="0.25">
      <c r="A41" s="7">
        <v>41275</v>
      </c>
      <c r="B41" s="8" t="s">
        <v>6</v>
      </c>
      <c r="C41" s="8">
        <v>3</v>
      </c>
      <c r="D41" s="1">
        <v>2900</v>
      </c>
      <c r="E41" s="13" t="s">
        <v>60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2">
        <v>40</v>
      </c>
      <c r="S41" s="12">
        <f t="shared" ref="S41:AD41" si="12">SUM(R41+S34-S35)</f>
        <v>37</v>
      </c>
      <c r="T41" s="12">
        <f t="shared" si="12"/>
        <v>39</v>
      </c>
      <c r="U41" s="12">
        <f t="shared" si="12"/>
        <v>35</v>
      </c>
      <c r="V41" s="12">
        <f t="shared" si="12"/>
        <v>29</v>
      </c>
      <c r="W41" s="12">
        <f t="shared" si="12"/>
        <v>28</v>
      </c>
      <c r="X41" s="12">
        <f t="shared" si="12"/>
        <v>29</v>
      </c>
      <c r="Y41" s="12">
        <f t="shared" si="12"/>
        <v>22</v>
      </c>
      <c r="Z41" s="12">
        <f t="shared" si="12"/>
        <v>15</v>
      </c>
      <c r="AA41" s="12">
        <f t="shared" si="12"/>
        <v>10</v>
      </c>
      <c r="AB41" s="12">
        <f t="shared" si="12"/>
        <v>5</v>
      </c>
      <c r="AC41" s="12">
        <f t="shared" si="12"/>
        <v>1</v>
      </c>
      <c r="AD41" s="12">
        <f t="shared" si="12"/>
        <v>2</v>
      </c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53" x14ac:dyDescent="0.25">
      <c r="A42" s="7">
        <v>41640</v>
      </c>
      <c r="B42" s="8" t="s">
        <v>6</v>
      </c>
      <c r="C42" s="8">
        <v>3</v>
      </c>
      <c r="D42" s="1">
        <v>3200</v>
      </c>
      <c r="E42" s="13" t="s">
        <v>61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2">
        <v>48</v>
      </c>
      <c r="AE42" s="12">
        <f>SUM($AD$36:AE36)</f>
        <v>55</v>
      </c>
      <c r="AF42" s="12">
        <f>SUM($AD$36:AF36)</f>
        <v>69</v>
      </c>
      <c r="AG42" s="12">
        <f>SUM($AD$36:AG36)</f>
        <v>79</v>
      </c>
      <c r="AH42" s="12">
        <f>SUM($AD$36:AH36)</f>
        <v>84</v>
      </c>
      <c r="AI42" s="12">
        <f>SUM($AD$36:AI36)</f>
        <v>86</v>
      </c>
      <c r="AJ42" s="12">
        <f>SUM($AD$36:AJ36)</f>
        <v>87</v>
      </c>
      <c r="AK42" s="12">
        <f>SUM($AD$36:AK36)</f>
        <v>89</v>
      </c>
      <c r="AL42" s="12">
        <f>SUM($AD$36:AL36)</f>
        <v>90</v>
      </c>
      <c r="AM42" s="12">
        <f>SUM($AD$36:AM36)</f>
        <v>90</v>
      </c>
      <c r="AN42" s="12">
        <f>SUM($AD$36:AN36)</f>
        <v>90</v>
      </c>
      <c r="AO42" s="12">
        <f>SUM($AD$36:AO36)</f>
        <v>90</v>
      </c>
      <c r="AP42" s="12">
        <f>SUM($AD$36:AP36)</f>
        <v>90</v>
      </c>
    </row>
    <row r="43" spans="1:53" x14ac:dyDescent="0.25">
      <c r="A43" s="7">
        <v>41640</v>
      </c>
      <c r="B43" s="8" t="s">
        <v>6</v>
      </c>
      <c r="C43" s="8">
        <v>3</v>
      </c>
      <c r="D43" s="1">
        <v>3200</v>
      </c>
      <c r="E43" s="13" t="s">
        <v>62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2">
        <v>48</v>
      </c>
      <c r="AE43" s="12">
        <f t="shared" ref="AE43:AP43" si="13">SUM(AD43+AE36-AE37)</f>
        <v>50</v>
      </c>
      <c r="AF43" s="12">
        <f t="shared" si="13"/>
        <v>57</v>
      </c>
      <c r="AG43" s="12">
        <f t="shared" si="13"/>
        <v>61</v>
      </c>
      <c r="AH43" s="12">
        <f t="shared" si="13"/>
        <v>60</v>
      </c>
      <c r="AI43" s="12">
        <f t="shared" si="13"/>
        <v>55</v>
      </c>
      <c r="AJ43" s="12">
        <f t="shared" si="13"/>
        <v>51</v>
      </c>
      <c r="AK43" s="12">
        <f t="shared" si="13"/>
        <v>45</v>
      </c>
      <c r="AL43" s="12">
        <f t="shared" si="13"/>
        <v>34</v>
      </c>
      <c r="AM43" s="12">
        <f t="shared" si="13"/>
        <v>29</v>
      </c>
      <c r="AN43" s="12">
        <f t="shared" si="13"/>
        <v>21</v>
      </c>
      <c r="AO43" s="12">
        <f t="shared" si="13"/>
        <v>16</v>
      </c>
      <c r="AP43" s="12">
        <f t="shared" si="13"/>
        <v>16</v>
      </c>
    </row>
    <row r="72" spans="1:53" ht="13" thickBot="1" x14ac:dyDescent="0.3">
      <c r="A72" s="3" t="s">
        <v>1</v>
      </c>
      <c r="B72" s="4" t="s">
        <v>2</v>
      </c>
      <c r="C72" s="4" t="s">
        <v>3</v>
      </c>
      <c r="D72" s="4" t="s">
        <v>4</v>
      </c>
      <c r="E72" s="4" t="s">
        <v>5</v>
      </c>
      <c r="F72" s="12" t="s">
        <v>63</v>
      </c>
      <c r="G72" s="12" t="s">
        <v>64</v>
      </c>
      <c r="H72" s="12" t="s">
        <v>65</v>
      </c>
      <c r="I72" s="12" t="s">
        <v>66</v>
      </c>
      <c r="J72" s="12" t="s">
        <v>67</v>
      </c>
      <c r="K72" s="12" t="s">
        <v>68</v>
      </c>
      <c r="L72" s="12" t="s">
        <v>69</v>
      </c>
      <c r="M72" s="12" t="s">
        <v>70</v>
      </c>
      <c r="N72" s="12" t="s">
        <v>71</v>
      </c>
      <c r="O72" s="12" t="s">
        <v>72</v>
      </c>
      <c r="P72" s="12" t="s">
        <v>73</v>
      </c>
      <c r="Q72" s="12" t="s">
        <v>74</v>
      </c>
      <c r="R72" s="12" t="s">
        <v>75</v>
      </c>
    </row>
    <row r="73" spans="1:53" ht="13" thickTop="1" x14ac:dyDescent="0.25">
      <c r="A73" s="7">
        <v>40909</v>
      </c>
      <c r="B73" s="8" t="s">
        <v>6</v>
      </c>
      <c r="C73" s="8">
        <v>1</v>
      </c>
      <c r="D73" s="1">
        <v>2400</v>
      </c>
      <c r="E73" s="9" t="s">
        <v>7</v>
      </c>
      <c r="F73" s="10">
        <v>45</v>
      </c>
      <c r="G73" s="1">
        <v>3</v>
      </c>
      <c r="H73" s="1">
        <v>5</v>
      </c>
      <c r="I73" s="1">
        <v>3</v>
      </c>
      <c r="J73" s="1">
        <v>2</v>
      </c>
      <c r="K73" s="1">
        <v>6</v>
      </c>
      <c r="L73" s="1">
        <v>3</v>
      </c>
      <c r="M73" s="1">
        <v>2</v>
      </c>
      <c r="N73" s="1">
        <v>1</v>
      </c>
      <c r="O73" s="1">
        <v>0</v>
      </c>
      <c r="P73" s="1">
        <v>1</v>
      </c>
      <c r="Q73" s="1">
        <v>0</v>
      </c>
      <c r="R73" s="1">
        <v>1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7">
        <v>40909</v>
      </c>
      <c r="B74" s="8" t="s">
        <v>6</v>
      </c>
      <c r="C74" s="8">
        <v>1</v>
      </c>
      <c r="D74" s="1">
        <v>2400</v>
      </c>
      <c r="E74" s="11" t="s">
        <v>8</v>
      </c>
      <c r="F74" s="10">
        <v>0</v>
      </c>
      <c r="G74" s="1">
        <v>5</v>
      </c>
      <c r="H74" s="1">
        <v>7</v>
      </c>
      <c r="I74" s="1">
        <v>6</v>
      </c>
      <c r="J74" s="1">
        <v>6</v>
      </c>
      <c r="K74" s="1">
        <v>3</v>
      </c>
      <c r="L74" s="1">
        <v>5</v>
      </c>
      <c r="M74" s="1">
        <v>8</v>
      </c>
      <c r="N74" s="1">
        <v>12</v>
      </c>
      <c r="O74" s="1">
        <v>5</v>
      </c>
      <c r="P74" s="1">
        <v>6</v>
      </c>
      <c r="Q74" s="1">
        <v>4</v>
      </c>
      <c r="R74" s="1">
        <v>0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7">
        <v>41275</v>
      </c>
      <c r="B75" s="8" t="s">
        <v>6</v>
      </c>
      <c r="C75" s="8">
        <v>2</v>
      </c>
      <c r="D75" s="1">
        <v>2900</v>
      </c>
      <c r="E75" s="11" t="s">
        <v>7</v>
      </c>
      <c r="F75" s="1">
        <v>40</v>
      </c>
      <c r="G75" s="1">
        <v>2</v>
      </c>
      <c r="H75" s="1">
        <v>6</v>
      </c>
      <c r="I75" s="1">
        <v>2</v>
      </c>
      <c r="J75" s="1">
        <v>1</v>
      </c>
      <c r="K75" s="1">
        <v>2</v>
      </c>
      <c r="L75" s="1">
        <v>3</v>
      </c>
      <c r="M75" s="1">
        <v>2</v>
      </c>
      <c r="N75" s="1">
        <v>1</v>
      </c>
      <c r="O75" s="1">
        <v>0</v>
      </c>
      <c r="P75" s="1">
        <v>1</v>
      </c>
      <c r="Q75" s="1">
        <v>0</v>
      </c>
      <c r="R75" s="1">
        <v>1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7">
        <v>41275</v>
      </c>
      <c r="B76" s="8" t="s">
        <v>6</v>
      </c>
      <c r="C76" s="8">
        <v>2</v>
      </c>
      <c r="D76" s="1">
        <v>2900</v>
      </c>
      <c r="E76" s="11" t="s">
        <v>8</v>
      </c>
      <c r="F76" s="1">
        <v>0</v>
      </c>
      <c r="G76" s="1">
        <v>5</v>
      </c>
      <c r="H76" s="1">
        <v>4</v>
      </c>
      <c r="I76" s="1">
        <v>6</v>
      </c>
      <c r="J76" s="1">
        <v>7</v>
      </c>
      <c r="K76" s="1">
        <v>3</v>
      </c>
      <c r="L76" s="1">
        <v>2</v>
      </c>
      <c r="M76" s="1">
        <v>9</v>
      </c>
      <c r="N76" s="1">
        <v>8</v>
      </c>
      <c r="O76" s="1">
        <v>5</v>
      </c>
      <c r="P76" s="1">
        <v>6</v>
      </c>
      <c r="Q76" s="1">
        <v>4</v>
      </c>
      <c r="R76" s="1"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7">
        <v>41640</v>
      </c>
      <c r="B77" s="8" t="s">
        <v>6</v>
      </c>
      <c r="C77" s="8">
        <v>3</v>
      </c>
      <c r="D77" s="1">
        <v>3200</v>
      </c>
      <c r="E77" s="11" t="s">
        <v>7</v>
      </c>
      <c r="F77" s="1">
        <v>48</v>
      </c>
      <c r="G77" s="1">
        <v>7</v>
      </c>
      <c r="H77" s="1">
        <v>14</v>
      </c>
      <c r="I77" s="1">
        <v>10</v>
      </c>
      <c r="J77" s="1">
        <v>5</v>
      </c>
      <c r="K77" s="1">
        <v>2</v>
      </c>
      <c r="L77" s="1">
        <v>1</v>
      </c>
      <c r="M77" s="1">
        <v>2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7">
        <v>41640</v>
      </c>
      <c r="B78" s="8" t="s">
        <v>6</v>
      </c>
      <c r="C78" s="8">
        <v>3</v>
      </c>
      <c r="D78" s="1">
        <v>3200</v>
      </c>
      <c r="E78" s="11" t="s">
        <v>8</v>
      </c>
      <c r="F78" s="1">
        <v>0</v>
      </c>
      <c r="G78" s="1">
        <v>5</v>
      </c>
      <c r="H78" s="1">
        <v>7</v>
      </c>
      <c r="I78" s="1">
        <v>6</v>
      </c>
      <c r="J78" s="1">
        <v>6</v>
      </c>
      <c r="K78" s="1">
        <v>7</v>
      </c>
      <c r="L78" s="1">
        <v>5</v>
      </c>
      <c r="M78" s="1">
        <v>8</v>
      </c>
      <c r="N78" s="1">
        <v>12</v>
      </c>
      <c r="O78" s="1">
        <v>5</v>
      </c>
      <c r="P78" s="1">
        <v>8</v>
      </c>
      <c r="Q78" s="1">
        <v>5</v>
      </c>
      <c r="R78" s="1">
        <v>0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4">
        <v>40909</v>
      </c>
      <c r="B79" s="8" t="s">
        <v>6</v>
      </c>
      <c r="C79" s="8">
        <v>1</v>
      </c>
      <c r="D79" s="1">
        <v>2400</v>
      </c>
      <c r="E79" s="13" t="s">
        <v>57</v>
      </c>
      <c r="F79" s="15">
        <v>45</v>
      </c>
      <c r="G79" s="15">
        <f>SUM($F$73:G73)</f>
        <v>48</v>
      </c>
      <c r="H79" s="15">
        <f>SUM($F$73:H73)</f>
        <v>53</v>
      </c>
      <c r="I79" s="15">
        <f>SUM($F$73:I73)</f>
        <v>56</v>
      </c>
      <c r="J79" s="15">
        <f>SUM($F$73:J73)</f>
        <v>58</v>
      </c>
      <c r="K79" s="15">
        <f>SUM($F$73:K73)</f>
        <v>64</v>
      </c>
      <c r="L79" s="15">
        <f>SUM($F$73:L73)</f>
        <v>67</v>
      </c>
      <c r="M79" s="15">
        <f>SUM($F$73:M73)</f>
        <v>69</v>
      </c>
      <c r="N79" s="15">
        <f>SUM($F$73:N73)</f>
        <v>70</v>
      </c>
      <c r="O79" s="15">
        <f>SUM($F$73:O73)</f>
        <v>70</v>
      </c>
      <c r="P79" s="15">
        <f>SUM($F$73:P73)</f>
        <v>71</v>
      </c>
      <c r="Q79" s="15">
        <f>SUM($F$73:Q73)</f>
        <v>71</v>
      </c>
      <c r="R79" s="15">
        <f>SUM($F$73:R73)</f>
        <v>72</v>
      </c>
    </row>
    <row r="80" spans="1:53" x14ac:dyDescent="0.25">
      <c r="A80" s="14">
        <v>40909</v>
      </c>
      <c r="B80" s="8" t="s">
        <v>6</v>
      </c>
      <c r="C80" s="8">
        <v>1</v>
      </c>
      <c r="D80" s="1">
        <v>2400</v>
      </c>
      <c r="E80" s="13" t="s">
        <v>58</v>
      </c>
      <c r="F80" s="15">
        <v>45</v>
      </c>
      <c r="G80" s="15">
        <f>SUM(F80+G73-G74)</f>
        <v>43</v>
      </c>
      <c r="H80" s="15">
        <f t="shared" ref="H80:R80" si="14">SUM(G80+H73-H74)</f>
        <v>41</v>
      </c>
      <c r="I80" s="15">
        <f t="shared" si="14"/>
        <v>38</v>
      </c>
      <c r="J80" s="15">
        <f t="shared" si="14"/>
        <v>34</v>
      </c>
      <c r="K80" s="15">
        <f t="shared" si="14"/>
        <v>37</v>
      </c>
      <c r="L80" s="15">
        <f t="shared" si="14"/>
        <v>35</v>
      </c>
      <c r="M80" s="15">
        <f t="shared" si="14"/>
        <v>29</v>
      </c>
      <c r="N80" s="15">
        <f t="shared" si="14"/>
        <v>18</v>
      </c>
      <c r="O80" s="15">
        <f t="shared" si="14"/>
        <v>13</v>
      </c>
      <c r="P80" s="15">
        <f t="shared" si="14"/>
        <v>8</v>
      </c>
      <c r="Q80" s="15">
        <f t="shared" si="14"/>
        <v>4</v>
      </c>
      <c r="R80" s="15">
        <f t="shared" si="14"/>
        <v>5</v>
      </c>
    </row>
    <row r="81" spans="1:18" x14ac:dyDescent="0.25">
      <c r="A81" s="7">
        <v>41275</v>
      </c>
      <c r="B81" s="8" t="s">
        <v>6</v>
      </c>
      <c r="C81" s="8">
        <v>2</v>
      </c>
      <c r="D81" s="1">
        <v>2900</v>
      </c>
      <c r="E81" s="13" t="s">
        <v>59</v>
      </c>
      <c r="F81" s="15">
        <v>40</v>
      </c>
      <c r="G81" s="15">
        <f>SUM($F$75:G75)</f>
        <v>42</v>
      </c>
      <c r="H81" s="15">
        <f>SUM($F$75:H75)</f>
        <v>48</v>
      </c>
      <c r="I81" s="15">
        <f>SUM($F$75:I75)</f>
        <v>50</v>
      </c>
      <c r="J81" s="15">
        <f>SUM($F$75:J75)</f>
        <v>51</v>
      </c>
      <c r="K81" s="15">
        <f>SUM($F$75:K75)</f>
        <v>53</v>
      </c>
      <c r="L81" s="15">
        <f>SUM($F$75:L75)</f>
        <v>56</v>
      </c>
      <c r="M81" s="15">
        <f>SUM($F$75:M75)</f>
        <v>58</v>
      </c>
      <c r="N81" s="15">
        <f>SUM($F$75:N75)</f>
        <v>59</v>
      </c>
      <c r="O81" s="15">
        <f>SUM($F$75:O75)</f>
        <v>59</v>
      </c>
      <c r="P81" s="15">
        <f>SUM($F$75:P75)</f>
        <v>60</v>
      </c>
      <c r="Q81" s="15">
        <f>SUM($F$75:Q75)</f>
        <v>60</v>
      </c>
      <c r="R81" s="15">
        <f>SUM($F$75:R75)</f>
        <v>61</v>
      </c>
    </row>
    <row r="82" spans="1:18" x14ac:dyDescent="0.25">
      <c r="A82" s="7">
        <v>41275</v>
      </c>
      <c r="B82" s="8" t="s">
        <v>6</v>
      </c>
      <c r="C82" s="8">
        <v>2</v>
      </c>
      <c r="D82" s="1">
        <v>2900</v>
      </c>
      <c r="E82" s="13" t="s">
        <v>60</v>
      </c>
      <c r="F82" s="15">
        <v>40</v>
      </c>
      <c r="G82" s="15">
        <f>SUM(F82+G75-G76)</f>
        <v>37</v>
      </c>
      <c r="H82" s="15">
        <f t="shared" ref="H82:R82" si="15">SUM(G82+H75-H76)</f>
        <v>39</v>
      </c>
      <c r="I82" s="15">
        <f t="shared" si="15"/>
        <v>35</v>
      </c>
      <c r="J82" s="15">
        <f t="shared" si="15"/>
        <v>29</v>
      </c>
      <c r="K82" s="15">
        <f t="shared" si="15"/>
        <v>28</v>
      </c>
      <c r="L82" s="15">
        <f t="shared" si="15"/>
        <v>29</v>
      </c>
      <c r="M82" s="15">
        <f t="shared" si="15"/>
        <v>22</v>
      </c>
      <c r="N82" s="15">
        <f t="shared" si="15"/>
        <v>15</v>
      </c>
      <c r="O82" s="15">
        <f t="shared" si="15"/>
        <v>10</v>
      </c>
      <c r="P82" s="15">
        <f t="shared" si="15"/>
        <v>5</v>
      </c>
      <c r="Q82" s="15">
        <f t="shared" si="15"/>
        <v>1</v>
      </c>
      <c r="R82" s="15">
        <f t="shared" si="15"/>
        <v>2</v>
      </c>
    </row>
    <row r="83" spans="1:18" x14ac:dyDescent="0.25">
      <c r="A83" s="7">
        <v>41640</v>
      </c>
      <c r="B83" s="8" t="s">
        <v>6</v>
      </c>
      <c r="C83" s="8">
        <v>3</v>
      </c>
      <c r="D83" s="1">
        <v>3200</v>
      </c>
      <c r="E83" s="13" t="s">
        <v>61</v>
      </c>
      <c r="F83" s="15">
        <v>48</v>
      </c>
      <c r="G83" s="15">
        <f>SUM($F$77:G77)</f>
        <v>55</v>
      </c>
      <c r="H83" s="15">
        <f>SUM($F$77:H77)</f>
        <v>69</v>
      </c>
      <c r="I83" s="15">
        <f>SUM($F$77:I77)</f>
        <v>79</v>
      </c>
      <c r="J83" s="15">
        <f>SUM($F$77:J77)</f>
        <v>84</v>
      </c>
      <c r="K83" s="15">
        <f>SUM($F$77:K77)</f>
        <v>86</v>
      </c>
      <c r="L83" s="15">
        <f>SUM($F$77:L77)</f>
        <v>87</v>
      </c>
      <c r="M83" s="15">
        <f>SUM($F$77:M77)</f>
        <v>89</v>
      </c>
      <c r="N83" s="15">
        <f>SUM($F$77:N77)</f>
        <v>90</v>
      </c>
      <c r="O83" s="15">
        <f>SUM($F$77:O77)</f>
        <v>90</v>
      </c>
      <c r="P83" s="15">
        <f>SUM($F$77:P77)</f>
        <v>90</v>
      </c>
      <c r="Q83" s="15">
        <f>SUM($F$77:Q77)</f>
        <v>90</v>
      </c>
      <c r="R83" s="15">
        <f>SUM($F$77:R77)</f>
        <v>90</v>
      </c>
    </row>
    <row r="84" spans="1:18" x14ac:dyDescent="0.25">
      <c r="A84" s="7">
        <v>41640</v>
      </c>
      <c r="B84" s="8" t="s">
        <v>6</v>
      </c>
      <c r="C84" s="8">
        <v>3</v>
      </c>
      <c r="D84" s="1">
        <v>3200</v>
      </c>
      <c r="E84" s="13" t="s">
        <v>62</v>
      </c>
      <c r="F84" s="15">
        <v>48</v>
      </c>
      <c r="G84" s="15">
        <f>SUM(F84+G77-G78)</f>
        <v>50</v>
      </c>
      <c r="H84" s="15">
        <f t="shared" ref="H84:R84" si="16">SUM(G84+H77-H78)</f>
        <v>57</v>
      </c>
      <c r="I84" s="15">
        <f t="shared" si="16"/>
        <v>61</v>
      </c>
      <c r="J84" s="15">
        <f t="shared" si="16"/>
        <v>60</v>
      </c>
      <c r="K84" s="15">
        <f t="shared" si="16"/>
        <v>55</v>
      </c>
      <c r="L84" s="15">
        <f t="shared" si="16"/>
        <v>51</v>
      </c>
      <c r="M84" s="15">
        <f t="shared" si="16"/>
        <v>45</v>
      </c>
      <c r="N84" s="15">
        <f t="shared" si="16"/>
        <v>34</v>
      </c>
      <c r="O84" s="15">
        <f t="shared" si="16"/>
        <v>29</v>
      </c>
      <c r="P84" s="15">
        <f t="shared" si="16"/>
        <v>21</v>
      </c>
      <c r="Q84" s="15">
        <f t="shared" si="16"/>
        <v>16</v>
      </c>
      <c r="R84" s="15">
        <f t="shared" si="16"/>
        <v>16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a4data</vt:lpstr>
      <vt:lpstr>Post quality history</vt:lpstr>
      <vt:lpstr>Standard Deviation1</vt:lpstr>
      <vt:lpstr>Current Quality</vt:lpstr>
      <vt:lpstr>current quality number</vt:lpstr>
      <vt:lpstr>Sheet3</vt:lpstr>
      <vt:lpstr>Sheet4</vt:lpstr>
      <vt:lpstr>current quality Size</vt:lpstr>
      <vt:lpstr>Sheet2</vt:lpstr>
      <vt:lpstr>Sheet1</vt:lpstr>
      <vt:lpstr>Post quality analysis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Frailey</dc:creator>
  <cp:lastModifiedBy>tasmeen kathuria</cp:lastModifiedBy>
  <cp:lastPrinted>2001-08-17T03:08:13Z</cp:lastPrinted>
  <dcterms:created xsi:type="dcterms:W3CDTF">2015-07-04T22:57:10Z</dcterms:created>
  <dcterms:modified xsi:type="dcterms:W3CDTF">2015-12-16T01:25:47Z</dcterms:modified>
</cp:coreProperties>
</file>